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drawings/drawing5.xml" ContentType="application/vnd.openxmlformats-officedocument.drawing+xml"/>
  <Override PartName="/xl/charts/chart3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0.xml" ContentType="application/vnd.openxmlformats-officedocument.drawingml.chart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3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4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5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6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7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8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9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50.xml" ContentType="application/vnd.openxmlformats-officedocument.drawingml.chart+xml"/>
  <Override PartName="/xl/drawings/drawing7.xml" ContentType="application/vnd.openxmlformats-officedocument.drawing+xml"/>
  <Override PartName="/xl/charts/chart5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8.xml" ContentType="application/vnd.openxmlformats-officedocument.drawing+xml"/>
  <Override PartName="/xl/charts/chart5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9.xml" ContentType="application/vnd.openxmlformats-officedocument.drawing+xml"/>
  <Override PartName="/xl/charts/chart6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6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6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6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8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9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3.xml" ContentType="application/vnd.openxmlformats-officedocument.drawing+xml"/>
  <Override PartName="/xl/charts/chart70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71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2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3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4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7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8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14.xml" ContentType="application/vnd.openxmlformats-officedocument.drawing+xml"/>
  <Override PartName="/xl/charts/chart79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80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81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82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83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8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7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15.xml" ContentType="application/vnd.openxmlformats-officedocument.drawing+xml"/>
  <Override PartName="/xl/charts/chart88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9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90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91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92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93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94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95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16.xml" ContentType="application/vnd.openxmlformats-officedocument.drawing+xml"/>
  <Override PartName="/xl/charts/chart98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9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100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101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102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103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104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105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17.xml" ContentType="application/vnd.openxmlformats-officedocument.drawing+xml"/>
  <Override PartName="/xl/charts/chart10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10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1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1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1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1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1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1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8.xml" ContentType="application/vnd.openxmlformats-officedocument.drawing+xml"/>
  <Override PartName="/xl/charts/chart118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19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20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21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22.xml" ContentType="application/vnd.openxmlformats-officedocument.drawingml.chart+xml"/>
  <Override PartName="/xl/drawings/drawing19.xml" ContentType="application/vnd.openxmlformats-officedocument.drawingml.chartshapes+xml"/>
  <Override PartName="/xl/charts/chart123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24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25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26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27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20.xml" ContentType="application/vnd.openxmlformats-officedocument.drawing+xml"/>
  <Override PartName="/xl/charts/chart128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29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30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31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32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33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34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35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36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3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Overlay_design_project\"/>
    </mc:Choice>
  </mc:AlternateContent>
  <xr:revisionPtr revIDLastSave="0" documentId="13_ncr:1_{FF47E45D-8298-49D8-9816-8DC132E20A93}" xr6:coauthVersionLast="47" xr6:coauthVersionMax="47" xr10:uidLastSave="{00000000-0000-0000-0000-000000000000}"/>
  <bookViews>
    <workbookView xWindow="-108" yWindow="-108" windowWidth="23256" windowHeight="12456" firstSheet="11" activeTab="15" xr2:uid="{00000000-000D-0000-FFFF-FFFF00000000}"/>
  </bookViews>
  <sheets>
    <sheet name="Sheet4" sheetId="4" state="hidden" r:id="rId1"/>
    <sheet name="Sheet2" sheetId="2" state="hidden" r:id="rId2"/>
    <sheet name="Sheet3" sheetId="3" state="hidden" r:id="rId3"/>
    <sheet name="10Y-30msa" sheetId="6" state="hidden" r:id="rId4"/>
    <sheet name="25C" sheetId="7" state="hidden" r:id="rId5"/>
    <sheet name="28C" sheetId="14" state="hidden" r:id="rId6"/>
    <sheet name="30C" sheetId="12" state="hidden" r:id="rId7"/>
    <sheet name="35C" sheetId="13" state="hidden" r:id="rId8"/>
    <sheet name="Sheet5" sheetId="19" state="hidden" r:id="rId9"/>
    <sheet name="Analysis" sheetId="15" state="hidden" r:id="rId10"/>
    <sheet name="Raw data_LHS" sheetId="57" r:id="rId11"/>
    <sheet name="LHS INPUT" sheetId="58" r:id="rId12"/>
    <sheet name="LHS OUTPUT" sheetId="63" r:id="rId13"/>
    <sheet name="Raw data_RHS" sheetId="56" r:id="rId14"/>
    <sheet name="RHS INPUT" sheetId="59" r:id="rId15"/>
    <sheet name="RHS OUTPUT" sheetId="62" r:id="rId16"/>
    <sheet name="Pavement Crust details" sheetId="55" r:id="rId17"/>
    <sheet name="Sheet1" sheetId="48" state="hidden" r:id="rId18"/>
    <sheet name="Sheet11" sheetId="47" state="hidden" r:id="rId19"/>
    <sheet name="Sheet12" sheetId="49" state="hidden" r:id="rId20"/>
    <sheet name="Sheet13" sheetId="50" state="hidden" r:id="rId21"/>
    <sheet name="Summary (Revised CBR)" sheetId="44" state="hidden" r:id="rId22"/>
    <sheet name="Sheet7" sheetId="40" state="hidden" r:id="rId23"/>
    <sheet name="Sheet9" sheetId="42" state="hidden" r:id="rId24"/>
    <sheet name="Cum. approach method" sheetId="26" state="hidden" r:id="rId25"/>
    <sheet name="2" sheetId="23" state="hidden" r:id="rId26"/>
    <sheet name="Sheet8" sheetId="25" state="hidden" r:id="rId27"/>
    <sheet name="3" sheetId="24" state="hidden" r:id="rId28"/>
    <sheet name="1 (2)" sheetId="20" state="hidden" r:id="rId29"/>
    <sheet name="Sheet6" sheetId="21" state="hidden" r:id="rId30"/>
    <sheet name="Annex1" sheetId="17" state="hidden" r:id="rId31"/>
    <sheet name="Annex2" sheetId="18" state="hidden" r:id="rId32"/>
    <sheet name="10Y-30msa (3)" sheetId="8" state="hidden" r:id="rId33"/>
    <sheet name="10Y-30msa (4)" sheetId="9" state="hidden" r:id="rId34"/>
  </sheets>
  <externalReferences>
    <externalReference r:id="rId35"/>
    <externalReference r:id="rId36"/>
  </externalReferences>
  <definedNames>
    <definedName name="_xlnm._FilterDatabase" localSheetId="28" hidden="1">'1 (2)'!$D$1:$D$230</definedName>
    <definedName name="_xlnm._FilterDatabase" localSheetId="3" hidden="1">'10Y-30msa'!$C$1:$C$77</definedName>
    <definedName name="_xlnm._FilterDatabase" localSheetId="32" hidden="1">'10Y-30msa (3)'!$C$1:$C$77</definedName>
    <definedName name="_xlnm._FilterDatabase" localSheetId="33" hidden="1">'10Y-30msa (4)'!$C$1:$C$77</definedName>
    <definedName name="_xlnm._FilterDatabase" localSheetId="25" hidden="1">'2'!$D$1:$D$230</definedName>
    <definedName name="_xlnm._FilterDatabase" localSheetId="4" hidden="1">'25C'!$C$1:$C$77</definedName>
    <definedName name="_xlnm._FilterDatabase" localSheetId="5" hidden="1">'28C'!$C$1:$C$77</definedName>
    <definedName name="_xlnm._FilterDatabase" localSheetId="27" hidden="1">'3'!$D$1:$D$230</definedName>
    <definedName name="_xlnm._FilterDatabase" localSheetId="6" hidden="1">'30C'!$C$1:$C$77</definedName>
    <definedName name="_xlnm._FilterDatabase" localSheetId="7" hidden="1">'35C'!$C$1:$C$77</definedName>
    <definedName name="_xlnm._FilterDatabase" localSheetId="9" hidden="1">Analysis!$D$1:$D$118</definedName>
    <definedName name="_xlnm._FilterDatabase" localSheetId="30" hidden="1">Annex1!$C$1:$C$77</definedName>
    <definedName name="_xlnm._FilterDatabase" localSheetId="31" hidden="1">Annex2!$C$1:$C$77</definedName>
    <definedName name="_xlnm._FilterDatabase" localSheetId="24" hidden="1">'Cum. approach method'!$D$1:$D$76</definedName>
    <definedName name="_xlnm._FilterDatabase" localSheetId="18" hidden="1">Sheet11!$D$1:$D$65</definedName>
    <definedName name="_xlnm._FilterDatabase" localSheetId="1" hidden="1">Sheet2!$C$1:$C$205</definedName>
    <definedName name="_xlnm._FilterDatabase" localSheetId="29" hidden="1">Sheet6!$D$1:$D$223</definedName>
    <definedName name="_xlnm.Print_Area" localSheetId="28">'1 (2)'!$A$1:$BU$227</definedName>
    <definedName name="_xlnm.Print_Area" localSheetId="3">'10Y-30msa'!$A$1:$BT$73</definedName>
    <definedName name="_xlnm.Print_Area" localSheetId="32">'10Y-30msa (3)'!$A$1:$BT$73</definedName>
    <definedName name="_xlnm.Print_Area" localSheetId="33">'10Y-30msa (4)'!$A$1:$BT$74</definedName>
    <definedName name="_xlnm.Print_Area" localSheetId="25">'2'!$A$1:$BU$227</definedName>
    <definedName name="_xlnm.Print_Area" localSheetId="4">'25C'!$A$1:$BT$74</definedName>
    <definedName name="_xlnm.Print_Area" localSheetId="5">'28C'!$A$1:$BT$74</definedName>
    <definedName name="_xlnm.Print_Area" localSheetId="27">'3'!$A$1:$BU$227</definedName>
    <definedName name="_xlnm.Print_Area" localSheetId="6">'30C'!$A$1:$BT$74</definedName>
    <definedName name="_xlnm.Print_Area" localSheetId="7">'35C'!$A$1:$BT$74</definedName>
    <definedName name="_xlnm.Print_Area" localSheetId="9">Analysis!$A$1:$BU$149</definedName>
    <definedName name="_xlnm.Print_Area" localSheetId="30">Annex1!$A$1:$BT$74</definedName>
    <definedName name="_xlnm.Print_Area" localSheetId="31">Annex2!$A$1:$BR$74</definedName>
    <definedName name="_xlnm.Print_Area" localSheetId="24">'Cum. approach method'!$A$1:$BU$72</definedName>
    <definedName name="_xlnm.Print_Area" localSheetId="19">Sheet12!$B$1:$AB$9</definedName>
    <definedName name="_xlnm.Print_Area" localSheetId="21">'Summary (Revised CBR)'!$A$1:$AA$21</definedName>
    <definedName name="_xlnm.Print_Titles" localSheetId="28">'1 (2)'!$1:$3</definedName>
    <definedName name="_xlnm.Print_Titles" localSheetId="3">'10Y-30msa'!$1:$3</definedName>
    <definedName name="_xlnm.Print_Titles" localSheetId="32">'10Y-30msa (3)'!$1:$3</definedName>
    <definedName name="_xlnm.Print_Titles" localSheetId="33">'10Y-30msa (4)'!$1:$3</definedName>
    <definedName name="_xlnm.Print_Titles" localSheetId="25">'2'!$1:$3</definedName>
    <definedName name="_xlnm.Print_Titles" localSheetId="4">'25C'!$1:$3</definedName>
    <definedName name="_xlnm.Print_Titles" localSheetId="5">'28C'!$1:$3</definedName>
    <definedName name="_xlnm.Print_Titles" localSheetId="27">'3'!$1:$3</definedName>
    <definedName name="_xlnm.Print_Titles" localSheetId="6">'30C'!$1:$3</definedName>
    <definedName name="_xlnm.Print_Titles" localSheetId="7">'35C'!$1:$3</definedName>
    <definedName name="_xlnm.Print_Titles" localSheetId="9">Analysis!$1:$3</definedName>
    <definedName name="_xlnm.Print_Titles" localSheetId="30">Annex1!$1:$3</definedName>
    <definedName name="_xlnm.Print_Titles" localSheetId="31">Annex2!$1:$3</definedName>
    <definedName name="_xlnm.Print_Titles" localSheetId="24">'Cum. approach method'!$1:$3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62" l="1"/>
  <c r="H3" i="63"/>
  <c r="H4" i="63"/>
  <c r="H5" i="63"/>
  <c r="H6" i="63"/>
  <c r="H7" i="63"/>
  <c r="H8" i="63"/>
  <c r="H9" i="63"/>
  <c r="H10" i="63"/>
  <c r="H11" i="63"/>
  <c r="H12" i="63"/>
  <c r="H13" i="63"/>
  <c r="H14" i="63"/>
  <c r="H15" i="63"/>
  <c r="H16" i="63"/>
  <c r="H17" i="63"/>
  <c r="H18" i="63"/>
  <c r="H19" i="63"/>
  <c r="H20" i="63"/>
  <c r="H21" i="63"/>
  <c r="H22" i="63"/>
  <c r="H23" i="63"/>
  <c r="H24" i="63"/>
  <c r="H25" i="63"/>
  <c r="H26" i="63"/>
  <c r="H27" i="63"/>
  <c r="H28" i="63"/>
  <c r="H29" i="63"/>
  <c r="H30" i="63"/>
  <c r="H31" i="63"/>
  <c r="H32" i="63"/>
  <c r="H33" i="63"/>
  <c r="H34" i="63"/>
  <c r="H35" i="63"/>
  <c r="H36" i="63"/>
  <c r="H37" i="63"/>
  <c r="H38" i="63"/>
  <c r="H39" i="63"/>
  <c r="H40" i="63"/>
  <c r="H41" i="63"/>
  <c r="H42" i="63"/>
  <c r="H43" i="63"/>
  <c r="H44" i="63"/>
  <c r="H45" i="63"/>
  <c r="H46" i="63"/>
  <c r="H47" i="63"/>
  <c r="H48" i="63"/>
  <c r="H49" i="63"/>
  <c r="H50" i="63"/>
  <c r="H51" i="63"/>
  <c r="H52" i="63"/>
  <c r="H53" i="63"/>
  <c r="H54" i="63"/>
  <c r="H55" i="63"/>
  <c r="H56" i="63"/>
  <c r="H57" i="63"/>
  <c r="H58" i="63"/>
  <c r="H59" i="63"/>
  <c r="H60" i="63"/>
  <c r="H61" i="63"/>
  <c r="H62" i="63"/>
  <c r="H63" i="63"/>
  <c r="G3" i="63"/>
  <c r="G4" i="63"/>
  <c r="G5" i="63"/>
  <c r="G6" i="63"/>
  <c r="G7" i="63"/>
  <c r="G8" i="63"/>
  <c r="G9" i="63"/>
  <c r="G10" i="63"/>
  <c r="G11" i="63"/>
  <c r="G12" i="63"/>
  <c r="G13" i="63"/>
  <c r="G14" i="63"/>
  <c r="G15" i="63"/>
  <c r="G16" i="63"/>
  <c r="G17" i="63"/>
  <c r="G18" i="63"/>
  <c r="G19" i="63"/>
  <c r="G20" i="63"/>
  <c r="G21" i="63"/>
  <c r="G22" i="63"/>
  <c r="G23" i="63"/>
  <c r="G24" i="63"/>
  <c r="G25" i="63"/>
  <c r="G26" i="63"/>
  <c r="G27" i="63"/>
  <c r="G28" i="63"/>
  <c r="G29" i="63"/>
  <c r="G30" i="63"/>
  <c r="G31" i="63"/>
  <c r="G32" i="63"/>
  <c r="G33" i="63"/>
  <c r="G34" i="63"/>
  <c r="G35" i="63"/>
  <c r="G36" i="63"/>
  <c r="G37" i="63"/>
  <c r="G38" i="63"/>
  <c r="G39" i="63"/>
  <c r="G40" i="63"/>
  <c r="G41" i="63"/>
  <c r="G42" i="63"/>
  <c r="G43" i="63"/>
  <c r="G44" i="63"/>
  <c r="G45" i="63"/>
  <c r="G46" i="63"/>
  <c r="G47" i="63"/>
  <c r="G48" i="63"/>
  <c r="G49" i="63"/>
  <c r="G50" i="63"/>
  <c r="G51" i="63"/>
  <c r="G52" i="63"/>
  <c r="G53" i="63"/>
  <c r="G54" i="63"/>
  <c r="G55" i="63"/>
  <c r="G56" i="63"/>
  <c r="G57" i="63"/>
  <c r="G58" i="63"/>
  <c r="G59" i="63"/>
  <c r="G60" i="63"/>
  <c r="G61" i="63"/>
  <c r="G62" i="63"/>
  <c r="G63" i="63"/>
  <c r="F3" i="63"/>
  <c r="F4" i="63"/>
  <c r="F5" i="63"/>
  <c r="F6" i="63"/>
  <c r="F7" i="63"/>
  <c r="F8" i="63"/>
  <c r="F9" i="63"/>
  <c r="F10" i="63"/>
  <c r="F11" i="63"/>
  <c r="F12" i="63"/>
  <c r="F13" i="63"/>
  <c r="F14" i="63"/>
  <c r="F15" i="63"/>
  <c r="F16" i="63"/>
  <c r="F17" i="63"/>
  <c r="F18" i="63"/>
  <c r="F19" i="63"/>
  <c r="F20" i="63"/>
  <c r="F21" i="63"/>
  <c r="F22" i="63"/>
  <c r="F23" i="63"/>
  <c r="F24" i="63"/>
  <c r="F25" i="63"/>
  <c r="F26" i="63"/>
  <c r="F27" i="63"/>
  <c r="F28" i="63"/>
  <c r="F29" i="63"/>
  <c r="F30" i="63"/>
  <c r="F31" i="63"/>
  <c r="F32" i="63"/>
  <c r="F33" i="63"/>
  <c r="F34" i="63"/>
  <c r="F35" i="63"/>
  <c r="F36" i="63"/>
  <c r="F37" i="63"/>
  <c r="F38" i="63"/>
  <c r="F39" i="63"/>
  <c r="F40" i="63"/>
  <c r="F41" i="63"/>
  <c r="F42" i="63"/>
  <c r="F43" i="63"/>
  <c r="F44" i="63"/>
  <c r="F45" i="63"/>
  <c r="F46" i="63"/>
  <c r="F47" i="63"/>
  <c r="F48" i="63"/>
  <c r="F49" i="63"/>
  <c r="F50" i="63"/>
  <c r="F51" i="63"/>
  <c r="F52" i="63"/>
  <c r="F53" i="63"/>
  <c r="F54" i="63"/>
  <c r="F55" i="63"/>
  <c r="F56" i="63"/>
  <c r="F57" i="63"/>
  <c r="F58" i="63"/>
  <c r="F59" i="63"/>
  <c r="F60" i="63"/>
  <c r="F61" i="63"/>
  <c r="F62" i="63"/>
  <c r="F63" i="63"/>
  <c r="H2" i="63"/>
  <c r="G2" i="63"/>
  <c r="F2" i="63"/>
  <c r="AG7" i="63"/>
  <c r="AF7" i="63"/>
  <c r="AM7" i="63" s="1"/>
  <c r="AB7" i="63"/>
  <c r="AA7" i="63"/>
  <c r="AC7" i="63" s="1"/>
  <c r="AE7" i="63" s="1"/>
  <c r="AG6" i="63"/>
  <c r="AF6" i="63"/>
  <c r="AB6" i="63"/>
  <c r="AA6" i="63"/>
  <c r="AG5" i="63"/>
  <c r="AF5" i="63"/>
  <c r="AB5" i="63"/>
  <c r="AA5" i="63"/>
  <c r="AG4" i="63"/>
  <c r="AF4" i="63"/>
  <c r="AB4" i="63"/>
  <c r="AA4" i="63"/>
  <c r="AG3" i="63"/>
  <c r="AF3" i="63"/>
  <c r="AB3" i="63"/>
  <c r="AA3" i="63"/>
  <c r="AF8" i="62"/>
  <c r="AE8" i="62"/>
  <c r="AA8" i="62"/>
  <c r="Z8" i="62"/>
  <c r="AF7" i="62"/>
  <c r="AE7" i="62"/>
  <c r="AA7" i="62"/>
  <c r="Z7" i="62"/>
  <c r="AB7" i="62" s="1"/>
  <c r="AD7" i="62" s="1"/>
  <c r="AF6" i="62"/>
  <c r="AE6" i="62"/>
  <c r="AL6" i="62" s="1"/>
  <c r="AA6" i="62"/>
  <c r="Z6" i="62"/>
  <c r="AF5" i="62"/>
  <c r="AE5" i="62"/>
  <c r="AA5" i="62"/>
  <c r="Z5" i="62"/>
  <c r="AF4" i="62"/>
  <c r="AE4" i="62"/>
  <c r="AL4" i="62" s="1"/>
  <c r="AA4" i="62"/>
  <c r="Z4" i="62"/>
  <c r="AF3" i="62"/>
  <c r="AE3" i="62"/>
  <c r="AL3" i="62" s="1"/>
  <c r="AA3" i="62"/>
  <c r="Z3" i="62"/>
  <c r="H3" i="62"/>
  <c r="H4" i="62"/>
  <c r="H5" i="62"/>
  <c r="H6" i="62"/>
  <c r="H7" i="62"/>
  <c r="H8" i="62"/>
  <c r="H9" i="62"/>
  <c r="H10" i="62"/>
  <c r="H11" i="62"/>
  <c r="H12" i="62"/>
  <c r="H13" i="62"/>
  <c r="H14" i="62"/>
  <c r="H15" i="62"/>
  <c r="H16" i="62"/>
  <c r="H17" i="62"/>
  <c r="H18" i="62"/>
  <c r="H19" i="62"/>
  <c r="H20" i="62"/>
  <c r="H21" i="62"/>
  <c r="H22" i="62"/>
  <c r="H23" i="62"/>
  <c r="H24" i="62"/>
  <c r="H25" i="62"/>
  <c r="H26" i="62"/>
  <c r="H27" i="62"/>
  <c r="H28" i="62"/>
  <c r="H29" i="62"/>
  <c r="H30" i="62"/>
  <c r="H31" i="62"/>
  <c r="H32" i="62"/>
  <c r="H33" i="62"/>
  <c r="H34" i="62"/>
  <c r="H35" i="62"/>
  <c r="H36" i="62"/>
  <c r="H37" i="62"/>
  <c r="H38" i="62"/>
  <c r="H39" i="62"/>
  <c r="H40" i="62"/>
  <c r="H41" i="62"/>
  <c r="H42" i="62"/>
  <c r="H43" i="62"/>
  <c r="H44" i="62"/>
  <c r="H45" i="62"/>
  <c r="H46" i="62"/>
  <c r="H47" i="62"/>
  <c r="H48" i="62"/>
  <c r="H49" i="62"/>
  <c r="H50" i="62"/>
  <c r="H51" i="62"/>
  <c r="H52" i="62"/>
  <c r="H53" i="62"/>
  <c r="H54" i="62"/>
  <c r="H55" i="62"/>
  <c r="H56" i="62"/>
  <c r="H57" i="62"/>
  <c r="H58" i="62"/>
  <c r="H59" i="62"/>
  <c r="H60" i="62"/>
  <c r="G3" i="62"/>
  <c r="G4" i="62"/>
  <c r="G5" i="62"/>
  <c r="G6" i="62"/>
  <c r="G7" i="62"/>
  <c r="G8" i="62"/>
  <c r="G9" i="62"/>
  <c r="G10" i="62"/>
  <c r="G11" i="62"/>
  <c r="G12" i="62"/>
  <c r="G13" i="62"/>
  <c r="G14" i="62"/>
  <c r="G15" i="62"/>
  <c r="G16" i="62"/>
  <c r="G17" i="62"/>
  <c r="G18" i="62"/>
  <c r="G19" i="62"/>
  <c r="G20" i="62"/>
  <c r="G21" i="62"/>
  <c r="G22" i="62"/>
  <c r="G23" i="62"/>
  <c r="G24" i="62"/>
  <c r="G25" i="62"/>
  <c r="G26" i="62"/>
  <c r="G27" i="62"/>
  <c r="G28" i="62"/>
  <c r="G29" i="62"/>
  <c r="G30" i="62"/>
  <c r="G31" i="62"/>
  <c r="G32" i="62"/>
  <c r="G33" i="62"/>
  <c r="G34" i="62"/>
  <c r="G35" i="62"/>
  <c r="G36" i="62"/>
  <c r="G37" i="62"/>
  <c r="G38" i="62"/>
  <c r="G39" i="62"/>
  <c r="G40" i="62"/>
  <c r="G41" i="62"/>
  <c r="G42" i="62"/>
  <c r="G43" i="62"/>
  <c r="G44" i="62"/>
  <c r="G45" i="62"/>
  <c r="G46" i="62"/>
  <c r="G47" i="62"/>
  <c r="G48" i="62"/>
  <c r="G49" i="62"/>
  <c r="G50" i="62"/>
  <c r="G51" i="62"/>
  <c r="G52" i="62"/>
  <c r="G53" i="62"/>
  <c r="G54" i="62"/>
  <c r="G55" i="62"/>
  <c r="G56" i="62"/>
  <c r="G57" i="62"/>
  <c r="G58" i="62"/>
  <c r="G59" i="62"/>
  <c r="G60" i="62"/>
  <c r="H2" i="62"/>
  <c r="G2" i="62"/>
  <c r="F3" i="62"/>
  <c r="F4" i="62"/>
  <c r="F5" i="62"/>
  <c r="F6" i="62"/>
  <c r="F7" i="62"/>
  <c r="F8" i="62"/>
  <c r="F9" i="62"/>
  <c r="F10" i="62"/>
  <c r="F11" i="62"/>
  <c r="F12" i="62"/>
  <c r="F13" i="62"/>
  <c r="F14" i="62"/>
  <c r="F15" i="62"/>
  <c r="F16" i="62"/>
  <c r="F17" i="62"/>
  <c r="F18" i="62"/>
  <c r="F19" i="62"/>
  <c r="F20" i="62"/>
  <c r="F21" i="62"/>
  <c r="F22" i="62"/>
  <c r="F23" i="62"/>
  <c r="F24" i="62"/>
  <c r="F25" i="62"/>
  <c r="F26" i="62"/>
  <c r="F27" i="62"/>
  <c r="F28" i="62"/>
  <c r="F29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2" i="62"/>
  <c r="Q7" i="63"/>
  <c r="Q6" i="63"/>
  <c r="Q5" i="63"/>
  <c r="Q4" i="63"/>
  <c r="Q3" i="63"/>
  <c r="R8" i="62"/>
  <c r="R7" i="62"/>
  <c r="R6" i="62"/>
  <c r="R5" i="62"/>
  <c r="R4" i="62"/>
  <c r="R3" i="62"/>
  <c r="BC12" i="56"/>
  <c r="BC7" i="56"/>
  <c r="BC8" i="56"/>
  <c r="BC9" i="56"/>
  <c r="BC10" i="56"/>
  <c r="BC11" i="56"/>
  <c r="BC6" i="56"/>
  <c r="BB9" i="57"/>
  <c r="BB5" i="57"/>
  <c r="BB6" i="57"/>
  <c r="BB7" i="57"/>
  <c r="BB8" i="57"/>
  <c r="BB4" i="57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A22" i="59"/>
  <c r="A23" i="59"/>
  <c r="A24" i="59"/>
  <c r="A25" i="59"/>
  <c r="A26" i="59"/>
  <c r="A27" i="59"/>
  <c r="A28" i="59"/>
  <c r="A29" i="59"/>
  <c r="A30" i="59"/>
  <c r="A31" i="59"/>
  <c r="A32" i="59"/>
  <c r="A33" i="59"/>
  <c r="A34" i="59"/>
  <c r="A35" i="59"/>
  <c r="A36" i="59"/>
  <c r="A37" i="59"/>
  <c r="A38" i="59"/>
  <c r="A39" i="59"/>
  <c r="A40" i="59"/>
  <c r="A41" i="59"/>
  <c r="A42" i="59"/>
  <c r="A43" i="59"/>
  <c r="A44" i="59"/>
  <c r="A45" i="59"/>
  <c r="A46" i="59"/>
  <c r="A47" i="59"/>
  <c r="A48" i="59"/>
  <c r="A49" i="59"/>
  <c r="A50" i="59"/>
  <c r="A51" i="59"/>
  <c r="A52" i="59"/>
  <c r="A53" i="59"/>
  <c r="A54" i="59"/>
  <c r="A55" i="59"/>
  <c r="A56" i="59"/>
  <c r="A57" i="59"/>
  <c r="A58" i="59"/>
  <c r="A59" i="59"/>
  <c r="A60" i="59"/>
  <c r="A2" i="59"/>
  <c r="AM6" i="56"/>
  <c r="AM7" i="56" s="1"/>
  <c r="AM8" i="56" s="1"/>
  <c r="AM9" i="56" s="1"/>
  <c r="AM10" i="56" s="1"/>
  <c r="AM11" i="56" s="1"/>
  <c r="AM12" i="56" s="1"/>
  <c r="AM13" i="56" s="1"/>
  <c r="AM14" i="56" s="1"/>
  <c r="AM15" i="56" s="1"/>
  <c r="AM16" i="56" s="1"/>
  <c r="AM17" i="56" s="1"/>
  <c r="AM18" i="56" s="1"/>
  <c r="AM19" i="56" s="1"/>
  <c r="AM20" i="56" s="1"/>
  <c r="AM21" i="56" s="1"/>
  <c r="AM22" i="56" s="1"/>
  <c r="AM23" i="56" s="1"/>
  <c r="AM24" i="56" s="1"/>
  <c r="AM25" i="56" s="1"/>
  <c r="AM26" i="56" s="1"/>
  <c r="AM27" i="56" s="1"/>
  <c r="AM28" i="56" s="1"/>
  <c r="AM29" i="56" s="1"/>
  <c r="AM30" i="56" s="1"/>
  <c r="AM31" i="56" s="1"/>
  <c r="AM32" i="56" s="1"/>
  <c r="AM33" i="56" s="1"/>
  <c r="AM34" i="56" s="1"/>
  <c r="AM35" i="56" s="1"/>
  <c r="AM36" i="56" s="1"/>
  <c r="AM37" i="56" s="1"/>
  <c r="AM38" i="56" s="1"/>
  <c r="AM39" i="56" s="1"/>
  <c r="AM40" i="56" s="1"/>
  <c r="AM41" i="56" s="1"/>
  <c r="AM42" i="56" s="1"/>
  <c r="AM43" i="56" s="1"/>
  <c r="AM44" i="56" s="1"/>
  <c r="AM45" i="56" s="1"/>
  <c r="AM46" i="56" s="1"/>
  <c r="AM47" i="56" s="1"/>
  <c r="AM48" i="56" s="1"/>
  <c r="AM49" i="56" s="1"/>
  <c r="AM50" i="56" s="1"/>
  <c r="AM51" i="56" s="1"/>
  <c r="AM52" i="56" s="1"/>
  <c r="AM53" i="56" s="1"/>
  <c r="AM54" i="56" s="1"/>
  <c r="AM55" i="56" s="1"/>
  <c r="AM56" i="56" s="1"/>
  <c r="AM57" i="56" s="1"/>
  <c r="AM58" i="56" s="1"/>
  <c r="AM59" i="56" s="1"/>
  <c r="AM60" i="56" s="1"/>
  <c r="AM61" i="56" s="1"/>
  <c r="AM5" i="56"/>
  <c r="AM4" i="56"/>
  <c r="AM3" i="56"/>
  <c r="AL4" i="56"/>
  <c r="AL5" i="56"/>
  <c r="AL6" i="56"/>
  <c r="AL7" i="56"/>
  <c r="AL8" i="56"/>
  <c r="AL9" i="56"/>
  <c r="AL10" i="56"/>
  <c r="AL11" i="56"/>
  <c r="AL12" i="56"/>
  <c r="AL13" i="56"/>
  <c r="AL14" i="56"/>
  <c r="AL15" i="56"/>
  <c r="AL16" i="56"/>
  <c r="AL17" i="56"/>
  <c r="AL18" i="56"/>
  <c r="AL19" i="56"/>
  <c r="AL20" i="56"/>
  <c r="AL21" i="56"/>
  <c r="AL22" i="56"/>
  <c r="AL23" i="56"/>
  <c r="AL24" i="56"/>
  <c r="AL25" i="56"/>
  <c r="AL26" i="56"/>
  <c r="AL27" i="56"/>
  <c r="AL28" i="56"/>
  <c r="AL29" i="56"/>
  <c r="AL30" i="56"/>
  <c r="AL31" i="56"/>
  <c r="AL32" i="56"/>
  <c r="AL33" i="56"/>
  <c r="AL34" i="56"/>
  <c r="AL35" i="56"/>
  <c r="AL36" i="56"/>
  <c r="AL37" i="56"/>
  <c r="AL38" i="56"/>
  <c r="AL39" i="56"/>
  <c r="AL40" i="56"/>
  <c r="AL41" i="56"/>
  <c r="AL42" i="56"/>
  <c r="AL43" i="56"/>
  <c r="AL44" i="56"/>
  <c r="AL45" i="56"/>
  <c r="AL46" i="56"/>
  <c r="AL47" i="56"/>
  <c r="AL48" i="56"/>
  <c r="AL49" i="56"/>
  <c r="AL50" i="56"/>
  <c r="AL51" i="56"/>
  <c r="AL52" i="56"/>
  <c r="AL53" i="56"/>
  <c r="AL54" i="56"/>
  <c r="AL55" i="56"/>
  <c r="AL56" i="56"/>
  <c r="AL57" i="56"/>
  <c r="AL58" i="56"/>
  <c r="AL59" i="56"/>
  <c r="AL60" i="56"/>
  <c r="AL61" i="56"/>
  <c r="AL3" i="56"/>
  <c r="AK63" i="56"/>
  <c r="AK4" i="56"/>
  <c r="AK5" i="56"/>
  <c r="AK6" i="56"/>
  <c r="AK7" i="56"/>
  <c r="AK8" i="56"/>
  <c r="AK9" i="56"/>
  <c r="AK10" i="56"/>
  <c r="AK11" i="56"/>
  <c r="AK12" i="56"/>
  <c r="AK13" i="56"/>
  <c r="AK14" i="56"/>
  <c r="AK15" i="56"/>
  <c r="AK16" i="56"/>
  <c r="AK17" i="56"/>
  <c r="AK18" i="56"/>
  <c r="AK19" i="56"/>
  <c r="AK20" i="56"/>
  <c r="AK21" i="56"/>
  <c r="AK22" i="56"/>
  <c r="AK23" i="56"/>
  <c r="AK24" i="56"/>
  <c r="AK25" i="56"/>
  <c r="AK26" i="56"/>
  <c r="AK27" i="56"/>
  <c r="AK28" i="56"/>
  <c r="AK29" i="56"/>
  <c r="AK30" i="56"/>
  <c r="AK31" i="56"/>
  <c r="AK32" i="56"/>
  <c r="AK33" i="56"/>
  <c r="AK34" i="56"/>
  <c r="AK35" i="56"/>
  <c r="AK36" i="56"/>
  <c r="AK37" i="56"/>
  <c r="AK38" i="56"/>
  <c r="AK39" i="56"/>
  <c r="AK40" i="56"/>
  <c r="AK41" i="56"/>
  <c r="AK42" i="56"/>
  <c r="AK43" i="56"/>
  <c r="AK44" i="56"/>
  <c r="AK45" i="56"/>
  <c r="AK46" i="56"/>
  <c r="AK47" i="56"/>
  <c r="AK48" i="56"/>
  <c r="AK49" i="56"/>
  <c r="AK50" i="56"/>
  <c r="AK51" i="56"/>
  <c r="AK52" i="56"/>
  <c r="AK53" i="56"/>
  <c r="AK54" i="56"/>
  <c r="AK55" i="56"/>
  <c r="AK56" i="56"/>
  <c r="AK57" i="56"/>
  <c r="AK58" i="56"/>
  <c r="AK59" i="56"/>
  <c r="AK60" i="56"/>
  <c r="AK61" i="56"/>
  <c r="AK3" i="56"/>
  <c r="A46" i="58"/>
  <c r="A47" i="58"/>
  <c r="A48" i="58"/>
  <c r="A49" i="58"/>
  <c r="A50" i="58"/>
  <c r="A51" i="58"/>
  <c r="A52" i="58"/>
  <c r="A53" i="58"/>
  <c r="A54" i="58"/>
  <c r="A55" i="58"/>
  <c r="A56" i="58"/>
  <c r="A57" i="58"/>
  <c r="A58" i="58"/>
  <c r="A59" i="58"/>
  <c r="A60" i="58"/>
  <c r="A61" i="58"/>
  <c r="A62" i="58"/>
  <c r="A63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2" i="58"/>
  <c r="AK4" i="57"/>
  <c r="AK15" i="57"/>
  <c r="AK16" i="57"/>
  <c r="AK27" i="57"/>
  <c r="AK35" i="57"/>
  <c r="AK38" i="57"/>
  <c r="AK47" i="57"/>
  <c r="AK51" i="57"/>
  <c r="AK52" i="57"/>
  <c r="AK62" i="57"/>
  <c r="AK63" i="57"/>
  <c r="AK64" i="57"/>
  <c r="AB61" i="56"/>
  <c r="AA61" i="56"/>
  <c r="Z61" i="56"/>
  <c r="Y61" i="56"/>
  <c r="AG61" i="56" s="1"/>
  <c r="X61" i="56"/>
  <c r="W61" i="56"/>
  <c r="AE61" i="56" s="1"/>
  <c r="V61" i="56"/>
  <c r="T61" i="56"/>
  <c r="S61" i="56"/>
  <c r="R61" i="56"/>
  <c r="Q61" i="56"/>
  <c r="P61" i="56"/>
  <c r="O61" i="56"/>
  <c r="AB60" i="56"/>
  <c r="AA60" i="56"/>
  <c r="AI60" i="56" s="1"/>
  <c r="Z60" i="56"/>
  <c r="Y60" i="56"/>
  <c r="X60" i="56"/>
  <c r="AF60" i="56" s="1"/>
  <c r="W60" i="56"/>
  <c r="AE60" i="56" s="1"/>
  <c r="V60" i="56"/>
  <c r="T60" i="56"/>
  <c r="S60" i="56"/>
  <c r="R60" i="56"/>
  <c r="Q60" i="56"/>
  <c r="P60" i="56"/>
  <c r="O60" i="56"/>
  <c r="AI59" i="56"/>
  <c r="AB59" i="56"/>
  <c r="AA59" i="56"/>
  <c r="Z59" i="56"/>
  <c r="AH59" i="56" s="1"/>
  <c r="Y59" i="56"/>
  <c r="AG59" i="56" s="1"/>
  <c r="X59" i="56"/>
  <c r="W59" i="56"/>
  <c r="AE59" i="56" s="1"/>
  <c r="V59" i="56"/>
  <c r="T59" i="56"/>
  <c r="S59" i="56"/>
  <c r="R59" i="56"/>
  <c r="Q59" i="56"/>
  <c r="P59" i="56"/>
  <c r="O59" i="56"/>
  <c r="AD58" i="56"/>
  <c r="AB58" i="56"/>
  <c r="AA58" i="56"/>
  <c r="Z58" i="56"/>
  <c r="AH58" i="56" s="1"/>
  <c r="Y58" i="56"/>
  <c r="X58" i="56"/>
  <c r="W58" i="56"/>
  <c r="V58" i="56"/>
  <c r="T58" i="56"/>
  <c r="S58" i="56"/>
  <c r="R58" i="56"/>
  <c r="Q58" i="56"/>
  <c r="P58" i="56"/>
  <c r="O58" i="56"/>
  <c r="AG57" i="56"/>
  <c r="AB57" i="56"/>
  <c r="AA57" i="56"/>
  <c r="Z57" i="56"/>
  <c r="Y57" i="56"/>
  <c r="X57" i="56"/>
  <c r="AF57" i="56" s="1"/>
  <c r="W57" i="56"/>
  <c r="AE57" i="56" s="1"/>
  <c r="V57" i="56"/>
  <c r="T57" i="56"/>
  <c r="S57" i="56"/>
  <c r="R57" i="56"/>
  <c r="Q57" i="56"/>
  <c r="P57" i="56"/>
  <c r="O57" i="56"/>
  <c r="AB56" i="56"/>
  <c r="AA56" i="56"/>
  <c r="Z56" i="56"/>
  <c r="Y56" i="56"/>
  <c r="AF56" i="56" s="1"/>
  <c r="X56" i="56"/>
  <c r="W56" i="56"/>
  <c r="V56" i="56"/>
  <c r="T56" i="56"/>
  <c r="S56" i="56"/>
  <c r="R56" i="56"/>
  <c r="Q56" i="56"/>
  <c r="P56" i="56"/>
  <c r="O56" i="56"/>
  <c r="AB55" i="56"/>
  <c r="AA55" i="56"/>
  <c r="Z55" i="56"/>
  <c r="Y55" i="56"/>
  <c r="X55" i="56"/>
  <c r="AF55" i="56" s="1"/>
  <c r="W55" i="56"/>
  <c r="AE55" i="56" s="1"/>
  <c r="V55" i="56"/>
  <c r="AD55" i="56" s="1"/>
  <c r="T55" i="56"/>
  <c r="S55" i="56"/>
  <c r="R55" i="56"/>
  <c r="Q55" i="56"/>
  <c r="P55" i="56"/>
  <c r="O55" i="56"/>
  <c r="AB54" i="56"/>
  <c r="AA54" i="56"/>
  <c r="Z54" i="56"/>
  <c r="AH54" i="56" s="1"/>
  <c r="Y54" i="56"/>
  <c r="X54" i="56"/>
  <c r="AF54" i="56" s="1"/>
  <c r="W54" i="56"/>
  <c r="V54" i="56"/>
  <c r="AD54" i="56" s="1"/>
  <c r="T54" i="56"/>
  <c r="S54" i="56"/>
  <c r="R54" i="56"/>
  <c r="Q54" i="56"/>
  <c r="P54" i="56"/>
  <c r="O54" i="56"/>
  <c r="AB53" i="56"/>
  <c r="AA53" i="56"/>
  <c r="Z53" i="56"/>
  <c r="Y53" i="56"/>
  <c r="AG53" i="56" s="1"/>
  <c r="X53" i="56"/>
  <c r="W53" i="56"/>
  <c r="V53" i="56"/>
  <c r="T53" i="56"/>
  <c r="S53" i="56"/>
  <c r="R53" i="56"/>
  <c r="Q53" i="56"/>
  <c r="P53" i="56"/>
  <c r="O53" i="56"/>
  <c r="AB52" i="56"/>
  <c r="AA52" i="56"/>
  <c r="AI52" i="56" s="1"/>
  <c r="Z52" i="56"/>
  <c r="Y52" i="56"/>
  <c r="X52" i="56"/>
  <c r="W52" i="56"/>
  <c r="V52" i="56"/>
  <c r="T52" i="56"/>
  <c r="S52" i="56"/>
  <c r="R52" i="56"/>
  <c r="Q52" i="56"/>
  <c r="P52" i="56"/>
  <c r="O52" i="56"/>
  <c r="AI51" i="56"/>
  <c r="AH51" i="56"/>
  <c r="AB51" i="56"/>
  <c r="AA51" i="56"/>
  <c r="Z51" i="56"/>
  <c r="Y51" i="56"/>
  <c r="X51" i="56"/>
  <c r="AF51" i="56" s="1"/>
  <c r="W51" i="56"/>
  <c r="AE51" i="56" s="1"/>
  <c r="V51" i="56"/>
  <c r="T51" i="56"/>
  <c r="S51" i="56"/>
  <c r="R51" i="56"/>
  <c r="Q51" i="56"/>
  <c r="P51" i="56"/>
  <c r="O51" i="56"/>
  <c r="AB50" i="56"/>
  <c r="AA50" i="56"/>
  <c r="Z50" i="56"/>
  <c r="AH50" i="56" s="1"/>
  <c r="Y50" i="56"/>
  <c r="AG50" i="56" s="1"/>
  <c r="X50" i="56"/>
  <c r="W50" i="56"/>
  <c r="V50" i="56"/>
  <c r="T50" i="56"/>
  <c r="S50" i="56"/>
  <c r="R50" i="56"/>
  <c r="Q50" i="56"/>
  <c r="P50" i="56"/>
  <c r="O50" i="56"/>
  <c r="AB49" i="56"/>
  <c r="AA49" i="56"/>
  <c r="Z49" i="56"/>
  <c r="Y49" i="56"/>
  <c r="AG49" i="56" s="1"/>
  <c r="X49" i="56"/>
  <c r="W49" i="56"/>
  <c r="AE49" i="56" s="1"/>
  <c r="V49" i="56"/>
  <c r="T49" i="56"/>
  <c r="S49" i="56"/>
  <c r="R49" i="56"/>
  <c r="Q49" i="56"/>
  <c r="P49" i="56"/>
  <c r="O49" i="56"/>
  <c r="AB48" i="56"/>
  <c r="AA48" i="56"/>
  <c r="AI48" i="56" s="1"/>
  <c r="Z48" i="56"/>
  <c r="Y48" i="56"/>
  <c r="X48" i="56"/>
  <c r="AF48" i="56" s="1"/>
  <c r="W48" i="56"/>
  <c r="AE48" i="56" s="1"/>
  <c r="V48" i="56"/>
  <c r="T48" i="56"/>
  <c r="S48" i="56"/>
  <c r="R48" i="56"/>
  <c r="Q48" i="56"/>
  <c r="P48" i="56"/>
  <c r="O48" i="56"/>
  <c r="AE47" i="56"/>
  <c r="AD47" i="56"/>
  <c r="AB47" i="56"/>
  <c r="AA47" i="56"/>
  <c r="AH47" i="56" s="1"/>
  <c r="Z47" i="56"/>
  <c r="Y47" i="56"/>
  <c r="X47" i="56"/>
  <c r="W47" i="56"/>
  <c r="V47" i="56"/>
  <c r="T47" i="56"/>
  <c r="S47" i="56"/>
  <c r="R47" i="56"/>
  <c r="Q47" i="56"/>
  <c r="P47" i="56"/>
  <c r="O47" i="56"/>
  <c r="AD46" i="56"/>
  <c r="AB46" i="56"/>
  <c r="AA46" i="56"/>
  <c r="AH46" i="56" s="1"/>
  <c r="Z46" i="56"/>
  <c r="Y46" i="56"/>
  <c r="X46" i="56"/>
  <c r="AF46" i="56" s="1"/>
  <c r="W46" i="56"/>
  <c r="V46" i="56"/>
  <c r="T46" i="56"/>
  <c r="S46" i="56"/>
  <c r="R46" i="56"/>
  <c r="Q46" i="56"/>
  <c r="P46" i="56"/>
  <c r="O46" i="56"/>
  <c r="AB45" i="56"/>
  <c r="AA45" i="56"/>
  <c r="Z45" i="56"/>
  <c r="Y45" i="56"/>
  <c r="AG45" i="56" s="1"/>
  <c r="X45" i="56"/>
  <c r="W45" i="56"/>
  <c r="V45" i="56"/>
  <c r="T45" i="56"/>
  <c r="S45" i="56"/>
  <c r="R45" i="56"/>
  <c r="Q45" i="56"/>
  <c r="P45" i="56"/>
  <c r="O45" i="56"/>
  <c r="AB44" i="56"/>
  <c r="AA44" i="56"/>
  <c r="Z44" i="56"/>
  <c r="Y44" i="56"/>
  <c r="X44" i="56"/>
  <c r="W44" i="56"/>
  <c r="V44" i="56"/>
  <c r="T44" i="56"/>
  <c r="S44" i="56"/>
  <c r="R44" i="56"/>
  <c r="Q44" i="56"/>
  <c r="P44" i="56"/>
  <c r="O44" i="56"/>
  <c r="AB43" i="56"/>
  <c r="AA43" i="56"/>
  <c r="AI43" i="56" s="1"/>
  <c r="Z43" i="56"/>
  <c r="Y43" i="56"/>
  <c r="AG43" i="56" s="1"/>
  <c r="X43" i="56"/>
  <c r="W43" i="56"/>
  <c r="AE43" i="56" s="1"/>
  <c r="V43" i="56"/>
  <c r="AD43" i="56" s="1"/>
  <c r="T43" i="56"/>
  <c r="S43" i="56"/>
  <c r="R43" i="56"/>
  <c r="Q43" i="56"/>
  <c r="P43" i="56"/>
  <c r="O43" i="56"/>
  <c r="AB42" i="56"/>
  <c r="AA42" i="56"/>
  <c r="Z42" i="56"/>
  <c r="AH42" i="56" s="1"/>
  <c r="Y42" i="56"/>
  <c r="X42" i="56"/>
  <c r="W42" i="56"/>
  <c r="V42" i="56"/>
  <c r="AD42" i="56" s="1"/>
  <c r="T42" i="56"/>
  <c r="S42" i="56"/>
  <c r="R42" i="56"/>
  <c r="Q42" i="56"/>
  <c r="P42" i="56"/>
  <c r="O42" i="56"/>
  <c r="AB41" i="56"/>
  <c r="AA41" i="56"/>
  <c r="Z41" i="56"/>
  <c r="Y41" i="56"/>
  <c r="AG41" i="56" s="1"/>
  <c r="X41" i="56"/>
  <c r="AF41" i="56" s="1"/>
  <c r="W41" i="56"/>
  <c r="AE41" i="56" s="1"/>
  <c r="V41" i="56"/>
  <c r="T41" i="56"/>
  <c r="S41" i="56"/>
  <c r="R41" i="56"/>
  <c r="Q41" i="56"/>
  <c r="P41" i="56"/>
  <c r="O41" i="56"/>
  <c r="AF40" i="56"/>
  <c r="AB40" i="56"/>
  <c r="AA40" i="56"/>
  <c r="AI40" i="56" s="1"/>
  <c r="Z40" i="56"/>
  <c r="Y40" i="56"/>
  <c r="X40" i="56"/>
  <c r="W40" i="56"/>
  <c r="V40" i="56"/>
  <c r="T40" i="56"/>
  <c r="S40" i="56"/>
  <c r="R40" i="56"/>
  <c r="Q40" i="56"/>
  <c r="P40" i="56"/>
  <c r="O40" i="56"/>
  <c r="AI39" i="56"/>
  <c r="AH39" i="56"/>
  <c r="AB39" i="56"/>
  <c r="AA39" i="56"/>
  <c r="Z39" i="56"/>
  <c r="Y39" i="56"/>
  <c r="AG39" i="56" s="1"/>
  <c r="X39" i="56"/>
  <c r="AF39" i="56" s="1"/>
  <c r="W39" i="56"/>
  <c r="AE39" i="56" s="1"/>
  <c r="V39" i="56"/>
  <c r="AD39" i="56" s="1"/>
  <c r="T39" i="56"/>
  <c r="S39" i="56"/>
  <c r="R39" i="56"/>
  <c r="Q39" i="56"/>
  <c r="P39" i="56"/>
  <c r="O39" i="56"/>
  <c r="AB38" i="56"/>
  <c r="AA38" i="56"/>
  <c r="Z38" i="56"/>
  <c r="AH38" i="56" s="1"/>
  <c r="Y38" i="56"/>
  <c r="AG38" i="56" s="1"/>
  <c r="X38" i="56"/>
  <c r="W38" i="56"/>
  <c r="V38" i="56"/>
  <c r="AD38" i="56" s="1"/>
  <c r="T38" i="56"/>
  <c r="S38" i="56"/>
  <c r="R38" i="56"/>
  <c r="Q38" i="56"/>
  <c r="P38" i="56"/>
  <c r="O38" i="56"/>
  <c r="AB37" i="56"/>
  <c r="AA37" i="56"/>
  <c r="Z37" i="56"/>
  <c r="Y37" i="56"/>
  <c r="AG37" i="56" s="1"/>
  <c r="X37" i="56"/>
  <c r="W37" i="56"/>
  <c r="V37" i="56"/>
  <c r="T37" i="56"/>
  <c r="S37" i="56"/>
  <c r="R37" i="56"/>
  <c r="Q37" i="56"/>
  <c r="P37" i="56"/>
  <c r="O37" i="56"/>
  <c r="AB36" i="56"/>
  <c r="AA36" i="56"/>
  <c r="Z36" i="56"/>
  <c r="Y36" i="56"/>
  <c r="X36" i="56"/>
  <c r="W36" i="56"/>
  <c r="V36" i="56"/>
  <c r="T36" i="56"/>
  <c r="S36" i="56"/>
  <c r="R36" i="56"/>
  <c r="Q36" i="56"/>
  <c r="P36" i="56"/>
  <c r="O36" i="56"/>
  <c r="AE35" i="56"/>
  <c r="AD35" i="56"/>
  <c r="AB35" i="56"/>
  <c r="AA35" i="56"/>
  <c r="AI35" i="56" s="1"/>
  <c r="Z35" i="56"/>
  <c r="Y35" i="56"/>
  <c r="X35" i="56"/>
  <c r="W35" i="56"/>
  <c r="V35" i="56"/>
  <c r="T35" i="56"/>
  <c r="S35" i="56"/>
  <c r="R35" i="56"/>
  <c r="Q35" i="56"/>
  <c r="P35" i="56"/>
  <c r="O35" i="56"/>
  <c r="AD34" i="56"/>
  <c r="AB34" i="56"/>
  <c r="AA34" i="56"/>
  <c r="Z34" i="56"/>
  <c r="Y34" i="56"/>
  <c r="AG34" i="56" s="1"/>
  <c r="X34" i="56"/>
  <c r="W34" i="56"/>
  <c r="V34" i="56"/>
  <c r="T34" i="56"/>
  <c r="S34" i="56"/>
  <c r="R34" i="56"/>
  <c r="Q34" i="56"/>
  <c r="P34" i="56"/>
  <c r="O34" i="56"/>
  <c r="AB33" i="56"/>
  <c r="AA33" i="56"/>
  <c r="AI33" i="56" s="1"/>
  <c r="Z33" i="56"/>
  <c r="Y33" i="56"/>
  <c r="AG33" i="56" s="1"/>
  <c r="X33" i="56"/>
  <c r="AF33" i="56" s="1"/>
  <c r="W33" i="56"/>
  <c r="V33" i="56"/>
  <c r="T33" i="56"/>
  <c r="S33" i="56"/>
  <c r="R33" i="56"/>
  <c r="Q33" i="56"/>
  <c r="P33" i="56"/>
  <c r="O33" i="56"/>
  <c r="AB32" i="56"/>
  <c r="AA32" i="56"/>
  <c r="AI32" i="56" s="1"/>
  <c r="Z32" i="56"/>
  <c r="Y32" i="56"/>
  <c r="X32" i="56"/>
  <c r="AF32" i="56" s="1"/>
  <c r="W32" i="56"/>
  <c r="V32" i="56"/>
  <c r="T32" i="56"/>
  <c r="S32" i="56"/>
  <c r="R32" i="56"/>
  <c r="Q32" i="56"/>
  <c r="P32" i="56"/>
  <c r="O32" i="56"/>
  <c r="AB31" i="56"/>
  <c r="AA31" i="56"/>
  <c r="AI31" i="56" s="1"/>
  <c r="Z31" i="56"/>
  <c r="Y31" i="56"/>
  <c r="AG31" i="56" s="1"/>
  <c r="X31" i="56"/>
  <c r="W31" i="56"/>
  <c r="AE31" i="56" s="1"/>
  <c r="V31" i="56"/>
  <c r="T31" i="56"/>
  <c r="S31" i="56"/>
  <c r="R31" i="56"/>
  <c r="Q31" i="56"/>
  <c r="P31" i="56"/>
  <c r="O31" i="56"/>
  <c r="AB30" i="56"/>
  <c r="AA30" i="56"/>
  <c r="Z30" i="56"/>
  <c r="AH30" i="56" s="1"/>
  <c r="Y30" i="56"/>
  <c r="AG30" i="56" s="1"/>
  <c r="X30" i="56"/>
  <c r="W30" i="56"/>
  <c r="V30" i="56"/>
  <c r="AD30" i="56" s="1"/>
  <c r="T30" i="56"/>
  <c r="S30" i="56"/>
  <c r="R30" i="56"/>
  <c r="Q30" i="56"/>
  <c r="P30" i="56"/>
  <c r="O30" i="56"/>
  <c r="AG29" i="56"/>
  <c r="AB29" i="56"/>
  <c r="AA29" i="56"/>
  <c r="Z29" i="56"/>
  <c r="Y29" i="56"/>
  <c r="X29" i="56"/>
  <c r="AF29" i="56" s="1"/>
  <c r="W29" i="56"/>
  <c r="V29" i="56"/>
  <c r="T29" i="56"/>
  <c r="S29" i="56"/>
  <c r="R29" i="56"/>
  <c r="Q29" i="56"/>
  <c r="P29" i="56"/>
  <c r="O29" i="56"/>
  <c r="AF28" i="56"/>
  <c r="AB28" i="56"/>
  <c r="AA28" i="56"/>
  <c r="Z28" i="56"/>
  <c r="Y28" i="56"/>
  <c r="X28" i="56"/>
  <c r="W28" i="56"/>
  <c r="AE28" i="56" s="1"/>
  <c r="V28" i="56"/>
  <c r="T28" i="56"/>
  <c r="S28" i="56"/>
  <c r="R28" i="56"/>
  <c r="Q28" i="56"/>
  <c r="P28" i="56"/>
  <c r="O28" i="56"/>
  <c r="AB27" i="56"/>
  <c r="AA27" i="56"/>
  <c r="Z27" i="56"/>
  <c r="AH27" i="56" s="1"/>
  <c r="Y27" i="56"/>
  <c r="X27" i="56"/>
  <c r="W27" i="56"/>
  <c r="AE27" i="56" s="1"/>
  <c r="V27" i="56"/>
  <c r="AD27" i="56" s="1"/>
  <c r="T27" i="56"/>
  <c r="S27" i="56"/>
  <c r="R27" i="56"/>
  <c r="Q27" i="56"/>
  <c r="P27" i="56"/>
  <c r="O27" i="56"/>
  <c r="AB26" i="56"/>
  <c r="AA26" i="56"/>
  <c r="AH26" i="56" s="1"/>
  <c r="Z26" i="56"/>
  <c r="Y26" i="56"/>
  <c r="AG26" i="56" s="1"/>
  <c r="X26" i="56"/>
  <c r="W26" i="56"/>
  <c r="AD26" i="56" s="1"/>
  <c r="V26" i="56"/>
  <c r="T26" i="56"/>
  <c r="S26" i="56"/>
  <c r="R26" i="56"/>
  <c r="Q26" i="56"/>
  <c r="P26" i="56"/>
  <c r="O26" i="56"/>
  <c r="AB25" i="56"/>
  <c r="AA25" i="56"/>
  <c r="Z25" i="56"/>
  <c r="Y25" i="56"/>
  <c r="AG25" i="56" s="1"/>
  <c r="X25" i="56"/>
  <c r="W25" i="56"/>
  <c r="V25" i="56"/>
  <c r="T25" i="56"/>
  <c r="S25" i="56"/>
  <c r="R25" i="56"/>
  <c r="Q25" i="56"/>
  <c r="P25" i="56"/>
  <c r="O25" i="56"/>
  <c r="AD24" i="56"/>
  <c r="AB24" i="56"/>
  <c r="AA24" i="56"/>
  <c r="AI24" i="56" s="1"/>
  <c r="Z24" i="56"/>
  <c r="AH24" i="56" s="1"/>
  <c r="Y24" i="56"/>
  <c r="X24" i="56"/>
  <c r="W24" i="56"/>
  <c r="AE24" i="56" s="1"/>
  <c r="V24" i="56"/>
  <c r="T24" i="56"/>
  <c r="S24" i="56"/>
  <c r="R24" i="56"/>
  <c r="Q24" i="56"/>
  <c r="P24" i="56"/>
  <c r="O24" i="56"/>
  <c r="AB23" i="56"/>
  <c r="AA23" i="56"/>
  <c r="Z23" i="56"/>
  <c r="Y23" i="56"/>
  <c r="X23" i="56"/>
  <c r="W23" i="56"/>
  <c r="V23" i="56"/>
  <c r="AD23" i="56" s="1"/>
  <c r="T23" i="56"/>
  <c r="S23" i="56"/>
  <c r="R23" i="56"/>
  <c r="Q23" i="56"/>
  <c r="P23" i="56"/>
  <c r="O23" i="56"/>
  <c r="AB22" i="56"/>
  <c r="AA22" i="56"/>
  <c r="Z22" i="56"/>
  <c r="Y22" i="56"/>
  <c r="X22" i="56"/>
  <c r="W22" i="56"/>
  <c r="V22" i="56"/>
  <c r="T22" i="56"/>
  <c r="S22" i="56"/>
  <c r="R22" i="56"/>
  <c r="Q22" i="56"/>
  <c r="P22" i="56"/>
  <c r="O22" i="56"/>
  <c r="AB21" i="56"/>
  <c r="AI21" i="56" s="1"/>
  <c r="AA21" i="56"/>
  <c r="Z21" i="56"/>
  <c r="Y21" i="56"/>
  <c r="X21" i="56"/>
  <c r="AF21" i="56" s="1"/>
  <c r="W21" i="56"/>
  <c r="V21" i="56"/>
  <c r="AD21" i="56" s="1"/>
  <c r="T21" i="56"/>
  <c r="S21" i="56"/>
  <c r="R21" i="56"/>
  <c r="Q21" i="56"/>
  <c r="P21" i="56"/>
  <c r="O21" i="56"/>
  <c r="AB20" i="56"/>
  <c r="AA20" i="56"/>
  <c r="Z20" i="56"/>
  <c r="Y20" i="56"/>
  <c r="X20" i="56"/>
  <c r="AF20" i="56" s="1"/>
  <c r="W20" i="56"/>
  <c r="V20" i="56"/>
  <c r="T20" i="56"/>
  <c r="S20" i="56"/>
  <c r="R20" i="56"/>
  <c r="Q20" i="56"/>
  <c r="P20" i="56"/>
  <c r="O20" i="56"/>
  <c r="AB19" i="56"/>
  <c r="AA19" i="56"/>
  <c r="Z19" i="56"/>
  <c r="Y19" i="56"/>
  <c r="X19" i="56"/>
  <c r="W19" i="56"/>
  <c r="AD19" i="56" s="1"/>
  <c r="V19" i="56"/>
  <c r="T19" i="56"/>
  <c r="S19" i="56"/>
  <c r="R19" i="56"/>
  <c r="Q19" i="56"/>
  <c r="P19" i="56"/>
  <c r="O19" i="56"/>
  <c r="AF18" i="56"/>
  <c r="AB18" i="56"/>
  <c r="AA18" i="56"/>
  <c r="Z18" i="56"/>
  <c r="AG18" i="56" s="1"/>
  <c r="Y18" i="56"/>
  <c r="X18" i="56"/>
  <c r="W18" i="56"/>
  <c r="V18" i="56"/>
  <c r="T18" i="56"/>
  <c r="S18" i="56"/>
  <c r="R18" i="56"/>
  <c r="Q18" i="56"/>
  <c r="P18" i="56"/>
  <c r="O18" i="56"/>
  <c r="AB17" i="56"/>
  <c r="AA17" i="56"/>
  <c r="AI17" i="56" s="1"/>
  <c r="Z17" i="56"/>
  <c r="AG17" i="56" s="1"/>
  <c r="Y17" i="56"/>
  <c r="X17" i="56"/>
  <c r="AF17" i="56" s="1"/>
  <c r="W17" i="56"/>
  <c r="V17" i="56"/>
  <c r="T17" i="56"/>
  <c r="S17" i="56"/>
  <c r="R17" i="56"/>
  <c r="Q17" i="56"/>
  <c r="P17" i="56"/>
  <c r="O17" i="56"/>
  <c r="AE16" i="56"/>
  <c r="AB16" i="56"/>
  <c r="AA16" i="56"/>
  <c r="AI16" i="56" s="1"/>
  <c r="Z16" i="56"/>
  <c r="Y16" i="56"/>
  <c r="X16" i="56"/>
  <c r="W16" i="56"/>
  <c r="V16" i="56"/>
  <c r="AD16" i="56" s="1"/>
  <c r="T16" i="56"/>
  <c r="S16" i="56"/>
  <c r="R16" i="56"/>
  <c r="Q16" i="56"/>
  <c r="P16" i="56"/>
  <c r="O16" i="56"/>
  <c r="AB15" i="56"/>
  <c r="AA15" i="56"/>
  <c r="Z15" i="56"/>
  <c r="AH15" i="56" s="1"/>
  <c r="Y15" i="56"/>
  <c r="AG15" i="56" s="1"/>
  <c r="X15" i="56"/>
  <c r="W15" i="56"/>
  <c r="V15" i="56"/>
  <c r="T15" i="56"/>
  <c r="S15" i="56"/>
  <c r="R15" i="56"/>
  <c r="Q15" i="56"/>
  <c r="P15" i="56"/>
  <c r="O15" i="56"/>
  <c r="AB14" i="56"/>
  <c r="AA14" i="56"/>
  <c r="Z14" i="56"/>
  <c r="AH14" i="56" s="1"/>
  <c r="Y14" i="56"/>
  <c r="X14" i="56"/>
  <c r="AF14" i="56" s="1"/>
  <c r="W14" i="56"/>
  <c r="V14" i="56"/>
  <c r="AD14" i="56" s="1"/>
  <c r="T14" i="56"/>
  <c r="S14" i="56"/>
  <c r="R14" i="56"/>
  <c r="Q14" i="56"/>
  <c r="P14" i="56"/>
  <c r="O14" i="56"/>
  <c r="AB13" i="56"/>
  <c r="AA13" i="56"/>
  <c r="Z13" i="56"/>
  <c r="Y13" i="56"/>
  <c r="X13" i="56"/>
  <c r="W13" i="56"/>
  <c r="AE13" i="56" s="1"/>
  <c r="V13" i="56"/>
  <c r="T13" i="56"/>
  <c r="S13" i="56"/>
  <c r="R13" i="56"/>
  <c r="Q13" i="56"/>
  <c r="P13" i="56"/>
  <c r="O13" i="56"/>
  <c r="AB12" i="56"/>
  <c r="AA12" i="56"/>
  <c r="AH12" i="56" s="1"/>
  <c r="Z12" i="56"/>
  <c r="Y12" i="56"/>
  <c r="X12" i="56"/>
  <c r="AF12" i="56" s="1"/>
  <c r="W12" i="56"/>
  <c r="AE12" i="56" s="1"/>
  <c r="V12" i="56"/>
  <c r="T12" i="56"/>
  <c r="S12" i="56"/>
  <c r="R12" i="56"/>
  <c r="Q12" i="56"/>
  <c r="P12" i="56"/>
  <c r="O12" i="56"/>
  <c r="AE11" i="56"/>
  <c r="AB11" i="56"/>
  <c r="AA11" i="56"/>
  <c r="AI11" i="56" s="1"/>
  <c r="Z11" i="56"/>
  <c r="AH11" i="56" s="1"/>
  <c r="Y11" i="56"/>
  <c r="X11" i="56"/>
  <c r="W11" i="56"/>
  <c r="V11" i="56"/>
  <c r="T11" i="56"/>
  <c r="S11" i="56"/>
  <c r="R11" i="56"/>
  <c r="Q11" i="56"/>
  <c r="P11" i="56"/>
  <c r="O11" i="56"/>
  <c r="AG10" i="56"/>
  <c r="AF10" i="56"/>
  <c r="AB10" i="56"/>
  <c r="AA10" i="56"/>
  <c r="Z10" i="56"/>
  <c r="Y10" i="56"/>
  <c r="X10" i="56"/>
  <c r="W10" i="56"/>
  <c r="V10" i="56"/>
  <c r="T10" i="56"/>
  <c r="S10" i="56"/>
  <c r="R10" i="56"/>
  <c r="Q10" i="56"/>
  <c r="P10" i="56"/>
  <c r="O10" i="56"/>
  <c r="AB9" i="56"/>
  <c r="AA9" i="56"/>
  <c r="Z9" i="56"/>
  <c r="Y9" i="56"/>
  <c r="AG9" i="56" s="1"/>
  <c r="X9" i="56"/>
  <c r="W9" i="56"/>
  <c r="AE9" i="56" s="1"/>
  <c r="V9" i="56"/>
  <c r="T9" i="56"/>
  <c r="S9" i="56"/>
  <c r="R9" i="56"/>
  <c r="Q9" i="56"/>
  <c r="P9" i="56"/>
  <c r="O9" i="56"/>
  <c r="AB8" i="56"/>
  <c r="AA8" i="56"/>
  <c r="Z8" i="56"/>
  <c r="Y8" i="56"/>
  <c r="X8" i="56"/>
  <c r="W8" i="56"/>
  <c r="AE8" i="56" s="1"/>
  <c r="V8" i="56"/>
  <c r="AD8" i="56" s="1"/>
  <c r="T8" i="56"/>
  <c r="S8" i="56"/>
  <c r="R8" i="56"/>
  <c r="Q8" i="56"/>
  <c r="P8" i="56"/>
  <c r="O8" i="56"/>
  <c r="AB7" i="56"/>
  <c r="AA7" i="56"/>
  <c r="Z7" i="56"/>
  <c r="Y7" i="56"/>
  <c r="X7" i="56"/>
  <c r="W7" i="56"/>
  <c r="V7" i="56"/>
  <c r="T7" i="56"/>
  <c r="S7" i="56"/>
  <c r="R7" i="56"/>
  <c r="Q7" i="56"/>
  <c r="P7" i="56"/>
  <c r="O7" i="56"/>
  <c r="AD6" i="56"/>
  <c r="AB6" i="56"/>
  <c r="AA6" i="56"/>
  <c r="AI6" i="56" s="1"/>
  <c r="Z6" i="56"/>
  <c r="AH6" i="56" s="1"/>
  <c r="Y6" i="56"/>
  <c r="AG6" i="56" s="1"/>
  <c r="X6" i="56"/>
  <c r="W6" i="56"/>
  <c r="V6" i="56"/>
  <c r="T6" i="56"/>
  <c r="S6" i="56"/>
  <c r="R6" i="56"/>
  <c r="Q6" i="56"/>
  <c r="P6" i="56"/>
  <c r="O6" i="56"/>
  <c r="AB5" i="56"/>
  <c r="AA5" i="56"/>
  <c r="AI5" i="56" s="1"/>
  <c r="Z5" i="56"/>
  <c r="AH5" i="56" s="1"/>
  <c r="Y5" i="56"/>
  <c r="X5" i="56"/>
  <c r="AF5" i="56" s="1"/>
  <c r="W5" i="56"/>
  <c r="AE5" i="56" s="1"/>
  <c r="V5" i="56"/>
  <c r="T5" i="56"/>
  <c r="S5" i="56"/>
  <c r="R5" i="56"/>
  <c r="Q5" i="56"/>
  <c r="P5" i="56"/>
  <c r="O5" i="56"/>
  <c r="AB4" i="56"/>
  <c r="AA4" i="56"/>
  <c r="Z4" i="56"/>
  <c r="Y4" i="56"/>
  <c r="AG4" i="56" s="1"/>
  <c r="X4" i="56"/>
  <c r="AF4" i="56" s="1"/>
  <c r="W4" i="56"/>
  <c r="V4" i="56"/>
  <c r="T4" i="56"/>
  <c r="S4" i="56"/>
  <c r="R4" i="56"/>
  <c r="Q4" i="56"/>
  <c r="P4" i="56"/>
  <c r="O4" i="56"/>
  <c r="AD3" i="56"/>
  <c r="AB3" i="56"/>
  <c r="AA3" i="56"/>
  <c r="AI3" i="56" s="1"/>
  <c r="Z3" i="56"/>
  <c r="Y3" i="56"/>
  <c r="X3" i="56"/>
  <c r="W3" i="56"/>
  <c r="AE3" i="56" s="1"/>
  <c r="V3" i="56"/>
  <c r="T3" i="56"/>
  <c r="S3" i="56"/>
  <c r="R3" i="56"/>
  <c r="Q3" i="56"/>
  <c r="P3" i="56"/>
  <c r="O3" i="56"/>
  <c r="AB64" i="57"/>
  <c r="AA64" i="57"/>
  <c r="Z64" i="57"/>
  <c r="Y64" i="57"/>
  <c r="AG64" i="57" s="1"/>
  <c r="X64" i="57"/>
  <c r="W64" i="57"/>
  <c r="V64" i="57"/>
  <c r="AD64" i="57" s="1"/>
  <c r="T64" i="57"/>
  <c r="S64" i="57"/>
  <c r="R64" i="57"/>
  <c r="Q64" i="57"/>
  <c r="P64" i="57"/>
  <c r="O64" i="57"/>
  <c r="AB63" i="57"/>
  <c r="AA63" i="57"/>
  <c r="Z63" i="57"/>
  <c r="AH63" i="57" s="1"/>
  <c r="Y63" i="57"/>
  <c r="X63" i="57"/>
  <c r="W63" i="57"/>
  <c r="V63" i="57"/>
  <c r="T63" i="57"/>
  <c r="S63" i="57"/>
  <c r="R63" i="57"/>
  <c r="Q63" i="57"/>
  <c r="P63" i="57"/>
  <c r="O63" i="57"/>
  <c r="AB62" i="57"/>
  <c r="AA62" i="57"/>
  <c r="Z62" i="57"/>
  <c r="Y62" i="57"/>
  <c r="X62" i="57"/>
  <c r="AF62" i="57" s="1"/>
  <c r="W62" i="57"/>
  <c r="V62" i="57"/>
  <c r="AD62" i="57" s="1"/>
  <c r="T62" i="57"/>
  <c r="S62" i="57"/>
  <c r="R62" i="57"/>
  <c r="Q62" i="57"/>
  <c r="P62" i="57"/>
  <c r="O62" i="57"/>
  <c r="AB61" i="57"/>
  <c r="AA61" i="57"/>
  <c r="Z61" i="57"/>
  <c r="Y61" i="57"/>
  <c r="X61" i="57"/>
  <c r="W61" i="57"/>
  <c r="AE61" i="57" s="1"/>
  <c r="V61" i="57"/>
  <c r="AD61" i="57" s="1"/>
  <c r="T61" i="57"/>
  <c r="S61" i="57"/>
  <c r="R61" i="57"/>
  <c r="Q61" i="57"/>
  <c r="P61" i="57"/>
  <c r="O61" i="57"/>
  <c r="AB60" i="57"/>
  <c r="AA60" i="57"/>
  <c r="Z60" i="57"/>
  <c r="Y60" i="57"/>
  <c r="X60" i="57"/>
  <c r="AF60" i="57" s="1"/>
  <c r="W60" i="57"/>
  <c r="V60" i="57"/>
  <c r="AD60" i="57" s="1"/>
  <c r="T60" i="57"/>
  <c r="S60" i="57"/>
  <c r="R60" i="57"/>
  <c r="Q60" i="57"/>
  <c r="P60" i="57"/>
  <c r="O60" i="57"/>
  <c r="AB59" i="57"/>
  <c r="AA59" i="57"/>
  <c r="Z59" i="57"/>
  <c r="AH59" i="57" s="1"/>
  <c r="Y59" i="57"/>
  <c r="X59" i="57"/>
  <c r="W59" i="57"/>
  <c r="AK59" i="57" s="1"/>
  <c r="V59" i="57"/>
  <c r="T59" i="57"/>
  <c r="S59" i="57"/>
  <c r="R59" i="57"/>
  <c r="Q59" i="57"/>
  <c r="P59" i="57"/>
  <c r="O59" i="57"/>
  <c r="AB58" i="57"/>
  <c r="AA58" i="57"/>
  <c r="AI58" i="57" s="1"/>
  <c r="Z58" i="57"/>
  <c r="Y58" i="57"/>
  <c r="AG58" i="57" s="1"/>
  <c r="X58" i="57"/>
  <c r="W58" i="57"/>
  <c r="V58" i="57"/>
  <c r="AD58" i="57" s="1"/>
  <c r="T58" i="57"/>
  <c r="S58" i="57"/>
  <c r="R58" i="57"/>
  <c r="Q58" i="57"/>
  <c r="P58" i="57"/>
  <c r="O58" i="57"/>
  <c r="AB57" i="57"/>
  <c r="AA57" i="57"/>
  <c r="Z57" i="57"/>
  <c r="AH57" i="57" s="1"/>
  <c r="Y57" i="57"/>
  <c r="AG57" i="57" s="1"/>
  <c r="X57" i="57"/>
  <c r="W57" i="57"/>
  <c r="V57" i="57"/>
  <c r="AK57" i="57" s="1"/>
  <c r="T57" i="57"/>
  <c r="S57" i="57"/>
  <c r="R57" i="57"/>
  <c r="Q57" i="57"/>
  <c r="P57" i="57"/>
  <c r="O57" i="57"/>
  <c r="AB56" i="57"/>
  <c r="AA56" i="57"/>
  <c r="Z56" i="57"/>
  <c r="Y56" i="57"/>
  <c r="X56" i="57"/>
  <c r="AF56" i="57" s="1"/>
  <c r="W56" i="57"/>
  <c r="V56" i="57"/>
  <c r="AK56" i="57" s="1"/>
  <c r="T56" i="57"/>
  <c r="S56" i="57"/>
  <c r="R56" i="57"/>
  <c r="Q56" i="57"/>
  <c r="P56" i="57"/>
  <c r="O56" i="57"/>
  <c r="AB55" i="57"/>
  <c r="AA55" i="57"/>
  <c r="Z55" i="57"/>
  <c r="Y55" i="57"/>
  <c r="X55" i="57"/>
  <c r="W55" i="57"/>
  <c r="AE55" i="57" s="1"/>
  <c r="V55" i="57"/>
  <c r="T55" i="57"/>
  <c r="S55" i="57"/>
  <c r="R55" i="57"/>
  <c r="Q55" i="57"/>
  <c r="P55" i="57"/>
  <c r="O55" i="57"/>
  <c r="AB54" i="57"/>
  <c r="AA54" i="57"/>
  <c r="Z54" i="57"/>
  <c r="Y54" i="57"/>
  <c r="X54" i="57"/>
  <c r="W54" i="57"/>
  <c r="V54" i="57"/>
  <c r="T54" i="57"/>
  <c r="S54" i="57"/>
  <c r="R54" i="57"/>
  <c r="Q54" i="57"/>
  <c r="P54" i="57"/>
  <c r="O54" i="57"/>
  <c r="AB53" i="57"/>
  <c r="AA53" i="57"/>
  <c r="Z53" i="57"/>
  <c r="Y53" i="57"/>
  <c r="AG53" i="57" s="1"/>
  <c r="X53" i="57"/>
  <c r="W53" i="57"/>
  <c r="V53" i="57"/>
  <c r="AK53" i="57" s="1"/>
  <c r="T53" i="57"/>
  <c r="S53" i="57"/>
  <c r="R53" i="57"/>
  <c r="Q53" i="57"/>
  <c r="P53" i="57"/>
  <c r="O53" i="57"/>
  <c r="AB52" i="57"/>
  <c r="AA52" i="57"/>
  <c r="Z52" i="57"/>
  <c r="Y52" i="57"/>
  <c r="X52" i="57"/>
  <c r="W52" i="57"/>
  <c r="V52" i="57"/>
  <c r="T52" i="57"/>
  <c r="S52" i="57"/>
  <c r="R52" i="57"/>
  <c r="Q52" i="57"/>
  <c r="P52" i="57"/>
  <c r="O52" i="57"/>
  <c r="AB51" i="57"/>
  <c r="AA51" i="57"/>
  <c r="AI51" i="57" s="1"/>
  <c r="Z51" i="57"/>
  <c r="Y51" i="57"/>
  <c r="X51" i="57"/>
  <c r="AF51" i="57" s="1"/>
  <c r="W51" i="57"/>
  <c r="V51" i="57"/>
  <c r="T51" i="57"/>
  <c r="S51" i="57"/>
  <c r="R51" i="57"/>
  <c r="Q51" i="57"/>
  <c r="P51" i="57"/>
  <c r="O51" i="57"/>
  <c r="AB50" i="57"/>
  <c r="AA50" i="57"/>
  <c r="AH50" i="57" s="1"/>
  <c r="Z50" i="57"/>
  <c r="Y50" i="57"/>
  <c r="X50" i="57"/>
  <c r="W50" i="57"/>
  <c r="AE50" i="57" s="1"/>
  <c r="V50" i="57"/>
  <c r="AD50" i="57" s="1"/>
  <c r="T50" i="57"/>
  <c r="S50" i="57"/>
  <c r="R50" i="57"/>
  <c r="Q50" i="57"/>
  <c r="P50" i="57"/>
  <c r="O50" i="57"/>
  <c r="AB49" i="57"/>
  <c r="AA49" i="57"/>
  <c r="Z49" i="57"/>
  <c r="Y49" i="57"/>
  <c r="AG49" i="57" s="1"/>
  <c r="X49" i="57"/>
  <c r="W49" i="57"/>
  <c r="V49" i="57"/>
  <c r="AK49" i="57" s="1"/>
  <c r="T49" i="57"/>
  <c r="S49" i="57"/>
  <c r="R49" i="57"/>
  <c r="Q49" i="57"/>
  <c r="P49" i="57"/>
  <c r="O49" i="57"/>
  <c r="AB48" i="57"/>
  <c r="AA48" i="57"/>
  <c r="Z48" i="57"/>
  <c r="Y48" i="57"/>
  <c r="X48" i="57"/>
  <c r="AF48" i="57" s="1"/>
  <c r="W48" i="57"/>
  <c r="V48" i="57"/>
  <c r="AK48" i="57" s="1"/>
  <c r="T48" i="57"/>
  <c r="S48" i="57"/>
  <c r="R48" i="57"/>
  <c r="Q48" i="57"/>
  <c r="P48" i="57"/>
  <c r="O48" i="57"/>
  <c r="AB47" i="57"/>
  <c r="AA47" i="57"/>
  <c r="AI47" i="57" s="1"/>
  <c r="Z47" i="57"/>
  <c r="Y47" i="57"/>
  <c r="X47" i="57"/>
  <c r="W47" i="57"/>
  <c r="V47" i="57"/>
  <c r="T47" i="57"/>
  <c r="S47" i="57"/>
  <c r="R47" i="57"/>
  <c r="Q47" i="57"/>
  <c r="P47" i="57"/>
  <c r="O47" i="57"/>
  <c r="AB46" i="57"/>
  <c r="AA46" i="57"/>
  <c r="Z46" i="57"/>
  <c r="AH46" i="57" s="1"/>
  <c r="Y46" i="57"/>
  <c r="X46" i="57"/>
  <c r="W46" i="57"/>
  <c r="V46" i="57"/>
  <c r="AD46" i="57" s="1"/>
  <c r="T46" i="57"/>
  <c r="S46" i="57"/>
  <c r="R46" i="57"/>
  <c r="Q46" i="57"/>
  <c r="P46" i="57"/>
  <c r="O46" i="57"/>
  <c r="AB45" i="57"/>
  <c r="AA45" i="57"/>
  <c r="Z45" i="57"/>
  <c r="Y45" i="57"/>
  <c r="AG45" i="57" s="1"/>
  <c r="X45" i="57"/>
  <c r="W45" i="57"/>
  <c r="V45" i="57"/>
  <c r="T45" i="57"/>
  <c r="S45" i="57"/>
  <c r="R45" i="57"/>
  <c r="Q45" i="57"/>
  <c r="P45" i="57"/>
  <c r="O45" i="57"/>
  <c r="AF44" i="57"/>
  <c r="AB44" i="57"/>
  <c r="AA44" i="57"/>
  <c r="Z44" i="57"/>
  <c r="Y44" i="57"/>
  <c r="X44" i="57"/>
  <c r="W44" i="57"/>
  <c r="V44" i="57"/>
  <c r="AK44" i="57" s="1"/>
  <c r="T44" i="57"/>
  <c r="S44" i="57"/>
  <c r="R44" i="57"/>
  <c r="Q44" i="57"/>
  <c r="P44" i="57"/>
  <c r="O44" i="57"/>
  <c r="AB43" i="57"/>
  <c r="AA43" i="57"/>
  <c r="Z43" i="57"/>
  <c r="Y43" i="57"/>
  <c r="X43" i="57"/>
  <c r="AE43" i="57" s="1"/>
  <c r="W43" i="57"/>
  <c r="V43" i="57"/>
  <c r="AK43" i="57" s="1"/>
  <c r="T43" i="57"/>
  <c r="S43" i="57"/>
  <c r="R43" i="57"/>
  <c r="Q43" i="57"/>
  <c r="P43" i="57"/>
  <c r="O43" i="57"/>
  <c r="AB42" i="57"/>
  <c r="AA42" i="57"/>
  <c r="Z42" i="57"/>
  <c r="Y42" i="57"/>
  <c r="X42" i="57"/>
  <c r="W42" i="57"/>
  <c r="V42" i="57"/>
  <c r="AK42" i="57" s="1"/>
  <c r="T42" i="57"/>
  <c r="S42" i="57"/>
  <c r="R42" i="57"/>
  <c r="Q42" i="57"/>
  <c r="P42" i="57"/>
  <c r="O42" i="57"/>
  <c r="AB41" i="57"/>
  <c r="AA41" i="57"/>
  <c r="Z41" i="57"/>
  <c r="Y41" i="57"/>
  <c r="X41" i="57"/>
  <c r="W41" i="57"/>
  <c r="V41" i="57"/>
  <c r="AD41" i="57" s="1"/>
  <c r="T41" i="57"/>
  <c r="S41" i="57"/>
  <c r="R41" i="57"/>
  <c r="Q41" i="57"/>
  <c r="P41" i="57"/>
  <c r="O41" i="57"/>
  <c r="AB40" i="57"/>
  <c r="AA40" i="57"/>
  <c r="Z40" i="57"/>
  <c r="Y40" i="57"/>
  <c r="AG40" i="57" s="1"/>
  <c r="X40" i="57"/>
  <c r="W40" i="57"/>
  <c r="V40" i="57"/>
  <c r="AK40" i="57" s="1"/>
  <c r="T40" i="57"/>
  <c r="S40" i="57"/>
  <c r="R40" i="57"/>
  <c r="Q40" i="57"/>
  <c r="P40" i="57"/>
  <c r="O40" i="57"/>
  <c r="AB39" i="57"/>
  <c r="AA39" i="57"/>
  <c r="Z39" i="57"/>
  <c r="Y39" i="57"/>
  <c r="X39" i="57"/>
  <c r="AF39" i="57" s="1"/>
  <c r="W39" i="57"/>
  <c r="AK39" i="57" s="1"/>
  <c r="V39" i="57"/>
  <c r="T39" i="57"/>
  <c r="S39" i="57"/>
  <c r="R39" i="57"/>
  <c r="Q39" i="57"/>
  <c r="P39" i="57"/>
  <c r="O39" i="57"/>
  <c r="AB38" i="57"/>
  <c r="AA38" i="57"/>
  <c r="Z38" i="57"/>
  <c r="AH38" i="57" s="1"/>
  <c r="Y38" i="57"/>
  <c r="X38" i="57"/>
  <c r="W38" i="57"/>
  <c r="V38" i="57"/>
  <c r="AD38" i="57" s="1"/>
  <c r="T38" i="57"/>
  <c r="S38" i="57"/>
  <c r="R38" i="57"/>
  <c r="Q38" i="57"/>
  <c r="P38" i="57"/>
  <c r="O38" i="57"/>
  <c r="AB37" i="57"/>
  <c r="AA37" i="57"/>
  <c r="AI37" i="57" s="1"/>
  <c r="Z37" i="57"/>
  <c r="Y37" i="57"/>
  <c r="AG37" i="57" s="1"/>
  <c r="X37" i="57"/>
  <c r="W37" i="57"/>
  <c r="V37" i="57"/>
  <c r="AK37" i="57" s="1"/>
  <c r="T37" i="57"/>
  <c r="S37" i="57"/>
  <c r="R37" i="57"/>
  <c r="Q37" i="57"/>
  <c r="P37" i="57"/>
  <c r="O37" i="57"/>
  <c r="AB36" i="57"/>
  <c r="AA36" i="57"/>
  <c r="Z36" i="57"/>
  <c r="AH36" i="57" s="1"/>
  <c r="Y36" i="57"/>
  <c r="X36" i="57"/>
  <c r="AF36" i="57" s="1"/>
  <c r="W36" i="57"/>
  <c r="V36" i="57"/>
  <c r="AK36" i="57" s="1"/>
  <c r="T36" i="57"/>
  <c r="S36" i="57"/>
  <c r="R36" i="57"/>
  <c r="Q36" i="57"/>
  <c r="P36" i="57"/>
  <c r="O36" i="57"/>
  <c r="AB35" i="57"/>
  <c r="AA35" i="57"/>
  <c r="AI35" i="57" s="1"/>
  <c r="Z35" i="57"/>
  <c r="Y35" i="57"/>
  <c r="AG35" i="57" s="1"/>
  <c r="X35" i="57"/>
  <c r="W35" i="57"/>
  <c r="V35" i="57"/>
  <c r="T35" i="57"/>
  <c r="S35" i="57"/>
  <c r="R35" i="57"/>
  <c r="Q35" i="57"/>
  <c r="P35" i="57"/>
  <c r="O35" i="57"/>
  <c r="AE34" i="57"/>
  <c r="AB34" i="57"/>
  <c r="AA34" i="57"/>
  <c r="AI34" i="57" s="1"/>
  <c r="Z34" i="57"/>
  <c r="Y34" i="57"/>
  <c r="AG34" i="57" s="1"/>
  <c r="X34" i="57"/>
  <c r="W34" i="57"/>
  <c r="V34" i="57"/>
  <c r="AD34" i="57" s="1"/>
  <c r="T34" i="57"/>
  <c r="S34" i="57"/>
  <c r="R34" i="57"/>
  <c r="Q34" i="57"/>
  <c r="P34" i="57"/>
  <c r="O34" i="57"/>
  <c r="AB33" i="57"/>
  <c r="AA33" i="57"/>
  <c r="Z33" i="57"/>
  <c r="AH33" i="57" s="1"/>
  <c r="Y33" i="57"/>
  <c r="X33" i="57"/>
  <c r="W33" i="57"/>
  <c r="V33" i="57"/>
  <c r="AK33" i="57" s="1"/>
  <c r="T33" i="57"/>
  <c r="S33" i="57"/>
  <c r="R33" i="57"/>
  <c r="Q33" i="57"/>
  <c r="P33" i="57"/>
  <c r="O33" i="57"/>
  <c r="AB32" i="57"/>
  <c r="AA32" i="57"/>
  <c r="AI32" i="57" s="1"/>
  <c r="Z32" i="57"/>
  <c r="Y32" i="57"/>
  <c r="X32" i="57"/>
  <c r="AF32" i="57" s="1"/>
  <c r="W32" i="57"/>
  <c r="V32" i="57"/>
  <c r="AK32" i="57" s="1"/>
  <c r="T32" i="57"/>
  <c r="S32" i="57"/>
  <c r="R32" i="57"/>
  <c r="Q32" i="57"/>
  <c r="P32" i="57"/>
  <c r="O32" i="57"/>
  <c r="AB31" i="57"/>
  <c r="AA31" i="57"/>
  <c r="Z31" i="57"/>
  <c r="Y31" i="57"/>
  <c r="AG31" i="57" s="1"/>
  <c r="X31" i="57"/>
  <c r="W31" i="57"/>
  <c r="V31" i="57"/>
  <c r="AK31" i="57" s="1"/>
  <c r="T31" i="57"/>
  <c r="S31" i="57"/>
  <c r="R31" i="57"/>
  <c r="Q31" i="57"/>
  <c r="P31" i="57"/>
  <c r="O31" i="57"/>
  <c r="AB30" i="57"/>
  <c r="AA30" i="57"/>
  <c r="Z30" i="57"/>
  <c r="AH30" i="57" s="1"/>
  <c r="Y30" i="57"/>
  <c r="X30" i="57"/>
  <c r="W30" i="57"/>
  <c r="AE30" i="57" s="1"/>
  <c r="V30" i="57"/>
  <c r="AD30" i="57" s="1"/>
  <c r="T30" i="57"/>
  <c r="S30" i="57"/>
  <c r="R30" i="57"/>
  <c r="Q30" i="57"/>
  <c r="P30" i="57"/>
  <c r="O30" i="57"/>
  <c r="AB29" i="57"/>
  <c r="AA29" i="57"/>
  <c r="Z29" i="57"/>
  <c r="Y29" i="57"/>
  <c r="X29" i="57"/>
  <c r="W29" i="57"/>
  <c r="V29" i="57"/>
  <c r="AD29" i="57" s="1"/>
  <c r="T29" i="57"/>
  <c r="S29" i="57"/>
  <c r="R29" i="57"/>
  <c r="Q29" i="57"/>
  <c r="P29" i="57"/>
  <c r="O29" i="57"/>
  <c r="AB28" i="57"/>
  <c r="AA28" i="57"/>
  <c r="Z28" i="57"/>
  <c r="Y28" i="57"/>
  <c r="X28" i="57"/>
  <c r="AF28" i="57" s="1"/>
  <c r="W28" i="57"/>
  <c r="AK28" i="57" s="1"/>
  <c r="V28" i="57"/>
  <c r="T28" i="57"/>
  <c r="S28" i="57"/>
  <c r="R28" i="57"/>
  <c r="Q28" i="57"/>
  <c r="P28" i="57"/>
  <c r="O28" i="57"/>
  <c r="AB27" i="57"/>
  <c r="AA27" i="57"/>
  <c r="Z27" i="57"/>
  <c r="Y27" i="57"/>
  <c r="AG27" i="57" s="1"/>
  <c r="X27" i="57"/>
  <c r="AF27" i="57" s="1"/>
  <c r="W27" i="57"/>
  <c r="V27" i="57"/>
  <c r="T27" i="57"/>
  <c r="S27" i="57"/>
  <c r="R27" i="57"/>
  <c r="Q27" i="57"/>
  <c r="P27" i="57"/>
  <c r="O27" i="57"/>
  <c r="AE26" i="57"/>
  <c r="AB26" i="57"/>
  <c r="AA26" i="57"/>
  <c r="AI26" i="57" s="1"/>
  <c r="Z26" i="57"/>
  <c r="AH26" i="57" s="1"/>
  <c r="Y26" i="57"/>
  <c r="X26" i="57"/>
  <c r="W26" i="57"/>
  <c r="V26" i="57"/>
  <c r="AD26" i="57" s="1"/>
  <c r="T26" i="57"/>
  <c r="S26" i="57"/>
  <c r="R26" i="57"/>
  <c r="Q26" i="57"/>
  <c r="P26" i="57"/>
  <c r="O26" i="57"/>
  <c r="AB25" i="57"/>
  <c r="AA25" i="57"/>
  <c r="Z25" i="57"/>
  <c r="Y25" i="57"/>
  <c r="X25" i="57"/>
  <c r="W25" i="57"/>
  <c r="V25" i="57"/>
  <c r="AK25" i="57" s="1"/>
  <c r="T25" i="57"/>
  <c r="S25" i="57"/>
  <c r="R25" i="57"/>
  <c r="Q25" i="57"/>
  <c r="P25" i="57"/>
  <c r="O25" i="57"/>
  <c r="AB24" i="57"/>
  <c r="AA24" i="57"/>
  <c r="Z24" i="57"/>
  <c r="Y24" i="57"/>
  <c r="X24" i="57"/>
  <c r="AF24" i="57" s="1"/>
  <c r="W24" i="57"/>
  <c r="V24" i="57"/>
  <c r="AK24" i="57" s="1"/>
  <c r="T24" i="57"/>
  <c r="S24" i="57"/>
  <c r="R24" i="57"/>
  <c r="Q24" i="57"/>
  <c r="P24" i="57"/>
  <c r="O24" i="57"/>
  <c r="AB23" i="57"/>
  <c r="AA23" i="57"/>
  <c r="Z23" i="57"/>
  <c r="Y23" i="57"/>
  <c r="AG23" i="57" s="1"/>
  <c r="X23" i="57"/>
  <c r="W23" i="57"/>
  <c r="V23" i="57"/>
  <c r="AK23" i="57" s="1"/>
  <c r="T23" i="57"/>
  <c r="S23" i="57"/>
  <c r="R23" i="57"/>
  <c r="Q23" i="57"/>
  <c r="P23" i="57"/>
  <c r="O23" i="57"/>
  <c r="AB22" i="57"/>
  <c r="AA22" i="57"/>
  <c r="Z22" i="57"/>
  <c r="Y22" i="57"/>
  <c r="X22" i="57"/>
  <c r="W22" i="57"/>
  <c r="V22" i="57"/>
  <c r="T22" i="57"/>
  <c r="S22" i="57"/>
  <c r="R22" i="57"/>
  <c r="Q22" i="57"/>
  <c r="P22" i="57"/>
  <c r="O22" i="57"/>
  <c r="AB21" i="57"/>
  <c r="AA21" i="57"/>
  <c r="Z21" i="57"/>
  <c r="Y21" i="57"/>
  <c r="X21" i="57"/>
  <c r="W21" i="57"/>
  <c r="V21" i="57"/>
  <c r="T21" i="57"/>
  <c r="S21" i="57"/>
  <c r="R21" i="57"/>
  <c r="Q21" i="57"/>
  <c r="P21" i="57"/>
  <c r="O21" i="57"/>
  <c r="AB20" i="57"/>
  <c r="AA20" i="57"/>
  <c r="Z20" i="57"/>
  <c r="Y20" i="57"/>
  <c r="AG20" i="57" s="1"/>
  <c r="X20" i="57"/>
  <c r="W20" i="57"/>
  <c r="V20" i="57"/>
  <c r="AK20" i="57" s="1"/>
  <c r="T20" i="57"/>
  <c r="S20" i="57"/>
  <c r="R20" i="57"/>
  <c r="Q20" i="57"/>
  <c r="P20" i="57"/>
  <c r="O20" i="57"/>
  <c r="AB19" i="57"/>
  <c r="AA19" i="57"/>
  <c r="Z19" i="57"/>
  <c r="Y19" i="57"/>
  <c r="AG19" i="57" s="1"/>
  <c r="X19" i="57"/>
  <c r="AF19" i="57" s="1"/>
  <c r="W19" i="57"/>
  <c r="AE19" i="57" s="1"/>
  <c r="V19" i="57"/>
  <c r="AK19" i="57" s="1"/>
  <c r="T19" i="57"/>
  <c r="S19" i="57"/>
  <c r="R19" i="57"/>
  <c r="Q19" i="57"/>
  <c r="P19" i="57"/>
  <c r="O19" i="57"/>
  <c r="AE18" i="57"/>
  <c r="AB18" i="57"/>
  <c r="AA18" i="57"/>
  <c r="AI18" i="57" s="1"/>
  <c r="Z18" i="57"/>
  <c r="Y18" i="57"/>
  <c r="X18" i="57"/>
  <c r="W18" i="57"/>
  <c r="V18" i="57"/>
  <c r="AK18" i="57" s="1"/>
  <c r="T18" i="57"/>
  <c r="S18" i="57"/>
  <c r="R18" i="57"/>
  <c r="Q18" i="57"/>
  <c r="P18" i="57"/>
  <c r="O18" i="57"/>
  <c r="AB17" i="57"/>
  <c r="AA17" i="57"/>
  <c r="Z17" i="57"/>
  <c r="AH17" i="57" s="1"/>
  <c r="Y17" i="57"/>
  <c r="X17" i="57"/>
  <c r="AF17" i="57" s="1"/>
  <c r="W17" i="57"/>
  <c r="V17" i="57"/>
  <c r="AD17" i="57" s="1"/>
  <c r="T17" i="57"/>
  <c r="S17" i="57"/>
  <c r="R17" i="57"/>
  <c r="Q17" i="57"/>
  <c r="P17" i="57"/>
  <c r="O17" i="57"/>
  <c r="AB16" i="57"/>
  <c r="AA16" i="57"/>
  <c r="Z16" i="57"/>
  <c r="Y16" i="57"/>
  <c r="X16" i="57"/>
  <c r="W16" i="57"/>
  <c r="AE16" i="57" s="1"/>
  <c r="V16" i="57"/>
  <c r="T16" i="57"/>
  <c r="S16" i="57"/>
  <c r="R16" i="57"/>
  <c r="Q16" i="57"/>
  <c r="P16" i="57"/>
  <c r="O16" i="57"/>
  <c r="AB15" i="57"/>
  <c r="AA15" i="57"/>
  <c r="Z15" i="57"/>
  <c r="Y15" i="57"/>
  <c r="X15" i="57"/>
  <c r="W15" i="57"/>
  <c r="V15" i="57"/>
  <c r="T15" i="57"/>
  <c r="S15" i="57"/>
  <c r="R15" i="57"/>
  <c r="Q15" i="57"/>
  <c r="P15" i="57"/>
  <c r="O15" i="57"/>
  <c r="AB14" i="57"/>
  <c r="AA14" i="57"/>
  <c r="Z14" i="57"/>
  <c r="Y14" i="57"/>
  <c r="X14" i="57"/>
  <c r="W14" i="57"/>
  <c r="V14" i="57"/>
  <c r="AK14" i="57" s="1"/>
  <c r="T14" i="57"/>
  <c r="S14" i="57"/>
  <c r="R14" i="57"/>
  <c r="Q14" i="57"/>
  <c r="P14" i="57"/>
  <c r="O14" i="57"/>
  <c r="AD13" i="57"/>
  <c r="AB13" i="57"/>
  <c r="AA13" i="57"/>
  <c r="Z13" i="57"/>
  <c r="Y13" i="57"/>
  <c r="X13" i="57"/>
  <c r="AF13" i="57" s="1"/>
  <c r="W13" i="57"/>
  <c r="V13" i="57"/>
  <c r="AK13" i="57" s="1"/>
  <c r="T13" i="57"/>
  <c r="S13" i="57"/>
  <c r="R13" i="57"/>
  <c r="Q13" i="57"/>
  <c r="P13" i="57"/>
  <c r="O13" i="57"/>
  <c r="AB12" i="57"/>
  <c r="AA12" i="57"/>
  <c r="Z12" i="57"/>
  <c r="Y12" i="57"/>
  <c r="AG12" i="57" s="1"/>
  <c r="X12" i="57"/>
  <c r="W12" i="57"/>
  <c r="V12" i="57"/>
  <c r="AK12" i="57" s="1"/>
  <c r="T12" i="57"/>
  <c r="S12" i="57"/>
  <c r="R12" i="57"/>
  <c r="Q12" i="57"/>
  <c r="P12" i="57"/>
  <c r="O12" i="57"/>
  <c r="AB11" i="57"/>
  <c r="AA11" i="57"/>
  <c r="AI11" i="57" s="1"/>
  <c r="Z11" i="57"/>
  <c r="Y11" i="57"/>
  <c r="X11" i="57"/>
  <c r="AF11" i="57" s="1"/>
  <c r="W11" i="57"/>
  <c r="AE11" i="57" s="1"/>
  <c r="V11" i="57"/>
  <c r="AK11" i="57" s="1"/>
  <c r="T11" i="57"/>
  <c r="S11" i="57"/>
  <c r="R11" i="57"/>
  <c r="Q11" i="57"/>
  <c r="P11" i="57"/>
  <c r="O11" i="57"/>
  <c r="AB10" i="57"/>
  <c r="AA10" i="57"/>
  <c r="Z10" i="57"/>
  <c r="Y10" i="57"/>
  <c r="X10" i="57"/>
  <c r="AF10" i="57" s="1"/>
  <c r="W10" i="57"/>
  <c r="AE10" i="57" s="1"/>
  <c r="V10" i="57"/>
  <c r="AK10" i="57" s="1"/>
  <c r="T10" i="57"/>
  <c r="S10" i="57"/>
  <c r="R10" i="57"/>
  <c r="Q10" i="57"/>
  <c r="P10" i="57"/>
  <c r="O10" i="57"/>
  <c r="AD9" i="57"/>
  <c r="AB9" i="57"/>
  <c r="AA9" i="57"/>
  <c r="Z9" i="57"/>
  <c r="AH9" i="57" s="1"/>
  <c r="Y9" i="57"/>
  <c r="AG9" i="57" s="1"/>
  <c r="X9" i="57"/>
  <c r="W9" i="57"/>
  <c r="V9" i="57"/>
  <c r="AK9" i="57" s="1"/>
  <c r="T9" i="57"/>
  <c r="S9" i="57"/>
  <c r="R9" i="57"/>
  <c r="Q9" i="57"/>
  <c r="P9" i="57"/>
  <c r="O9" i="57"/>
  <c r="AF8" i="57"/>
  <c r="AB8" i="57"/>
  <c r="AA8" i="57"/>
  <c r="AI8" i="57" s="1"/>
  <c r="Z8" i="57"/>
  <c r="Y8" i="57"/>
  <c r="X8" i="57"/>
  <c r="W8" i="57"/>
  <c r="V8" i="57"/>
  <c r="AK8" i="57" s="1"/>
  <c r="T8" i="57"/>
  <c r="S8" i="57"/>
  <c r="R8" i="57"/>
  <c r="Q8" i="57"/>
  <c r="P8" i="57"/>
  <c r="O8" i="57"/>
  <c r="AE7" i="57"/>
  <c r="AB7" i="57"/>
  <c r="AA7" i="57"/>
  <c r="Z7" i="57"/>
  <c r="Y7" i="57"/>
  <c r="X7" i="57"/>
  <c r="W7" i="57"/>
  <c r="V7" i="57"/>
  <c r="AK7" i="57" s="1"/>
  <c r="T7" i="57"/>
  <c r="S7" i="57"/>
  <c r="R7" i="57"/>
  <c r="Q7" i="57"/>
  <c r="P7" i="57"/>
  <c r="O7" i="57"/>
  <c r="AB6" i="57"/>
  <c r="AA6" i="57"/>
  <c r="Z6" i="57"/>
  <c r="AH6" i="57" s="1"/>
  <c r="Y6" i="57"/>
  <c r="X6" i="57"/>
  <c r="W6" i="57"/>
  <c r="V6" i="57"/>
  <c r="AK6" i="57" s="1"/>
  <c r="T6" i="57"/>
  <c r="S6" i="57"/>
  <c r="R6" i="57"/>
  <c r="Q6" i="57"/>
  <c r="P6" i="57"/>
  <c r="O6" i="57"/>
  <c r="AB5" i="57"/>
  <c r="AA5" i="57"/>
  <c r="Z5" i="57"/>
  <c r="Y5" i="57"/>
  <c r="X5" i="57"/>
  <c r="AF5" i="57" s="1"/>
  <c r="W5" i="57"/>
  <c r="V5" i="57"/>
  <c r="AK5" i="57" s="1"/>
  <c r="T5" i="57"/>
  <c r="S5" i="57"/>
  <c r="R5" i="57"/>
  <c r="Q5" i="57"/>
  <c r="P5" i="57"/>
  <c r="O5" i="57"/>
  <c r="AB4" i="57"/>
  <c r="AA4" i="57"/>
  <c r="Z4" i="57"/>
  <c r="Y4" i="57"/>
  <c r="X4" i="57"/>
  <c r="W4" i="57"/>
  <c r="V4" i="57"/>
  <c r="T4" i="57"/>
  <c r="S4" i="57"/>
  <c r="R4" i="57"/>
  <c r="Q4" i="57"/>
  <c r="P4" i="57"/>
  <c r="O4" i="57"/>
  <c r="AB3" i="57"/>
  <c r="AI3" i="57" s="1"/>
  <c r="AA3" i="57"/>
  <c r="Z3" i="57"/>
  <c r="Y3" i="57"/>
  <c r="X3" i="57"/>
  <c r="W3" i="57"/>
  <c r="AE3" i="57" s="1"/>
  <c r="V3" i="57"/>
  <c r="AD3" i="57" s="1"/>
  <c r="T3" i="57"/>
  <c r="S3" i="57"/>
  <c r="R3" i="57"/>
  <c r="Q3" i="57"/>
  <c r="P3" i="57"/>
  <c r="O3" i="57"/>
  <c r="AC5" i="63" l="1"/>
  <c r="AE5" i="63" s="1"/>
  <c r="K12" i="62"/>
  <c r="AB3" i="62"/>
  <c r="I2" i="63"/>
  <c r="J13" i="63"/>
  <c r="I35" i="63"/>
  <c r="K13" i="63"/>
  <c r="J35" i="63"/>
  <c r="J23" i="63"/>
  <c r="K35" i="63"/>
  <c r="I53" i="63"/>
  <c r="K53" i="63"/>
  <c r="J2" i="63"/>
  <c r="K23" i="63"/>
  <c r="I23" i="63"/>
  <c r="J53" i="63"/>
  <c r="I13" i="63"/>
  <c r="K2" i="63"/>
  <c r="AM5" i="63"/>
  <c r="AC3" i="63"/>
  <c r="AE3" i="63" s="1"/>
  <c r="AB8" i="62"/>
  <c r="AD8" i="62" s="1"/>
  <c r="I2" i="62"/>
  <c r="J12" i="62"/>
  <c r="I12" i="62"/>
  <c r="K34" i="62"/>
  <c r="J2" i="62"/>
  <c r="K43" i="62"/>
  <c r="I43" i="62"/>
  <c r="J43" i="62"/>
  <c r="K2" i="62"/>
  <c r="J56" i="62"/>
  <c r="AB6" i="62"/>
  <c r="AD6" i="62" s="1"/>
  <c r="K56" i="62"/>
  <c r="J15" i="62"/>
  <c r="K15" i="62"/>
  <c r="AB5" i="62"/>
  <c r="AD5" i="62" s="1"/>
  <c r="I34" i="62"/>
  <c r="J34" i="62"/>
  <c r="I56" i="62"/>
  <c r="AB4" i="62"/>
  <c r="AD4" i="62" s="1"/>
  <c r="I15" i="62"/>
  <c r="AL5" i="62"/>
  <c r="AL8" i="62"/>
  <c r="AM3" i="63"/>
  <c r="AC4" i="63"/>
  <c r="AE4" i="63" s="1"/>
  <c r="AC6" i="63"/>
  <c r="AE6" i="63" s="1"/>
  <c r="Q8" i="63"/>
  <c r="R9" i="62"/>
  <c r="AK50" i="57"/>
  <c r="AK26" i="57"/>
  <c r="AH10" i="57"/>
  <c r="AD21" i="57"/>
  <c r="AI27" i="57"/>
  <c r="AG29" i="57"/>
  <c r="AI57" i="57"/>
  <c r="AK61" i="57"/>
  <c r="AF4" i="57"/>
  <c r="AI10" i="57"/>
  <c r="AF12" i="57"/>
  <c r="AF20" i="57"/>
  <c r="AD22" i="57"/>
  <c r="AF31" i="57"/>
  <c r="AI39" i="57"/>
  <c r="AG41" i="57"/>
  <c r="AE51" i="57"/>
  <c r="AI59" i="57"/>
  <c r="AF61" i="57"/>
  <c r="AK60" i="57"/>
  <c r="AG5" i="57"/>
  <c r="AG21" i="57"/>
  <c r="AF22" i="57"/>
  <c r="AE23" i="57"/>
  <c r="AI30" i="57"/>
  <c r="AH42" i="57"/>
  <c r="AF52" i="57"/>
  <c r="AD54" i="57"/>
  <c r="AE59" i="57"/>
  <c r="AH61" i="57"/>
  <c r="AK58" i="57"/>
  <c r="AK46" i="57"/>
  <c r="AK34" i="57"/>
  <c r="AK22" i="57"/>
  <c r="AI45" i="57"/>
  <c r="AH13" i="57"/>
  <c r="AF14" i="57"/>
  <c r="AE15" i="57"/>
  <c r="AH21" i="57"/>
  <c r="AI31" i="57"/>
  <c r="AG33" i="57"/>
  <c r="AI42" i="57"/>
  <c r="AD45" i="57"/>
  <c r="AG52" i="57"/>
  <c r="AD55" i="57"/>
  <c r="AH62" i="57"/>
  <c r="AG63" i="57"/>
  <c r="AF64" i="57"/>
  <c r="AK45" i="57"/>
  <c r="AK21" i="57"/>
  <c r="AI6" i="57"/>
  <c r="AH7" i="57"/>
  <c r="AH14" i="57"/>
  <c r="AG15" i="57"/>
  <c r="AF16" i="57"/>
  <c r="AI22" i="57"/>
  <c r="AG24" i="57"/>
  <c r="AE46" i="57"/>
  <c r="AK55" i="57"/>
  <c r="AK54" i="57"/>
  <c r="AK30" i="57"/>
  <c r="AF9" i="57"/>
  <c r="AD10" i="57"/>
  <c r="AI15" i="57"/>
  <c r="AG17" i="57"/>
  <c r="AF18" i="57"/>
  <c r="AI24" i="57"/>
  <c r="AH25" i="57"/>
  <c r="AG26" i="57"/>
  <c r="AH35" i="57"/>
  <c r="AG36" i="57"/>
  <c r="AE38" i="57"/>
  <c r="AH45" i="57"/>
  <c r="AK3" i="57"/>
  <c r="AK41" i="57"/>
  <c r="AK29" i="57"/>
  <c r="AK17" i="57"/>
  <c r="AF59" i="56"/>
  <c r="AF36" i="56"/>
  <c r="AE4" i="57"/>
  <c r="AI14" i="57"/>
  <c r="AG16" i="57"/>
  <c r="AF21" i="57"/>
  <c r="AH27" i="57"/>
  <c r="AG28" i="57"/>
  <c r="AI36" i="57"/>
  <c r="AH37" i="57"/>
  <c r="AG38" i="57"/>
  <c r="AF47" i="57"/>
  <c r="AD49" i="57"/>
  <c r="AH53" i="57"/>
  <c r="AI60" i="57"/>
  <c r="AE62" i="57"/>
  <c r="AH7" i="56"/>
  <c r="AF13" i="56"/>
  <c r="AH19" i="56"/>
  <c r="AE20" i="56"/>
  <c r="AI25" i="56"/>
  <c r="AF27" i="56"/>
  <c r="AE32" i="56"/>
  <c r="AI36" i="56"/>
  <c r="AF38" i="56"/>
  <c r="AG42" i="56"/>
  <c r="AF49" i="56"/>
  <c r="AD50" i="56"/>
  <c r="AG55" i="56"/>
  <c r="AE56" i="56"/>
  <c r="AD6" i="57"/>
  <c r="AI16" i="57"/>
  <c r="AD18" i="57"/>
  <c r="AE22" i="57"/>
  <c r="AI28" i="57"/>
  <c r="AH29" i="57"/>
  <c r="AG30" i="57"/>
  <c r="AI38" i="57"/>
  <c r="AF40" i="57"/>
  <c r="AD42" i="57"/>
  <c r="AG48" i="57"/>
  <c r="AI54" i="57"/>
  <c r="AG62" i="57"/>
  <c r="AF63" i="57"/>
  <c r="AE64" i="57"/>
  <c r="AI8" i="56"/>
  <c r="AG14" i="56"/>
  <c r="AI19" i="56"/>
  <c r="AE21" i="56"/>
  <c r="AE33" i="56"/>
  <c r="AH43" i="56"/>
  <c r="AF44" i="56"/>
  <c r="AE45" i="56"/>
  <c r="AF50" i="56"/>
  <c r="AD51" i="56"/>
  <c r="AI55" i="56"/>
  <c r="AF61" i="56"/>
  <c r="AH5" i="57"/>
  <c r="AG6" i="57"/>
  <c r="AG11" i="57"/>
  <c r="AE12" i="57"/>
  <c r="AF23" i="57"/>
  <c r="AD25" i="57"/>
  <c r="AH31" i="57"/>
  <c r="AG32" i="57"/>
  <c r="AH41" i="57"/>
  <c r="AD51" i="57"/>
  <c r="AI55" i="57"/>
  <c r="AI63" i="57"/>
  <c r="AH64" i="57"/>
  <c r="AD4" i="56"/>
  <c r="AD5" i="56"/>
  <c r="AI9" i="56"/>
  <c r="AD11" i="56"/>
  <c r="AH16" i="56"/>
  <c r="AE29" i="56"/>
  <c r="AI44" i="56"/>
  <c r="AG46" i="56"/>
  <c r="AG51" i="56"/>
  <c r="AI56" i="56"/>
  <c r="AG61" i="57"/>
  <c r="AI27" i="56"/>
  <c r="AG22" i="56"/>
  <c r="AH34" i="56"/>
  <c r="AF35" i="56"/>
  <c r="AE40" i="56"/>
  <c r="AI45" i="56"/>
  <c r="AE52" i="56"/>
  <c r="AI47" i="56"/>
  <c r="AH31" i="56"/>
  <c r="AE19" i="56"/>
  <c r="AE6" i="56"/>
  <c r="AH22" i="56"/>
  <c r="AG23" i="56"/>
  <c r="AI28" i="56"/>
  <c r="AG47" i="56"/>
  <c r="AF52" i="56"/>
  <c r="AI57" i="56"/>
  <c r="AG58" i="56"/>
  <c r="AD59" i="56"/>
  <c r="AI61" i="56"/>
  <c r="AD33" i="57"/>
  <c r="AD22" i="56"/>
  <c r="AI5" i="57"/>
  <c r="AI7" i="57"/>
  <c r="AG13" i="57"/>
  <c r="AE20" i="57"/>
  <c r="AG25" i="57"/>
  <c r="AI33" i="57"/>
  <c r="AH34" i="57"/>
  <c r="AF35" i="57"/>
  <c r="AD37" i="57"/>
  <c r="AI43" i="57"/>
  <c r="AD53" i="57"/>
  <c r="AH58" i="57"/>
  <c r="AH4" i="56"/>
  <c r="AD7" i="56"/>
  <c r="AG11" i="56"/>
  <c r="AD12" i="56"/>
  <c r="AH23" i="56"/>
  <c r="AE25" i="56"/>
  <c r="AF30" i="56"/>
  <c r="AH35" i="56"/>
  <c r="AE36" i="56"/>
  <c r="AF53" i="56"/>
  <c r="AI7" i="56"/>
  <c r="AG7" i="56"/>
  <c r="AH55" i="56"/>
  <c r="AI4" i="56"/>
  <c r="AF9" i="56"/>
  <c r="AI12" i="56"/>
  <c r="AI13" i="56"/>
  <c r="AD15" i="56"/>
  <c r="AE17" i="56"/>
  <c r="AG19" i="56"/>
  <c r="AG27" i="56"/>
  <c r="AF37" i="56"/>
  <c r="AI41" i="56"/>
  <c r="AI23" i="56"/>
  <c r="AD31" i="56"/>
  <c r="AI15" i="56"/>
  <c r="AF3" i="56"/>
  <c r="AH8" i="56"/>
  <c r="AD13" i="56"/>
  <c r="AI20" i="56"/>
  <c r="AF25" i="56"/>
  <c r="AI29" i="56"/>
  <c r="AF34" i="56"/>
  <c r="AG35" i="56"/>
  <c r="AF43" i="56"/>
  <c r="AE44" i="56"/>
  <c r="AF45" i="56"/>
  <c r="AI49" i="56"/>
  <c r="AG54" i="56"/>
  <c r="AI64" i="57"/>
  <c r="AF3" i="57"/>
  <c r="AG4" i="57"/>
  <c r="AD7" i="57"/>
  <c r="AE8" i="57"/>
  <c r="AI12" i="57"/>
  <c r="AH22" i="57"/>
  <c r="AI23" i="57"/>
  <c r="AD43" i="57"/>
  <c r="AI46" i="57"/>
  <c r="AE54" i="57"/>
  <c r="AF55" i="57"/>
  <c r="AG56" i="57"/>
  <c r="AD59" i="57"/>
  <c r="AE60" i="57"/>
  <c r="AI62" i="57"/>
  <c r="AI49" i="57"/>
  <c r="AI41" i="57"/>
  <c r="AE14" i="57"/>
  <c r="AE27" i="57"/>
  <c r="AE31" i="57"/>
  <c r="AE35" i="57"/>
  <c r="AE39" i="57"/>
  <c r="AE47" i="57"/>
  <c r="AE63" i="57"/>
  <c r="AH3" i="57"/>
  <c r="AI4" i="57"/>
  <c r="AE6" i="57"/>
  <c r="AF7" i="57"/>
  <c r="AG8" i="57"/>
  <c r="AD14" i="57"/>
  <c r="AI20" i="57"/>
  <c r="AD27" i="57"/>
  <c r="AD31" i="57"/>
  <c r="AD35" i="57"/>
  <c r="AE37" i="57"/>
  <c r="AD39" i="57"/>
  <c r="AE42" i="57"/>
  <c r="AF43" i="57"/>
  <c r="AG44" i="57"/>
  <c r="AD47" i="57"/>
  <c r="AI50" i="57"/>
  <c r="AE58" i="57"/>
  <c r="AF59" i="57"/>
  <c r="AG60" i="57"/>
  <c r="AI61" i="57"/>
  <c r="AD63" i="57"/>
  <c r="AI53" i="57"/>
  <c r="AH54" i="57"/>
  <c r="AF15" i="57"/>
  <c r="AD5" i="57"/>
  <c r="AH18" i="57"/>
  <c r="AI19" i="57"/>
  <c r="AE24" i="57"/>
  <c r="AF25" i="57"/>
  <c r="AF26" i="57"/>
  <c r="AE28" i="57"/>
  <c r="AF29" i="57"/>
  <c r="AF30" i="57"/>
  <c r="AE32" i="57"/>
  <c r="AF33" i="57"/>
  <c r="AE36" i="57"/>
  <c r="AF37" i="57"/>
  <c r="AH49" i="57"/>
  <c r="AD57" i="57"/>
  <c r="AG59" i="57"/>
  <c r="AH60" i="57"/>
  <c r="AG16" i="56"/>
  <c r="AF16" i="56"/>
  <c r="AE18" i="56"/>
  <c r="AD18" i="56"/>
  <c r="AG3" i="56"/>
  <c r="AF7" i="56"/>
  <c r="AE7" i="56"/>
  <c r="AH21" i="56"/>
  <c r="AG21" i="56"/>
  <c r="AH13" i="56"/>
  <c r="AG13" i="56"/>
  <c r="AF15" i="56"/>
  <c r="AE15" i="56"/>
  <c r="AI18" i="56"/>
  <c r="AH18" i="56"/>
  <c r="AE4" i="56"/>
  <c r="AG8" i="56"/>
  <c r="AF8" i="56"/>
  <c r="AF23" i="56"/>
  <c r="AE23" i="56"/>
  <c r="AG24" i="56"/>
  <c r="AF24" i="56"/>
  <c r="AH3" i="56"/>
  <c r="AG5" i="56"/>
  <c r="AF6" i="56"/>
  <c r="AE10" i="56"/>
  <c r="AD10" i="56"/>
  <c r="AI10" i="56"/>
  <c r="AH10" i="56"/>
  <c r="AD20" i="56"/>
  <c r="AH20" i="56"/>
  <c r="AF22" i="56"/>
  <c r="AF26" i="56"/>
  <c r="AF31" i="56"/>
  <c r="AE37" i="56"/>
  <c r="AI37" i="56"/>
  <c r="AF42" i="56"/>
  <c r="AF47" i="56"/>
  <c r="AE53" i="56"/>
  <c r="AI53" i="56"/>
  <c r="AF58" i="56"/>
  <c r="AG12" i="56"/>
  <c r="AG20" i="56"/>
  <c r="AG28" i="56"/>
  <c r="AG32" i="56"/>
  <c r="AG36" i="56"/>
  <c r="AG40" i="56"/>
  <c r="AG44" i="56"/>
  <c r="AG48" i="56"/>
  <c r="AG52" i="56"/>
  <c r="AG56" i="56"/>
  <c r="AG60" i="56"/>
  <c r="AD9" i="56"/>
  <c r="AH9" i="56"/>
  <c r="AF11" i="56"/>
  <c r="AE14" i="56"/>
  <c r="AI14" i="56"/>
  <c r="AD17" i="56"/>
  <c r="AH17" i="56"/>
  <c r="AF19" i="56"/>
  <c r="AE22" i="56"/>
  <c r="AI22" i="56"/>
  <c r="AD25" i="56"/>
  <c r="AH25" i="56"/>
  <c r="AE26" i="56"/>
  <c r="AI26" i="56"/>
  <c r="AD28" i="56"/>
  <c r="AH28" i="56"/>
  <c r="AD29" i="56"/>
  <c r="AH29" i="56"/>
  <c r="AE30" i="56"/>
  <c r="AI30" i="56"/>
  <c r="AD32" i="56"/>
  <c r="AH32" i="56"/>
  <c r="AD33" i="56"/>
  <c r="AH33" i="56"/>
  <c r="AE34" i="56"/>
  <c r="AI34" i="56"/>
  <c r="AD36" i="56"/>
  <c r="AH36" i="56"/>
  <c r="AD37" i="56"/>
  <c r="AH37" i="56"/>
  <c r="AE38" i="56"/>
  <c r="AI38" i="56"/>
  <c r="AD40" i="56"/>
  <c r="AH40" i="56"/>
  <c r="AD41" i="56"/>
  <c r="AH41" i="56"/>
  <c r="AE42" i="56"/>
  <c r="AI42" i="56"/>
  <c r="AD44" i="56"/>
  <c r="AH44" i="56"/>
  <c r="AD45" i="56"/>
  <c r="AH45" i="56"/>
  <c r="AE46" i="56"/>
  <c r="AI46" i="56"/>
  <c r="AD48" i="56"/>
  <c r="AH48" i="56"/>
  <c r="AD49" i="56"/>
  <c r="AH49" i="56"/>
  <c r="AE50" i="56"/>
  <c r="AI50" i="56"/>
  <c r="AD52" i="56"/>
  <c r="AH52" i="56"/>
  <c r="AD53" i="56"/>
  <c r="AH53" i="56"/>
  <c r="AE54" i="56"/>
  <c r="AI54" i="56"/>
  <c r="AD56" i="56"/>
  <c r="AH56" i="56"/>
  <c r="AD57" i="56"/>
  <c r="AH57" i="56"/>
  <c r="AE58" i="56"/>
  <c r="AI58" i="56"/>
  <c r="AD60" i="56"/>
  <c r="AH60" i="56"/>
  <c r="AD61" i="56"/>
  <c r="AH61" i="56"/>
  <c r="AF49" i="57"/>
  <c r="AE49" i="57"/>
  <c r="AF57" i="57"/>
  <c r="AE57" i="57"/>
  <c r="AE9" i="57"/>
  <c r="AI9" i="57"/>
  <c r="AD11" i="57"/>
  <c r="AH11" i="57"/>
  <c r="AD12" i="57"/>
  <c r="AH12" i="57"/>
  <c r="AE13" i="57"/>
  <c r="AI13" i="57"/>
  <c r="AD15" i="57"/>
  <c r="AH15" i="57"/>
  <c r="AD16" i="57"/>
  <c r="AH16" i="57"/>
  <c r="AE17" i="57"/>
  <c r="AI17" i="57"/>
  <c r="AD19" i="57"/>
  <c r="AH19" i="57"/>
  <c r="AD20" i="57"/>
  <c r="AH20" i="57"/>
  <c r="AE21" i="57"/>
  <c r="AI21" i="57"/>
  <c r="AD23" i="57"/>
  <c r="AH23" i="57"/>
  <c r="AD24" i="57"/>
  <c r="AH24" i="57"/>
  <c r="AE25" i="57"/>
  <c r="AI25" i="57"/>
  <c r="AD28" i="57"/>
  <c r="AH28" i="57"/>
  <c r="AE29" i="57"/>
  <c r="AI29" i="57"/>
  <c r="AD32" i="57"/>
  <c r="AH32" i="57"/>
  <c r="AE33" i="57"/>
  <c r="AD36" i="57"/>
  <c r="AH39" i="57"/>
  <c r="AG39" i="57"/>
  <c r="AG46" i="57"/>
  <c r="AF46" i="57"/>
  <c r="AH47" i="57"/>
  <c r="AG47" i="57"/>
  <c r="AE48" i="57"/>
  <c r="AD48" i="57"/>
  <c r="AI48" i="57"/>
  <c r="AH48" i="57"/>
  <c r="AG54" i="57"/>
  <c r="AF54" i="57"/>
  <c r="AH55" i="57"/>
  <c r="AG55" i="57"/>
  <c r="AE56" i="57"/>
  <c r="AD56" i="57"/>
  <c r="AI56" i="57"/>
  <c r="AH56" i="57"/>
  <c r="AG3" i="57"/>
  <c r="AD4" i="57"/>
  <c r="AF6" i="57"/>
  <c r="AG7" i="57"/>
  <c r="AF34" i="57"/>
  <c r="AF38" i="57"/>
  <c r="AE40" i="57"/>
  <c r="AD40" i="57"/>
  <c r="AI40" i="57"/>
  <c r="AH40" i="57"/>
  <c r="AF41" i="57"/>
  <c r="AE41" i="57"/>
  <c r="AF45" i="57"/>
  <c r="AE45" i="57"/>
  <c r="AF53" i="57"/>
  <c r="AE53" i="57"/>
  <c r="AF58" i="57"/>
  <c r="AH4" i="57"/>
  <c r="AE5" i="57"/>
  <c r="AD8" i="57"/>
  <c r="AH8" i="57"/>
  <c r="AG10" i="57"/>
  <c r="AG14" i="57"/>
  <c r="AG18" i="57"/>
  <c r="AG22" i="57"/>
  <c r="AG42" i="57"/>
  <c r="AF42" i="57"/>
  <c r="AH43" i="57"/>
  <c r="AG43" i="57"/>
  <c r="AE44" i="57"/>
  <c r="AD44" i="57"/>
  <c r="AI44" i="57"/>
  <c r="AH44" i="57"/>
  <c r="AG50" i="57"/>
  <c r="AF50" i="57"/>
  <c r="AH51" i="57"/>
  <c r="AG51" i="57"/>
  <c r="AE52" i="57"/>
  <c r="AD52" i="57"/>
  <c r="AI52" i="57"/>
  <c r="AH52" i="57"/>
  <c r="AK66" i="57" l="1"/>
  <c r="AL55" i="57" s="1"/>
  <c r="F5" i="55"/>
  <c r="F6" i="55"/>
  <c r="F7" i="55"/>
  <c r="F8" i="55"/>
  <c r="F9" i="55"/>
  <c r="F10" i="55"/>
  <c r="F4" i="55"/>
  <c r="AL58" i="57" l="1"/>
  <c r="AL45" i="57"/>
  <c r="AL22" i="57"/>
  <c r="AL61" i="57"/>
  <c r="AL60" i="57"/>
  <c r="AL46" i="57"/>
  <c r="AL29" i="57"/>
  <c r="AL21" i="57"/>
  <c r="AL50" i="57"/>
  <c r="AL34" i="57"/>
  <c r="AL3" i="57"/>
  <c r="AM3" i="57" s="1"/>
  <c r="AL39" i="57"/>
  <c r="AL12" i="57"/>
  <c r="AL16" i="57"/>
  <c r="AL37" i="57"/>
  <c r="AL44" i="57"/>
  <c r="AL20" i="57"/>
  <c r="AL24" i="57"/>
  <c r="AL13" i="57"/>
  <c r="AL48" i="57"/>
  <c r="AL8" i="57"/>
  <c r="AL42" i="57"/>
  <c r="AL57" i="57"/>
  <c r="AL6" i="57"/>
  <c r="AL59" i="57"/>
  <c r="AL32" i="57"/>
  <c r="AL19" i="57"/>
  <c r="AL10" i="57"/>
  <c r="AL7" i="57"/>
  <c r="AL53" i="57"/>
  <c r="AL4" i="57"/>
  <c r="AL14" i="57"/>
  <c r="AL62" i="57"/>
  <c r="AL28" i="57"/>
  <c r="AL23" i="57"/>
  <c r="AL35" i="57"/>
  <c r="AL51" i="57"/>
  <c r="AL25" i="57"/>
  <c r="AL33" i="57"/>
  <c r="AL38" i="57"/>
  <c r="AL15" i="57"/>
  <c r="AL11" i="57"/>
  <c r="AL9" i="57"/>
  <c r="AL64" i="57"/>
  <c r="AL5" i="57"/>
  <c r="AL31" i="57"/>
  <c r="AL43" i="57"/>
  <c r="AL40" i="57"/>
  <c r="AL36" i="57"/>
  <c r="AL49" i="57"/>
  <c r="AL27" i="57"/>
  <c r="AL47" i="57"/>
  <c r="AL63" i="57"/>
  <c r="AL52" i="57"/>
  <c r="AL18" i="57"/>
  <c r="AL56" i="57"/>
  <c r="AL54" i="57"/>
  <c r="AL17" i="57"/>
  <c r="AL30" i="57"/>
  <c r="AL26" i="57"/>
  <c r="AL41" i="57"/>
  <c r="D1" i="49"/>
  <c r="G1" i="49"/>
  <c r="J1" i="49"/>
  <c r="I1" i="49"/>
  <c r="K1" i="49"/>
  <c r="L1" i="49"/>
  <c r="M1" i="49"/>
  <c r="N1" i="49"/>
  <c r="O1" i="49"/>
  <c r="Q1" i="49"/>
  <c r="R1" i="49"/>
  <c r="S1" i="49"/>
  <c r="T1" i="49"/>
  <c r="U1" i="49"/>
  <c r="V1" i="49"/>
  <c r="W1" i="49"/>
  <c r="X1" i="49"/>
  <c r="Y1" i="49"/>
  <c r="Z1" i="49"/>
  <c r="AA1" i="49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S2" i="49"/>
  <c r="T2" i="49"/>
  <c r="U2" i="49"/>
  <c r="V2" i="49"/>
  <c r="W2" i="49"/>
  <c r="X2" i="49"/>
  <c r="Y2" i="49"/>
  <c r="Z2" i="49"/>
  <c r="AA2" i="49"/>
  <c r="AB2" i="49"/>
  <c r="D3" i="49"/>
  <c r="E3" i="49"/>
  <c r="F3" i="49"/>
  <c r="G3" i="49"/>
  <c r="K3" i="49"/>
  <c r="Q3" i="49"/>
  <c r="S3" i="49"/>
  <c r="W3" i="49"/>
  <c r="D4" i="49"/>
  <c r="E4" i="49"/>
  <c r="F4" i="49"/>
  <c r="G4" i="49"/>
  <c r="K4" i="49"/>
  <c r="Q4" i="49"/>
  <c r="S4" i="49"/>
  <c r="W4" i="49"/>
  <c r="D5" i="49"/>
  <c r="E5" i="49"/>
  <c r="F5" i="49"/>
  <c r="G5" i="49"/>
  <c r="K5" i="49"/>
  <c r="Q5" i="49"/>
  <c r="S5" i="49"/>
  <c r="W5" i="49"/>
  <c r="D6" i="49"/>
  <c r="E6" i="49"/>
  <c r="F6" i="49"/>
  <c r="G6" i="49"/>
  <c r="K6" i="49"/>
  <c r="Q6" i="49"/>
  <c r="S6" i="49"/>
  <c r="W6" i="49"/>
  <c r="D7" i="49"/>
  <c r="E7" i="49"/>
  <c r="F7" i="49"/>
  <c r="G7" i="49"/>
  <c r="K7" i="49"/>
  <c r="Q7" i="49"/>
  <c r="S7" i="49"/>
  <c r="W7" i="49"/>
  <c r="D8" i="49"/>
  <c r="E8" i="49"/>
  <c r="F8" i="49"/>
  <c r="G8" i="49"/>
  <c r="K8" i="49"/>
  <c r="Q8" i="49"/>
  <c r="S8" i="49"/>
  <c r="W8" i="49"/>
  <c r="D9" i="49"/>
  <c r="E9" i="49"/>
  <c r="F9" i="49"/>
  <c r="G9" i="49"/>
  <c r="K9" i="49"/>
  <c r="Q9" i="49"/>
  <c r="S9" i="49"/>
  <c r="W9" i="49"/>
  <c r="F2" i="47"/>
  <c r="F3" i="47"/>
  <c r="F4" i="47"/>
  <c r="F5" i="47"/>
  <c r="F6" i="47"/>
  <c r="F7" i="47"/>
  <c r="H19" i="47" s="1"/>
  <c r="F8" i="47"/>
  <c r="F9" i="47"/>
  <c r="F1" i="47"/>
  <c r="F10" i="47"/>
  <c r="F65" i="47"/>
  <c r="AM5" i="57" l="1"/>
  <c r="AM6" i="57" s="1"/>
  <c r="AM7" i="57" s="1"/>
  <c r="AM8" i="57" s="1"/>
  <c r="AM9" i="57" s="1"/>
  <c r="AM10" i="57" s="1"/>
  <c r="AM11" i="57" s="1"/>
  <c r="AM12" i="57" s="1"/>
  <c r="AM13" i="57" s="1"/>
  <c r="AM14" i="57" s="1"/>
  <c r="AM15" i="57" s="1"/>
  <c r="AM16" i="57" s="1"/>
  <c r="AM17" i="57" s="1"/>
  <c r="AM18" i="57" s="1"/>
  <c r="AM19" i="57" s="1"/>
  <c r="AM20" i="57" s="1"/>
  <c r="AM21" i="57" s="1"/>
  <c r="AM22" i="57" s="1"/>
  <c r="AM23" i="57" s="1"/>
  <c r="AM24" i="57" s="1"/>
  <c r="AM25" i="57" s="1"/>
  <c r="AM26" i="57" s="1"/>
  <c r="AM27" i="57" s="1"/>
  <c r="AM28" i="57" s="1"/>
  <c r="AM29" i="57" s="1"/>
  <c r="AM30" i="57" s="1"/>
  <c r="AM31" i="57" s="1"/>
  <c r="AM32" i="57" s="1"/>
  <c r="AM33" i="57" s="1"/>
  <c r="AM34" i="57" s="1"/>
  <c r="AM35" i="57" s="1"/>
  <c r="AM36" i="57" s="1"/>
  <c r="AM37" i="57" s="1"/>
  <c r="AM38" i="57" s="1"/>
  <c r="AM39" i="57" s="1"/>
  <c r="AM40" i="57" s="1"/>
  <c r="AM41" i="57" s="1"/>
  <c r="AM42" i="57" s="1"/>
  <c r="AM43" i="57" s="1"/>
  <c r="AM44" i="57" s="1"/>
  <c r="AM45" i="57" s="1"/>
  <c r="AM46" i="57" s="1"/>
  <c r="AM47" i="57" s="1"/>
  <c r="AM48" i="57" s="1"/>
  <c r="AM49" i="57" s="1"/>
  <c r="AM50" i="57" s="1"/>
  <c r="AM51" i="57" s="1"/>
  <c r="AM52" i="57" s="1"/>
  <c r="AM53" i="57" s="1"/>
  <c r="AM54" i="57" s="1"/>
  <c r="AM55" i="57" s="1"/>
  <c r="AM56" i="57" s="1"/>
  <c r="AM57" i="57" s="1"/>
  <c r="AM58" i="57" s="1"/>
  <c r="AM59" i="57" s="1"/>
  <c r="AM60" i="57" s="1"/>
  <c r="AM61" i="57" s="1"/>
  <c r="AM62" i="57" s="1"/>
  <c r="AM63" i="57" s="1"/>
  <c r="AM64" i="57" s="1"/>
  <c r="AM4" i="57"/>
  <c r="H9" i="49"/>
  <c r="O6" i="49"/>
  <c r="H6" i="49"/>
  <c r="O9" i="49"/>
  <c r="O8" i="49"/>
  <c r="I6" i="49"/>
  <c r="H8" i="49"/>
  <c r="H5" i="49"/>
  <c r="O7" i="49"/>
  <c r="H7" i="49"/>
  <c r="AA6" i="49" l="1"/>
  <c r="P6" i="49" l="1"/>
  <c r="AB6" i="49"/>
  <c r="X9" i="49"/>
  <c r="T6" i="49"/>
  <c r="L9" i="49"/>
  <c r="AA9" i="49"/>
  <c r="U6" i="49"/>
  <c r="X6" i="49"/>
  <c r="P9" i="49"/>
  <c r="AB9" i="49"/>
  <c r="L6" i="49"/>
  <c r="T9" i="49"/>
  <c r="X4" i="49"/>
  <c r="AB4" i="49"/>
  <c r="T4" i="49"/>
  <c r="P4" i="49"/>
  <c r="L4" i="49"/>
  <c r="H4" i="49"/>
  <c r="AA4" i="49"/>
  <c r="O4" i="49"/>
  <c r="M6" i="49"/>
  <c r="M9" i="49"/>
  <c r="I4" i="49"/>
  <c r="M4" i="49"/>
  <c r="I9" i="49"/>
  <c r="J6" i="49" l="1"/>
  <c r="N9" i="49"/>
  <c r="Y9" i="49"/>
  <c r="J9" i="49"/>
  <c r="N6" i="49"/>
  <c r="V9" i="49"/>
  <c r="U9" i="49"/>
  <c r="Y6" i="49"/>
  <c r="V6" i="49"/>
  <c r="Z4" i="49"/>
  <c r="Y4" i="49"/>
  <c r="N4" i="49"/>
  <c r="J4" i="49"/>
  <c r="U4" i="49"/>
  <c r="Z9" i="49" l="1"/>
  <c r="Z6" i="49"/>
  <c r="V4" i="49"/>
  <c r="T3" i="49" l="1"/>
  <c r="G21" i="44" l="1"/>
  <c r="H21" i="44"/>
  <c r="I21" i="44"/>
  <c r="R21" i="44"/>
  <c r="S21" i="44"/>
  <c r="E21" i="44"/>
  <c r="F21" i="44"/>
  <c r="G20" i="44"/>
  <c r="H20" i="44"/>
  <c r="I20" i="44"/>
  <c r="R20" i="44"/>
  <c r="S20" i="44"/>
  <c r="E20" i="44"/>
  <c r="F20" i="44"/>
  <c r="G19" i="44"/>
  <c r="H19" i="44"/>
  <c r="I19" i="44"/>
  <c r="R19" i="44"/>
  <c r="S19" i="44"/>
  <c r="E19" i="44"/>
  <c r="F19" i="44"/>
  <c r="G18" i="44"/>
  <c r="H18" i="44"/>
  <c r="I18" i="44"/>
  <c r="R18" i="44"/>
  <c r="S18" i="44"/>
  <c r="E18" i="44"/>
  <c r="F18" i="44"/>
  <c r="G17" i="44"/>
  <c r="H17" i="44"/>
  <c r="I17" i="44"/>
  <c r="R17" i="44"/>
  <c r="S17" i="44"/>
  <c r="E17" i="44"/>
  <c r="F17" i="44"/>
  <c r="G16" i="44"/>
  <c r="H16" i="44"/>
  <c r="I16" i="44"/>
  <c r="R16" i="44"/>
  <c r="S16" i="44"/>
  <c r="E16" i="44"/>
  <c r="F16" i="44"/>
  <c r="G15" i="44"/>
  <c r="H15" i="44"/>
  <c r="I15" i="44"/>
  <c r="R15" i="44"/>
  <c r="S15" i="44"/>
  <c r="E15" i="44"/>
  <c r="F15" i="44"/>
  <c r="G14" i="44"/>
  <c r="H14" i="44"/>
  <c r="I14" i="44"/>
  <c r="R14" i="44"/>
  <c r="S14" i="44"/>
  <c r="E14" i="44"/>
  <c r="F14" i="44"/>
  <c r="G13" i="44"/>
  <c r="H13" i="44"/>
  <c r="I13" i="44"/>
  <c r="R13" i="44"/>
  <c r="S13" i="44"/>
  <c r="E13" i="44"/>
  <c r="F13" i="44"/>
  <c r="G12" i="44"/>
  <c r="H12" i="44"/>
  <c r="I12" i="44"/>
  <c r="R12" i="44"/>
  <c r="S12" i="44"/>
  <c r="E12" i="44"/>
  <c r="F12" i="44"/>
  <c r="G11" i="44"/>
  <c r="H11" i="44"/>
  <c r="I11" i="44"/>
  <c r="R11" i="44"/>
  <c r="S11" i="44"/>
  <c r="E11" i="44"/>
  <c r="F11" i="44"/>
  <c r="G10" i="44"/>
  <c r="H10" i="44"/>
  <c r="I10" i="44"/>
  <c r="R10" i="44"/>
  <c r="S10" i="44"/>
  <c r="E10" i="44"/>
  <c r="F10" i="44"/>
  <c r="G9" i="44"/>
  <c r="H9" i="44"/>
  <c r="I9" i="44"/>
  <c r="R9" i="44"/>
  <c r="S9" i="44"/>
  <c r="E9" i="44"/>
  <c r="F9" i="44"/>
  <c r="G8" i="44"/>
  <c r="H8" i="44"/>
  <c r="I8" i="44"/>
  <c r="R8" i="44"/>
  <c r="S8" i="44"/>
  <c r="E8" i="44"/>
  <c r="F8" i="44"/>
  <c r="R7" i="44"/>
  <c r="S7" i="44"/>
  <c r="G7" i="44"/>
  <c r="H7" i="44"/>
  <c r="I7" i="44"/>
  <c r="E7" i="44"/>
  <c r="F7" i="44"/>
  <c r="R6" i="44"/>
  <c r="S6" i="44"/>
  <c r="G6" i="44"/>
  <c r="H6" i="44"/>
  <c r="I6" i="44"/>
  <c r="E6" i="44"/>
  <c r="F6" i="44"/>
  <c r="R5" i="44"/>
  <c r="S5" i="44"/>
  <c r="G5" i="44"/>
  <c r="H5" i="44"/>
  <c r="I5" i="44"/>
  <c r="E5" i="44"/>
  <c r="F5" i="44"/>
  <c r="T4" i="44"/>
  <c r="R4" i="44"/>
  <c r="S4" i="44"/>
  <c r="G4" i="44"/>
  <c r="H4" i="44"/>
  <c r="I4" i="44"/>
  <c r="E4" i="44"/>
  <c r="F4" i="44"/>
  <c r="D21" i="44"/>
  <c r="D20" i="44"/>
  <c r="D19" i="44"/>
  <c r="D18" i="44"/>
  <c r="D17" i="44"/>
  <c r="D16" i="44"/>
  <c r="D15" i="44"/>
  <c r="D14" i="44"/>
  <c r="D13" i="44"/>
  <c r="D12" i="44"/>
  <c r="D11" i="44"/>
  <c r="D10" i="44"/>
  <c r="D9" i="44"/>
  <c r="D8" i="44"/>
  <c r="D7" i="44"/>
  <c r="D6" i="44"/>
  <c r="D5" i="44"/>
  <c r="D4" i="44"/>
  <c r="AA21" i="44" l="1"/>
  <c r="Z21" i="44"/>
  <c r="W21" i="44"/>
  <c r="T21" i="44"/>
  <c r="Q21" i="44"/>
  <c r="P21" i="44"/>
  <c r="M21" i="44"/>
  <c r="J21" i="44"/>
  <c r="AA20" i="44"/>
  <c r="Z20" i="44"/>
  <c r="W20" i="44"/>
  <c r="T20" i="44"/>
  <c r="Q20" i="44"/>
  <c r="P20" i="44"/>
  <c r="O20" i="44"/>
  <c r="M20" i="44"/>
  <c r="J20" i="44"/>
  <c r="AA19" i="44"/>
  <c r="Z19" i="44"/>
  <c r="W19" i="44"/>
  <c r="T19" i="44"/>
  <c r="Q19" i="44"/>
  <c r="P19" i="44"/>
  <c r="O19" i="44"/>
  <c r="M19" i="44"/>
  <c r="K19" i="44"/>
  <c r="AA18" i="44"/>
  <c r="Z18" i="44"/>
  <c r="W18" i="44"/>
  <c r="U18" i="44"/>
  <c r="T18" i="44"/>
  <c r="Q18" i="44"/>
  <c r="P18" i="44"/>
  <c r="M18" i="44"/>
  <c r="K18" i="44"/>
  <c r="J18" i="44"/>
  <c r="AA17" i="44"/>
  <c r="Z17" i="44"/>
  <c r="W17" i="44"/>
  <c r="T17" i="44"/>
  <c r="Q17" i="44"/>
  <c r="P17" i="44"/>
  <c r="M17" i="44"/>
  <c r="P16" i="44"/>
  <c r="J16" i="44"/>
  <c r="AA15" i="44"/>
  <c r="Z15" i="44"/>
  <c r="W15" i="44"/>
  <c r="T15" i="44"/>
  <c r="Q15" i="44"/>
  <c r="P15" i="44"/>
  <c r="N15" i="44"/>
  <c r="J15" i="44"/>
  <c r="AA14" i="44"/>
  <c r="Z14" i="44"/>
  <c r="W14" i="44"/>
  <c r="T14" i="44"/>
  <c r="Q14" i="44"/>
  <c r="P14" i="44"/>
  <c r="M14" i="44"/>
  <c r="AA13" i="44"/>
  <c r="Z13" i="44"/>
  <c r="W13" i="44"/>
  <c r="T13" i="44"/>
  <c r="Q13" i="44"/>
  <c r="P13" i="44"/>
  <c r="M13" i="44"/>
  <c r="J13" i="44"/>
  <c r="AA12" i="44"/>
  <c r="Z12" i="44"/>
  <c r="W12" i="44"/>
  <c r="T12" i="44"/>
  <c r="Q12" i="44"/>
  <c r="P12" i="44"/>
  <c r="J12" i="44"/>
  <c r="AA11" i="44"/>
  <c r="Z11" i="44"/>
  <c r="W11" i="44"/>
  <c r="Q11" i="44"/>
  <c r="P11" i="44"/>
  <c r="M11" i="44"/>
  <c r="P10" i="44"/>
  <c r="AA9" i="44"/>
  <c r="Z9" i="44"/>
  <c r="W9" i="44"/>
  <c r="T9" i="44"/>
  <c r="Q9" i="44"/>
  <c r="P9" i="44"/>
  <c r="M9" i="44"/>
  <c r="J9" i="44"/>
  <c r="AA8" i="44"/>
  <c r="Z8" i="44"/>
  <c r="W8" i="44"/>
  <c r="T8" i="44"/>
  <c r="Q8" i="44"/>
  <c r="P8" i="44"/>
  <c r="AA6" i="44"/>
  <c r="Z6" i="44"/>
  <c r="W6" i="44"/>
  <c r="Q6" i="44"/>
  <c r="P6" i="44"/>
  <c r="AA5" i="44"/>
  <c r="Z5" i="44"/>
  <c r="W5" i="44"/>
  <c r="T5" i="44"/>
  <c r="Q5" i="44"/>
  <c r="P5" i="44"/>
  <c r="J5" i="44"/>
  <c r="I3" i="49" l="1"/>
  <c r="M5" i="49"/>
  <c r="L3" i="49"/>
  <c r="M8" i="49"/>
  <c r="M3" i="49"/>
  <c r="I5" i="49"/>
  <c r="I8" i="49"/>
  <c r="I7" i="49"/>
  <c r="M7" i="49"/>
  <c r="P7" i="44"/>
  <c r="O5" i="49"/>
  <c r="J4" i="44"/>
  <c r="H3" i="49"/>
  <c r="P4" i="44"/>
  <c r="O3" i="49"/>
  <c r="M16" i="44"/>
  <c r="L8" i="49"/>
  <c r="Q16" i="44"/>
  <c r="P8" i="49"/>
  <c r="Q10" i="44"/>
  <c r="P7" i="49"/>
  <c r="M10" i="44"/>
  <c r="L7" i="49"/>
  <c r="Q7" i="44"/>
  <c r="P5" i="49"/>
  <c r="M7" i="44"/>
  <c r="L5" i="49"/>
  <c r="Q4" i="44"/>
  <c r="P3" i="49"/>
  <c r="W16" i="44"/>
  <c r="X8" i="49"/>
  <c r="AA16" i="44"/>
  <c r="AB8" i="49"/>
  <c r="T16" i="44"/>
  <c r="T8" i="49"/>
  <c r="Z16" i="44"/>
  <c r="AA8" i="49"/>
  <c r="W10" i="44"/>
  <c r="X7" i="49"/>
  <c r="AA10" i="44"/>
  <c r="AB7" i="49"/>
  <c r="T10" i="44"/>
  <c r="T7" i="49"/>
  <c r="Z10" i="44"/>
  <c r="AA7" i="49"/>
  <c r="W7" i="44"/>
  <c r="X5" i="49"/>
  <c r="AA7" i="44"/>
  <c r="AB5" i="49"/>
  <c r="T7" i="44"/>
  <c r="T5" i="49"/>
  <c r="Z7" i="44"/>
  <c r="AA5" i="49"/>
  <c r="W4" i="44"/>
  <c r="X3" i="49"/>
  <c r="AA4" i="44"/>
  <c r="AB3" i="49"/>
  <c r="Z4" i="44"/>
  <c r="AA3" i="49"/>
  <c r="X5" i="44"/>
  <c r="N5" i="44"/>
  <c r="K7" i="44"/>
  <c r="O8" i="44"/>
  <c r="M8" i="44"/>
  <c r="N10" i="44"/>
  <c r="U6" i="44"/>
  <c r="K6" i="44"/>
  <c r="X8" i="44"/>
  <c r="N8" i="44"/>
  <c r="N9" i="44"/>
  <c r="X11" i="44"/>
  <c r="N11" i="44"/>
  <c r="M4" i="44"/>
  <c r="L6" i="44"/>
  <c r="J6" i="44"/>
  <c r="U5" i="44"/>
  <c r="K5" i="44"/>
  <c r="O6" i="44"/>
  <c r="M6" i="44"/>
  <c r="T6" i="44"/>
  <c r="N7" i="44"/>
  <c r="L8" i="44"/>
  <c r="J8" i="44"/>
  <c r="O9" i="44"/>
  <c r="K10" i="44"/>
  <c r="L11" i="44"/>
  <c r="J11" i="44"/>
  <c r="U12" i="44"/>
  <c r="K12" i="44"/>
  <c r="O5" i="44"/>
  <c r="M5" i="44"/>
  <c r="X6" i="44"/>
  <c r="N6" i="44"/>
  <c r="U8" i="44"/>
  <c r="K8" i="44"/>
  <c r="K9" i="44"/>
  <c r="U11" i="44"/>
  <c r="K11" i="44"/>
  <c r="O12" i="44"/>
  <c r="M12" i="44"/>
  <c r="L14" i="44"/>
  <c r="J14" i="44"/>
  <c r="X15" i="44"/>
  <c r="N16" i="44"/>
  <c r="L17" i="44"/>
  <c r="J17" i="44"/>
  <c r="X18" i="44"/>
  <c r="N18" i="44"/>
  <c r="J10" i="44"/>
  <c r="T11" i="44"/>
  <c r="X12" i="44"/>
  <c r="N12" i="44"/>
  <c r="X13" i="44"/>
  <c r="N13" i="44"/>
  <c r="U14" i="44"/>
  <c r="K14" i="44"/>
  <c r="U15" i="44"/>
  <c r="K15" i="44"/>
  <c r="K16" i="44"/>
  <c r="U17" i="44"/>
  <c r="K17" i="44"/>
  <c r="O18" i="44"/>
  <c r="L20" i="44"/>
  <c r="K20" i="44"/>
  <c r="N21" i="44"/>
  <c r="O15" i="44"/>
  <c r="M15" i="44"/>
  <c r="N19" i="44"/>
  <c r="O21" i="44"/>
  <c r="U13" i="44"/>
  <c r="K13" i="44"/>
  <c r="X14" i="44"/>
  <c r="N14" i="44"/>
  <c r="N17" i="44"/>
  <c r="L19" i="44"/>
  <c r="J19" i="44"/>
  <c r="V19" i="44"/>
  <c r="U19" i="44"/>
  <c r="X20" i="44"/>
  <c r="N20" i="44"/>
  <c r="U21" i="44"/>
  <c r="K21" i="44"/>
  <c r="N4" i="44"/>
  <c r="K4" i="44"/>
  <c r="J7" i="44"/>
  <c r="L18" i="44"/>
  <c r="V18" i="44"/>
  <c r="L15" i="44"/>
  <c r="L13" i="44"/>
  <c r="L12" i="44"/>
  <c r="Y8" i="44"/>
  <c r="L5" i="44"/>
  <c r="L9" i="44"/>
  <c r="O11" i="44"/>
  <c r="Y11" i="44"/>
  <c r="O14" i="44"/>
  <c r="O13" i="44"/>
  <c r="O17" i="44"/>
  <c r="L21" i="44"/>
  <c r="U8" i="49" l="1"/>
  <c r="Y8" i="49"/>
  <c r="U4" i="44"/>
  <c r="U3" i="49"/>
  <c r="L4" i="44"/>
  <c r="J3" i="49"/>
  <c r="U10" i="44"/>
  <c r="U7" i="49"/>
  <c r="X10" i="44"/>
  <c r="Y7" i="49"/>
  <c r="U7" i="44"/>
  <c r="U5" i="49"/>
  <c r="X4" i="44"/>
  <c r="Y3" i="49"/>
  <c r="X7" i="44"/>
  <c r="Y5" i="49"/>
  <c r="O16" i="44"/>
  <c r="N8" i="49"/>
  <c r="L16" i="44"/>
  <c r="J8" i="49"/>
  <c r="O10" i="44"/>
  <c r="N7" i="49"/>
  <c r="L10" i="44"/>
  <c r="J7" i="49"/>
  <c r="O7" i="44"/>
  <c r="N5" i="49"/>
  <c r="L7" i="44"/>
  <c r="J5" i="49"/>
  <c r="O4" i="44"/>
  <c r="N3" i="49"/>
  <c r="V14" i="44"/>
  <c r="Y5" i="44"/>
  <c r="Y13" i="44"/>
  <c r="Y12" i="44"/>
  <c r="Y15" i="44"/>
  <c r="Y14" i="44"/>
  <c r="V8" i="44"/>
  <c r="V13" i="44"/>
  <c r="V12" i="44"/>
  <c r="X16" i="44"/>
  <c r="V20" i="44"/>
  <c r="U20" i="44"/>
  <c r="U16" i="44"/>
  <c r="V15" i="44"/>
  <c r="Y19" i="44"/>
  <c r="X19" i="44"/>
  <c r="Y20" i="44"/>
  <c r="V17" i="44"/>
  <c r="V5" i="44"/>
  <c r="Y6" i="44"/>
  <c r="Y21" i="44"/>
  <c r="X21" i="44"/>
  <c r="V11" i="44"/>
  <c r="V9" i="44"/>
  <c r="U9" i="44"/>
  <c r="V21" i="44"/>
  <c r="Y18" i="44"/>
  <c r="Y17" i="44"/>
  <c r="X17" i="44"/>
  <c r="V6" i="44"/>
  <c r="Y9" i="44"/>
  <c r="X9" i="44"/>
  <c r="Y16" i="44" l="1"/>
  <c r="Z8" i="49"/>
  <c r="V16" i="44"/>
  <c r="V8" i="49"/>
  <c r="Y10" i="44"/>
  <c r="Z7" i="49"/>
  <c r="V10" i="44"/>
  <c r="V7" i="49"/>
  <c r="Y7" i="44"/>
  <c r="Z5" i="49"/>
  <c r="V7" i="44"/>
  <c r="V5" i="49"/>
  <c r="Y4" i="44"/>
  <c r="Z3" i="49"/>
  <c r="V4" i="44"/>
  <c r="V3" i="49"/>
  <c r="M49" i="42"/>
  <c r="M48" i="42"/>
  <c r="J50" i="42"/>
  <c r="J49" i="42"/>
  <c r="J47" i="42"/>
  <c r="J46" i="42"/>
  <c r="L50" i="42"/>
  <c r="B47" i="42"/>
  <c r="B48" i="42" s="1"/>
  <c r="I43" i="42"/>
  <c r="L42" i="42"/>
  <c r="J42" i="42"/>
  <c r="M41" i="42"/>
  <c r="J41" i="42"/>
  <c r="M40" i="42"/>
  <c r="J39" i="42"/>
  <c r="B39" i="42"/>
  <c r="B40" i="42" s="1"/>
  <c r="J38" i="42"/>
  <c r="I34" i="42"/>
  <c r="L33" i="42"/>
  <c r="J33" i="42"/>
  <c r="M32" i="42"/>
  <c r="J32" i="42"/>
  <c r="M31" i="42"/>
  <c r="J30" i="42"/>
  <c r="B30" i="42"/>
  <c r="B31" i="42" s="1"/>
  <c r="J29" i="42"/>
  <c r="J23" i="42"/>
  <c r="M23" i="42"/>
  <c r="J24" i="42"/>
  <c r="L24" i="42"/>
  <c r="M22" i="42"/>
  <c r="I25" i="42"/>
  <c r="J21" i="42"/>
  <c r="J20" i="42"/>
  <c r="B21" i="42"/>
  <c r="B22" i="42" s="1"/>
  <c r="L14" i="42"/>
  <c r="L13" i="42"/>
  <c r="L10" i="42"/>
  <c r="L9" i="42"/>
  <c r="K15" i="42"/>
  <c r="K11" i="42"/>
  <c r="L6" i="42"/>
  <c r="L5" i="42"/>
  <c r="I51" i="42" l="1"/>
  <c r="B49" i="42"/>
  <c r="B50" i="42" s="1"/>
  <c r="B51" i="42" s="1"/>
  <c r="B52" i="42" s="1"/>
  <c r="B53" i="42" s="1"/>
  <c r="B54" i="42" s="1"/>
  <c r="B55" i="42" s="1"/>
  <c r="B56" i="42" s="1"/>
  <c r="B57" i="42" s="1"/>
  <c r="B41" i="42"/>
  <c r="B42" i="42" s="1"/>
  <c r="C44" i="42" s="1"/>
  <c r="F38" i="42" s="1"/>
  <c r="I39" i="42" s="1"/>
  <c r="I42" i="42" s="1"/>
  <c r="B32" i="42"/>
  <c r="B23" i="42"/>
  <c r="C60" i="42" l="1"/>
  <c r="F53" i="42" s="1"/>
  <c r="F41" i="42"/>
  <c r="F39" i="42"/>
  <c r="I38" i="42" s="1"/>
  <c r="J40" i="42" s="1"/>
  <c r="F42" i="42"/>
  <c r="F40" i="42"/>
  <c r="L41" i="42"/>
  <c r="B24" i="42"/>
  <c r="F51" i="42" l="1"/>
  <c r="F54" i="42"/>
  <c r="F56" i="42"/>
  <c r="F55" i="42"/>
  <c r="F52" i="42"/>
  <c r="F57" i="42"/>
  <c r="I41" i="42"/>
  <c r="J43" i="42" s="1"/>
  <c r="L40" i="42"/>
  <c r="M42" i="42" s="1"/>
  <c r="F46" i="42"/>
  <c r="F48" i="42"/>
  <c r="I46" i="42" s="1"/>
  <c r="F49" i="42"/>
  <c r="F50" i="42"/>
  <c r="F47" i="42"/>
  <c r="I47" i="42" s="1"/>
  <c r="C35" i="42"/>
  <c r="B25" i="42"/>
  <c r="C26" i="42" s="1"/>
  <c r="F32" i="42" l="1"/>
  <c r="F30" i="42"/>
  <c r="I29" i="42" s="1"/>
  <c r="F31" i="42"/>
  <c r="F29" i="42"/>
  <c r="I30" i="42" s="1"/>
  <c r="I49" i="42"/>
  <c r="L48" i="42"/>
  <c r="L49" i="42"/>
  <c r="I50" i="42"/>
  <c r="J48" i="42"/>
  <c r="B5" i="42"/>
  <c r="B6" i="42" s="1"/>
  <c r="B7" i="42" s="1"/>
  <c r="B8" i="42" s="1"/>
  <c r="B9" i="42" s="1"/>
  <c r="AV149" i="15"/>
  <c r="AV5" i="15"/>
  <c r="AV6" i="15"/>
  <c r="AV7" i="15"/>
  <c r="AV8" i="15"/>
  <c r="AV9" i="15"/>
  <c r="AV10" i="15"/>
  <c r="AV11" i="15"/>
  <c r="AV12" i="15"/>
  <c r="AV13" i="15"/>
  <c r="AV14" i="15"/>
  <c r="AV15" i="15"/>
  <c r="AV16" i="15"/>
  <c r="AV17" i="15"/>
  <c r="AV18" i="15"/>
  <c r="AV19" i="15"/>
  <c r="AV20" i="15"/>
  <c r="AV21" i="15"/>
  <c r="AV22" i="15"/>
  <c r="AV23" i="15"/>
  <c r="AV24" i="15"/>
  <c r="AV25" i="15"/>
  <c r="AV26" i="15"/>
  <c r="AV27" i="15"/>
  <c r="AV28" i="15"/>
  <c r="AV29" i="15"/>
  <c r="AV30" i="15"/>
  <c r="AV31" i="15"/>
  <c r="AV32" i="15"/>
  <c r="AV33" i="15"/>
  <c r="AV34" i="15"/>
  <c r="AV35" i="15"/>
  <c r="AV36" i="15"/>
  <c r="AV37" i="15"/>
  <c r="AV38" i="15"/>
  <c r="AV39" i="15"/>
  <c r="AV40" i="15"/>
  <c r="AV41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V75" i="15"/>
  <c r="AV76" i="15"/>
  <c r="AV77" i="15"/>
  <c r="AV78" i="15"/>
  <c r="AV79" i="15"/>
  <c r="AV80" i="15"/>
  <c r="AV81" i="15"/>
  <c r="AV82" i="15"/>
  <c r="AV83" i="15"/>
  <c r="AV84" i="15"/>
  <c r="AV85" i="15"/>
  <c r="AV86" i="15"/>
  <c r="AV87" i="15"/>
  <c r="AV88" i="15"/>
  <c r="AV89" i="15"/>
  <c r="AV90" i="15"/>
  <c r="AV91" i="15"/>
  <c r="AV92" i="15"/>
  <c r="AV93" i="15"/>
  <c r="AV94" i="15"/>
  <c r="AV95" i="15"/>
  <c r="AV96" i="15"/>
  <c r="AV97" i="15"/>
  <c r="AV98" i="15"/>
  <c r="AV99" i="15"/>
  <c r="AV100" i="15"/>
  <c r="AV101" i="15"/>
  <c r="AV102" i="15"/>
  <c r="AV103" i="15"/>
  <c r="AV104" i="15"/>
  <c r="AV105" i="15"/>
  <c r="AV106" i="15"/>
  <c r="AV107" i="15"/>
  <c r="AV108" i="15"/>
  <c r="AV109" i="15"/>
  <c r="AV110" i="15"/>
  <c r="AV111" i="15"/>
  <c r="AV112" i="15"/>
  <c r="AV113" i="15"/>
  <c r="AV114" i="15"/>
  <c r="AV115" i="15"/>
  <c r="AV116" i="15"/>
  <c r="AV117" i="15"/>
  <c r="AV118" i="15"/>
  <c r="AV119" i="15"/>
  <c r="AV120" i="15"/>
  <c r="AV121" i="15"/>
  <c r="AV122" i="15"/>
  <c r="AV123" i="15"/>
  <c r="AV124" i="15"/>
  <c r="AV125" i="15"/>
  <c r="AV126" i="15"/>
  <c r="AV127" i="15"/>
  <c r="AV128" i="15"/>
  <c r="AV129" i="15"/>
  <c r="AV130" i="15"/>
  <c r="AV131" i="15"/>
  <c r="AV132" i="15"/>
  <c r="AV133" i="15"/>
  <c r="AV134" i="15"/>
  <c r="AV135" i="15"/>
  <c r="AV136" i="15"/>
  <c r="AV137" i="15"/>
  <c r="AV138" i="15"/>
  <c r="AV139" i="15"/>
  <c r="AV140" i="15"/>
  <c r="AV141" i="15"/>
  <c r="AV142" i="15"/>
  <c r="AV143" i="15"/>
  <c r="AV144" i="15"/>
  <c r="AV145" i="15"/>
  <c r="AV146" i="15"/>
  <c r="AV147" i="15"/>
  <c r="AV148" i="15"/>
  <c r="AU5" i="15"/>
  <c r="AU6" i="15"/>
  <c r="AU7" i="15"/>
  <c r="AU8" i="15"/>
  <c r="AU9" i="15"/>
  <c r="AU10" i="15"/>
  <c r="AU11" i="15"/>
  <c r="AU12" i="15"/>
  <c r="AU13" i="15"/>
  <c r="AU14" i="15"/>
  <c r="AU15" i="15"/>
  <c r="AU16" i="15"/>
  <c r="AU17" i="15"/>
  <c r="AU18" i="15"/>
  <c r="AU19" i="15"/>
  <c r="AU20" i="15"/>
  <c r="AU21" i="15"/>
  <c r="AU22" i="15"/>
  <c r="AU23" i="15"/>
  <c r="AU24" i="15"/>
  <c r="AU25" i="15"/>
  <c r="AU26" i="15"/>
  <c r="AU27" i="15"/>
  <c r="AU28" i="15"/>
  <c r="AU29" i="15"/>
  <c r="AU30" i="15"/>
  <c r="AU31" i="15"/>
  <c r="AU32" i="15"/>
  <c r="AU33" i="15"/>
  <c r="AU34" i="15"/>
  <c r="AU35" i="15"/>
  <c r="AU36" i="15"/>
  <c r="AU37" i="15"/>
  <c r="AU38" i="15"/>
  <c r="AU39" i="15"/>
  <c r="AU40" i="15"/>
  <c r="AU41" i="15"/>
  <c r="AU42" i="15"/>
  <c r="AU43" i="15"/>
  <c r="AU44" i="15"/>
  <c r="AU45" i="15"/>
  <c r="AU46" i="15"/>
  <c r="AU47" i="15"/>
  <c r="AU48" i="15"/>
  <c r="AU49" i="15"/>
  <c r="AU50" i="15"/>
  <c r="AU51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U76" i="15"/>
  <c r="AU77" i="15"/>
  <c r="AU78" i="15"/>
  <c r="AU79" i="15"/>
  <c r="AU80" i="15"/>
  <c r="AU81" i="15"/>
  <c r="AU82" i="15"/>
  <c r="AU83" i="15"/>
  <c r="AU84" i="15"/>
  <c r="AU85" i="15"/>
  <c r="AU86" i="15"/>
  <c r="AU87" i="15"/>
  <c r="AU88" i="15"/>
  <c r="AU89" i="15"/>
  <c r="AU90" i="15"/>
  <c r="AU91" i="15"/>
  <c r="AU92" i="15"/>
  <c r="AU93" i="15"/>
  <c r="AU94" i="15"/>
  <c r="AU95" i="15"/>
  <c r="AU96" i="15"/>
  <c r="AU97" i="15"/>
  <c r="AU98" i="15"/>
  <c r="AU99" i="15"/>
  <c r="AU100" i="15"/>
  <c r="AU101" i="15"/>
  <c r="AU102" i="15"/>
  <c r="AU103" i="15"/>
  <c r="AU104" i="15"/>
  <c r="AU105" i="15"/>
  <c r="AU106" i="15"/>
  <c r="AU107" i="15"/>
  <c r="AU108" i="15"/>
  <c r="AU109" i="15"/>
  <c r="AU110" i="15"/>
  <c r="AU111" i="15"/>
  <c r="AU112" i="15"/>
  <c r="AU113" i="15"/>
  <c r="AU114" i="15"/>
  <c r="AU115" i="15"/>
  <c r="AU116" i="15"/>
  <c r="AU117" i="15"/>
  <c r="AU118" i="15"/>
  <c r="AU119" i="15"/>
  <c r="AU120" i="15"/>
  <c r="AU121" i="15"/>
  <c r="AU122" i="15"/>
  <c r="AU123" i="15"/>
  <c r="AU124" i="15"/>
  <c r="AU125" i="15"/>
  <c r="AU126" i="15"/>
  <c r="AU127" i="15"/>
  <c r="AU128" i="15"/>
  <c r="AU129" i="15"/>
  <c r="AU130" i="15"/>
  <c r="AU131" i="15"/>
  <c r="AU132" i="15"/>
  <c r="AU133" i="15"/>
  <c r="AU134" i="15"/>
  <c r="AU135" i="15"/>
  <c r="AU136" i="15"/>
  <c r="AU137" i="15"/>
  <c r="AU138" i="15"/>
  <c r="AU139" i="15"/>
  <c r="AU140" i="15"/>
  <c r="AU141" i="15"/>
  <c r="AU142" i="15"/>
  <c r="AU143" i="15"/>
  <c r="AU144" i="15"/>
  <c r="AU145" i="15"/>
  <c r="AU146" i="15"/>
  <c r="AU147" i="15"/>
  <c r="AU148" i="15"/>
  <c r="AU149" i="15"/>
  <c r="AV4" i="15"/>
  <c r="AU4" i="15"/>
  <c r="C10" i="42" l="1"/>
  <c r="F21" i="42" s="1"/>
  <c r="I20" i="42" s="1"/>
  <c r="F22" i="42"/>
  <c r="L32" i="42"/>
  <c r="I33" i="42"/>
  <c r="J31" i="42"/>
  <c r="L31" i="42"/>
  <c r="I32" i="42"/>
  <c r="J51" i="42"/>
  <c r="M50" i="42"/>
  <c r="F7" i="42" l="1"/>
  <c r="F6" i="42"/>
  <c r="F25" i="42"/>
  <c r="J34" i="42"/>
  <c r="F8" i="42"/>
  <c r="F5" i="42"/>
  <c r="K5" i="42" s="1"/>
  <c r="K9" i="42" s="1"/>
  <c r="F23" i="42"/>
  <c r="F9" i="42"/>
  <c r="F20" i="42"/>
  <c r="I21" i="42" s="1"/>
  <c r="I24" i="42" s="1"/>
  <c r="F4" i="42"/>
  <c r="K6" i="42" s="1"/>
  <c r="K10" i="42" s="1"/>
  <c r="F24" i="42"/>
  <c r="K13" i="42"/>
  <c r="M33" i="42"/>
  <c r="I23" i="42"/>
  <c r="L22" i="42"/>
  <c r="BQ49" i="15"/>
  <c r="N69" i="15"/>
  <c r="L23" i="42" l="1"/>
  <c r="K14" i="42"/>
  <c r="L7" i="42"/>
  <c r="J22" i="42"/>
  <c r="L11" i="42"/>
  <c r="L15" i="42"/>
  <c r="J25" i="42"/>
  <c r="M24" i="42"/>
  <c r="N36" i="15"/>
  <c r="BU139" i="15" l="1"/>
  <c r="BT139" i="15"/>
  <c r="BQ139" i="15"/>
  <c r="BM139" i="15"/>
  <c r="BI139" i="15"/>
  <c r="BH139" i="15"/>
  <c r="BF139" i="15"/>
  <c r="BB139" i="15"/>
  <c r="BE139" i="15"/>
  <c r="BA139" i="15"/>
  <c r="BI111" i="15"/>
  <c r="BH111" i="15"/>
  <c r="BF111" i="15"/>
  <c r="BB111" i="15"/>
  <c r="BU111" i="15"/>
  <c r="BT111" i="15"/>
  <c r="BQ111" i="15"/>
  <c r="BM111" i="15"/>
  <c r="BE111" i="15"/>
  <c r="BA111" i="15"/>
  <c r="BF103" i="15"/>
  <c r="BB103" i="15"/>
  <c r="BF95" i="15"/>
  <c r="BB95" i="15"/>
  <c r="BF87" i="15"/>
  <c r="BB87" i="15"/>
  <c r="BF75" i="15"/>
  <c r="BB75" i="15"/>
  <c r="BU71" i="15"/>
  <c r="BT71" i="15"/>
  <c r="BF71" i="15"/>
  <c r="BB71" i="15"/>
  <c r="BF67" i="15"/>
  <c r="BB67" i="15"/>
  <c r="BU103" i="15"/>
  <c r="BU95" i="15"/>
  <c r="BU87" i="15"/>
  <c r="BU75" i="15"/>
  <c r="BU67" i="15"/>
  <c r="BU61" i="15"/>
  <c r="BF61" i="15"/>
  <c r="BE61" i="15"/>
  <c r="BB61" i="15"/>
  <c r="BU57" i="15"/>
  <c r="BT57" i="15"/>
  <c r="BQ57" i="15"/>
  <c r="BT103" i="15"/>
  <c r="BQ103" i="15"/>
  <c r="BM103" i="15"/>
  <c r="BI103" i="15"/>
  <c r="BH103" i="15"/>
  <c r="BE103" i="15"/>
  <c r="BA103" i="15"/>
  <c r="BT95" i="15"/>
  <c r="BQ95" i="15"/>
  <c r="BM95" i="15"/>
  <c r="BI95" i="15"/>
  <c r="BH95" i="15"/>
  <c r="BE95" i="15"/>
  <c r="BA95" i="15"/>
  <c r="BT87" i="15"/>
  <c r="BQ87" i="15"/>
  <c r="BM87" i="15"/>
  <c r="BI87" i="15"/>
  <c r="BH87" i="15"/>
  <c r="BE87" i="15"/>
  <c r="BA87" i="15"/>
  <c r="BT75" i="15"/>
  <c r="BQ75" i="15"/>
  <c r="BM75" i="15"/>
  <c r="BI75" i="15"/>
  <c r="BH75" i="15"/>
  <c r="BE75" i="15"/>
  <c r="BA75" i="15"/>
  <c r="BQ71" i="15"/>
  <c r="BM71" i="15"/>
  <c r="BI71" i="15"/>
  <c r="BH71" i="15"/>
  <c r="BE71" i="15"/>
  <c r="BA71" i="15"/>
  <c r="BT67" i="15"/>
  <c r="BQ67" i="15"/>
  <c r="BM67" i="15"/>
  <c r="BI67" i="15"/>
  <c r="BH67" i="15"/>
  <c r="BE67" i="15"/>
  <c r="BA67" i="15"/>
  <c r="BT61" i="15"/>
  <c r="BQ61" i="15"/>
  <c r="BM61" i="15"/>
  <c r="BI61" i="15"/>
  <c r="BH61" i="15"/>
  <c r="BA61" i="15"/>
  <c r="BF53" i="15"/>
  <c r="BF49" i="15"/>
  <c r="BU53" i="15"/>
  <c r="BT53" i="15"/>
  <c r="BQ53" i="15"/>
  <c r="BM53" i="15"/>
  <c r="BI53" i="15"/>
  <c r="BH53" i="15"/>
  <c r="BE53" i="15"/>
  <c r="BB53" i="15"/>
  <c r="BA53" i="15"/>
  <c r="BU49" i="15"/>
  <c r="BT49" i="15"/>
  <c r="BM49" i="15"/>
  <c r="BI49" i="15"/>
  <c r="BH49" i="15"/>
  <c r="BE49" i="15"/>
  <c r="BB49" i="15"/>
  <c r="BA49" i="15"/>
  <c r="BA20" i="15"/>
  <c r="BB20" i="15"/>
  <c r="BE20" i="15"/>
  <c r="BF20" i="15"/>
  <c r="BH20" i="15"/>
  <c r="BI20" i="15"/>
  <c r="BM20" i="15"/>
  <c r="BQ20" i="15"/>
  <c r="BT20" i="15"/>
  <c r="BU20" i="15"/>
  <c r="BQ147" i="15"/>
  <c r="BM147" i="15"/>
  <c r="BU147" i="15"/>
  <c r="BT147" i="15"/>
  <c r="BF147" i="15"/>
  <c r="BB147" i="15"/>
  <c r="BF131" i="15"/>
  <c r="BR131" i="15" s="1"/>
  <c r="BB131" i="15"/>
  <c r="BU131" i="15"/>
  <c r="BT131" i="15"/>
  <c r="BQ131" i="15"/>
  <c r="BM131" i="15"/>
  <c r="BI147" i="15"/>
  <c r="BH147" i="15"/>
  <c r="BE147" i="15"/>
  <c r="BA147" i="15"/>
  <c r="BF119" i="15"/>
  <c r="BB119" i="15"/>
  <c r="BU119" i="15"/>
  <c r="BT119" i="15"/>
  <c r="BQ119" i="15"/>
  <c r="BM119" i="15"/>
  <c r="BF107" i="15"/>
  <c r="BB107" i="15"/>
  <c r="BM57" i="15"/>
  <c r="BH57" i="15"/>
  <c r="BF57" i="15"/>
  <c r="BE57" i="15"/>
  <c r="BB57" i="15"/>
  <c r="BA57" i="15"/>
  <c r="BI57" i="15"/>
  <c r="BT45" i="15"/>
  <c r="BF45" i="15"/>
  <c r="BE45" i="15"/>
  <c r="BB45" i="15"/>
  <c r="BT36" i="15"/>
  <c r="BT25" i="15"/>
  <c r="BB10" i="15"/>
  <c r="BB16" i="15"/>
  <c r="BB25" i="15"/>
  <c r="BF16" i="15"/>
  <c r="BF10" i="15"/>
  <c r="BU16" i="15"/>
  <c r="BT16" i="15"/>
  <c r="BQ16" i="15"/>
  <c r="BM16" i="15"/>
  <c r="BI10" i="15"/>
  <c r="BH10" i="15"/>
  <c r="BE10" i="15"/>
  <c r="BA10" i="15"/>
  <c r="BM25" i="15"/>
  <c r="BM36" i="15"/>
  <c r="BU25" i="15"/>
  <c r="BQ25" i="15"/>
  <c r="BQ4" i="15"/>
  <c r="BR147" i="15" l="1"/>
  <c r="BR16" i="15"/>
  <c r="BR67" i="15"/>
  <c r="BR75" i="15"/>
  <c r="BR103" i="15"/>
  <c r="BN49" i="15"/>
  <c r="BO49" i="15" s="1"/>
  <c r="BR139" i="15"/>
  <c r="BC49" i="15"/>
  <c r="BR49" i="15"/>
  <c r="BR71" i="15"/>
  <c r="BR87" i="15"/>
  <c r="BR111" i="15"/>
  <c r="BS111" i="15" s="1"/>
  <c r="BR61" i="15"/>
  <c r="BR119" i="15"/>
  <c r="BR57" i="15"/>
  <c r="BR95" i="15"/>
  <c r="BS147" i="15"/>
  <c r="BN147" i="15"/>
  <c r="BG139" i="15"/>
  <c r="BN139" i="15"/>
  <c r="BN119" i="15"/>
  <c r="BG111" i="15"/>
  <c r="BN111" i="15"/>
  <c r="BN103" i="15"/>
  <c r="BN95" i="15"/>
  <c r="BN75" i="15"/>
  <c r="BN71" i="15"/>
  <c r="BN57" i="15"/>
  <c r="BN53" i="15"/>
  <c r="BG45" i="15"/>
  <c r="BN16" i="15"/>
  <c r="BN10" i="15"/>
  <c r="BC61" i="15"/>
  <c r="BO57" i="15"/>
  <c r="BG53" i="15"/>
  <c r="BG10" i="15"/>
  <c r="BC111" i="15"/>
  <c r="BC139" i="15"/>
  <c r="BG103" i="15"/>
  <c r="BC103" i="15"/>
  <c r="BG95" i="15"/>
  <c r="BC95" i="15"/>
  <c r="BC87" i="15"/>
  <c r="BG75" i="15"/>
  <c r="BS75" i="15"/>
  <c r="BC75" i="15"/>
  <c r="BC71" i="15"/>
  <c r="BC67" i="15"/>
  <c r="BS61" i="15"/>
  <c r="BG61" i="15"/>
  <c r="BN87" i="15"/>
  <c r="BG87" i="15"/>
  <c r="BG71" i="15"/>
  <c r="BN67" i="15"/>
  <c r="BG67" i="15"/>
  <c r="BN61" i="15"/>
  <c r="BR53" i="15"/>
  <c r="BS49" i="15"/>
  <c r="BG49" i="15"/>
  <c r="BC53" i="15"/>
  <c r="BC20" i="15"/>
  <c r="BN20" i="15"/>
  <c r="BG20" i="15"/>
  <c r="BR20" i="15"/>
  <c r="BG147" i="15"/>
  <c r="BC147" i="15"/>
  <c r="BS131" i="15"/>
  <c r="BC57" i="15"/>
  <c r="BG57" i="15"/>
  <c r="BC10" i="15"/>
  <c r="BM4" i="15"/>
  <c r="BH119" i="15"/>
  <c r="BE119" i="15"/>
  <c r="BH107" i="15"/>
  <c r="BI107" i="15"/>
  <c r="BE107" i="15"/>
  <c r="BA107" i="15"/>
  <c r="BA45" i="15"/>
  <c r="BH36" i="15"/>
  <c r="BF36" i="15"/>
  <c r="BF25" i="15"/>
  <c r="BS87" i="15" l="1"/>
  <c r="BS139" i="15"/>
  <c r="BS119" i="15"/>
  <c r="BS95" i="15"/>
  <c r="BS67" i="15"/>
  <c r="BS71" i="15"/>
  <c r="BO75" i="15"/>
  <c r="BS16" i="15"/>
  <c r="BO95" i="15"/>
  <c r="BS103" i="15"/>
  <c r="BS57" i="15"/>
  <c r="BS20" i="15"/>
  <c r="BS53" i="15"/>
  <c r="BO147" i="15"/>
  <c r="BO139" i="15"/>
  <c r="BG119" i="15"/>
  <c r="BO119" i="15"/>
  <c r="BO111" i="15"/>
  <c r="BG107" i="15"/>
  <c r="BC107" i="15"/>
  <c r="BO103" i="15"/>
  <c r="BO87" i="15"/>
  <c r="BO71" i="15"/>
  <c r="BO67" i="15"/>
  <c r="BO61" i="15"/>
  <c r="BO53" i="15"/>
  <c r="BC45" i="15"/>
  <c r="BO20" i="15"/>
  <c r="BI131" i="15"/>
  <c r="BH131" i="15"/>
  <c r="BE131" i="15"/>
  <c r="BN131" i="15"/>
  <c r="BA131" i="15"/>
  <c r="BI119" i="15"/>
  <c r="BA119" i="15"/>
  <c r="BI45" i="15"/>
  <c r="BH45" i="15"/>
  <c r="BE36" i="15"/>
  <c r="BO131" i="15" l="1"/>
  <c r="BC131" i="15"/>
  <c r="BC119" i="15"/>
  <c r="BG131" i="15"/>
  <c r="BB36" i="15"/>
  <c r="BA36" i="15"/>
  <c r="BI25" i="15"/>
  <c r="BH25" i="15"/>
  <c r="BE25" i="15"/>
  <c r="BN25" i="15"/>
  <c r="BA25" i="15"/>
  <c r="BE4" i="15"/>
  <c r="BH16" i="15"/>
  <c r="BI16" i="15"/>
  <c r="BE16" i="15"/>
  <c r="BA16" i="15"/>
  <c r="BN36" i="15" l="1"/>
  <c r="BO25" i="15"/>
  <c r="BG16" i="15"/>
  <c r="BC36" i="15"/>
  <c r="BG25" i="15"/>
  <c r="BC16" i="15"/>
  <c r="BA4" i="15"/>
  <c r="BB4" i="15"/>
  <c r="BH4" i="15"/>
  <c r="BA18" i="26"/>
  <c r="BA34" i="26"/>
  <c r="BO36" i="15" l="1"/>
  <c r="BN4" i="15"/>
  <c r="BI4" i="15"/>
  <c r="BF4" i="15"/>
  <c r="AS7" i="15"/>
  <c r="AT7" i="15" s="1"/>
  <c r="AS8" i="15"/>
  <c r="AT8" i="15" s="1"/>
  <c r="AS9" i="15"/>
  <c r="AT9" i="15" s="1"/>
  <c r="AS10" i="15"/>
  <c r="AT10" i="15" s="1"/>
  <c r="AS11" i="15"/>
  <c r="AT11" i="15" s="1"/>
  <c r="AS12" i="15"/>
  <c r="AT12" i="15" s="1"/>
  <c r="AS13" i="15"/>
  <c r="AT13" i="15" s="1"/>
  <c r="AS14" i="15"/>
  <c r="AT14" i="15" s="1"/>
  <c r="AS15" i="15"/>
  <c r="AT15" i="15" s="1"/>
  <c r="AS16" i="15"/>
  <c r="AT16" i="15" s="1"/>
  <c r="AS17" i="15"/>
  <c r="AT17" i="15" s="1"/>
  <c r="AS18" i="15"/>
  <c r="AT18" i="15" s="1"/>
  <c r="AS19" i="15"/>
  <c r="AT19" i="15" s="1"/>
  <c r="AS20" i="15"/>
  <c r="AT20" i="15" s="1"/>
  <c r="AS21" i="15"/>
  <c r="AT21" i="15" s="1"/>
  <c r="AS22" i="15"/>
  <c r="AT22" i="15" s="1"/>
  <c r="AS23" i="15"/>
  <c r="AT23" i="15" s="1"/>
  <c r="AS24" i="15"/>
  <c r="AT24" i="15" s="1"/>
  <c r="AS25" i="15"/>
  <c r="AT25" i="15" s="1"/>
  <c r="AS26" i="15"/>
  <c r="AT26" i="15" s="1"/>
  <c r="AS27" i="15"/>
  <c r="AT27" i="15" s="1"/>
  <c r="AS28" i="15"/>
  <c r="AT28" i="15" s="1"/>
  <c r="AS29" i="15"/>
  <c r="AT29" i="15" s="1"/>
  <c r="AS30" i="15"/>
  <c r="AT30" i="15" s="1"/>
  <c r="AS31" i="15"/>
  <c r="AT31" i="15" s="1"/>
  <c r="AS32" i="15"/>
  <c r="AT32" i="15" s="1"/>
  <c r="AS33" i="15"/>
  <c r="AT33" i="15" s="1"/>
  <c r="AS34" i="15"/>
  <c r="AT34" i="15" s="1"/>
  <c r="AS35" i="15"/>
  <c r="AT35" i="15" s="1"/>
  <c r="AS36" i="15"/>
  <c r="AT36" i="15" s="1"/>
  <c r="AS37" i="15"/>
  <c r="AT37" i="15" s="1"/>
  <c r="AS38" i="15"/>
  <c r="AT38" i="15" s="1"/>
  <c r="AS39" i="15"/>
  <c r="AT39" i="15" s="1"/>
  <c r="AS40" i="15"/>
  <c r="AT40" i="15" s="1"/>
  <c r="AS41" i="15"/>
  <c r="AT41" i="15" s="1"/>
  <c r="AS42" i="15"/>
  <c r="AT42" i="15" s="1"/>
  <c r="AS43" i="15"/>
  <c r="AT43" i="15" s="1"/>
  <c r="AS44" i="15"/>
  <c r="AT44" i="15" s="1"/>
  <c r="AS45" i="15"/>
  <c r="AT45" i="15" s="1"/>
  <c r="AS46" i="15"/>
  <c r="AT46" i="15" s="1"/>
  <c r="AS47" i="15"/>
  <c r="AT47" i="15" s="1"/>
  <c r="AS48" i="15"/>
  <c r="AT48" i="15" s="1"/>
  <c r="AS49" i="15"/>
  <c r="AT49" i="15" s="1"/>
  <c r="AS50" i="15"/>
  <c r="AT50" i="15" s="1"/>
  <c r="AS51" i="15"/>
  <c r="AT51" i="15" s="1"/>
  <c r="AS52" i="15"/>
  <c r="AT52" i="15" s="1"/>
  <c r="AS53" i="15"/>
  <c r="AT53" i="15" s="1"/>
  <c r="AS54" i="15"/>
  <c r="AT54" i="15" s="1"/>
  <c r="AS55" i="15"/>
  <c r="AT55" i="15" s="1"/>
  <c r="AS56" i="15"/>
  <c r="AT56" i="15" s="1"/>
  <c r="AS57" i="15"/>
  <c r="AT57" i="15" s="1"/>
  <c r="AS58" i="15"/>
  <c r="AT58" i="15" s="1"/>
  <c r="AS59" i="15"/>
  <c r="AT59" i="15" s="1"/>
  <c r="AS60" i="15"/>
  <c r="AT60" i="15" s="1"/>
  <c r="AS61" i="15"/>
  <c r="AT61" i="15" s="1"/>
  <c r="AS62" i="15"/>
  <c r="AT62" i="15" s="1"/>
  <c r="AS63" i="15"/>
  <c r="AT63" i="15" s="1"/>
  <c r="AS64" i="15"/>
  <c r="AT64" i="15" s="1"/>
  <c r="AS65" i="15"/>
  <c r="AT65" i="15" s="1"/>
  <c r="AS66" i="15"/>
  <c r="AT66" i="15" s="1"/>
  <c r="AS67" i="15"/>
  <c r="AT67" i="15" s="1"/>
  <c r="AS68" i="15"/>
  <c r="AT68" i="15" s="1"/>
  <c r="AS69" i="15"/>
  <c r="AT69" i="15" s="1"/>
  <c r="AS70" i="15"/>
  <c r="AT70" i="15" s="1"/>
  <c r="AS71" i="15"/>
  <c r="AT71" i="15" s="1"/>
  <c r="AS72" i="15"/>
  <c r="AT72" i="15" s="1"/>
  <c r="AS73" i="15"/>
  <c r="AT73" i="15" s="1"/>
  <c r="AS74" i="15"/>
  <c r="AT74" i="15" s="1"/>
  <c r="AS75" i="15"/>
  <c r="AT75" i="15" s="1"/>
  <c r="AS76" i="15"/>
  <c r="AT76" i="15" s="1"/>
  <c r="AS77" i="15"/>
  <c r="AT77" i="15" s="1"/>
  <c r="AS78" i="15"/>
  <c r="AT78" i="15" s="1"/>
  <c r="AS79" i="15"/>
  <c r="AT79" i="15" s="1"/>
  <c r="AS80" i="15"/>
  <c r="AT80" i="15" s="1"/>
  <c r="AS81" i="15"/>
  <c r="AT81" i="15" s="1"/>
  <c r="AS82" i="15"/>
  <c r="AT82" i="15" s="1"/>
  <c r="AS83" i="15"/>
  <c r="AT83" i="15" s="1"/>
  <c r="AS84" i="15"/>
  <c r="AT84" i="15" s="1"/>
  <c r="AS85" i="15"/>
  <c r="AT85" i="15" s="1"/>
  <c r="AS86" i="15"/>
  <c r="AT86" i="15" s="1"/>
  <c r="AS87" i="15"/>
  <c r="AT87" i="15" s="1"/>
  <c r="AS88" i="15"/>
  <c r="AT88" i="15" s="1"/>
  <c r="AS89" i="15"/>
  <c r="AT89" i="15" s="1"/>
  <c r="AS90" i="15"/>
  <c r="AT90" i="15" s="1"/>
  <c r="AS91" i="15"/>
  <c r="AT91" i="15" s="1"/>
  <c r="AS92" i="15"/>
  <c r="AT92" i="15" s="1"/>
  <c r="AS93" i="15"/>
  <c r="AT93" i="15" s="1"/>
  <c r="AS94" i="15"/>
  <c r="AT94" i="15" s="1"/>
  <c r="AS95" i="15"/>
  <c r="AT95" i="15" s="1"/>
  <c r="AS96" i="15"/>
  <c r="AT96" i="15" s="1"/>
  <c r="AS97" i="15"/>
  <c r="AT97" i="15" s="1"/>
  <c r="AS98" i="15"/>
  <c r="AT98" i="15" s="1"/>
  <c r="AS99" i="15"/>
  <c r="AT99" i="15" s="1"/>
  <c r="AS100" i="15"/>
  <c r="AT100" i="15" s="1"/>
  <c r="AS101" i="15"/>
  <c r="AT101" i="15" s="1"/>
  <c r="AS102" i="15"/>
  <c r="AT102" i="15" s="1"/>
  <c r="AS103" i="15"/>
  <c r="AT103" i="15" s="1"/>
  <c r="AS104" i="15"/>
  <c r="AT104" i="15" s="1"/>
  <c r="AS105" i="15"/>
  <c r="AT105" i="15" s="1"/>
  <c r="AS106" i="15"/>
  <c r="AT106" i="15" s="1"/>
  <c r="AS107" i="15"/>
  <c r="AT107" i="15" s="1"/>
  <c r="AS108" i="15"/>
  <c r="AT108" i="15" s="1"/>
  <c r="AS109" i="15"/>
  <c r="AT109" i="15" s="1"/>
  <c r="AS110" i="15"/>
  <c r="AT110" i="15" s="1"/>
  <c r="AS111" i="15"/>
  <c r="AT111" i="15" s="1"/>
  <c r="AS112" i="15"/>
  <c r="AT112" i="15" s="1"/>
  <c r="AS113" i="15"/>
  <c r="AT113" i="15" s="1"/>
  <c r="AS114" i="15"/>
  <c r="AT114" i="15" s="1"/>
  <c r="AS115" i="15"/>
  <c r="AT115" i="15" s="1"/>
  <c r="AS116" i="15"/>
  <c r="AT116" i="15" s="1"/>
  <c r="AS117" i="15"/>
  <c r="AT117" i="15" s="1"/>
  <c r="AS118" i="15"/>
  <c r="AT118" i="15" s="1"/>
  <c r="AS119" i="15"/>
  <c r="AT119" i="15" s="1"/>
  <c r="AS120" i="15"/>
  <c r="AT120" i="15" s="1"/>
  <c r="AS121" i="15"/>
  <c r="AT121" i="15" s="1"/>
  <c r="AS122" i="15"/>
  <c r="AT122" i="15" s="1"/>
  <c r="AS123" i="15"/>
  <c r="AT123" i="15" s="1"/>
  <c r="AS124" i="15"/>
  <c r="AT124" i="15" s="1"/>
  <c r="AS125" i="15"/>
  <c r="AT125" i="15" s="1"/>
  <c r="AS126" i="15"/>
  <c r="AT126" i="15" s="1"/>
  <c r="AS127" i="15"/>
  <c r="AT127" i="15" s="1"/>
  <c r="AS128" i="15"/>
  <c r="AT128" i="15" s="1"/>
  <c r="AS129" i="15"/>
  <c r="AT129" i="15" s="1"/>
  <c r="AS130" i="15"/>
  <c r="AT130" i="15" s="1"/>
  <c r="AS131" i="15"/>
  <c r="AT131" i="15" s="1"/>
  <c r="AS132" i="15"/>
  <c r="AT132" i="15" s="1"/>
  <c r="AS133" i="15"/>
  <c r="AT133" i="15" s="1"/>
  <c r="AS134" i="15"/>
  <c r="AT134" i="15" s="1"/>
  <c r="AS135" i="15"/>
  <c r="AT135" i="15" s="1"/>
  <c r="AS136" i="15"/>
  <c r="AT136" i="15" s="1"/>
  <c r="AS137" i="15"/>
  <c r="AT137" i="15" s="1"/>
  <c r="AS138" i="15"/>
  <c r="AT138" i="15" s="1"/>
  <c r="AS139" i="15"/>
  <c r="AT139" i="15" s="1"/>
  <c r="AS140" i="15"/>
  <c r="AT140" i="15" s="1"/>
  <c r="AS141" i="15"/>
  <c r="AT141" i="15" s="1"/>
  <c r="AS142" i="15"/>
  <c r="AT142" i="15" s="1"/>
  <c r="AS143" i="15"/>
  <c r="AT143" i="15" s="1"/>
  <c r="AS144" i="15"/>
  <c r="AT144" i="15" s="1"/>
  <c r="AS145" i="15"/>
  <c r="AT145" i="15" s="1"/>
  <c r="AS146" i="15"/>
  <c r="AT146" i="15" s="1"/>
  <c r="AS147" i="15"/>
  <c r="AT147" i="15" s="1"/>
  <c r="AS148" i="15"/>
  <c r="AT148" i="15" s="1"/>
  <c r="AS149" i="15"/>
  <c r="AT149" i="15" s="1"/>
  <c r="AS5" i="15"/>
  <c r="AT5" i="15" s="1"/>
  <c r="AS6" i="15"/>
  <c r="AT6" i="15" s="1"/>
  <c r="BG4" i="15" l="1"/>
  <c r="N100" i="15"/>
  <c r="AK5" i="15"/>
  <c r="AG5" i="15" s="1"/>
  <c r="AK6" i="15"/>
  <c r="AG6" i="15" s="1"/>
  <c r="AK7" i="15"/>
  <c r="AG7" i="15" s="1"/>
  <c r="AK8" i="15"/>
  <c r="AG8" i="15" s="1"/>
  <c r="AK9" i="15"/>
  <c r="AG9" i="15" s="1"/>
  <c r="AK10" i="15"/>
  <c r="AG10" i="15" s="1"/>
  <c r="AK11" i="15"/>
  <c r="AG11" i="15" s="1"/>
  <c r="AK12" i="15"/>
  <c r="AG12" i="15" s="1"/>
  <c r="AK13" i="15"/>
  <c r="AG13" i="15" s="1"/>
  <c r="AK14" i="15"/>
  <c r="AG14" i="15" s="1"/>
  <c r="AK15" i="15"/>
  <c r="AG15" i="15" s="1"/>
  <c r="AK16" i="15"/>
  <c r="AG16" i="15" s="1"/>
  <c r="AK17" i="15"/>
  <c r="AG17" i="15" s="1"/>
  <c r="AK18" i="15"/>
  <c r="AG18" i="15" s="1"/>
  <c r="AK19" i="15"/>
  <c r="AG19" i="15" s="1"/>
  <c r="AK20" i="15"/>
  <c r="AG20" i="15" s="1"/>
  <c r="AK21" i="15"/>
  <c r="AG21" i="15" s="1"/>
  <c r="AK22" i="15"/>
  <c r="AG22" i="15" s="1"/>
  <c r="AK23" i="15"/>
  <c r="AG23" i="15" s="1"/>
  <c r="AK24" i="15"/>
  <c r="AG24" i="15" s="1"/>
  <c r="AK25" i="15"/>
  <c r="AG25" i="15" s="1"/>
  <c r="AK26" i="15"/>
  <c r="AG26" i="15" s="1"/>
  <c r="AK27" i="15"/>
  <c r="AG27" i="15" s="1"/>
  <c r="AK28" i="15"/>
  <c r="AG28" i="15" s="1"/>
  <c r="AK29" i="15"/>
  <c r="AG29" i="15" s="1"/>
  <c r="AK30" i="15"/>
  <c r="AG30" i="15" s="1"/>
  <c r="AK31" i="15"/>
  <c r="AG31" i="15" s="1"/>
  <c r="AK32" i="15"/>
  <c r="AG32" i="15" s="1"/>
  <c r="AK33" i="15"/>
  <c r="AG33" i="15" s="1"/>
  <c r="AK34" i="15"/>
  <c r="AG34" i="15" s="1"/>
  <c r="AK35" i="15"/>
  <c r="AG35" i="15" s="1"/>
  <c r="AK36" i="15"/>
  <c r="AG36" i="15" s="1"/>
  <c r="AK37" i="15"/>
  <c r="AG37" i="15" s="1"/>
  <c r="AK38" i="15"/>
  <c r="AG38" i="15" s="1"/>
  <c r="AK39" i="15"/>
  <c r="AG39" i="15" s="1"/>
  <c r="AK40" i="15"/>
  <c r="AG40" i="15" s="1"/>
  <c r="AK41" i="15"/>
  <c r="AG41" i="15" s="1"/>
  <c r="AK42" i="15"/>
  <c r="AG42" i="15" s="1"/>
  <c r="AK43" i="15"/>
  <c r="AG43" i="15" s="1"/>
  <c r="AK44" i="15"/>
  <c r="AG44" i="15" s="1"/>
  <c r="AK45" i="15"/>
  <c r="AG45" i="15" s="1"/>
  <c r="AK46" i="15"/>
  <c r="AG46" i="15" s="1"/>
  <c r="AK47" i="15"/>
  <c r="AG47" i="15" s="1"/>
  <c r="AK48" i="15"/>
  <c r="AG48" i="15" s="1"/>
  <c r="AK49" i="15"/>
  <c r="AG49" i="15" s="1"/>
  <c r="AK50" i="15"/>
  <c r="AG50" i="15" s="1"/>
  <c r="AK51" i="15"/>
  <c r="AG51" i="15" s="1"/>
  <c r="AK52" i="15"/>
  <c r="AG52" i="15" s="1"/>
  <c r="AK53" i="15"/>
  <c r="AG53" i="15" s="1"/>
  <c r="AK54" i="15"/>
  <c r="AG54" i="15" s="1"/>
  <c r="AK55" i="15"/>
  <c r="AG55" i="15" s="1"/>
  <c r="AK56" i="15"/>
  <c r="AG56" i="15" s="1"/>
  <c r="AK57" i="15"/>
  <c r="AG57" i="15" s="1"/>
  <c r="AK58" i="15"/>
  <c r="AG58" i="15" s="1"/>
  <c r="AK59" i="15"/>
  <c r="AG59" i="15" s="1"/>
  <c r="AK60" i="15"/>
  <c r="AG60" i="15" s="1"/>
  <c r="AK61" i="15"/>
  <c r="AG61" i="15" s="1"/>
  <c r="AK62" i="15"/>
  <c r="AG62" i="15" s="1"/>
  <c r="AK63" i="15"/>
  <c r="AG63" i="15" s="1"/>
  <c r="AK64" i="15"/>
  <c r="AG64" i="15" s="1"/>
  <c r="AK65" i="15"/>
  <c r="AG65" i="15" s="1"/>
  <c r="AK66" i="15"/>
  <c r="AG66" i="15" s="1"/>
  <c r="AK67" i="15"/>
  <c r="AG67" i="15" s="1"/>
  <c r="AK68" i="15"/>
  <c r="AG68" i="15" s="1"/>
  <c r="AK69" i="15"/>
  <c r="AK70" i="15"/>
  <c r="AG70" i="15" s="1"/>
  <c r="AK71" i="15"/>
  <c r="AG71" i="15" s="1"/>
  <c r="AK72" i="15"/>
  <c r="AG72" i="15" s="1"/>
  <c r="AK73" i="15"/>
  <c r="AG73" i="15" s="1"/>
  <c r="AK74" i="15"/>
  <c r="AG74" i="15" s="1"/>
  <c r="AK75" i="15"/>
  <c r="AG75" i="15" s="1"/>
  <c r="AK76" i="15"/>
  <c r="AG76" i="15" s="1"/>
  <c r="AK77" i="15"/>
  <c r="AG77" i="15" s="1"/>
  <c r="AK78" i="15"/>
  <c r="AG78" i="15" s="1"/>
  <c r="AK79" i="15"/>
  <c r="AG79" i="15" s="1"/>
  <c r="AK80" i="15"/>
  <c r="AG80" i="15" s="1"/>
  <c r="AK81" i="15"/>
  <c r="AG81" i="15" s="1"/>
  <c r="AK82" i="15"/>
  <c r="AG82" i="15" s="1"/>
  <c r="AK83" i="15"/>
  <c r="AG83" i="15" s="1"/>
  <c r="AK84" i="15"/>
  <c r="AG84" i="15" s="1"/>
  <c r="AK85" i="15"/>
  <c r="AG85" i="15" s="1"/>
  <c r="AK86" i="15"/>
  <c r="AG86" i="15" s="1"/>
  <c r="AK87" i="15"/>
  <c r="AG87" i="15" s="1"/>
  <c r="AK88" i="15"/>
  <c r="AG88" i="15" s="1"/>
  <c r="AK89" i="15"/>
  <c r="AG89" i="15" s="1"/>
  <c r="AK90" i="15"/>
  <c r="AG90" i="15" s="1"/>
  <c r="AK91" i="15"/>
  <c r="AG91" i="15" s="1"/>
  <c r="AK92" i="15"/>
  <c r="AG92" i="15" s="1"/>
  <c r="AK93" i="15"/>
  <c r="AG93" i="15" s="1"/>
  <c r="AK94" i="15"/>
  <c r="AG94" i="15" s="1"/>
  <c r="AK95" i="15"/>
  <c r="AG95" i="15" s="1"/>
  <c r="AK96" i="15"/>
  <c r="AG96" i="15" s="1"/>
  <c r="AK97" i="15"/>
  <c r="AG97" i="15" s="1"/>
  <c r="AK98" i="15"/>
  <c r="AG98" i="15" s="1"/>
  <c r="AK99" i="15"/>
  <c r="AG99" i="15" s="1"/>
  <c r="AK100" i="15"/>
  <c r="AG100" i="15" s="1"/>
  <c r="AK101" i="15"/>
  <c r="AG101" i="15" s="1"/>
  <c r="AK102" i="15"/>
  <c r="AG102" i="15" s="1"/>
  <c r="AK103" i="15"/>
  <c r="AG103" i="15" s="1"/>
  <c r="AK104" i="15"/>
  <c r="AG104" i="15" s="1"/>
  <c r="AK105" i="15"/>
  <c r="AK106" i="15"/>
  <c r="AG106" i="15" s="1"/>
  <c r="AK107" i="15"/>
  <c r="AG107" i="15" s="1"/>
  <c r="AK108" i="15"/>
  <c r="AG108" i="15" s="1"/>
  <c r="AK109" i="15"/>
  <c r="AG109" i="15" s="1"/>
  <c r="AK110" i="15"/>
  <c r="AG110" i="15" s="1"/>
  <c r="AK111" i="15"/>
  <c r="AG111" i="15" s="1"/>
  <c r="AK112" i="15"/>
  <c r="AG112" i="15" s="1"/>
  <c r="AK113" i="15"/>
  <c r="AG113" i="15" s="1"/>
  <c r="AK114" i="15"/>
  <c r="AG114" i="15" s="1"/>
  <c r="AK115" i="15"/>
  <c r="AG115" i="15" s="1"/>
  <c r="AK116" i="15"/>
  <c r="AG116" i="15" s="1"/>
  <c r="AK117" i="15"/>
  <c r="AG117" i="15" s="1"/>
  <c r="AK118" i="15"/>
  <c r="AG118" i="15" s="1"/>
  <c r="AK119" i="15"/>
  <c r="AG119" i="15" s="1"/>
  <c r="AK120" i="15"/>
  <c r="AG120" i="15" s="1"/>
  <c r="AK121" i="15"/>
  <c r="AG121" i="15" s="1"/>
  <c r="AK122" i="15"/>
  <c r="AG122" i="15" s="1"/>
  <c r="AK123" i="15"/>
  <c r="AG123" i="15" s="1"/>
  <c r="AK124" i="15"/>
  <c r="AG124" i="15" s="1"/>
  <c r="AK125" i="15"/>
  <c r="AG125" i="15" s="1"/>
  <c r="AK126" i="15"/>
  <c r="AG126" i="15" s="1"/>
  <c r="AK127" i="15"/>
  <c r="AG127" i="15" s="1"/>
  <c r="AK128" i="15"/>
  <c r="AG128" i="15" s="1"/>
  <c r="AK129" i="15"/>
  <c r="AG129" i="15" s="1"/>
  <c r="AK130" i="15"/>
  <c r="AG130" i="15" s="1"/>
  <c r="AK131" i="15"/>
  <c r="AG131" i="15" s="1"/>
  <c r="AK132" i="15"/>
  <c r="AG132" i="15" s="1"/>
  <c r="AK133" i="15"/>
  <c r="AG133" i="15" s="1"/>
  <c r="AK134" i="15"/>
  <c r="AG134" i="15" s="1"/>
  <c r="AK135" i="15"/>
  <c r="AG135" i="15" s="1"/>
  <c r="AK136" i="15"/>
  <c r="AG136" i="15" s="1"/>
  <c r="AK137" i="15"/>
  <c r="AG137" i="15" s="1"/>
  <c r="AK138" i="15"/>
  <c r="AG138" i="15" s="1"/>
  <c r="AK139" i="15"/>
  <c r="AG139" i="15" s="1"/>
  <c r="AK140" i="15"/>
  <c r="AG140" i="15" s="1"/>
  <c r="AK141" i="15"/>
  <c r="AK142" i="15"/>
  <c r="AG142" i="15" s="1"/>
  <c r="AK143" i="15"/>
  <c r="AG143" i="15" s="1"/>
  <c r="AK144" i="15"/>
  <c r="AG144" i="15" s="1"/>
  <c r="AK145" i="15"/>
  <c r="AG145" i="15" s="1"/>
  <c r="AK146" i="15"/>
  <c r="AG146" i="15" s="1"/>
  <c r="AK147" i="15"/>
  <c r="AG147" i="15" s="1"/>
  <c r="AK148" i="15"/>
  <c r="AG148" i="15" s="1"/>
  <c r="AK149" i="15"/>
  <c r="AG149" i="15" s="1"/>
  <c r="AJ5" i="15"/>
  <c r="AJ6" i="15"/>
  <c r="AF6" i="15" s="1"/>
  <c r="AJ7" i="15"/>
  <c r="AJ8" i="15"/>
  <c r="AJ9" i="15"/>
  <c r="AF9" i="15" s="1"/>
  <c r="AJ10" i="15"/>
  <c r="AF10" i="15" s="1"/>
  <c r="AJ11" i="15"/>
  <c r="AJ12" i="15"/>
  <c r="AF12" i="15" s="1"/>
  <c r="AJ13" i="15"/>
  <c r="AF13" i="15" s="1"/>
  <c r="AJ14" i="15"/>
  <c r="AF14" i="15" s="1"/>
  <c r="AJ15" i="15"/>
  <c r="AF15" i="15" s="1"/>
  <c r="AJ16" i="15"/>
  <c r="AF16" i="15" s="1"/>
  <c r="AJ17" i="15"/>
  <c r="AF17" i="15" s="1"/>
  <c r="AJ18" i="15"/>
  <c r="AF18" i="15" s="1"/>
  <c r="AJ19" i="15"/>
  <c r="AJ20" i="15"/>
  <c r="AF20" i="15" s="1"/>
  <c r="AJ21" i="15"/>
  <c r="AF21" i="15" s="1"/>
  <c r="AJ22" i="15"/>
  <c r="AF22" i="15" s="1"/>
  <c r="AJ23" i="15"/>
  <c r="AJ24" i="15"/>
  <c r="AF24" i="15" s="1"/>
  <c r="AJ25" i="15"/>
  <c r="AF25" i="15" s="1"/>
  <c r="AJ26" i="15"/>
  <c r="AF26" i="15" s="1"/>
  <c r="AJ27" i="15"/>
  <c r="AF27" i="15" s="1"/>
  <c r="AJ28" i="15"/>
  <c r="AF28" i="15" s="1"/>
  <c r="AJ29" i="15"/>
  <c r="AJ30" i="15"/>
  <c r="AF30" i="15" s="1"/>
  <c r="AJ31" i="15"/>
  <c r="AJ32" i="15"/>
  <c r="AF32" i="15" s="1"/>
  <c r="AJ33" i="15"/>
  <c r="AF33" i="15" s="1"/>
  <c r="AJ34" i="15"/>
  <c r="AF34" i="15" s="1"/>
  <c r="AJ35" i="15"/>
  <c r="AJ36" i="15"/>
  <c r="AF36" i="15" s="1"/>
  <c r="AJ37" i="15"/>
  <c r="AF37" i="15" s="1"/>
  <c r="AJ38" i="15"/>
  <c r="AF38" i="15" s="1"/>
  <c r="AJ39" i="15"/>
  <c r="AF39" i="15" s="1"/>
  <c r="AJ40" i="15"/>
  <c r="AL40" i="15" s="1"/>
  <c r="AJ41" i="15"/>
  <c r="AF41" i="15" s="1"/>
  <c r="AJ42" i="15"/>
  <c r="AL42" i="15" s="1"/>
  <c r="AJ43" i="15"/>
  <c r="AF43" i="15" s="1"/>
  <c r="AJ44" i="15"/>
  <c r="AF44" i="15" s="1"/>
  <c r="AJ45" i="15"/>
  <c r="AF45" i="15" s="1"/>
  <c r="AJ46" i="15"/>
  <c r="AL46" i="15" s="1"/>
  <c r="AJ47" i="15"/>
  <c r="AF47" i="15" s="1"/>
  <c r="AJ48" i="15"/>
  <c r="AL48" i="15" s="1"/>
  <c r="AJ49" i="15"/>
  <c r="AJ50" i="15"/>
  <c r="AF50" i="15" s="1"/>
  <c r="AJ51" i="15"/>
  <c r="AF51" i="15" s="1"/>
  <c r="AJ52" i="15"/>
  <c r="AL52" i="15" s="1"/>
  <c r="AJ53" i="15"/>
  <c r="AF53" i="15" s="1"/>
  <c r="AJ54" i="15"/>
  <c r="AL54" i="15" s="1"/>
  <c r="AJ55" i="15"/>
  <c r="AF55" i="15" s="1"/>
  <c r="AJ56" i="15"/>
  <c r="AF56" i="15" s="1"/>
  <c r="AJ57" i="15"/>
  <c r="AF57" i="15" s="1"/>
  <c r="AJ58" i="15"/>
  <c r="AL58" i="15" s="1"/>
  <c r="AJ59" i="15"/>
  <c r="AF59" i="15" s="1"/>
  <c r="AJ60" i="15"/>
  <c r="AL60" i="15" s="1"/>
  <c r="AJ61" i="15"/>
  <c r="AJ62" i="15"/>
  <c r="AF62" i="15" s="1"/>
  <c r="AJ63" i="15"/>
  <c r="AF63" i="15" s="1"/>
  <c r="AJ64" i="15"/>
  <c r="AL64" i="15" s="1"/>
  <c r="AJ65" i="15"/>
  <c r="AF65" i="15" s="1"/>
  <c r="AJ66" i="15"/>
  <c r="AL66" i="15" s="1"/>
  <c r="AJ67" i="15"/>
  <c r="AF67" i="15" s="1"/>
  <c r="AJ68" i="15"/>
  <c r="AF68" i="15" s="1"/>
  <c r="AJ69" i="15"/>
  <c r="AF69" i="15" s="1"/>
  <c r="AJ70" i="15"/>
  <c r="AL70" i="15" s="1"/>
  <c r="AJ71" i="15"/>
  <c r="AF71" i="15" s="1"/>
  <c r="AJ72" i="15"/>
  <c r="AL72" i="15" s="1"/>
  <c r="AJ73" i="15"/>
  <c r="AJ74" i="15"/>
  <c r="AF74" i="15" s="1"/>
  <c r="AJ75" i="15"/>
  <c r="AF75" i="15" s="1"/>
  <c r="AJ76" i="15"/>
  <c r="AL76" i="15" s="1"/>
  <c r="AJ77" i="15"/>
  <c r="AF77" i="15" s="1"/>
  <c r="AJ78" i="15"/>
  <c r="AL78" i="15" s="1"/>
  <c r="AJ79" i="15"/>
  <c r="AF79" i="15" s="1"/>
  <c r="AJ80" i="15"/>
  <c r="AF80" i="15" s="1"/>
  <c r="AJ81" i="15"/>
  <c r="AF81" i="15" s="1"/>
  <c r="AJ82" i="15"/>
  <c r="AL82" i="15" s="1"/>
  <c r="AJ83" i="15"/>
  <c r="AF83" i="15" s="1"/>
  <c r="AJ84" i="15"/>
  <c r="AL84" i="15" s="1"/>
  <c r="AJ85" i="15"/>
  <c r="AJ86" i="15"/>
  <c r="AF86" i="15" s="1"/>
  <c r="AJ87" i="15"/>
  <c r="AF87" i="15" s="1"/>
  <c r="AJ88" i="15"/>
  <c r="AL88" i="15" s="1"/>
  <c r="AJ89" i="15"/>
  <c r="AF89" i="15" s="1"/>
  <c r="AJ90" i="15"/>
  <c r="AL90" i="15" s="1"/>
  <c r="AJ91" i="15"/>
  <c r="AF91" i="15" s="1"/>
  <c r="AJ92" i="15"/>
  <c r="AF92" i="15" s="1"/>
  <c r="AJ93" i="15"/>
  <c r="AF93" i="15" s="1"/>
  <c r="AJ94" i="15"/>
  <c r="AL94" i="15" s="1"/>
  <c r="AJ95" i="15"/>
  <c r="AF95" i="15" s="1"/>
  <c r="AJ96" i="15"/>
  <c r="AL96" i="15" s="1"/>
  <c r="AJ97" i="15"/>
  <c r="AJ98" i="15"/>
  <c r="AF98" i="15" s="1"/>
  <c r="AJ99" i="15"/>
  <c r="AF99" i="15" s="1"/>
  <c r="AJ100" i="15"/>
  <c r="AL100" i="15" s="1"/>
  <c r="AJ101" i="15"/>
  <c r="AF101" i="15" s="1"/>
  <c r="AJ102" i="15"/>
  <c r="AL102" i="15" s="1"/>
  <c r="AJ103" i="15"/>
  <c r="AF103" i="15" s="1"/>
  <c r="AJ104" i="15"/>
  <c r="AF104" i="15" s="1"/>
  <c r="AJ105" i="15"/>
  <c r="AF105" i="15" s="1"/>
  <c r="AJ106" i="15"/>
  <c r="AL106" i="15" s="1"/>
  <c r="AJ107" i="15"/>
  <c r="AF107" i="15" s="1"/>
  <c r="AJ108" i="15"/>
  <c r="AL108" i="15" s="1"/>
  <c r="AJ109" i="15"/>
  <c r="AJ110" i="15"/>
  <c r="AF110" i="15" s="1"/>
  <c r="AJ111" i="15"/>
  <c r="AF111" i="15" s="1"/>
  <c r="AJ112" i="15"/>
  <c r="AL112" i="15" s="1"/>
  <c r="AJ113" i="15"/>
  <c r="AF113" i="15" s="1"/>
  <c r="AJ114" i="15"/>
  <c r="AL114" i="15" s="1"/>
  <c r="AJ115" i="15"/>
  <c r="AF115" i="15" s="1"/>
  <c r="AJ116" i="15"/>
  <c r="AF116" i="15" s="1"/>
  <c r="AJ117" i="15"/>
  <c r="AF117" i="15" s="1"/>
  <c r="AJ118" i="15"/>
  <c r="AL118" i="15" s="1"/>
  <c r="AJ119" i="15"/>
  <c r="AF119" i="15" s="1"/>
  <c r="AJ120" i="15"/>
  <c r="AL120" i="15" s="1"/>
  <c r="AJ121" i="15"/>
  <c r="AJ122" i="15"/>
  <c r="AF122" i="15" s="1"/>
  <c r="AJ123" i="15"/>
  <c r="AF123" i="15" s="1"/>
  <c r="AJ124" i="15"/>
  <c r="AL124" i="15" s="1"/>
  <c r="AJ125" i="15"/>
  <c r="AF125" i="15" s="1"/>
  <c r="AJ126" i="15"/>
  <c r="AL126" i="15" s="1"/>
  <c r="AJ127" i="15"/>
  <c r="AF127" i="15" s="1"/>
  <c r="AJ128" i="15"/>
  <c r="AF128" i="15" s="1"/>
  <c r="AJ129" i="15"/>
  <c r="AF129" i="15" s="1"/>
  <c r="AJ130" i="15"/>
  <c r="AL130" i="15" s="1"/>
  <c r="AJ131" i="15"/>
  <c r="AJ132" i="15"/>
  <c r="AL132" i="15" s="1"/>
  <c r="AJ133" i="15"/>
  <c r="AJ134" i="15"/>
  <c r="AF134" i="15" s="1"/>
  <c r="AJ135" i="15"/>
  <c r="AF135" i="15" s="1"/>
  <c r="AJ136" i="15"/>
  <c r="AL136" i="15" s="1"/>
  <c r="AJ137" i="15"/>
  <c r="AF137" i="15" s="1"/>
  <c r="AJ138" i="15"/>
  <c r="AL138" i="15" s="1"/>
  <c r="AJ139" i="15"/>
  <c r="AF139" i="15" s="1"/>
  <c r="AJ140" i="15"/>
  <c r="AF140" i="15" s="1"/>
  <c r="AJ141" i="15"/>
  <c r="AF141" i="15" s="1"/>
  <c r="AJ142" i="15"/>
  <c r="AL142" i="15" s="1"/>
  <c r="AJ143" i="15"/>
  <c r="AF143" i="15" s="1"/>
  <c r="AJ144" i="15"/>
  <c r="AL144" i="15" s="1"/>
  <c r="AJ145" i="15"/>
  <c r="AJ146" i="15"/>
  <c r="AF146" i="15" s="1"/>
  <c r="AJ147" i="15"/>
  <c r="AF147" i="15" s="1"/>
  <c r="AJ148" i="15"/>
  <c r="AL148" i="15" s="1"/>
  <c r="AJ149" i="15"/>
  <c r="AF149" i="15" s="1"/>
  <c r="AF5" i="15"/>
  <c r="AF7" i="15"/>
  <c r="AF8" i="15"/>
  <c r="AF19" i="15"/>
  <c r="AF23" i="15"/>
  <c r="AF29" i="15"/>
  <c r="AF76" i="15" l="1"/>
  <c r="AF52" i="15"/>
  <c r="AF40" i="15"/>
  <c r="AH40" i="15" s="1"/>
  <c r="AF64" i="15"/>
  <c r="AF108" i="15"/>
  <c r="AF118" i="15"/>
  <c r="AF70" i="15"/>
  <c r="AH70" i="15" s="1"/>
  <c r="AF90" i="15"/>
  <c r="AF54" i="15"/>
  <c r="AF142" i="15"/>
  <c r="AH142" i="15" s="1"/>
  <c r="AF114" i="15"/>
  <c r="AH114" i="15" s="1"/>
  <c r="AF82" i="15"/>
  <c r="AH82" i="15" s="1"/>
  <c r="AF66" i="15"/>
  <c r="AH66" i="15" s="1"/>
  <c r="AF46" i="15"/>
  <c r="AH46" i="15" s="1"/>
  <c r="AF138" i="15"/>
  <c r="AF78" i="15"/>
  <c r="AF124" i="15"/>
  <c r="AH124" i="15" s="1"/>
  <c r="AF102" i="15"/>
  <c r="AF58" i="15"/>
  <c r="AF42" i="15"/>
  <c r="AL131" i="15"/>
  <c r="AL35" i="15"/>
  <c r="AL31" i="15"/>
  <c r="AL23" i="15"/>
  <c r="AL19" i="15"/>
  <c r="AL11" i="15"/>
  <c r="AL7" i="15"/>
  <c r="AF72" i="15"/>
  <c r="AF136" i="15"/>
  <c r="AF31" i="15"/>
  <c r="AH31" i="15" s="1"/>
  <c r="AF120" i="15"/>
  <c r="AH120" i="15" s="1"/>
  <c r="AF84" i="15"/>
  <c r="AF60" i="15"/>
  <c r="AH60" i="15" s="1"/>
  <c r="AF48" i="15"/>
  <c r="AH48" i="15" s="1"/>
  <c r="AF100" i="15"/>
  <c r="AF144" i="15"/>
  <c r="AH144" i="15" s="1"/>
  <c r="AF126" i="15"/>
  <c r="AH126" i="15" s="1"/>
  <c r="AF96" i="15"/>
  <c r="AF11" i="15"/>
  <c r="AH11" i="15" s="1"/>
  <c r="AL145" i="15"/>
  <c r="AL133" i="15"/>
  <c r="AL121" i="15"/>
  <c r="AL109" i="15"/>
  <c r="AL97" i="15"/>
  <c r="AL85" i="15"/>
  <c r="AL73" i="15"/>
  <c r="AL61" i="15"/>
  <c r="AL49" i="15"/>
  <c r="AL29" i="15"/>
  <c r="AL17" i="15"/>
  <c r="AL5" i="15"/>
  <c r="AF132" i="15"/>
  <c r="AF88" i="15"/>
  <c r="AH88" i="15" s="1"/>
  <c r="AF35" i="15"/>
  <c r="AH35" i="15" s="1"/>
  <c r="AF106" i="15"/>
  <c r="AL141" i="15"/>
  <c r="AL105" i="15"/>
  <c r="AL69" i="15"/>
  <c r="AL135" i="15"/>
  <c r="AL99" i="15"/>
  <c r="AL63" i="15"/>
  <c r="AL27" i="15"/>
  <c r="AL33" i="15"/>
  <c r="AL129" i="15"/>
  <c r="AL93" i="15"/>
  <c r="AL57" i="15"/>
  <c r="AL21" i="15"/>
  <c r="AG141" i="15"/>
  <c r="AG105" i="15"/>
  <c r="AG69" i="15"/>
  <c r="AL123" i="15"/>
  <c r="AL87" i="15"/>
  <c r="AL51" i="15"/>
  <c r="AL15" i="15"/>
  <c r="AH23" i="15"/>
  <c r="AL117" i="15"/>
  <c r="AL81" i="15"/>
  <c r="AL45" i="15"/>
  <c r="AL9" i="15"/>
  <c r="AF148" i="15"/>
  <c r="AF130" i="15"/>
  <c r="AH130" i="15" s="1"/>
  <c r="AF112" i="15"/>
  <c r="AF94" i="15"/>
  <c r="AH94" i="15" s="1"/>
  <c r="AH63" i="15"/>
  <c r="AH39" i="15"/>
  <c r="AH33" i="15"/>
  <c r="AH27" i="15"/>
  <c r="AH21" i="15"/>
  <c r="AH15" i="15"/>
  <c r="AH9" i="15"/>
  <c r="AL147" i="15"/>
  <c r="AL111" i="15"/>
  <c r="AL75" i="15"/>
  <c r="AL39" i="15"/>
  <c r="AH58" i="15"/>
  <c r="AH127" i="15"/>
  <c r="AH37" i="15"/>
  <c r="AH25" i="15"/>
  <c r="AH13" i="15"/>
  <c r="AH7" i="15"/>
  <c r="AH42" i="15"/>
  <c r="AH90" i="15"/>
  <c r="AH29" i="15"/>
  <c r="AH5" i="15"/>
  <c r="AL146" i="15"/>
  <c r="AL140" i="15"/>
  <c r="AL134" i="15"/>
  <c r="AL128" i="15"/>
  <c r="AL122" i="15"/>
  <c r="AL116" i="15"/>
  <c r="AL110" i="15"/>
  <c r="AL104" i="15"/>
  <c r="AL98" i="15"/>
  <c r="AL92" i="15"/>
  <c r="AL86" i="15"/>
  <c r="AL80" i="15"/>
  <c r="AL74" i="15"/>
  <c r="AL68" i="15"/>
  <c r="AL62" i="15"/>
  <c r="AL56" i="15"/>
  <c r="AL50" i="15"/>
  <c r="AL44" i="15"/>
  <c r="AL38" i="15"/>
  <c r="AL32" i="15"/>
  <c r="AL26" i="15"/>
  <c r="AL20" i="15"/>
  <c r="AL14" i="15"/>
  <c r="AL8" i="15"/>
  <c r="AH64" i="15"/>
  <c r="AH17" i="15"/>
  <c r="AF145" i="15"/>
  <c r="AH145" i="15" s="1"/>
  <c r="AF133" i="15"/>
  <c r="AH133" i="15" s="1"/>
  <c r="AF121" i="15"/>
  <c r="AH121" i="15" s="1"/>
  <c r="AF109" i="15"/>
  <c r="AF97" i="15"/>
  <c r="AF85" i="15"/>
  <c r="AF73" i="15"/>
  <c r="AF61" i="15"/>
  <c r="AF49" i="15"/>
  <c r="AL139" i="15"/>
  <c r="AL127" i="15"/>
  <c r="AL115" i="15"/>
  <c r="AL103" i="15"/>
  <c r="AL91" i="15"/>
  <c r="AL79" i="15"/>
  <c r="AL67" i="15"/>
  <c r="AL55" i="15"/>
  <c r="AL43" i="15"/>
  <c r="AL37" i="15"/>
  <c r="AL25" i="15"/>
  <c r="AL13" i="15"/>
  <c r="AH76" i="15"/>
  <c r="AL36" i="15"/>
  <c r="AL30" i="15"/>
  <c r="AL24" i="15"/>
  <c r="AL18" i="15"/>
  <c r="AL12" i="15"/>
  <c r="AL6" i="15"/>
  <c r="AL149" i="15"/>
  <c r="AL143" i="15"/>
  <c r="AL137" i="15"/>
  <c r="AL125" i="15"/>
  <c r="AL119" i="15"/>
  <c r="AL113" i="15"/>
  <c r="AL107" i="15"/>
  <c r="AL101" i="15"/>
  <c r="AL95" i="15"/>
  <c r="AL89" i="15"/>
  <c r="AL83" i="15"/>
  <c r="AL77" i="15"/>
  <c r="AL71" i="15"/>
  <c r="AL65" i="15"/>
  <c r="AL59" i="15"/>
  <c r="AL53" i="15"/>
  <c r="AL47" i="15"/>
  <c r="AL41" i="15"/>
  <c r="AH52" i="15"/>
  <c r="AH68" i="15"/>
  <c r="AH62" i="15"/>
  <c r="AH56" i="15"/>
  <c r="AH50" i="15"/>
  <c r="AH44" i="15"/>
  <c r="AL34" i="15"/>
  <c r="AL28" i="15"/>
  <c r="AL22" i="15"/>
  <c r="AL16" i="15"/>
  <c r="AL10" i="15"/>
  <c r="AH78" i="15"/>
  <c r="AH54" i="15"/>
  <c r="AH19" i="15"/>
  <c r="AH140" i="15"/>
  <c r="AH146" i="15"/>
  <c r="AH134" i="15"/>
  <c r="AH122" i="15"/>
  <c r="AH86" i="15"/>
  <c r="AH74" i="15"/>
  <c r="AF131" i="15"/>
  <c r="AH131" i="15" s="1"/>
  <c r="AH141" i="15"/>
  <c r="AH117" i="15"/>
  <c r="AH119" i="15"/>
  <c r="AH84" i="15"/>
  <c r="AH72" i="15"/>
  <c r="AH118" i="15"/>
  <c r="AH92" i="15"/>
  <c r="AH80" i="15"/>
  <c r="AH143" i="15"/>
  <c r="AH149" i="15"/>
  <c r="AH148" i="15"/>
  <c r="AH147" i="15"/>
  <c r="AH139" i="15"/>
  <c r="AH138" i="15"/>
  <c r="AH137" i="15"/>
  <c r="AH136" i="15"/>
  <c r="AH135" i="15"/>
  <c r="AH132" i="15"/>
  <c r="AH129" i="15"/>
  <c r="AH128" i="15"/>
  <c r="AH125" i="15"/>
  <c r="AH123" i="15"/>
  <c r="AH116" i="15"/>
  <c r="AH115" i="15"/>
  <c r="Q9" i="15" l="1"/>
  <c r="Q10" i="15"/>
  <c r="Q11" i="15"/>
  <c r="Q12" i="15"/>
  <c r="R12" i="15" s="1"/>
  <c r="Q13" i="15"/>
  <c r="Q14" i="15"/>
  <c r="Q15" i="15"/>
  <c r="Q16" i="15"/>
  <c r="Q17" i="15"/>
  <c r="Q18" i="15"/>
  <c r="R18" i="15" s="1"/>
  <c r="Q19" i="15"/>
  <c r="Q20" i="15"/>
  <c r="Q21" i="15"/>
  <c r="Q22" i="15"/>
  <c r="Q23" i="15"/>
  <c r="Q24" i="15"/>
  <c r="R24" i="15" s="1"/>
  <c r="Q25" i="15"/>
  <c r="Q26" i="15"/>
  <c r="Q27" i="15"/>
  <c r="Q28" i="15"/>
  <c r="Q29" i="15"/>
  <c r="Q30" i="15"/>
  <c r="R30" i="15" s="1"/>
  <c r="Q31" i="15"/>
  <c r="Q32" i="15"/>
  <c r="Q33" i="15"/>
  <c r="Q34" i="15"/>
  <c r="Q35" i="15"/>
  <c r="Q36" i="15"/>
  <c r="Q37" i="15"/>
  <c r="Q38" i="15"/>
  <c r="Q39" i="15"/>
  <c r="Q40" i="15"/>
  <c r="R40" i="15" s="1"/>
  <c r="Q41" i="15"/>
  <c r="Q42" i="15"/>
  <c r="Q43" i="15"/>
  <c r="Q44" i="15"/>
  <c r="Q45" i="15"/>
  <c r="Q46" i="15"/>
  <c r="Q47" i="15"/>
  <c r="Q48" i="15"/>
  <c r="R48" i="15" s="1"/>
  <c r="Q49" i="15"/>
  <c r="Q50" i="15"/>
  <c r="Q51" i="15"/>
  <c r="Q52" i="15"/>
  <c r="Q53" i="15"/>
  <c r="Q54" i="15"/>
  <c r="R54" i="15" s="1"/>
  <c r="Q55" i="15"/>
  <c r="Q56" i="15"/>
  <c r="Q57" i="15"/>
  <c r="Q58" i="15"/>
  <c r="Q59" i="15"/>
  <c r="Q60" i="15"/>
  <c r="R60" i="15" s="1"/>
  <c r="Q61" i="15"/>
  <c r="Q62" i="15"/>
  <c r="Q63" i="15"/>
  <c r="Q64" i="15"/>
  <c r="Q65" i="15"/>
  <c r="Q66" i="15"/>
  <c r="R66" i="15" s="1"/>
  <c r="Q67" i="15"/>
  <c r="Q68" i="15"/>
  <c r="Q69" i="15"/>
  <c r="Q70" i="15"/>
  <c r="Q71" i="15"/>
  <c r="Q72" i="15"/>
  <c r="R72" i="15" s="1"/>
  <c r="Q73" i="15"/>
  <c r="Q74" i="15"/>
  <c r="Q75" i="15"/>
  <c r="Q76" i="15"/>
  <c r="Q77" i="15"/>
  <c r="Q78" i="15"/>
  <c r="R78" i="15" s="1"/>
  <c r="Q79" i="15"/>
  <c r="Q80" i="15"/>
  <c r="Q81" i="15"/>
  <c r="Q82" i="15"/>
  <c r="R82" i="15" s="1"/>
  <c r="Q83" i="15"/>
  <c r="Q84" i="15"/>
  <c r="R84" i="15" s="1"/>
  <c r="Q85" i="15"/>
  <c r="Q86" i="15"/>
  <c r="Q87" i="15"/>
  <c r="Q88" i="15"/>
  <c r="R88" i="15" s="1"/>
  <c r="Q89" i="15"/>
  <c r="Q90" i="15"/>
  <c r="R90" i="15" s="1"/>
  <c r="Q91" i="15"/>
  <c r="Q92" i="15"/>
  <c r="Q93" i="15"/>
  <c r="Q94" i="15"/>
  <c r="R94" i="15" s="1"/>
  <c r="Q95" i="15"/>
  <c r="Q96" i="15"/>
  <c r="R96" i="15" s="1"/>
  <c r="Q97" i="15"/>
  <c r="Q98" i="15"/>
  <c r="Q99" i="15"/>
  <c r="Q100" i="15"/>
  <c r="R100" i="15" s="1"/>
  <c r="Q101" i="15"/>
  <c r="R101" i="15" s="1"/>
  <c r="Q102" i="15"/>
  <c r="R102" i="15" s="1"/>
  <c r="Q103" i="15"/>
  <c r="Q104" i="15"/>
  <c r="Q105" i="15"/>
  <c r="Q106" i="15"/>
  <c r="Q107" i="15"/>
  <c r="Q108" i="15"/>
  <c r="R108" i="15" s="1"/>
  <c r="Q109" i="15"/>
  <c r="Q110" i="15"/>
  <c r="Q111" i="15"/>
  <c r="Q112" i="15"/>
  <c r="R112" i="15" s="1"/>
  <c r="Q113" i="15"/>
  <c r="Q114" i="15"/>
  <c r="R114" i="15" s="1"/>
  <c r="Q115" i="15"/>
  <c r="Q116" i="15"/>
  <c r="Q117" i="15"/>
  <c r="Q118" i="15"/>
  <c r="R118" i="15" s="1"/>
  <c r="Q119" i="15"/>
  <c r="Q120" i="15"/>
  <c r="R120" i="15" s="1"/>
  <c r="Q121" i="15"/>
  <c r="Q122" i="15"/>
  <c r="Q123" i="15"/>
  <c r="Q124" i="15"/>
  <c r="R124" i="15" s="1"/>
  <c r="Q125" i="15"/>
  <c r="Q126" i="15"/>
  <c r="R126" i="15" s="1"/>
  <c r="Q127" i="15"/>
  <c r="Q128" i="15"/>
  <c r="Q129" i="15"/>
  <c r="Q130" i="15"/>
  <c r="R130" i="15" s="1"/>
  <c r="Q131" i="15"/>
  <c r="Q132" i="15"/>
  <c r="R132" i="15" s="1"/>
  <c r="Q133" i="15"/>
  <c r="Q134" i="15"/>
  <c r="Q135" i="15"/>
  <c r="Q136" i="15"/>
  <c r="R136" i="15" s="1"/>
  <c r="Q137" i="15"/>
  <c r="Q138" i="15"/>
  <c r="R138" i="15" s="1"/>
  <c r="Q139" i="15"/>
  <c r="Q140" i="15"/>
  <c r="Q141" i="15"/>
  <c r="Q142" i="15"/>
  <c r="R142" i="15" s="1"/>
  <c r="Q143" i="15"/>
  <c r="Q144" i="15"/>
  <c r="R144" i="15" s="1"/>
  <c r="Q145" i="15"/>
  <c r="Q146" i="15"/>
  <c r="Q147" i="15"/>
  <c r="Q148" i="15"/>
  <c r="R148" i="15" s="1"/>
  <c r="Q149" i="15"/>
  <c r="Q7" i="15"/>
  <c r="Q6" i="15"/>
  <c r="Q5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5" i="15"/>
  <c r="N6" i="15"/>
  <c r="R106" i="15" l="1"/>
  <c r="R127" i="15"/>
  <c r="R115" i="15"/>
  <c r="R103" i="15"/>
  <c r="R91" i="15"/>
  <c r="R79" i="15"/>
  <c r="R67" i="15"/>
  <c r="R55" i="15"/>
  <c r="R31" i="15"/>
  <c r="R19" i="15"/>
  <c r="R139" i="15"/>
  <c r="R145" i="15"/>
  <c r="R133" i="15"/>
  <c r="R121" i="15"/>
  <c r="R109" i="15"/>
  <c r="R97" i="15"/>
  <c r="R85" i="15"/>
  <c r="R73" i="15"/>
  <c r="R61" i="15"/>
  <c r="R49" i="15"/>
  <c r="R25" i="15"/>
  <c r="R13" i="15"/>
  <c r="R76" i="15"/>
  <c r="R70" i="15"/>
  <c r="R64" i="15"/>
  <c r="R58" i="15"/>
  <c r="R52" i="15"/>
  <c r="R46" i="15"/>
  <c r="R34" i="15"/>
  <c r="R28" i="15"/>
  <c r="R22" i="15"/>
  <c r="R16" i="15"/>
  <c r="R10" i="15"/>
  <c r="R6" i="15"/>
  <c r="R147" i="15"/>
  <c r="R141" i="15"/>
  <c r="R135" i="15"/>
  <c r="R129" i="15"/>
  <c r="R123" i="15"/>
  <c r="R117" i="15"/>
  <c r="R111" i="15"/>
  <c r="R105" i="15"/>
  <c r="R99" i="15"/>
  <c r="R93" i="15"/>
  <c r="R87" i="15"/>
  <c r="R81" i="15"/>
  <c r="R75" i="15"/>
  <c r="R69" i="15"/>
  <c r="R63" i="15"/>
  <c r="R57" i="15"/>
  <c r="R51" i="15"/>
  <c r="R45" i="15"/>
  <c r="R33" i="15"/>
  <c r="R27" i="15"/>
  <c r="R21" i="15"/>
  <c r="R15" i="15"/>
  <c r="R37" i="15"/>
  <c r="R43" i="15"/>
  <c r="R42" i="15"/>
  <c r="R36" i="15"/>
  <c r="R39" i="15"/>
  <c r="R146" i="15"/>
  <c r="R140" i="15"/>
  <c r="R134" i="15"/>
  <c r="R128" i="15"/>
  <c r="R122" i="15"/>
  <c r="R116" i="15"/>
  <c r="R110" i="15"/>
  <c r="R104" i="15"/>
  <c r="R98" i="15"/>
  <c r="R92" i="15"/>
  <c r="R86" i="15"/>
  <c r="R80" i="15"/>
  <c r="R74" i="15"/>
  <c r="R68" i="15"/>
  <c r="R62" i="15"/>
  <c r="R56" i="15"/>
  <c r="R50" i="15"/>
  <c r="R44" i="15"/>
  <c r="R38" i="15"/>
  <c r="R32" i="15"/>
  <c r="R26" i="15"/>
  <c r="R20" i="15"/>
  <c r="R14" i="15"/>
  <c r="R7" i="15"/>
  <c r="R149" i="15"/>
  <c r="R143" i="15"/>
  <c r="R137" i="15"/>
  <c r="R131" i="15"/>
  <c r="R125" i="15"/>
  <c r="R119" i="15"/>
  <c r="R113" i="15"/>
  <c r="R107" i="15"/>
  <c r="R95" i="15"/>
  <c r="R89" i="15"/>
  <c r="R83" i="15"/>
  <c r="R77" i="15"/>
  <c r="R71" i="15"/>
  <c r="R65" i="15"/>
  <c r="R59" i="15"/>
  <c r="R53" i="15"/>
  <c r="R47" i="15"/>
  <c r="R41" i="15"/>
  <c r="R35" i="15"/>
  <c r="R29" i="15"/>
  <c r="R23" i="15"/>
  <c r="R17" i="15"/>
  <c r="R11" i="15"/>
  <c r="S6" i="26" l="1"/>
  <c r="S7" i="26"/>
  <c r="W7" i="26" s="1"/>
  <c r="S8" i="26"/>
  <c r="S9" i="26"/>
  <c r="W9" i="26" s="1"/>
  <c r="S10" i="26"/>
  <c r="S11" i="26"/>
  <c r="W11" i="26" s="1"/>
  <c r="S12" i="26"/>
  <c r="S13" i="26"/>
  <c r="W13" i="26" s="1"/>
  <c r="S14" i="26"/>
  <c r="S15" i="26"/>
  <c r="W15" i="26" s="1"/>
  <c r="S16" i="26"/>
  <c r="S17" i="26"/>
  <c r="W17" i="26" s="1"/>
  <c r="S18" i="26"/>
  <c r="S19" i="26"/>
  <c r="W19" i="26" s="1"/>
  <c r="S20" i="26"/>
  <c r="S21" i="26"/>
  <c r="W21" i="26" s="1"/>
  <c r="S22" i="26"/>
  <c r="S23" i="26"/>
  <c r="W23" i="26" s="1"/>
  <c r="S24" i="26"/>
  <c r="S25" i="26"/>
  <c r="W25" i="26" s="1"/>
  <c r="S26" i="26"/>
  <c r="S27" i="26"/>
  <c r="W27" i="26" s="1"/>
  <c r="S28" i="26"/>
  <c r="S29" i="26"/>
  <c r="W29" i="26" s="1"/>
  <c r="S30" i="26"/>
  <c r="S31" i="26"/>
  <c r="W31" i="26" s="1"/>
  <c r="S32" i="26"/>
  <c r="S33" i="26"/>
  <c r="W33" i="26" s="1"/>
  <c r="S34" i="26"/>
  <c r="S35" i="26"/>
  <c r="W35" i="26" s="1"/>
  <c r="S36" i="26"/>
  <c r="S37" i="26"/>
  <c r="W37" i="26" s="1"/>
  <c r="S38" i="26"/>
  <c r="S39" i="26"/>
  <c r="W39" i="26" s="1"/>
  <c r="S40" i="26"/>
  <c r="S41" i="26"/>
  <c r="W41" i="26" s="1"/>
  <c r="S42" i="26"/>
  <c r="S43" i="26"/>
  <c r="W43" i="26" s="1"/>
  <c r="S44" i="26"/>
  <c r="S45" i="26"/>
  <c r="W45" i="26" s="1"/>
  <c r="S46" i="26"/>
  <c r="S47" i="26"/>
  <c r="W47" i="26" s="1"/>
  <c r="S48" i="26"/>
  <c r="S49" i="26"/>
  <c r="W49" i="26" s="1"/>
  <c r="S50" i="26"/>
  <c r="S51" i="26"/>
  <c r="W51" i="26" s="1"/>
  <c r="S52" i="26"/>
  <c r="S53" i="26"/>
  <c r="W53" i="26" s="1"/>
  <c r="S54" i="26"/>
  <c r="S55" i="26"/>
  <c r="S56" i="26"/>
  <c r="S57" i="26"/>
  <c r="W57" i="26" s="1"/>
  <c r="S58" i="26"/>
  <c r="S59" i="26"/>
  <c r="W59" i="26" s="1"/>
  <c r="S60" i="26"/>
  <c r="S61" i="26"/>
  <c r="W61" i="26" s="1"/>
  <c r="S62" i="26"/>
  <c r="S63" i="26"/>
  <c r="W63" i="26" s="1"/>
  <c r="S64" i="26"/>
  <c r="S65" i="26"/>
  <c r="W65" i="26" s="1"/>
  <c r="S66" i="26"/>
  <c r="S67" i="26"/>
  <c r="W67" i="26" s="1"/>
  <c r="S68" i="26"/>
  <c r="S69" i="26"/>
  <c r="S70" i="26"/>
  <c r="S71" i="26"/>
  <c r="W71" i="26" s="1"/>
  <c r="S5" i="26"/>
  <c r="T5" i="26"/>
  <c r="T6" i="26" s="1"/>
  <c r="T7" i="26" s="1"/>
  <c r="T8" i="26" s="1"/>
  <c r="T9" i="26" s="1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X4" i="26"/>
  <c r="Y4" i="26" s="1"/>
  <c r="V4" i="26"/>
  <c r="S4" i="26"/>
  <c r="Q4" i="26"/>
  <c r="Q5" i="26"/>
  <c r="Q6" i="26"/>
  <c r="U6" i="26" s="1"/>
  <c r="Q7" i="26"/>
  <c r="U7" i="26" l="1"/>
  <c r="W56" i="26"/>
  <c r="W36" i="26"/>
  <c r="W12" i="26"/>
  <c r="R5" i="26"/>
  <c r="W70" i="26"/>
  <c r="W66" i="26"/>
  <c r="W62" i="26"/>
  <c r="W58" i="26"/>
  <c r="W50" i="26"/>
  <c r="W46" i="26"/>
  <c r="W42" i="26"/>
  <c r="W38" i="26"/>
  <c r="W34" i="26"/>
  <c r="W30" i="26"/>
  <c r="W26" i="26"/>
  <c r="W22" i="26"/>
  <c r="W18" i="26"/>
  <c r="W14" i="26"/>
  <c r="W10" i="26"/>
  <c r="W6" i="26"/>
  <c r="X6" i="26" s="1"/>
  <c r="X7" i="26"/>
  <c r="W24" i="26"/>
  <c r="W48" i="26"/>
  <c r="W5" i="26"/>
  <c r="W68" i="26"/>
  <c r="W64" i="26"/>
  <c r="W60" i="26"/>
  <c r="W52" i="26"/>
  <c r="W44" i="26"/>
  <c r="W40" i="26"/>
  <c r="W32" i="26"/>
  <c r="W28" i="26"/>
  <c r="W20" i="26"/>
  <c r="W16" i="26"/>
  <c r="W8" i="26"/>
  <c r="R7" i="26"/>
  <c r="U5" i="26"/>
  <c r="V5" i="26" s="1"/>
  <c r="V6" i="26" s="1"/>
  <c r="R6" i="26"/>
  <c r="W55" i="26"/>
  <c r="W69" i="26"/>
  <c r="W54" i="26"/>
  <c r="V7" i="26" l="1"/>
  <c r="X5" i="26"/>
  <c r="Y5" i="26" s="1"/>
  <c r="Y6" i="26" s="1"/>
  <c r="Y7" i="26" s="1"/>
  <c r="Q71" i="26"/>
  <c r="Q42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BU71" i="26"/>
  <c r="BT71" i="26"/>
  <c r="BQ71" i="26"/>
  <c r="BM71" i="26"/>
  <c r="BI71" i="26"/>
  <c r="BH71" i="26"/>
  <c r="BF71" i="26"/>
  <c r="BR71" i="26" s="1"/>
  <c r="BS71" i="26" s="1"/>
  <c r="BE71" i="26"/>
  <c r="BB71" i="26"/>
  <c r="BA71" i="26"/>
  <c r="AV71" i="26"/>
  <c r="AU71" i="26"/>
  <c r="AS71" i="26"/>
  <c r="AT71" i="26" s="1"/>
  <c r="AK71" i="26"/>
  <c r="AG71" i="26" s="1"/>
  <c r="AJ71" i="26"/>
  <c r="N71" i="26"/>
  <c r="BU70" i="26"/>
  <c r="BT70" i="26"/>
  <c r="BQ70" i="26"/>
  <c r="BM70" i="26"/>
  <c r="BI70" i="26"/>
  <c r="BH70" i="26"/>
  <c r="BF70" i="26"/>
  <c r="BR70" i="26" s="1"/>
  <c r="BE70" i="26"/>
  <c r="BB70" i="26"/>
  <c r="BN70" i="26" s="1"/>
  <c r="BA70" i="26"/>
  <c r="AV70" i="26"/>
  <c r="AU70" i="26"/>
  <c r="AS70" i="26"/>
  <c r="AT70" i="26" s="1"/>
  <c r="AK70" i="26"/>
  <c r="AG70" i="26" s="1"/>
  <c r="AJ70" i="26"/>
  <c r="AF70" i="26" s="1"/>
  <c r="Q70" i="26"/>
  <c r="N70" i="26"/>
  <c r="BU69" i="26"/>
  <c r="BT69" i="26"/>
  <c r="BQ69" i="26"/>
  <c r="BM69" i="26"/>
  <c r="BI69" i="26"/>
  <c r="BH69" i="26"/>
  <c r="BF69" i="26"/>
  <c r="BR69" i="26" s="1"/>
  <c r="BS69" i="26" s="1"/>
  <c r="BE69" i="26"/>
  <c r="BB69" i="26"/>
  <c r="BA69" i="26"/>
  <c r="AV69" i="26"/>
  <c r="AU69" i="26"/>
  <c r="AS69" i="26"/>
  <c r="AT69" i="26" s="1"/>
  <c r="AK69" i="26"/>
  <c r="AG69" i="26" s="1"/>
  <c r="AJ69" i="26"/>
  <c r="Q69" i="26"/>
  <c r="N69" i="26"/>
  <c r="BU68" i="26"/>
  <c r="BT68" i="26"/>
  <c r="BQ68" i="26"/>
  <c r="BM68" i="26"/>
  <c r="BI68" i="26"/>
  <c r="BH68" i="26"/>
  <c r="BF68" i="26"/>
  <c r="BR68" i="26" s="1"/>
  <c r="BE68" i="26"/>
  <c r="BB68" i="26"/>
  <c r="BN68" i="26" s="1"/>
  <c r="BA68" i="26"/>
  <c r="AV68" i="26"/>
  <c r="AU68" i="26"/>
  <c r="AS68" i="26"/>
  <c r="AT68" i="26" s="1"/>
  <c r="AK68" i="26"/>
  <c r="AG68" i="26" s="1"/>
  <c r="AJ68" i="26"/>
  <c r="AF68" i="26" s="1"/>
  <c r="Q68" i="26"/>
  <c r="N68" i="26"/>
  <c r="BU67" i="26"/>
  <c r="BT67" i="26"/>
  <c r="BQ67" i="26"/>
  <c r="BM67" i="26"/>
  <c r="BI67" i="26"/>
  <c r="BH67" i="26"/>
  <c r="BF67" i="26"/>
  <c r="BR67" i="26" s="1"/>
  <c r="BE67" i="26"/>
  <c r="BB67" i="26"/>
  <c r="BN67" i="26" s="1"/>
  <c r="BA67" i="26"/>
  <c r="AV67" i="26"/>
  <c r="AU67" i="26"/>
  <c r="AS67" i="26"/>
  <c r="AT67" i="26" s="1"/>
  <c r="AK67" i="26"/>
  <c r="AG67" i="26" s="1"/>
  <c r="AJ67" i="26"/>
  <c r="Q67" i="26"/>
  <c r="N67" i="26"/>
  <c r="BU66" i="26"/>
  <c r="BT66" i="26"/>
  <c r="BQ66" i="26"/>
  <c r="BM66" i="26"/>
  <c r="BI66" i="26"/>
  <c r="BH66" i="26"/>
  <c r="BF66" i="26"/>
  <c r="BR66" i="26" s="1"/>
  <c r="BE66" i="26"/>
  <c r="BB66" i="26"/>
  <c r="BN66" i="26" s="1"/>
  <c r="BA66" i="26"/>
  <c r="AV66" i="26"/>
  <c r="AU66" i="26"/>
  <c r="AS66" i="26"/>
  <c r="AT66" i="26" s="1"/>
  <c r="AK66" i="26"/>
  <c r="AJ66" i="26"/>
  <c r="AF66" i="26" s="1"/>
  <c r="Q66" i="26"/>
  <c r="N66" i="26"/>
  <c r="BU65" i="26"/>
  <c r="BT65" i="26"/>
  <c r="BQ65" i="26"/>
  <c r="BM65" i="26"/>
  <c r="BI65" i="26"/>
  <c r="BH65" i="26"/>
  <c r="BF65" i="26"/>
  <c r="BR65" i="26" s="1"/>
  <c r="BE65" i="26"/>
  <c r="BB65" i="26"/>
  <c r="BN65" i="26" s="1"/>
  <c r="BA65" i="26"/>
  <c r="AV65" i="26"/>
  <c r="AU65" i="26"/>
  <c r="AS65" i="26"/>
  <c r="AT65" i="26" s="1"/>
  <c r="AK65" i="26"/>
  <c r="AG65" i="26" s="1"/>
  <c r="AJ65" i="26"/>
  <c r="Q65" i="26"/>
  <c r="N65" i="26"/>
  <c r="BU64" i="26"/>
  <c r="BT64" i="26"/>
  <c r="BQ64" i="26"/>
  <c r="BM64" i="26"/>
  <c r="BI64" i="26"/>
  <c r="BH64" i="26"/>
  <c r="BF64" i="26"/>
  <c r="BR64" i="26" s="1"/>
  <c r="BE64" i="26"/>
  <c r="BB64" i="26"/>
  <c r="BN64" i="26" s="1"/>
  <c r="BA64" i="26"/>
  <c r="AV64" i="26"/>
  <c r="AU64" i="26"/>
  <c r="AS64" i="26"/>
  <c r="AT64" i="26" s="1"/>
  <c r="AK64" i="26"/>
  <c r="AG64" i="26" s="1"/>
  <c r="AJ64" i="26"/>
  <c r="AF64" i="26" s="1"/>
  <c r="Q64" i="26"/>
  <c r="N64" i="26"/>
  <c r="BU63" i="26"/>
  <c r="BT63" i="26"/>
  <c r="BQ63" i="26"/>
  <c r="BM63" i="26"/>
  <c r="BI63" i="26"/>
  <c r="BH63" i="26"/>
  <c r="BF63" i="26"/>
  <c r="BR63" i="26" s="1"/>
  <c r="BE63" i="26"/>
  <c r="BB63" i="26"/>
  <c r="BN63" i="26" s="1"/>
  <c r="BA63" i="26"/>
  <c r="AV63" i="26"/>
  <c r="AU63" i="26"/>
  <c r="AS63" i="26"/>
  <c r="AT63" i="26" s="1"/>
  <c r="AK63" i="26"/>
  <c r="AG63" i="26" s="1"/>
  <c r="AJ63" i="26"/>
  <c r="Q63" i="26"/>
  <c r="N63" i="26"/>
  <c r="BU62" i="26"/>
  <c r="BT62" i="26"/>
  <c r="BQ62" i="26"/>
  <c r="BM62" i="26"/>
  <c r="BI62" i="26"/>
  <c r="BH62" i="26"/>
  <c r="BF62" i="26"/>
  <c r="BR62" i="26" s="1"/>
  <c r="BS62" i="26" s="1"/>
  <c r="BE62" i="26"/>
  <c r="BB62" i="26"/>
  <c r="BA62" i="26"/>
  <c r="AV62" i="26"/>
  <c r="AU62" i="26"/>
  <c r="AS62" i="26"/>
  <c r="AT62" i="26" s="1"/>
  <c r="AK62" i="26"/>
  <c r="AG62" i="26" s="1"/>
  <c r="AJ62" i="26"/>
  <c r="AF62" i="26" s="1"/>
  <c r="Q62" i="26"/>
  <c r="N62" i="26"/>
  <c r="BU61" i="26"/>
  <c r="BT61" i="26"/>
  <c r="BQ61" i="26"/>
  <c r="BM61" i="26"/>
  <c r="BI61" i="26"/>
  <c r="BH61" i="26"/>
  <c r="BF61" i="26"/>
  <c r="BR61" i="26" s="1"/>
  <c r="BE61" i="26"/>
  <c r="BB61" i="26"/>
  <c r="BN61" i="26" s="1"/>
  <c r="BA61" i="26"/>
  <c r="AV61" i="26"/>
  <c r="AU61" i="26"/>
  <c r="AS61" i="26"/>
  <c r="AT61" i="26" s="1"/>
  <c r="AK61" i="26"/>
  <c r="AJ61" i="26"/>
  <c r="AF61" i="26" s="1"/>
  <c r="Q61" i="26"/>
  <c r="N61" i="26"/>
  <c r="BU60" i="26"/>
  <c r="BT60" i="26"/>
  <c r="BQ60" i="26"/>
  <c r="BM60" i="26"/>
  <c r="BI60" i="26"/>
  <c r="BH60" i="26"/>
  <c r="BF60" i="26"/>
  <c r="BR60" i="26" s="1"/>
  <c r="BE60" i="26"/>
  <c r="BB60" i="26"/>
  <c r="BN60" i="26" s="1"/>
  <c r="BA60" i="26"/>
  <c r="AV60" i="26"/>
  <c r="AU60" i="26"/>
  <c r="AS60" i="26"/>
  <c r="AT60" i="26" s="1"/>
  <c r="AK60" i="26"/>
  <c r="AG60" i="26" s="1"/>
  <c r="AJ60" i="26"/>
  <c r="Q60" i="26"/>
  <c r="N60" i="26"/>
  <c r="BU59" i="26"/>
  <c r="BT59" i="26"/>
  <c r="BQ59" i="26"/>
  <c r="BM59" i="26"/>
  <c r="BI59" i="26"/>
  <c r="BH59" i="26"/>
  <c r="BF59" i="26"/>
  <c r="BE59" i="26"/>
  <c r="BB59" i="26"/>
  <c r="BN59" i="26" s="1"/>
  <c r="BA59" i="26"/>
  <c r="AV59" i="26"/>
  <c r="AU59" i="26"/>
  <c r="AS59" i="26"/>
  <c r="AT59" i="26" s="1"/>
  <c r="AK59" i="26"/>
  <c r="AG59" i="26" s="1"/>
  <c r="AJ59" i="26"/>
  <c r="AF59" i="26" s="1"/>
  <c r="Q59" i="26"/>
  <c r="N59" i="26"/>
  <c r="BU58" i="26"/>
  <c r="BT58" i="26"/>
  <c r="BQ58" i="26"/>
  <c r="BM58" i="26"/>
  <c r="BI58" i="26"/>
  <c r="BH58" i="26"/>
  <c r="BF58" i="26"/>
  <c r="BR58" i="26" s="1"/>
  <c r="BE58" i="26"/>
  <c r="BB58" i="26"/>
  <c r="BA58" i="26"/>
  <c r="AV58" i="26"/>
  <c r="AU58" i="26"/>
  <c r="AS58" i="26"/>
  <c r="AT58" i="26" s="1"/>
  <c r="AK58" i="26"/>
  <c r="AG58" i="26" s="1"/>
  <c r="AJ58" i="26"/>
  <c r="Q58" i="26"/>
  <c r="N58" i="26"/>
  <c r="BU57" i="26"/>
  <c r="BT57" i="26"/>
  <c r="BQ57" i="26"/>
  <c r="BM57" i="26"/>
  <c r="BI57" i="26"/>
  <c r="BH57" i="26"/>
  <c r="BF57" i="26"/>
  <c r="BR57" i="26" s="1"/>
  <c r="BE57" i="26"/>
  <c r="BB57" i="26"/>
  <c r="BN57" i="26" s="1"/>
  <c r="BA57" i="26"/>
  <c r="AV57" i="26"/>
  <c r="AU57" i="26"/>
  <c r="AS57" i="26"/>
  <c r="AT57" i="26" s="1"/>
  <c r="AK57" i="26"/>
  <c r="AL57" i="26" s="1"/>
  <c r="AJ57" i="26"/>
  <c r="AF57" i="26" s="1"/>
  <c r="Q57" i="26"/>
  <c r="N57" i="26"/>
  <c r="BU56" i="26"/>
  <c r="BT56" i="26"/>
  <c r="BQ56" i="26"/>
  <c r="BM56" i="26"/>
  <c r="BI56" i="26"/>
  <c r="BH56" i="26"/>
  <c r="BF56" i="26"/>
  <c r="BR56" i="26" s="1"/>
  <c r="BS56" i="26" s="1"/>
  <c r="BE56" i="26"/>
  <c r="BB56" i="26"/>
  <c r="BN56" i="26" s="1"/>
  <c r="BA56" i="26"/>
  <c r="AV56" i="26"/>
  <c r="AU56" i="26"/>
  <c r="AS56" i="26"/>
  <c r="AT56" i="26" s="1"/>
  <c r="AK56" i="26"/>
  <c r="AG56" i="26" s="1"/>
  <c r="AJ56" i="26"/>
  <c r="AF56" i="26" s="1"/>
  <c r="Q56" i="26"/>
  <c r="N56" i="26"/>
  <c r="BU55" i="26"/>
  <c r="BT55" i="26"/>
  <c r="BQ55" i="26"/>
  <c r="BM55" i="26"/>
  <c r="BI55" i="26"/>
  <c r="BH55" i="26"/>
  <c r="BF55" i="26"/>
  <c r="BR55" i="26" s="1"/>
  <c r="BE55" i="26"/>
  <c r="BB55" i="26"/>
  <c r="BA55" i="26"/>
  <c r="AV55" i="26"/>
  <c r="AU55" i="26"/>
  <c r="AS55" i="26"/>
  <c r="AT55" i="26" s="1"/>
  <c r="AK55" i="26"/>
  <c r="AG55" i="26" s="1"/>
  <c r="AJ55" i="26"/>
  <c r="Q55" i="26"/>
  <c r="N55" i="26"/>
  <c r="BU54" i="26"/>
  <c r="BT54" i="26"/>
  <c r="BQ54" i="26"/>
  <c r="BM54" i="26"/>
  <c r="BI54" i="26"/>
  <c r="BH54" i="26"/>
  <c r="BF54" i="26"/>
  <c r="BR54" i="26" s="1"/>
  <c r="BE54" i="26"/>
  <c r="BB54" i="26"/>
  <c r="BA54" i="26"/>
  <c r="AV54" i="26"/>
  <c r="AU54" i="26"/>
  <c r="AS54" i="26"/>
  <c r="AT54" i="26" s="1"/>
  <c r="AK54" i="26"/>
  <c r="AG54" i="26" s="1"/>
  <c r="AJ54" i="26"/>
  <c r="Q54" i="26"/>
  <c r="N54" i="26"/>
  <c r="BU53" i="26"/>
  <c r="BT53" i="26"/>
  <c r="BQ53" i="26"/>
  <c r="BM53" i="26"/>
  <c r="BI53" i="26"/>
  <c r="BH53" i="26"/>
  <c r="BF53" i="26"/>
  <c r="BR53" i="26" s="1"/>
  <c r="BE53" i="26"/>
  <c r="BB53" i="26"/>
  <c r="BN53" i="26" s="1"/>
  <c r="BA53" i="26"/>
  <c r="AV53" i="26"/>
  <c r="AU53" i="26"/>
  <c r="AS53" i="26"/>
  <c r="AT53" i="26" s="1"/>
  <c r="AK53" i="26"/>
  <c r="AJ53" i="26"/>
  <c r="AF53" i="26" s="1"/>
  <c r="Q53" i="26"/>
  <c r="N53" i="26"/>
  <c r="BU52" i="26"/>
  <c r="BT52" i="26"/>
  <c r="BQ52" i="26"/>
  <c r="BM52" i="26"/>
  <c r="BI52" i="26"/>
  <c r="BH52" i="26"/>
  <c r="BF52" i="26"/>
  <c r="BR52" i="26" s="1"/>
  <c r="BE52" i="26"/>
  <c r="BB52" i="26"/>
  <c r="BN52" i="26" s="1"/>
  <c r="BA52" i="26"/>
  <c r="AV52" i="26"/>
  <c r="AU52" i="26"/>
  <c r="AS52" i="26"/>
  <c r="AT52" i="26" s="1"/>
  <c r="AK52" i="26"/>
  <c r="AG52" i="26" s="1"/>
  <c r="AJ52" i="26"/>
  <c r="AF52" i="26" s="1"/>
  <c r="Q52" i="26"/>
  <c r="N52" i="26"/>
  <c r="BU51" i="26"/>
  <c r="BT51" i="26"/>
  <c r="BQ51" i="26"/>
  <c r="BM51" i="26"/>
  <c r="BI51" i="26"/>
  <c r="BH51" i="26"/>
  <c r="BF51" i="26"/>
  <c r="BR51" i="26" s="1"/>
  <c r="BS51" i="26" s="1"/>
  <c r="BE51" i="26"/>
  <c r="BB51" i="26"/>
  <c r="BA51" i="26"/>
  <c r="AV51" i="26"/>
  <c r="AU51" i="26"/>
  <c r="AS51" i="26"/>
  <c r="AT51" i="26" s="1"/>
  <c r="AK51" i="26"/>
  <c r="AG51" i="26" s="1"/>
  <c r="AJ51" i="26"/>
  <c r="Q51" i="26"/>
  <c r="N51" i="26"/>
  <c r="BU50" i="26"/>
  <c r="BT50" i="26"/>
  <c r="BQ50" i="26"/>
  <c r="BM50" i="26"/>
  <c r="BI50" i="26"/>
  <c r="BH50" i="26"/>
  <c r="BF50" i="26"/>
  <c r="BR50" i="26" s="1"/>
  <c r="BE50" i="26"/>
  <c r="BB50" i="26"/>
  <c r="BN50" i="26" s="1"/>
  <c r="BA50" i="26"/>
  <c r="AV50" i="26"/>
  <c r="AU50" i="26"/>
  <c r="AS50" i="26"/>
  <c r="AT50" i="26" s="1"/>
  <c r="AK50" i="26"/>
  <c r="AJ50" i="26"/>
  <c r="AF50" i="26" s="1"/>
  <c r="Q50" i="26"/>
  <c r="N50" i="26"/>
  <c r="BU49" i="26"/>
  <c r="BT49" i="26"/>
  <c r="BQ49" i="26"/>
  <c r="BM49" i="26"/>
  <c r="BI49" i="26"/>
  <c r="BH49" i="26"/>
  <c r="BF49" i="26"/>
  <c r="BE49" i="26"/>
  <c r="BB49" i="26"/>
  <c r="BN49" i="26" s="1"/>
  <c r="BA49" i="26"/>
  <c r="AV49" i="26"/>
  <c r="AU49" i="26"/>
  <c r="AS49" i="26"/>
  <c r="AT49" i="26" s="1"/>
  <c r="AK49" i="26"/>
  <c r="AG49" i="26" s="1"/>
  <c r="AJ49" i="26"/>
  <c r="AF49" i="26" s="1"/>
  <c r="Q49" i="26"/>
  <c r="N49" i="26"/>
  <c r="BU48" i="26"/>
  <c r="BT48" i="26"/>
  <c r="BQ48" i="26"/>
  <c r="BM48" i="26"/>
  <c r="BI48" i="26"/>
  <c r="BH48" i="26"/>
  <c r="BF48" i="26"/>
  <c r="BE48" i="26"/>
  <c r="BB48" i="26"/>
  <c r="BN48" i="26" s="1"/>
  <c r="BA48" i="26"/>
  <c r="AV48" i="26"/>
  <c r="AU48" i="26"/>
  <c r="AS48" i="26"/>
  <c r="AT48" i="26" s="1"/>
  <c r="AK48" i="26"/>
  <c r="AG48" i="26" s="1"/>
  <c r="AJ48" i="26"/>
  <c r="AF48" i="26" s="1"/>
  <c r="Q48" i="26"/>
  <c r="N48" i="26"/>
  <c r="BU47" i="26"/>
  <c r="BT47" i="26"/>
  <c r="BQ47" i="26"/>
  <c r="BM47" i="26"/>
  <c r="BI47" i="26"/>
  <c r="BH47" i="26"/>
  <c r="BF47" i="26"/>
  <c r="BR47" i="26" s="1"/>
  <c r="BE47" i="26"/>
  <c r="BB47" i="26"/>
  <c r="BA47" i="26"/>
  <c r="AV47" i="26"/>
  <c r="AU47" i="26"/>
  <c r="AS47" i="26"/>
  <c r="AT47" i="26" s="1"/>
  <c r="AK47" i="26"/>
  <c r="AG47" i="26" s="1"/>
  <c r="AJ47" i="26"/>
  <c r="Q47" i="26"/>
  <c r="N47" i="26"/>
  <c r="BU46" i="26"/>
  <c r="BT46" i="26"/>
  <c r="BQ46" i="26"/>
  <c r="BM46" i="26"/>
  <c r="BI46" i="26"/>
  <c r="BH46" i="26"/>
  <c r="BF46" i="26"/>
  <c r="BR46" i="26" s="1"/>
  <c r="BE46" i="26"/>
  <c r="BB46" i="26"/>
  <c r="BN46" i="26" s="1"/>
  <c r="BA46" i="26"/>
  <c r="AV46" i="26"/>
  <c r="AU46" i="26"/>
  <c r="AS46" i="26"/>
  <c r="AT46" i="26" s="1"/>
  <c r="AK46" i="26"/>
  <c r="AJ46" i="26"/>
  <c r="AF46" i="26" s="1"/>
  <c r="Q46" i="26"/>
  <c r="N46" i="26"/>
  <c r="BU45" i="26"/>
  <c r="BT45" i="26"/>
  <c r="BQ45" i="26"/>
  <c r="BM45" i="26"/>
  <c r="BI45" i="26"/>
  <c r="BH45" i="26"/>
  <c r="BF45" i="26"/>
  <c r="BR45" i="26" s="1"/>
  <c r="BE45" i="26"/>
  <c r="BB45" i="26"/>
  <c r="BN45" i="26" s="1"/>
  <c r="BA45" i="26"/>
  <c r="AV45" i="26"/>
  <c r="AU45" i="26"/>
  <c r="AS45" i="26"/>
  <c r="AT45" i="26" s="1"/>
  <c r="AK45" i="26"/>
  <c r="AG45" i="26" s="1"/>
  <c r="AJ45" i="26"/>
  <c r="Q45" i="26"/>
  <c r="N45" i="26"/>
  <c r="BU44" i="26"/>
  <c r="BT44" i="26"/>
  <c r="BQ44" i="26"/>
  <c r="BM44" i="26"/>
  <c r="BI44" i="26"/>
  <c r="BH44" i="26"/>
  <c r="BF44" i="26"/>
  <c r="BE44" i="26"/>
  <c r="BB44" i="26"/>
  <c r="BN44" i="26" s="1"/>
  <c r="BA44" i="26"/>
  <c r="AV44" i="26"/>
  <c r="AU44" i="26"/>
  <c r="AS44" i="26"/>
  <c r="AT44" i="26" s="1"/>
  <c r="AK44" i="26"/>
  <c r="AG44" i="26" s="1"/>
  <c r="AJ44" i="26"/>
  <c r="AF44" i="26" s="1"/>
  <c r="Q44" i="26"/>
  <c r="N44" i="26"/>
  <c r="BU43" i="26"/>
  <c r="BT43" i="26"/>
  <c r="BQ43" i="26"/>
  <c r="BM43" i="26"/>
  <c r="BI43" i="26"/>
  <c r="BH43" i="26"/>
  <c r="BF43" i="26"/>
  <c r="BR43" i="26" s="1"/>
  <c r="BE43" i="26"/>
  <c r="BB43" i="26"/>
  <c r="BN43" i="26" s="1"/>
  <c r="BA43" i="26"/>
  <c r="AV43" i="26"/>
  <c r="AU43" i="26"/>
  <c r="AS43" i="26"/>
  <c r="AT43" i="26" s="1"/>
  <c r="AK43" i="26"/>
  <c r="AG43" i="26" s="1"/>
  <c r="AJ43" i="26"/>
  <c r="AF43" i="26" s="1"/>
  <c r="Q43" i="26"/>
  <c r="N43" i="26"/>
  <c r="BU42" i="26"/>
  <c r="BT42" i="26"/>
  <c r="BQ42" i="26"/>
  <c r="BM42" i="26"/>
  <c r="BI42" i="26"/>
  <c r="BH42" i="26"/>
  <c r="BF42" i="26"/>
  <c r="BE42" i="26"/>
  <c r="BB42" i="26"/>
  <c r="BN42" i="26" s="1"/>
  <c r="BA42" i="26"/>
  <c r="AV42" i="26"/>
  <c r="AU42" i="26"/>
  <c r="AS42" i="26"/>
  <c r="AT42" i="26" s="1"/>
  <c r="AK42" i="26"/>
  <c r="AG42" i="26" s="1"/>
  <c r="AJ42" i="26"/>
  <c r="N42" i="26"/>
  <c r="BU41" i="26"/>
  <c r="BT41" i="26"/>
  <c r="BQ41" i="26"/>
  <c r="BM41" i="26"/>
  <c r="BI41" i="26"/>
  <c r="BH41" i="26"/>
  <c r="BF41" i="26"/>
  <c r="BR41" i="26" s="1"/>
  <c r="BE41" i="26"/>
  <c r="BB41" i="26"/>
  <c r="BN41" i="26" s="1"/>
  <c r="BA41" i="26"/>
  <c r="AV41" i="26"/>
  <c r="AU41" i="26"/>
  <c r="AS41" i="26"/>
  <c r="AT41" i="26" s="1"/>
  <c r="AK41" i="26"/>
  <c r="AG41" i="26" s="1"/>
  <c r="AJ41" i="26"/>
  <c r="AF41" i="26" s="1"/>
  <c r="N41" i="26"/>
  <c r="BU40" i="26"/>
  <c r="BT40" i="26"/>
  <c r="BQ40" i="26"/>
  <c r="BM40" i="26"/>
  <c r="BI40" i="26"/>
  <c r="BH40" i="26"/>
  <c r="BF40" i="26"/>
  <c r="BR40" i="26" s="1"/>
  <c r="BE40" i="26"/>
  <c r="BB40" i="26"/>
  <c r="BN40" i="26" s="1"/>
  <c r="BA40" i="26"/>
  <c r="AV40" i="26"/>
  <c r="AU40" i="26"/>
  <c r="AS40" i="26"/>
  <c r="AT40" i="26" s="1"/>
  <c r="AK40" i="26"/>
  <c r="AG40" i="26" s="1"/>
  <c r="AJ40" i="26"/>
  <c r="N40" i="26"/>
  <c r="BU39" i="26"/>
  <c r="BT39" i="26"/>
  <c r="BQ39" i="26"/>
  <c r="BM39" i="26"/>
  <c r="BI39" i="26"/>
  <c r="BH39" i="26"/>
  <c r="BF39" i="26"/>
  <c r="BR39" i="26" s="1"/>
  <c r="BE39" i="26"/>
  <c r="BB39" i="26"/>
  <c r="BA39" i="26"/>
  <c r="AV39" i="26"/>
  <c r="AU39" i="26"/>
  <c r="AS39" i="26"/>
  <c r="AT39" i="26" s="1"/>
  <c r="AK39" i="26"/>
  <c r="AG39" i="26" s="1"/>
  <c r="AJ39" i="26"/>
  <c r="N39" i="26"/>
  <c r="BU38" i="26"/>
  <c r="BT38" i="26"/>
  <c r="BQ38" i="26"/>
  <c r="BM38" i="26"/>
  <c r="BI38" i="26"/>
  <c r="BH38" i="26"/>
  <c r="BF38" i="26"/>
  <c r="BR38" i="26" s="1"/>
  <c r="BE38" i="26"/>
  <c r="BB38" i="26"/>
  <c r="BN38" i="26" s="1"/>
  <c r="BA38" i="26"/>
  <c r="AV38" i="26"/>
  <c r="AU38" i="26"/>
  <c r="AS38" i="26"/>
  <c r="AT38" i="26" s="1"/>
  <c r="AK38" i="26"/>
  <c r="AJ38" i="26"/>
  <c r="AF38" i="26" s="1"/>
  <c r="N38" i="26"/>
  <c r="AV37" i="26"/>
  <c r="AU37" i="26"/>
  <c r="AS37" i="26"/>
  <c r="AT37" i="26" s="1"/>
  <c r="AK37" i="26"/>
  <c r="AJ37" i="26"/>
  <c r="AF37" i="26" s="1"/>
  <c r="N37" i="26"/>
  <c r="BU36" i="26"/>
  <c r="BT36" i="26"/>
  <c r="BQ36" i="26"/>
  <c r="BM36" i="26"/>
  <c r="BI36" i="26"/>
  <c r="BH36" i="26"/>
  <c r="BF36" i="26"/>
  <c r="BE36" i="26"/>
  <c r="BB36" i="26"/>
  <c r="BN36" i="26" s="1"/>
  <c r="BA36" i="26"/>
  <c r="AV36" i="26"/>
  <c r="AU36" i="26"/>
  <c r="AS36" i="26"/>
  <c r="AT36" i="26" s="1"/>
  <c r="AK36" i="26"/>
  <c r="AG36" i="26" s="1"/>
  <c r="AJ36" i="26"/>
  <c r="N36" i="26"/>
  <c r="BU35" i="26"/>
  <c r="BT35" i="26"/>
  <c r="BQ35" i="26"/>
  <c r="BM35" i="26"/>
  <c r="BI35" i="26"/>
  <c r="BH35" i="26"/>
  <c r="BF35" i="26"/>
  <c r="BR35" i="26" s="1"/>
  <c r="BE35" i="26"/>
  <c r="BB35" i="26"/>
  <c r="BN35" i="26" s="1"/>
  <c r="BA35" i="26"/>
  <c r="AV35" i="26"/>
  <c r="AU35" i="26"/>
  <c r="AS35" i="26"/>
  <c r="AT35" i="26" s="1"/>
  <c r="AK35" i="26"/>
  <c r="AG35" i="26" s="1"/>
  <c r="AJ35" i="26"/>
  <c r="N35" i="26"/>
  <c r="BU34" i="26"/>
  <c r="BT34" i="26"/>
  <c r="BQ34" i="26"/>
  <c r="BM34" i="26"/>
  <c r="BI34" i="26"/>
  <c r="BH34" i="26"/>
  <c r="BF34" i="26"/>
  <c r="BR34" i="26" s="1"/>
  <c r="BE34" i="26"/>
  <c r="BB34" i="26"/>
  <c r="BN34" i="26" s="1"/>
  <c r="AV34" i="26"/>
  <c r="AU34" i="26"/>
  <c r="AS34" i="26"/>
  <c r="AT34" i="26" s="1"/>
  <c r="AK34" i="26"/>
  <c r="AG34" i="26" s="1"/>
  <c r="AJ34" i="26"/>
  <c r="N34" i="26"/>
  <c r="BU33" i="26"/>
  <c r="BT33" i="26"/>
  <c r="BQ33" i="26"/>
  <c r="BM33" i="26"/>
  <c r="BI33" i="26"/>
  <c r="BH33" i="26"/>
  <c r="BF33" i="26"/>
  <c r="BR33" i="26" s="1"/>
  <c r="BE33" i="26"/>
  <c r="BB33" i="26"/>
  <c r="BN33" i="26" s="1"/>
  <c r="BA33" i="26"/>
  <c r="AV33" i="26"/>
  <c r="AU33" i="26"/>
  <c r="AS33" i="26"/>
  <c r="AT33" i="26" s="1"/>
  <c r="AK33" i="26"/>
  <c r="AJ33" i="26"/>
  <c r="AF33" i="26" s="1"/>
  <c r="N33" i="26"/>
  <c r="BU32" i="26"/>
  <c r="BT32" i="26"/>
  <c r="BQ32" i="26"/>
  <c r="BM32" i="26"/>
  <c r="BI32" i="26"/>
  <c r="BH32" i="26"/>
  <c r="BF32" i="26"/>
  <c r="BR32" i="26" s="1"/>
  <c r="BE32" i="26"/>
  <c r="BB32" i="26"/>
  <c r="BN32" i="26" s="1"/>
  <c r="BA32" i="26"/>
  <c r="AV32" i="26"/>
  <c r="AU32" i="26"/>
  <c r="AS32" i="26"/>
  <c r="AT32" i="26" s="1"/>
  <c r="AK32" i="26"/>
  <c r="AG32" i="26" s="1"/>
  <c r="AJ32" i="26"/>
  <c r="N32" i="26"/>
  <c r="BU31" i="26"/>
  <c r="BT31" i="26"/>
  <c r="BQ31" i="26"/>
  <c r="BM31" i="26"/>
  <c r="BI31" i="26"/>
  <c r="BH31" i="26"/>
  <c r="BF31" i="26"/>
  <c r="BR31" i="26" s="1"/>
  <c r="BE31" i="26"/>
  <c r="BB31" i="26"/>
  <c r="BA31" i="26"/>
  <c r="AV31" i="26"/>
  <c r="AU31" i="26"/>
  <c r="AS31" i="26"/>
  <c r="AT31" i="26" s="1"/>
  <c r="AK31" i="26"/>
  <c r="AG31" i="26" s="1"/>
  <c r="AJ31" i="26"/>
  <c r="AF31" i="26" s="1"/>
  <c r="N31" i="26"/>
  <c r="BU30" i="26"/>
  <c r="BT30" i="26"/>
  <c r="BQ30" i="26"/>
  <c r="BM30" i="26"/>
  <c r="BI30" i="26"/>
  <c r="BH30" i="26"/>
  <c r="BF30" i="26"/>
  <c r="BR30" i="26" s="1"/>
  <c r="BE30" i="26"/>
  <c r="BB30" i="26"/>
  <c r="BN30" i="26" s="1"/>
  <c r="BA30" i="26"/>
  <c r="AV30" i="26"/>
  <c r="AU30" i="26"/>
  <c r="AS30" i="26"/>
  <c r="AT30" i="26" s="1"/>
  <c r="AK30" i="26"/>
  <c r="AG30" i="26" s="1"/>
  <c r="AJ30" i="26"/>
  <c r="N30" i="26"/>
  <c r="BU29" i="26"/>
  <c r="BT29" i="26"/>
  <c r="BQ29" i="26"/>
  <c r="BM29" i="26"/>
  <c r="BI29" i="26"/>
  <c r="BH29" i="26"/>
  <c r="BF29" i="26"/>
  <c r="BR29" i="26" s="1"/>
  <c r="BE29" i="26"/>
  <c r="BB29" i="26"/>
  <c r="BN29" i="26" s="1"/>
  <c r="BA29" i="26"/>
  <c r="AV29" i="26"/>
  <c r="AU29" i="26"/>
  <c r="AS29" i="26"/>
  <c r="AT29" i="26" s="1"/>
  <c r="AK29" i="26"/>
  <c r="AG29" i="26" s="1"/>
  <c r="AJ29" i="26"/>
  <c r="AF29" i="26" s="1"/>
  <c r="N29" i="26"/>
  <c r="BU28" i="26"/>
  <c r="BT28" i="26"/>
  <c r="BQ28" i="26"/>
  <c r="BM28" i="26"/>
  <c r="BI28" i="26"/>
  <c r="BH28" i="26"/>
  <c r="BF28" i="26"/>
  <c r="BR28" i="26" s="1"/>
  <c r="BE28" i="26"/>
  <c r="BB28" i="26"/>
  <c r="BN28" i="26" s="1"/>
  <c r="BA28" i="26"/>
  <c r="AV28" i="26"/>
  <c r="AU28" i="26"/>
  <c r="AS28" i="26"/>
  <c r="AT28" i="26" s="1"/>
  <c r="AK28" i="26"/>
  <c r="AG28" i="26" s="1"/>
  <c r="AJ28" i="26"/>
  <c r="AF28" i="26" s="1"/>
  <c r="N28" i="26"/>
  <c r="BU27" i="26"/>
  <c r="BT27" i="26"/>
  <c r="BQ27" i="26"/>
  <c r="BM27" i="26"/>
  <c r="BI27" i="26"/>
  <c r="BH27" i="26"/>
  <c r="BF27" i="26"/>
  <c r="BR27" i="26" s="1"/>
  <c r="BE27" i="26"/>
  <c r="BB27" i="26"/>
  <c r="BN27" i="26" s="1"/>
  <c r="BA27" i="26"/>
  <c r="AV27" i="26"/>
  <c r="AU27" i="26"/>
  <c r="AS27" i="26"/>
  <c r="AT27" i="26" s="1"/>
  <c r="AK27" i="26"/>
  <c r="AG27" i="26" s="1"/>
  <c r="AJ27" i="26"/>
  <c r="AF27" i="26"/>
  <c r="N27" i="26"/>
  <c r="BU26" i="26"/>
  <c r="BT26" i="26"/>
  <c r="BQ26" i="26"/>
  <c r="BM26" i="26"/>
  <c r="BI26" i="26"/>
  <c r="BH26" i="26"/>
  <c r="BF26" i="26"/>
  <c r="BR26" i="26" s="1"/>
  <c r="BE26" i="26"/>
  <c r="BB26" i="26"/>
  <c r="BN26" i="26" s="1"/>
  <c r="BA26" i="26"/>
  <c r="AV26" i="26"/>
  <c r="AU26" i="26"/>
  <c r="AS26" i="26"/>
  <c r="AT26" i="26" s="1"/>
  <c r="AK26" i="26"/>
  <c r="AG26" i="26" s="1"/>
  <c r="AJ26" i="26"/>
  <c r="AL26" i="26" s="1"/>
  <c r="N26" i="26"/>
  <c r="BU25" i="26"/>
  <c r="BT25" i="26"/>
  <c r="BQ25" i="26"/>
  <c r="BM25" i="26"/>
  <c r="BI25" i="26"/>
  <c r="BH25" i="26"/>
  <c r="BF25" i="26"/>
  <c r="BR25" i="26" s="1"/>
  <c r="BE25" i="26"/>
  <c r="BB25" i="26"/>
  <c r="BN25" i="26" s="1"/>
  <c r="BA25" i="26"/>
  <c r="AV25" i="26"/>
  <c r="AU25" i="26"/>
  <c r="AS25" i="26"/>
  <c r="AT25" i="26" s="1"/>
  <c r="AK25" i="26"/>
  <c r="AG25" i="26" s="1"/>
  <c r="AJ25" i="26"/>
  <c r="N25" i="26"/>
  <c r="BU24" i="26"/>
  <c r="BT24" i="26"/>
  <c r="BQ24" i="26"/>
  <c r="BM24" i="26"/>
  <c r="BI24" i="26"/>
  <c r="BH24" i="26"/>
  <c r="BF24" i="26"/>
  <c r="BR24" i="26" s="1"/>
  <c r="BE24" i="26"/>
  <c r="BB24" i="26"/>
  <c r="BN24" i="26" s="1"/>
  <c r="BA24" i="26"/>
  <c r="AV24" i="26"/>
  <c r="AU24" i="26"/>
  <c r="AS24" i="26"/>
  <c r="AT24" i="26" s="1"/>
  <c r="AK24" i="26"/>
  <c r="AG24" i="26" s="1"/>
  <c r="AJ24" i="26"/>
  <c r="AF24" i="26" s="1"/>
  <c r="N24" i="26"/>
  <c r="BU23" i="26"/>
  <c r="BT23" i="26"/>
  <c r="BQ23" i="26"/>
  <c r="BM23" i="26"/>
  <c r="BI23" i="26"/>
  <c r="BH23" i="26"/>
  <c r="BF23" i="26"/>
  <c r="BR23" i="26" s="1"/>
  <c r="BE23" i="26"/>
  <c r="BB23" i="26"/>
  <c r="BN23" i="26" s="1"/>
  <c r="BA23" i="26"/>
  <c r="AV23" i="26"/>
  <c r="AU23" i="26"/>
  <c r="AS23" i="26"/>
  <c r="AT23" i="26" s="1"/>
  <c r="AK23" i="26"/>
  <c r="AG23" i="26" s="1"/>
  <c r="AJ23" i="26"/>
  <c r="AF23" i="26" s="1"/>
  <c r="N23" i="26"/>
  <c r="BU22" i="26"/>
  <c r="BT22" i="26"/>
  <c r="BQ22" i="26"/>
  <c r="BM22" i="26"/>
  <c r="BI22" i="26"/>
  <c r="BH22" i="26"/>
  <c r="BF22" i="26"/>
  <c r="BR22" i="26" s="1"/>
  <c r="BE22" i="26"/>
  <c r="BB22" i="26"/>
  <c r="BN22" i="26" s="1"/>
  <c r="BA22" i="26"/>
  <c r="AV22" i="26"/>
  <c r="AU22" i="26"/>
  <c r="AS22" i="26"/>
  <c r="AT22" i="26" s="1"/>
  <c r="AK22" i="26"/>
  <c r="AG22" i="26" s="1"/>
  <c r="AJ22" i="26"/>
  <c r="AF22" i="26" s="1"/>
  <c r="N22" i="26"/>
  <c r="BU21" i="26"/>
  <c r="BT21" i="26"/>
  <c r="BQ21" i="26"/>
  <c r="BM21" i="26"/>
  <c r="BI21" i="26"/>
  <c r="BH21" i="26"/>
  <c r="BF21" i="26"/>
  <c r="BR21" i="26" s="1"/>
  <c r="BE21" i="26"/>
  <c r="BB21" i="26"/>
  <c r="BN21" i="26" s="1"/>
  <c r="BA21" i="26"/>
  <c r="AV21" i="26"/>
  <c r="AU21" i="26"/>
  <c r="AS21" i="26"/>
  <c r="AT21" i="26" s="1"/>
  <c r="AK21" i="26"/>
  <c r="AG21" i="26" s="1"/>
  <c r="AJ21" i="26"/>
  <c r="N21" i="26"/>
  <c r="BU20" i="26"/>
  <c r="BT20" i="26"/>
  <c r="BQ20" i="26"/>
  <c r="BM20" i="26"/>
  <c r="BI20" i="26"/>
  <c r="BH20" i="26"/>
  <c r="BF20" i="26"/>
  <c r="BR20" i="26" s="1"/>
  <c r="BE20" i="26"/>
  <c r="BB20" i="26"/>
  <c r="BA20" i="26"/>
  <c r="AV20" i="26"/>
  <c r="AU20" i="26"/>
  <c r="AS20" i="26"/>
  <c r="AT20" i="26" s="1"/>
  <c r="AK20" i="26"/>
  <c r="AG20" i="26" s="1"/>
  <c r="AJ20" i="26"/>
  <c r="AF20" i="26" s="1"/>
  <c r="N20" i="26"/>
  <c r="BU19" i="26"/>
  <c r="BT19" i="26"/>
  <c r="BQ19" i="26"/>
  <c r="BM19" i="26"/>
  <c r="BI19" i="26"/>
  <c r="BH19" i="26"/>
  <c r="BF19" i="26"/>
  <c r="BR19" i="26" s="1"/>
  <c r="BE19" i="26"/>
  <c r="BB19" i="26"/>
  <c r="BN19" i="26" s="1"/>
  <c r="BA19" i="26"/>
  <c r="AV19" i="26"/>
  <c r="AU19" i="26"/>
  <c r="AS19" i="26"/>
  <c r="AT19" i="26" s="1"/>
  <c r="AK19" i="26"/>
  <c r="AG19" i="26" s="1"/>
  <c r="AJ19" i="26"/>
  <c r="AF19" i="26" s="1"/>
  <c r="N19" i="26"/>
  <c r="BU18" i="26"/>
  <c r="BT18" i="26"/>
  <c r="BQ18" i="26"/>
  <c r="BM18" i="26"/>
  <c r="BI18" i="26"/>
  <c r="BH18" i="26"/>
  <c r="BF18" i="26"/>
  <c r="BR18" i="26" s="1"/>
  <c r="BE18" i="26"/>
  <c r="BB18" i="26"/>
  <c r="BN18" i="26" s="1"/>
  <c r="AV18" i="26"/>
  <c r="AU18" i="26"/>
  <c r="AS18" i="26"/>
  <c r="AT18" i="26" s="1"/>
  <c r="AK18" i="26"/>
  <c r="AJ18" i="26"/>
  <c r="AF18" i="26" s="1"/>
  <c r="N18" i="26"/>
  <c r="BU17" i="26"/>
  <c r="BT17" i="26"/>
  <c r="BQ17" i="26"/>
  <c r="BM17" i="26"/>
  <c r="BI17" i="26"/>
  <c r="BH17" i="26"/>
  <c r="BF17" i="26"/>
  <c r="BE17" i="26"/>
  <c r="BB17" i="26"/>
  <c r="BN17" i="26" s="1"/>
  <c r="BA17" i="26"/>
  <c r="AV17" i="26"/>
  <c r="AU17" i="26"/>
  <c r="AS17" i="26"/>
  <c r="AT17" i="26" s="1"/>
  <c r="AK17" i="26"/>
  <c r="AG17" i="26" s="1"/>
  <c r="AJ17" i="26"/>
  <c r="N17" i="26"/>
  <c r="BU16" i="26"/>
  <c r="BT16" i="26"/>
  <c r="BQ16" i="26"/>
  <c r="BM16" i="26"/>
  <c r="BI16" i="26"/>
  <c r="BH16" i="26"/>
  <c r="BF16" i="26"/>
  <c r="BR16" i="26" s="1"/>
  <c r="BE16" i="26"/>
  <c r="BB16" i="26"/>
  <c r="BN16" i="26" s="1"/>
  <c r="BA16" i="26"/>
  <c r="AV16" i="26"/>
  <c r="AU16" i="26"/>
  <c r="AS16" i="26"/>
  <c r="AT16" i="26" s="1"/>
  <c r="AK16" i="26"/>
  <c r="AG16" i="26" s="1"/>
  <c r="AJ16" i="26"/>
  <c r="AF16" i="26" s="1"/>
  <c r="N16" i="26"/>
  <c r="BU15" i="26"/>
  <c r="BT15" i="26"/>
  <c r="BQ15" i="26"/>
  <c r="BM15" i="26"/>
  <c r="BI15" i="26"/>
  <c r="BH15" i="26"/>
  <c r="BF15" i="26"/>
  <c r="BR15" i="26" s="1"/>
  <c r="BE15" i="26"/>
  <c r="BB15" i="26"/>
  <c r="BN15" i="26" s="1"/>
  <c r="BA15" i="26"/>
  <c r="AV15" i="26"/>
  <c r="AU15" i="26"/>
  <c r="AS15" i="26"/>
  <c r="AT15" i="26" s="1"/>
  <c r="AK15" i="26"/>
  <c r="AJ15" i="26"/>
  <c r="AF15" i="26" s="1"/>
  <c r="N15" i="26"/>
  <c r="BU14" i="26"/>
  <c r="BT14" i="26"/>
  <c r="BQ14" i="26"/>
  <c r="BM14" i="26"/>
  <c r="BI14" i="26"/>
  <c r="BH14" i="26"/>
  <c r="BF14" i="26"/>
  <c r="BR14" i="26" s="1"/>
  <c r="BE14" i="26"/>
  <c r="BB14" i="26"/>
  <c r="BN14" i="26" s="1"/>
  <c r="BA14" i="26"/>
  <c r="AV14" i="26"/>
  <c r="AU14" i="26"/>
  <c r="AS14" i="26"/>
  <c r="AT14" i="26" s="1"/>
  <c r="AK14" i="26"/>
  <c r="AG14" i="26" s="1"/>
  <c r="AJ14" i="26"/>
  <c r="AF14" i="26" s="1"/>
  <c r="N14" i="26"/>
  <c r="BU13" i="26"/>
  <c r="BT13" i="26"/>
  <c r="BQ13" i="26"/>
  <c r="BM13" i="26"/>
  <c r="BI13" i="26"/>
  <c r="BH13" i="26"/>
  <c r="BF13" i="26"/>
  <c r="BR13" i="26" s="1"/>
  <c r="BE13" i="26"/>
  <c r="BB13" i="26"/>
  <c r="BN13" i="26" s="1"/>
  <c r="BA13" i="26"/>
  <c r="AV13" i="26"/>
  <c r="AU13" i="26"/>
  <c r="AS13" i="26"/>
  <c r="AT13" i="26" s="1"/>
  <c r="AK13" i="26"/>
  <c r="AG13" i="26" s="1"/>
  <c r="AJ13" i="26"/>
  <c r="N13" i="26"/>
  <c r="BU12" i="26"/>
  <c r="BT12" i="26"/>
  <c r="BQ12" i="26"/>
  <c r="BM12" i="26"/>
  <c r="BI12" i="26"/>
  <c r="BH12" i="26"/>
  <c r="BF12" i="26"/>
  <c r="BR12" i="26" s="1"/>
  <c r="BE12" i="26"/>
  <c r="BB12" i="26"/>
  <c r="BA12" i="26"/>
  <c r="AV12" i="26"/>
  <c r="AU12" i="26"/>
  <c r="AS12" i="26"/>
  <c r="AT12" i="26" s="1"/>
  <c r="AK12" i="26"/>
  <c r="AG12" i="26" s="1"/>
  <c r="AJ12" i="26"/>
  <c r="AF12" i="26" s="1"/>
  <c r="N12" i="26"/>
  <c r="BU11" i="26"/>
  <c r="BT11" i="26"/>
  <c r="BQ11" i="26"/>
  <c r="BM11" i="26"/>
  <c r="BI11" i="26"/>
  <c r="BH11" i="26"/>
  <c r="BF11" i="26"/>
  <c r="BR11" i="26" s="1"/>
  <c r="BE11" i="26"/>
  <c r="BB11" i="26"/>
  <c r="BN11" i="26" s="1"/>
  <c r="BA11" i="26"/>
  <c r="AV11" i="26"/>
  <c r="AU11" i="26"/>
  <c r="AS11" i="26"/>
  <c r="AT11" i="26" s="1"/>
  <c r="AK11" i="26"/>
  <c r="AG11" i="26" s="1"/>
  <c r="AJ11" i="26"/>
  <c r="AF11" i="26" s="1"/>
  <c r="N11" i="26"/>
  <c r="BW10" i="26"/>
  <c r="BU10" i="26"/>
  <c r="BT10" i="26"/>
  <c r="BQ10" i="26"/>
  <c r="BM10" i="26"/>
  <c r="BI10" i="26"/>
  <c r="BH10" i="26"/>
  <c r="BF10" i="26"/>
  <c r="BE10" i="26"/>
  <c r="BB10" i="26"/>
  <c r="BN10" i="26" s="1"/>
  <c r="BA10" i="26"/>
  <c r="AV10" i="26"/>
  <c r="AU10" i="26"/>
  <c r="AS10" i="26"/>
  <c r="AT10" i="26" s="1"/>
  <c r="AK10" i="26"/>
  <c r="AG10" i="26" s="1"/>
  <c r="AJ10" i="26"/>
  <c r="N10" i="26"/>
  <c r="BU9" i="26"/>
  <c r="BT9" i="26"/>
  <c r="BQ9" i="26"/>
  <c r="BM9" i="26"/>
  <c r="BI9" i="26"/>
  <c r="BH9" i="26"/>
  <c r="BF9" i="26"/>
  <c r="BR9" i="26" s="1"/>
  <c r="BS9" i="26" s="1"/>
  <c r="BE9" i="26"/>
  <c r="BB9" i="26"/>
  <c r="BN9" i="26" s="1"/>
  <c r="BA9" i="26"/>
  <c r="AV9" i="26"/>
  <c r="AU9" i="26"/>
  <c r="AS9" i="26"/>
  <c r="AT9" i="26" s="1"/>
  <c r="AK9" i="26"/>
  <c r="AG9" i="26" s="1"/>
  <c r="AJ9" i="26"/>
  <c r="AL9" i="26" s="1"/>
  <c r="N9" i="26"/>
  <c r="BU8" i="26"/>
  <c r="BT8" i="26"/>
  <c r="BQ8" i="26"/>
  <c r="BM8" i="26"/>
  <c r="BI8" i="26"/>
  <c r="BH8" i="26"/>
  <c r="BF8" i="26"/>
  <c r="BR8" i="26" s="1"/>
  <c r="BE8" i="26"/>
  <c r="BB8" i="26"/>
  <c r="BN8" i="26" s="1"/>
  <c r="BA8" i="26"/>
  <c r="AV8" i="26"/>
  <c r="AU8" i="26"/>
  <c r="AS8" i="26"/>
  <c r="AT8" i="26" s="1"/>
  <c r="AK8" i="26"/>
  <c r="AJ8" i="26"/>
  <c r="AF8" i="26" s="1"/>
  <c r="N8" i="26"/>
  <c r="BU7" i="26"/>
  <c r="BT7" i="26"/>
  <c r="BQ7" i="26"/>
  <c r="BM7" i="26"/>
  <c r="BI7" i="26"/>
  <c r="BH7" i="26"/>
  <c r="BF7" i="26"/>
  <c r="BR7" i="26" s="1"/>
  <c r="BE7" i="26"/>
  <c r="BB7" i="26"/>
  <c r="BN7" i="26" s="1"/>
  <c r="BA7" i="26"/>
  <c r="AV7" i="26"/>
  <c r="AU7" i="26"/>
  <c r="AS7" i="26"/>
  <c r="AT7" i="26" s="1"/>
  <c r="AK7" i="26"/>
  <c r="AG7" i="26" s="1"/>
  <c r="AJ7" i="26"/>
  <c r="AF7" i="26" s="1"/>
  <c r="N7" i="26"/>
  <c r="BU6" i="26"/>
  <c r="BT6" i="26"/>
  <c r="BQ6" i="26"/>
  <c r="BM6" i="26"/>
  <c r="BI6" i="26"/>
  <c r="BH6" i="26"/>
  <c r="BF6" i="26"/>
  <c r="BR6" i="26" s="1"/>
  <c r="BE6" i="26"/>
  <c r="BB6" i="26"/>
  <c r="BN6" i="26" s="1"/>
  <c r="BA6" i="26"/>
  <c r="AV6" i="26"/>
  <c r="AU6" i="26"/>
  <c r="AS6" i="26"/>
  <c r="AT6" i="26" s="1"/>
  <c r="AK6" i="26"/>
  <c r="AG6" i="26" s="1"/>
  <c r="AJ6" i="26"/>
  <c r="N6" i="26"/>
  <c r="BU5" i="26"/>
  <c r="BT5" i="26"/>
  <c r="BQ5" i="26"/>
  <c r="BM5" i="26"/>
  <c r="BI5" i="26"/>
  <c r="BH5" i="26"/>
  <c r="BF5" i="26"/>
  <c r="BR5" i="26" s="1"/>
  <c r="BE5" i="26"/>
  <c r="BB5" i="26"/>
  <c r="BN5" i="26" s="1"/>
  <c r="BA5" i="26"/>
  <c r="AV5" i="26"/>
  <c r="AU5" i="26"/>
  <c r="AS5" i="26"/>
  <c r="AT5" i="26" s="1"/>
  <c r="AK5" i="26"/>
  <c r="AG5" i="26" s="1"/>
  <c r="AJ5" i="26"/>
  <c r="N5" i="26"/>
  <c r="BU4" i="26"/>
  <c r="BT4" i="26"/>
  <c r="BQ4" i="26"/>
  <c r="BM4" i="26"/>
  <c r="BI4" i="26"/>
  <c r="BH4" i="26"/>
  <c r="BF4" i="26"/>
  <c r="BR4" i="26" s="1"/>
  <c r="BE4" i="26"/>
  <c r="BB4" i="26"/>
  <c r="BN4" i="26" s="1"/>
  <c r="BA4" i="26"/>
  <c r="AV4" i="26"/>
  <c r="AU4" i="26"/>
  <c r="AS4" i="26"/>
  <c r="AT4" i="26" s="1"/>
  <c r="AK4" i="26"/>
  <c r="AG4" i="26" s="1"/>
  <c r="AJ4" i="26"/>
  <c r="AF4" i="26" s="1"/>
  <c r="N4" i="26"/>
  <c r="BN45" i="15"/>
  <c r="BR10" i="15"/>
  <c r="BM10" i="15"/>
  <c r="BQ10" i="15"/>
  <c r="BT10" i="15"/>
  <c r="BU10" i="15"/>
  <c r="BN12" i="15"/>
  <c r="BM12" i="15"/>
  <c r="BN14" i="15"/>
  <c r="BM14" i="15"/>
  <c r="BR25" i="15"/>
  <c r="BG36" i="15"/>
  <c r="BI36" i="15"/>
  <c r="BQ36" i="15"/>
  <c r="BU36" i="15"/>
  <c r="BR45" i="15"/>
  <c r="BM45" i="15"/>
  <c r="BQ45" i="15"/>
  <c r="BU45" i="15"/>
  <c r="BN107" i="15"/>
  <c r="BR107" i="15"/>
  <c r="BM107" i="15"/>
  <c r="BQ107" i="15"/>
  <c r="BT107" i="15"/>
  <c r="BU107" i="15"/>
  <c r="BS40" i="26" l="1"/>
  <c r="BS5" i="26"/>
  <c r="BS20" i="26"/>
  <c r="BS35" i="26"/>
  <c r="AL18" i="26"/>
  <c r="BG57" i="26"/>
  <c r="AL37" i="26"/>
  <c r="AG18" i="26"/>
  <c r="AH18" i="26" s="1"/>
  <c r="AL47" i="26"/>
  <c r="AH31" i="26"/>
  <c r="AL34" i="26"/>
  <c r="AH62" i="26"/>
  <c r="AG37" i="26"/>
  <c r="BC31" i="26"/>
  <c r="AL53" i="26"/>
  <c r="AH68" i="26"/>
  <c r="AF26" i="26"/>
  <c r="AH26" i="26" s="1"/>
  <c r="AF34" i="26"/>
  <c r="AL40" i="26"/>
  <c r="BG42" i="26"/>
  <c r="AH59" i="26"/>
  <c r="AL33" i="26"/>
  <c r="AL61" i="26"/>
  <c r="AL70" i="26"/>
  <c r="AH52" i="26"/>
  <c r="AL5" i="26"/>
  <c r="AG33" i="26"/>
  <c r="AH33" i="26" s="1"/>
  <c r="AH64" i="26"/>
  <c r="BS67" i="26"/>
  <c r="AL11" i="26"/>
  <c r="AH12" i="26"/>
  <c r="AH22" i="26"/>
  <c r="AH23" i="26"/>
  <c r="AL27" i="26"/>
  <c r="AH28" i="26"/>
  <c r="AH37" i="26"/>
  <c r="AH49" i="26"/>
  <c r="BG49" i="26"/>
  <c r="AH48" i="26"/>
  <c r="AH14" i="26"/>
  <c r="AL15" i="26"/>
  <c r="AH16" i="26"/>
  <c r="AL23" i="26"/>
  <c r="AL28" i="26"/>
  <c r="AH29" i="26"/>
  <c r="AL30" i="26"/>
  <c r="AL35" i="26"/>
  <c r="BG39" i="26"/>
  <c r="AL43" i="26"/>
  <c r="AH44" i="26"/>
  <c r="AF47" i="26"/>
  <c r="AL50" i="26"/>
  <c r="AL52" i="26"/>
  <c r="BO61" i="26"/>
  <c r="AH70" i="26"/>
  <c r="AH7" i="26"/>
  <c r="AF9" i="26"/>
  <c r="AH9" i="26" s="1"/>
  <c r="BG11" i="26"/>
  <c r="AL14" i="26"/>
  <c r="BG14" i="26"/>
  <c r="BG15" i="26"/>
  <c r="BS21" i="26"/>
  <c r="AL22" i="26"/>
  <c r="AL24" i="26"/>
  <c r="AF30" i="26"/>
  <c r="AH30" i="26" s="1"/>
  <c r="AL36" i="26"/>
  <c r="BC39" i="26"/>
  <c r="AL41" i="26"/>
  <c r="AL46" i="26"/>
  <c r="U48" i="26"/>
  <c r="X48" i="26" s="1"/>
  <c r="R48" i="26"/>
  <c r="U49" i="26"/>
  <c r="X49" i="26" s="1"/>
  <c r="R49" i="26"/>
  <c r="BS54" i="26"/>
  <c r="BS55" i="26"/>
  <c r="AL58" i="26"/>
  <c r="U61" i="26"/>
  <c r="X61" i="26" s="1"/>
  <c r="R61" i="26"/>
  <c r="U66" i="26"/>
  <c r="X66" i="26" s="1"/>
  <c r="R66" i="26"/>
  <c r="U67" i="26"/>
  <c r="X67" i="26" s="1"/>
  <c r="R67" i="26"/>
  <c r="R68" i="26"/>
  <c r="U68" i="26"/>
  <c r="X68" i="26" s="1"/>
  <c r="U69" i="26"/>
  <c r="X69" i="26" s="1"/>
  <c r="R69" i="26"/>
  <c r="U70" i="26"/>
  <c r="X70" i="26" s="1"/>
  <c r="R70" i="26"/>
  <c r="U41" i="26"/>
  <c r="X41" i="26" s="1"/>
  <c r="R41" i="26"/>
  <c r="U35" i="26"/>
  <c r="X35" i="26" s="1"/>
  <c r="R35" i="26"/>
  <c r="U29" i="26"/>
  <c r="X29" i="26" s="1"/>
  <c r="R29" i="26"/>
  <c r="U23" i="26"/>
  <c r="X23" i="26" s="1"/>
  <c r="R23" i="26"/>
  <c r="U17" i="26"/>
  <c r="X17" i="26" s="1"/>
  <c r="R17" i="26"/>
  <c r="U11" i="26"/>
  <c r="X11" i="26" s="1"/>
  <c r="R11" i="26"/>
  <c r="U51" i="26"/>
  <c r="X51" i="26" s="1"/>
  <c r="R51" i="26"/>
  <c r="U52" i="26"/>
  <c r="X52" i="26" s="1"/>
  <c r="R52" i="26"/>
  <c r="R62" i="26"/>
  <c r="U62" i="26"/>
  <c r="X62" i="26" s="1"/>
  <c r="U64" i="26"/>
  <c r="X64" i="26" s="1"/>
  <c r="R64" i="26"/>
  <c r="U40" i="26"/>
  <c r="X40" i="26" s="1"/>
  <c r="R40" i="26"/>
  <c r="U34" i="26"/>
  <c r="X34" i="26" s="1"/>
  <c r="R34" i="26"/>
  <c r="U28" i="26"/>
  <c r="X28" i="26" s="1"/>
  <c r="R28" i="26"/>
  <c r="U22" i="26"/>
  <c r="X22" i="26" s="1"/>
  <c r="R22" i="26"/>
  <c r="U16" i="26"/>
  <c r="X16" i="26" s="1"/>
  <c r="R16" i="26"/>
  <c r="U10" i="26"/>
  <c r="X10" i="26" s="1"/>
  <c r="R10" i="26"/>
  <c r="AL8" i="26"/>
  <c r="BO35" i="26"/>
  <c r="BS39" i="26"/>
  <c r="R44" i="26"/>
  <c r="U44" i="26"/>
  <c r="X44" i="26" s="1"/>
  <c r="R45" i="26"/>
  <c r="U45" i="26"/>
  <c r="X45" i="26" s="1"/>
  <c r="U53" i="26"/>
  <c r="X53" i="26" s="1"/>
  <c r="R53" i="26"/>
  <c r="U54" i="26"/>
  <c r="X54" i="26" s="1"/>
  <c r="R54" i="26"/>
  <c r="U55" i="26"/>
  <c r="X55" i="26" s="1"/>
  <c r="R55" i="26"/>
  <c r="U56" i="26"/>
  <c r="X56" i="26" s="1"/>
  <c r="R56" i="26"/>
  <c r="AG61" i="26"/>
  <c r="AH61" i="26" s="1"/>
  <c r="U63" i="26"/>
  <c r="X63" i="26" s="1"/>
  <c r="R63" i="26"/>
  <c r="BG67" i="26"/>
  <c r="BO68" i="26"/>
  <c r="U39" i="26"/>
  <c r="X39" i="26" s="1"/>
  <c r="R39" i="26"/>
  <c r="U33" i="26"/>
  <c r="X33" i="26" s="1"/>
  <c r="R33" i="26"/>
  <c r="U27" i="26"/>
  <c r="X27" i="26" s="1"/>
  <c r="R27" i="26"/>
  <c r="R21" i="26"/>
  <c r="U21" i="26"/>
  <c r="X21" i="26" s="1"/>
  <c r="R15" i="26"/>
  <c r="U15" i="26"/>
  <c r="X15" i="26" s="1"/>
  <c r="U9" i="26"/>
  <c r="X9" i="26" s="1"/>
  <c r="R9" i="26"/>
  <c r="U43" i="26"/>
  <c r="X43" i="26" s="1"/>
  <c r="R43" i="26"/>
  <c r="U50" i="26"/>
  <c r="X50" i="26" s="1"/>
  <c r="R50" i="26"/>
  <c r="U65" i="26"/>
  <c r="X65" i="26" s="1"/>
  <c r="R65" i="26"/>
  <c r="BO9" i="26"/>
  <c r="AL7" i="26"/>
  <c r="BS24" i="26"/>
  <c r="BS25" i="26"/>
  <c r="AL29" i="26"/>
  <c r="AL42" i="26"/>
  <c r="U46" i="26"/>
  <c r="X46" i="26" s="1"/>
  <c r="R46" i="26"/>
  <c r="U47" i="26"/>
  <c r="X47" i="26" s="1"/>
  <c r="R47" i="26"/>
  <c r="AL55" i="26"/>
  <c r="R57" i="26"/>
  <c r="U57" i="26"/>
  <c r="X57" i="26" s="1"/>
  <c r="BG60" i="26"/>
  <c r="AL62" i="26"/>
  <c r="R38" i="26"/>
  <c r="U38" i="26"/>
  <c r="X38" i="26" s="1"/>
  <c r="R32" i="26"/>
  <c r="U32" i="26"/>
  <c r="X32" i="26" s="1"/>
  <c r="U26" i="26"/>
  <c r="X26" i="26" s="1"/>
  <c r="R26" i="26"/>
  <c r="R20" i="26"/>
  <c r="U20" i="26"/>
  <c r="X20" i="26" s="1"/>
  <c r="R14" i="26"/>
  <c r="U14" i="26"/>
  <c r="X14" i="26" s="1"/>
  <c r="U8" i="26"/>
  <c r="R8" i="26"/>
  <c r="AH11" i="26"/>
  <c r="AL12" i="26"/>
  <c r="AL16" i="26"/>
  <c r="AL44" i="26"/>
  <c r="AH47" i="26"/>
  <c r="U58" i="26"/>
  <c r="X58" i="26" s="1"/>
  <c r="R58" i="26"/>
  <c r="BG64" i="26"/>
  <c r="U37" i="26"/>
  <c r="X37" i="26" s="1"/>
  <c r="R37" i="26"/>
  <c r="U31" i="26"/>
  <c r="X31" i="26" s="1"/>
  <c r="R31" i="26"/>
  <c r="U25" i="26"/>
  <c r="X25" i="26" s="1"/>
  <c r="R25" i="26"/>
  <c r="U19" i="26"/>
  <c r="X19" i="26" s="1"/>
  <c r="R19" i="26"/>
  <c r="U13" i="26"/>
  <c r="X13" i="26" s="1"/>
  <c r="R13" i="26"/>
  <c r="U42" i="26"/>
  <c r="X42" i="26" s="1"/>
  <c r="R42" i="26"/>
  <c r="AG57" i="26"/>
  <c r="U59" i="26"/>
  <c r="X59" i="26" s="1"/>
  <c r="R59" i="26"/>
  <c r="U60" i="26"/>
  <c r="X60" i="26" s="1"/>
  <c r="R60" i="26"/>
  <c r="U36" i="26"/>
  <c r="X36" i="26" s="1"/>
  <c r="R36" i="26"/>
  <c r="U30" i="26"/>
  <c r="X30" i="26" s="1"/>
  <c r="R30" i="26"/>
  <c r="U24" i="26"/>
  <c r="X24" i="26" s="1"/>
  <c r="R24" i="26"/>
  <c r="U18" i="26"/>
  <c r="X18" i="26" s="1"/>
  <c r="R18" i="26"/>
  <c r="U12" i="26"/>
  <c r="X12" i="26" s="1"/>
  <c r="R12" i="26"/>
  <c r="BO10" i="15"/>
  <c r="BO45" i="15"/>
  <c r="U71" i="26"/>
  <c r="R71" i="26"/>
  <c r="BR49" i="26"/>
  <c r="BS49" i="26" s="1"/>
  <c r="BG55" i="26"/>
  <c r="BG35" i="26"/>
  <c r="BR36" i="15"/>
  <c r="BS28" i="26"/>
  <c r="BO24" i="26"/>
  <c r="BO30" i="26"/>
  <c r="BO23" i="26"/>
  <c r="BO27" i="26"/>
  <c r="BO8" i="26"/>
  <c r="BS16" i="26"/>
  <c r="BO4" i="26"/>
  <c r="BO11" i="26"/>
  <c r="BO15" i="26"/>
  <c r="BS65" i="26"/>
  <c r="BG4" i="26"/>
  <c r="BG27" i="26"/>
  <c r="BG63" i="26"/>
  <c r="BG9" i="26"/>
  <c r="BC18" i="26"/>
  <c r="BG30" i="26"/>
  <c r="BG31" i="26"/>
  <c r="BG38" i="26"/>
  <c r="BC40" i="26"/>
  <c r="BG61" i="26"/>
  <c r="BG70" i="26"/>
  <c r="BC58" i="26"/>
  <c r="BC54" i="26"/>
  <c r="BS63" i="26"/>
  <c r="BO64" i="26"/>
  <c r="BO66" i="26"/>
  <c r="BC55" i="26"/>
  <c r="BC69" i="26"/>
  <c r="BC62" i="26"/>
  <c r="BC61" i="26"/>
  <c r="BS52" i="26"/>
  <c r="BO38" i="26"/>
  <c r="BO34" i="26"/>
  <c r="BG44" i="26"/>
  <c r="BG48" i="26"/>
  <c r="BG36" i="26"/>
  <c r="BG40" i="26"/>
  <c r="BC47" i="26"/>
  <c r="BC51" i="26"/>
  <c r="BC34" i="26"/>
  <c r="BS31" i="26"/>
  <c r="BS32" i="26"/>
  <c r="BO19" i="26"/>
  <c r="BG32" i="26"/>
  <c r="BC25" i="26"/>
  <c r="BS13" i="26"/>
  <c r="BS12" i="26"/>
  <c r="BS6" i="26"/>
  <c r="BO16" i="26"/>
  <c r="BO5" i="26"/>
  <c r="BG25" i="26"/>
  <c r="BO40" i="26"/>
  <c r="BG53" i="26"/>
  <c r="BG69" i="26"/>
  <c r="BN69" i="26"/>
  <c r="BO69" i="26" s="1"/>
  <c r="BG51" i="26"/>
  <c r="BO57" i="26"/>
  <c r="BG71" i="26"/>
  <c r="BC19" i="26"/>
  <c r="BG23" i="26"/>
  <c r="BG52" i="26"/>
  <c r="BC65" i="26"/>
  <c r="BG17" i="26"/>
  <c r="BG10" i="26"/>
  <c r="BG13" i="26"/>
  <c r="BG6" i="26"/>
  <c r="BC20" i="26"/>
  <c r="BC12" i="26"/>
  <c r="BC14" i="26"/>
  <c r="BC6" i="26"/>
  <c r="BC7" i="26"/>
  <c r="BC24" i="26"/>
  <c r="BN31" i="26"/>
  <c r="BO31" i="26" s="1"/>
  <c r="BN55" i="26"/>
  <c r="BO55" i="26" s="1"/>
  <c r="BO59" i="26"/>
  <c r="BC64" i="26"/>
  <c r="BN39" i="26"/>
  <c r="BO39" i="26" s="1"/>
  <c r="BC46" i="26"/>
  <c r="BC57" i="26"/>
  <c r="BC63" i="26"/>
  <c r="BC4" i="26"/>
  <c r="BG12" i="26"/>
  <c r="BO13" i="26"/>
  <c r="BC15" i="26"/>
  <c r="BC21" i="26"/>
  <c r="BG21" i="26"/>
  <c r="BG22" i="26"/>
  <c r="BO22" i="26"/>
  <c r="BC23" i="26"/>
  <c r="BC26" i="26"/>
  <c r="BS27" i="26"/>
  <c r="BC28" i="26"/>
  <c r="BG28" i="26"/>
  <c r="BC30" i="26"/>
  <c r="BG34" i="26"/>
  <c r="BC41" i="26"/>
  <c r="BC42" i="26"/>
  <c r="BR42" i="26"/>
  <c r="BS42" i="26" s="1"/>
  <c r="BC43" i="26"/>
  <c r="BG45" i="26"/>
  <c r="BG46" i="26"/>
  <c r="BO46" i="26"/>
  <c r="BO48" i="26"/>
  <c r="BC50" i="26"/>
  <c r="BO52" i="26"/>
  <c r="BO53" i="26"/>
  <c r="BG54" i="26"/>
  <c r="BS19" i="26"/>
  <c r="BG5" i="26"/>
  <c r="BO6" i="26"/>
  <c r="BC8" i="26"/>
  <c r="BR17" i="26"/>
  <c r="BS17" i="26" s="1"/>
  <c r="BS45" i="26"/>
  <c r="BC49" i="26"/>
  <c r="BG50" i="26"/>
  <c r="BG58" i="26"/>
  <c r="BN58" i="26"/>
  <c r="BO58" i="26" s="1"/>
  <c r="BC59" i="26"/>
  <c r="BS61" i="26"/>
  <c r="BG62" i="26"/>
  <c r="BO65" i="26"/>
  <c r="BC66" i="26"/>
  <c r="BC68" i="26"/>
  <c r="BS47" i="26"/>
  <c r="BS4" i="26"/>
  <c r="BC5" i="26"/>
  <c r="BG7" i="26"/>
  <c r="BG8" i="26"/>
  <c r="BR10" i="26"/>
  <c r="BS10" i="26" s="1"/>
  <c r="BC11" i="26"/>
  <c r="BC13" i="26"/>
  <c r="BG16" i="26"/>
  <c r="BG19" i="26"/>
  <c r="BG20" i="26"/>
  <c r="BC22" i="26"/>
  <c r="BG24" i="26"/>
  <c r="BG26" i="26"/>
  <c r="BC27" i="26"/>
  <c r="BC29" i="26"/>
  <c r="BS30" i="26"/>
  <c r="BC33" i="26"/>
  <c r="BC35" i="26"/>
  <c r="BC36" i="26"/>
  <c r="BR36" i="26"/>
  <c r="BS36" i="26" s="1"/>
  <c r="BC38" i="26"/>
  <c r="BG41" i="26"/>
  <c r="BO42" i="26"/>
  <c r="BG43" i="26"/>
  <c r="BC44" i="26"/>
  <c r="BR44" i="26"/>
  <c r="BS44" i="26" s="1"/>
  <c r="BG47" i="26"/>
  <c r="BC48" i="26"/>
  <c r="BS50" i="26"/>
  <c r="BC52" i="26"/>
  <c r="BC53" i="26"/>
  <c r="BG56" i="26"/>
  <c r="BS58" i="26"/>
  <c r="BG66" i="26"/>
  <c r="BC67" i="26"/>
  <c r="BG68" i="26"/>
  <c r="BC70" i="26"/>
  <c r="BN12" i="26"/>
  <c r="BO12" i="26" s="1"/>
  <c r="AL13" i="26"/>
  <c r="AF13" i="26"/>
  <c r="AH13" i="26" s="1"/>
  <c r="AL10" i="26"/>
  <c r="AF10" i="26"/>
  <c r="AH10" i="26" s="1"/>
  <c r="AL19" i="26"/>
  <c r="AH20" i="26"/>
  <c r="BN20" i="26"/>
  <c r="BO20" i="26" s="1"/>
  <c r="AL21" i="26"/>
  <c r="AF21" i="26"/>
  <c r="AH21" i="26" s="1"/>
  <c r="AL6" i="26"/>
  <c r="AF6" i="26"/>
  <c r="AH6" i="26" s="1"/>
  <c r="AH4" i="26"/>
  <c r="AL4" i="26"/>
  <c r="BO7" i="26"/>
  <c r="AG8" i="26"/>
  <c r="AH8" i="26" s="1"/>
  <c r="BC9" i="26"/>
  <c r="BO10" i="26"/>
  <c r="BS11" i="26"/>
  <c r="BO14" i="26"/>
  <c r="AG15" i="26"/>
  <c r="AH15" i="26" s="1"/>
  <c r="BC16" i="26"/>
  <c r="BO17" i="26"/>
  <c r="AH19" i="26"/>
  <c r="AL25" i="26"/>
  <c r="AF25" i="26"/>
  <c r="AH25" i="26" s="1"/>
  <c r="BS26" i="26"/>
  <c r="AF5" i="26"/>
  <c r="AH5" i="26" s="1"/>
  <c r="BS7" i="26"/>
  <c r="BS8" i="26"/>
  <c r="BC10" i="26"/>
  <c r="BS14" i="26"/>
  <c r="BS15" i="26"/>
  <c r="BC17" i="26"/>
  <c r="BG18" i="26"/>
  <c r="BO18" i="26"/>
  <c r="AL20" i="26"/>
  <c r="BO21" i="26"/>
  <c r="BS23" i="26"/>
  <c r="AH24" i="26"/>
  <c r="BO25" i="26"/>
  <c r="AH27" i="26"/>
  <c r="AL32" i="26"/>
  <c r="AF32" i="26"/>
  <c r="AH32" i="26" s="1"/>
  <c r="BS18" i="26"/>
  <c r="AL17" i="26"/>
  <c r="AF17" i="26"/>
  <c r="AH17" i="26" s="1"/>
  <c r="BS22" i="26"/>
  <c r="BO26" i="26"/>
  <c r="AH34" i="26"/>
  <c r="AL38" i="26"/>
  <c r="AG38" i="26"/>
  <c r="AH38" i="26" s="1"/>
  <c r="AF45" i="26"/>
  <c r="AH45" i="26" s="1"/>
  <c r="AL45" i="26"/>
  <c r="BG29" i="26"/>
  <c r="BO29" i="26"/>
  <c r="AL31" i="26"/>
  <c r="BO32" i="26"/>
  <c r="BG33" i="26"/>
  <c r="BO33" i="26"/>
  <c r="BS34" i="26"/>
  <c r="BO36" i="26"/>
  <c r="BS38" i="26"/>
  <c r="AH41" i="26"/>
  <c r="BO41" i="26"/>
  <c r="AH43" i="26"/>
  <c r="BO43" i="26"/>
  <c r="BO44" i="26"/>
  <c r="BO50" i="26"/>
  <c r="AG66" i="26"/>
  <c r="AH66" i="26" s="1"/>
  <c r="AL66" i="26"/>
  <c r="BS29" i="26"/>
  <c r="BC32" i="26"/>
  <c r="BS33" i="26"/>
  <c r="AL39" i="26"/>
  <c r="AF39" i="26"/>
  <c r="AH39" i="26" s="1"/>
  <c r="BS41" i="26"/>
  <c r="BS43" i="26"/>
  <c r="BN51" i="26"/>
  <c r="BO51" i="26" s="1"/>
  <c r="BR59" i="26"/>
  <c r="BS59" i="26" s="1"/>
  <c r="BG59" i="26"/>
  <c r="BO28" i="26"/>
  <c r="AF35" i="26"/>
  <c r="AH35" i="26" s="1"/>
  <c r="BR48" i="26"/>
  <c r="BS48" i="26" s="1"/>
  <c r="AL51" i="26"/>
  <c r="AF51" i="26"/>
  <c r="AH51" i="26" s="1"/>
  <c r="AH56" i="26"/>
  <c r="AF60" i="26"/>
  <c r="AH60" i="26" s="1"/>
  <c r="AL60" i="26"/>
  <c r="BO60" i="26"/>
  <c r="BN62" i="26"/>
  <c r="BO62" i="26" s="1"/>
  <c r="BC71" i="26"/>
  <c r="BN71" i="26"/>
  <c r="BO71" i="26" s="1"/>
  <c r="AF36" i="26"/>
  <c r="AH36" i="26" s="1"/>
  <c r="AF40" i="26"/>
  <c r="AH40" i="26" s="1"/>
  <c r="AF42" i="26"/>
  <c r="AH42" i="26" s="1"/>
  <c r="BO45" i="26"/>
  <c r="AG46" i="26"/>
  <c r="AH46" i="26" s="1"/>
  <c r="BN47" i="26"/>
  <c r="BO47" i="26" s="1"/>
  <c r="BN54" i="26"/>
  <c r="BO54" i="26" s="1"/>
  <c r="BO56" i="26"/>
  <c r="BG65" i="26"/>
  <c r="AL71" i="26"/>
  <c r="AF71" i="26"/>
  <c r="AH71" i="26" s="1"/>
  <c r="BC45" i="26"/>
  <c r="BS46" i="26"/>
  <c r="AL48" i="26"/>
  <c r="AL49" i="26"/>
  <c r="BO49" i="26"/>
  <c r="AG50" i="26"/>
  <c r="AH50" i="26" s="1"/>
  <c r="AG53" i="26"/>
  <c r="AH53" i="26" s="1"/>
  <c r="BS53" i="26"/>
  <c r="AL54" i="26"/>
  <c r="AF54" i="26"/>
  <c r="AH54" i="26" s="1"/>
  <c r="AF55" i="26"/>
  <c r="AH55" i="26" s="1"/>
  <c r="AL56" i="26"/>
  <c r="AH57" i="26"/>
  <c r="AF58" i="26"/>
  <c r="AH58" i="26" s="1"/>
  <c r="BC60" i="26"/>
  <c r="BO63" i="26"/>
  <c r="AL64" i="26"/>
  <c r="BO67" i="26"/>
  <c r="AL68" i="26"/>
  <c r="AL69" i="26"/>
  <c r="AF69" i="26"/>
  <c r="AH69" i="26" s="1"/>
  <c r="BO70" i="26"/>
  <c r="BC56" i="26"/>
  <c r="BS57" i="26"/>
  <c r="AL59" i="26"/>
  <c r="BS60" i="26"/>
  <c r="AL63" i="26"/>
  <c r="AF63" i="26"/>
  <c r="AH63" i="26" s="1"/>
  <c r="BS64" i="26"/>
  <c r="AL65" i="26"/>
  <c r="AF65" i="26"/>
  <c r="AH65" i="26" s="1"/>
  <c r="BS66" i="26"/>
  <c r="AL67" i="26"/>
  <c r="AF67" i="26"/>
  <c r="AH67" i="26" s="1"/>
  <c r="BS68" i="26"/>
  <c r="BS70" i="26"/>
  <c r="BO107" i="15"/>
  <c r="BS45" i="15"/>
  <c r="BS25" i="15"/>
  <c r="BC25" i="15"/>
  <c r="BS10" i="15"/>
  <c r="BO12" i="15"/>
  <c r="BO16" i="15"/>
  <c r="BO14" i="15"/>
  <c r="BS107" i="15"/>
  <c r="U2" i="26" l="1"/>
  <c r="Z4" i="26" s="1"/>
  <c r="X8" i="26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V8" i="26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2" i="26" s="1"/>
  <c r="BS36" i="15"/>
  <c r="X71" i="26"/>
  <c r="Y58" i="26" l="1"/>
  <c r="V73" i="26"/>
  <c r="Y59" i="26" l="1"/>
  <c r="Y60" i="26" l="1"/>
  <c r="Y61" i="26" l="1"/>
  <c r="AH75" i="15"/>
  <c r="Q15" i="3"/>
  <c r="R15" i="3"/>
  <c r="S15" i="3"/>
  <c r="T15" i="3"/>
  <c r="U15" i="3"/>
  <c r="V15" i="3"/>
  <c r="W15" i="3"/>
  <c r="Q16" i="3"/>
  <c r="R16" i="3"/>
  <c r="S16" i="3"/>
  <c r="T16" i="3"/>
  <c r="U16" i="3"/>
  <c r="V16" i="3"/>
  <c r="W16" i="3"/>
  <c r="Q17" i="3"/>
  <c r="R17" i="3"/>
  <c r="S17" i="3"/>
  <c r="T17" i="3"/>
  <c r="U17" i="3"/>
  <c r="V17" i="3"/>
  <c r="W17" i="3"/>
  <c r="Q18" i="3"/>
  <c r="R18" i="3"/>
  <c r="S18" i="3"/>
  <c r="T18" i="3"/>
  <c r="U18" i="3"/>
  <c r="V18" i="3"/>
  <c r="W18" i="3"/>
  <c r="Q19" i="3"/>
  <c r="R19" i="3"/>
  <c r="S19" i="3"/>
  <c r="T19" i="3"/>
  <c r="U19" i="3"/>
  <c r="V19" i="3"/>
  <c r="W19" i="3"/>
  <c r="Q20" i="3"/>
  <c r="R20" i="3"/>
  <c r="S20" i="3"/>
  <c r="T20" i="3"/>
  <c r="U20" i="3"/>
  <c r="V20" i="3"/>
  <c r="W20" i="3"/>
  <c r="Q21" i="3"/>
  <c r="R21" i="3"/>
  <c r="S21" i="3"/>
  <c r="T21" i="3"/>
  <c r="U21" i="3"/>
  <c r="V21" i="3"/>
  <c r="W21" i="3"/>
  <c r="Q22" i="3"/>
  <c r="R22" i="3"/>
  <c r="S22" i="3"/>
  <c r="T22" i="3"/>
  <c r="U22" i="3"/>
  <c r="V22" i="3"/>
  <c r="W22" i="3"/>
  <c r="Q23" i="3"/>
  <c r="R23" i="3"/>
  <c r="S23" i="3"/>
  <c r="T23" i="3"/>
  <c r="U23" i="3"/>
  <c r="V23" i="3"/>
  <c r="W23" i="3"/>
  <c r="Q24" i="3"/>
  <c r="R24" i="3"/>
  <c r="S24" i="3"/>
  <c r="T24" i="3"/>
  <c r="U24" i="3"/>
  <c r="V24" i="3"/>
  <c r="W24" i="3"/>
  <c r="Q25" i="3"/>
  <c r="R25" i="3"/>
  <c r="S25" i="3"/>
  <c r="T25" i="3"/>
  <c r="U25" i="3"/>
  <c r="V25" i="3"/>
  <c r="W25" i="3"/>
  <c r="Q26" i="3"/>
  <c r="R26" i="3"/>
  <c r="S26" i="3"/>
  <c r="T26" i="3"/>
  <c r="U26" i="3"/>
  <c r="V26" i="3"/>
  <c r="W26" i="3"/>
  <c r="Q27" i="3"/>
  <c r="R27" i="3"/>
  <c r="S27" i="3"/>
  <c r="T27" i="3"/>
  <c r="U27" i="3"/>
  <c r="V27" i="3"/>
  <c r="W27" i="3"/>
  <c r="Q28" i="3"/>
  <c r="R28" i="3"/>
  <c r="S28" i="3"/>
  <c r="T28" i="3"/>
  <c r="U28" i="3"/>
  <c r="V28" i="3"/>
  <c r="W28" i="3"/>
  <c r="Q29" i="3"/>
  <c r="R29" i="3"/>
  <c r="S29" i="3"/>
  <c r="T29" i="3"/>
  <c r="U29" i="3"/>
  <c r="V29" i="3"/>
  <c r="W29" i="3"/>
  <c r="Q30" i="3"/>
  <c r="R30" i="3"/>
  <c r="S30" i="3"/>
  <c r="T30" i="3"/>
  <c r="U30" i="3"/>
  <c r="V30" i="3"/>
  <c r="W30" i="3"/>
  <c r="Q31" i="3"/>
  <c r="R31" i="3"/>
  <c r="S31" i="3"/>
  <c r="T31" i="3"/>
  <c r="U31" i="3"/>
  <c r="V31" i="3"/>
  <c r="W31" i="3"/>
  <c r="Q32" i="3"/>
  <c r="R32" i="3"/>
  <c r="S32" i="3"/>
  <c r="T32" i="3"/>
  <c r="U32" i="3"/>
  <c r="V32" i="3"/>
  <c r="W32" i="3"/>
  <c r="Q33" i="3"/>
  <c r="R33" i="3"/>
  <c r="S33" i="3"/>
  <c r="T33" i="3"/>
  <c r="U33" i="3"/>
  <c r="V33" i="3"/>
  <c r="W33" i="3"/>
  <c r="Q34" i="3"/>
  <c r="R34" i="3"/>
  <c r="S34" i="3"/>
  <c r="T34" i="3"/>
  <c r="U34" i="3"/>
  <c r="V34" i="3"/>
  <c r="W34" i="3"/>
  <c r="Q35" i="3"/>
  <c r="R35" i="3"/>
  <c r="S35" i="3"/>
  <c r="T35" i="3"/>
  <c r="U35" i="3"/>
  <c r="V35" i="3"/>
  <c r="W35" i="3"/>
  <c r="Q36" i="3"/>
  <c r="R36" i="3"/>
  <c r="S36" i="3"/>
  <c r="T36" i="3"/>
  <c r="U36" i="3"/>
  <c r="V36" i="3"/>
  <c r="W36" i="3"/>
  <c r="Q37" i="3"/>
  <c r="R37" i="3"/>
  <c r="S37" i="3"/>
  <c r="T37" i="3"/>
  <c r="U37" i="3"/>
  <c r="V37" i="3"/>
  <c r="W37" i="3"/>
  <c r="Q38" i="3"/>
  <c r="R38" i="3"/>
  <c r="S38" i="3"/>
  <c r="T38" i="3"/>
  <c r="U38" i="3"/>
  <c r="V38" i="3"/>
  <c r="W38" i="3"/>
  <c r="Q39" i="3"/>
  <c r="R39" i="3"/>
  <c r="S39" i="3"/>
  <c r="T39" i="3"/>
  <c r="U39" i="3"/>
  <c r="V39" i="3"/>
  <c r="W39" i="3"/>
  <c r="Q40" i="3"/>
  <c r="R40" i="3"/>
  <c r="S40" i="3"/>
  <c r="T40" i="3"/>
  <c r="U40" i="3"/>
  <c r="V40" i="3"/>
  <c r="W40" i="3"/>
  <c r="Q41" i="3"/>
  <c r="R41" i="3"/>
  <c r="S41" i="3"/>
  <c r="T41" i="3"/>
  <c r="U41" i="3"/>
  <c r="V41" i="3"/>
  <c r="W41" i="3"/>
  <c r="Q42" i="3"/>
  <c r="R42" i="3"/>
  <c r="S42" i="3"/>
  <c r="T42" i="3"/>
  <c r="U42" i="3"/>
  <c r="V42" i="3"/>
  <c r="W42" i="3"/>
  <c r="Q43" i="3"/>
  <c r="R43" i="3"/>
  <c r="S43" i="3"/>
  <c r="T43" i="3"/>
  <c r="U43" i="3"/>
  <c r="V43" i="3"/>
  <c r="W43" i="3"/>
  <c r="Q44" i="3"/>
  <c r="R44" i="3"/>
  <c r="S44" i="3"/>
  <c r="T44" i="3"/>
  <c r="U44" i="3"/>
  <c r="V44" i="3"/>
  <c r="W44" i="3"/>
  <c r="Q45" i="3"/>
  <c r="R45" i="3"/>
  <c r="S45" i="3"/>
  <c r="T45" i="3"/>
  <c r="U45" i="3"/>
  <c r="V45" i="3"/>
  <c r="W45" i="3"/>
  <c r="Q46" i="3"/>
  <c r="R46" i="3"/>
  <c r="S46" i="3"/>
  <c r="T46" i="3"/>
  <c r="U46" i="3"/>
  <c r="V46" i="3"/>
  <c r="W46" i="3"/>
  <c r="Q47" i="3"/>
  <c r="R47" i="3"/>
  <c r="S47" i="3"/>
  <c r="T47" i="3"/>
  <c r="U47" i="3"/>
  <c r="V47" i="3"/>
  <c r="W47" i="3"/>
  <c r="Q48" i="3"/>
  <c r="R48" i="3"/>
  <c r="S48" i="3"/>
  <c r="T48" i="3"/>
  <c r="U48" i="3"/>
  <c r="V48" i="3"/>
  <c r="W48" i="3"/>
  <c r="Q49" i="3"/>
  <c r="R49" i="3"/>
  <c r="S49" i="3"/>
  <c r="T49" i="3"/>
  <c r="U49" i="3"/>
  <c r="V49" i="3"/>
  <c r="W49" i="3"/>
  <c r="Q50" i="3"/>
  <c r="R50" i="3"/>
  <c r="S50" i="3"/>
  <c r="T50" i="3"/>
  <c r="U50" i="3"/>
  <c r="V50" i="3"/>
  <c r="W50" i="3"/>
  <c r="Q51" i="3"/>
  <c r="R51" i="3"/>
  <c r="S51" i="3"/>
  <c r="T51" i="3"/>
  <c r="U51" i="3"/>
  <c r="V51" i="3"/>
  <c r="W51" i="3"/>
  <c r="Q52" i="3"/>
  <c r="R52" i="3"/>
  <c r="S52" i="3"/>
  <c r="T52" i="3"/>
  <c r="U52" i="3"/>
  <c r="V52" i="3"/>
  <c r="W52" i="3"/>
  <c r="Q53" i="3"/>
  <c r="R53" i="3"/>
  <c r="S53" i="3"/>
  <c r="T53" i="3"/>
  <c r="U53" i="3"/>
  <c r="V53" i="3"/>
  <c r="W53" i="3"/>
  <c r="Q54" i="3"/>
  <c r="R54" i="3"/>
  <c r="S54" i="3"/>
  <c r="T54" i="3"/>
  <c r="U54" i="3"/>
  <c r="V54" i="3"/>
  <c r="W54" i="3"/>
  <c r="Q55" i="3"/>
  <c r="R55" i="3"/>
  <c r="S55" i="3"/>
  <c r="T55" i="3"/>
  <c r="U55" i="3"/>
  <c r="V55" i="3"/>
  <c r="W55" i="3"/>
  <c r="Q56" i="3"/>
  <c r="R56" i="3"/>
  <c r="S56" i="3"/>
  <c r="T56" i="3"/>
  <c r="U56" i="3"/>
  <c r="V56" i="3"/>
  <c r="W56" i="3"/>
  <c r="Q57" i="3"/>
  <c r="R57" i="3"/>
  <c r="S57" i="3"/>
  <c r="T57" i="3"/>
  <c r="U57" i="3"/>
  <c r="V57" i="3"/>
  <c r="W57" i="3"/>
  <c r="Q58" i="3"/>
  <c r="R58" i="3"/>
  <c r="S58" i="3"/>
  <c r="T58" i="3"/>
  <c r="U58" i="3"/>
  <c r="V58" i="3"/>
  <c r="W58" i="3"/>
  <c r="Q59" i="3"/>
  <c r="R59" i="3"/>
  <c r="S59" i="3"/>
  <c r="T59" i="3"/>
  <c r="U59" i="3"/>
  <c r="V59" i="3"/>
  <c r="W59" i="3"/>
  <c r="Q60" i="3"/>
  <c r="R60" i="3"/>
  <c r="S60" i="3"/>
  <c r="T60" i="3"/>
  <c r="U60" i="3"/>
  <c r="V60" i="3"/>
  <c r="W60" i="3"/>
  <c r="Q61" i="3"/>
  <c r="R61" i="3"/>
  <c r="S61" i="3"/>
  <c r="T61" i="3"/>
  <c r="U61" i="3"/>
  <c r="V61" i="3"/>
  <c r="W61" i="3"/>
  <c r="Q62" i="3"/>
  <c r="R62" i="3"/>
  <c r="S62" i="3"/>
  <c r="T62" i="3"/>
  <c r="U62" i="3"/>
  <c r="V62" i="3"/>
  <c r="W62" i="3"/>
  <c r="Q63" i="3"/>
  <c r="R63" i="3"/>
  <c r="S63" i="3"/>
  <c r="T63" i="3"/>
  <c r="U63" i="3"/>
  <c r="V63" i="3"/>
  <c r="W63" i="3"/>
  <c r="Q64" i="3"/>
  <c r="R64" i="3"/>
  <c r="S64" i="3"/>
  <c r="T64" i="3"/>
  <c r="U64" i="3"/>
  <c r="V64" i="3"/>
  <c r="W64" i="3"/>
  <c r="Q65" i="3"/>
  <c r="R65" i="3"/>
  <c r="S65" i="3"/>
  <c r="T65" i="3"/>
  <c r="U65" i="3"/>
  <c r="V65" i="3"/>
  <c r="W65" i="3"/>
  <c r="Q66" i="3"/>
  <c r="R66" i="3"/>
  <c r="S66" i="3"/>
  <c r="T66" i="3"/>
  <c r="U66" i="3"/>
  <c r="V66" i="3"/>
  <c r="W66" i="3"/>
  <c r="Q67" i="3"/>
  <c r="R67" i="3"/>
  <c r="S67" i="3"/>
  <c r="T67" i="3"/>
  <c r="U67" i="3"/>
  <c r="V67" i="3"/>
  <c r="W67" i="3"/>
  <c r="Q68" i="3"/>
  <c r="R68" i="3"/>
  <c r="S68" i="3"/>
  <c r="T68" i="3"/>
  <c r="U68" i="3"/>
  <c r="V68" i="3"/>
  <c r="W68" i="3"/>
  <c r="Q69" i="3"/>
  <c r="R69" i="3"/>
  <c r="S69" i="3"/>
  <c r="T69" i="3"/>
  <c r="U69" i="3"/>
  <c r="V69" i="3"/>
  <c r="W69" i="3"/>
  <c r="Q3" i="3"/>
  <c r="R3" i="3"/>
  <c r="S3" i="3"/>
  <c r="T3" i="3"/>
  <c r="U3" i="3"/>
  <c r="V3" i="3"/>
  <c r="W3" i="3"/>
  <c r="Q4" i="3"/>
  <c r="R4" i="3"/>
  <c r="S4" i="3"/>
  <c r="T4" i="3"/>
  <c r="U4" i="3"/>
  <c r="V4" i="3"/>
  <c r="W4" i="3"/>
  <c r="Q5" i="3"/>
  <c r="R5" i="3"/>
  <c r="S5" i="3"/>
  <c r="T5" i="3"/>
  <c r="U5" i="3"/>
  <c r="V5" i="3"/>
  <c r="W5" i="3"/>
  <c r="Q6" i="3"/>
  <c r="R6" i="3"/>
  <c r="S6" i="3"/>
  <c r="T6" i="3"/>
  <c r="U6" i="3"/>
  <c r="V6" i="3"/>
  <c r="W6" i="3"/>
  <c r="Q7" i="3"/>
  <c r="R7" i="3"/>
  <c r="S7" i="3"/>
  <c r="T7" i="3"/>
  <c r="U7" i="3"/>
  <c r="V7" i="3"/>
  <c r="W7" i="3"/>
  <c r="Q8" i="3"/>
  <c r="R8" i="3"/>
  <c r="S8" i="3"/>
  <c r="T8" i="3"/>
  <c r="U8" i="3"/>
  <c r="V8" i="3"/>
  <c r="W8" i="3"/>
  <c r="Q9" i="3"/>
  <c r="R9" i="3"/>
  <c r="S9" i="3"/>
  <c r="T9" i="3"/>
  <c r="U9" i="3"/>
  <c r="V9" i="3"/>
  <c r="W9" i="3"/>
  <c r="Q10" i="3"/>
  <c r="R10" i="3"/>
  <c r="S10" i="3"/>
  <c r="T10" i="3"/>
  <c r="U10" i="3"/>
  <c r="V10" i="3"/>
  <c r="W10" i="3"/>
  <c r="Q11" i="3"/>
  <c r="R11" i="3"/>
  <c r="S11" i="3"/>
  <c r="T11" i="3"/>
  <c r="U11" i="3"/>
  <c r="V11" i="3"/>
  <c r="W11" i="3"/>
  <c r="Q12" i="3"/>
  <c r="R12" i="3"/>
  <c r="S12" i="3"/>
  <c r="T12" i="3"/>
  <c r="U12" i="3"/>
  <c r="V12" i="3"/>
  <c r="W12" i="3"/>
  <c r="Q13" i="3"/>
  <c r="R13" i="3"/>
  <c r="S13" i="3"/>
  <c r="T13" i="3"/>
  <c r="U13" i="3"/>
  <c r="V13" i="3"/>
  <c r="W13" i="3"/>
  <c r="Q14" i="3"/>
  <c r="R14" i="3"/>
  <c r="S14" i="3"/>
  <c r="T14" i="3"/>
  <c r="U14" i="3"/>
  <c r="V14" i="3"/>
  <c r="W14" i="3"/>
  <c r="M3" i="2"/>
  <c r="N3" i="2"/>
  <c r="O3" i="2"/>
  <c r="P3" i="2"/>
  <c r="Q3" i="2"/>
  <c r="R3" i="2"/>
  <c r="S3" i="2"/>
  <c r="T3" i="2"/>
  <c r="U3" i="2"/>
  <c r="V3" i="2"/>
  <c r="M4" i="2"/>
  <c r="N4" i="2"/>
  <c r="O4" i="2"/>
  <c r="P4" i="2"/>
  <c r="Q4" i="2"/>
  <c r="R4" i="2"/>
  <c r="S4" i="2"/>
  <c r="T4" i="2"/>
  <c r="U4" i="2"/>
  <c r="V4" i="2"/>
  <c r="M5" i="2"/>
  <c r="N5" i="2"/>
  <c r="O5" i="2"/>
  <c r="P5" i="2"/>
  <c r="Q5" i="2"/>
  <c r="R5" i="2"/>
  <c r="S5" i="2"/>
  <c r="T5" i="2"/>
  <c r="U5" i="2"/>
  <c r="V5" i="2"/>
  <c r="M6" i="2"/>
  <c r="N6" i="2"/>
  <c r="O6" i="2"/>
  <c r="P6" i="2"/>
  <c r="Q6" i="2"/>
  <c r="R6" i="2"/>
  <c r="S6" i="2"/>
  <c r="T6" i="2"/>
  <c r="U6" i="2"/>
  <c r="V6" i="2"/>
  <c r="M7" i="2"/>
  <c r="N7" i="2"/>
  <c r="O7" i="2"/>
  <c r="P7" i="2"/>
  <c r="Q7" i="2"/>
  <c r="R7" i="2"/>
  <c r="S7" i="2"/>
  <c r="T7" i="2"/>
  <c r="U7" i="2"/>
  <c r="V7" i="2"/>
  <c r="M8" i="2"/>
  <c r="N8" i="2"/>
  <c r="O8" i="2"/>
  <c r="P8" i="2"/>
  <c r="Q8" i="2"/>
  <c r="R8" i="2"/>
  <c r="S8" i="2"/>
  <c r="T8" i="2"/>
  <c r="U8" i="2"/>
  <c r="V8" i="2"/>
  <c r="M9" i="2"/>
  <c r="N9" i="2"/>
  <c r="O9" i="2"/>
  <c r="P9" i="2"/>
  <c r="Q9" i="2"/>
  <c r="R9" i="2"/>
  <c r="S9" i="2"/>
  <c r="T9" i="2"/>
  <c r="U9" i="2"/>
  <c r="V9" i="2"/>
  <c r="M10" i="2"/>
  <c r="N10" i="2"/>
  <c r="O10" i="2"/>
  <c r="P10" i="2"/>
  <c r="Q10" i="2"/>
  <c r="R10" i="2"/>
  <c r="S10" i="2"/>
  <c r="T10" i="2"/>
  <c r="U10" i="2"/>
  <c r="V10" i="2"/>
  <c r="M11" i="2"/>
  <c r="N11" i="2"/>
  <c r="O11" i="2"/>
  <c r="P11" i="2"/>
  <c r="Q11" i="2"/>
  <c r="R11" i="2"/>
  <c r="S11" i="2"/>
  <c r="AB11" i="2" s="1"/>
  <c r="T11" i="2"/>
  <c r="U11" i="2"/>
  <c r="V11" i="2"/>
  <c r="M12" i="2"/>
  <c r="N12" i="2"/>
  <c r="O12" i="2"/>
  <c r="P12" i="2"/>
  <c r="Q12" i="2"/>
  <c r="R12" i="2"/>
  <c r="S12" i="2"/>
  <c r="T12" i="2"/>
  <c r="U12" i="2"/>
  <c r="V12" i="2"/>
  <c r="M13" i="2"/>
  <c r="N13" i="2"/>
  <c r="O13" i="2"/>
  <c r="X13" i="2" s="1"/>
  <c r="P13" i="2"/>
  <c r="Q13" i="2"/>
  <c r="R13" i="2"/>
  <c r="S13" i="2"/>
  <c r="T13" i="2"/>
  <c r="U13" i="2"/>
  <c r="V13" i="2"/>
  <c r="AF13" i="2" s="1"/>
  <c r="M14" i="2"/>
  <c r="N14" i="2"/>
  <c r="O14" i="2"/>
  <c r="P14" i="2"/>
  <c r="Q14" i="2"/>
  <c r="R14" i="2"/>
  <c r="S14" i="2"/>
  <c r="T14" i="2"/>
  <c r="U14" i="2"/>
  <c r="V14" i="2"/>
  <c r="M15" i="2"/>
  <c r="N15" i="2"/>
  <c r="O15" i="2"/>
  <c r="X15" i="2" s="1"/>
  <c r="P15" i="2"/>
  <c r="Q15" i="2"/>
  <c r="R15" i="2"/>
  <c r="S15" i="2"/>
  <c r="T15" i="2"/>
  <c r="U15" i="2"/>
  <c r="V15" i="2"/>
  <c r="M16" i="2"/>
  <c r="N16" i="2"/>
  <c r="O16" i="2"/>
  <c r="Y16" i="2" s="1"/>
  <c r="P16" i="2"/>
  <c r="Q16" i="2"/>
  <c r="R16" i="2"/>
  <c r="S16" i="2"/>
  <c r="T16" i="2"/>
  <c r="U16" i="2"/>
  <c r="V16" i="2"/>
  <c r="M17" i="2"/>
  <c r="N17" i="2"/>
  <c r="O17" i="2"/>
  <c r="P17" i="2"/>
  <c r="Q17" i="2"/>
  <c r="R17" i="2"/>
  <c r="S17" i="2"/>
  <c r="T17" i="2"/>
  <c r="U17" i="2"/>
  <c r="V17" i="2"/>
  <c r="AF17" i="2" s="1"/>
  <c r="M18" i="2"/>
  <c r="N18" i="2"/>
  <c r="O18" i="2"/>
  <c r="P18" i="2"/>
  <c r="Q18" i="2"/>
  <c r="R18" i="2"/>
  <c r="S18" i="2"/>
  <c r="T18" i="2"/>
  <c r="U18" i="2"/>
  <c r="V18" i="2"/>
  <c r="M19" i="2"/>
  <c r="N19" i="2"/>
  <c r="O19" i="2"/>
  <c r="P19" i="2"/>
  <c r="Q19" i="2"/>
  <c r="R19" i="2"/>
  <c r="S19" i="2"/>
  <c r="T19" i="2"/>
  <c r="U19" i="2"/>
  <c r="V19" i="2"/>
  <c r="M20" i="2"/>
  <c r="N20" i="2"/>
  <c r="O20" i="2"/>
  <c r="P20" i="2"/>
  <c r="Q20" i="2"/>
  <c r="R20" i="2"/>
  <c r="S20" i="2"/>
  <c r="T20" i="2"/>
  <c r="U20" i="2"/>
  <c r="V20" i="2"/>
  <c r="M21" i="2"/>
  <c r="N21" i="2"/>
  <c r="O21" i="2"/>
  <c r="X21" i="2" s="1"/>
  <c r="P21" i="2"/>
  <c r="Q21" i="2"/>
  <c r="R21" i="2"/>
  <c r="S21" i="2"/>
  <c r="T21" i="2"/>
  <c r="U21" i="2"/>
  <c r="V21" i="2"/>
  <c r="AF21" i="2" s="1"/>
  <c r="M22" i="2"/>
  <c r="N22" i="2"/>
  <c r="O22" i="2"/>
  <c r="P22" i="2"/>
  <c r="Q22" i="2"/>
  <c r="Z22" i="2" s="1"/>
  <c r="R22" i="2"/>
  <c r="S22" i="2"/>
  <c r="T22" i="2"/>
  <c r="U22" i="2"/>
  <c r="V22" i="2"/>
  <c r="M23" i="2"/>
  <c r="N23" i="2"/>
  <c r="O23" i="2"/>
  <c r="P23" i="2"/>
  <c r="Q23" i="2"/>
  <c r="R23" i="2"/>
  <c r="S23" i="2"/>
  <c r="AB23" i="2" s="1"/>
  <c r="T23" i="2"/>
  <c r="U23" i="2"/>
  <c r="V23" i="2"/>
  <c r="M24" i="2"/>
  <c r="N24" i="2"/>
  <c r="O24" i="2"/>
  <c r="P24" i="2"/>
  <c r="Q24" i="2"/>
  <c r="R24" i="2"/>
  <c r="S24" i="2"/>
  <c r="T24" i="2"/>
  <c r="U24" i="2"/>
  <c r="V24" i="2"/>
  <c r="M25" i="2"/>
  <c r="N25" i="2"/>
  <c r="O25" i="2"/>
  <c r="X25" i="2" s="1"/>
  <c r="P25" i="2"/>
  <c r="Q25" i="2"/>
  <c r="R25" i="2"/>
  <c r="S25" i="2"/>
  <c r="T25" i="2"/>
  <c r="U25" i="2"/>
  <c r="V25" i="2"/>
  <c r="M26" i="2"/>
  <c r="N26" i="2"/>
  <c r="O26" i="2"/>
  <c r="P26" i="2"/>
  <c r="Q26" i="2"/>
  <c r="R26" i="2"/>
  <c r="S26" i="2"/>
  <c r="T26" i="2"/>
  <c r="U26" i="2"/>
  <c r="V26" i="2"/>
  <c r="M27" i="2"/>
  <c r="N27" i="2"/>
  <c r="O27" i="2"/>
  <c r="X27" i="2" s="1"/>
  <c r="P27" i="2"/>
  <c r="Q27" i="2"/>
  <c r="R27" i="2"/>
  <c r="S27" i="2"/>
  <c r="T27" i="2"/>
  <c r="U27" i="2"/>
  <c r="V27" i="2"/>
  <c r="AF27" i="2" s="1"/>
  <c r="M28" i="2"/>
  <c r="N28" i="2"/>
  <c r="O28" i="2"/>
  <c r="P28" i="2"/>
  <c r="Q28" i="2"/>
  <c r="R28" i="2"/>
  <c r="S28" i="2"/>
  <c r="T28" i="2"/>
  <c r="U28" i="2"/>
  <c r="V28" i="2"/>
  <c r="M29" i="2"/>
  <c r="N29" i="2"/>
  <c r="O29" i="2"/>
  <c r="P29" i="2"/>
  <c r="Q29" i="2"/>
  <c r="R29" i="2"/>
  <c r="S29" i="2"/>
  <c r="T29" i="2"/>
  <c r="U29" i="2"/>
  <c r="V29" i="2"/>
  <c r="AF29" i="2" s="1"/>
  <c r="M30" i="2"/>
  <c r="N30" i="2"/>
  <c r="O30" i="2"/>
  <c r="Y30" i="2" s="1"/>
  <c r="P30" i="2"/>
  <c r="Q30" i="2"/>
  <c r="R30" i="2"/>
  <c r="S30" i="2"/>
  <c r="T30" i="2"/>
  <c r="U30" i="2"/>
  <c r="V30" i="2"/>
  <c r="M31" i="2"/>
  <c r="N31" i="2"/>
  <c r="O31" i="2"/>
  <c r="Y31" i="2" s="1"/>
  <c r="P31" i="2"/>
  <c r="Q31" i="2"/>
  <c r="R31" i="2"/>
  <c r="S31" i="2"/>
  <c r="T31" i="2"/>
  <c r="U31" i="2"/>
  <c r="V31" i="2"/>
  <c r="AF31" i="2" s="1"/>
  <c r="M32" i="2"/>
  <c r="N32" i="2"/>
  <c r="O32" i="2"/>
  <c r="P32" i="2"/>
  <c r="Q32" i="2"/>
  <c r="R32" i="2"/>
  <c r="S32" i="2"/>
  <c r="T32" i="2"/>
  <c r="U32" i="2"/>
  <c r="V32" i="2"/>
  <c r="M33" i="2"/>
  <c r="N33" i="2"/>
  <c r="O33" i="2"/>
  <c r="X33" i="2" s="1"/>
  <c r="P33" i="2"/>
  <c r="Q33" i="2"/>
  <c r="R33" i="2"/>
  <c r="S33" i="2"/>
  <c r="T33" i="2"/>
  <c r="U33" i="2"/>
  <c r="V33" i="2"/>
  <c r="M34" i="2"/>
  <c r="N34" i="2"/>
  <c r="O34" i="2"/>
  <c r="P34" i="2"/>
  <c r="Q34" i="2"/>
  <c r="Z34" i="2" s="1"/>
  <c r="R34" i="2"/>
  <c r="S34" i="2"/>
  <c r="T34" i="2"/>
  <c r="U34" i="2"/>
  <c r="V34" i="2"/>
  <c r="M35" i="2"/>
  <c r="N35" i="2"/>
  <c r="O35" i="2"/>
  <c r="P35" i="2"/>
  <c r="Q35" i="2"/>
  <c r="R35" i="2"/>
  <c r="S35" i="2"/>
  <c r="AB35" i="2" s="1"/>
  <c r="T35" i="2"/>
  <c r="U35" i="2"/>
  <c r="V35" i="2"/>
  <c r="AF35" i="2" s="1"/>
  <c r="M36" i="2"/>
  <c r="N36" i="2"/>
  <c r="O36" i="2"/>
  <c r="P36" i="2"/>
  <c r="Q36" i="2"/>
  <c r="R36" i="2"/>
  <c r="S36" i="2"/>
  <c r="T36" i="2"/>
  <c r="U36" i="2"/>
  <c r="V36" i="2"/>
  <c r="M37" i="2"/>
  <c r="N37" i="2"/>
  <c r="O37" i="2"/>
  <c r="X37" i="2" s="1"/>
  <c r="P37" i="2"/>
  <c r="Q37" i="2"/>
  <c r="R37" i="2"/>
  <c r="S37" i="2"/>
  <c r="T37" i="2"/>
  <c r="U37" i="2"/>
  <c r="V37" i="2"/>
  <c r="M38" i="2"/>
  <c r="N38" i="2"/>
  <c r="O38" i="2"/>
  <c r="P38" i="2"/>
  <c r="Q38" i="2"/>
  <c r="R38" i="2"/>
  <c r="S38" i="2"/>
  <c r="T38" i="2"/>
  <c r="U38" i="2"/>
  <c r="V38" i="2"/>
  <c r="M39" i="2"/>
  <c r="N39" i="2"/>
  <c r="O39" i="2"/>
  <c r="X39" i="2" s="1"/>
  <c r="P39" i="2"/>
  <c r="Q39" i="2"/>
  <c r="R39" i="2"/>
  <c r="S39" i="2"/>
  <c r="T39" i="2"/>
  <c r="U39" i="2"/>
  <c r="V39" i="2"/>
  <c r="AF39" i="2" s="1"/>
  <c r="M40" i="2"/>
  <c r="N40" i="2"/>
  <c r="O40" i="2"/>
  <c r="P40" i="2"/>
  <c r="Q40" i="2"/>
  <c r="R40" i="2"/>
  <c r="S40" i="2"/>
  <c r="T40" i="2"/>
  <c r="U40" i="2"/>
  <c r="V40" i="2"/>
  <c r="M41" i="2"/>
  <c r="N41" i="2"/>
  <c r="O41" i="2"/>
  <c r="P41" i="2"/>
  <c r="Q41" i="2"/>
  <c r="R41" i="2"/>
  <c r="S41" i="2"/>
  <c r="T41" i="2"/>
  <c r="U41" i="2"/>
  <c r="V41" i="2"/>
  <c r="AF41" i="2" s="1"/>
  <c r="M42" i="2"/>
  <c r="N42" i="2"/>
  <c r="O42" i="2"/>
  <c r="P42" i="2"/>
  <c r="Q42" i="2"/>
  <c r="R42" i="2"/>
  <c r="S42" i="2"/>
  <c r="T42" i="2"/>
  <c r="U42" i="2"/>
  <c r="V42" i="2"/>
  <c r="M43" i="2"/>
  <c r="N43" i="2"/>
  <c r="O43" i="2"/>
  <c r="X43" i="2" s="1"/>
  <c r="P43" i="2"/>
  <c r="Q43" i="2"/>
  <c r="R43" i="2"/>
  <c r="S43" i="2"/>
  <c r="T43" i="2"/>
  <c r="U43" i="2"/>
  <c r="V43" i="2"/>
  <c r="AF43" i="2" s="1"/>
  <c r="M44" i="2"/>
  <c r="N44" i="2"/>
  <c r="O44" i="2"/>
  <c r="P44" i="2"/>
  <c r="Q44" i="2"/>
  <c r="R44" i="2"/>
  <c r="S44" i="2"/>
  <c r="T44" i="2"/>
  <c r="U44" i="2"/>
  <c r="V44" i="2"/>
  <c r="M45" i="2"/>
  <c r="N45" i="2"/>
  <c r="O45" i="2"/>
  <c r="X45" i="2" s="1"/>
  <c r="P45" i="2"/>
  <c r="Q45" i="2"/>
  <c r="R45" i="2"/>
  <c r="S45" i="2"/>
  <c r="T45" i="2"/>
  <c r="U45" i="2"/>
  <c r="V45" i="2"/>
  <c r="M46" i="2"/>
  <c r="N46" i="2"/>
  <c r="O46" i="2"/>
  <c r="P46" i="2"/>
  <c r="Q46" i="2"/>
  <c r="Z46" i="2" s="1"/>
  <c r="R46" i="2"/>
  <c r="S46" i="2"/>
  <c r="T46" i="2"/>
  <c r="U46" i="2"/>
  <c r="V46" i="2"/>
  <c r="M47" i="2"/>
  <c r="N47" i="2"/>
  <c r="O47" i="2"/>
  <c r="P47" i="2"/>
  <c r="Q47" i="2"/>
  <c r="R47" i="2"/>
  <c r="S47" i="2"/>
  <c r="AB47" i="2" s="1"/>
  <c r="T47" i="2"/>
  <c r="U47" i="2"/>
  <c r="V47" i="2"/>
  <c r="AF47" i="2" s="1"/>
  <c r="M48" i="2"/>
  <c r="N48" i="2"/>
  <c r="O48" i="2"/>
  <c r="P48" i="2"/>
  <c r="Q48" i="2"/>
  <c r="R48" i="2"/>
  <c r="S48" i="2"/>
  <c r="T48" i="2"/>
  <c r="U48" i="2"/>
  <c r="V48" i="2"/>
  <c r="M49" i="2"/>
  <c r="N49" i="2"/>
  <c r="O49" i="2"/>
  <c r="X49" i="2" s="1"/>
  <c r="P49" i="2"/>
  <c r="Q49" i="2"/>
  <c r="R49" i="2"/>
  <c r="S49" i="2"/>
  <c r="T49" i="2"/>
  <c r="U49" i="2"/>
  <c r="V49" i="2"/>
  <c r="M50" i="2"/>
  <c r="N50" i="2"/>
  <c r="O50" i="2"/>
  <c r="P50" i="2"/>
  <c r="Q50" i="2"/>
  <c r="R50" i="2"/>
  <c r="S50" i="2"/>
  <c r="T50" i="2"/>
  <c r="U50" i="2"/>
  <c r="V50" i="2"/>
  <c r="M51" i="2"/>
  <c r="N51" i="2"/>
  <c r="O51" i="2"/>
  <c r="X51" i="2" s="1"/>
  <c r="P51" i="2"/>
  <c r="Q51" i="2"/>
  <c r="R51" i="2"/>
  <c r="S51" i="2"/>
  <c r="T51" i="2"/>
  <c r="U51" i="2"/>
  <c r="V51" i="2"/>
  <c r="AF51" i="2" s="1"/>
  <c r="M52" i="2"/>
  <c r="N52" i="2"/>
  <c r="O52" i="2"/>
  <c r="P52" i="2"/>
  <c r="Q52" i="2"/>
  <c r="R52" i="2"/>
  <c r="S52" i="2"/>
  <c r="T52" i="2"/>
  <c r="U52" i="2"/>
  <c r="V52" i="2"/>
  <c r="M53" i="2"/>
  <c r="N53" i="2"/>
  <c r="O53" i="2"/>
  <c r="P53" i="2"/>
  <c r="Q53" i="2"/>
  <c r="R53" i="2"/>
  <c r="S53" i="2"/>
  <c r="T53" i="2"/>
  <c r="U53" i="2"/>
  <c r="V53" i="2"/>
  <c r="AF53" i="2" s="1"/>
  <c r="M54" i="2"/>
  <c r="N54" i="2"/>
  <c r="O54" i="2"/>
  <c r="P54" i="2"/>
  <c r="Q54" i="2"/>
  <c r="R54" i="2"/>
  <c r="S54" i="2"/>
  <c r="T54" i="2"/>
  <c r="U54" i="2"/>
  <c r="V54" i="2"/>
  <c r="M55" i="2"/>
  <c r="N55" i="2"/>
  <c r="O55" i="2"/>
  <c r="P55" i="2"/>
  <c r="Q55" i="2"/>
  <c r="R55" i="2"/>
  <c r="S55" i="2"/>
  <c r="T55" i="2"/>
  <c r="U55" i="2"/>
  <c r="V55" i="2"/>
  <c r="AF55" i="2" s="1"/>
  <c r="M56" i="2"/>
  <c r="N56" i="2"/>
  <c r="O56" i="2"/>
  <c r="P56" i="2"/>
  <c r="Q56" i="2"/>
  <c r="R56" i="2"/>
  <c r="S56" i="2"/>
  <c r="T56" i="2"/>
  <c r="U56" i="2"/>
  <c r="V56" i="2"/>
  <c r="M57" i="2"/>
  <c r="N57" i="2"/>
  <c r="O57" i="2"/>
  <c r="X57" i="2" s="1"/>
  <c r="P57" i="2"/>
  <c r="Q57" i="2"/>
  <c r="R57" i="2"/>
  <c r="S57" i="2"/>
  <c r="T57" i="2"/>
  <c r="U57" i="2"/>
  <c r="V57" i="2"/>
  <c r="M58" i="2"/>
  <c r="N58" i="2"/>
  <c r="O58" i="2"/>
  <c r="P58" i="2"/>
  <c r="Q58" i="2"/>
  <c r="Z58" i="2" s="1"/>
  <c r="R58" i="2"/>
  <c r="S58" i="2"/>
  <c r="T58" i="2"/>
  <c r="U58" i="2"/>
  <c r="V58" i="2"/>
  <c r="M59" i="2"/>
  <c r="N59" i="2"/>
  <c r="O59" i="2"/>
  <c r="P59" i="2"/>
  <c r="Q59" i="2"/>
  <c r="R59" i="2"/>
  <c r="S59" i="2"/>
  <c r="AB59" i="2" s="1"/>
  <c r="T59" i="2"/>
  <c r="U59" i="2"/>
  <c r="V59" i="2"/>
  <c r="AF59" i="2" s="1"/>
  <c r="M60" i="2"/>
  <c r="N60" i="2"/>
  <c r="O60" i="2"/>
  <c r="P60" i="2"/>
  <c r="Q60" i="2"/>
  <c r="R60" i="2"/>
  <c r="S60" i="2"/>
  <c r="T60" i="2"/>
  <c r="U60" i="2"/>
  <c r="V60" i="2"/>
  <c r="M61" i="2"/>
  <c r="N61" i="2"/>
  <c r="O61" i="2"/>
  <c r="Y61" i="2" s="1"/>
  <c r="P61" i="2"/>
  <c r="Q61" i="2"/>
  <c r="R61" i="2"/>
  <c r="S61" i="2"/>
  <c r="T61" i="2"/>
  <c r="U61" i="2"/>
  <c r="V61" i="2"/>
  <c r="M62" i="2"/>
  <c r="N62" i="2"/>
  <c r="O62" i="2"/>
  <c r="P62" i="2"/>
  <c r="Q62" i="2"/>
  <c r="R62" i="2"/>
  <c r="S62" i="2"/>
  <c r="T62" i="2"/>
  <c r="U62" i="2"/>
  <c r="V62" i="2"/>
  <c r="M63" i="2"/>
  <c r="N63" i="2"/>
  <c r="O63" i="2"/>
  <c r="X63" i="2" s="1"/>
  <c r="P63" i="2"/>
  <c r="Q63" i="2"/>
  <c r="R63" i="2"/>
  <c r="S63" i="2"/>
  <c r="T63" i="2"/>
  <c r="U63" i="2"/>
  <c r="V63" i="2"/>
  <c r="AF63" i="2" s="1"/>
  <c r="M64" i="2"/>
  <c r="N64" i="2"/>
  <c r="O64" i="2"/>
  <c r="P64" i="2"/>
  <c r="Q64" i="2"/>
  <c r="R64" i="2"/>
  <c r="S64" i="2"/>
  <c r="T64" i="2"/>
  <c r="U64" i="2"/>
  <c r="V64" i="2"/>
  <c r="M65" i="2"/>
  <c r="N65" i="2"/>
  <c r="O65" i="2"/>
  <c r="P65" i="2"/>
  <c r="Q65" i="2"/>
  <c r="R65" i="2"/>
  <c r="S65" i="2"/>
  <c r="T65" i="2"/>
  <c r="U65" i="2"/>
  <c r="V65" i="2"/>
  <c r="AF65" i="2" s="1"/>
  <c r="M66" i="2"/>
  <c r="N66" i="2"/>
  <c r="O66" i="2"/>
  <c r="P66" i="2"/>
  <c r="Q66" i="2"/>
  <c r="R66" i="2"/>
  <c r="S66" i="2"/>
  <c r="T66" i="2"/>
  <c r="U66" i="2"/>
  <c r="V66" i="2"/>
  <c r="M67" i="2"/>
  <c r="N67" i="2"/>
  <c r="O67" i="2"/>
  <c r="X67" i="2" s="1"/>
  <c r="P67" i="2"/>
  <c r="Q67" i="2"/>
  <c r="R67" i="2"/>
  <c r="S67" i="2"/>
  <c r="T67" i="2"/>
  <c r="U67" i="2"/>
  <c r="V67" i="2"/>
  <c r="AF67" i="2" s="1"/>
  <c r="M68" i="2"/>
  <c r="N68" i="2"/>
  <c r="O68" i="2"/>
  <c r="P68" i="2"/>
  <c r="Q68" i="2"/>
  <c r="R68" i="2"/>
  <c r="S68" i="2"/>
  <c r="T68" i="2"/>
  <c r="U68" i="2"/>
  <c r="V68" i="2"/>
  <c r="AF68" i="2" s="1"/>
  <c r="M69" i="2"/>
  <c r="N69" i="2"/>
  <c r="O69" i="2"/>
  <c r="X69" i="2" s="1"/>
  <c r="P69" i="2"/>
  <c r="Q69" i="2"/>
  <c r="R69" i="2"/>
  <c r="S69" i="2"/>
  <c r="T69" i="2"/>
  <c r="U69" i="2"/>
  <c r="V69" i="2"/>
  <c r="M70" i="2"/>
  <c r="N70" i="2"/>
  <c r="O70" i="2"/>
  <c r="P70" i="2"/>
  <c r="Q70" i="2"/>
  <c r="Z70" i="2" s="1"/>
  <c r="R70" i="2"/>
  <c r="S70" i="2"/>
  <c r="T70" i="2"/>
  <c r="U70" i="2"/>
  <c r="V70" i="2"/>
  <c r="M71" i="2"/>
  <c r="N71" i="2"/>
  <c r="O71" i="2"/>
  <c r="P71" i="2"/>
  <c r="Q71" i="2"/>
  <c r="R71" i="2"/>
  <c r="S71" i="2"/>
  <c r="AB71" i="2" s="1"/>
  <c r="T71" i="2"/>
  <c r="U71" i="2"/>
  <c r="V71" i="2"/>
  <c r="AF71" i="2" s="1"/>
  <c r="M72" i="2"/>
  <c r="N72" i="2"/>
  <c r="O72" i="2"/>
  <c r="P72" i="2"/>
  <c r="Q72" i="2"/>
  <c r="R72" i="2"/>
  <c r="S72" i="2"/>
  <c r="T72" i="2"/>
  <c r="U72" i="2"/>
  <c r="V72" i="2"/>
  <c r="M73" i="2"/>
  <c r="N73" i="2"/>
  <c r="O73" i="2"/>
  <c r="X73" i="2" s="1"/>
  <c r="P73" i="2"/>
  <c r="Q73" i="2"/>
  <c r="R73" i="2"/>
  <c r="S73" i="2"/>
  <c r="T73" i="2"/>
  <c r="U73" i="2"/>
  <c r="V73" i="2"/>
  <c r="M74" i="2"/>
  <c r="N74" i="2"/>
  <c r="O74" i="2"/>
  <c r="X74" i="2" s="1"/>
  <c r="P74" i="2"/>
  <c r="Q74" i="2"/>
  <c r="R74" i="2"/>
  <c r="S74" i="2"/>
  <c r="T74" i="2"/>
  <c r="U74" i="2"/>
  <c r="V74" i="2"/>
  <c r="M75" i="2"/>
  <c r="N75" i="2"/>
  <c r="O75" i="2"/>
  <c r="X75" i="2" s="1"/>
  <c r="P75" i="2"/>
  <c r="Q75" i="2"/>
  <c r="R75" i="2"/>
  <c r="S75" i="2"/>
  <c r="T75" i="2"/>
  <c r="U75" i="2"/>
  <c r="V75" i="2"/>
  <c r="AF75" i="2" s="1"/>
  <c r="M76" i="2"/>
  <c r="N76" i="2"/>
  <c r="O76" i="2"/>
  <c r="P76" i="2"/>
  <c r="Q76" i="2"/>
  <c r="R76" i="2"/>
  <c r="S76" i="2"/>
  <c r="T76" i="2"/>
  <c r="U76" i="2"/>
  <c r="V76" i="2"/>
  <c r="M77" i="2"/>
  <c r="N77" i="2"/>
  <c r="O77" i="2"/>
  <c r="P77" i="2"/>
  <c r="Q77" i="2"/>
  <c r="R77" i="2"/>
  <c r="S77" i="2"/>
  <c r="T77" i="2"/>
  <c r="U77" i="2"/>
  <c r="V77" i="2"/>
  <c r="AF77" i="2" s="1"/>
  <c r="M78" i="2"/>
  <c r="N78" i="2"/>
  <c r="O78" i="2"/>
  <c r="P78" i="2"/>
  <c r="Q78" i="2"/>
  <c r="R78" i="2"/>
  <c r="S78" i="2"/>
  <c r="T78" i="2"/>
  <c r="U78" i="2"/>
  <c r="V78" i="2"/>
  <c r="M79" i="2"/>
  <c r="N79" i="2"/>
  <c r="O79" i="2"/>
  <c r="X79" i="2" s="1"/>
  <c r="P79" i="2"/>
  <c r="Q79" i="2"/>
  <c r="R79" i="2"/>
  <c r="S79" i="2"/>
  <c r="T79" i="2"/>
  <c r="U79" i="2"/>
  <c r="V79" i="2"/>
  <c r="AF79" i="2" s="1"/>
  <c r="M80" i="2"/>
  <c r="N80" i="2"/>
  <c r="O80" i="2"/>
  <c r="P80" i="2"/>
  <c r="Q80" i="2"/>
  <c r="R80" i="2"/>
  <c r="S80" i="2"/>
  <c r="T80" i="2"/>
  <c r="U80" i="2"/>
  <c r="V80" i="2"/>
  <c r="M81" i="2"/>
  <c r="N81" i="2"/>
  <c r="O81" i="2"/>
  <c r="X81" i="2" s="1"/>
  <c r="P81" i="2"/>
  <c r="Q81" i="2"/>
  <c r="R81" i="2"/>
  <c r="S81" i="2"/>
  <c r="T81" i="2"/>
  <c r="U81" i="2"/>
  <c r="V81" i="2"/>
  <c r="M82" i="2"/>
  <c r="N82" i="2"/>
  <c r="O82" i="2"/>
  <c r="P82" i="2"/>
  <c r="Q82" i="2"/>
  <c r="Z82" i="2" s="1"/>
  <c r="R82" i="2"/>
  <c r="S82" i="2"/>
  <c r="T82" i="2"/>
  <c r="U82" i="2"/>
  <c r="V82" i="2"/>
  <c r="M83" i="2"/>
  <c r="N83" i="2"/>
  <c r="O83" i="2"/>
  <c r="P83" i="2"/>
  <c r="Q83" i="2"/>
  <c r="R83" i="2"/>
  <c r="S83" i="2"/>
  <c r="AB83" i="2" s="1"/>
  <c r="T83" i="2"/>
  <c r="U83" i="2"/>
  <c r="V83" i="2"/>
  <c r="AF83" i="2" s="1"/>
  <c r="M84" i="2"/>
  <c r="N84" i="2"/>
  <c r="O84" i="2"/>
  <c r="P84" i="2"/>
  <c r="Q84" i="2"/>
  <c r="R84" i="2"/>
  <c r="S84" i="2"/>
  <c r="T84" i="2"/>
  <c r="U84" i="2"/>
  <c r="V84" i="2"/>
  <c r="M85" i="2"/>
  <c r="N85" i="2"/>
  <c r="O85" i="2"/>
  <c r="P85" i="2"/>
  <c r="Q85" i="2"/>
  <c r="R85" i="2"/>
  <c r="S85" i="2"/>
  <c r="T85" i="2"/>
  <c r="U85" i="2"/>
  <c r="V85" i="2"/>
  <c r="AF85" i="2" s="1"/>
  <c r="M86" i="2"/>
  <c r="N86" i="2"/>
  <c r="O86" i="2"/>
  <c r="P86" i="2"/>
  <c r="Q86" i="2"/>
  <c r="R86" i="2"/>
  <c r="S86" i="2"/>
  <c r="T86" i="2"/>
  <c r="U86" i="2"/>
  <c r="V86" i="2"/>
  <c r="M87" i="2"/>
  <c r="N87" i="2"/>
  <c r="O87" i="2"/>
  <c r="X87" i="2" s="1"/>
  <c r="P87" i="2"/>
  <c r="Q87" i="2"/>
  <c r="R87" i="2"/>
  <c r="S87" i="2"/>
  <c r="T87" i="2"/>
  <c r="U87" i="2"/>
  <c r="V87" i="2"/>
  <c r="AF87" i="2" s="1"/>
  <c r="M88" i="2"/>
  <c r="N88" i="2"/>
  <c r="O88" i="2"/>
  <c r="Y88" i="2" s="1"/>
  <c r="P88" i="2"/>
  <c r="Q88" i="2"/>
  <c r="Z88" i="2" s="1"/>
  <c r="R88" i="2"/>
  <c r="S88" i="2"/>
  <c r="T88" i="2"/>
  <c r="U88" i="2"/>
  <c r="V88" i="2"/>
  <c r="M89" i="2"/>
  <c r="N89" i="2"/>
  <c r="O89" i="2"/>
  <c r="P89" i="2"/>
  <c r="Q89" i="2"/>
  <c r="R89" i="2"/>
  <c r="S89" i="2"/>
  <c r="T89" i="2"/>
  <c r="U89" i="2"/>
  <c r="V89" i="2"/>
  <c r="AF89" i="2" s="1"/>
  <c r="M90" i="2"/>
  <c r="N90" i="2"/>
  <c r="O90" i="2"/>
  <c r="P90" i="2"/>
  <c r="Q90" i="2"/>
  <c r="R90" i="2"/>
  <c r="S90" i="2"/>
  <c r="T90" i="2"/>
  <c r="U90" i="2"/>
  <c r="V90" i="2"/>
  <c r="M91" i="2"/>
  <c r="N91" i="2"/>
  <c r="O91" i="2"/>
  <c r="Y91" i="2" s="1"/>
  <c r="P91" i="2"/>
  <c r="Q91" i="2"/>
  <c r="R91" i="2"/>
  <c r="S91" i="2"/>
  <c r="T91" i="2"/>
  <c r="U91" i="2"/>
  <c r="V91" i="2"/>
  <c r="AF91" i="2" s="1"/>
  <c r="M92" i="2"/>
  <c r="N92" i="2"/>
  <c r="O92" i="2"/>
  <c r="P92" i="2"/>
  <c r="Q92" i="2"/>
  <c r="Z92" i="2" s="1"/>
  <c r="R92" i="2"/>
  <c r="S92" i="2"/>
  <c r="T92" i="2"/>
  <c r="U92" i="2"/>
  <c r="V92" i="2"/>
  <c r="M93" i="2"/>
  <c r="N93" i="2"/>
  <c r="O93" i="2"/>
  <c r="P93" i="2"/>
  <c r="Q93" i="2"/>
  <c r="R93" i="2"/>
  <c r="S93" i="2"/>
  <c r="AB93" i="2" s="1"/>
  <c r="T93" i="2"/>
  <c r="U93" i="2"/>
  <c r="V93" i="2"/>
  <c r="AF93" i="2" s="1"/>
  <c r="M94" i="2"/>
  <c r="N94" i="2"/>
  <c r="O94" i="2"/>
  <c r="P94" i="2"/>
  <c r="Q94" i="2"/>
  <c r="R94" i="2"/>
  <c r="S94" i="2"/>
  <c r="T94" i="2"/>
  <c r="U94" i="2"/>
  <c r="V94" i="2"/>
  <c r="M95" i="2"/>
  <c r="N95" i="2"/>
  <c r="O95" i="2"/>
  <c r="P95" i="2"/>
  <c r="Q95" i="2"/>
  <c r="R95" i="2"/>
  <c r="S95" i="2"/>
  <c r="T95" i="2"/>
  <c r="U95" i="2"/>
  <c r="V95" i="2"/>
  <c r="AF95" i="2" s="1"/>
  <c r="M96" i="2"/>
  <c r="N96" i="2"/>
  <c r="O96" i="2"/>
  <c r="P96" i="2"/>
  <c r="Q96" i="2"/>
  <c r="R96" i="2"/>
  <c r="S96" i="2"/>
  <c r="T96" i="2"/>
  <c r="U96" i="2"/>
  <c r="V96" i="2"/>
  <c r="M97" i="2"/>
  <c r="N97" i="2"/>
  <c r="O97" i="2"/>
  <c r="P97" i="2"/>
  <c r="Q97" i="2"/>
  <c r="R97" i="2"/>
  <c r="S97" i="2"/>
  <c r="T97" i="2"/>
  <c r="U97" i="2"/>
  <c r="V97" i="2"/>
  <c r="AF97" i="2" s="1"/>
  <c r="M98" i="2"/>
  <c r="N98" i="2"/>
  <c r="O98" i="2"/>
  <c r="P98" i="2"/>
  <c r="Q98" i="2"/>
  <c r="R98" i="2"/>
  <c r="S98" i="2"/>
  <c r="T98" i="2"/>
  <c r="U98" i="2"/>
  <c r="V98" i="2"/>
  <c r="M99" i="2"/>
  <c r="N99" i="2"/>
  <c r="O99" i="2"/>
  <c r="Y99" i="2" s="1"/>
  <c r="P99" i="2"/>
  <c r="Q99" i="2"/>
  <c r="R99" i="2"/>
  <c r="S99" i="2"/>
  <c r="T99" i="2"/>
  <c r="U99" i="2"/>
  <c r="V99" i="2"/>
  <c r="AF99" i="2" s="1"/>
  <c r="M100" i="2"/>
  <c r="N100" i="2"/>
  <c r="O100" i="2"/>
  <c r="P100" i="2"/>
  <c r="Q100" i="2"/>
  <c r="R100" i="2"/>
  <c r="S100" i="2"/>
  <c r="T100" i="2"/>
  <c r="U100" i="2"/>
  <c r="V100" i="2"/>
  <c r="M101" i="2"/>
  <c r="N101" i="2"/>
  <c r="O101" i="2"/>
  <c r="P101" i="2"/>
  <c r="Q101" i="2"/>
  <c r="R101" i="2"/>
  <c r="S101" i="2"/>
  <c r="T101" i="2"/>
  <c r="U101" i="2"/>
  <c r="V101" i="2"/>
  <c r="AF101" i="2" s="1"/>
  <c r="M102" i="2"/>
  <c r="N102" i="2"/>
  <c r="O102" i="2"/>
  <c r="P102" i="2"/>
  <c r="Q102" i="2"/>
  <c r="R102" i="2"/>
  <c r="S102" i="2"/>
  <c r="T102" i="2"/>
  <c r="U102" i="2"/>
  <c r="V102" i="2"/>
  <c r="M103" i="2"/>
  <c r="N103" i="2"/>
  <c r="O103" i="2"/>
  <c r="P103" i="2"/>
  <c r="Q103" i="2"/>
  <c r="R103" i="2"/>
  <c r="S103" i="2"/>
  <c r="T103" i="2"/>
  <c r="U103" i="2"/>
  <c r="V103" i="2"/>
  <c r="AF103" i="2" s="1"/>
  <c r="M104" i="2"/>
  <c r="N104" i="2"/>
  <c r="O104" i="2"/>
  <c r="P104" i="2"/>
  <c r="Q104" i="2"/>
  <c r="R104" i="2"/>
  <c r="S104" i="2"/>
  <c r="T104" i="2"/>
  <c r="U104" i="2"/>
  <c r="V104" i="2"/>
  <c r="M105" i="2"/>
  <c r="N105" i="2"/>
  <c r="O105" i="2"/>
  <c r="X105" i="2" s="1"/>
  <c r="P105" i="2"/>
  <c r="Q105" i="2"/>
  <c r="R105" i="2"/>
  <c r="S105" i="2"/>
  <c r="T105" i="2"/>
  <c r="U105" i="2"/>
  <c r="V105" i="2"/>
  <c r="AF105" i="2" s="1"/>
  <c r="M106" i="2"/>
  <c r="N106" i="2"/>
  <c r="O106" i="2"/>
  <c r="P106" i="2"/>
  <c r="Q106" i="2"/>
  <c r="R106" i="2"/>
  <c r="S106" i="2"/>
  <c r="T106" i="2"/>
  <c r="U106" i="2"/>
  <c r="V106" i="2"/>
  <c r="M107" i="2"/>
  <c r="N107" i="2"/>
  <c r="O107" i="2"/>
  <c r="P107" i="2"/>
  <c r="Q107" i="2"/>
  <c r="R107" i="2"/>
  <c r="S107" i="2"/>
  <c r="T107" i="2"/>
  <c r="U107" i="2"/>
  <c r="V107" i="2"/>
  <c r="AF107" i="2" s="1"/>
  <c r="M108" i="2"/>
  <c r="N108" i="2"/>
  <c r="O108" i="2"/>
  <c r="P108" i="2"/>
  <c r="Q108" i="2"/>
  <c r="R108" i="2"/>
  <c r="S108" i="2"/>
  <c r="T108" i="2"/>
  <c r="U108" i="2"/>
  <c r="V108" i="2"/>
  <c r="M109" i="2"/>
  <c r="N109" i="2"/>
  <c r="O109" i="2"/>
  <c r="X109" i="2" s="1"/>
  <c r="P109" i="2"/>
  <c r="Q109" i="2"/>
  <c r="R109" i="2"/>
  <c r="S109" i="2"/>
  <c r="T109" i="2"/>
  <c r="U109" i="2"/>
  <c r="V109" i="2"/>
  <c r="AF109" i="2" s="1"/>
  <c r="M110" i="2"/>
  <c r="N110" i="2"/>
  <c r="O110" i="2"/>
  <c r="P110" i="2"/>
  <c r="Q110" i="2"/>
  <c r="R110" i="2"/>
  <c r="S110" i="2"/>
  <c r="T110" i="2"/>
  <c r="U110" i="2"/>
  <c r="V110" i="2"/>
  <c r="M111" i="2"/>
  <c r="N111" i="2"/>
  <c r="O111" i="2"/>
  <c r="X111" i="2" s="1"/>
  <c r="P111" i="2"/>
  <c r="Q111" i="2"/>
  <c r="R111" i="2"/>
  <c r="S111" i="2"/>
  <c r="T111" i="2"/>
  <c r="U111" i="2"/>
  <c r="V111" i="2"/>
  <c r="AF111" i="2" s="1"/>
  <c r="M112" i="2"/>
  <c r="N112" i="2"/>
  <c r="O112" i="2"/>
  <c r="P112" i="2"/>
  <c r="Q112" i="2"/>
  <c r="Z112" i="2" s="1"/>
  <c r="R112" i="2"/>
  <c r="S112" i="2"/>
  <c r="T112" i="2"/>
  <c r="U112" i="2"/>
  <c r="V112" i="2"/>
  <c r="M113" i="2"/>
  <c r="N113" i="2"/>
  <c r="O113" i="2"/>
  <c r="P113" i="2"/>
  <c r="Q113" i="2"/>
  <c r="R113" i="2"/>
  <c r="S113" i="2"/>
  <c r="T113" i="2"/>
  <c r="U113" i="2"/>
  <c r="V113" i="2"/>
  <c r="AF113" i="2" s="1"/>
  <c r="M114" i="2"/>
  <c r="N114" i="2"/>
  <c r="O114" i="2"/>
  <c r="P114" i="2"/>
  <c r="Q114" i="2"/>
  <c r="R114" i="2"/>
  <c r="S114" i="2"/>
  <c r="T114" i="2"/>
  <c r="U114" i="2"/>
  <c r="V114" i="2"/>
  <c r="M115" i="2"/>
  <c r="N115" i="2"/>
  <c r="O115" i="2"/>
  <c r="Y115" i="2" s="1"/>
  <c r="P115" i="2"/>
  <c r="Q115" i="2"/>
  <c r="R115" i="2"/>
  <c r="S115" i="2"/>
  <c r="T115" i="2"/>
  <c r="U115" i="2"/>
  <c r="V115" i="2"/>
  <c r="AF115" i="2" s="1"/>
  <c r="M116" i="2"/>
  <c r="N116" i="2"/>
  <c r="O116" i="2"/>
  <c r="Y116" i="2" s="1"/>
  <c r="P116" i="2"/>
  <c r="Q116" i="2"/>
  <c r="Z116" i="2" s="1"/>
  <c r="R116" i="2"/>
  <c r="S116" i="2"/>
  <c r="T116" i="2"/>
  <c r="U116" i="2"/>
  <c r="V116" i="2"/>
  <c r="M117" i="2"/>
  <c r="N117" i="2"/>
  <c r="O117" i="2"/>
  <c r="P117" i="2"/>
  <c r="Q117" i="2"/>
  <c r="R117" i="2"/>
  <c r="S117" i="2"/>
  <c r="T117" i="2"/>
  <c r="U117" i="2"/>
  <c r="V117" i="2"/>
  <c r="AF117" i="2" s="1"/>
  <c r="M118" i="2"/>
  <c r="N118" i="2"/>
  <c r="O118" i="2"/>
  <c r="P118" i="2"/>
  <c r="Q118" i="2"/>
  <c r="R118" i="2"/>
  <c r="S118" i="2"/>
  <c r="T118" i="2"/>
  <c r="U118" i="2"/>
  <c r="V118" i="2"/>
  <c r="AE118" i="2" s="1"/>
  <c r="M119" i="2"/>
  <c r="N119" i="2"/>
  <c r="O119" i="2"/>
  <c r="P119" i="2"/>
  <c r="Q119" i="2"/>
  <c r="R119" i="2"/>
  <c r="S119" i="2"/>
  <c r="T119" i="2"/>
  <c r="U119" i="2"/>
  <c r="V119" i="2"/>
  <c r="AF119" i="2" s="1"/>
  <c r="M120" i="2"/>
  <c r="N120" i="2"/>
  <c r="O120" i="2"/>
  <c r="P120" i="2"/>
  <c r="Q120" i="2"/>
  <c r="R120" i="2"/>
  <c r="S120" i="2"/>
  <c r="T120" i="2"/>
  <c r="U120" i="2"/>
  <c r="V120" i="2"/>
  <c r="M121" i="2"/>
  <c r="N121" i="2"/>
  <c r="O121" i="2"/>
  <c r="P121" i="2"/>
  <c r="Q121" i="2"/>
  <c r="R121" i="2"/>
  <c r="S121" i="2"/>
  <c r="T121" i="2"/>
  <c r="U121" i="2"/>
  <c r="V121" i="2"/>
  <c r="AF121" i="2" s="1"/>
  <c r="M122" i="2"/>
  <c r="N122" i="2"/>
  <c r="O122" i="2"/>
  <c r="P122" i="2"/>
  <c r="Q122" i="2"/>
  <c r="R122" i="2"/>
  <c r="S122" i="2"/>
  <c r="T122" i="2"/>
  <c r="U122" i="2"/>
  <c r="V122" i="2"/>
  <c r="M123" i="2"/>
  <c r="N123" i="2"/>
  <c r="O123" i="2"/>
  <c r="Y123" i="2" s="1"/>
  <c r="P123" i="2"/>
  <c r="Q123" i="2"/>
  <c r="R123" i="2"/>
  <c r="S123" i="2"/>
  <c r="T123" i="2"/>
  <c r="U123" i="2"/>
  <c r="V123" i="2"/>
  <c r="AF123" i="2" s="1"/>
  <c r="M124" i="2"/>
  <c r="N124" i="2"/>
  <c r="O124" i="2"/>
  <c r="P124" i="2"/>
  <c r="Q124" i="2"/>
  <c r="R124" i="2"/>
  <c r="S124" i="2"/>
  <c r="T124" i="2"/>
  <c r="U124" i="2"/>
  <c r="V124" i="2"/>
  <c r="M125" i="2"/>
  <c r="N125" i="2"/>
  <c r="O125" i="2"/>
  <c r="P125" i="2"/>
  <c r="Q125" i="2"/>
  <c r="R125" i="2"/>
  <c r="S125" i="2"/>
  <c r="T125" i="2"/>
  <c r="U125" i="2"/>
  <c r="V125" i="2"/>
  <c r="AF125" i="2" s="1"/>
  <c r="M126" i="2"/>
  <c r="N126" i="2"/>
  <c r="O126" i="2"/>
  <c r="P126" i="2"/>
  <c r="Q126" i="2"/>
  <c r="R126" i="2"/>
  <c r="S126" i="2"/>
  <c r="T126" i="2"/>
  <c r="U126" i="2"/>
  <c r="V126" i="2"/>
  <c r="M127" i="2"/>
  <c r="N127" i="2"/>
  <c r="O127" i="2"/>
  <c r="P127" i="2"/>
  <c r="Q127" i="2"/>
  <c r="R127" i="2"/>
  <c r="S127" i="2"/>
  <c r="T127" i="2"/>
  <c r="U127" i="2"/>
  <c r="V127" i="2"/>
  <c r="AF127" i="2" s="1"/>
  <c r="M128" i="2"/>
  <c r="N128" i="2"/>
  <c r="O128" i="2"/>
  <c r="P128" i="2"/>
  <c r="Q128" i="2"/>
  <c r="R128" i="2"/>
  <c r="S128" i="2"/>
  <c r="T128" i="2"/>
  <c r="U128" i="2"/>
  <c r="V128" i="2"/>
  <c r="M129" i="2"/>
  <c r="N129" i="2"/>
  <c r="O129" i="2"/>
  <c r="X129" i="2" s="1"/>
  <c r="P129" i="2"/>
  <c r="Q129" i="2"/>
  <c r="R129" i="2"/>
  <c r="S129" i="2"/>
  <c r="AB129" i="2" s="1"/>
  <c r="T129" i="2"/>
  <c r="U129" i="2"/>
  <c r="V129" i="2"/>
  <c r="AF129" i="2" s="1"/>
  <c r="M130" i="2"/>
  <c r="N130" i="2"/>
  <c r="O130" i="2"/>
  <c r="P130" i="2"/>
  <c r="Q130" i="2"/>
  <c r="R130" i="2"/>
  <c r="S130" i="2"/>
  <c r="T130" i="2"/>
  <c r="U130" i="2"/>
  <c r="AD130" i="2" s="1"/>
  <c r="V130" i="2"/>
  <c r="M131" i="2"/>
  <c r="N131" i="2"/>
  <c r="O131" i="2"/>
  <c r="P131" i="2"/>
  <c r="Q131" i="2"/>
  <c r="R131" i="2"/>
  <c r="S131" i="2"/>
  <c r="T131" i="2"/>
  <c r="U131" i="2"/>
  <c r="V131" i="2"/>
  <c r="AF131" i="2" s="1"/>
  <c r="M132" i="2"/>
  <c r="N132" i="2"/>
  <c r="O132" i="2"/>
  <c r="P132" i="2"/>
  <c r="Q132" i="2"/>
  <c r="R132" i="2"/>
  <c r="S132" i="2"/>
  <c r="T132" i="2"/>
  <c r="U132" i="2"/>
  <c r="V132" i="2"/>
  <c r="M133" i="2"/>
  <c r="N133" i="2"/>
  <c r="O133" i="2"/>
  <c r="X133" i="2" s="1"/>
  <c r="P133" i="2"/>
  <c r="Q133" i="2"/>
  <c r="R133" i="2"/>
  <c r="S133" i="2"/>
  <c r="T133" i="2"/>
  <c r="U133" i="2"/>
  <c r="V133" i="2"/>
  <c r="AF133" i="2" s="1"/>
  <c r="M134" i="2"/>
  <c r="N134" i="2"/>
  <c r="O134" i="2"/>
  <c r="X134" i="2" s="1"/>
  <c r="P134" i="2"/>
  <c r="Q134" i="2"/>
  <c r="R134" i="2"/>
  <c r="S134" i="2"/>
  <c r="T134" i="2"/>
  <c r="U134" i="2"/>
  <c r="V134" i="2"/>
  <c r="M135" i="2"/>
  <c r="N135" i="2"/>
  <c r="O135" i="2"/>
  <c r="X135" i="2" s="1"/>
  <c r="P135" i="2"/>
  <c r="Q135" i="2"/>
  <c r="R135" i="2"/>
  <c r="S135" i="2"/>
  <c r="T135" i="2"/>
  <c r="U135" i="2"/>
  <c r="V135" i="2"/>
  <c r="AF135" i="2" s="1"/>
  <c r="M136" i="2"/>
  <c r="N136" i="2"/>
  <c r="O136" i="2"/>
  <c r="P136" i="2"/>
  <c r="Z136" i="2" s="1"/>
  <c r="Q136" i="2"/>
  <c r="R136" i="2"/>
  <c r="S136" i="2"/>
  <c r="T136" i="2"/>
  <c r="U136" i="2"/>
  <c r="V136" i="2"/>
  <c r="AE136" i="2" s="1"/>
  <c r="M137" i="2"/>
  <c r="N137" i="2"/>
  <c r="O137" i="2"/>
  <c r="P137" i="2"/>
  <c r="Q137" i="2"/>
  <c r="R137" i="2"/>
  <c r="S137" i="2"/>
  <c r="T137" i="2"/>
  <c r="U137" i="2"/>
  <c r="V137" i="2"/>
  <c r="AF137" i="2" s="1"/>
  <c r="M138" i="2"/>
  <c r="N138" i="2"/>
  <c r="O138" i="2"/>
  <c r="P138" i="2"/>
  <c r="Q138" i="2"/>
  <c r="R138" i="2"/>
  <c r="S138" i="2"/>
  <c r="T138" i="2"/>
  <c r="U138" i="2"/>
  <c r="V138" i="2"/>
  <c r="M139" i="2"/>
  <c r="N139" i="2"/>
  <c r="O139" i="2"/>
  <c r="X139" i="2" s="1"/>
  <c r="P139" i="2"/>
  <c r="Q139" i="2"/>
  <c r="R139" i="2"/>
  <c r="S139" i="2"/>
  <c r="T139" i="2"/>
  <c r="U139" i="2"/>
  <c r="V139" i="2"/>
  <c r="AF139" i="2" s="1"/>
  <c r="M140" i="2"/>
  <c r="N140" i="2"/>
  <c r="O140" i="2"/>
  <c r="P140" i="2"/>
  <c r="Q140" i="2"/>
  <c r="Z140" i="2" s="1"/>
  <c r="R140" i="2"/>
  <c r="S140" i="2"/>
  <c r="T140" i="2"/>
  <c r="U140" i="2"/>
  <c r="V140" i="2"/>
  <c r="M141" i="2"/>
  <c r="N141" i="2"/>
  <c r="O141" i="2"/>
  <c r="P141" i="2"/>
  <c r="Q141" i="2"/>
  <c r="R141" i="2"/>
  <c r="S141" i="2"/>
  <c r="T141" i="2"/>
  <c r="U141" i="2"/>
  <c r="V141" i="2"/>
  <c r="AF141" i="2" s="1"/>
  <c r="M142" i="2"/>
  <c r="N142" i="2"/>
  <c r="O142" i="2"/>
  <c r="P142" i="2"/>
  <c r="Q142" i="2"/>
  <c r="R142" i="2"/>
  <c r="S142" i="2"/>
  <c r="T142" i="2"/>
  <c r="U142" i="2"/>
  <c r="V142" i="2"/>
  <c r="AE142" i="2" s="1"/>
  <c r="M143" i="2"/>
  <c r="N143" i="2"/>
  <c r="O143" i="2"/>
  <c r="P143" i="2"/>
  <c r="Q143" i="2"/>
  <c r="R143" i="2"/>
  <c r="S143" i="2"/>
  <c r="T143" i="2"/>
  <c r="U143" i="2"/>
  <c r="V143" i="2"/>
  <c r="AF143" i="2" s="1"/>
  <c r="M144" i="2"/>
  <c r="N144" i="2"/>
  <c r="O144" i="2"/>
  <c r="P144" i="2"/>
  <c r="Q144" i="2"/>
  <c r="R144" i="2"/>
  <c r="S144" i="2"/>
  <c r="T144" i="2"/>
  <c r="U144" i="2"/>
  <c r="V144" i="2"/>
  <c r="M145" i="2"/>
  <c r="N145" i="2"/>
  <c r="O145" i="2"/>
  <c r="P145" i="2"/>
  <c r="Q145" i="2"/>
  <c r="R145" i="2"/>
  <c r="S145" i="2"/>
  <c r="T145" i="2"/>
  <c r="U145" i="2"/>
  <c r="V145" i="2"/>
  <c r="AF145" i="2" s="1"/>
  <c r="M146" i="2"/>
  <c r="N146" i="2"/>
  <c r="O146" i="2"/>
  <c r="P146" i="2"/>
  <c r="Q146" i="2"/>
  <c r="R146" i="2"/>
  <c r="AA146" i="2" s="1"/>
  <c r="S146" i="2"/>
  <c r="T146" i="2"/>
  <c r="U146" i="2"/>
  <c r="V146" i="2"/>
  <c r="M147" i="2"/>
  <c r="N147" i="2"/>
  <c r="O147" i="2"/>
  <c r="X147" i="2" s="1"/>
  <c r="P147" i="2"/>
  <c r="Q147" i="2"/>
  <c r="R147" i="2"/>
  <c r="S147" i="2"/>
  <c r="T147" i="2"/>
  <c r="U147" i="2"/>
  <c r="V147" i="2"/>
  <c r="AF147" i="2" s="1"/>
  <c r="M148" i="2"/>
  <c r="N148" i="2"/>
  <c r="O148" i="2"/>
  <c r="P148" i="2"/>
  <c r="Q148" i="2"/>
  <c r="R148" i="2"/>
  <c r="S148" i="2"/>
  <c r="T148" i="2"/>
  <c r="U148" i="2"/>
  <c r="V148" i="2"/>
  <c r="M149" i="2"/>
  <c r="N149" i="2"/>
  <c r="O149" i="2"/>
  <c r="P149" i="2"/>
  <c r="Q149" i="2"/>
  <c r="R149" i="2"/>
  <c r="S149" i="2"/>
  <c r="T149" i="2"/>
  <c r="U149" i="2"/>
  <c r="V149" i="2"/>
  <c r="AF149" i="2" s="1"/>
  <c r="M150" i="2"/>
  <c r="N150" i="2"/>
  <c r="O150" i="2"/>
  <c r="P150" i="2"/>
  <c r="Q150" i="2"/>
  <c r="R150" i="2"/>
  <c r="S150" i="2"/>
  <c r="T150" i="2"/>
  <c r="U150" i="2"/>
  <c r="V150" i="2"/>
  <c r="M151" i="2"/>
  <c r="N151" i="2"/>
  <c r="O151" i="2"/>
  <c r="P151" i="2"/>
  <c r="Q151" i="2"/>
  <c r="R151" i="2"/>
  <c r="S151" i="2"/>
  <c r="T151" i="2"/>
  <c r="U151" i="2"/>
  <c r="V151" i="2"/>
  <c r="AF151" i="2" s="1"/>
  <c r="M152" i="2"/>
  <c r="N152" i="2"/>
  <c r="O152" i="2"/>
  <c r="P152" i="2"/>
  <c r="Q152" i="2"/>
  <c r="R152" i="2"/>
  <c r="S152" i="2"/>
  <c r="T152" i="2"/>
  <c r="U152" i="2"/>
  <c r="V152" i="2"/>
  <c r="M153" i="2"/>
  <c r="N153" i="2"/>
  <c r="O153" i="2"/>
  <c r="X153" i="2" s="1"/>
  <c r="P153" i="2"/>
  <c r="Q153" i="2"/>
  <c r="R153" i="2"/>
  <c r="S153" i="2"/>
  <c r="T153" i="2"/>
  <c r="U153" i="2"/>
  <c r="V153" i="2"/>
  <c r="AF153" i="2" s="1"/>
  <c r="M154" i="2"/>
  <c r="N154" i="2"/>
  <c r="O154" i="2"/>
  <c r="P154" i="2"/>
  <c r="Q154" i="2"/>
  <c r="R154" i="2"/>
  <c r="S154" i="2"/>
  <c r="T154" i="2"/>
  <c r="U154" i="2"/>
  <c r="V154" i="2"/>
  <c r="AE154" i="2" s="1"/>
  <c r="M155" i="2"/>
  <c r="N155" i="2"/>
  <c r="O155" i="2"/>
  <c r="P155" i="2"/>
  <c r="Q155" i="2"/>
  <c r="R155" i="2"/>
  <c r="S155" i="2"/>
  <c r="T155" i="2"/>
  <c r="U155" i="2"/>
  <c r="V155" i="2"/>
  <c r="AF155" i="2" s="1"/>
  <c r="M156" i="2"/>
  <c r="N156" i="2"/>
  <c r="O156" i="2"/>
  <c r="Y156" i="2" s="1"/>
  <c r="P156" i="2"/>
  <c r="Q156" i="2"/>
  <c r="R156" i="2"/>
  <c r="S156" i="2"/>
  <c r="T156" i="2"/>
  <c r="U156" i="2"/>
  <c r="V156" i="2"/>
  <c r="M157" i="2"/>
  <c r="N157" i="2"/>
  <c r="O157" i="2"/>
  <c r="Y157" i="2" s="1"/>
  <c r="P157" i="2"/>
  <c r="Q157" i="2"/>
  <c r="R157" i="2"/>
  <c r="S157" i="2"/>
  <c r="T157" i="2"/>
  <c r="U157" i="2"/>
  <c r="V157" i="2"/>
  <c r="AF157" i="2" s="1"/>
  <c r="M158" i="2"/>
  <c r="N158" i="2"/>
  <c r="O158" i="2"/>
  <c r="P158" i="2"/>
  <c r="Q158" i="2"/>
  <c r="R158" i="2"/>
  <c r="AA158" i="2" s="1"/>
  <c r="S158" i="2"/>
  <c r="T158" i="2"/>
  <c r="U158" i="2"/>
  <c r="V158" i="2"/>
  <c r="M159" i="2"/>
  <c r="N159" i="2"/>
  <c r="O159" i="2"/>
  <c r="P159" i="2"/>
  <c r="Q159" i="2"/>
  <c r="R159" i="2"/>
  <c r="S159" i="2"/>
  <c r="T159" i="2"/>
  <c r="U159" i="2"/>
  <c r="V159" i="2"/>
  <c r="AF159" i="2" s="1"/>
  <c r="M160" i="2"/>
  <c r="N160" i="2"/>
  <c r="O160" i="2"/>
  <c r="P160" i="2"/>
  <c r="Q160" i="2"/>
  <c r="R160" i="2"/>
  <c r="S160" i="2"/>
  <c r="T160" i="2"/>
  <c r="U160" i="2"/>
  <c r="V160" i="2"/>
  <c r="M161" i="2"/>
  <c r="N161" i="2"/>
  <c r="O161" i="2"/>
  <c r="P161" i="2"/>
  <c r="Q161" i="2"/>
  <c r="R161" i="2"/>
  <c r="S161" i="2"/>
  <c r="T161" i="2"/>
  <c r="U161" i="2"/>
  <c r="V161" i="2"/>
  <c r="AF161" i="2" s="1"/>
  <c r="M162" i="2"/>
  <c r="N162" i="2"/>
  <c r="O162" i="2"/>
  <c r="P162" i="2"/>
  <c r="Q162" i="2"/>
  <c r="R162" i="2"/>
  <c r="S162" i="2"/>
  <c r="T162" i="2"/>
  <c r="AD162" i="2" s="1"/>
  <c r="U162" i="2"/>
  <c r="V162" i="2"/>
  <c r="M163" i="2"/>
  <c r="N163" i="2"/>
  <c r="O163" i="2"/>
  <c r="P163" i="2"/>
  <c r="Q163" i="2"/>
  <c r="R163" i="2"/>
  <c r="S163" i="2"/>
  <c r="T163" i="2"/>
  <c r="U163" i="2"/>
  <c r="V163" i="2"/>
  <c r="AF163" i="2" s="1"/>
  <c r="M164" i="2"/>
  <c r="N164" i="2"/>
  <c r="O164" i="2"/>
  <c r="P164" i="2"/>
  <c r="Q164" i="2"/>
  <c r="R164" i="2"/>
  <c r="S164" i="2"/>
  <c r="T164" i="2"/>
  <c r="U164" i="2"/>
  <c r="V164" i="2"/>
  <c r="M165" i="2"/>
  <c r="N165" i="2"/>
  <c r="O165" i="2"/>
  <c r="X165" i="2" s="1"/>
  <c r="P165" i="2"/>
  <c r="Q165" i="2"/>
  <c r="R165" i="2"/>
  <c r="S165" i="2"/>
  <c r="T165" i="2"/>
  <c r="U165" i="2"/>
  <c r="V165" i="2"/>
  <c r="AF165" i="2" s="1"/>
  <c r="M166" i="2"/>
  <c r="N166" i="2"/>
  <c r="O166" i="2"/>
  <c r="X166" i="2" s="1"/>
  <c r="P166" i="2"/>
  <c r="Q166" i="2"/>
  <c r="R166" i="2"/>
  <c r="S166" i="2"/>
  <c r="T166" i="2"/>
  <c r="U166" i="2"/>
  <c r="V166" i="2"/>
  <c r="AE166" i="2" s="1"/>
  <c r="M167" i="2"/>
  <c r="N167" i="2"/>
  <c r="O167" i="2"/>
  <c r="P167" i="2"/>
  <c r="Q167" i="2"/>
  <c r="R167" i="2"/>
  <c r="S167" i="2"/>
  <c r="T167" i="2"/>
  <c r="U167" i="2"/>
  <c r="V167" i="2"/>
  <c r="AF167" i="2" s="1"/>
  <c r="M168" i="2"/>
  <c r="N168" i="2"/>
  <c r="O168" i="2"/>
  <c r="P168" i="2"/>
  <c r="Q168" i="2"/>
  <c r="R168" i="2"/>
  <c r="S168" i="2"/>
  <c r="T168" i="2"/>
  <c r="U168" i="2"/>
  <c r="V168" i="2"/>
  <c r="M169" i="2"/>
  <c r="N169" i="2"/>
  <c r="O169" i="2"/>
  <c r="X169" i="2" s="1"/>
  <c r="P169" i="2"/>
  <c r="Q169" i="2"/>
  <c r="R169" i="2"/>
  <c r="S169" i="2"/>
  <c r="T169" i="2"/>
  <c r="U169" i="2"/>
  <c r="V169" i="2"/>
  <c r="AF169" i="2" s="1"/>
  <c r="M170" i="2"/>
  <c r="N170" i="2"/>
  <c r="O170" i="2"/>
  <c r="P170" i="2"/>
  <c r="Q170" i="2"/>
  <c r="R170" i="2"/>
  <c r="AA170" i="2" s="1"/>
  <c r="S170" i="2"/>
  <c r="T170" i="2"/>
  <c r="U170" i="2"/>
  <c r="V170" i="2"/>
  <c r="M171" i="2"/>
  <c r="N171" i="2"/>
  <c r="O171" i="2"/>
  <c r="P171" i="2"/>
  <c r="Q171" i="2"/>
  <c r="R171" i="2"/>
  <c r="S171" i="2"/>
  <c r="T171" i="2"/>
  <c r="U171" i="2"/>
  <c r="V171" i="2"/>
  <c r="AF171" i="2" s="1"/>
  <c r="M172" i="2"/>
  <c r="N172" i="2"/>
  <c r="O172" i="2"/>
  <c r="P172" i="2"/>
  <c r="Q172" i="2"/>
  <c r="R172" i="2"/>
  <c r="S172" i="2"/>
  <c r="T172" i="2"/>
  <c r="U172" i="2"/>
  <c r="V172" i="2"/>
  <c r="M173" i="2"/>
  <c r="N173" i="2"/>
  <c r="O173" i="2"/>
  <c r="Y173" i="2" s="1"/>
  <c r="P173" i="2"/>
  <c r="Q173" i="2"/>
  <c r="R173" i="2"/>
  <c r="S173" i="2"/>
  <c r="T173" i="2"/>
  <c r="U173" i="2"/>
  <c r="V173" i="2"/>
  <c r="AF173" i="2" s="1"/>
  <c r="M174" i="2"/>
  <c r="N174" i="2"/>
  <c r="O174" i="2"/>
  <c r="P174" i="2"/>
  <c r="Q174" i="2"/>
  <c r="R174" i="2"/>
  <c r="S174" i="2"/>
  <c r="T174" i="2"/>
  <c r="U174" i="2"/>
  <c r="V174" i="2"/>
  <c r="M175" i="2"/>
  <c r="N175" i="2"/>
  <c r="O175" i="2"/>
  <c r="P175" i="2"/>
  <c r="Q175" i="2"/>
  <c r="R175" i="2"/>
  <c r="S175" i="2"/>
  <c r="AB175" i="2" s="1"/>
  <c r="T175" i="2"/>
  <c r="U175" i="2"/>
  <c r="V175" i="2"/>
  <c r="AF175" i="2" s="1"/>
  <c r="M176" i="2"/>
  <c r="N176" i="2"/>
  <c r="O176" i="2"/>
  <c r="P176" i="2"/>
  <c r="Q176" i="2"/>
  <c r="R176" i="2"/>
  <c r="S176" i="2"/>
  <c r="T176" i="2"/>
  <c r="U176" i="2"/>
  <c r="V176" i="2"/>
  <c r="M177" i="2"/>
  <c r="N177" i="2"/>
  <c r="O177" i="2"/>
  <c r="X177" i="2" s="1"/>
  <c r="P177" i="2"/>
  <c r="Q177" i="2"/>
  <c r="R177" i="2"/>
  <c r="S177" i="2"/>
  <c r="T177" i="2"/>
  <c r="U177" i="2"/>
  <c r="V177" i="2"/>
  <c r="AF177" i="2" s="1"/>
  <c r="M178" i="2"/>
  <c r="N178" i="2"/>
  <c r="O178" i="2"/>
  <c r="P178" i="2"/>
  <c r="Q178" i="2"/>
  <c r="R178" i="2"/>
  <c r="S178" i="2"/>
  <c r="T178" i="2"/>
  <c r="U178" i="2"/>
  <c r="AD178" i="2" s="1"/>
  <c r="V178" i="2"/>
  <c r="AE178" i="2" s="1"/>
  <c r="M179" i="2"/>
  <c r="N179" i="2"/>
  <c r="O179" i="2"/>
  <c r="X179" i="2" s="1"/>
  <c r="P179" i="2"/>
  <c r="Q179" i="2"/>
  <c r="R179" i="2"/>
  <c r="S179" i="2"/>
  <c r="T179" i="2"/>
  <c r="U179" i="2"/>
  <c r="V179" i="2"/>
  <c r="AF179" i="2" s="1"/>
  <c r="M180" i="2"/>
  <c r="N180" i="2"/>
  <c r="O180" i="2"/>
  <c r="P180" i="2"/>
  <c r="Q180" i="2"/>
  <c r="R180" i="2"/>
  <c r="S180" i="2"/>
  <c r="T180" i="2"/>
  <c r="U180" i="2"/>
  <c r="V180" i="2"/>
  <c r="M181" i="2"/>
  <c r="N181" i="2"/>
  <c r="O181" i="2"/>
  <c r="P181" i="2"/>
  <c r="Q181" i="2"/>
  <c r="R181" i="2"/>
  <c r="S181" i="2"/>
  <c r="T181" i="2"/>
  <c r="U181" i="2"/>
  <c r="V181" i="2"/>
  <c r="AF181" i="2" s="1"/>
  <c r="M182" i="2"/>
  <c r="N182" i="2"/>
  <c r="O182" i="2"/>
  <c r="P182" i="2"/>
  <c r="Q182" i="2"/>
  <c r="R182" i="2"/>
  <c r="AA182" i="2" s="1"/>
  <c r="S182" i="2"/>
  <c r="T182" i="2"/>
  <c r="U182" i="2"/>
  <c r="V182" i="2"/>
  <c r="M183" i="2"/>
  <c r="N183" i="2"/>
  <c r="O183" i="2"/>
  <c r="Y183" i="2" s="1"/>
  <c r="P183" i="2"/>
  <c r="Q183" i="2"/>
  <c r="R183" i="2"/>
  <c r="S183" i="2"/>
  <c r="T183" i="2"/>
  <c r="U183" i="2"/>
  <c r="V183" i="2"/>
  <c r="AF183" i="2" s="1"/>
  <c r="M184" i="2"/>
  <c r="N184" i="2"/>
  <c r="O184" i="2"/>
  <c r="P184" i="2"/>
  <c r="Q184" i="2"/>
  <c r="R184" i="2"/>
  <c r="S184" i="2"/>
  <c r="T184" i="2"/>
  <c r="U184" i="2"/>
  <c r="V184" i="2"/>
  <c r="M185" i="2"/>
  <c r="N185" i="2"/>
  <c r="O185" i="2"/>
  <c r="Y185" i="2" s="1"/>
  <c r="P185" i="2"/>
  <c r="Q185" i="2"/>
  <c r="R185" i="2"/>
  <c r="S185" i="2"/>
  <c r="T185" i="2"/>
  <c r="U185" i="2"/>
  <c r="V185" i="2"/>
  <c r="AF185" i="2" s="1"/>
  <c r="M186" i="2"/>
  <c r="N186" i="2"/>
  <c r="O186" i="2"/>
  <c r="P186" i="2"/>
  <c r="Q186" i="2"/>
  <c r="R186" i="2"/>
  <c r="S186" i="2"/>
  <c r="T186" i="2"/>
  <c r="U186" i="2"/>
  <c r="V186" i="2"/>
  <c r="M187" i="2"/>
  <c r="N187" i="2"/>
  <c r="O187" i="2"/>
  <c r="P187" i="2"/>
  <c r="Q187" i="2"/>
  <c r="R187" i="2"/>
  <c r="S187" i="2"/>
  <c r="T187" i="2"/>
  <c r="U187" i="2"/>
  <c r="V187" i="2"/>
  <c r="M188" i="2"/>
  <c r="N188" i="2"/>
  <c r="O188" i="2"/>
  <c r="Y188" i="2" s="1"/>
  <c r="P188" i="2"/>
  <c r="Q188" i="2"/>
  <c r="R188" i="2"/>
  <c r="S188" i="2"/>
  <c r="T188" i="2"/>
  <c r="U188" i="2"/>
  <c r="V188" i="2"/>
  <c r="M189" i="2"/>
  <c r="N189" i="2"/>
  <c r="O189" i="2"/>
  <c r="Y189" i="2" s="1"/>
  <c r="P189" i="2"/>
  <c r="Q189" i="2"/>
  <c r="R189" i="2"/>
  <c r="S189" i="2"/>
  <c r="T189" i="2"/>
  <c r="U189" i="2"/>
  <c r="V189" i="2"/>
  <c r="AF189" i="2" s="1"/>
  <c r="M190" i="2"/>
  <c r="N190" i="2"/>
  <c r="O190" i="2"/>
  <c r="P190" i="2"/>
  <c r="Q190" i="2"/>
  <c r="R190" i="2"/>
  <c r="S190" i="2"/>
  <c r="T190" i="2"/>
  <c r="U190" i="2"/>
  <c r="V190" i="2"/>
  <c r="AE190" i="2" s="1"/>
  <c r="M191" i="2"/>
  <c r="N191" i="2"/>
  <c r="O191" i="2"/>
  <c r="P191" i="2"/>
  <c r="Q191" i="2"/>
  <c r="R191" i="2"/>
  <c r="S191" i="2"/>
  <c r="T191" i="2"/>
  <c r="U191" i="2"/>
  <c r="V191" i="2"/>
  <c r="AF191" i="2" s="1"/>
  <c r="M192" i="2"/>
  <c r="N192" i="2"/>
  <c r="O192" i="2"/>
  <c r="P192" i="2"/>
  <c r="Q192" i="2"/>
  <c r="R192" i="2"/>
  <c r="S192" i="2"/>
  <c r="T192" i="2"/>
  <c r="U192" i="2"/>
  <c r="V192" i="2"/>
  <c r="M193" i="2"/>
  <c r="N193" i="2"/>
  <c r="O193" i="2"/>
  <c r="Y193" i="2" s="1"/>
  <c r="P193" i="2"/>
  <c r="Q193" i="2"/>
  <c r="R193" i="2"/>
  <c r="S193" i="2"/>
  <c r="T193" i="2"/>
  <c r="U193" i="2"/>
  <c r="V193" i="2"/>
  <c r="AF193" i="2" s="1"/>
  <c r="M194" i="2"/>
  <c r="N194" i="2"/>
  <c r="O194" i="2"/>
  <c r="P194" i="2"/>
  <c r="Q194" i="2"/>
  <c r="R194" i="2"/>
  <c r="AA194" i="2" s="1"/>
  <c r="S194" i="2"/>
  <c r="T194" i="2"/>
  <c r="U194" i="2"/>
  <c r="V194" i="2"/>
  <c r="M195" i="2"/>
  <c r="N195" i="2"/>
  <c r="O195" i="2"/>
  <c r="X195" i="2" s="1"/>
  <c r="P195" i="2"/>
  <c r="Q195" i="2"/>
  <c r="R195" i="2"/>
  <c r="S195" i="2"/>
  <c r="T195" i="2"/>
  <c r="U195" i="2"/>
  <c r="V195" i="2"/>
  <c r="AF195" i="2" s="1"/>
  <c r="M196" i="2"/>
  <c r="N196" i="2"/>
  <c r="O196" i="2"/>
  <c r="P196" i="2"/>
  <c r="Q196" i="2"/>
  <c r="R196" i="2"/>
  <c r="S196" i="2"/>
  <c r="T196" i="2"/>
  <c r="U196" i="2"/>
  <c r="V196" i="2"/>
  <c r="M197" i="2"/>
  <c r="N197" i="2"/>
  <c r="O197" i="2"/>
  <c r="X197" i="2" s="1"/>
  <c r="P197" i="2"/>
  <c r="Q197" i="2"/>
  <c r="R197" i="2"/>
  <c r="S197" i="2"/>
  <c r="T197" i="2"/>
  <c r="U197" i="2"/>
  <c r="V197" i="2"/>
  <c r="AF197" i="2" s="1"/>
  <c r="M198" i="2"/>
  <c r="N198" i="2"/>
  <c r="O198" i="2"/>
  <c r="X198" i="2" s="1"/>
  <c r="P198" i="2"/>
  <c r="Q198" i="2"/>
  <c r="R198" i="2"/>
  <c r="S198" i="2"/>
  <c r="T198" i="2"/>
  <c r="U198" i="2"/>
  <c r="V198" i="2"/>
  <c r="M199" i="2"/>
  <c r="N199" i="2"/>
  <c r="O199" i="2"/>
  <c r="X199" i="2" s="1"/>
  <c r="P199" i="2"/>
  <c r="Q199" i="2"/>
  <c r="R199" i="2"/>
  <c r="S199" i="2"/>
  <c r="AB199" i="2" s="1"/>
  <c r="T199" i="2"/>
  <c r="U199" i="2"/>
  <c r="V199" i="2"/>
  <c r="AF199" i="2" s="1"/>
  <c r="M200" i="2"/>
  <c r="N200" i="2"/>
  <c r="O200" i="2"/>
  <c r="P200" i="2"/>
  <c r="Q200" i="2"/>
  <c r="R200" i="2"/>
  <c r="S200" i="2"/>
  <c r="T200" i="2"/>
  <c r="U200" i="2"/>
  <c r="V200" i="2"/>
  <c r="M201" i="2"/>
  <c r="N201" i="2"/>
  <c r="O201" i="2"/>
  <c r="P201" i="2"/>
  <c r="Q201" i="2"/>
  <c r="R201" i="2"/>
  <c r="S201" i="2"/>
  <c r="T201" i="2"/>
  <c r="U201" i="2"/>
  <c r="V201" i="2"/>
  <c r="AF201" i="2" s="1"/>
  <c r="M202" i="2"/>
  <c r="N202" i="2"/>
  <c r="O202" i="2"/>
  <c r="P202" i="2"/>
  <c r="Q202" i="2"/>
  <c r="R202" i="2"/>
  <c r="S202" i="2"/>
  <c r="T202" i="2"/>
  <c r="U202" i="2"/>
  <c r="V202" i="2"/>
  <c r="M203" i="2"/>
  <c r="N203" i="2"/>
  <c r="O203" i="2"/>
  <c r="P203" i="2"/>
  <c r="Q203" i="2"/>
  <c r="R203" i="2"/>
  <c r="S203" i="2"/>
  <c r="T203" i="2"/>
  <c r="U203" i="2"/>
  <c r="V203" i="2"/>
  <c r="AF203" i="2" s="1"/>
  <c r="M204" i="2"/>
  <c r="N204" i="2"/>
  <c r="O204" i="2"/>
  <c r="P204" i="2"/>
  <c r="Q204" i="2"/>
  <c r="R204" i="2"/>
  <c r="S204" i="2"/>
  <c r="T204" i="2"/>
  <c r="U204" i="2"/>
  <c r="V204" i="2"/>
  <c r="AF204" i="2" s="1"/>
  <c r="M205" i="2"/>
  <c r="N205" i="2"/>
  <c r="O205" i="2"/>
  <c r="P205" i="2"/>
  <c r="Q205" i="2"/>
  <c r="R205" i="2"/>
  <c r="S205" i="2"/>
  <c r="T205" i="2"/>
  <c r="U205" i="2"/>
  <c r="V205" i="2"/>
  <c r="AF205" i="2" s="1"/>
  <c r="X11" i="2"/>
  <c r="Y11" i="2"/>
  <c r="AF11" i="2"/>
  <c r="Y13" i="2"/>
  <c r="Z14" i="2"/>
  <c r="AD14" i="2"/>
  <c r="AF15" i="2"/>
  <c r="X17" i="2"/>
  <c r="Y17" i="2"/>
  <c r="Z18" i="2"/>
  <c r="AD18" i="2"/>
  <c r="X19" i="2"/>
  <c r="Y19" i="2"/>
  <c r="AB19" i="2"/>
  <c r="AF19" i="2"/>
  <c r="X23" i="2"/>
  <c r="Y23" i="2"/>
  <c r="AF23" i="2"/>
  <c r="AF25" i="2"/>
  <c r="X29" i="2"/>
  <c r="Y29" i="2"/>
  <c r="Z30" i="2"/>
  <c r="X31" i="2"/>
  <c r="AB31" i="2"/>
  <c r="AD32" i="2"/>
  <c r="AF33" i="2"/>
  <c r="X35" i="2"/>
  <c r="Y35" i="2"/>
  <c r="AD36" i="2"/>
  <c r="AF37" i="2"/>
  <c r="X41" i="2"/>
  <c r="Y41" i="2"/>
  <c r="Z42" i="2"/>
  <c r="Y43" i="2"/>
  <c r="AB43" i="2"/>
  <c r="AD44" i="2"/>
  <c r="AF45" i="2"/>
  <c r="X47" i="2"/>
  <c r="Y47" i="2"/>
  <c r="AD48" i="2"/>
  <c r="Y49" i="2"/>
  <c r="AF49" i="2"/>
  <c r="X53" i="2"/>
  <c r="Y53" i="2"/>
  <c r="Z54" i="2"/>
  <c r="X55" i="2"/>
  <c r="Y55" i="2"/>
  <c r="AB55" i="2"/>
  <c r="AD56" i="2"/>
  <c r="AF57" i="2"/>
  <c r="X59" i="2"/>
  <c r="Y59" i="2"/>
  <c r="AD60" i="2"/>
  <c r="X61" i="2"/>
  <c r="AF61" i="2"/>
  <c r="X65" i="2"/>
  <c r="Y65" i="2"/>
  <c r="Z66" i="2"/>
  <c r="AB67" i="2"/>
  <c r="AD68" i="2"/>
  <c r="AF69" i="2"/>
  <c r="X71" i="2"/>
  <c r="Y71" i="2"/>
  <c r="AD72" i="2"/>
  <c r="Y73" i="2"/>
  <c r="AF73" i="2"/>
  <c r="X77" i="2"/>
  <c r="Y77" i="2"/>
  <c r="Z78" i="2"/>
  <c r="AB79" i="2"/>
  <c r="AD80" i="2"/>
  <c r="AF81" i="2"/>
  <c r="X83" i="2"/>
  <c r="Y83" i="2"/>
  <c r="Z84" i="2"/>
  <c r="X85" i="2"/>
  <c r="Y85" i="2"/>
  <c r="AB85" i="2"/>
  <c r="X89" i="2"/>
  <c r="Y89" i="2"/>
  <c r="AB89" i="2"/>
  <c r="X93" i="2"/>
  <c r="Y93" i="2"/>
  <c r="X95" i="2"/>
  <c r="Y95" i="2"/>
  <c r="Z96" i="2"/>
  <c r="AB97" i="2"/>
  <c r="X99" i="2"/>
  <c r="Z100" i="2"/>
  <c r="X101" i="2"/>
  <c r="Y101" i="2"/>
  <c r="AB101" i="2"/>
  <c r="X107" i="2"/>
  <c r="Y107" i="2"/>
  <c r="Z108" i="2"/>
  <c r="Y109" i="2"/>
  <c r="AB109" i="2"/>
  <c r="X113" i="2"/>
  <c r="Y113" i="2"/>
  <c r="AB113" i="2"/>
  <c r="X117" i="2"/>
  <c r="Y117" i="2"/>
  <c r="AB117" i="2"/>
  <c r="X119" i="2"/>
  <c r="Y119" i="2"/>
  <c r="Z120" i="2"/>
  <c r="AB121" i="2"/>
  <c r="X123" i="2"/>
  <c r="Z124" i="2"/>
  <c r="X125" i="2"/>
  <c r="Y125" i="2"/>
  <c r="AB125" i="2"/>
  <c r="X131" i="2"/>
  <c r="Y131" i="2"/>
  <c r="Z132" i="2"/>
  <c r="AD134" i="2"/>
  <c r="X137" i="2"/>
  <c r="Y137" i="2"/>
  <c r="AD138" i="2"/>
  <c r="X141" i="2"/>
  <c r="Y141" i="2"/>
  <c r="X143" i="2"/>
  <c r="Y143" i="2"/>
  <c r="Z144" i="2"/>
  <c r="AD146" i="2"/>
  <c r="Y147" i="2"/>
  <c r="X149" i="2"/>
  <c r="Y149" i="2"/>
  <c r="AD150" i="2"/>
  <c r="X155" i="2"/>
  <c r="Y155" i="2"/>
  <c r="X159" i="2"/>
  <c r="Y159" i="2"/>
  <c r="X161" i="2"/>
  <c r="Y161" i="2"/>
  <c r="X167" i="2"/>
  <c r="Y167" i="2"/>
  <c r="Y169" i="2"/>
  <c r="X171" i="2"/>
  <c r="Y171" i="2"/>
  <c r="X173" i="2"/>
  <c r="Y177" i="2"/>
  <c r="Y179" i="2"/>
  <c r="X181" i="2"/>
  <c r="Y181" i="2"/>
  <c r="X183" i="2"/>
  <c r="X185" i="2"/>
  <c r="AF187" i="2"/>
  <c r="X189" i="2"/>
  <c r="AB189" i="2"/>
  <c r="X191" i="2"/>
  <c r="Y191" i="2"/>
  <c r="Y197" i="2"/>
  <c r="X201" i="2"/>
  <c r="Y201" i="2"/>
  <c r="X203" i="2"/>
  <c r="Y203" i="2"/>
  <c r="M2" i="2"/>
  <c r="C2" i="25"/>
  <c r="C3" i="25"/>
  <c r="C4" i="25"/>
  <c r="C5" i="25"/>
  <c r="C1" i="25"/>
  <c r="AV225" i="24"/>
  <c r="AU225" i="24"/>
  <c r="AS225" i="24"/>
  <c r="AT225" i="24" s="1"/>
  <c r="AN225" i="24"/>
  <c r="AK225" i="24"/>
  <c r="AJ225" i="24"/>
  <c r="S225" i="24"/>
  <c r="Q225" i="24"/>
  <c r="N225" i="24"/>
  <c r="AV224" i="24"/>
  <c r="AU224" i="24"/>
  <c r="AS224" i="24"/>
  <c r="AT224" i="24" s="1"/>
  <c r="AN224" i="24"/>
  <c r="AK224" i="24"/>
  <c r="AJ224" i="24"/>
  <c r="S224" i="24"/>
  <c r="Q224" i="24"/>
  <c r="N224" i="24"/>
  <c r="AV223" i="24"/>
  <c r="AU223" i="24"/>
  <c r="AS223" i="24"/>
  <c r="AT223" i="24" s="1"/>
  <c r="AN223" i="24"/>
  <c r="AK223" i="24"/>
  <c r="AJ223" i="24"/>
  <c r="S223" i="24"/>
  <c r="Q223" i="24"/>
  <c r="N223" i="24"/>
  <c r="AV222" i="24"/>
  <c r="AU222" i="24"/>
  <c r="AS222" i="24"/>
  <c r="AT222" i="24" s="1"/>
  <c r="AN222" i="24"/>
  <c r="AK222" i="24"/>
  <c r="AJ222" i="24"/>
  <c r="S222" i="24"/>
  <c r="Q222" i="24"/>
  <c r="N222" i="24"/>
  <c r="AV221" i="24"/>
  <c r="AU221" i="24"/>
  <c r="AS221" i="24"/>
  <c r="AT221" i="24" s="1"/>
  <c r="AN221" i="24"/>
  <c r="AK221" i="24"/>
  <c r="AJ221" i="24"/>
  <c r="S221" i="24"/>
  <c r="Q221" i="24"/>
  <c r="N221" i="24"/>
  <c r="AV220" i="24"/>
  <c r="AU220" i="24"/>
  <c r="AS220" i="24"/>
  <c r="AT220" i="24" s="1"/>
  <c r="AN220" i="24"/>
  <c r="AK220" i="24"/>
  <c r="AJ220" i="24"/>
  <c r="S220" i="24"/>
  <c r="Q220" i="24"/>
  <c r="N220" i="24"/>
  <c r="AV219" i="24"/>
  <c r="AU219" i="24"/>
  <c r="AS219" i="24"/>
  <c r="AT219" i="24" s="1"/>
  <c r="AN219" i="24"/>
  <c r="AK219" i="24"/>
  <c r="AJ219" i="24"/>
  <c r="S219" i="24"/>
  <c r="Q219" i="24"/>
  <c r="N219" i="24"/>
  <c r="AV218" i="24"/>
  <c r="AU218" i="24"/>
  <c r="AS218" i="24"/>
  <c r="AT218" i="24" s="1"/>
  <c r="AN218" i="24"/>
  <c r="AK218" i="24"/>
  <c r="AJ218" i="24"/>
  <c r="S218" i="24"/>
  <c r="Q218" i="24"/>
  <c r="N218" i="24"/>
  <c r="AV217" i="24"/>
  <c r="AU217" i="24"/>
  <c r="AS217" i="24"/>
  <c r="AT217" i="24" s="1"/>
  <c r="AN217" i="24"/>
  <c r="AK217" i="24"/>
  <c r="AJ217" i="24"/>
  <c r="S217" i="24"/>
  <c r="Q217" i="24"/>
  <c r="N217" i="24"/>
  <c r="AV216" i="24"/>
  <c r="AU216" i="24"/>
  <c r="AS216" i="24"/>
  <c r="AT216" i="24" s="1"/>
  <c r="AN216" i="24"/>
  <c r="AK216" i="24"/>
  <c r="AJ216" i="24"/>
  <c r="S216" i="24"/>
  <c r="Q216" i="24"/>
  <c r="N216" i="24"/>
  <c r="AV215" i="24"/>
  <c r="AU215" i="24"/>
  <c r="AS215" i="24"/>
  <c r="AT215" i="24" s="1"/>
  <c r="AN215" i="24"/>
  <c r="AK215" i="24"/>
  <c r="AJ215" i="24"/>
  <c r="S215" i="24"/>
  <c r="Q215" i="24"/>
  <c r="N215" i="24"/>
  <c r="AV214" i="24"/>
  <c r="AU214" i="24"/>
  <c r="AS214" i="24"/>
  <c r="AT214" i="24" s="1"/>
  <c r="AN214" i="24"/>
  <c r="AK214" i="24"/>
  <c r="AJ214" i="24"/>
  <c r="S214" i="24"/>
  <c r="Q214" i="24"/>
  <c r="N214" i="24"/>
  <c r="AV213" i="24"/>
  <c r="AU213" i="24"/>
  <c r="AS213" i="24"/>
  <c r="AT213" i="24" s="1"/>
  <c r="AN213" i="24"/>
  <c r="AK213" i="24"/>
  <c r="AJ213" i="24"/>
  <c r="S213" i="24"/>
  <c r="Q213" i="24"/>
  <c r="N213" i="24"/>
  <c r="AV212" i="24"/>
  <c r="AU212" i="24"/>
  <c r="AS212" i="24"/>
  <c r="AT212" i="24" s="1"/>
  <c r="AN212" i="24"/>
  <c r="AK212" i="24"/>
  <c r="AJ212" i="24"/>
  <c r="S212" i="24"/>
  <c r="Q212" i="24"/>
  <c r="N212" i="24"/>
  <c r="AV211" i="24"/>
  <c r="AU211" i="24"/>
  <c r="AS211" i="24"/>
  <c r="AT211" i="24" s="1"/>
  <c r="AN211" i="24"/>
  <c r="AK211" i="24"/>
  <c r="AJ211" i="24"/>
  <c r="S211" i="24"/>
  <c r="Q211" i="24"/>
  <c r="N211" i="24"/>
  <c r="AV210" i="24"/>
  <c r="AU210" i="24"/>
  <c r="AS210" i="24"/>
  <c r="AT210" i="24" s="1"/>
  <c r="AN210" i="24"/>
  <c r="AK210" i="24"/>
  <c r="AJ210" i="24"/>
  <c r="S210" i="24"/>
  <c r="Q210" i="24"/>
  <c r="N210" i="24"/>
  <c r="AV209" i="24"/>
  <c r="AU209" i="24"/>
  <c r="AS209" i="24"/>
  <c r="AT209" i="24" s="1"/>
  <c r="AN209" i="24"/>
  <c r="AK209" i="24"/>
  <c r="AJ209" i="24"/>
  <c r="S209" i="24"/>
  <c r="Q209" i="24"/>
  <c r="N209" i="24"/>
  <c r="AV208" i="24"/>
  <c r="AU208" i="24"/>
  <c r="AS208" i="24"/>
  <c r="AT208" i="24" s="1"/>
  <c r="AN208" i="24"/>
  <c r="AK208" i="24"/>
  <c r="AJ208" i="24"/>
  <c r="S208" i="24"/>
  <c r="Q208" i="24"/>
  <c r="N208" i="24"/>
  <c r="AV207" i="24"/>
  <c r="AU207" i="24"/>
  <c r="AS207" i="24"/>
  <c r="AT207" i="24" s="1"/>
  <c r="AN207" i="24"/>
  <c r="AK207" i="24"/>
  <c r="AJ207" i="24"/>
  <c r="S207" i="24"/>
  <c r="Q207" i="24"/>
  <c r="N207" i="24"/>
  <c r="AV206" i="24"/>
  <c r="AU206" i="24"/>
  <c r="AS206" i="24"/>
  <c r="AT206" i="24" s="1"/>
  <c r="AN206" i="24"/>
  <c r="AK206" i="24"/>
  <c r="AJ206" i="24"/>
  <c r="S206" i="24"/>
  <c r="Q206" i="24"/>
  <c r="N206" i="24"/>
  <c r="AV205" i="24"/>
  <c r="AU205" i="24"/>
  <c r="AS205" i="24"/>
  <c r="AT205" i="24" s="1"/>
  <c r="AN205" i="24"/>
  <c r="AK205" i="24"/>
  <c r="AJ205" i="24"/>
  <c r="S205" i="24"/>
  <c r="Q205" i="24"/>
  <c r="N205" i="24"/>
  <c r="AV204" i="24"/>
  <c r="AU204" i="24"/>
  <c r="AS204" i="24"/>
  <c r="AT204" i="24" s="1"/>
  <c r="AN204" i="24"/>
  <c r="AK204" i="24"/>
  <c r="AJ204" i="24"/>
  <c r="S204" i="24"/>
  <c r="Q204" i="24"/>
  <c r="N204" i="24"/>
  <c r="AV203" i="24"/>
  <c r="AU203" i="24"/>
  <c r="AS203" i="24"/>
  <c r="AT203" i="24" s="1"/>
  <c r="AN203" i="24"/>
  <c r="AK203" i="24"/>
  <c r="AJ203" i="24"/>
  <c r="S203" i="24"/>
  <c r="Q203" i="24"/>
  <c r="N203" i="24"/>
  <c r="AV202" i="24"/>
  <c r="AU202" i="24"/>
  <c r="AS202" i="24"/>
  <c r="AT202" i="24" s="1"/>
  <c r="AN202" i="24"/>
  <c r="AK202" i="24"/>
  <c r="AJ202" i="24"/>
  <c r="S202" i="24"/>
  <c r="Q202" i="24"/>
  <c r="N202" i="24"/>
  <c r="AV201" i="24"/>
  <c r="AU201" i="24"/>
  <c r="AS201" i="24"/>
  <c r="AT201" i="24" s="1"/>
  <c r="AN201" i="24"/>
  <c r="AK201" i="24"/>
  <c r="AJ201" i="24"/>
  <c r="AF201" i="24" s="1"/>
  <c r="S201" i="24"/>
  <c r="Q201" i="24"/>
  <c r="N201" i="24"/>
  <c r="AV200" i="24"/>
  <c r="AU200" i="24"/>
  <c r="AS200" i="24"/>
  <c r="AT200" i="24" s="1"/>
  <c r="AN200" i="24"/>
  <c r="AK200" i="24"/>
  <c r="AJ200" i="24"/>
  <c r="S200" i="24"/>
  <c r="Q200" i="24"/>
  <c r="N200" i="24"/>
  <c r="AV199" i="24"/>
  <c r="AU199" i="24"/>
  <c r="AS199" i="24"/>
  <c r="AT199" i="24" s="1"/>
  <c r="AN199" i="24"/>
  <c r="AK199" i="24"/>
  <c r="AJ199" i="24"/>
  <c r="S199" i="24"/>
  <c r="Q199" i="24"/>
  <c r="N199" i="24"/>
  <c r="AV198" i="24"/>
  <c r="AU198" i="24"/>
  <c r="AS198" i="24"/>
  <c r="AT198" i="24" s="1"/>
  <c r="AN198" i="24"/>
  <c r="AK198" i="24"/>
  <c r="AJ198" i="24"/>
  <c r="S198" i="24"/>
  <c r="Q198" i="24"/>
  <c r="N198" i="24"/>
  <c r="AV197" i="24"/>
  <c r="AU197" i="24"/>
  <c r="AS197" i="24"/>
  <c r="AT197" i="24" s="1"/>
  <c r="AN197" i="24"/>
  <c r="AK197" i="24"/>
  <c r="AJ197" i="24"/>
  <c r="S197" i="24"/>
  <c r="Q197" i="24"/>
  <c r="N197" i="24"/>
  <c r="AV196" i="24"/>
  <c r="AU196" i="24"/>
  <c r="AS196" i="24"/>
  <c r="AT196" i="24" s="1"/>
  <c r="AN196" i="24"/>
  <c r="AK196" i="24"/>
  <c r="AJ196" i="24"/>
  <c r="S196" i="24"/>
  <c r="Q196" i="24"/>
  <c r="N196" i="24"/>
  <c r="AV195" i="24"/>
  <c r="AU195" i="24"/>
  <c r="AS195" i="24"/>
  <c r="AT195" i="24" s="1"/>
  <c r="AN195" i="24"/>
  <c r="AK195" i="24"/>
  <c r="AJ195" i="24"/>
  <c r="S195" i="24"/>
  <c r="Q195" i="24"/>
  <c r="N195" i="24"/>
  <c r="AV194" i="24"/>
  <c r="AU194" i="24"/>
  <c r="AS194" i="24"/>
  <c r="AT194" i="24" s="1"/>
  <c r="AN194" i="24"/>
  <c r="AK194" i="24"/>
  <c r="AJ194" i="24"/>
  <c r="S194" i="24"/>
  <c r="Q194" i="24"/>
  <c r="N194" i="24"/>
  <c r="AV193" i="24"/>
  <c r="AU193" i="24"/>
  <c r="AS193" i="24"/>
  <c r="AT193" i="24" s="1"/>
  <c r="AN193" i="24"/>
  <c r="AK193" i="24"/>
  <c r="AJ193" i="24"/>
  <c r="S193" i="24"/>
  <c r="Q193" i="24"/>
  <c r="N193" i="24"/>
  <c r="AV192" i="24"/>
  <c r="AU192" i="24"/>
  <c r="AS192" i="24"/>
  <c r="AT192" i="24" s="1"/>
  <c r="AN192" i="24"/>
  <c r="AK192" i="24"/>
  <c r="AJ192" i="24"/>
  <c r="S192" i="24"/>
  <c r="Q192" i="24"/>
  <c r="N192" i="24"/>
  <c r="AV191" i="24"/>
  <c r="AU191" i="24"/>
  <c r="AS191" i="24"/>
  <c r="AT191" i="24" s="1"/>
  <c r="AN191" i="24"/>
  <c r="AK191" i="24"/>
  <c r="AJ191" i="24"/>
  <c r="S191" i="24"/>
  <c r="Q191" i="24"/>
  <c r="N191" i="24"/>
  <c r="AV190" i="24"/>
  <c r="AU190" i="24"/>
  <c r="AS190" i="24"/>
  <c r="AT190" i="24" s="1"/>
  <c r="AN190" i="24"/>
  <c r="AK190" i="24"/>
  <c r="AJ190" i="24"/>
  <c r="S190" i="24"/>
  <c r="Q190" i="24"/>
  <c r="N190" i="24"/>
  <c r="AV189" i="24"/>
  <c r="AU189" i="24"/>
  <c r="AS189" i="24"/>
  <c r="AT189" i="24" s="1"/>
  <c r="AN189" i="24"/>
  <c r="AK189" i="24"/>
  <c r="AJ189" i="24"/>
  <c r="S189" i="24"/>
  <c r="Q189" i="24"/>
  <c r="N189" i="24"/>
  <c r="AV188" i="24"/>
  <c r="AU188" i="24"/>
  <c r="AS188" i="24"/>
  <c r="AT188" i="24" s="1"/>
  <c r="AN188" i="24"/>
  <c r="AK188" i="24"/>
  <c r="AJ188" i="24"/>
  <c r="S188" i="24"/>
  <c r="Q188" i="24"/>
  <c r="N188" i="24"/>
  <c r="AV187" i="24"/>
  <c r="AU187" i="24"/>
  <c r="AS187" i="24"/>
  <c r="AT187" i="24" s="1"/>
  <c r="AN187" i="24"/>
  <c r="AK187" i="24"/>
  <c r="AJ187" i="24"/>
  <c r="S187" i="24"/>
  <c r="Q187" i="24"/>
  <c r="N187" i="24"/>
  <c r="AV186" i="24"/>
  <c r="AU186" i="24"/>
  <c r="AS186" i="24"/>
  <c r="AT186" i="24" s="1"/>
  <c r="AN186" i="24"/>
  <c r="AK186" i="24"/>
  <c r="AJ186" i="24"/>
  <c r="S186" i="24"/>
  <c r="Q186" i="24"/>
  <c r="N186" i="24"/>
  <c r="AV185" i="24"/>
  <c r="AU185" i="24"/>
  <c r="AS185" i="24"/>
  <c r="AT185" i="24" s="1"/>
  <c r="AN185" i="24"/>
  <c r="AK185" i="24"/>
  <c r="AJ185" i="24"/>
  <c r="S185" i="24"/>
  <c r="Q185" i="24"/>
  <c r="N185" i="24"/>
  <c r="BU184" i="24"/>
  <c r="BT184" i="24"/>
  <c r="BQ184" i="24"/>
  <c r="BM184" i="24"/>
  <c r="BI184" i="24"/>
  <c r="BH184" i="24"/>
  <c r="BF184" i="24"/>
  <c r="BR184" i="24" s="1"/>
  <c r="BE184" i="24"/>
  <c r="BB184" i="24"/>
  <c r="BN184" i="24" s="1"/>
  <c r="BA184" i="24"/>
  <c r="AV184" i="24"/>
  <c r="AU184" i="24"/>
  <c r="AS184" i="24"/>
  <c r="AT184" i="24" s="1"/>
  <c r="AN184" i="24"/>
  <c r="AK184" i="24"/>
  <c r="AJ184" i="24"/>
  <c r="S184" i="24"/>
  <c r="Q184" i="24"/>
  <c r="R184" i="24" s="1"/>
  <c r="N184" i="24"/>
  <c r="AV182" i="24"/>
  <c r="AU182" i="24"/>
  <c r="AS182" i="24"/>
  <c r="AT182" i="24" s="1"/>
  <c r="AN182" i="24"/>
  <c r="AK182" i="24"/>
  <c r="AJ182" i="24"/>
  <c r="S182" i="24"/>
  <c r="Q182" i="24"/>
  <c r="N182" i="24"/>
  <c r="AV181" i="24"/>
  <c r="AU181" i="24"/>
  <c r="AS181" i="24"/>
  <c r="AT181" i="24" s="1"/>
  <c r="AN181" i="24"/>
  <c r="AK181" i="24"/>
  <c r="AJ181" i="24"/>
  <c r="S181" i="24"/>
  <c r="Q181" i="24"/>
  <c r="N181" i="24"/>
  <c r="AV180" i="24"/>
  <c r="AU180" i="24"/>
  <c r="AS180" i="24"/>
  <c r="AT180" i="24" s="1"/>
  <c r="AN180" i="24"/>
  <c r="AK180" i="24"/>
  <c r="AJ180" i="24"/>
  <c r="S180" i="24"/>
  <c r="Q180" i="24"/>
  <c r="N180" i="24"/>
  <c r="AV179" i="24"/>
  <c r="AU179" i="24"/>
  <c r="AS179" i="24"/>
  <c r="AT179" i="24" s="1"/>
  <c r="AN179" i="24"/>
  <c r="AK179" i="24"/>
  <c r="AJ179" i="24"/>
  <c r="S179" i="24"/>
  <c r="Q179" i="24"/>
  <c r="N179" i="24"/>
  <c r="AV178" i="24"/>
  <c r="AU178" i="24"/>
  <c r="AS178" i="24"/>
  <c r="AT178" i="24" s="1"/>
  <c r="AN178" i="24"/>
  <c r="AK178" i="24"/>
  <c r="AJ178" i="24"/>
  <c r="S178" i="24"/>
  <c r="Q178" i="24"/>
  <c r="N178" i="24"/>
  <c r="AV177" i="24"/>
  <c r="AU177" i="24"/>
  <c r="AS177" i="24"/>
  <c r="AT177" i="24" s="1"/>
  <c r="AN177" i="24"/>
  <c r="AK177" i="24"/>
  <c r="AJ177" i="24"/>
  <c r="S177" i="24"/>
  <c r="Q177" i="24"/>
  <c r="N177" i="24"/>
  <c r="BU176" i="24"/>
  <c r="BT176" i="24"/>
  <c r="BQ176" i="24"/>
  <c r="BM176" i="24"/>
  <c r="BI176" i="24"/>
  <c r="BH176" i="24"/>
  <c r="BF176" i="24"/>
  <c r="BR176" i="24" s="1"/>
  <c r="BE176" i="24"/>
  <c r="BB176" i="24"/>
  <c r="BA176" i="24"/>
  <c r="AV176" i="24"/>
  <c r="AU176" i="24"/>
  <c r="AS176" i="24"/>
  <c r="AT176" i="24" s="1"/>
  <c r="AN176" i="24"/>
  <c r="AK176" i="24"/>
  <c r="AJ176" i="24"/>
  <c r="S176" i="24"/>
  <c r="Q176" i="24"/>
  <c r="R176" i="24" s="1"/>
  <c r="N176" i="24"/>
  <c r="AV174" i="24"/>
  <c r="AU174" i="24"/>
  <c r="AS174" i="24"/>
  <c r="AT174" i="24" s="1"/>
  <c r="AN174" i="24"/>
  <c r="AK174" i="24"/>
  <c r="AJ174" i="24"/>
  <c r="S174" i="24"/>
  <c r="Q174" i="24"/>
  <c r="N174" i="24"/>
  <c r="AV173" i="24"/>
  <c r="AU173" i="24"/>
  <c r="AS173" i="24"/>
  <c r="AT173" i="24" s="1"/>
  <c r="AN173" i="24"/>
  <c r="AK173" i="24"/>
  <c r="AJ173" i="24"/>
  <c r="S173" i="24"/>
  <c r="Q173" i="24"/>
  <c r="N173" i="24"/>
  <c r="AV172" i="24"/>
  <c r="AU172" i="24"/>
  <c r="AS172" i="24"/>
  <c r="AT172" i="24" s="1"/>
  <c r="AN172" i="24"/>
  <c r="AK172" i="24"/>
  <c r="AJ172" i="24"/>
  <c r="S172" i="24"/>
  <c r="Q172" i="24"/>
  <c r="N172" i="24"/>
  <c r="AV171" i="24"/>
  <c r="AU171" i="24"/>
  <c r="AS171" i="24"/>
  <c r="AT171" i="24" s="1"/>
  <c r="AN171" i="24"/>
  <c r="AK171" i="24"/>
  <c r="AJ171" i="24"/>
  <c r="S171" i="24"/>
  <c r="Q171" i="24"/>
  <c r="N171" i="24"/>
  <c r="AV170" i="24"/>
  <c r="AU170" i="24"/>
  <c r="AS170" i="24"/>
  <c r="AT170" i="24" s="1"/>
  <c r="AN170" i="24"/>
  <c r="AK170" i="24"/>
  <c r="AJ170" i="24"/>
  <c r="S170" i="24"/>
  <c r="Q170" i="24"/>
  <c r="N170" i="24"/>
  <c r="AV169" i="24"/>
  <c r="AU169" i="24"/>
  <c r="AS169" i="24"/>
  <c r="AT169" i="24" s="1"/>
  <c r="AN169" i="24"/>
  <c r="AK169" i="24"/>
  <c r="AJ169" i="24"/>
  <c r="S169" i="24"/>
  <c r="Q169" i="24"/>
  <c r="N169" i="24"/>
  <c r="AV168" i="24"/>
  <c r="AU168" i="24"/>
  <c r="AS168" i="24"/>
  <c r="AT168" i="24" s="1"/>
  <c r="AN168" i="24"/>
  <c r="AK168" i="24"/>
  <c r="AJ168" i="24"/>
  <c r="S168" i="24"/>
  <c r="Q168" i="24"/>
  <c r="N168" i="24"/>
  <c r="AV167" i="24"/>
  <c r="AU167" i="24"/>
  <c r="AS167" i="24"/>
  <c r="AT167" i="24" s="1"/>
  <c r="AN167" i="24"/>
  <c r="AK167" i="24"/>
  <c r="AJ167" i="24"/>
  <c r="S167" i="24"/>
  <c r="Q167" i="24"/>
  <c r="N167" i="24"/>
  <c r="AV166" i="24"/>
  <c r="AU166" i="24"/>
  <c r="AS166" i="24"/>
  <c r="AT166" i="24" s="1"/>
  <c r="AN166" i="24"/>
  <c r="AK166" i="24"/>
  <c r="AJ166" i="24"/>
  <c r="S166" i="24"/>
  <c r="Q166" i="24"/>
  <c r="N166" i="24"/>
  <c r="AV165" i="24"/>
  <c r="AU165" i="24"/>
  <c r="AS165" i="24"/>
  <c r="AT165" i="24" s="1"/>
  <c r="AN165" i="24"/>
  <c r="AK165" i="24"/>
  <c r="AJ165" i="24"/>
  <c r="S165" i="24"/>
  <c r="Q165" i="24"/>
  <c r="N165" i="24"/>
  <c r="AV164" i="24"/>
  <c r="AU164" i="24"/>
  <c r="AS164" i="24"/>
  <c r="AT164" i="24" s="1"/>
  <c r="AN164" i="24"/>
  <c r="AK164" i="24"/>
  <c r="AJ164" i="24"/>
  <c r="S164" i="24"/>
  <c r="Q164" i="24"/>
  <c r="N164" i="24"/>
  <c r="AV163" i="24"/>
  <c r="AU163" i="24"/>
  <c r="AS163" i="24"/>
  <c r="AT163" i="24" s="1"/>
  <c r="AN163" i="24"/>
  <c r="AK163" i="24"/>
  <c r="AJ163" i="24"/>
  <c r="S163" i="24"/>
  <c r="Q163" i="24"/>
  <c r="N163" i="24"/>
  <c r="AV162" i="24"/>
  <c r="AU162" i="24"/>
  <c r="AS162" i="24"/>
  <c r="AT162" i="24" s="1"/>
  <c r="AN162" i="24"/>
  <c r="AK162" i="24"/>
  <c r="AJ162" i="24"/>
  <c r="S162" i="24"/>
  <c r="Q162" i="24"/>
  <c r="N162" i="24"/>
  <c r="BU161" i="24"/>
  <c r="BT161" i="24"/>
  <c r="BQ161" i="24"/>
  <c r="BM161" i="24"/>
  <c r="BI161" i="24"/>
  <c r="BH161" i="24"/>
  <c r="BF161" i="24"/>
  <c r="BR161" i="24" s="1"/>
  <c r="BE161" i="24"/>
  <c r="BB161" i="24"/>
  <c r="BN161" i="24" s="1"/>
  <c r="BA161" i="24"/>
  <c r="AV161" i="24"/>
  <c r="AU161" i="24"/>
  <c r="AS161" i="24"/>
  <c r="AT161" i="24" s="1"/>
  <c r="AN161" i="24"/>
  <c r="AK161" i="24"/>
  <c r="AJ161" i="24"/>
  <c r="S161" i="24"/>
  <c r="Q161" i="24"/>
  <c r="R161" i="24" s="1"/>
  <c r="N161" i="24"/>
  <c r="AV159" i="24"/>
  <c r="AU159" i="24"/>
  <c r="AS159" i="24"/>
  <c r="AT159" i="24" s="1"/>
  <c r="AN159" i="24"/>
  <c r="AK159" i="24"/>
  <c r="AJ159" i="24"/>
  <c r="S159" i="24"/>
  <c r="Q159" i="24"/>
  <c r="N159" i="24"/>
  <c r="AV158" i="24"/>
  <c r="AU158" i="24"/>
  <c r="AS158" i="24"/>
  <c r="AT158" i="24" s="1"/>
  <c r="AN158" i="24"/>
  <c r="AK158" i="24"/>
  <c r="AJ158" i="24"/>
  <c r="S158" i="24"/>
  <c r="Q158" i="24"/>
  <c r="N158" i="24"/>
  <c r="AV157" i="24"/>
  <c r="AU157" i="24"/>
  <c r="AS157" i="24"/>
  <c r="AT157" i="24" s="1"/>
  <c r="AN157" i="24"/>
  <c r="AK157" i="24"/>
  <c r="AJ157" i="24"/>
  <c r="S157" i="24"/>
  <c r="Q157" i="24"/>
  <c r="N157" i="24"/>
  <c r="AV156" i="24"/>
  <c r="AU156" i="24"/>
  <c r="AS156" i="24"/>
  <c r="AT156" i="24" s="1"/>
  <c r="AN156" i="24"/>
  <c r="AK156" i="24"/>
  <c r="AJ156" i="24"/>
  <c r="S156" i="24"/>
  <c r="Q156" i="24"/>
  <c r="N156" i="24"/>
  <c r="AV155" i="24"/>
  <c r="AU155" i="24"/>
  <c r="AS155" i="24"/>
  <c r="AT155" i="24" s="1"/>
  <c r="AN155" i="24"/>
  <c r="AK155" i="24"/>
  <c r="AJ155" i="24"/>
  <c r="S155" i="24"/>
  <c r="Q155" i="24"/>
  <c r="N155" i="24"/>
  <c r="AV154" i="24"/>
  <c r="AU154" i="24"/>
  <c r="AS154" i="24"/>
  <c r="AT154" i="24" s="1"/>
  <c r="AN154" i="24"/>
  <c r="AK154" i="24"/>
  <c r="AJ154" i="24"/>
  <c r="S154" i="24"/>
  <c r="Q154" i="24"/>
  <c r="N154" i="24"/>
  <c r="AV153" i="24"/>
  <c r="AU153" i="24"/>
  <c r="AS153" i="24"/>
  <c r="AT153" i="24" s="1"/>
  <c r="AN153" i="24"/>
  <c r="AK153" i="24"/>
  <c r="AJ153" i="24"/>
  <c r="S153" i="24"/>
  <c r="Q153" i="24"/>
  <c r="N153" i="24"/>
  <c r="AV152" i="24"/>
  <c r="AU152" i="24"/>
  <c r="AS152" i="24"/>
  <c r="AT152" i="24" s="1"/>
  <c r="AN152" i="24"/>
  <c r="AK152" i="24"/>
  <c r="AJ152" i="24"/>
  <c r="S152" i="24"/>
  <c r="Q152" i="24"/>
  <c r="N152" i="24"/>
  <c r="AV151" i="24"/>
  <c r="AU151" i="24"/>
  <c r="AS151" i="24"/>
  <c r="AT151" i="24" s="1"/>
  <c r="AN151" i="24"/>
  <c r="AK151" i="24"/>
  <c r="AJ151" i="24"/>
  <c r="S151" i="24"/>
  <c r="Q151" i="24"/>
  <c r="N151" i="24"/>
  <c r="AV150" i="24"/>
  <c r="AU150" i="24"/>
  <c r="AS150" i="24"/>
  <c r="AT150" i="24" s="1"/>
  <c r="AN150" i="24"/>
  <c r="AK150" i="24"/>
  <c r="AJ150" i="24"/>
  <c r="S150" i="24"/>
  <c r="Q150" i="24"/>
  <c r="N150" i="24"/>
  <c r="AV149" i="24"/>
  <c r="AU149" i="24"/>
  <c r="AS149" i="24"/>
  <c r="AT149" i="24" s="1"/>
  <c r="AN149" i="24"/>
  <c r="AK149" i="24"/>
  <c r="AJ149" i="24"/>
  <c r="S149" i="24"/>
  <c r="Q149" i="24"/>
  <c r="N149" i="24"/>
  <c r="AV148" i="24"/>
  <c r="AU148" i="24"/>
  <c r="AS148" i="24"/>
  <c r="AT148" i="24" s="1"/>
  <c r="AN148" i="24"/>
  <c r="AK148" i="24"/>
  <c r="AJ148" i="24"/>
  <c r="S148" i="24"/>
  <c r="Q148" i="24"/>
  <c r="N148" i="24"/>
  <c r="AV147" i="24"/>
  <c r="AU147" i="24"/>
  <c r="AS147" i="24"/>
  <c r="AT147" i="24" s="1"/>
  <c r="AN147" i="24"/>
  <c r="AK147" i="24"/>
  <c r="AJ147" i="24"/>
  <c r="S147" i="24"/>
  <c r="Q147" i="24"/>
  <c r="N147" i="24"/>
  <c r="BU146" i="24"/>
  <c r="BT146" i="24"/>
  <c r="BQ146" i="24"/>
  <c r="BM146" i="24"/>
  <c r="BI146" i="24"/>
  <c r="BH146" i="24"/>
  <c r="BF146" i="24"/>
  <c r="BR146" i="24" s="1"/>
  <c r="BE146" i="24"/>
  <c r="BB146" i="24"/>
  <c r="BA146" i="24"/>
  <c r="AV146" i="24"/>
  <c r="AU146" i="24"/>
  <c r="AS146" i="24"/>
  <c r="AT146" i="24" s="1"/>
  <c r="AN146" i="24"/>
  <c r="AK146" i="24"/>
  <c r="AJ146" i="24"/>
  <c r="S146" i="24"/>
  <c r="Q146" i="24"/>
  <c r="R146" i="24" s="1"/>
  <c r="N146" i="24"/>
  <c r="AV144" i="24"/>
  <c r="AU144" i="24"/>
  <c r="AS144" i="24"/>
  <c r="AT144" i="24" s="1"/>
  <c r="AN144" i="24"/>
  <c r="AK144" i="24"/>
  <c r="AJ144" i="24"/>
  <c r="S144" i="24"/>
  <c r="Q144" i="24"/>
  <c r="N144" i="24"/>
  <c r="AV143" i="24"/>
  <c r="AU143" i="24"/>
  <c r="AS143" i="24"/>
  <c r="AT143" i="24" s="1"/>
  <c r="AN143" i="24"/>
  <c r="AK143" i="24"/>
  <c r="AJ143" i="24"/>
  <c r="S143" i="24"/>
  <c r="Q143" i="24"/>
  <c r="N143" i="24"/>
  <c r="AV142" i="24"/>
  <c r="AU142" i="24"/>
  <c r="AS142" i="24"/>
  <c r="AT142" i="24" s="1"/>
  <c r="AN142" i="24"/>
  <c r="AK142" i="24"/>
  <c r="AJ142" i="24"/>
  <c r="S142" i="24"/>
  <c r="Q142" i="24"/>
  <c r="N142" i="24"/>
  <c r="AV141" i="24"/>
  <c r="AU141" i="24"/>
  <c r="AS141" i="24"/>
  <c r="AT141" i="24" s="1"/>
  <c r="AN141" i="24"/>
  <c r="AK141" i="24"/>
  <c r="AJ141" i="24"/>
  <c r="S141" i="24"/>
  <c r="Q141" i="24"/>
  <c r="N141" i="24"/>
  <c r="AV140" i="24"/>
  <c r="AU140" i="24"/>
  <c r="AS140" i="24"/>
  <c r="AT140" i="24" s="1"/>
  <c r="AN140" i="24"/>
  <c r="AK140" i="24"/>
  <c r="AJ140" i="24"/>
  <c r="S140" i="24"/>
  <c r="Q140" i="24"/>
  <c r="N140" i="24"/>
  <c r="AV139" i="24"/>
  <c r="AU139" i="24"/>
  <c r="AS139" i="24"/>
  <c r="AT139" i="24" s="1"/>
  <c r="AN139" i="24"/>
  <c r="AK139" i="24"/>
  <c r="AJ139" i="24"/>
  <c r="S139" i="24"/>
  <c r="Q139" i="24"/>
  <c r="N139" i="24"/>
  <c r="AV138" i="24"/>
  <c r="AU138" i="24"/>
  <c r="AS138" i="24"/>
  <c r="AT138" i="24" s="1"/>
  <c r="AN138" i="24"/>
  <c r="AK138" i="24"/>
  <c r="AJ138" i="24"/>
  <c r="S138" i="24"/>
  <c r="Q138" i="24"/>
  <c r="N138" i="24"/>
  <c r="AV137" i="24"/>
  <c r="AU137" i="24"/>
  <c r="AS137" i="24"/>
  <c r="AT137" i="24" s="1"/>
  <c r="AN137" i="24"/>
  <c r="AK137" i="24"/>
  <c r="AJ137" i="24"/>
  <c r="S137" i="24"/>
  <c r="Q137" i="24"/>
  <c r="N137" i="24"/>
  <c r="AV136" i="24"/>
  <c r="AU136" i="24"/>
  <c r="AS136" i="24"/>
  <c r="AT136" i="24" s="1"/>
  <c r="AN136" i="24"/>
  <c r="AK136" i="24"/>
  <c r="AJ136" i="24"/>
  <c r="S136" i="24"/>
  <c r="Q136" i="24"/>
  <c r="N136" i="24"/>
  <c r="AV135" i="24"/>
  <c r="AU135" i="24"/>
  <c r="AS135" i="24"/>
  <c r="AT135" i="24" s="1"/>
  <c r="AN135" i="24"/>
  <c r="AK135" i="24"/>
  <c r="AJ135" i="24"/>
  <c r="S135" i="24"/>
  <c r="Q135" i="24"/>
  <c r="N135" i="24"/>
  <c r="AV134" i="24"/>
  <c r="AU134" i="24"/>
  <c r="AS134" i="24"/>
  <c r="AT134" i="24" s="1"/>
  <c r="AN134" i="24"/>
  <c r="AK134" i="24"/>
  <c r="AJ134" i="24"/>
  <c r="S134" i="24"/>
  <c r="Q134" i="24"/>
  <c r="N134" i="24"/>
  <c r="AV133" i="24"/>
  <c r="AU133" i="24"/>
  <c r="AS133" i="24"/>
  <c r="AT133" i="24" s="1"/>
  <c r="AN133" i="24"/>
  <c r="AK133" i="24"/>
  <c r="AJ133" i="24"/>
  <c r="S133" i="24"/>
  <c r="Q133" i="24"/>
  <c r="N133" i="24"/>
  <c r="AV132" i="24"/>
  <c r="AU132" i="24"/>
  <c r="AS132" i="24"/>
  <c r="AT132" i="24" s="1"/>
  <c r="AN132" i="24"/>
  <c r="AK132" i="24"/>
  <c r="AJ132" i="24"/>
  <c r="S132" i="24"/>
  <c r="Q132" i="24"/>
  <c r="N132" i="24"/>
  <c r="AV131" i="24"/>
  <c r="AU131" i="24"/>
  <c r="AS131" i="24"/>
  <c r="AT131" i="24" s="1"/>
  <c r="AN131" i="24"/>
  <c r="AK131" i="24"/>
  <c r="AJ131" i="24"/>
  <c r="S131" i="24"/>
  <c r="Q131" i="24"/>
  <c r="N131" i="24"/>
  <c r="AV130" i="24"/>
  <c r="AU130" i="24"/>
  <c r="AS130" i="24"/>
  <c r="AT130" i="24" s="1"/>
  <c r="AN130" i="24"/>
  <c r="AK130" i="24"/>
  <c r="AJ130" i="24"/>
  <c r="S130" i="24"/>
  <c r="Q130" i="24"/>
  <c r="N130" i="24"/>
  <c r="AV129" i="24"/>
  <c r="AU129" i="24"/>
  <c r="AS129" i="24"/>
  <c r="AT129" i="24" s="1"/>
  <c r="AN129" i="24"/>
  <c r="AK129" i="24"/>
  <c r="AJ129" i="24"/>
  <c r="S129" i="24"/>
  <c r="Q129" i="24"/>
  <c r="N129" i="24"/>
  <c r="AV128" i="24"/>
  <c r="AU128" i="24"/>
  <c r="AS128" i="24"/>
  <c r="AT128" i="24" s="1"/>
  <c r="AN128" i="24"/>
  <c r="AK128" i="24"/>
  <c r="AJ128" i="24"/>
  <c r="S128" i="24"/>
  <c r="Q128" i="24"/>
  <c r="N128" i="24"/>
  <c r="AV127" i="24"/>
  <c r="AU127" i="24"/>
  <c r="AS127" i="24"/>
  <c r="AT127" i="24" s="1"/>
  <c r="AN127" i="24"/>
  <c r="AK127" i="24"/>
  <c r="AJ127" i="24"/>
  <c r="S127" i="24"/>
  <c r="Q127" i="24"/>
  <c r="N127" i="24"/>
  <c r="AV126" i="24"/>
  <c r="AU126" i="24"/>
  <c r="AS126" i="24"/>
  <c r="AT126" i="24" s="1"/>
  <c r="AN126" i="24"/>
  <c r="AK126" i="24"/>
  <c r="AJ126" i="24"/>
  <c r="S126" i="24"/>
  <c r="Q126" i="24"/>
  <c r="N126" i="24"/>
  <c r="AV125" i="24"/>
  <c r="AU125" i="24"/>
  <c r="AS125" i="24"/>
  <c r="AT125" i="24" s="1"/>
  <c r="AN125" i="24"/>
  <c r="AK125" i="24"/>
  <c r="AJ125" i="24"/>
  <c r="S125" i="24"/>
  <c r="Q125" i="24"/>
  <c r="N125" i="24"/>
  <c r="AV124" i="24"/>
  <c r="AU124" i="24"/>
  <c r="AS124" i="24"/>
  <c r="AT124" i="24" s="1"/>
  <c r="AN124" i="24"/>
  <c r="AK124" i="24"/>
  <c r="AJ124" i="24"/>
  <c r="S124" i="24"/>
  <c r="Q124" i="24"/>
  <c r="N124" i="24"/>
  <c r="AV123" i="24"/>
  <c r="AU123" i="24"/>
  <c r="AS123" i="24"/>
  <c r="AT123" i="24" s="1"/>
  <c r="AN123" i="24"/>
  <c r="AK123" i="24"/>
  <c r="AJ123" i="24"/>
  <c r="S123" i="24"/>
  <c r="Q123" i="24"/>
  <c r="N123" i="24"/>
  <c r="AV122" i="24"/>
  <c r="AU122" i="24"/>
  <c r="AS122" i="24"/>
  <c r="AT122" i="24" s="1"/>
  <c r="AN122" i="24"/>
  <c r="AK122" i="24"/>
  <c r="AJ122" i="24"/>
  <c r="S122" i="24"/>
  <c r="Q122" i="24"/>
  <c r="N122" i="24"/>
  <c r="AV121" i="24"/>
  <c r="AU121" i="24"/>
  <c r="AS121" i="24"/>
  <c r="AT121" i="24" s="1"/>
  <c r="AN121" i="24"/>
  <c r="AK121" i="24"/>
  <c r="AJ121" i="24"/>
  <c r="S121" i="24"/>
  <c r="Q121" i="24"/>
  <c r="N121" i="24"/>
  <c r="AV120" i="24"/>
  <c r="AU120" i="24"/>
  <c r="AS120" i="24"/>
  <c r="AT120" i="24" s="1"/>
  <c r="AN120" i="24"/>
  <c r="AK120" i="24"/>
  <c r="AJ120" i="24"/>
  <c r="S120" i="24"/>
  <c r="Q120" i="24"/>
  <c r="N120" i="24"/>
  <c r="AV119" i="24"/>
  <c r="AU119" i="24"/>
  <c r="AS119" i="24"/>
  <c r="AT119" i="24" s="1"/>
  <c r="AN119" i="24"/>
  <c r="AK119" i="24"/>
  <c r="AJ119" i="24"/>
  <c r="S119" i="24"/>
  <c r="Q119" i="24"/>
  <c r="N119" i="24"/>
  <c r="AV118" i="24"/>
  <c r="AU118" i="24"/>
  <c r="AS118" i="24"/>
  <c r="AT118" i="24" s="1"/>
  <c r="AN118" i="24"/>
  <c r="AK118" i="24"/>
  <c r="AJ118" i="24"/>
  <c r="S118" i="24"/>
  <c r="Q118" i="24"/>
  <c r="N118" i="24"/>
  <c r="AV117" i="24"/>
  <c r="AU117" i="24"/>
  <c r="AS117" i="24"/>
  <c r="AT117" i="24" s="1"/>
  <c r="AN117" i="24"/>
  <c r="AK117" i="24"/>
  <c r="AJ117" i="24"/>
  <c r="S117" i="24"/>
  <c r="Q117" i="24"/>
  <c r="N117" i="24"/>
  <c r="AV116" i="24"/>
  <c r="AU116" i="24"/>
  <c r="AS116" i="24"/>
  <c r="AT116" i="24" s="1"/>
  <c r="AN116" i="24"/>
  <c r="AK116" i="24"/>
  <c r="AJ116" i="24"/>
  <c r="S116" i="24"/>
  <c r="Q116" i="24"/>
  <c r="N116" i="24"/>
  <c r="AV115" i="24"/>
  <c r="AU115" i="24"/>
  <c r="AS115" i="24"/>
  <c r="AT115" i="24" s="1"/>
  <c r="AN115" i="24"/>
  <c r="AK115" i="24"/>
  <c r="AJ115" i="24"/>
  <c r="S115" i="24"/>
  <c r="Q115" i="24"/>
  <c r="N115" i="24"/>
  <c r="AV114" i="24"/>
  <c r="AU114" i="24"/>
  <c r="AS114" i="24"/>
  <c r="AT114" i="24" s="1"/>
  <c r="AN114" i="24"/>
  <c r="AK114" i="24"/>
  <c r="AJ114" i="24"/>
  <c r="S114" i="24"/>
  <c r="Q114" i="24"/>
  <c r="N114" i="24"/>
  <c r="AV113" i="24"/>
  <c r="AU113" i="24"/>
  <c r="AS113" i="24"/>
  <c r="AT113" i="24" s="1"/>
  <c r="AN113" i="24"/>
  <c r="AK113" i="24"/>
  <c r="AJ113" i="24"/>
  <c r="S113" i="24"/>
  <c r="Q113" i="24"/>
  <c r="N113" i="24"/>
  <c r="AV112" i="24"/>
  <c r="AU112" i="24"/>
  <c r="AS112" i="24"/>
  <c r="AT112" i="24" s="1"/>
  <c r="AN112" i="24"/>
  <c r="AK112" i="24"/>
  <c r="AJ112" i="24"/>
  <c r="S112" i="24"/>
  <c r="Q112" i="24"/>
  <c r="N112" i="24"/>
  <c r="BU111" i="24"/>
  <c r="BT111" i="24"/>
  <c r="BQ111" i="24"/>
  <c r="BM111" i="24"/>
  <c r="BI111" i="24"/>
  <c r="BH111" i="24"/>
  <c r="BF111" i="24"/>
  <c r="BR111" i="24" s="1"/>
  <c r="BE111" i="24"/>
  <c r="BB111" i="24"/>
  <c r="BN111" i="24" s="1"/>
  <c r="BA111" i="24"/>
  <c r="AV111" i="24"/>
  <c r="AU111" i="24"/>
  <c r="AS111" i="24"/>
  <c r="AT111" i="24" s="1"/>
  <c r="AN111" i="24"/>
  <c r="AK111" i="24"/>
  <c r="AJ111" i="24"/>
  <c r="S111" i="24"/>
  <c r="Q111" i="24"/>
  <c r="R111" i="24" s="1"/>
  <c r="N111" i="24"/>
  <c r="AV109" i="24"/>
  <c r="AU109" i="24"/>
  <c r="AS109" i="24"/>
  <c r="AT109" i="24" s="1"/>
  <c r="AN109" i="24"/>
  <c r="AK109" i="24"/>
  <c r="AJ109" i="24"/>
  <c r="S109" i="24"/>
  <c r="Q109" i="24"/>
  <c r="N109" i="24"/>
  <c r="AV108" i="24"/>
  <c r="AU108" i="24"/>
  <c r="AS108" i="24"/>
  <c r="AT108" i="24" s="1"/>
  <c r="AN108" i="24"/>
  <c r="AK108" i="24"/>
  <c r="AJ108" i="24"/>
  <c r="S108" i="24"/>
  <c r="Q108" i="24"/>
  <c r="N108" i="24"/>
  <c r="AV107" i="24"/>
  <c r="AU107" i="24"/>
  <c r="AS107" i="24"/>
  <c r="AT107" i="24" s="1"/>
  <c r="AN107" i="24"/>
  <c r="AK107" i="24"/>
  <c r="AJ107" i="24"/>
  <c r="S107" i="24"/>
  <c r="Q107" i="24"/>
  <c r="N107" i="24"/>
  <c r="AV106" i="24"/>
  <c r="AU106" i="24"/>
  <c r="AS106" i="24"/>
  <c r="AT106" i="24" s="1"/>
  <c r="AN106" i="24"/>
  <c r="AK106" i="24"/>
  <c r="AJ106" i="24"/>
  <c r="S106" i="24"/>
  <c r="Q106" i="24"/>
  <c r="N106" i="24"/>
  <c r="AV105" i="24"/>
  <c r="AU105" i="24"/>
  <c r="AS105" i="24"/>
  <c r="AT105" i="24" s="1"/>
  <c r="AN105" i="24"/>
  <c r="AK105" i="24"/>
  <c r="AJ105" i="24"/>
  <c r="S105" i="24"/>
  <c r="Q105" i="24"/>
  <c r="N105" i="24"/>
  <c r="AV104" i="24"/>
  <c r="AU104" i="24"/>
  <c r="AS104" i="24"/>
  <c r="AT104" i="24" s="1"/>
  <c r="AN104" i="24"/>
  <c r="AK104" i="24"/>
  <c r="AJ104" i="24"/>
  <c r="S104" i="24"/>
  <c r="Q104" i="24"/>
  <c r="N104" i="24"/>
  <c r="AV103" i="24"/>
  <c r="AU103" i="24"/>
  <c r="AS103" i="24"/>
  <c r="AT103" i="24" s="1"/>
  <c r="AN103" i="24"/>
  <c r="AK103" i="24"/>
  <c r="AJ103" i="24"/>
  <c r="S103" i="24"/>
  <c r="Q103" i="24"/>
  <c r="N103" i="24"/>
  <c r="AV102" i="24"/>
  <c r="AU102" i="24"/>
  <c r="AS102" i="24"/>
  <c r="AT102" i="24" s="1"/>
  <c r="AN102" i="24"/>
  <c r="AK102" i="24"/>
  <c r="AJ102" i="24"/>
  <c r="S102" i="24"/>
  <c r="Q102" i="24"/>
  <c r="N102" i="24"/>
  <c r="AV101" i="24"/>
  <c r="AU101" i="24"/>
  <c r="AS101" i="24"/>
  <c r="AT101" i="24" s="1"/>
  <c r="AN101" i="24"/>
  <c r="AK101" i="24"/>
  <c r="AJ101" i="24"/>
  <c r="S101" i="24"/>
  <c r="Q101" i="24"/>
  <c r="N101" i="24"/>
  <c r="AV100" i="24"/>
  <c r="AU100" i="24"/>
  <c r="AS100" i="24"/>
  <c r="AT100" i="24" s="1"/>
  <c r="AN100" i="24"/>
  <c r="AK100" i="24"/>
  <c r="AJ100" i="24"/>
  <c r="S100" i="24"/>
  <c r="Q100" i="24"/>
  <c r="N100" i="24"/>
  <c r="AV99" i="24"/>
  <c r="AU99" i="24"/>
  <c r="AS99" i="24"/>
  <c r="AT99" i="24" s="1"/>
  <c r="AN99" i="24"/>
  <c r="AK99" i="24"/>
  <c r="AJ99" i="24"/>
  <c r="S99" i="24"/>
  <c r="Q99" i="24"/>
  <c r="N99" i="24"/>
  <c r="AV98" i="24"/>
  <c r="AU98" i="24"/>
  <c r="AS98" i="24"/>
  <c r="AT98" i="24" s="1"/>
  <c r="AN98" i="24"/>
  <c r="AK98" i="24"/>
  <c r="AJ98" i="24"/>
  <c r="S98" i="24"/>
  <c r="Q98" i="24"/>
  <c r="N98" i="24"/>
  <c r="AV97" i="24"/>
  <c r="AU97" i="24"/>
  <c r="AS97" i="24"/>
  <c r="AT97" i="24" s="1"/>
  <c r="AN97" i="24"/>
  <c r="AK97" i="24"/>
  <c r="AJ97" i="24"/>
  <c r="S97" i="24"/>
  <c r="Q97" i="24"/>
  <c r="N97" i="24"/>
  <c r="AV96" i="24"/>
  <c r="AU96" i="24"/>
  <c r="AS96" i="24"/>
  <c r="AT96" i="24" s="1"/>
  <c r="AN96" i="24"/>
  <c r="AK96" i="24"/>
  <c r="AJ96" i="24"/>
  <c r="S96" i="24"/>
  <c r="Q96" i="24"/>
  <c r="N96" i="24"/>
  <c r="AV95" i="24"/>
  <c r="AU95" i="24"/>
  <c r="AS95" i="24"/>
  <c r="AT95" i="24" s="1"/>
  <c r="AN95" i="24"/>
  <c r="AK95" i="24"/>
  <c r="AJ95" i="24"/>
  <c r="S95" i="24"/>
  <c r="Q95" i="24"/>
  <c r="N95" i="24"/>
  <c r="AV94" i="24"/>
  <c r="AU94" i="24"/>
  <c r="AS94" i="24"/>
  <c r="AT94" i="24" s="1"/>
  <c r="AN94" i="24"/>
  <c r="AK94" i="24"/>
  <c r="AJ94" i="24"/>
  <c r="S94" i="24"/>
  <c r="Q94" i="24"/>
  <c r="N94" i="24"/>
  <c r="AV93" i="24"/>
  <c r="AU93" i="24"/>
  <c r="AS93" i="24"/>
  <c r="AT93" i="24" s="1"/>
  <c r="AN93" i="24"/>
  <c r="AK93" i="24"/>
  <c r="AJ93" i="24"/>
  <c r="S93" i="24"/>
  <c r="Q93" i="24"/>
  <c r="N93" i="24"/>
  <c r="AV92" i="24"/>
  <c r="AU92" i="24"/>
  <c r="AS92" i="24"/>
  <c r="AT92" i="24" s="1"/>
  <c r="AN92" i="24"/>
  <c r="AK92" i="24"/>
  <c r="AJ92" i="24"/>
  <c r="S92" i="24"/>
  <c r="Q92" i="24"/>
  <c r="N92" i="24"/>
  <c r="AV91" i="24"/>
  <c r="AU91" i="24"/>
  <c r="AS91" i="24"/>
  <c r="AT91" i="24" s="1"/>
  <c r="AN91" i="24"/>
  <c r="AK91" i="24"/>
  <c r="AJ91" i="24"/>
  <c r="S91" i="24"/>
  <c r="Q91" i="24"/>
  <c r="N91" i="24"/>
  <c r="AV90" i="24"/>
  <c r="AU90" i="24"/>
  <c r="AS90" i="24"/>
  <c r="AT90" i="24" s="1"/>
  <c r="AN90" i="24"/>
  <c r="AK90" i="24"/>
  <c r="AJ90" i="24"/>
  <c r="S90" i="24"/>
  <c r="Q90" i="24"/>
  <c r="N90" i="24"/>
  <c r="AV89" i="24"/>
  <c r="AU89" i="24"/>
  <c r="AS89" i="24"/>
  <c r="AT89" i="24" s="1"/>
  <c r="AN89" i="24"/>
  <c r="AK89" i="24"/>
  <c r="AJ89" i="24"/>
  <c r="S89" i="24"/>
  <c r="Q89" i="24"/>
  <c r="N89" i="24"/>
  <c r="AV88" i="24"/>
  <c r="AU88" i="24"/>
  <c r="AS88" i="24"/>
  <c r="AT88" i="24" s="1"/>
  <c r="AN88" i="24"/>
  <c r="AK88" i="24"/>
  <c r="AJ88" i="24"/>
  <c r="S88" i="24"/>
  <c r="Q88" i="24"/>
  <c r="N88" i="24"/>
  <c r="AV87" i="24"/>
  <c r="AU87" i="24"/>
  <c r="AS87" i="24"/>
  <c r="AT87" i="24" s="1"/>
  <c r="AN87" i="24"/>
  <c r="AK87" i="24"/>
  <c r="AJ87" i="24"/>
  <c r="S87" i="24"/>
  <c r="Q87" i="24"/>
  <c r="N87" i="24"/>
  <c r="AV86" i="24"/>
  <c r="AU86" i="24"/>
  <c r="AS86" i="24"/>
  <c r="AT86" i="24" s="1"/>
  <c r="AN86" i="24"/>
  <c r="AK86" i="24"/>
  <c r="AJ86" i="24"/>
  <c r="S86" i="24"/>
  <c r="Q86" i="24"/>
  <c r="N86" i="24"/>
  <c r="AV85" i="24"/>
  <c r="AU85" i="24"/>
  <c r="AS85" i="24"/>
  <c r="AT85" i="24" s="1"/>
  <c r="AN85" i="24"/>
  <c r="AK85" i="24"/>
  <c r="AJ85" i="24"/>
  <c r="S85" i="24"/>
  <c r="Q85" i="24"/>
  <c r="N85" i="24"/>
  <c r="AV84" i="24"/>
  <c r="AU84" i="24"/>
  <c r="AS84" i="24"/>
  <c r="AT84" i="24" s="1"/>
  <c r="AN84" i="24"/>
  <c r="AK84" i="24"/>
  <c r="AJ84" i="24"/>
  <c r="S84" i="24"/>
  <c r="Q84" i="24"/>
  <c r="N84" i="24"/>
  <c r="AV83" i="24"/>
  <c r="AU83" i="24"/>
  <c r="AS83" i="24"/>
  <c r="AT83" i="24" s="1"/>
  <c r="AN83" i="24"/>
  <c r="AK83" i="24"/>
  <c r="AJ83" i="24"/>
  <c r="S83" i="24"/>
  <c r="Q83" i="24"/>
  <c r="N83" i="24"/>
  <c r="BU82" i="24"/>
  <c r="BT82" i="24"/>
  <c r="BQ82" i="24"/>
  <c r="BM82" i="24"/>
  <c r="BI82" i="24"/>
  <c r="BH82" i="24"/>
  <c r="BF82" i="24"/>
  <c r="BR82" i="24" s="1"/>
  <c r="BE82" i="24"/>
  <c r="BB82" i="24"/>
  <c r="BN82" i="24" s="1"/>
  <c r="BA82" i="24"/>
  <c r="AV82" i="24"/>
  <c r="AU82" i="24"/>
  <c r="AS82" i="24"/>
  <c r="AT82" i="24" s="1"/>
  <c r="AN82" i="24"/>
  <c r="AK82" i="24"/>
  <c r="AJ82" i="24"/>
  <c r="S82" i="24"/>
  <c r="Q82" i="24"/>
  <c r="N82" i="24"/>
  <c r="AV80" i="24"/>
  <c r="AU80" i="24"/>
  <c r="AS80" i="24"/>
  <c r="AT80" i="24" s="1"/>
  <c r="AN80" i="24"/>
  <c r="AK80" i="24"/>
  <c r="AJ80" i="24"/>
  <c r="S80" i="24"/>
  <c r="Q80" i="24"/>
  <c r="N80" i="24"/>
  <c r="AV79" i="24"/>
  <c r="AU79" i="24"/>
  <c r="AS79" i="24"/>
  <c r="AT79" i="24" s="1"/>
  <c r="AN79" i="24"/>
  <c r="AK79" i="24"/>
  <c r="AJ79" i="24"/>
  <c r="S79" i="24"/>
  <c r="Q79" i="24"/>
  <c r="N79" i="24"/>
  <c r="AV78" i="24"/>
  <c r="AU78" i="24"/>
  <c r="AS78" i="24"/>
  <c r="AT78" i="24" s="1"/>
  <c r="AN78" i="24"/>
  <c r="AK78" i="24"/>
  <c r="AJ78" i="24"/>
  <c r="S78" i="24"/>
  <c r="Q78" i="24"/>
  <c r="N78" i="24"/>
  <c r="AV77" i="24"/>
  <c r="AU77" i="24"/>
  <c r="AS77" i="24"/>
  <c r="AT77" i="24" s="1"/>
  <c r="AN77" i="24"/>
  <c r="AK77" i="24"/>
  <c r="AJ77" i="24"/>
  <c r="S77" i="24"/>
  <c r="Q77" i="24"/>
  <c r="N77" i="24"/>
  <c r="AV76" i="24"/>
  <c r="AU76" i="24"/>
  <c r="AS76" i="24"/>
  <c r="AT76" i="24" s="1"/>
  <c r="AN76" i="24"/>
  <c r="AK76" i="24"/>
  <c r="AJ76" i="24"/>
  <c r="S76" i="24"/>
  <c r="Q76" i="24"/>
  <c r="N76" i="24"/>
  <c r="AV75" i="24"/>
  <c r="AU75" i="24"/>
  <c r="AS75" i="24"/>
  <c r="AT75" i="24" s="1"/>
  <c r="AN75" i="24"/>
  <c r="AK75" i="24"/>
  <c r="AJ75" i="24"/>
  <c r="S75" i="24"/>
  <c r="Q75" i="24"/>
  <c r="N75" i="24"/>
  <c r="AV74" i="24"/>
  <c r="AU74" i="24"/>
  <c r="AS74" i="24"/>
  <c r="AT74" i="24" s="1"/>
  <c r="AN74" i="24"/>
  <c r="AK74" i="24"/>
  <c r="AJ74" i="24"/>
  <c r="S74" i="24"/>
  <c r="Q74" i="24"/>
  <c r="N74" i="24"/>
  <c r="AV73" i="24"/>
  <c r="AU73" i="24"/>
  <c r="AS73" i="24"/>
  <c r="AT73" i="24" s="1"/>
  <c r="AN73" i="24"/>
  <c r="AK73" i="24"/>
  <c r="AJ73" i="24"/>
  <c r="S73" i="24"/>
  <c r="Q73" i="24"/>
  <c r="N73" i="24"/>
  <c r="AV72" i="24"/>
  <c r="AU72" i="24"/>
  <c r="AS72" i="24"/>
  <c r="AT72" i="24" s="1"/>
  <c r="AN72" i="24"/>
  <c r="AK72" i="24"/>
  <c r="AJ72" i="24"/>
  <c r="S72" i="24"/>
  <c r="Q72" i="24"/>
  <c r="N72" i="24"/>
  <c r="AV71" i="24"/>
  <c r="AU71" i="24"/>
  <c r="AS71" i="24"/>
  <c r="AT71" i="24" s="1"/>
  <c r="AN71" i="24"/>
  <c r="AK71" i="24"/>
  <c r="AJ71" i="24"/>
  <c r="S71" i="24"/>
  <c r="Q71" i="24"/>
  <c r="N71" i="24"/>
  <c r="AV70" i="24"/>
  <c r="AU70" i="24"/>
  <c r="AS70" i="24"/>
  <c r="AT70" i="24" s="1"/>
  <c r="AN70" i="24"/>
  <c r="AK70" i="24"/>
  <c r="AJ70" i="24"/>
  <c r="S70" i="24"/>
  <c r="Q70" i="24"/>
  <c r="N70" i="24"/>
  <c r="AV69" i="24"/>
  <c r="AU69" i="24"/>
  <c r="AS69" i="24"/>
  <c r="AT69" i="24" s="1"/>
  <c r="AN69" i="24"/>
  <c r="AK69" i="24"/>
  <c r="AJ69" i="24"/>
  <c r="S69" i="24"/>
  <c r="Q69" i="24"/>
  <c r="N69" i="24"/>
  <c r="AV68" i="24"/>
  <c r="AU68" i="24"/>
  <c r="AS68" i="24"/>
  <c r="AT68" i="24" s="1"/>
  <c r="AN68" i="24"/>
  <c r="AK68" i="24"/>
  <c r="AJ68" i="24"/>
  <c r="S68" i="24"/>
  <c r="Q68" i="24"/>
  <c r="N68" i="24"/>
  <c r="AV67" i="24"/>
  <c r="AU67" i="24"/>
  <c r="AS67" i="24"/>
  <c r="AT67" i="24" s="1"/>
  <c r="AN67" i="24"/>
  <c r="AK67" i="24"/>
  <c r="AJ67" i="24"/>
  <c r="S67" i="24"/>
  <c r="Q67" i="24"/>
  <c r="N67" i="24"/>
  <c r="AV66" i="24"/>
  <c r="AU66" i="24"/>
  <c r="AS66" i="24"/>
  <c r="AT66" i="24" s="1"/>
  <c r="AN66" i="24"/>
  <c r="AK66" i="24"/>
  <c r="AJ66" i="24"/>
  <c r="S66" i="24"/>
  <c r="Q66" i="24"/>
  <c r="N66" i="24"/>
  <c r="AV65" i="24"/>
  <c r="AU65" i="24"/>
  <c r="AS65" i="24"/>
  <c r="AT65" i="24" s="1"/>
  <c r="AN65" i="24"/>
  <c r="AK65" i="24"/>
  <c r="AJ65" i="24"/>
  <c r="S65" i="24"/>
  <c r="Q65" i="24"/>
  <c r="N65" i="24"/>
  <c r="AV64" i="24"/>
  <c r="AU64" i="24"/>
  <c r="AS64" i="24"/>
  <c r="AT64" i="24" s="1"/>
  <c r="AN64" i="24"/>
  <c r="AK64" i="24"/>
  <c r="AJ64" i="24"/>
  <c r="S64" i="24"/>
  <c r="Q64" i="24"/>
  <c r="N64" i="24"/>
  <c r="AV63" i="24"/>
  <c r="AU63" i="24"/>
  <c r="AS63" i="24"/>
  <c r="AT63" i="24" s="1"/>
  <c r="AN63" i="24"/>
  <c r="AK63" i="24"/>
  <c r="AJ63" i="24"/>
  <c r="S63" i="24"/>
  <c r="Q63" i="24"/>
  <c r="N63" i="24"/>
  <c r="AV62" i="24"/>
  <c r="AU62" i="24"/>
  <c r="AS62" i="24"/>
  <c r="AT62" i="24" s="1"/>
  <c r="AN62" i="24"/>
  <c r="AK62" i="24"/>
  <c r="AJ62" i="24"/>
  <c r="S62" i="24"/>
  <c r="Q62" i="24"/>
  <c r="N62" i="24"/>
  <c r="AV61" i="24"/>
  <c r="AU61" i="24"/>
  <c r="AS61" i="24"/>
  <c r="AT61" i="24" s="1"/>
  <c r="AN61" i="24"/>
  <c r="AK61" i="24"/>
  <c r="AJ61" i="24"/>
  <c r="S61" i="24"/>
  <c r="Q61" i="24"/>
  <c r="N61" i="24"/>
  <c r="AV60" i="24"/>
  <c r="AU60" i="24"/>
  <c r="AS60" i="24"/>
  <c r="AT60" i="24" s="1"/>
  <c r="AN60" i="24"/>
  <c r="AK60" i="24"/>
  <c r="AJ60" i="24"/>
  <c r="S60" i="24"/>
  <c r="Q60" i="24"/>
  <c r="N60" i="24"/>
  <c r="AV59" i="24"/>
  <c r="AU59" i="24"/>
  <c r="AS59" i="24"/>
  <c r="AT59" i="24" s="1"/>
  <c r="AN59" i="24"/>
  <c r="AK59" i="24"/>
  <c r="AJ59" i="24"/>
  <c r="S59" i="24"/>
  <c r="Q59" i="24"/>
  <c r="N59" i="24"/>
  <c r="AV58" i="24"/>
  <c r="AU58" i="24"/>
  <c r="AS58" i="24"/>
  <c r="AT58" i="24" s="1"/>
  <c r="AN58" i="24"/>
  <c r="AK58" i="24"/>
  <c r="AJ58" i="24"/>
  <c r="S58" i="24"/>
  <c r="Q58" i="24"/>
  <c r="N58" i="24"/>
  <c r="AV57" i="24"/>
  <c r="AU57" i="24"/>
  <c r="AS57" i="24"/>
  <c r="AT57" i="24" s="1"/>
  <c r="AN57" i="24"/>
  <c r="AK57" i="24"/>
  <c r="AJ57" i="24"/>
  <c r="S57" i="24"/>
  <c r="Q57" i="24"/>
  <c r="N57" i="24"/>
  <c r="AV56" i="24"/>
  <c r="AU56" i="24"/>
  <c r="AS56" i="24"/>
  <c r="AT56" i="24" s="1"/>
  <c r="AN56" i="24"/>
  <c r="AK56" i="24"/>
  <c r="AJ56" i="24"/>
  <c r="S56" i="24"/>
  <c r="Q56" i="24"/>
  <c r="N56" i="24"/>
  <c r="AV55" i="24"/>
  <c r="AU55" i="24"/>
  <c r="AS55" i="24"/>
  <c r="AT55" i="24" s="1"/>
  <c r="AN55" i="24"/>
  <c r="AK55" i="24"/>
  <c r="AL55" i="24" s="1"/>
  <c r="AJ55" i="24"/>
  <c r="S55" i="24"/>
  <c r="Q55" i="24"/>
  <c r="N55" i="24"/>
  <c r="AV54" i="24"/>
  <c r="AU54" i="24"/>
  <c r="AS54" i="24"/>
  <c r="AT54" i="24" s="1"/>
  <c r="AN54" i="24"/>
  <c r="AK54" i="24"/>
  <c r="AJ54" i="24"/>
  <c r="S54" i="24"/>
  <c r="Q54" i="24"/>
  <c r="N54" i="24"/>
  <c r="AV53" i="24"/>
  <c r="AU53" i="24"/>
  <c r="AS53" i="24"/>
  <c r="AT53" i="24" s="1"/>
  <c r="AN53" i="24"/>
  <c r="AK53" i="24"/>
  <c r="AJ53" i="24"/>
  <c r="S53" i="24"/>
  <c r="Q53" i="24"/>
  <c r="N53" i="24"/>
  <c r="AV52" i="24"/>
  <c r="AU52" i="24"/>
  <c r="AS52" i="24"/>
  <c r="AT52" i="24" s="1"/>
  <c r="AN52" i="24"/>
  <c r="AK52" i="24"/>
  <c r="AJ52" i="24"/>
  <c r="S52" i="24"/>
  <c r="Q52" i="24"/>
  <c r="N52" i="24"/>
  <c r="AV51" i="24"/>
  <c r="AU51" i="24"/>
  <c r="AS51" i="24"/>
  <c r="AT51" i="24" s="1"/>
  <c r="AN51" i="24"/>
  <c r="AK51" i="24"/>
  <c r="AJ51" i="24"/>
  <c r="S51" i="24"/>
  <c r="Q51" i="24"/>
  <c r="N51" i="24"/>
  <c r="AV50" i="24"/>
  <c r="AU50" i="24"/>
  <c r="AS50" i="24"/>
  <c r="AT50" i="24" s="1"/>
  <c r="AN50" i="24"/>
  <c r="AK50" i="24"/>
  <c r="AJ50" i="24"/>
  <c r="S50" i="24"/>
  <c r="Q50" i="24"/>
  <c r="N50" i="24"/>
  <c r="AV49" i="24"/>
  <c r="AU49" i="24"/>
  <c r="AS49" i="24"/>
  <c r="AT49" i="24" s="1"/>
  <c r="AN49" i="24"/>
  <c r="AK49" i="24"/>
  <c r="AJ49" i="24"/>
  <c r="S49" i="24"/>
  <c r="Q49" i="24"/>
  <c r="N49" i="24"/>
  <c r="AV48" i="24"/>
  <c r="AU48" i="24"/>
  <c r="AS48" i="24"/>
  <c r="AT48" i="24" s="1"/>
  <c r="AN48" i="24"/>
  <c r="AK48" i="24"/>
  <c r="AJ48" i="24"/>
  <c r="S48" i="24"/>
  <c r="Q48" i="24"/>
  <c r="N48" i="24"/>
  <c r="AV47" i="24"/>
  <c r="AU47" i="24"/>
  <c r="AS47" i="24"/>
  <c r="AT47" i="24" s="1"/>
  <c r="AN47" i="24"/>
  <c r="AK47" i="24"/>
  <c r="AJ47" i="24"/>
  <c r="S47" i="24"/>
  <c r="Q47" i="24"/>
  <c r="N47" i="24"/>
  <c r="AV46" i="24"/>
  <c r="AU46" i="24"/>
  <c r="AS46" i="24"/>
  <c r="AT46" i="24" s="1"/>
  <c r="AN46" i="24"/>
  <c r="AK46" i="24"/>
  <c r="AJ46" i="24"/>
  <c r="S46" i="24"/>
  <c r="Q46" i="24"/>
  <c r="N46" i="24"/>
  <c r="AV45" i="24"/>
  <c r="AU45" i="24"/>
  <c r="AS45" i="24"/>
  <c r="AT45" i="24" s="1"/>
  <c r="AN45" i="24"/>
  <c r="AK45" i="24"/>
  <c r="AJ45" i="24"/>
  <c r="S45" i="24"/>
  <c r="Q45" i="24"/>
  <c r="N45" i="24"/>
  <c r="AV44" i="24"/>
  <c r="AU44" i="24"/>
  <c r="AS44" i="24"/>
  <c r="AT44" i="24" s="1"/>
  <c r="AN44" i="24"/>
  <c r="AK44" i="24"/>
  <c r="AJ44" i="24"/>
  <c r="S44" i="24"/>
  <c r="Q44" i="24"/>
  <c r="N44" i="24"/>
  <c r="BU43" i="24"/>
  <c r="BT43" i="24"/>
  <c r="BQ43" i="24"/>
  <c r="BM43" i="24"/>
  <c r="BI43" i="24"/>
  <c r="BH43" i="24"/>
  <c r="BF43" i="24"/>
  <c r="BR43" i="24" s="1"/>
  <c r="BE43" i="24"/>
  <c r="BB43" i="24"/>
  <c r="BA43" i="24"/>
  <c r="AV43" i="24"/>
  <c r="AU43" i="24"/>
  <c r="AS43" i="24"/>
  <c r="AT43" i="24" s="1"/>
  <c r="AN43" i="24"/>
  <c r="AK43" i="24"/>
  <c r="AJ43" i="24"/>
  <c r="T43" i="24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S43" i="24"/>
  <c r="W43" i="24" s="1"/>
  <c r="Q43" i="24"/>
  <c r="N43" i="24"/>
  <c r="AV41" i="24"/>
  <c r="AU41" i="24"/>
  <c r="AS41" i="24"/>
  <c r="AT41" i="24" s="1"/>
  <c r="AN41" i="24"/>
  <c r="AK41" i="24"/>
  <c r="AJ41" i="24"/>
  <c r="S41" i="24"/>
  <c r="Q41" i="24"/>
  <c r="N41" i="24"/>
  <c r="AV40" i="24"/>
  <c r="AU40" i="24"/>
  <c r="AS40" i="24"/>
  <c r="AT40" i="24" s="1"/>
  <c r="AN40" i="24"/>
  <c r="AK40" i="24"/>
  <c r="AJ40" i="24"/>
  <c r="S40" i="24"/>
  <c r="Q40" i="24"/>
  <c r="N40" i="24"/>
  <c r="AV39" i="24"/>
  <c r="AU39" i="24"/>
  <c r="AS39" i="24"/>
  <c r="AT39" i="24" s="1"/>
  <c r="AN39" i="24"/>
  <c r="AK39" i="24"/>
  <c r="AJ39" i="24"/>
  <c r="S39" i="24"/>
  <c r="Q39" i="24"/>
  <c r="N39" i="24"/>
  <c r="AV38" i="24"/>
  <c r="AU38" i="24"/>
  <c r="AS38" i="24"/>
  <c r="AT38" i="24" s="1"/>
  <c r="AN38" i="24"/>
  <c r="AK38" i="24"/>
  <c r="AJ38" i="24"/>
  <c r="S38" i="24"/>
  <c r="Q38" i="24"/>
  <c r="N38" i="24"/>
  <c r="AV37" i="24"/>
  <c r="AU37" i="24"/>
  <c r="AS37" i="24"/>
  <c r="AT37" i="24" s="1"/>
  <c r="AN37" i="24"/>
  <c r="AK37" i="24"/>
  <c r="AJ37" i="24"/>
  <c r="S37" i="24"/>
  <c r="Q37" i="24"/>
  <c r="N37" i="24"/>
  <c r="AV36" i="24"/>
  <c r="AU36" i="24"/>
  <c r="AS36" i="24"/>
  <c r="AT36" i="24" s="1"/>
  <c r="AN36" i="24"/>
  <c r="AK36" i="24"/>
  <c r="AJ36" i="24"/>
  <c r="S36" i="24"/>
  <c r="Q36" i="24"/>
  <c r="N36" i="24"/>
  <c r="AV35" i="24"/>
  <c r="AU35" i="24"/>
  <c r="AS35" i="24"/>
  <c r="AT35" i="24" s="1"/>
  <c r="AN35" i="24"/>
  <c r="AK35" i="24"/>
  <c r="AJ35" i="24"/>
  <c r="S35" i="24"/>
  <c r="Q35" i="24"/>
  <c r="N35" i="24"/>
  <c r="AV34" i="24"/>
  <c r="AU34" i="24"/>
  <c r="AS34" i="24"/>
  <c r="AT34" i="24" s="1"/>
  <c r="AN34" i="24"/>
  <c r="AK34" i="24"/>
  <c r="AJ34" i="24"/>
  <c r="S34" i="24"/>
  <c r="Q34" i="24"/>
  <c r="N34" i="24"/>
  <c r="AV33" i="24"/>
  <c r="AU33" i="24"/>
  <c r="AS33" i="24"/>
  <c r="AT33" i="24" s="1"/>
  <c r="AN33" i="24"/>
  <c r="AK33" i="24"/>
  <c r="AJ33" i="24"/>
  <c r="S33" i="24"/>
  <c r="Q33" i="24"/>
  <c r="N33" i="24"/>
  <c r="AV32" i="24"/>
  <c r="AU32" i="24"/>
  <c r="AS32" i="24"/>
  <c r="AT32" i="24" s="1"/>
  <c r="AN32" i="24"/>
  <c r="AK32" i="24"/>
  <c r="AJ32" i="24"/>
  <c r="S32" i="24"/>
  <c r="Q32" i="24"/>
  <c r="N32" i="24"/>
  <c r="AV31" i="24"/>
  <c r="AU31" i="24"/>
  <c r="AS31" i="24"/>
  <c r="AT31" i="24" s="1"/>
  <c r="AN31" i="24"/>
  <c r="AK31" i="24"/>
  <c r="AJ31" i="24"/>
  <c r="S31" i="24"/>
  <c r="Q31" i="24"/>
  <c r="N31" i="24"/>
  <c r="AV30" i="24"/>
  <c r="AU30" i="24"/>
  <c r="AS30" i="24"/>
  <c r="AT30" i="24" s="1"/>
  <c r="AN30" i="24"/>
  <c r="AK30" i="24"/>
  <c r="AJ30" i="24"/>
  <c r="S30" i="24"/>
  <c r="Q30" i="24"/>
  <c r="N30" i="24"/>
  <c r="AV29" i="24"/>
  <c r="AU29" i="24"/>
  <c r="AS29" i="24"/>
  <c r="AT29" i="24" s="1"/>
  <c r="AN29" i="24"/>
  <c r="AK29" i="24"/>
  <c r="AJ29" i="24"/>
  <c r="S29" i="24"/>
  <c r="Q29" i="24"/>
  <c r="N29" i="24"/>
  <c r="AV28" i="24"/>
  <c r="AU28" i="24"/>
  <c r="AS28" i="24"/>
  <c r="AT28" i="24" s="1"/>
  <c r="AN28" i="24"/>
  <c r="AK28" i="24"/>
  <c r="AJ28" i="24"/>
  <c r="S28" i="24"/>
  <c r="Q28" i="24"/>
  <c r="N28" i="24"/>
  <c r="AV27" i="24"/>
  <c r="AU27" i="24"/>
  <c r="AS27" i="24"/>
  <c r="AT27" i="24" s="1"/>
  <c r="AN27" i="24"/>
  <c r="AK27" i="24"/>
  <c r="AJ27" i="24"/>
  <c r="S27" i="24"/>
  <c r="Q27" i="24"/>
  <c r="N27" i="24"/>
  <c r="AV26" i="24"/>
  <c r="AU26" i="24"/>
  <c r="AS26" i="24"/>
  <c r="AT26" i="24" s="1"/>
  <c r="AN26" i="24"/>
  <c r="AK26" i="24"/>
  <c r="AJ26" i="24"/>
  <c r="S26" i="24"/>
  <c r="Q26" i="24"/>
  <c r="N26" i="24"/>
  <c r="AV25" i="24"/>
  <c r="AU25" i="24"/>
  <c r="AS25" i="24"/>
  <c r="AT25" i="24" s="1"/>
  <c r="AN25" i="24"/>
  <c r="AK25" i="24"/>
  <c r="AJ25" i="24"/>
  <c r="S25" i="24"/>
  <c r="Q25" i="24"/>
  <c r="N25" i="24"/>
  <c r="AV24" i="24"/>
  <c r="AU24" i="24"/>
  <c r="AS24" i="24"/>
  <c r="AT24" i="24" s="1"/>
  <c r="AN24" i="24"/>
  <c r="AK24" i="24"/>
  <c r="AJ24" i="24"/>
  <c r="S24" i="24"/>
  <c r="Q24" i="24"/>
  <c r="N24" i="24"/>
  <c r="AV23" i="24"/>
  <c r="AU23" i="24"/>
  <c r="AS23" i="24"/>
  <c r="AT23" i="24" s="1"/>
  <c r="AN23" i="24"/>
  <c r="AK23" i="24"/>
  <c r="AJ23" i="24"/>
  <c r="S23" i="24"/>
  <c r="W23" i="24" s="1"/>
  <c r="Q23" i="24"/>
  <c r="R23" i="24" s="1"/>
  <c r="N23" i="24"/>
  <c r="AV22" i="24"/>
  <c r="AU22" i="24"/>
  <c r="AS22" i="24"/>
  <c r="AT22" i="24" s="1"/>
  <c r="AN22" i="24"/>
  <c r="AK22" i="24"/>
  <c r="AJ22" i="24"/>
  <c r="S22" i="24"/>
  <c r="Q22" i="24"/>
  <c r="N22" i="24"/>
  <c r="AV21" i="24"/>
  <c r="AU21" i="24"/>
  <c r="AS21" i="24"/>
  <c r="AT21" i="24" s="1"/>
  <c r="AN21" i="24"/>
  <c r="AK21" i="24"/>
  <c r="AJ21" i="24"/>
  <c r="S21" i="24"/>
  <c r="Q21" i="24"/>
  <c r="N21" i="24"/>
  <c r="AV20" i="24"/>
  <c r="AU20" i="24"/>
  <c r="AS20" i="24"/>
  <c r="AT20" i="24" s="1"/>
  <c r="AN20" i="24"/>
  <c r="AK20" i="24"/>
  <c r="AJ20" i="24"/>
  <c r="S20" i="24"/>
  <c r="Q20" i="24"/>
  <c r="N20" i="24"/>
  <c r="AV19" i="24"/>
  <c r="AU19" i="24"/>
  <c r="AS19" i="24"/>
  <c r="AT19" i="24" s="1"/>
  <c r="AN19" i="24"/>
  <c r="AK19" i="24"/>
  <c r="AJ19" i="24"/>
  <c r="S19" i="24"/>
  <c r="Q19" i="24"/>
  <c r="N19" i="24"/>
  <c r="AV18" i="24"/>
  <c r="AU18" i="24"/>
  <c r="AS18" i="24"/>
  <c r="AT18" i="24" s="1"/>
  <c r="AN18" i="24"/>
  <c r="AK18" i="24"/>
  <c r="AJ18" i="24"/>
  <c r="S18" i="24"/>
  <c r="Q18" i="24"/>
  <c r="N18" i="24"/>
  <c r="AV17" i="24"/>
  <c r="AU17" i="24"/>
  <c r="AS17" i="24"/>
  <c r="AT17" i="24" s="1"/>
  <c r="AN17" i="24"/>
  <c r="AK17" i="24"/>
  <c r="AJ17" i="24"/>
  <c r="S17" i="24"/>
  <c r="Q17" i="24"/>
  <c r="N17" i="24"/>
  <c r="AV16" i="24"/>
  <c r="AU16" i="24"/>
  <c r="AS16" i="24"/>
  <c r="AT16" i="24" s="1"/>
  <c r="AN16" i="24"/>
  <c r="AK16" i="24"/>
  <c r="AJ16" i="24"/>
  <c r="S16" i="24"/>
  <c r="Q16" i="24"/>
  <c r="N16" i="24"/>
  <c r="AV15" i="24"/>
  <c r="AU15" i="24"/>
  <c r="AS15" i="24"/>
  <c r="AT15" i="24" s="1"/>
  <c r="AN15" i="24"/>
  <c r="AK15" i="24"/>
  <c r="AJ15" i="24"/>
  <c r="S15" i="24"/>
  <c r="Q15" i="24"/>
  <c r="N15" i="24"/>
  <c r="AV14" i="24"/>
  <c r="AU14" i="24"/>
  <c r="AS14" i="24"/>
  <c r="AT14" i="24" s="1"/>
  <c r="AN14" i="24"/>
  <c r="AK14" i="24"/>
  <c r="AJ14" i="24"/>
  <c r="S14" i="24"/>
  <c r="Q14" i="24"/>
  <c r="N14" i="24"/>
  <c r="AV13" i="24"/>
  <c r="AU13" i="24"/>
  <c r="AS13" i="24"/>
  <c r="AT13" i="24" s="1"/>
  <c r="AN13" i="24"/>
  <c r="AK13" i="24"/>
  <c r="AJ13" i="24"/>
  <c r="S13" i="24"/>
  <c r="Q13" i="24"/>
  <c r="N13" i="24"/>
  <c r="AV12" i="24"/>
  <c r="AU12" i="24"/>
  <c r="AS12" i="24"/>
  <c r="AT12" i="24" s="1"/>
  <c r="AN12" i="24"/>
  <c r="AK12" i="24"/>
  <c r="AJ12" i="24"/>
  <c r="S12" i="24"/>
  <c r="Q12" i="24"/>
  <c r="N12" i="24"/>
  <c r="AV11" i="24"/>
  <c r="AU11" i="24"/>
  <c r="AS11" i="24"/>
  <c r="AT11" i="24" s="1"/>
  <c r="AN11" i="24"/>
  <c r="AK11" i="24"/>
  <c r="AJ11" i="24"/>
  <c r="S11" i="24"/>
  <c r="Q11" i="24"/>
  <c r="N11" i="24"/>
  <c r="BW10" i="24"/>
  <c r="AV10" i="24"/>
  <c r="AU10" i="24"/>
  <c r="AS10" i="24"/>
  <c r="AT10" i="24" s="1"/>
  <c r="AN10" i="24"/>
  <c r="AK10" i="24"/>
  <c r="AJ10" i="24"/>
  <c r="S10" i="24"/>
  <c r="Q10" i="24"/>
  <c r="N10" i="24"/>
  <c r="AV9" i="24"/>
  <c r="AU9" i="24"/>
  <c r="AS9" i="24"/>
  <c r="AT9" i="24" s="1"/>
  <c r="AN9" i="24"/>
  <c r="AK9" i="24"/>
  <c r="AJ9" i="24"/>
  <c r="S9" i="24"/>
  <c r="Q9" i="24"/>
  <c r="N9" i="24"/>
  <c r="AV8" i="24"/>
  <c r="AU8" i="24"/>
  <c r="AS8" i="24"/>
  <c r="AT8" i="24" s="1"/>
  <c r="AN8" i="24"/>
  <c r="AK8" i="24"/>
  <c r="AJ8" i="24"/>
  <c r="S8" i="24"/>
  <c r="Q8" i="24"/>
  <c r="N8" i="24"/>
  <c r="AV7" i="24"/>
  <c r="AU7" i="24"/>
  <c r="AS7" i="24"/>
  <c r="AT7" i="24" s="1"/>
  <c r="AN7" i="24"/>
  <c r="AK7" i="24"/>
  <c r="AJ7" i="24"/>
  <c r="S7" i="24"/>
  <c r="Q7" i="24"/>
  <c r="N7" i="24"/>
  <c r="AV6" i="24"/>
  <c r="AU6" i="24"/>
  <c r="AS6" i="24"/>
  <c r="AT6" i="24" s="1"/>
  <c r="AN6" i="24"/>
  <c r="AK6" i="24"/>
  <c r="AJ6" i="24"/>
  <c r="S6" i="24"/>
  <c r="Q6" i="24"/>
  <c r="N6" i="24"/>
  <c r="AV5" i="24"/>
  <c r="AU5" i="24"/>
  <c r="AS5" i="24"/>
  <c r="AT5" i="24" s="1"/>
  <c r="AN5" i="24"/>
  <c r="AK5" i="24"/>
  <c r="AJ5" i="24"/>
  <c r="T5" i="24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S5" i="24"/>
  <c r="Q5" i="24"/>
  <c r="N5" i="24"/>
  <c r="BU4" i="24"/>
  <c r="BT4" i="24"/>
  <c r="BQ4" i="24"/>
  <c r="BM4" i="24"/>
  <c r="BI4" i="24"/>
  <c r="BH4" i="24"/>
  <c r="BF4" i="24"/>
  <c r="BR4" i="24" s="1"/>
  <c r="BE4" i="24"/>
  <c r="BB4" i="24"/>
  <c r="BN4" i="24" s="1"/>
  <c r="BA4" i="24"/>
  <c r="AV4" i="24"/>
  <c r="AU4" i="24"/>
  <c r="AS4" i="24"/>
  <c r="AT4" i="24" s="1"/>
  <c r="AN4" i="24"/>
  <c r="AK4" i="24"/>
  <c r="AJ4" i="24"/>
  <c r="X4" i="24"/>
  <c r="Y4" i="24" s="1"/>
  <c r="V4" i="24"/>
  <c r="S4" i="24"/>
  <c r="Q4" i="24"/>
  <c r="N4" i="24"/>
  <c r="Y2" i="24"/>
  <c r="V2" i="24"/>
  <c r="AV225" i="23"/>
  <c r="AU225" i="23"/>
  <c r="AS225" i="23"/>
  <c r="AT225" i="23" s="1"/>
  <c r="AN225" i="23"/>
  <c r="AK225" i="23"/>
  <c r="AJ225" i="23"/>
  <c r="S225" i="23"/>
  <c r="Q225" i="23"/>
  <c r="N225" i="23"/>
  <c r="AV224" i="23"/>
  <c r="AU224" i="23"/>
  <c r="AS224" i="23"/>
  <c r="AT224" i="23" s="1"/>
  <c r="AN224" i="23"/>
  <c r="AK224" i="23"/>
  <c r="AJ224" i="23"/>
  <c r="S224" i="23"/>
  <c r="Q224" i="23"/>
  <c r="N224" i="23"/>
  <c r="AV223" i="23"/>
  <c r="AU223" i="23"/>
  <c r="AS223" i="23"/>
  <c r="AT223" i="23" s="1"/>
  <c r="AN223" i="23"/>
  <c r="AK223" i="23"/>
  <c r="AJ223" i="23"/>
  <c r="S223" i="23"/>
  <c r="Q223" i="23"/>
  <c r="N223" i="23"/>
  <c r="AV222" i="23"/>
  <c r="AU222" i="23"/>
  <c r="AS222" i="23"/>
  <c r="AT222" i="23" s="1"/>
  <c r="AN222" i="23"/>
  <c r="AK222" i="23"/>
  <c r="AJ222" i="23"/>
  <c r="S222" i="23"/>
  <c r="Q222" i="23"/>
  <c r="N222" i="23"/>
  <c r="AV221" i="23"/>
  <c r="AU221" i="23"/>
  <c r="AS221" i="23"/>
  <c r="AT221" i="23" s="1"/>
  <c r="AN221" i="23"/>
  <c r="AK221" i="23"/>
  <c r="AJ221" i="23"/>
  <c r="S221" i="23"/>
  <c r="Q221" i="23"/>
  <c r="N221" i="23"/>
  <c r="AV220" i="23"/>
  <c r="AU220" i="23"/>
  <c r="AS220" i="23"/>
  <c r="AT220" i="23" s="1"/>
  <c r="AN220" i="23"/>
  <c r="AK220" i="23"/>
  <c r="AJ220" i="23"/>
  <c r="S220" i="23"/>
  <c r="Q220" i="23"/>
  <c r="N220" i="23"/>
  <c r="AV219" i="23"/>
  <c r="AU219" i="23"/>
  <c r="AS219" i="23"/>
  <c r="AT219" i="23" s="1"/>
  <c r="AN219" i="23"/>
  <c r="AK219" i="23"/>
  <c r="AJ219" i="23"/>
  <c r="S219" i="23"/>
  <c r="Q219" i="23"/>
  <c r="N219" i="23"/>
  <c r="AV218" i="23"/>
  <c r="AU218" i="23"/>
  <c r="AS218" i="23"/>
  <c r="AT218" i="23" s="1"/>
  <c r="AN218" i="23"/>
  <c r="AK218" i="23"/>
  <c r="AJ218" i="23"/>
  <c r="S218" i="23"/>
  <c r="Q218" i="23"/>
  <c r="N218" i="23"/>
  <c r="AV217" i="23"/>
  <c r="AU217" i="23"/>
  <c r="AS217" i="23"/>
  <c r="AT217" i="23" s="1"/>
  <c r="AN217" i="23"/>
  <c r="AK217" i="23"/>
  <c r="AJ217" i="23"/>
  <c r="S217" i="23"/>
  <c r="Q217" i="23"/>
  <c r="N217" i="23"/>
  <c r="AV216" i="23"/>
  <c r="AU216" i="23"/>
  <c r="AS216" i="23"/>
  <c r="AT216" i="23" s="1"/>
  <c r="AN216" i="23"/>
  <c r="AK216" i="23"/>
  <c r="AJ216" i="23"/>
  <c r="S216" i="23"/>
  <c r="Q216" i="23"/>
  <c r="N216" i="23"/>
  <c r="AV215" i="23"/>
  <c r="AU215" i="23"/>
  <c r="AS215" i="23"/>
  <c r="AT215" i="23" s="1"/>
  <c r="AN215" i="23"/>
  <c r="AK215" i="23"/>
  <c r="AJ215" i="23"/>
  <c r="S215" i="23"/>
  <c r="Q215" i="23"/>
  <c r="N215" i="23"/>
  <c r="AV214" i="23"/>
  <c r="AU214" i="23"/>
  <c r="AS214" i="23"/>
  <c r="AT214" i="23" s="1"/>
  <c r="AN214" i="23"/>
  <c r="AK214" i="23"/>
  <c r="AJ214" i="23"/>
  <c r="S214" i="23"/>
  <c r="Q214" i="23"/>
  <c r="N214" i="23"/>
  <c r="AV213" i="23"/>
  <c r="AU213" i="23"/>
  <c r="AS213" i="23"/>
  <c r="AT213" i="23" s="1"/>
  <c r="AN213" i="23"/>
  <c r="AK213" i="23"/>
  <c r="AJ213" i="23"/>
  <c r="AF213" i="23" s="1"/>
  <c r="S213" i="23"/>
  <c r="Q213" i="23"/>
  <c r="N213" i="23"/>
  <c r="AV212" i="23"/>
  <c r="AU212" i="23"/>
  <c r="AS212" i="23"/>
  <c r="AT212" i="23" s="1"/>
  <c r="AN212" i="23"/>
  <c r="AK212" i="23"/>
  <c r="AJ212" i="23"/>
  <c r="S212" i="23"/>
  <c r="Q212" i="23"/>
  <c r="N212" i="23"/>
  <c r="AV211" i="23"/>
  <c r="AU211" i="23"/>
  <c r="AS211" i="23"/>
  <c r="AT211" i="23" s="1"/>
  <c r="AN211" i="23"/>
  <c r="AK211" i="23"/>
  <c r="AJ211" i="23"/>
  <c r="S211" i="23"/>
  <c r="Q211" i="23"/>
  <c r="N211" i="23"/>
  <c r="AV210" i="23"/>
  <c r="AU210" i="23"/>
  <c r="AS210" i="23"/>
  <c r="AT210" i="23" s="1"/>
  <c r="AN210" i="23"/>
  <c r="AK210" i="23"/>
  <c r="AJ210" i="23"/>
  <c r="S210" i="23"/>
  <c r="Q210" i="23"/>
  <c r="N210" i="23"/>
  <c r="AV209" i="23"/>
  <c r="AU209" i="23"/>
  <c r="AS209" i="23"/>
  <c r="AT209" i="23" s="1"/>
  <c r="AN209" i="23"/>
  <c r="AK209" i="23"/>
  <c r="AJ209" i="23"/>
  <c r="S209" i="23"/>
  <c r="Q209" i="23"/>
  <c r="N209" i="23"/>
  <c r="AV208" i="23"/>
  <c r="AU208" i="23"/>
  <c r="AS208" i="23"/>
  <c r="AT208" i="23" s="1"/>
  <c r="AN208" i="23"/>
  <c r="AK208" i="23"/>
  <c r="AJ208" i="23"/>
  <c r="S208" i="23"/>
  <c r="Q208" i="23"/>
  <c r="N208" i="23"/>
  <c r="AV207" i="23"/>
  <c r="AU207" i="23"/>
  <c r="AS207" i="23"/>
  <c r="AT207" i="23" s="1"/>
  <c r="AN207" i="23"/>
  <c r="AK207" i="23"/>
  <c r="AJ207" i="23"/>
  <c r="S207" i="23"/>
  <c r="Q207" i="23"/>
  <c r="N207" i="23"/>
  <c r="AV206" i="23"/>
  <c r="AU206" i="23"/>
  <c r="AS206" i="23"/>
  <c r="AT206" i="23" s="1"/>
  <c r="AN206" i="23"/>
  <c r="AK206" i="23"/>
  <c r="AJ206" i="23"/>
  <c r="S206" i="23"/>
  <c r="Q206" i="23"/>
  <c r="N206" i="23"/>
  <c r="AV205" i="23"/>
  <c r="AU205" i="23"/>
  <c r="AS205" i="23"/>
  <c r="AT205" i="23" s="1"/>
  <c r="AN205" i="23"/>
  <c r="AK205" i="23"/>
  <c r="AJ205" i="23"/>
  <c r="S205" i="23"/>
  <c r="Q205" i="23"/>
  <c r="N205" i="23"/>
  <c r="AV204" i="23"/>
  <c r="AU204" i="23"/>
  <c r="AS204" i="23"/>
  <c r="AT204" i="23" s="1"/>
  <c r="AN204" i="23"/>
  <c r="AK204" i="23"/>
  <c r="AJ204" i="23"/>
  <c r="S204" i="23"/>
  <c r="Q204" i="23"/>
  <c r="N204" i="23"/>
  <c r="AV203" i="23"/>
  <c r="AU203" i="23"/>
  <c r="AS203" i="23"/>
  <c r="AT203" i="23" s="1"/>
  <c r="AN203" i="23"/>
  <c r="AK203" i="23"/>
  <c r="AJ203" i="23"/>
  <c r="S203" i="23"/>
  <c r="Q203" i="23"/>
  <c r="N203" i="23"/>
  <c r="AV202" i="23"/>
  <c r="AU202" i="23"/>
  <c r="AS202" i="23"/>
  <c r="AT202" i="23" s="1"/>
  <c r="AN202" i="23"/>
  <c r="AK202" i="23"/>
  <c r="AJ202" i="23"/>
  <c r="S202" i="23"/>
  <c r="Q202" i="23"/>
  <c r="N202" i="23"/>
  <c r="AV201" i="23"/>
  <c r="AU201" i="23"/>
  <c r="AS201" i="23"/>
  <c r="AT201" i="23" s="1"/>
  <c r="AN201" i="23"/>
  <c r="AK201" i="23"/>
  <c r="AJ201" i="23"/>
  <c r="S201" i="23"/>
  <c r="Q201" i="23"/>
  <c r="N201" i="23"/>
  <c r="AV200" i="23"/>
  <c r="AU200" i="23"/>
  <c r="AS200" i="23"/>
  <c r="AT200" i="23" s="1"/>
  <c r="AN200" i="23"/>
  <c r="AK200" i="23"/>
  <c r="AJ200" i="23"/>
  <c r="S200" i="23"/>
  <c r="Q200" i="23"/>
  <c r="N200" i="23"/>
  <c r="AV199" i="23"/>
  <c r="AU199" i="23"/>
  <c r="AS199" i="23"/>
  <c r="AT199" i="23" s="1"/>
  <c r="AN199" i="23"/>
  <c r="AK199" i="23"/>
  <c r="AJ199" i="23"/>
  <c r="S199" i="23"/>
  <c r="Q199" i="23"/>
  <c r="N199" i="23"/>
  <c r="AV198" i="23"/>
  <c r="AU198" i="23"/>
  <c r="AS198" i="23"/>
  <c r="AT198" i="23" s="1"/>
  <c r="AN198" i="23"/>
  <c r="AK198" i="23"/>
  <c r="AJ198" i="23"/>
  <c r="S198" i="23"/>
  <c r="Q198" i="23"/>
  <c r="N198" i="23"/>
  <c r="AV197" i="23"/>
  <c r="AU197" i="23"/>
  <c r="AS197" i="23"/>
  <c r="AT197" i="23" s="1"/>
  <c r="AN197" i="23"/>
  <c r="AK197" i="23"/>
  <c r="AJ197" i="23"/>
  <c r="S197" i="23"/>
  <c r="Q197" i="23"/>
  <c r="N197" i="23"/>
  <c r="AV196" i="23"/>
  <c r="AU196" i="23"/>
  <c r="AS196" i="23"/>
  <c r="AT196" i="23" s="1"/>
  <c r="AN196" i="23"/>
  <c r="AK196" i="23"/>
  <c r="AJ196" i="23"/>
  <c r="S196" i="23"/>
  <c r="Q196" i="23"/>
  <c r="N196" i="23"/>
  <c r="AV195" i="23"/>
  <c r="AU195" i="23"/>
  <c r="AS195" i="23"/>
  <c r="AT195" i="23" s="1"/>
  <c r="AN195" i="23"/>
  <c r="AK195" i="23"/>
  <c r="AJ195" i="23"/>
  <c r="S195" i="23"/>
  <c r="Q195" i="23"/>
  <c r="N195" i="23"/>
  <c r="AV194" i="23"/>
  <c r="AU194" i="23"/>
  <c r="AS194" i="23"/>
  <c r="AT194" i="23" s="1"/>
  <c r="AN194" i="23"/>
  <c r="AK194" i="23"/>
  <c r="AJ194" i="23"/>
  <c r="S194" i="23"/>
  <c r="Q194" i="23"/>
  <c r="N194" i="23"/>
  <c r="AV193" i="23"/>
  <c r="AU193" i="23"/>
  <c r="AS193" i="23"/>
  <c r="AT193" i="23" s="1"/>
  <c r="AN193" i="23"/>
  <c r="AK193" i="23"/>
  <c r="AJ193" i="23"/>
  <c r="S193" i="23"/>
  <c r="Q193" i="23"/>
  <c r="N193" i="23"/>
  <c r="AV192" i="23"/>
  <c r="AU192" i="23"/>
  <c r="AS192" i="23"/>
  <c r="AT192" i="23" s="1"/>
  <c r="AN192" i="23"/>
  <c r="AK192" i="23"/>
  <c r="AJ192" i="23"/>
  <c r="S192" i="23"/>
  <c r="Q192" i="23"/>
  <c r="N192" i="23"/>
  <c r="AV191" i="23"/>
  <c r="AU191" i="23"/>
  <c r="AS191" i="23"/>
  <c r="AT191" i="23" s="1"/>
  <c r="AN191" i="23"/>
  <c r="AK191" i="23"/>
  <c r="AJ191" i="23"/>
  <c r="S191" i="23"/>
  <c r="Q191" i="23"/>
  <c r="N191" i="23"/>
  <c r="AV190" i="23"/>
  <c r="AU190" i="23"/>
  <c r="AS190" i="23"/>
  <c r="AT190" i="23" s="1"/>
  <c r="AN190" i="23"/>
  <c r="AK190" i="23"/>
  <c r="AJ190" i="23"/>
  <c r="S190" i="23"/>
  <c r="Q190" i="23"/>
  <c r="N190" i="23"/>
  <c r="AV189" i="23"/>
  <c r="AU189" i="23"/>
  <c r="AS189" i="23"/>
  <c r="AT189" i="23" s="1"/>
  <c r="AN189" i="23"/>
  <c r="AK189" i="23"/>
  <c r="AJ189" i="23"/>
  <c r="S189" i="23"/>
  <c r="Q189" i="23"/>
  <c r="N189" i="23"/>
  <c r="AV188" i="23"/>
  <c r="AU188" i="23"/>
  <c r="AS188" i="23"/>
  <c r="AT188" i="23" s="1"/>
  <c r="AN188" i="23"/>
  <c r="AK188" i="23"/>
  <c r="AJ188" i="23"/>
  <c r="S188" i="23"/>
  <c r="Q188" i="23"/>
  <c r="N188" i="23"/>
  <c r="AV187" i="23"/>
  <c r="AU187" i="23"/>
  <c r="AS187" i="23"/>
  <c r="AT187" i="23" s="1"/>
  <c r="AN187" i="23"/>
  <c r="AK187" i="23"/>
  <c r="AJ187" i="23"/>
  <c r="S187" i="23"/>
  <c r="Q187" i="23"/>
  <c r="N187" i="23"/>
  <c r="AV186" i="23"/>
  <c r="AU186" i="23"/>
  <c r="AS186" i="23"/>
  <c r="AT186" i="23" s="1"/>
  <c r="AN186" i="23"/>
  <c r="AK186" i="23"/>
  <c r="AJ186" i="23"/>
  <c r="S186" i="23"/>
  <c r="Q186" i="23"/>
  <c r="N186" i="23"/>
  <c r="AV185" i="23"/>
  <c r="AU185" i="23"/>
  <c r="AS185" i="23"/>
  <c r="AT185" i="23" s="1"/>
  <c r="AN185" i="23"/>
  <c r="AK185" i="23"/>
  <c r="AJ185" i="23"/>
  <c r="S185" i="23"/>
  <c r="Q185" i="23"/>
  <c r="N185" i="23"/>
  <c r="BU184" i="23"/>
  <c r="BT184" i="23"/>
  <c r="BQ184" i="23"/>
  <c r="BM184" i="23"/>
  <c r="BI184" i="23"/>
  <c r="BH184" i="23"/>
  <c r="BF184" i="23"/>
  <c r="BR184" i="23" s="1"/>
  <c r="BS184" i="23" s="1"/>
  <c r="BE184" i="23"/>
  <c r="BB184" i="23"/>
  <c r="BN184" i="23" s="1"/>
  <c r="BA184" i="23"/>
  <c r="AV184" i="23"/>
  <c r="AU184" i="23"/>
  <c r="AS184" i="23"/>
  <c r="AT184" i="23" s="1"/>
  <c r="AN184" i="23"/>
  <c r="AK184" i="23"/>
  <c r="AJ184" i="23"/>
  <c r="S184" i="23"/>
  <c r="Q184" i="23"/>
  <c r="R184" i="23" s="1"/>
  <c r="N184" i="23"/>
  <c r="AV182" i="23"/>
  <c r="AU182" i="23"/>
  <c r="AS182" i="23"/>
  <c r="AT182" i="23" s="1"/>
  <c r="AN182" i="23"/>
  <c r="AK182" i="23"/>
  <c r="AJ182" i="23"/>
  <c r="S182" i="23"/>
  <c r="Q182" i="23"/>
  <c r="N182" i="23"/>
  <c r="AV181" i="23"/>
  <c r="AU181" i="23"/>
  <c r="AS181" i="23"/>
  <c r="AT181" i="23" s="1"/>
  <c r="AN181" i="23"/>
  <c r="AK181" i="23"/>
  <c r="AJ181" i="23"/>
  <c r="S181" i="23"/>
  <c r="Q181" i="23"/>
  <c r="N181" i="23"/>
  <c r="AV180" i="23"/>
  <c r="AU180" i="23"/>
  <c r="AS180" i="23"/>
  <c r="AT180" i="23" s="1"/>
  <c r="AN180" i="23"/>
  <c r="AK180" i="23"/>
  <c r="AJ180" i="23"/>
  <c r="S180" i="23"/>
  <c r="Q180" i="23"/>
  <c r="N180" i="23"/>
  <c r="AV179" i="23"/>
  <c r="AU179" i="23"/>
  <c r="AS179" i="23"/>
  <c r="AT179" i="23" s="1"/>
  <c r="AN179" i="23"/>
  <c r="AK179" i="23"/>
  <c r="AJ179" i="23"/>
  <c r="S179" i="23"/>
  <c r="Q179" i="23"/>
  <c r="N179" i="23"/>
  <c r="AV178" i="23"/>
  <c r="AU178" i="23"/>
  <c r="AS178" i="23"/>
  <c r="AT178" i="23" s="1"/>
  <c r="AN178" i="23"/>
  <c r="AK178" i="23"/>
  <c r="AJ178" i="23"/>
  <c r="S178" i="23"/>
  <c r="Q178" i="23"/>
  <c r="N178" i="23"/>
  <c r="AV177" i="23"/>
  <c r="AU177" i="23"/>
  <c r="AS177" i="23"/>
  <c r="AT177" i="23" s="1"/>
  <c r="AN177" i="23"/>
  <c r="AK177" i="23"/>
  <c r="AJ177" i="23"/>
  <c r="S177" i="23"/>
  <c r="Q177" i="23"/>
  <c r="N177" i="23"/>
  <c r="BU176" i="23"/>
  <c r="BT176" i="23"/>
  <c r="BQ176" i="23"/>
  <c r="BM176" i="23"/>
  <c r="BI176" i="23"/>
  <c r="BH176" i="23"/>
  <c r="BF176" i="23"/>
  <c r="BR176" i="23" s="1"/>
  <c r="BE176" i="23"/>
  <c r="BB176" i="23"/>
  <c r="BA176" i="23"/>
  <c r="AV176" i="23"/>
  <c r="AU176" i="23"/>
  <c r="AS176" i="23"/>
  <c r="AT176" i="23" s="1"/>
  <c r="AN176" i="23"/>
  <c r="AK176" i="23"/>
  <c r="AJ176" i="23"/>
  <c r="S176" i="23"/>
  <c r="Q176" i="23"/>
  <c r="R176" i="23" s="1"/>
  <c r="N176" i="23"/>
  <c r="AV174" i="23"/>
  <c r="AU174" i="23"/>
  <c r="AS174" i="23"/>
  <c r="AT174" i="23" s="1"/>
  <c r="AN174" i="23"/>
  <c r="AK174" i="23"/>
  <c r="AJ174" i="23"/>
  <c r="S174" i="23"/>
  <c r="Q174" i="23"/>
  <c r="N174" i="23"/>
  <c r="AV173" i="23"/>
  <c r="AU173" i="23"/>
  <c r="AS173" i="23"/>
  <c r="AT173" i="23" s="1"/>
  <c r="AN173" i="23"/>
  <c r="AK173" i="23"/>
  <c r="AJ173" i="23"/>
  <c r="S173" i="23"/>
  <c r="Q173" i="23"/>
  <c r="N173" i="23"/>
  <c r="AV172" i="23"/>
  <c r="AU172" i="23"/>
  <c r="AS172" i="23"/>
  <c r="AT172" i="23" s="1"/>
  <c r="AN172" i="23"/>
  <c r="AK172" i="23"/>
  <c r="AJ172" i="23"/>
  <c r="S172" i="23"/>
  <c r="Q172" i="23"/>
  <c r="N172" i="23"/>
  <c r="AV171" i="23"/>
  <c r="AU171" i="23"/>
  <c r="AS171" i="23"/>
  <c r="AT171" i="23" s="1"/>
  <c r="AN171" i="23"/>
  <c r="AK171" i="23"/>
  <c r="AJ171" i="23"/>
  <c r="S171" i="23"/>
  <c r="Q171" i="23"/>
  <c r="N171" i="23"/>
  <c r="AV170" i="23"/>
  <c r="AU170" i="23"/>
  <c r="AS170" i="23"/>
  <c r="AT170" i="23" s="1"/>
  <c r="AN170" i="23"/>
  <c r="AK170" i="23"/>
  <c r="AJ170" i="23"/>
  <c r="S170" i="23"/>
  <c r="Q170" i="23"/>
  <c r="N170" i="23"/>
  <c r="AV169" i="23"/>
  <c r="AU169" i="23"/>
  <c r="AS169" i="23"/>
  <c r="AT169" i="23" s="1"/>
  <c r="AN169" i="23"/>
  <c r="AK169" i="23"/>
  <c r="AJ169" i="23"/>
  <c r="S169" i="23"/>
  <c r="Q169" i="23"/>
  <c r="N169" i="23"/>
  <c r="AV168" i="23"/>
  <c r="AU168" i="23"/>
  <c r="AS168" i="23"/>
  <c r="AT168" i="23" s="1"/>
  <c r="AN168" i="23"/>
  <c r="AK168" i="23"/>
  <c r="AJ168" i="23"/>
  <c r="S168" i="23"/>
  <c r="Q168" i="23"/>
  <c r="N168" i="23"/>
  <c r="AV167" i="23"/>
  <c r="AU167" i="23"/>
  <c r="AS167" i="23"/>
  <c r="AT167" i="23" s="1"/>
  <c r="AN167" i="23"/>
  <c r="AK167" i="23"/>
  <c r="AJ167" i="23"/>
  <c r="S167" i="23"/>
  <c r="Q167" i="23"/>
  <c r="N167" i="23"/>
  <c r="AV166" i="23"/>
  <c r="AU166" i="23"/>
  <c r="AS166" i="23"/>
  <c r="AT166" i="23" s="1"/>
  <c r="AN166" i="23"/>
  <c r="AK166" i="23"/>
  <c r="AJ166" i="23"/>
  <c r="S166" i="23"/>
  <c r="Q166" i="23"/>
  <c r="N166" i="23"/>
  <c r="AV165" i="23"/>
  <c r="AU165" i="23"/>
  <c r="AS165" i="23"/>
  <c r="AT165" i="23" s="1"/>
  <c r="AN165" i="23"/>
  <c r="AK165" i="23"/>
  <c r="AJ165" i="23"/>
  <c r="S165" i="23"/>
  <c r="Q165" i="23"/>
  <c r="N165" i="23"/>
  <c r="AV164" i="23"/>
  <c r="AU164" i="23"/>
  <c r="AS164" i="23"/>
  <c r="AT164" i="23" s="1"/>
  <c r="AN164" i="23"/>
  <c r="AK164" i="23"/>
  <c r="AJ164" i="23"/>
  <c r="S164" i="23"/>
  <c r="Q164" i="23"/>
  <c r="N164" i="23"/>
  <c r="AV163" i="23"/>
  <c r="AU163" i="23"/>
  <c r="AS163" i="23"/>
  <c r="AT163" i="23" s="1"/>
  <c r="AN163" i="23"/>
  <c r="AK163" i="23"/>
  <c r="AJ163" i="23"/>
  <c r="S163" i="23"/>
  <c r="Q163" i="23"/>
  <c r="N163" i="23"/>
  <c r="AV162" i="23"/>
  <c r="AU162" i="23"/>
  <c r="AS162" i="23"/>
  <c r="AT162" i="23" s="1"/>
  <c r="AN162" i="23"/>
  <c r="AK162" i="23"/>
  <c r="AJ162" i="23"/>
  <c r="S162" i="23"/>
  <c r="Q162" i="23"/>
  <c r="N162" i="23"/>
  <c r="BU161" i="23"/>
  <c r="BT161" i="23"/>
  <c r="BQ161" i="23"/>
  <c r="BM161" i="23"/>
  <c r="BI161" i="23"/>
  <c r="BH161" i="23"/>
  <c r="BF161" i="23"/>
  <c r="BR161" i="23" s="1"/>
  <c r="BE161" i="23"/>
  <c r="BB161" i="23"/>
  <c r="BN161" i="23" s="1"/>
  <c r="BA161" i="23"/>
  <c r="AV161" i="23"/>
  <c r="AU161" i="23"/>
  <c r="AS161" i="23"/>
  <c r="AT161" i="23" s="1"/>
  <c r="AN161" i="23"/>
  <c r="AK161" i="23"/>
  <c r="AJ161" i="23"/>
  <c r="S161" i="23"/>
  <c r="Q161" i="23"/>
  <c r="R161" i="23" s="1"/>
  <c r="N161" i="23"/>
  <c r="AV159" i="23"/>
  <c r="AU159" i="23"/>
  <c r="AS159" i="23"/>
  <c r="AT159" i="23" s="1"/>
  <c r="AN159" i="23"/>
  <c r="AK159" i="23"/>
  <c r="AJ159" i="23"/>
  <c r="S159" i="23"/>
  <c r="Q159" i="23"/>
  <c r="N159" i="23"/>
  <c r="AV158" i="23"/>
  <c r="AU158" i="23"/>
  <c r="AS158" i="23"/>
  <c r="AT158" i="23" s="1"/>
  <c r="AN158" i="23"/>
  <c r="AK158" i="23"/>
  <c r="AJ158" i="23"/>
  <c r="S158" i="23"/>
  <c r="Q158" i="23"/>
  <c r="N158" i="23"/>
  <c r="AV157" i="23"/>
  <c r="AU157" i="23"/>
  <c r="AS157" i="23"/>
  <c r="AT157" i="23" s="1"/>
  <c r="AN157" i="23"/>
  <c r="AK157" i="23"/>
  <c r="AJ157" i="23"/>
  <c r="S157" i="23"/>
  <c r="Q157" i="23"/>
  <c r="N157" i="23"/>
  <c r="AV156" i="23"/>
  <c r="AU156" i="23"/>
  <c r="AS156" i="23"/>
  <c r="AT156" i="23" s="1"/>
  <c r="AN156" i="23"/>
  <c r="AK156" i="23"/>
  <c r="AJ156" i="23"/>
  <c r="S156" i="23"/>
  <c r="Q156" i="23"/>
  <c r="N156" i="23"/>
  <c r="AV155" i="23"/>
  <c r="AU155" i="23"/>
  <c r="AS155" i="23"/>
  <c r="AT155" i="23" s="1"/>
  <c r="AN155" i="23"/>
  <c r="AK155" i="23"/>
  <c r="AJ155" i="23"/>
  <c r="S155" i="23"/>
  <c r="Q155" i="23"/>
  <c r="N155" i="23"/>
  <c r="AV154" i="23"/>
  <c r="AU154" i="23"/>
  <c r="AS154" i="23"/>
  <c r="AT154" i="23" s="1"/>
  <c r="AN154" i="23"/>
  <c r="AK154" i="23"/>
  <c r="AJ154" i="23"/>
  <c r="S154" i="23"/>
  <c r="Q154" i="23"/>
  <c r="N154" i="23"/>
  <c r="AV153" i="23"/>
  <c r="AU153" i="23"/>
  <c r="AS153" i="23"/>
  <c r="AT153" i="23" s="1"/>
  <c r="AN153" i="23"/>
  <c r="AK153" i="23"/>
  <c r="AJ153" i="23"/>
  <c r="S153" i="23"/>
  <c r="Q153" i="23"/>
  <c r="N153" i="23"/>
  <c r="AV152" i="23"/>
  <c r="AU152" i="23"/>
  <c r="AS152" i="23"/>
  <c r="AT152" i="23" s="1"/>
  <c r="AN152" i="23"/>
  <c r="AK152" i="23"/>
  <c r="AJ152" i="23"/>
  <c r="S152" i="23"/>
  <c r="Q152" i="23"/>
  <c r="N152" i="23"/>
  <c r="AV151" i="23"/>
  <c r="AU151" i="23"/>
  <c r="AS151" i="23"/>
  <c r="AT151" i="23" s="1"/>
  <c r="AN151" i="23"/>
  <c r="AK151" i="23"/>
  <c r="AJ151" i="23"/>
  <c r="S151" i="23"/>
  <c r="Q151" i="23"/>
  <c r="N151" i="23"/>
  <c r="AV150" i="23"/>
  <c r="AU150" i="23"/>
  <c r="AS150" i="23"/>
  <c r="AT150" i="23" s="1"/>
  <c r="AN150" i="23"/>
  <c r="AK150" i="23"/>
  <c r="AJ150" i="23"/>
  <c r="S150" i="23"/>
  <c r="Q150" i="23"/>
  <c r="N150" i="23"/>
  <c r="AV149" i="23"/>
  <c r="AU149" i="23"/>
  <c r="AS149" i="23"/>
  <c r="AT149" i="23" s="1"/>
  <c r="AN149" i="23"/>
  <c r="AK149" i="23"/>
  <c r="AJ149" i="23"/>
  <c r="S149" i="23"/>
  <c r="Q149" i="23"/>
  <c r="N149" i="23"/>
  <c r="AV148" i="23"/>
  <c r="AU148" i="23"/>
  <c r="AS148" i="23"/>
  <c r="AT148" i="23" s="1"/>
  <c r="AN148" i="23"/>
  <c r="AK148" i="23"/>
  <c r="AJ148" i="23"/>
  <c r="S148" i="23"/>
  <c r="Q148" i="23"/>
  <c r="N148" i="23"/>
  <c r="AV147" i="23"/>
  <c r="AU147" i="23"/>
  <c r="AS147" i="23"/>
  <c r="AT147" i="23" s="1"/>
  <c r="AN147" i="23"/>
  <c r="AK147" i="23"/>
  <c r="AJ147" i="23"/>
  <c r="S147" i="23"/>
  <c r="Q147" i="23"/>
  <c r="N147" i="23"/>
  <c r="BU146" i="23"/>
  <c r="BT146" i="23"/>
  <c r="BQ146" i="23"/>
  <c r="BM146" i="23"/>
  <c r="BI146" i="23"/>
  <c r="BH146" i="23"/>
  <c r="BF146" i="23"/>
  <c r="BR146" i="23" s="1"/>
  <c r="BE146" i="23"/>
  <c r="BB146" i="23"/>
  <c r="BN146" i="23" s="1"/>
  <c r="BA146" i="23"/>
  <c r="AV146" i="23"/>
  <c r="AU146" i="23"/>
  <c r="AS146" i="23"/>
  <c r="AT146" i="23" s="1"/>
  <c r="AN146" i="23"/>
  <c r="AK146" i="23"/>
  <c r="AJ146" i="23"/>
  <c r="S146" i="23"/>
  <c r="Q146" i="23"/>
  <c r="R146" i="23" s="1"/>
  <c r="N146" i="23"/>
  <c r="AV144" i="23"/>
  <c r="AU144" i="23"/>
  <c r="AS144" i="23"/>
  <c r="AT144" i="23" s="1"/>
  <c r="AN144" i="23"/>
  <c r="AK144" i="23"/>
  <c r="AJ144" i="23"/>
  <c r="S144" i="23"/>
  <c r="Q144" i="23"/>
  <c r="N144" i="23"/>
  <c r="AV143" i="23"/>
  <c r="AU143" i="23"/>
  <c r="AS143" i="23"/>
  <c r="AT143" i="23" s="1"/>
  <c r="AN143" i="23"/>
  <c r="AK143" i="23"/>
  <c r="AJ143" i="23"/>
  <c r="S143" i="23"/>
  <c r="Q143" i="23"/>
  <c r="N143" i="23"/>
  <c r="AV142" i="23"/>
  <c r="AU142" i="23"/>
  <c r="AS142" i="23"/>
  <c r="AT142" i="23" s="1"/>
  <c r="AN142" i="23"/>
  <c r="AK142" i="23"/>
  <c r="AJ142" i="23"/>
  <c r="S142" i="23"/>
  <c r="Q142" i="23"/>
  <c r="N142" i="23"/>
  <c r="AV141" i="23"/>
  <c r="AU141" i="23"/>
  <c r="AS141" i="23"/>
  <c r="AT141" i="23" s="1"/>
  <c r="AN141" i="23"/>
  <c r="AK141" i="23"/>
  <c r="AJ141" i="23"/>
  <c r="S141" i="23"/>
  <c r="Q141" i="23"/>
  <c r="N141" i="23"/>
  <c r="AV140" i="23"/>
  <c r="AU140" i="23"/>
  <c r="AS140" i="23"/>
  <c r="AT140" i="23" s="1"/>
  <c r="AN140" i="23"/>
  <c r="AK140" i="23"/>
  <c r="AJ140" i="23"/>
  <c r="S140" i="23"/>
  <c r="Q140" i="23"/>
  <c r="N140" i="23"/>
  <c r="AV139" i="23"/>
  <c r="AU139" i="23"/>
  <c r="AS139" i="23"/>
  <c r="AT139" i="23" s="1"/>
  <c r="AN139" i="23"/>
  <c r="AK139" i="23"/>
  <c r="AJ139" i="23"/>
  <c r="S139" i="23"/>
  <c r="Q139" i="23"/>
  <c r="N139" i="23"/>
  <c r="AV138" i="23"/>
  <c r="AU138" i="23"/>
  <c r="AS138" i="23"/>
  <c r="AT138" i="23" s="1"/>
  <c r="AN138" i="23"/>
  <c r="AK138" i="23"/>
  <c r="AJ138" i="23"/>
  <c r="S138" i="23"/>
  <c r="Q138" i="23"/>
  <c r="N138" i="23"/>
  <c r="AV137" i="23"/>
  <c r="AU137" i="23"/>
  <c r="AS137" i="23"/>
  <c r="AT137" i="23" s="1"/>
  <c r="AN137" i="23"/>
  <c r="AK137" i="23"/>
  <c r="AJ137" i="23"/>
  <c r="S137" i="23"/>
  <c r="Q137" i="23"/>
  <c r="N137" i="23"/>
  <c r="AV136" i="23"/>
  <c r="AU136" i="23"/>
  <c r="AS136" i="23"/>
  <c r="AT136" i="23" s="1"/>
  <c r="AN136" i="23"/>
  <c r="AK136" i="23"/>
  <c r="AJ136" i="23"/>
  <c r="S136" i="23"/>
  <c r="Q136" i="23"/>
  <c r="N136" i="23"/>
  <c r="AV135" i="23"/>
  <c r="AU135" i="23"/>
  <c r="AS135" i="23"/>
  <c r="AT135" i="23" s="1"/>
  <c r="AN135" i="23"/>
  <c r="AK135" i="23"/>
  <c r="AJ135" i="23"/>
  <c r="S135" i="23"/>
  <c r="Q135" i="23"/>
  <c r="N135" i="23"/>
  <c r="AV134" i="23"/>
  <c r="AU134" i="23"/>
  <c r="AS134" i="23"/>
  <c r="AT134" i="23" s="1"/>
  <c r="AN134" i="23"/>
  <c r="AK134" i="23"/>
  <c r="AJ134" i="23"/>
  <c r="S134" i="23"/>
  <c r="Q134" i="23"/>
  <c r="N134" i="23"/>
  <c r="AV133" i="23"/>
  <c r="AU133" i="23"/>
  <c r="AS133" i="23"/>
  <c r="AT133" i="23" s="1"/>
  <c r="AN133" i="23"/>
  <c r="AK133" i="23"/>
  <c r="AJ133" i="23"/>
  <c r="S133" i="23"/>
  <c r="Q133" i="23"/>
  <c r="N133" i="23"/>
  <c r="AV132" i="23"/>
  <c r="AU132" i="23"/>
  <c r="AS132" i="23"/>
  <c r="AT132" i="23" s="1"/>
  <c r="AN132" i="23"/>
  <c r="AK132" i="23"/>
  <c r="AJ132" i="23"/>
  <c r="S132" i="23"/>
  <c r="Q132" i="23"/>
  <c r="N132" i="23"/>
  <c r="AV131" i="23"/>
  <c r="AU131" i="23"/>
  <c r="AS131" i="23"/>
  <c r="AT131" i="23" s="1"/>
  <c r="AN131" i="23"/>
  <c r="AK131" i="23"/>
  <c r="AJ131" i="23"/>
  <c r="S131" i="23"/>
  <c r="Q131" i="23"/>
  <c r="N131" i="23"/>
  <c r="AV130" i="23"/>
  <c r="AU130" i="23"/>
  <c r="AS130" i="23"/>
  <c r="AT130" i="23" s="1"/>
  <c r="AN130" i="23"/>
  <c r="AK130" i="23"/>
  <c r="AJ130" i="23"/>
  <c r="S130" i="23"/>
  <c r="Q130" i="23"/>
  <c r="N130" i="23"/>
  <c r="AV129" i="23"/>
  <c r="AU129" i="23"/>
  <c r="AS129" i="23"/>
  <c r="AT129" i="23" s="1"/>
  <c r="AN129" i="23"/>
  <c r="AK129" i="23"/>
  <c r="AJ129" i="23"/>
  <c r="S129" i="23"/>
  <c r="Q129" i="23"/>
  <c r="N129" i="23"/>
  <c r="AV128" i="23"/>
  <c r="AU128" i="23"/>
  <c r="AS128" i="23"/>
  <c r="AT128" i="23" s="1"/>
  <c r="AN128" i="23"/>
  <c r="AK128" i="23"/>
  <c r="AJ128" i="23"/>
  <c r="S128" i="23"/>
  <c r="Q128" i="23"/>
  <c r="N128" i="23"/>
  <c r="AV127" i="23"/>
  <c r="AU127" i="23"/>
  <c r="AS127" i="23"/>
  <c r="AT127" i="23" s="1"/>
  <c r="AN127" i="23"/>
  <c r="AK127" i="23"/>
  <c r="AJ127" i="23"/>
  <c r="S127" i="23"/>
  <c r="Q127" i="23"/>
  <c r="N127" i="23"/>
  <c r="AV126" i="23"/>
  <c r="AU126" i="23"/>
  <c r="AS126" i="23"/>
  <c r="AT126" i="23" s="1"/>
  <c r="AN126" i="23"/>
  <c r="AK126" i="23"/>
  <c r="AJ126" i="23"/>
  <c r="S126" i="23"/>
  <c r="Q126" i="23"/>
  <c r="N126" i="23"/>
  <c r="AV125" i="23"/>
  <c r="AU125" i="23"/>
  <c r="AS125" i="23"/>
  <c r="AT125" i="23" s="1"/>
  <c r="AN125" i="23"/>
  <c r="AK125" i="23"/>
  <c r="AJ125" i="23"/>
  <c r="S125" i="23"/>
  <c r="Q125" i="23"/>
  <c r="N125" i="23"/>
  <c r="AV124" i="23"/>
  <c r="AU124" i="23"/>
  <c r="AS124" i="23"/>
  <c r="AT124" i="23" s="1"/>
  <c r="AN124" i="23"/>
  <c r="AK124" i="23"/>
  <c r="AJ124" i="23"/>
  <c r="S124" i="23"/>
  <c r="Q124" i="23"/>
  <c r="N124" i="23"/>
  <c r="AV123" i="23"/>
  <c r="AU123" i="23"/>
  <c r="AS123" i="23"/>
  <c r="AT123" i="23" s="1"/>
  <c r="AN123" i="23"/>
  <c r="AK123" i="23"/>
  <c r="AJ123" i="23"/>
  <c r="S123" i="23"/>
  <c r="Q123" i="23"/>
  <c r="N123" i="23"/>
  <c r="AV122" i="23"/>
  <c r="AU122" i="23"/>
  <c r="AS122" i="23"/>
  <c r="AT122" i="23" s="1"/>
  <c r="AN122" i="23"/>
  <c r="AK122" i="23"/>
  <c r="AJ122" i="23"/>
  <c r="S122" i="23"/>
  <c r="Q122" i="23"/>
  <c r="N122" i="23"/>
  <c r="AV121" i="23"/>
  <c r="AU121" i="23"/>
  <c r="AS121" i="23"/>
  <c r="AT121" i="23" s="1"/>
  <c r="AN121" i="23"/>
  <c r="AK121" i="23"/>
  <c r="AJ121" i="23"/>
  <c r="S121" i="23"/>
  <c r="Q121" i="23"/>
  <c r="N121" i="23"/>
  <c r="AV120" i="23"/>
  <c r="AU120" i="23"/>
  <c r="AS120" i="23"/>
  <c r="AT120" i="23" s="1"/>
  <c r="AN120" i="23"/>
  <c r="AK120" i="23"/>
  <c r="AJ120" i="23"/>
  <c r="S120" i="23"/>
  <c r="Q120" i="23"/>
  <c r="N120" i="23"/>
  <c r="AV119" i="23"/>
  <c r="AU119" i="23"/>
  <c r="AS119" i="23"/>
  <c r="AT119" i="23" s="1"/>
  <c r="AN119" i="23"/>
  <c r="AK119" i="23"/>
  <c r="AJ119" i="23"/>
  <c r="S119" i="23"/>
  <c r="Q119" i="23"/>
  <c r="N119" i="23"/>
  <c r="AV118" i="23"/>
  <c r="AU118" i="23"/>
  <c r="AS118" i="23"/>
  <c r="AT118" i="23" s="1"/>
  <c r="AN118" i="23"/>
  <c r="AK118" i="23"/>
  <c r="AJ118" i="23"/>
  <c r="S118" i="23"/>
  <c r="Q118" i="23"/>
  <c r="N118" i="23"/>
  <c r="AV117" i="23"/>
  <c r="AU117" i="23"/>
  <c r="AS117" i="23"/>
  <c r="AT117" i="23" s="1"/>
  <c r="AN117" i="23"/>
  <c r="AK117" i="23"/>
  <c r="AJ117" i="23"/>
  <c r="S117" i="23"/>
  <c r="Q117" i="23"/>
  <c r="N117" i="23"/>
  <c r="AV116" i="23"/>
  <c r="AU116" i="23"/>
  <c r="AS116" i="23"/>
  <c r="AT116" i="23" s="1"/>
  <c r="AN116" i="23"/>
  <c r="AK116" i="23"/>
  <c r="AJ116" i="23"/>
  <c r="S116" i="23"/>
  <c r="Q116" i="23"/>
  <c r="N116" i="23"/>
  <c r="AV115" i="23"/>
  <c r="AU115" i="23"/>
  <c r="AS115" i="23"/>
  <c r="AT115" i="23" s="1"/>
  <c r="AN115" i="23"/>
  <c r="AK115" i="23"/>
  <c r="AJ115" i="23"/>
  <c r="S115" i="23"/>
  <c r="Q115" i="23"/>
  <c r="N115" i="23"/>
  <c r="AV114" i="23"/>
  <c r="AU114" i="23"/>
  <c r="AS114" i="23"/>
  <c r="AT114" i="23" s="1"/>
  <c r="AN114" i="23"/>
  <c r="AK114" i="23"/>
  <c r="AJ114" i="23"/>
  <c r="S114" i="23"/>
  <c r="Q114" i="23"/>
  <c r="N114" i="23"/>
  <c r="AV113" i="23"/>
  <c r="AU113" i="23"/>
  <c r="AS113" i="23"/>
  <c r="AT113" i="23" s="1"/>
  <c r="AN113" i="23"/>
  <c r="AK113" i="23"/>
  <c r="AJ113" i="23"/>
  <c r="S113" i="23"/>
  <c r="Q113" i="23"/>
  <c r="N113" i="23"/>
  <c r="AV112" i="23"/>
  <c r="AU112" i="23"/>
  <c r="AS112" i="23"/>
  <c r="AT112" i="23" s="1"/>
  <c r="AN112" i="23"/>
  <c r="AK112" i="23"/>
  <c r="AJ112" i="23"/>
  <c r="S112" i="23"/>
  <c r="Q112" i="23"/>
  <c r="N112" i="23"/>
  <c r="BU111" i="23"/>
  <c r="BT111" i="23"/>
  <c r="BQ111" i="23"/>
  <c r="BM111" i="23"/>
  <c r="BI111" i="23"/>
  <c r="BH111" i="23"/>
  <c r="BF111" i="23"/>
  <c r="BR111" i="23" s="1"/>
  <c r="BE111" i="23"/>
  <c r="BB111" i="23"/>
  <c r="BA111" i="23"/>
  <c r="AV111" i="23"/>
  <c r="AU111" i="23"/>
  <c r="AS111" i="23"/>
  <c r="AT111" i="23" s="1"/>
  <c r="AN111" i="23"/>
  <c r="AK111" i="23"/>
  <c r="AJ111" i="23"/>
  <c r="S111" i="23"/>
  <c r="Q111" i="23"/>
  <c r="R111" i="23" s="1"/>
  <c r="N111" i="23"/>
  <c r="AV109" i="23"/>
  <c r="AU109" i="23"/>
  <c r="AS109" i="23"/>
  <c r="AT109" i="23" s="1"/>
  <c r="AN109" i="23"/>
  <c r="AK109" i="23"/>
  <c r="AJ109" i="23"/>
  <c r="S109" i="23"/>
  <c r="Q109" i="23"/>
  <c r="N109" i="23"/>
  <c r="AV108" i="23"/>
  <c r="AU108" i="23"/>
  <c r="AS108" i="23"/>
  <c r="AT108" i="23" s="1"/>
  <c r="AN108" i="23"/>
  <c r="AK108" i="23"/>
  <c r="AJ108" i="23"/>
  <c r="S108" i="23"/>
  <c r="Q108" i="23"/>
  <c r="N108" i="23"/>
  <c r="AV107" i="23"/>
  <c r="AU107" i="23"/>
  <c r="AS107" i="23"/>
  <c r="AT107" i="23" s="1"/>
  <c r="AN107" i="23"/>
  <c r="AK107" i="23"/>
  <c r="AJ107" i="23"/>
  <c r="S107" i="23"/>
  <c r="Q107" i="23"/>
  <c r="N107" i="23"/>
  <c r="AV106" i="23"/>
  <c r="AU106" i="23"/>
  <c r="AS106" i="23"/>
  <c r="AT106" i="23" s="1"/>
  <c r="AN106" i="23"/>
  <c r="AK106" i="23"/>
  <c r="AJ106" i="23"/>
  <c r="S106" i="23"/>
  <c r="Q106" i="23"/>
  <c r="N106" i="23"/>
  <c r="AV105" i="23"/>
  <c r="AU105" i="23"/>
  <c r="AS105" i="23"/>
  <c r="AT105" i="23" s="1"/>
  <c r="AN105" i="23"/>
  <c r="AK105" i="23"/>
  <c r="AJ105" i="23"/>
  <c r="S105" i="23"/>
  <c r="Q105" i="23"/>
  <c r="N105" i="23"/>
  <c r="AV104" i="23"/>
  <c r="AU104" i="23"/>
  <c r="AS104" i="23"/>
  <c r="AT104" i="23" s="1"/>
  <c r="AN104" i="23"/>
  <c r="AK104" i="23"/>
  <c r="AJ104" i="23"/>
  <c r="S104" i="23"/>
  <c r="Q104" i="23"/>
  <c r="N104" i="23"/>
  <c r="AV103" i="23"/>
  <c r="AU103" i="23"/>
  <c r="AS103" i="23"/>
  <c r="AT103" i="23" s="1"/>
  <c r="AN103" i="23"/>
  <c r="AK103" i="23"/>
  <c r="AJ103" i="23"/>
  <c r="S103" i="23"/>
  <c r="Q103" i="23"/>
  <c r="N103" i="23"/>
  <c r="AV102" i="23"/>
  <c r="AU102" i="23"/>
  <c r="AS102" i="23"/>
  <c r="AT102" i="23" s="1"/>
  <c r="AN102" i="23"/>
  <c r="AK102" i="23"/>
  <c r="AJ102" i="23"/>
  <c r="S102" i="23"/>
  <c r="Q102" i="23"/>
  <c r="N102" i="23"/>
  <c r="AV101" i="23"/>
  <c r="AU101" i="23"/>
  <c r="AS101" i="23"/>
  <c r="AT101" i="23" s="1"/>
  <c r="AN101" i="23"/>
  <c r="AK101" i="23"/>
  <c r="AJ101" i="23"/>
  <c r="S101" i="23"/>
  <c r="Q101" i="23"/>
  <c r="N101" i="23"/>
  <c r="AV100" i="23"/>
  <c r="AU100" i="23"/>
  <c r="AS100" i="23"/>
  <c r="AT100" i="23" s="1"/>
  <c r="AN100" i="23"/>
  <c r="AK100" i="23"/>
  <c r="AJ100" i="23"/>
  <c r="S100" i="23"/>
  <c r="Q100" i="23"/>
  <c r="N100" i="23"/>
  <c r="AV99" i="23"/>
  <c r="AU99" i="23"/>
  <c r="AS99" i="23"/>
  <c r="AT99" i="23" s="1"/>
  <c r="AN99" i="23"/>
  <c r="AK99" i="23"/>
  <c r="AJ99" i="23"/>
  <c r="S99" i="23"/>
  <c r="Q99" i="23"/>
  <c r="N99" i="23"/>
  <c r="AV98" i="23"/>
  <c r="AU98" i="23"/>
  <c r="AS98" i="23"/>
  <c r="AT98" i="23" s="1"/>
  <c r="AN98" i="23"/>
  <c r="AK98" i="23"/>
  <c r="AJ98" i="23"/>
  <c r="S98" i="23"/>
  <c r="Q98" i="23"/>
  <c r="N98" i="23"/>
  <c r="AV97" i="23"/>
  <c r="AU97" i="23"/>
  <c r="AS97" i="23"/>
  <c r="AT97" i="23" s="1"/>
  <c r="AN97" i="23"/>
  <c r="AK97" i="23"/>
  <c r="AJ97" i="23"/>
  <c r="S97" i="23"/>
  <c r="Q97" i="23"/>
  <c r="N97" i="23"/>
  <c r="AV96" i="23"/>
  <c r="AU96" i="23"/>
  <c r="AS96" i="23"/>
  <c r="AT96" i="23" s="1"/>
  <c r="AN96" i="23"/>
  <c r="AK96" i="23"/>
  <c r="AJ96" i="23"/>
  <c r="S96" i="23"/>
  <c r="Q96" i="23"/>
  <c r="N96" i="23"/>
  <c r="AV95" i="23"/>
  <c r="AU95" i="23"/>
  <c r="AS95" i="23"/>
  <c r="AT95" i="23" s="1"/>
  <c r="AN95" i="23"/>
  <c r="AK95" i="23"/>
  <c r="AJ95" i="23"/>
  <c r="S95" i="23"/>
  <c r="Q95" i="23"/>
  <c r="N95" i="23"/>
  <c r="AV94" i="23"/>
  <c r="AU94" i="23"/>
  <c r="AS94" i="23"/>
  <c r="AT94" i="23" s="1"/>
  <c r="AN94" i="23"/>
  <c r="AK94" i="23"/>
  <c r="AJ94" i="23"/>
  <c r="S94" i="23"/>
  <c r="Q94" i="23"/>
  <c r="N94" i="23"/>
  <c r="AV93" i="23"/>
  <c r="AU93" i="23"/>
  <c r="AS93" i="23"/>
  <c r="AT93" i="23" s="1"/>
  <c r="AN93" i="23"/>
  <c r="AK93" i="23"/>
  <c r="AJ93" i="23"/>
  <c r="S93" i="23"/>
  <c r="Q93" i="23"/>
  <c r="N93" i="23"/>
  <c r="AV92" i="23"/>
  <c r="AU92" i="23"/>
  <c r="AS92" i="23"/>
  <c r="AT92" i="23" s="1"/>
  <c r="AN92" i="23"/>
  <c r="AK92" i="23"/>
  <c r="AJ92" i="23"/>
  <c r="S92" i="23"/>
  <c r="Q92" i="23"/>
  <c r="N92" i="23"/>
  <c r="AV91" i="23"/>
  <c r="AU91" i="23"/>
  <c r="AS91" i="23"/>
  <c r="AT91" i="23" s="1"/>
  <c r="AN91" i="23"/>
  <c r="AK91" i="23"/>
  <c r="AJ91" i="23"/>
  <c r="S91" i="23"/>
  <c r="Q91" i="23"/>
  <c r="N91" i="23"/>
  <c r="AV90" i="23"/>
  <c r="AU90" i="23"/>
  <c r="AS90" i="23"/>
  <c r="AT90" i="23" s="1"/>
  <c r="AN90" i="23"/>
  <c r="AK90" i="23"/>
  <c r="AJ90" i="23"/>
  <c r="S90" i="23"/>
  <c r="Q90" i="23"/>
  <c r="N90" i="23"/>
  <c r="AV89" i="23"/>
  <c r="AU89" i="23"/>
  <c r="AS89" i="23"/>
  <c r="AT89" i="23" s="1"/>
  <c r="AN89" i="23"/>
  <c r="AK89" i="23"/>
  <c r="AJ89" i="23"/>
  <c r="S89" i="23"/>
  <c r="Q89" i="23"/>
  <c r="N89" i="23"/>
  <c r="AV88" i="23"/>
  <c r="AU88" i="23"/>
  <c r="AS88" i="23"/>
  <c r="AT88" i="23" s="1"/>
  <c r="AN88" i="23"/>
  <c r="AK88" i="23"/>
  <c r="AJ88" i="23"/>
  <c r="S88" i="23"/>
  <c r="Q88" i="23"/>
  <c r="N88" i="23"/>
  <c r="AV87" i="23"/>
  <c r="AU87" i="23"/>
  <c r="AS87" i="23"/>
  <c r="AT87" i="23" s="1"/>
  <c r="AN87" i="23"/>
  <c r="AK87" i="23"/>
  <c r="AJ87" i="23"/>
  <c r="S87" i="23"/>
  <c r="Q87" i="23"/>
  <c r="N87" i="23"/>
  <c r="AV86" i="23"/>
  <c r="AU86" i="23"/>
  <c r="AS86" i="23"/>
  <c r="AT86" i="23" s="1"/>
  <c r="AN86" i="23"/>
  <c r="AK86" i="23"/>
  <c r="AJ86" i="23"/>
  <c r="S86" i="23"/>
  <c r="Q86" i="23"/>
  <c r="N86" i="23"/>
  <c r="AV85" i="23"/>
  <c r="AU85" i="23"/>
  <c r="AS85" i="23"/>
  <c r="AT85" i="23" s="1"/>
  <c r="AN85" i="23"/>
  <c r="AK85" i="23"/>
  <c r="AJ85" i="23"/>
  <c r="S85" i="23"/>
  <c r="Q85" i="23"/>
  <c r="N85" i="23"/>
  <c r="AV84" i="23"/>
  <c r="AU84" i="23"/>
  <c r="AS84" i="23"/>
  <c r="AT84" i="23" s="1"/>
  <c r="AN84" i="23"/>
  <c r="AK84" i="23"/>
  <c r="AJ84" i="23"/>
  <c r="S84" i="23"/>
  <c r="Q84" i="23"/>
  <c r="N84" i="23"/>
  <c r="AV83" i="23"/>
  <c r="AU83" i="23"/>
  <c r="AS83" i="23"/>
  <c r="AT83" i="23" s="1"/>
  <c r="AN83" i="23"/>
  <c r="AK83" i="23"/>
  <c r="AJ83" i="23"/>
  <c r="S83" i="23"/>
  <c r="Q83" i="23"/>
  <c r="N83" i="23"/>
  <c r="BU82" i="23"/>
  <c r="BT82" i="23"/>
  <c r="BQ82" i="23"/>
  <c r="BM82" i="23"/>
  <c r="BI82" i="23"/>
  <c r="BH82" i="23"/>
  <c r="BF82" i="23"/>
  <c r="BR82" i="23" s="1"/>
  <c r="BS82" i="23" s="1"/>
  <c r="BE82" i="23"/>
  <c r="BB82" i="23"/>
  <c r="BN82" i="23" s="1"/>
  <c r="BA82" i="23"/>
  <c r="AV82" i="23"/>
  <c r="AU82" i="23"/>
  <c r="AS82" i="23"/>
  <c r="AT82" i="23" s="1"/>
  <c r="AN82" i="23"/>
  <c r="AK82" i="23"/>
  <c r="AJ82" i="23"/>
  <c r="S82" i="23"/>
  <c r="Q82" i="23"/>
  <c r="R82" i="23" s="1"/>
  <c r="N82" i="23"/>
  <c r="AV80" i="23"/>
  <c r="AU80" i="23"/>
  <c r="AS80" i="23"/>
  <c r="AT80" i="23" s="1"/>
  <c r="AN80" i="23"/>
  <c r="AK80" i="23"/>
  <c r="AJ80" i="23"/>
  <c r="S80" i="23"/>
  <c r="Q80" i="23"/>
  <c r="N80" i="23"/>
  <c r="AV79" i="23"/>
  <c r="AU79" i="23"/>
  <c r="AS79" i="23"/>
  <c r="AT79" i="23" s="1"/>
  <c r="AN79" i="23"/>
  <c r="AK79" i="23"/>
  <c r="AJ79" i="23"/>
  <c r="S79" i="23"/>
  <c r="Q79" i="23"/>
  <c r="N79" i="23"/>
  <c r="AV78" i="23"/>
  <c r="AU78" i="23"/>
  <c r="AS78" i="23"/>
  <c r="AT78" i="23" s="1"/>
  <c r="AN78" i="23"/>
  <c r="AK78" i="23"/>
  <c r="AJ78" i="23"/>
  <c r="S78" i="23"/>
  <c r="Q78" i="23"/>
  <c r="N78" i="23"/>
  <c r="AV77" i="23"/>
  <c r="AU77" i="23"/>
  <c r="AS77" i="23"/>
  <c r="AT77" i="23" s="1"/>
  <c r="AN77" i="23"/>
  <c r="AK77" i="23"/>
  <c r="AJ77" i="23"/>
  <c r="S77" i="23"/>
  <c r="Q77" i="23"/>
  <c r="N77" i="23"/>
  <c r="AV76" i="23"/>
  <c r="AU76" i="23"/>
  <c r="AS76" i="23"/>
  <c r="AT76" i="23" s="1"/>
  <c r="AN76" i="23"/>
  <c r="AK76" i="23"/>
  <c r="AJ76" i="23"/>
  <c r="S76" i="23"/>
  <c r="Q76" i="23"/>
  <c r="N76" i="23"/>
  <c r="AV75" i="23"/>
  <c r="AU75" i="23"/>
  <c r="AS75" i="23"/>
  <c r="AT75" i="23" s="1"/>
  <c r="AN75" i="23"/>
  <c r="AK75" i="23"/>
  <c r="AJ75" i="23"/>
  <c r="S75" i="23"/>
  <c r="Q75" i="23"/>
  <c r="N75" i="23"/>
  <c r="AV74" i="23"/>
  <c r="AU74" i="23"/>
  <c r="AS74" i="23"/>
  <c r="AT74" i="23" s="1"/>
  <c r="AN74" i="23"/>
  <c r="AK74" i="23"/>
  <c r="AJ74" i="23"/>
  <c r="S74" i="23"/>
  <c r="Q74" i="23"/>
  <c r="N74" i="23"/>
  <c r="AV73" i="23"/>
  <c r="AU73" i="23"/>
  <c r="AS73" i="23"/>
  <c r="AT73" i="23" s="1"/>
  <c r="AN73" i="23"/>
  <c r="AK73" i="23"/>
  <c r="AJ73" i="23"/>
  <c r="S73" i="23"/>
  <c r="Q73" i="23"/>
  <c r="N73" i="23"/>
  <c r="AV72" i="23"/>
  <c r="AU72" i="23"/>
  <c r="AS72" i="23"/>
  <c r="AT72" i="23" s="1"/>
  <c r="AN72" i="23"/>
  <c r="AK72" i="23"/>
  <c r="AJ72" i="23"/>
  <c r="S72" i="23"/>
  <c r="Q72" i="23"/>
  <c r="N72" i="23"/>
  <c r="AV71" i="23"/>
  <c r="AU71" i="23"/>
  <c r="AS71" i="23"/>
  <c r="AT71" i="23" s="1"/>
  <c r="AN71" i="23"/>
  <c r="AK71" i="23"/>
  <c r="AJ71" i="23"/>
  <c r="S71" i="23"/>
  <c r="Q71" i="23"/>
  <c r="N71" i="23"/>
  <c r="AV70" i="23"/>
  <c r="AU70" i="23"/>
  <c r="AS70" i="23"/>
  <c r="AT70" i="23" s="1"/>
  <c r="AN70" i="23"/>
  <c r="AK70" i="23"/>
  <c r="AJ70" i="23"/>
  <c r="S70" i="23"/>
  <c r="Q70" i="23"/>
  <c r="N70" i="23"/>
  <c r="AV69" i="23"/>
  <c r="AU69" i="23"/>
  <c r="AS69" i="23"/>
  <c r="AT69" i="23" s="1"/>
  <c r="AN69" i="23"/>
  <c r="AK69" i="23"/>
  <c r="AJ69" i="23"/>
  <c r="S69" i="23"/>
  <c r="Q69" i="23"/>
  <c r="N69" i="23"/>
  <c r="AV68" i="23"/>
  <c r="AU68" i="23"/>
  <c r="AS68" i="23"/>
  <c r="AT68" i="23" s="1"/>
  <c r="AN68" i="23"/>
  <c r="AK68" i="23"/>
  <c r="AJ68" i="23"/>
  <c r="S68" i="23"/>
  <c r="Q68" i="23"/>
  <c r="N68" i="23"/>
  <c r="AV67" i="23"/>
  <c r="AU67" i="23"/>
  <c r="AS67" i="23"/>
  <c r="AT67" i="23" s="1"/>
  <c r="AN67" i="23"/>
  <c r="AK67" i="23"/>
  <c r="AJ67" i="23"/>
  <c r="S67" i="23"/>
  <c r="Q67" i="23"/>
  <c r="N67" i="23"/>
  <c r="AV66" i="23"/>
  <c r="AU66" i="23"/>
  <c r="AS66" i="23"/>
  <c r="AT66" i="23" s="1"/>
  <c r="AN66" i="23"/>
  <c r="AK66" i="23"/>
  <c r="AJ66" i="23"/>
  <c r="S66" i="23"/>
  <c r="Q66" i="23"/>
  <c r="N66" i="23"/>
  <c r="AV65" i="23"/>
  <c r="AU65" i="23"/>
  <c r="AS65" i="23"/>
  <c r="AT65" i="23" s="1"/>
  <c r="AN65" i="23"/>
  <c r="AK65" i="23"/>
  <c r="AJ65" i="23"/>
  <c r="S65" i="23"/>
  <c r="Q65" i="23"/>
  <c r="N65" i="23"/>
  <c r="AV64" i="23"/>
  <c r="AU64" i="23"/>
  <c r="AS64" i="23"/>
  <c r="AT64" i="23" s="1"/>
  <c r="AN64" i="23"/>
  <c r="AK64" i="23"/>
  <c r="AJ64" i="23"/>
  <c r="S64" i="23"/>
  <c r="Q64" i="23"/>
  <c r="N64" i="23"/>
  <c r="AV63" i="23"/>
  <c r="AU63" i="23"/>
  <c r="AS63" i="23"/>
  <c r="AT63" i="23" s="1"/>
  <c r="AN63" i="23"/>
  <c r="AK63" i="23"/>
  <c r="AJ63" i="23"/>
  <c r="S63" i="23"/>
  <c r="Q63" i="23"/>
  <c r="N63" i="23"/>
  <c r="AV62" i="23"/>
  <c r="AU62" i="23"/>
  <c r="AS62" i="23"/>
  <c r="AT62" i="23" s="1"/>
  <c r="AN62" i="23"/>
  <c r="AK62" i="23"/>
  <c r="AJ62" i="23"/>
  <c r="S62" i="23"/>
  <c r="Q62" i="23"/>
  <c r="N62" i="23"/>
  <c r="AV61" i="23"/>
  <c r="AU61" i="23"/>
  <c r="AS61" i="23"/>
  <c r="AT61" i="23" s="1"/>
  <c r="AN61" i="23"/>
  <c r="AK61" i="23"/>
  <c r="AJ61" i="23"/>
  <c r="S61" i="23"/>
  <c r="Q61" i="23"/>
  <c r="N61" i="23"/>
  <c r="AV60" i="23"/>
  <c r="AU60" i="23"/>
  <c r="AS60" i="23"/>
  <c r="AT60" i="23" s="1"/>
  <c r="AN60" i="23"/>
  <c r="AK60" i="23"/>
  <c r="AJ60" i="23"/>
  <c r="S60" i="23"/>
  <c r="Q60" i="23"/>
  <c r="N60" i="23"/>
  <c r="AV59" i="23"/>
  <c r="AU59" i="23"/>
  <c r="AS59" i="23"/>
  <c r="AT59" i="23" s="1"/>
  <c r="AN59" i="23"/>
  <c r="AK59" i="23"/>
  <c r="AJ59" i="23"/>
  <c r="S59" i="23"/>
  <c r="Q59" i="23"/>
  <c r="N59" i="23"/>
  <c r="AV58" i="23"/>
  <c r="AU58" i="23"/>
  <c r="AS58" i="23"/>
  <c r="AT58" i="23" s="1"/>
  <c r="AN58" i="23"/>
  <c r="AK58" i="23"/>
  <c r="AJ58" i="23"/>
  <c r="S58" i="23"/>
  <c r="Q58" i="23"/>
  <c r="N58" i="23"/>
  <c r="AV57" i="23"/>
  <c r="AU57" i="23"/>
  <c r="AS57" i="23"/>
  <c r="AT57" i="23" s="1"/>
  <c r="AN57" i="23"/>
  <c r="AK57" i="23"/>
  <c r="AJ57" i="23"/>
  <c r="S57" i="23"/>
  <c r="Q57" i="23"/>
  <c r="N57" i="23"/>
  <c r="AV56" i="23"/>
  <c r="AU56" i="23"/>
  <c r="AS56" i="23"/>
  <c r="AT56" i="23" s="1"/>
  <c r="AN56" i="23"/>
  <c r="AK56" i="23"/>
  <c r="AJ56" i="23"/>
  <c r="S56" i="23"/>
  <c r="Q56" i="23"/>
  <c r="N56" i="23"/>
  <c r="AV55" i="23"/>
  <c r="AU55" i="23"/>
  <c r="AS55" i="23"/>
  <c r="AT55" i="23" s="1"/>
  <c r="AN55" i="23"/>
  <c r="AK55" i="23"/>
  <c r="AJ55" i="23"/>
  <c r="S55" i="23"/>
  <c r="Q55" i="23"/>
  <c r="N55" i="23"/>
  <c r="AV54" i="23"/>
  <c r="AU54" i="23"/>
  <c r="AS54" i="23"/>
  <c r="AT54" i="23" s="1"/>
  <c r="AN54" i="23"/>
  <c r="AK54" i="23"/>
  <c r="AJ54" i="23"/>
  <c r="S54" i="23"/>
  <c r="Q54" i="23"/>
  <c r="N54" i="23"/>
  <c r="AV53" i="23"/>
  <c r="AU53" i="23"/>
  <c r="AS53" i="23"/>
  <c r="AT53" i="23" s="1"/>
  <c r="AN53" i="23"/>
  <c r="AK53" i="23"/>
  <c r="AJ53" i="23"/>
  <c r="S53" i="23"/>
  <c r="Q53" i="23"/>
  <c r="N53" i="23"/>
  <c r="AV52" i="23"/>
  <c r="AU52" i="23"/>
  <c r="AS52" i="23"/>
  <c r="AT52" i="23" s="1"/>
  <c r="AN52" i="23"/>
  <c r="AK52" i="23"/>
  <c r="AJ52" i="23"/>
  <c r="S52" i="23"/>
  <c r="Q52" i="23"/>
  <c r="N52" i="23"/>
  <c r="AV51" i="23"/>
  <c r="AU51" i="23"/>
  <c r="AS51" i="23"/>
  <c r="AT51" i="23" s="1"/>
  <c r="AN51" i="23"/>
  <c r="AK51" i="23"/>
  <c r="AJ51" i="23"/>
  <c r="S51" i="23"/>
  <c r="Q51" i="23"/>
  <c r="N51" i="23"/>
  <c r="AV50" i="23"/>
  <c r="AU50" i="23"/>
  <c r="AS50" i="23"/>
  <c r="AT50" i="23" s="1"/>
  <c r="AN50" i="23"/>
  <c r="AK50" i="23"/>
  <c r="AJ50" i="23"/>
  <c r="S50" i="23"/>
  <c r="Q50" i="23"/>
  <c r="N50" i="23"/>
  <c r="AV49" i="23"/>
  <c r="AU49" i="23"/>
  <c r="AS49" i="23"/>
  <c r="AT49" i="23" s="1"/>
  <c r="AN49" i="23"/>
  <c r="AK49" i="23"/>
  <c r="AJ49" i="23"/>
  <c r="S49" i="23"/>
  <c r="Q49" i="23"/>
  <c r="N49" i="23"/>
  <c r="AV48" i="23"/>
  <c r="AU48" i="23"/>
  <c r="AS48" i="23"/>
  <c r="AT48" i="23" s="1"/>
  <c r="AN48" i="23"/>
  <c r="AK48" i="23"/>
  <c r="AJ48" i="23"/>
  <c r="S48" i="23"/>
  <c r="Q48" i="23"/>
  <c r="N48" i="23"/>
  <c r="AV47" i="23"/>
  <c r="AU47" i="23"/>
  <c r="AS47" i="23"/>
  <c r="AT47" i="23" s="1"/>
  <c r="AN47" i="23"/>
  <c r="AK47" i="23"/>
  <c r="AJ47" i="23"/>
  <c r="S47" i="23"/>
  <c r="Q47" i="23"/>
  <c r="N47" i="23"/>
  <c r="AV46" i="23"/>
  <c r="AU46" i="23"/>
  <c r="AS46" i="23"/>
  <c r="AT46" i="23" s="1"/>
  <c r="AN46" i="23"/>
  <c r="AK46" i="23"/>
  <c r="AJ46" i="23"/>
  <c r="S46" i="23"/>
  <c r="Q46" i="23"/>
  <c r="N46" i="23"/>
  <c r="AV45" i="23"/>
  <c r="AU45" i="23"/>
  <c r="AS45" i="23"/>
  <c r="AT45" i="23" s="1"/>
  <c r="AN45" i="23"/>
  <c r="AK45" i="23"/>
  <c r="AJ45" i="23"/>
  <c r="S45" i="23"/>
  <c r="Q45" i="23"/>
  <c r="N45" i="23"/>
  <c r="AV44" i="23"/>
  <c r="AU44" i="23"/>
  <c r="AS44" i="23"/>
  <c r="AT44" i="23" s="1"/>
  <c r="AN44" i="23"/>
  <c r="AK44" i="23"/>
  <c r="AJ44" i="23"/>
  <c r="S44" i="23"/>
  <c r="Q44" i="23"/>
  <c r="N44" i="23"/>
  <c r="BU43" i="23"/>
  <c r="BT43" i="23"/>
  <c r="BQ43" i="23"/>
  <c r="BM43" i="23"/>
  <c r="BI43" i="23"/>
  <c r="BH43" i="23"/>
  <c r="BF43" i="23"/>
  <c r="BE43" i="23"/>
  <c r="BB43" i="23"/>
  <c r="BN43" i="23" s="1"/>
  <c r="BA43" i="23"/>
  <c r="AV43" i="23"/>
  <c r="AU43" i="23"/>
  <c r="AS43" i="23"/>
  <c r="AT43" i="23" s="1"/>
  <c r="AN43" i="23"/>
  <c r="AK43" i="23"/>
  <c r="AJ43" i="23"/>
  <c r="T43" i="23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S43" i="23"/>
  <c r="W43" i="23" s="1"/>
  <c r="Q43" i="23"/>
  <c r="U43" i="23" s="1"/>
  <c r="V43" i="23" s="1"/>
  <c r="N43" i="23"/>
  <c r="AV41" i="23"/>
  <c r="AU41" i="23"/>
  <c r="AS41" i="23"/>
  <c r="AT41" i="23" s="1"/>
  <c r="AN41" i="23"/>
  <c r="AK41" i="23"/>
  <c r="AJ41" i="23"/>
  <c r="S41" i="23"/>
  <c r="Q41" i="23"/>
  <c r="N41" i="23"/>
  <c r="AV40" i="23"/>
  <c r="AU40" i="23"/>
  <c r="AS40" i="23"/>
  <c r="AT40" i="23" s="1"/>
  <c r="AN40" i="23"/>
  <c r="AK40" i="23"/>
  <c r="AJ40" i="23"/>
  <c r="S40" i="23"/>
  <c r="Q40" i="23"/>
  <c r="N40" i="23"/>
  <c r="AV39" i="23"/>
  <c r="AU39" i="23"/>
  <c r="AS39" i="23"/>
  <c r="AT39" i="23" s="1"/>
  <c r="AN39" i="23"/>
  <c r="AK39" i="23"/>
  <c r="AJ39" i="23"/>
  <c r="S39" i="23"/>
  <c r="Q39" i="23"/>
  <c r="N39" i="23"/>
  <c r="AV38" i="23"/>
  <c r="AU38" i="23"/>
  <c r="AS38" i="23"/>
  <c r="AT38" i="23" s="1"/>
  <c r="AN38" i="23"/>
  <c r="AK38" i="23"/>
  <c r="AJ38" i="23"/>
  <c r="S38" i="23"/>
  <c r="Q38" i="23"/>
  <c r="N38" i="23"/>
  <c r="AV37" i="23"/>
  <c r="AU37" i="23"/>
  <c r="AS37" i="23"/>
  <c r="AT37" i="23" s="1"/>
  <c r="AN37" i="23"/>
  <c r="AK37" i="23"/>
  <c r="AJ37" i="23"/>
  <c r="S37" i="23"/>
  <c r="Q37" i="23"/>
  <c r="N37" i="23"/>
  <c r="AV36" i="23"/>
  <c r="AU36" i="23"/>
  <c r="AS36" i="23"/>
  <c r="AT36" i="23" s="1"/>
  <c r="AN36" i="23"/>
  <c r="AK36" i="23"/>
  <c r="AJ36" i="23"/>
  <c r="S36" i="23"/>
  <c r="Q36" i="23"/>
  <c r="N36" i="23"/>
  <c r="AV35" i="23"/>
  <c r="AU35" i="23"/>
  <c r="AS35" i="23"/>
  <c r="AT35" i="23" s="1"/>
  <c r="AN35" i="23"/>
  <c r="AK35" i="23"/>
  <c r="AJ35" i="23"/>
  <c r="S35" i="23"/>
  <c r="Q35" i="23"/>
  <c r="N35" i="23"/>
  <c r="AV34" i="23"/>
  <c r="AU34" i="23"/>
  <c r="AS34" i="23"/>
  <c r="AT34" i="23" s="1"/>
  <c r="AN34" i="23"/>
  <c r="AK34" i="23"/>
  <c r="AJ34" i="23"/>
  <c r="S34" i="23"/>
  <c r="Q34" i="23"/>
  <c r="N34" i="23"/>
  <c r="AV33" i="23"/>
  <c r="AU33" i="23"/>
  <c r="AS33" i="23"/>
  <c r="AT33" i="23" s="1"/>
  <c r="AN33" i="23"/>
  <c r="AK33" i="23"/>
  <c r="AJ33" i="23"/>
  <c r="S33" i="23"/>
  <c r="Q33" i="23"/>
  <c r="N33" i="23"/>
  <c r="AV32" i="23"/>
  <c r="AU32" i="23"/>
  <c r="AS32" i="23"/>
  <c r="AT32" i="23" s="1"/>
  <c r="AN32" i="23"/>
  <c r="AK32" i="23"/>
  <c r="AJ32" i="23"/>
  <c r="S32" i="23"/>
  <c r="Q32" i="23"/>
  <c r="N32" i="23"/>
  <c r="AV31" i="23"/>
  <c r="AU31" i="23"/>
  <c r="AS31" i="23"/>
  <c r="AT31" i="23" s="1"/>
  <c r="AN31" i="23"/>
  <c r="AK31" i="23"/>
  <c r="AJ31" i="23"/>
  <c r="S31" i="23"/>
  <c r="Q31" i="23"/>
  <c r="N31" i="23"/>
  <c r="AV30" i="23"/>
  <c r="AU30" i="23"/>
  <c r="AS30" i="23"/>
  <c r="AT30" i="23" s="1"/>
  <c r="AN30" i="23"/>
  <c r="AK30" i="23"/>
  <c r="AJ30" i="23"/>
  <c r="S30" i="23"/>
  <c r="Q30" i="23"/>
  <c r="N30" i="23"/>
  <c r="AV29" i="23"/>
  <c r="AU29" i="23"/>
  <c r="AS29" i="23"/>
  <c r="AT29" i="23" s="1"/>
  <c r="AN29" i="23"/>
  <c r="AK29" i="23"/>
  <c r="AJ29" i="23"/>
  <c r="S29" i="23"/>
  <c r="Q29" i="23"/>
  <c r="N29" i="23"/>
  <c r="AV28" i="23"/>
  <c r="AU28" i="23"/>
  <c r="AS28" i="23"/>
  <c r="AT28" i="23" s="1"/>
  <c r="AN28" i="23"/>
  <c r="AK28" i="23"/>
  <c r="AJ28" i="23"/>
  <c r="S28" i="23"/>
  <c r="Q28" i="23"/>
  <c r="N28" i="23"/>
  <c r="AV27" i="23"/>
  <c r="AU27" i="23"/>
  <c r="AS27" i="23"/>
  <c r="AT27" i="23" s="1"/>
  <c r="AN27" i="23"/>
  <c r="AK27" i="23"/>
  <c r="AJ27" i="23"/>
  <c r="S27" i="23"/>
  <c r="Q27" i="23"/>
  <c r="N27" i="23"/>
  <c r="AV26" i="23"/>
  <c r="AU26" i="23"/>
  <c r="AS26" i="23"/>
  <c r="AT26" i="23" s="1"/>
  <c r="AN26" i="23"/>
  <c r="AK26" i="23"/>
  <c r="AJ26" i="23"/>
  <c r="S26" i="23"/>
  <c r="Q26" i="23"/>
  <c r="N26" i="23"/>
  <c r="AV25" i="23"/>
  <c r="AU25" i="23"/>
  <c r="AS25" i="23"/>
  <c r="AT25" i="23" s="1"/>
  <c r="AN25" i="23"/>
  <c r="AK25" i="23"/>
  <c r="AJ25" i="23"/>
  <c r="S25" i="23"/>
  <c r="Q25" i="23"/>
  <c r="N25" i="23"/>
  <c r="AV24" i="23"/>
  <c r="AU24" i="23"/>
  <c r="AS24" i="23"/>
  <c r="AT24" i="23" s="1"/>
  <c r="AN24" i="23"/>
  <c r="AK24" i="23"/>
  <c r="AJ24" i="23"/>
  <c r="S24" i="23"/>
  <c r="Q24" i="23"/>
  <c r="N24" i="23"/>
  <c r="AV23" i="23"/>
  <c r="AU23" i="23"/>
  <c r="AS23" i="23"/>
  <c r="AT23" i="23" s="1"/>
  <c r="AN23" i="23"/>
  <c r="AK23" i="23"/>
  <c r="AJ23" i="23"/>
  <c r="S23" i="23"/>
  <c r="Q23" i="23"/>
  <c r="N23" i="23"/>
  <c r="AV22" i="23"/>
  <c r="AU22" i="23"/>
  <c r="AS22" i="23"/>
  <c r="AT22" i="23" s="1"/>
  <c r="AN22" i="23"/>
  <c r="AK22" i="23"/>
  <c r="AJ22" i="23"/>
  <c r="S22" i="23"/>
  <c r="Q22" i="23"/>
  <c r="N22" i="23"/>
  <c r="AV21" i="23"/>
  <c r="AU21" i="23"/>
  <c r="AS21" i="23"/>
  <c r="AT21" i="23" s="1"/>
  <c r="AN21" i="23"/>
  <c r="AK21" i="23"/>
  <c r="AJ21" i="23"/>
  <c r="S21" i="23"/>
  <c r="Q21" i="23"/>
  <c r="N21" i="23"/>
  <c r="AV20" i="23"/>
  <c r="AU20" i="23"/>
  <c r="AS20" i="23"/>
  <c r="AT20" i="23" s="1"/>
  <c r="AN20" i="23"/>
  <c r="AK20" i="23"/>
  <c r="AJ20" i="23"/>
  <c r="S20" i="23"/>
  <c r="Q20" i="23"/>
  <c r="N20" i="23"/>
  <c r="AV19" i="23"/>
  <c r="AU19" i="23"/>
  <c r="AS19" i="23"/>
  <c r="AT19" i="23" s="1"/>
  <c r="AN19" i="23"/>
  <c r="AK19" i="23"/>
  <c r="AJ19" i="23"/>
  <c r="S19" i="23"/>
  <c r="Q19" i="23"/>
  <c r="N19" i="23"/>
  <c r="AV18" i="23"/>
  <c r="AU18" i="23"/>
  <c r="AS18" i="23"/>
  <c r="AT18" i="23" s="1"/>
  <c r="AN18" i="23"/>
  <c r="AK18" i="23"/>
  <c r="AJ18" i="23"/>
  <c r="S18" i="23"/>
  <c r="Q18" i="23"/>
  <c r="N18" i="23"/>
  <c r="AV17" i="23"/>
  <c r="AU17" i="23"/>
  <c r="AS17" i="23"/>
  <c r="AT17" i="23" s="1"/>
  <c r="AN17" i="23"/>
  <c r="AK17" i="23"/>
  <c r="AJ17" i="23"/>
  <c r="S17" i="23"/>
  <c r="Q17" i="23"/>
  <c r="N17" i="23"/>
  <c r="AV16" i="23"/>
  <c r="AU16" i="23"/>
  <c r="AS16" i="23"/>
  <c r="AT16" i="23" s="1"/>
  <c r="AN16" i="23"/>
  <c r="AK16" i="23"/>
  <c r="AJ16" i="23"/>
  <c r="S16" i="23"/>
  <c r="Q16" i="23"/>
  <c r="N16" i="23"/>
  <c r="AV15" i="23"/>
  <c r="AU15" i="23"/>
  <c r="AS15" i="23"/>
  <c r="AT15" i="23" s="1"/>
  <c r="AN15" i="23"/>
  <c r="AK15" i="23"/>
  <c r="AJ15" i="23"/>
  <c r="S15" i="23"/>
  <c r="Q15" i="23"/>
  <c r="N15" i="23"/>
  <c r="AV14" i="23"/>
  <c r="AU14" i="23"/>
  <c r="AS14" i="23"/>
  <c r="AT14" i="23" s="1"/>
  <c r="AN14" i="23"/>
  <c r="AK14" i="23"/>
  <c r="AJ14" i="23"/>
  <c r="S14" i="23"/>
  <c r="Q14" i="23"/>
  <c r="N14" i="23"/>
  <c r="AV13" i="23"/>
  <c r="AU13" i="23"/>
  <c r="AS13" i="23"/>
  <c r="AT13" i="23" s="1"/>
  <c r="AN13" i="23"/>
  <c r="AK13" i="23"/>
  <c r="AJ13" i="23"/>
  <c r="S13" i="23"/>
  <c r="Q13" i="23"/>
  <c r="N13" i="23"/>
  <c r="AV12" i="23"/>
  <c r="AU12" i="23"/>
  <c r="AS12" i="23"/>
  <c r="AT12" i="23" s="1"/>
  <c r="AN12" i="23"/>
  <c r="AK12" i="23"/>
  <c r="AJ12" i="23"/>
  <c r="S12" i="23"/>
  <c r="Q12" i="23"/>
  <c r="N12" i="23"/>
  <c r="AV11" i="23"/>
  <c r="AU11" i="23"/>
  <c r="AS11" i="23"/>
  <c r="AT11" i="23" s="1"/>
  <c r="AN11" i="23"/>
  <c r="AK11" i="23"/>
  <c r="AJ11" i="23"/>
  <c r="S11" i="23"/>
  <c r="Q11" i="23"/>
  <c r="N11" i="23"/>
  <c r="BW10" i="23"/>
  <c r="AV10" i="23"/>
  <c r="AU10" i="23"/>
  <c r="AS10" i="23"/>
  <c r="AT10" i="23" s="1"/>
  <c r="AN10" i="23"/>
  <c r="AK10" i="23"/>
  <c r="AJ10" i="23"/>
  <c r="S10" i="23"/>
  <c r="Q10" i="23"/>
  <c r="N10" i="23"/>
  <c r="AV9" i="23"/>
  <c r="AU9" i="23"/>
  <c r="AS9" i="23"/>
  <c r="AT9" i="23" s="1"/>
  <c r="AN9" i="23"/>
  <c r="AK9" i="23"/>
  <c r="AJ9" i="23"/>
  <c r="S9" i="23"/>
  <c r="Q9" i="23"/>
  <c r="N9" i="23"/>
  <c r="AV8" i="23"/>
  <c r="AU8" i="23"/>
  <c r="AS8" i="23"/>
  <c r="AT8" i="23" s="1"/>
  <c r="AN8" i="23"/>
  <c r="AK8" i="23"/>
  <c r="AJ8" i="23"/>
  <c r="S8" i="23"/>
  <c r="Q8" i="23"/>
  <c r="N8" i="23"/>
  <c r="AV7" i="23"/>
  <c r="AU7" i="23"/>
  <c r="AS7" i="23"/>
  <c r="AT7" i="23" s="1"/>
  <c r="AN7" i="23"/>
  <c r="AK7" i="23"/>
  <c r="AJ7" i="23"/>
  <c r="S7" i="23"/>
  <c r="Q7" i="23"/>
  <c r="N7" i="23"/>
  <c r="AV6" i="23"/>
  <c r="AU6" i="23"/>
  <c r="AS6" i="23"/>
  <c r="AT6" i="23" s="1"/>
  <c r="AN6" i="23"/>
  <c r="AK6" i="23"/>
  <c r="AJ6" i="23"/>
  <c r="S6" i="23"/>
  <c r="Q6" i="23"/>
  <c r="N6" i="23"/>
  <c r="AV5" i="23"/>
  <c r="AU5" i="23"/>
  <c r="AS5" i="23"/>
  <c r="AT5" i="23" s="1"/>
  <c r="AN5" i="23"/>
  <c r="AK5" i="23"/>
  <c r="AJ5" i="23"/>
  <c r="T5" i="23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S5" i="23"/>
  <c r="Q5" i="23"/>
  <c r="N5" i="23"/>
  <c r="BU4" i="23"/>
  <c r="BT4" i="23"/>
  <c r="BQ4" i="23"/>
  <c r="BM4" i="23"/>
  <c r="BI4" i="23"/>
  <c r="BH4" i="23"/>
  <c r="BF4" i="23"/>
  <c r="BE4" i="23"/>
  <c r="BB4" i="23"/>
  <c r="BN4" i="23" s="1"/>
  <c r="BA4" i="23"/>
  <c r="AV4" i="23"/>
  <c r="AU4" i="23"/>
  <c r="AS4" i="23"/>
  <c r="AT4" i="23" s="1"/>
  <c r="AN4" i="23"/>
  <c r="AK4" i="23"/>
  <c r="AJ4" i="23"/>
  <c r="X4" i="23"/>
  <c r="Y4" i="23" s="1"/>
  <c r="V4" i="23"/>
  <c r="S4" i="23"/>
  <c r="Q4" i="23"/>
  <c r="N4" i="23"/>
  <c r="Y2" i="23"/>
  <c r="V2" i="23"/>
  <c r="X205" i="2" l="1"/>
  <c r="Y205" i="2"/>
  <c r="X163" i="2"/>
  <c r="Y163" i="2"/>
  <c r="X127" i="2"/>
  <c r="Y127" i="2"/>
  <c r="X103" i="2"/>
  <c r="Y103" i="2"/>
  <c r="Y133" i="2"/>
  <c r="AD142" i="2"/>
  <c r="Z128" i="2"/>
  <c r="AB105" i="2"/>
  <c r="Z104" i="2"/>
  <c r="AD76" i="2"/>
  <c r="AB75" i="2"/>
  <c r="Z74" i="2"/>
  <c r="AD64" i="2"/>
  <c r="AB63" i="2"/>
  <c r="Z62" i="2"/>
  <c r="AD52" i="2"/>
  <c r="AB51" i="2"/>
  <c r="Z50" i="2"/>
  <c r="AD40" i="2"/>
  <c r="AB39" i="2"/>
  <c r="Z38" i="2"/>
  <c r="AD28" i="2"/>
  <c r="AB27" i="2"/>
  <c r="Z26" i="2"/>
  <c r="AD22" i="2"/>
  <c r="AB15" i="2"/>
  <c r="X187" i="2"/>
  <c r="Y187" i="2"/>
  <c r="X175" i="2"/>
  <c r="Y175" i="2"/>
  <c r="X151" i="2"/>
  <c r="Y151" i="2"/>
  <c r="Y145" i="2"/>
  <c r="X145" i="2"/>
  <c r="X121" i="2"/>
  <c r="Y121" i="2"/>
  <c r="X97" i="2"/>
  <c r="Y97" i="2"/>
  <c r="Y199" i="2"/>
  <c r="X91" i="2"/>
  <c r="X157" i="2"/>
  <c r="Y79" i="2"/>
  <c r="Y37" i="2"/>
  <c r="X193" i="2"/>
  <c r="X115" i="2"/>
  <c r="Y139" i="2"/>
  <c r="Y67" i="2"/>
  <c r="Y25" i="2"/>
  <c r="BC43" i="24"/>
  <c r="AD202" i="2"/>
  <c r="AB201" i="2"/>
  <c r="Z200" i="2"/>
  <c r="AD196" i="2"/>
  <c r="AB195" i="2"/>
  <c r="Z194" i="2"/>
  <c r="AD190" i="2"/>
  <c r="Z188" i="2"/>
  <c r="AD184" i="2"/>
  <c r="AB183" i="2"/>
  <c r="Z182" i="2"/>
  <c r="AB177" i="2"/>
  <c r="Z176" i="2"/>
  <c r="AD172" i="2"/>
  <c r="AB171" i="2"/>
  <c r="Z170" i="2"/>
  <c r="AD166" i="2"/>
  <c r="AB165" i="2"/>
  <c r="Z164" i="2"/>
  <c r="AD160" i="2"/>
  <c r="AB159" i="2"/>
  <c r="Z158" i="2"/>
  <c r="AD154" i="2"/>
  <c r="AB153" i="2"/>
  <c r="Z152" i="2"/>
  <c r="AD148" i="2"/>
  <c r="AB147" i="2"/>
  <c r="Z146" i="2"/>
  <c r="AB141" i="2"/>
  <c r="AD136" i="2"/>
  <c r="AB135" i="2"/>
  <c r="Z134" i="2"/>
  <c r="AD124" i="2"/>
  <c r="AB123" i="2"/>
  <c r="Z122" i="2"/>
  <c r="AD118" i="2"/>
  <c r="AD112" i="2"/>
  <c r="AB111" i="2"/>
  <c r="Z110" i="2"/>
  <c r="AD106" i="2"/>
  <c r="AD100" i="2"/>
  <c r="AB99" i="2"/>
  <c r="Z98" i="2"/>
  <c r="AD94" i="2"/>
  <c r="AD88" i="2"/>
  <c r="AB87" i="2"/>
  <c r="Z86" i="2"/>
  <c r="AD82" i="2"/>
  <c r="AB81" i="2"/>
  <c r="Z80" i="2"/>
  <c r="AD70" i="2"/>
  <c r="AB69" i="2"/>
  <c r="Z68" i="2"/>
  <c r="AD58" i="2"/>
  <c r="AB57" i="2"/>
  <c r="Z56" i="2"/>
  <c r="AD46" i="2"/>
  <c r="AB45" i="2"/>
  <c r="Z44" i="2"/>
  <c r="BS176" i="23"/>
  <c r="Y165" i="2"/>
  <c r="Y129" i="2"/>
  <c r="Y105" i="2"/>
  <c r="AD204" i="2"/>
  <c r="AB203" i="2"/>
  <c r="Z202" i="2"/>
  <c r="AD198" i="2"/>
  <c r="AB197" i="2"/>
  <c r="Z196" i="2"/>
  <c r="AD192" i="2"/>
  <c r="AB191" i="2"/>
  <c r="Z190" i="2"/>
  <c r="AD186" i="2"/>
  <c r="AB185" i="2"/>
  <c r="Z184" i="2"/>
  <c r="AD180" i="2"/>
  <c r="AB179" i="2"/>
  <c r="Z178" i="2"/>
  <c r="AD174" i="2"/>
  <c r="AB173" i="2"/>
  <c r="Z172" i="2"/>
  <c r="AD168" i="2"/>
  <c r="AB167" i="2"/>
  <c r="Z166" i="2"/>
  <c r="AB161" i="2"/>
  <c r="Z160" i="2"/>
  <c r="AD156" i="2"/>
  <c r="AB155" i="2"/>
  <c r="Z154" i="2"/>
  <c r="AB149" i="2"/>
  <c r="Z148" i="2"/>
  <c r="AD144" i="2"/>
  <c r="AB143" i="2"/>
  <c r="Z142" i="2"/>
  <c r="AB137" i="2"/>
  <c r="AD132" i="2"/>
  <c r="AB131" i="2"/>
  <c r="Z130" i="2"/>
  <c r="AD126" i="2"/>
  <c r="AD120" i="2"/>
  <c r="AB119" i="2"/>
  <c r="Z118" i="2"/>
  <c r="AD114" i="2"/>
  <c r="AD108" i="2"/>
  <c r="AB107" i="2"/>
  <c r="Z106" i="2"/>
  <c r="AD102" i="2"/>
  <c r="AD96" i="2"/>
  <c r="AB95" i="2"/>
  <c r="Z94" i="2"/>
  <c r="AD90" i="2"/>
  <c r="AD84" i="2"/>
  <c r="AD78" i="2"/>
  <c r="AB77" i="2"/>
  <c r="Z76" i="2"/>
  <c r="AD66" i="2"/>
  <c r="AB65" i="2"/>
  <c r="Z64" i="2"/>
  <c r="AD54" i="2"/>
  <c r="AB53" i="2"/>
  <c r="Z52" i="2"/>
  <c r="AD42" i="2"/>
  <c r="AB41" i="2"/>
  <c r="Z40" i="2"/>
  <c r="BS43" i="24"/>
  <c r="Y153" i="2"/>
  <c r="AG202" i="24"/>
  <c r="Y195" i="2"/>
  <c r="Y135" i="2"/>
  <c r="Y81" i="2"/>
  <c r="Y75" i="2"/>
  <c r="Y69" i="2"/>
  <c r="Y63" i="2"/>
  <c r="Y57" i="2"/>
  <c r="Y51" i="2"/>
  <c r="Y45" i="2"/>
  <c r="Y39" i="2"/>
  <c r="Y33" i="2"/>
  <c r="Y27" i="2"/>
  <c r="Y21" i="2"/>
  <c r="Y15" i="2"/>
  <c r="AE194" i="2"/>
  <c r="AA186" i="2"/>
  <c r="AE182" i="2"/>
  <c r="AA174" i="2"/>
  <c r="AE170" i="2"/>
  <c r="AA162" i="2"/>
  <c r="AE158" i="2"/>
  <c r="AA150" i="2"/>
  <c r="AE146" i="2"/>
  <c r="AE140" i="2"/>
  <c r="AA138" i="2"/>
  <c r="AE128" i="2"/>
  <c r="AA114" i="2"/>
  <c r="Y111" i="2"/>
  <c r="Y87" i="2"/>
  <c r="AF26" i="24"/>
  <c r="AB205" i="2"/>
  <c r="Z204" i="2"/>
  <c r="AD200" i="2"/>
  <c r="Z198" i="2"/>
  <c r="AD194" i="2"/>
  <c r="AB193" i="2"/>
  <c r="Z192" i="2"/>
  <c r="AD188" i="2"/>
  <c r="AB187" i="2"/>
  <c r="Z186" i="2"/>
  <c r="AD182" i="2"/>
  <c r="AB181" i="2"/>
  <c r="Z180" i="2"/>
  <c r="AD176" i="2"/>
  <c r="Z174" i="2"/>
  <c r="AD170" i="2"/>
  <c r="AB169" i="2"/>
  <c r="Z168" i="2"/>
  <c r="AD164" i="2"/>
  <c r="AB163" i="2"/>
  <c r="Z162" i="2"/>
  <c r="AD158" i="2"/>
  <c r="AB157" i="2"/>
  <c r="Z156" i="2"/>
  <c r="AD152" i="2"/>
  <c r="AB151" i="2"/>
  <c r="Z150" i="2"/>
  <c r="AB145" i="2"/>
  <c r="AD140" i="2"/>
  <c r="AB139" i="2"/>
  <c r="Z138" i="2"/>
  <c r="AB133" i="2"/>
  <c r="AD128" i="2"/>
  <c r="AB127" i="2"/>
  <c r="Z126" i="2"/>
  <c r="AD122" i="2"/>
  <c r="AD116" i="2"/>
  <c r="AB115" i="2"/>
  <c r="Z114" i="2"/>
  <c r="AD110" i="2"/>
  <c r="AD104" i="2"/>
  <c r="AB103" i="2"/>
  <c r="Z102" i="2"/>
  <c r="AD98" i="2"/>
  <c r="AD92" i="2"/>
  <c r="AB91" i="2"/>
  <c r="Z90" i="2"/>
  <c r="AD86" i="2"/>
  <c r="AD74" i="2"/>
  <c r="AB73" i="2"/>
  <c r="Z72" i="2"/>
  <c r="AD62" i="2"/>
  <c r="AB61" i="2"/>
  <c r="Z60" i="2"/>
  <c r="AD50" i="2"/>
  <c r="AB49" i="2"/>
  <c r="Z48" i="2"/>
  <c r="AG109" i="24"/>
  <c r="AG49" i="23"/>
  <c r="W59" i="23"/>
  <c r="U60" i="23"/>
  <c r="AG63" i="23"/>
  <c r="AG86" i="23"/>
  <c r="AF90" i="23"/>
  <c r="R120" i="23"/>
  <c r="AF120" i="23"/>
  <c r="AH120" i="23" s="1"/>
  <c r="AL194" i="23"/>
  <c r="AA96" i="2"/>
  <c r="AE86" i="2"/>
  <c r="AA80" i="2"/>
  <c r="AE70" i="2"/>
  <c r="AG7" i="23"/>
  <c r="AL23" i="23"/>
  <c r="AG30" i="23"/>
  <c r="AD38" i="2"/>
  <c r="AB37" i="2"/>
  <c r="Z36" i="2"/>
  <c r="AD34" i="2"/>
  <c r="AB33" i="2"/>
  <c r="Z32" i="2"/>
  <c r="AD30" i="2"/>
  <c r="AB29" i="2"/>
  <c r="Z28" i="2"/>
  <c r="AD26" i="2"/>
  <c r="AB25" i="2"/>
  <c r="AD24" i="2"/>
  <c r="AD20" i="2"/>
  <c r="Z20" i="2"/>
  <c r="AB17" i="2"/>
  <c r="AD16" i="2"/>
  <c r="AG8" i="24"/>
  <c r="AF79" i="24"/>
  <c r="AG155" i="24"/>
  <c r="R159" i="24"/>
  <c r="AG8" i="23"/>
  <c r="W22" i="23"/>
  <c r="AG97" i="23"/>
  <c r="R218" i="23"/>
  <c r="AG9" i="24"/>
  <c r="AG20" i="24"/>
  <c r="R87" i="24"/>
  <c r="R95" i="24"/>
  <c r="AF105" i="24"/>
  <c r="R133" i="24"/>
  <c r="AL138" i="24"/>
  <c r="AL134" i="23"/>
  <c r="AG7" i="24"/>
  <c r="AL30" i="24"/>
  <c r="AG105" i="24"/>
  <c r="AH105" i="24" s="1"/>
  <c r="BO111" i="24"/>
  <c r="R33" i="23"/>
  <c r="AF121" i="23"/>
  <c r="AG189" i="23"/>
  <c r="AH189" i="23" s="1"/>
  <c r="AG193" i="23"/>
  <c r="AF104" i="24"/>
  <c r="AG142" i="24"/>
  <c r="AG188" i="24"/>
  <c r="R192" i="24"/>
  <c r="AE205" i="2"/>
  <c r="AA205" i="2"/>
  <c r="AC204" i="2"/>
  <c r="AE203" i="2"/>
  <c r="AA203" i="2"/>
  <c r="AC202" i="2"/>
  <c r="AE201" i="2"/>
  <c r="AA201" i="2"/>
  <c r="AC200" i="2"/>
  <c r="AE199" i="2"/>
  <c r="AA199" i="2"/>
  <c r="AE197" i="2"/>
  <c r="AA197" i="2"/>
  <c r="AC196" i="2"/>
  <c r="AE195" i="2"/>
  <c r="AA195" i="2"/>
  <c r="AC194" i="2"/>
  <c r="AE193" i="2"/>
  <c r="AA193" i="2"/>
  <c r="AC192" i="2"/>
  <c r="AE191" i="2"/>
  <c r="AA191" i="2"/>
  <c r="AC190" i="2"/>
  <c r="AE189" i="2"/>
  <c r="AA189" i="2"/>
  <c r="AC188" i="2"/>
  <c r="AE187" i="2"/>
  <c r="AA187" i="2"/>
  <c r="AC186" i="2"/>
  <c r="AE185" i="2"/>
  <c r="AA185" i="2"/>
  <c r="AC184" i="2"/>
  <c r="AE183" i="2"/>
  <c r="AA183" i="2"/>
  <c r="AC182" i="2"/>
  <c r="AE181" i="2"/>
  <c r="AA181" i="2"/>
  <c r="AC180" i="2"/>
  <c r="AE179" i="2"/>
  <c r="AA179" i="2"/>
  <c r="AC178" i="2"/>
  <c r="AE177" i="2"/>
  <c r="AA177" i="2"/>
  <c r="AC176" i="2"/>
  <c r="AE175" i="2"/>
  <c r="AA175" i="2"/>
  <c r="AC174" i="2"/>
  <c r="AE173" i="2"/>
  <c r="AA173" i="2"/>
  <c r="AC172" i="2"/>
  <c r="AE171" i="2"/>
  <c r="AA171" i="2"/>
  <c r="AC170" i="2"/>
  <c r="AE169" i="2"/>
  <c r="AA169" i="2"/>
  <c r="AC168" i="2"/>
  <c r="AE167" i="2"/>
  <c r="AA167" i="2"/>
  <c r="AC166" i="2"/>
  <c r="AE165" i="2"/>
  <c r="AA165" i="2"/>
  <c r="AC164" i="2"/>
  <c r="AE163" i="2"/>
  <c r="AA163" i="2"/>
  <c r="AC162" i="2"/>
  <c r="AE161" i="2"/>
  <c r="AA161" i="2"/>
  <c r="AC160" i="2"/>
  <c r="AE159" i="2"/>
  <c r="AA159" i="2"/>
  <c r="AC158" i="2"/>
  <c r="AE157" i="2"/>
  <c r="AA157" i="2"/>
  <c r="AC156" i="2"/>
  <c r="AE155" i="2"/>
  <c r="AA155" i="2"/>
  <c r="AC154" i="2"/>
  <c r="AE153" i="2"/>
  <c r="AA153" i="2"/>
  <c r="AC152" i="2"/>
  <c r="AE151" i="2"/>
  <c r="AA151" i="2"/>
  <c r="AC150" i="2"/>
  <c r="AE149" i="2"/>
  <c r="AA149" i="2"/>
  <c r="AC148" i="2"/>
  <c r="AE147" i="2"/>
  <c r="AA147" i="2"/>
  <c r="AC146" i="2"/>
  <c r="AE145" i="2"/>
  <c r="AA145" i="2"/>
  <c r="AC144" i="2"/>
  <c r="AE143" i="2"/>
  <c r="AA143" i="2"/>
  <c r="AC142" i="2"/>
  <c r="AE141" i="2"/>
  <c r="AA141" i="2"/>
  <c r="AC140" i="2"/>
  <c r="AE139" i="2"/>
  <c r="AA139" i="2"/>
  <c r="AC138" i="2"/>
  <c r="AE137" i="2"/>
  <c r="AA137" i="2"/>
  <c r="AC136" i="2"/>
  <c r="AE135" i="2"/>
  <c r="AA135" i="2"/>
  <c r="AC134" i="2"/>
  <c r="AE133" i="2"/>
  <c r="AA133" i="2"/>
  <c r="AC132" i="2"/>
  <c r="AE131" i="2"/>
  <c r="AA131" i="2"/>
  <c r="AC130" i="2"/>
  <c r="AE129" i="2"/>
  <c r="AA129" i="2"/>
  <c r="AC128" i="2"/>
  <c r="AE127" i="2"/>
  <c r="AA127" i="2"/>
  <c r="AC126" i="2"/>
  <c r="AE125" i="2"/>
  <c r="AA125" i="2"/>
  <c r="AC124" i="2"/>
  <c r="AE123" i="2"/>
  <c r="AA123" i="2"/>
  <c r="AC122" i="2"/>
  <c r="AE121" i="2"/>
  <c r="AA121" i="2"/>
  <c r="AC120" i="2"/>
  <c r="AE119" i="2"/>
  <c r="AA119" i="2"/>
  <c r="AC118" i="2"/>
  <c r="AE117" i="2"/>
  <c r="AA117" i="2"/>
  <c r="AC116" i="2"/>
  <c r="AE115" i="2"/>
  <c r="AA115" i="2"/>
  <c r="AC114" i="2"/>
  <c r="AE113" i="2"/>
  <c r="AA113" i="2"/>
  <c r="AC112" i="2"/>
  <c r="AE111" i="2"/>
  <c r="AA111" i="2"/>
  <c r="AC110" i="2"/>
  <c r="AE109" i="2"/>
  <c r="AA109" i="2"/>
  <c r="AC108" i="2"/>
  <c r="AF22" i="23"/>
  <c r="AH22" i="23" s="1"/>
  <c r="AL24" i="23"/>
  <c r="AG45" i="23"/>
  <c r="AL46" i="23"/>
  <c r="AL56" i="23"/>
  <c r="AF158" i="23"/>
  <c r="AL168" i="23"/>
  <c r="AF171" i="23"/>
  <c r="AL173" i="23"/>
  <c r="AF44" i="24"/>
  <c r="W57" i="24"/>
  <c r="AL64" i="24"/>
  <c r="R66" i="24"/>
  <c r="AF68" i="24"/>
  <c r="AL72" i="24"/>
  <c r="AL141" i="23"/>
  <c r="BO146" i="23"/>
  <c r="AL166" i="23"/>
  <c r="W51" i="24"/>
  <c r="BG176" i="24"/>
  <c r="AG181" i="24"/>
  <c r="AE107" i="2"/>
  <c r="AA107" i="2"/>
  <c r="AC106" i="2"/>
  <c r="AE105" i="2"/>
  <c r="AA105" i="2"/>
  <c r="AC104" i="2"/>
  <c r="AE103" i="2"/>
  <c r="AA103" i="2"/>
  <c r="AC102" i="2"/>
  <c r="AE101" i="2"/>
  <c r="AA101" i="2"/>
  <c r="AC100" i="2"/>
  <c r="AE99" i="2"/>
  <c r="AA99" i="2"/>
  <c r="AC98" i="2"/>
  <c r="AE97" i="2"/>
  <c r="AA97" i="2"/>
  <c r="AC96" i="2"/>
  <c r="AE95" i="2"/>
  <c r="AA95" i="2"/>
  <c r="AC94" i="2"/>
  <c r="AE93" i="2"/>
  <c r="AA93" i="2"/>
  <c r="AC92" i="2"/>
  <c r="AE91" i="2"/>
  <c r="AA91" i="2"/>
  <c r="AC90" i="2"/>
  <c r="AE89" i="2"/>
  <c r="AA89" i="2"/>
  <c r="AC88" i="2"/>
  <c r="AE87" i="2"/>
  <c r="AA87" i="2"/>
  <c r="AC86" i="2"/>
  <c r="AE85" i="2"/>
  <c r="AA85" i="2"/>
  <c r="AC84" i="2"/>
  <c r="AE83" i="2"/>
  <c r="AA83" i="2"/>
  <c r="AC82" i="2"/>
  <c r="AE81" i="2"/>
  <c r="AA81" i="2"/>
  <c r="AC80" i="2"/>
  <c r="AE79" i="2"/>
  <c r="AA79" i="2"/>
  <c r="AC78" i="2"/>
  <c r="AE77" i="2"/>
  <c r="AA77" i="2"/>
  <c r="AC76" i="2"/>
  <c r="AE75" i="2"/>
  <c r="AA75" i="2"/>
  <c r="AC74" i="2"/>
  <c r="AE73" i="2"/>
  <c r="AA73" i="2"/>
  <c r="AC72" i="2"/>
  <c r="AE71" i="2"/>
  <c r="AA71" i="2"/>
  <c r="AC70" i="2"/>
  <c r="AE69" i="2"/>
  <c r="AA69" i="2"/>
  <c r="AC68" i="2"/>
  <c r="AE67" i="2"/>
  <c r="AA67" i="2"/>
  <c r="AC66" i="2"/>
  <c r="AE65" i="2"/>
  <c r="AA65" i="2"/>
  <c r="AC64" i="2"/>
  <c r="AE63" i="2"/>
  <c r="AA63" i="2"/>
  <c r="AC62" i="2"/>
  <c r="AE61" i="2"/>
  <c r="AA61" i="2"/>
  <c r="AC60" i="2"/>
  <c r="AE59" i="2"/>
  <c r="AA59" i="2"/>
  <c r="AC58" i="2"/>
  <c r="AE57" i="2"/>
  <c r="AA57" i="2"/>
  <c r="AC56" i="2"/>
  <c r="AE55" i="2"/>
  <c r="AA55" i="2"/>
  <c r="AC54" i="2"/>
  <c r="AE53" i="2"/>
  <c r="AA53" i="2"/>
  <c r="AC52" i="2"/>
  <c r="AE25" i="2"/>
  <c r="Z24" i="2"/>
  <c r="AB21" i="2"/>
  <c r="Z16" i="2"/>
  <c r="AB13" i="2"/>
  <c r="AD12" i="2"/>
  <c r="Z12" i="2"/>
  <c r="X130" i="2"/>
  <c r="Y130" i="2"/>
  <c r="R16" i="23"/>
  <c r="AG16" i="23"/>
  <c r="AL17" i="23"/>
  <c r="W25" i="23"/>
  <c r="AL78" i="23"/>
  <c r="AG132" i="23"/>
  <c r="R171" i="23"/>
  <c r="U10" i="24"/>
  <c r="AF84" i="24"/>
  <c r="AG97" i="24"/>
  <c r="AF101" i="24"/>
  <c r="AG123" i="24"/>
  <c r="AF146" i="24"/>
  <c r="BC146" i="24"/>
  <c r="AF158" i="24"/>
  <c r="R167" i="24"/>
  <c r="AG174" i="24"/>
  <c r="AF180" i="24"/>
  <c r="AF185" i="24"/>
  <c r="AG186" i="24"/>
  <c r="AG218" i="24"/>
  <c r="AF8" i="23"/>
  <c r="AH8" i="23" s="1"/>
  <c r="AG38" i="23"/>
  <c r="AH38" i="23" s="1"/>
  <c r="W34" i="23"/>
  <c r="AL83" i="23"/>
  <c r="AF100" i="23"/>
  <c r="AL177" i="23"/>
  <c r="AL198" i="23"/>
  <c r="R209" i="23"/>
  <c r="AF209" i="23"/>
  <c r="AG213" i="23"/>
  <c r="AH213" i="23" s="1"/>
  <c r="AL214" i="23"/>
  <c r="R5" i="24"/>
  <c r="AL5" i="24"/>
  <c r="AL9" i="24"/>
  <c r="AG15" i="24"/>
  <c r="R19" i="24"/>
  <c r="AL23" i="24"/>
  <c r="W40" i="24"/>
  <c r="AF40" i="24"/>
  <c r="AF140" i="24"/>
  <c r="BG146" i="24"/>
  <c r="AF154" i="24"/>
  <c r="AL155" i="24"/>
  <c r="AF164" i="24"/>
  <c r="AL179" i="24"/>
  <c r="BG184" i="24"/>
  <c r="AG204" i="24"/>
  <c r="R208" i="24"/>
  <c r="AG212" i="24"/>
  <c r="R216" i="24"/>
  <c r="AG4" i="23"/>
  <c r="W28" i="23"/>
  <c r="R52" i="23"/>
  <c r="AL54" i="23"/>
  <c r="AL58" i="23"/>
  <c r="AL62" i="23"/>
  <c r="AL69" i="23"/>
  <c r="AG157" i="23"/>
  <c r="AF202" i="23"/>
  <c r="AF206" i="23"/>
  <c r="AL211" i="23"/>
  <c r="AF32" i="24"/>
  <c r="AF33" i="24"/>
  <c r="U46" i="24"/>
  <c r="AF51" i="24"/>
  <c r="U54" i="24"/>
  <c r="AL84" i="24"/>
  <c r="AC205" i="2"/>
  <c r="AC201" i="2"/>
  <c r="AA198" i="2"/>
  <c r="AE51" i="2"/>
  <c r="AA51" i="2"/>
  <c r="AC50" i="2"/>
  <c r="AE49" i="2"/>
  <c r="AA49" i="2"/>
  <c r="AC48" i="2"/>
  <c r="AE47" i="2"/>
  <c r="AA47" i="2"/>
  <c r="AC46" i="2"/>
  <c r="AE45" i="2"/>
  <c r="AA45" i="2"/>
  <c r="AC44" i="2"/>
  <c r="AE43" i="2"/>
  <c r="AA43" i="2"/>
  <c r="AC42" i="2"/>
  <c r="AE41" i="2"/>
  <c r="AA41" i="2"/>
  <c r="AC40" i="2"/>
  <c r="AE39" i="2"/>
  <c r="AA39" i="2"/>
  <c r="AC38" i="2"/>
  <c r="AE37" i="2"/>
  <c r="AA37" i="2"/>
  <c r="AC36" i="2"/>
  <c r="AE35" i="2"/>
  <c r="AA35" i="2"/>
  <c r="AC34" i="2"/>
  <c r="AE33" i="2"/>
  <c r="AA33" i="2"/>
  <c r="AC32" i="2"/>
  <c r="AE31" i="2"/>
  <c r="AA31" i="2"/>
  <c r="AC30" i="2"/>
  <c r="AE29" i="2"/>
  <c r="AC28" i="2"/>
  <c r="AE27" i="2"/>
  <c r="AA27" i="2"/>
  <c r="AC26" i="2"/>
  <c r="AA25" i="2"/>
  <c r="AC24" i="2"/>
  <c r="AE23" i="2"/>
  <c r="AA23" i="2"/>
  <c r="AC22" i="2"/>
  <c r="AE21" i="2"/>
  <c r="AA21" i="2"/>
  <c r="AC20" i="2"/>
  <c r="AE19" i="2"/>
  <c r="AA19" i="2"/>
  <c r="AC18" i="2"/>
  <c r="AE17" i="2"/>
  <c r="AA17" i="2"/>
  <c r="AC16" i="2"/>
  <c r="AE15" i="2"/>
  <c r="AA15" i="2"/>
  <c r="AC14" i="2"/>
  <c r="AE13" i="2"/>
  <c r="AA13" i="2"/>
  <c r="AC12" i="2"/>
  <c r="AE11" i="2"/>
  <c r="AA11" i="2"/>
  <c r="AF23" i="23"/>
  <c r="AL25" i="23"/>
  <c r="AG47" i="23"/>
  <c r="W53" i="23"/>
  <c r="AG64" i="23"/>
  <c r="AG82" i="23"/>
  <c r="AG84" i="23"/>
  <c r="AG90" i="23"/>
  <c r="AG98" i="23"/>
  <c r="AG101" i="23"/>
  <c r="AG118" i="23"/>
  <c r="AL119" i="23"/>
  <c r="AL159" i="23"/>
  <c r="AG166" i="23"/>
  <c r="AG10" i="24"/>
  <c r="AG17" i="24"/>
  <c r="AL19" i="24"/>
  <c r="W20" i="24"/>
  <c r="R25" i="24"/>
  <c r="AG24" i="24"/>
  <c r="W30" i="24"/>
  <c r="R31" i="24"/>
  <c r="R50" i="24"/>
  <c r="AG65" i="24"/>
  <c r="R76" i="24"/>
  <c r="AL93" i="24"/>
  <c r="AF97" i="24"/>
  <c r="AL127" i="24"/>
  <c r="AF130" i="24"/>
  <c r="AF132" i="24"/>
  <c r="R164" i="24"/>
  <c r="AF172" i="24"/>
  <c r="AG196" i="24"/>
  <c r="R200" i="24"/>
  <c r="AG224" i="24"/>
  <c r="X188" i="2"/>
  <c r="R70" i="23"/>
  <c r="AF77" i="23"/>
  <c r="AF112" i="23"/>
  <c r="AF131" i="23"/>
  <c r="R159" i="23"/>
  <c r="AF190" i="23"/>
  <c r="AF194" i="23"/>
  <c r="R197" i="23"/>
  <c r="AF197" i="23"/>
  <c r="AF41" i="24"/>
  <c r="AL68" i="24"/>
  <c r="AF89" i="24"/>
  <c r="AF93" i="24"/>
  <c r="AF106" i="24"/>
  <c r="R112" i="24"/>
  <c r="AL129" i="24"/>
  <c r="AF131" i="24"/>
  <c r="BG161" i="24"/>
  <c r="AG162" i="24"/>
  <c r="AF193" i="24"/>
  <c r="AG194" i="24"/>
  <c r="AF209" i="24"/>
  <c r="AG210" i="24"/>
  <c r="AG5" i="23"/>
  <c r="AG9" i="23"/>
  <c r="W24" i="23"/>
  <c r="AL27" i="23"/>
  <c r="AF34" i="23"/>
  <c r="AG36" i="23"/>
  <c r="W38" i="23"/>
  <c r="AG40" i="23"/>
  <c r="AL41" i="23"/>
  <c r="W54" i="23"/>
  <c r="AG59" i="23"/>
  <c r="W63" i="23"/>
  <c r="AF68" i="23"/>
  <c r="BG82" i="23"/>
  <c r="AL84" i="23"/>
  <c r="AF101" i="23"/>
  <c r="AG103" i="23"/>
  <c r="AF105" i="23"/>
  <c r="AG107" i="23"/>
  <c r="AG111" i="23"/>
  <c r="AF113" i="23"/>
  <c r="R130" i="23"/>
  <c r="AG130" i="23"/>
  <c r="AL142" i="23"/>
  <c r="BG146" i="23"/>
  <c r="AL155" i="23"/>
  <c r="R178" i="23"/>
  <c r="AF178" i="23"/>
  <c r="R181" i="23"/>
  <c r="AG181" i="23"/>
  <c r="AL182" i="23"/>
  <c r="AF189" i="23"/>
  <c r="AL210" i="23"/>
  <c r="R215" i="23"/>
  <c r="R6" i="24"/>
  <c r="AL7" i="24"/>
  <c r="W25" i="24"/>
  <c r="AF34" i="24"/>
  <c r="R39" i="24"/>
  <c r="AF39" i="24"/>
  <c r="AL53" i="24"/>
  <c r="R55" i="24"/>
  <c r="AG55" i="24"/>
  <c r="AF57" i="24"/>
  <c r="AL69" i="24"/>
  <c r="AL88" i="24"/>
  <c r="R100" i="24"/>
  <c r="R104" i="24"/>
  <c r="BC111" i="24"/>
  <c r="AG125" i="24"/>
  <c r="AG129" i="24"/>
  <c r="AL130" i="24"/>
  <c r="AG141" i="24"/>
  <c r="AL147" i="24"/>
  <c r="AL164" i="24"/>
  <c r="AF217" i="24"/>
  <c r="AG14" i="23"/>
  <c r="AL44" i="23"/>
  <c r="AF164" i="23"/>
  <c r="AG164" i="23"/>
  <c r="AH164" i="23" s="1"/>
  <c r="AG6" i="23"/>
  <c r="AG72" i="23"/>
  <c r="AH72" i="23" s="1"/>
  <c r="AF72" i="23"/>
  <c r="AG14" i="24"/>
  <c r="R99" i="24"/>
  <c r="AL64" i="23"/>
  <c r="AF64" i="23"/>
  <c r="AG26" i="24"/>
  <c r="AH26" i="24" s="1"/>
  <c r="AL48" i="23"/>
  <c r="AL50" i="23"/>
  <c r="R66" i="23"/>
  <c r="AL73" i="23"/>
  <c r="AL76" i="23"/>
  <c r="BC82" i="23"/>
  <c r="R112" i="23"/>
  <c r="AG144" i="23"/>
  <c r="AL161" i="23"/>
  <c r="AG162" i="23"/>
  <c r="AL181" i="23"/>
  <c r="AL216" i="23"/>
  <c r="AL6" i="24"/>
  <c r="AL11" i="24"/>
  <c r="R14" i="24"/>
  <c r="AL22" i="24"/>
  <c r="R27" i="24"/>
  <c r="AL28" i="24"/>
  <c r="U52" i="24"/>
  <c r="AL56" i="24"/>
  <c r="AG68" i="24"/>
  <c r="AF70" i="24"/>
  <c r="AL80" i="24"/>
  <c r="AL90" i="24"/>
  <c r="R107" i="24"/>
  <c r="AL134" i="24"/>
  <c r="AL141" i="24"/>
  <c r="R143" i="24"/>
  <c r="AG149" i="24"/>
  <c r="AG159" i="24"/>
  <c r="AL165" i="24"/>
  <c r="AF167" i="24"/>
  <c r="AL177" i="24"/>
  <c r="AL181" i="24"/>
  <c r="R188" i="24"/>
  <c r="R196" i="24"/>
  <c r="R204" i="24"/>
  <c r="R212" i="24"/>
  <c r="AF221" i="24"/>
  <c r="AL222" i="24"/>
  <c r="R225" i="24"/>
  <c r="AE14" i="2"/>
  <c r="W7" i="23"/>
  <c r="AG10" i="23"/>
  <c r="R12" i="23"/>
  <c r="AG12" i="23"/>
  <c r="AL13" i="23"/>
  <c r="AF30" i="23"/>
  <c r="AL38" i="23"/>
  <c r="R41" i="23"/>
  <c r="AF44" i="23"/>
  <c r="AF50" i="23"/>
  <c r="AG57" i="23"/>
  <c r="AG67" i="23"/>
  <c r="AG76" i="23"/>
  <c r="R89" i="23"/>
  <c r="AF89" i="23"/>
  <c r="AG92" i="23"/>
  <c r="AF94" i="23"/>
  <c r="AG95" i="23"/>
  <c r="AL106" i="23"/>
  <c r="R116" i="23"/>
  <c r="AF116" i="23"/>
  <c r="AH116" i="23" s="1"/>
  <c r="AG125" i="23"/>
  <c r="AF127" i="23"/>
  <c r="AG128" i="23"/>
  <c r="AG141" i="23"/>
  <c r="R157" i="23"/>
  <c r="AF157" i="23"/>
  <c r="R188" i="23"/>
  <c r="AF201" i="23"/>
  <c r="AG220" i="23"/>
  <c r="AF224" i="23"/>
  <c r="AF6" i="24"/>
  <c r="W8" i="24"/>
  <c r="AG11" i="24"/>
  <c r="AG18" i="24"/>
  <c r="AF28" i="24"/>
  <c r="W45" i="24"/>
  <c r="AF47" i="24"/>
  <c r="W59" i="24"/>
  <c r="AL61" i="24"/>
  <c r="AG63" i="24"/>
  <c r="AF78" i="24"/>
  <c r="AG84" i="24"/>
  <c r="R96" i="24"/>
  <c r="R108" i="24"/>
  <c r="AF108" i="24"/>
  <c r="AF109" i="24"/>
  <c r="AH109" i="24" s="1"/>
  <c r="AL122" i="24"/>
  <c r="AF126" i="24"/>
  <c r="R144" i="24"/>
  <c r="AG144" i="24"/>
  <c r="AL151" i="24"/>
  <c r="AG168" i="24"/>
  <c r="AG192" i="24"/>
  <c r="AG200" i="24"/>
  <c r="AG208" i="24"/>
  <c r="AG216" i="24"/>
  <c r="U8" i="23"/>
  <c r="AL9" i="23"/>
  <c r="AG18" i="23"/>
  <c r="W29" i="23"/>
  <c r="AL33" i="23"/>
  <c r="W37" i="23"/>
  <c r="AF45" i="23"/>
  <c r="AG50" i="23"/>
  <c r="AL52" i="23"/>
  <c r="U56" i="23"/>
  <c r="W57" i="23"/>
  <c r="AL66" i="23"/>
  <c r="AG68" i="23"/>
  <c r="AF71" i="23"/>
  <c r="R77" i="23"/>
  <c r="AG77" i="23"/>
  <c r="AL91" i="23"/>
  <c r="R93" i="23"/>
  <c r="AG93" i="23"/>
  <c r="AF106" i="23"/>
  <c r="AL107" i="23"/>
  <c r="AG114" i="23"/>
  <c r="AL115" i="23"/>
  <c r="AF117" i="23"/>
  <c r="AG122" i="23"/>
  <c r="AL123" i="23"/>
  <c r="AG126" i="23"/>
  <c r="R134" i="23"/>
  <c r="AG136" i="23"/>
  <c r="BS146" i="23"/>
  <c r="AF149" i="23"/>
  <c r="AF154" i="23"/>
  <c r="AG173" i="23"/>
  <c r="R182" i="23"/>
  <c r="AF185" i="23"/>
  <c r="AL186" i="23"/>
  <c r="R200" i="23"/>
  <c r="AG201" i="23"/>
  <c r="AG205" i="23"/>
  <c r="AL206" i="23"/>
  <c r="AG217" i="23"/>
  <c r="AG221" i="23"/>
  <c r="AG225" i="23"/>
  <c r="U7" i="24"/>
  <c r="AG13" i="24"/>
  <c r="R16" i="24"/>
  <c r="AG19" i="24"/>
  <c r="U25" i="24"/>
  <c r="AG28" i="24"/>
  <c r="AG34" i="24"/>
  <c r="AG38" i="24"/>
  <c r="AL40" i="24"/>
  <c r="W47" i="24"/>
  <c r="AL47" i="24"/>
  <c r="AF61" i="24"/>
  <c r="AG69" i="24"/>
  <c r="AF71" i="24"/>
  <c r="AF76" i="24"/>
  <c r="R83" i="24"/>
  <c r="AG82" i="24"/>
  <c r="BC82" i="24"/>
  <c r="AL89" i="24"/>
  <c r="R91" i="24"/>
  <c r="AL97" i="24"/>
  <c r="R103" i="24"/>
  <c r="AF102" i="24"/>
  <c r="AL115" i="24"/>
  <c r="AL116" i="24"/>
  <c r="R118" i="24"/>
  <c r="AF118" i="24"/>
  <c r="AL120" i="24"/>
  <c r="R122" i="24"/>
  <c r="AF122" i="24"/>
  <c r="AG133" i="24"/>
  <c r="R135" i="24"/>
  <c r="AG136" i="24"/>
  <c r="AF137" i="24"/>
  <c r="AF139" i="24"/>
  <c r="R151" i="24"/>
  <c r="R163" i="24"/>
  <c r="AG170" i="24"/>
  <c r="AL171" i="24"/>
  <c r="AF178" i="24"/>
  <c r="AG179" i="24"/>
  <c r="AL184" i="24"/>
  <c r="AF189" i="24"/>
  <c r="AF197" i="24"/>
  <c r="AF205" i="24"/>
  <c r="AF213" i="24"/>
  <c r="R220" i="24"/>
  <c r="AG220" i="24"/>
  <c r="R35" i="23"/>
  <c r="X204" i="2"/>
  <c r="Y204" i="2"/>
  <c r="X200" i="2"/>
  <c r="Y200" i="2"/>
  <c r="X192" i="2"/>
  <c r="Y192" i="2"/>
  <c r="X186" i="2"/>
  <c r="Y186" i="2"/>
  <c r="X184" i="2"/>
  <c r="Y184" i="2"/>
  <c r="Y180" i="2"/>
  <c r="X180" i="2"/>
  <c r="Y164" i="2"/>
  <c r="X164" i="2"/>
  <c r="X162" i="2"/>
  <c r="Y162" i="2"/>
  <c r="X158" i="2"/>
  <c r="Y158" i="2"/>
  <c r="X150" i="2"/>
  <c r="Y150" i="2"/>
  <c r="X146" i="2"/>
  <c r="Y146" i="2"/>
  <c r="X144" i="2"/>
  <c r="Y144" i="2"/>
  <c r="X142" i="2"/>
  <c r="Y142" i="2"/>
  <c r="Y140" i="2"/>
  <c r="X140" i="2"/>
  <c r="X138" i="2"/>
  <c r="Y138" i="2"/>
  <c r="X136" i="2"/>
  <c r="Y136" i="2"/>
  <c r="Y132" i="2"/>
  <c r="X132" i="2"/>
  <c r="Y120" i="2"/>
  <c r="X120" i="2"/>
  <c r="X114" i="2"/>
  <c r="Y114" i="2"/>
  <c r="Y108" i="2"/>
  <c r="X108" i="2"/>
  <c r="X106" i="2"/>
  <c r="Y106" i="2"/>
  <c r="X104" i="2"/>
  <c r="Y104" i="2"/>
  <c r="X102" i="2"/>
  <c r="Y102" i="2"/>
  <c r="Y100" i="2"/>
  <c r="X100" i="2"/>
  <c r="X98" i="2"/>
  <c r="Y98" i="2"/>
  <c r="X96" i="2"/>
  <c r="Y96" i="2"/>
  <c r="Y94" i="2"/>
  <c r="X94" i="2"/>
  <c r="Y92" i="2"/>
  <c r="X92" i="2"/>
  <c r="X90" i="2"/>
  <c r="Y90" i="2"/>
  <c r="Y86" i="2"/>
  <c r="X86" i="2"/>
  <c r="X84" i="2"/>
  <c r="Y84" i="2"/>
  <c r="X72" i="2"/>
  <c r="Y72" i="2"/>
  <c r="X66" i="2"/>
  <c r="Y66" i="2"/>
  <c r="X64" i="2"/>
  <c r="Y64" i="2"/>
  <c r="Y62" i="2"/>
  <c r="X62" i="2"/>
  <c r="X60" i="2"/>
  <c r="Y60" i="2"/>
  <c r="X58" i="2"/>
  <c r="Y58" i="2"/>
  <c r="X56" i="2"/>
  <c r="Y56" i="2"/>
  <c r="Y54" i="2"/>
  <c r="X54" i="2"/>
  <c r="X52" i="2"/>
  <c r="Y52" i="2"/>
  <c r="X50" i="2"/>
  <c r="Y50" i="2"/>
  <c r="X48" i="2"/>
  <c r="Y48" i="2"/>
  <c r="Y46" i="2"/>
  <c r="X46" i="2"/>
  <c r="X44" i="2"/>
  <c r="Y44" i="2"/>
  <c r="X42" i="2"/>
  <c r="Y42" i="2"/>
  <c r="Y38" i="2"/>
  <c r="X38" i="2"/>
  <c r="X36" i="2"/>
  <c r="Y36" i="2"/>
  <c r="X34" i="2"/>
  <c r="Y34" i="2"/>
  <c r="X24" i="2"/>
  <c r="Y24" i="2"/>
  <c r="X22" i="2"/>
  <c r="Y22" i="2"/>
  <c r="Y20" i="2"/>
  <c r="X20" i="2"/>
  <c r="X18" i="2"/>
  <c r="Y18" i="2"/>
  <c r="R5" i="23"/>
  <c r="AL11" i="23"/>
  <c r="AF18" i="23"/>
  <c r="AL19" i="23"/>
  <c r="W23" i="23"/>
  <c r="W26" i="23"/>
  <c r="AF26" i="23"/>
  <c r="AL30" i="23"/>
  <c r="W31" i="23"/>
  <c r="W35" i="23"/>
  <c r="R39" i="23"/>
  <c r="AF39" i="23"/>
  <c r="R48" i="23"/>
  <c r="AG51" i="23"/>
  <c r="AG61" i="23"/>
  <c r="R68" i="23"/>
  <c r="AG75" i="23"/>
  <c r="AG78" i="23"/>
  <c r="AF80" i="23"/>
  <c r="AF86" i="23"/>
  <c r="AH86" i="23" s="1"/>
  <c r="AG99" i="23"/>
  <c r="AG104" i="23"/>
  <c r="AG109" i="23"/>
  <c r="BC111" i="23"/>
  <c r="AG115" i="23"/>
  <c r="AG119" i="23"/>
  <c r="AL127" i="23"/>
  <c r="AL131" i="23"/>
  <c r="AG134" i="23"/>
  <c r="AL137" i="23"/>
  <c r="AG139" i="23"/>
  <c r="AL146" i="23"/>
  <c r="R162" i="23"/>
  <c r="AF163" i="23"/>
  <c r="R165" i="23"/>
  <c r="R166" i="23"/>
  <c r="AF174" i="23"/>
  <c r="R180" i="23"/>
  <c r="R196" i="23"/>
  <c r="BO4" i="24"/>
  <c r="AF36" i="24"/>
  <c r="R43" i="24"/>
  <c r="U43" i="24"/>
  <c r="V43" i="24" s="1"/>
  <c r="AL43" i="24"/>
  <c r="AG67" i="24"/>
  <c r="R74" i="24"/>
  <c r="AG77" i="24"/>
  <c r="AL77" i="24"/>
  <c r="BS82" i="24"/>
  <c r="AG93" i="24"/>
  <c r="Y198" i="2"/>
  <c r="X156" i="2"/>
  <c r="X116" i="2"/>
  <c r="X202" i="2"/>
  <c r="Y202" i="2"/>
  <c r="AB198" i="2"/>
  <c r="AC198" i="2"/>
  <c r="Y196" i="2"/>
  <c r="X196" i="2"/>
  <c r="X194" i="2"/>
  <c r="Y194" i="2"/>
  <c r="X190" i="2"/>
  <c r="Y190" i="2"/>
  <c r="X182" i="2"/>
  <c r="Y182" i="2"/>
  <c r="X178" i="2"/>
  <c r="Y178" i="2"/>
  <c r="X176" i="2"/>
  <c r="Y176" i="2"/>
  <c r="X174" i="2"/>
  <c r="Y174" i="2"/>
  <c r="Y172" i="2"/>
  <c r="X172" i="2"/>
  <c r="X170" i="2"/>
  <c r="Y170" i="2"/>
  <c r="X168" i="2"/>
  <c r="Y168" i="2"/>
  <c r="X160" i="2"/>
  <c r="Y160" i="2"/>
  <c r="X154" i="2"/>
  <c r="Y154" i="2"/>
  <c r="X152" i="2"/>
  <c r="Y152" i="2"/>
  <c r="Y148" i="2"/>
  <c r="X148" i="2"/>
  <c r="X128" i="2"/>
  <c r="Y128" i="2"/>
  <c r="Y126" i="2"/>
  <c r="X126" i="2"/>
  <c r="Y124" i="2"/>
  <c r="X124" i="2"/>
  <c r="X122" i="2"/>
  <c r="Y122" i="2"/>
  <c r="X118" i="2"/>
  <c r="Y118" i="2"/>
  <c r="X112" i="2"/>
  <c r="Y112" i="2"/>
  <c r="X110" i="2"/>
  <c r="Y110" i="2"/>
  <c r="X82" i="2"/>
  <c r="Y82" i="2"/>
  <c r="X80" i="2"/>
  <c r="Y80" i="2"/>
  <c r="Y78" i="2"/>
  <c r="X78" i="2"/>
  <c r="X76" i="2"/>
  <c r="Y76" i="2"/>
  <c r="Y70" i="2"/>
  <c r="X70" i="2"/>
  <c r="X68" i="2"/>
  <c r="Y68" i="2"/>
  <c r="X40" i="2"/>
  <c r="Y40" i="2"/>
  <c r="X32" i="2"/>
  <c r="Y32" i="2"/>
  <c r="AA29" i="2"/>
  <c r="Z29" i="2"/>
  <c r="Y28" i="2"/>
  <c r="X28" i="2"/>
  <c r="X26" i="2"/>
  <c r="Y26" i="2"/>
  <c r="Y14" i="2"/>
  <c r="X14" i="2"/>
  <c r="X12" i="2"/>
  <c r="Y12" i="2"/>
  <c r="W12" i="23"/>
  <c r="R13" i="23"/>
  <c r="AF14" i="23"/>
  <c r="AH14" i="23" s="1"/>
  <c r="AL15" i="23"/>
  <c r="W16" i="23"/>
  <c r="U17" i="23"/>
  <c r="BC4" i="23"/>
  <c r="W5" i="23"/>
  <c r="AF10" i="23"/>
  <c r="AH10" i="23" s="1"/>
  <c r="U11" i="23"/>
  <c r="W13" i="23"/>
  <c r="AL14" i="23"/>
  <c r="R15" i="23"/>
  <c r="W17" i="23"/>
  <c r="AL18" i="23"/>
  <c r="AG20" i="23"/>
  <c r="AG26" i="23"/>
  <c r="AL31" i="23"/>
  <c r="W32" i="23"/>
  <c r="AG34" i="23"/>
  <c r="AL35" i="23"/>
  <c r="AF37" i="23"/>
  <c r="W39" i="23"/>
  <c r="BG43" i="23"/>
  <c r="R46" i="23"/>
  <c r="AF48" i="23"/>
  <c r="AL49" i="23"/>
  <c r="AG55" i="23"/>
  <c r="AH55" i="23" s="1"/>
  <c r="AL60" i="23"/>
  <c r="W61" i="23"/>
  <c r="X61" i="23" s="1"/>
  <c r="AL63" i="23"/>
  <c r="AL65" i="23"/>
  <c r="R67" i="23"/>
  <c r="AG66" i="23"/>
  <c r="AL68" i="23"/>
  <c r="AG70" i="23"/>
  <c r="AL72" i="23"/>
  <c r="R74" i="23"/>
  <c r="AL77" i="23"/>
  <c r="AG80" i="23"/>
  <c r="AL82" i="23"/>
  <c r="BO82" i="23"/>
  <c r="AL85" i="23"/>
  <c r="R86" i="23"/>
  <c r="AG88" i="23"/>
  <c r="AL90" i="23"/>
  <c r="AF93" i="23"/>
  <c r="AL102" i="23"/>
  <c r="AG105" i="23"/>
  <c r="AL111" i="23"/>
  <c r="BG111" i="23"/>
  <c r="AF114" i="23"/>
  <c r="AH114" i="23" s="1"/>
  <c r="AF118" i="23"/>
  <c r="AF122" i="23"/>
  <c r="AG124" i="23"/>
  <c r="AF126" i="23"/>
  <c r="AF129" i="23"/>
  <c r="AF133" i="23"/>
  <c r="AG137" i="23"/>
  <c r="AL138" i="23"/>
  <c r="R143" i="23"/>
  <c r="AL143" i="23"/>
  <c r="AG146" i="23"/>
  <c r="AL147" i="23"/>
  <c r="AL148" i="23"/>
  <c r="R150" i="23"/>
  <c r="AF150" i="23"/>
  <c r="AL151" i="23"/>
  <c r="R153" i="23"/>
  <c r="AF153" i="23"/>
  <c r="BC161" i="23"/>
  <c r="R164" i="23"/>
  <c r="AL164" i="23"/>
  <c r="AL167" i="23"/>
  <c r="R169" i="23"/>
  <c r="AG170" i="23"/>
  <c r="AG174" i="23"/>
  <c r="AG179" i="23"/>
  <c r="AG188" i="23"/>
  <c r="AL190" i="23"/>
  <c r="AL191" i="23"/>
  <c r="AL222" i="23"/>
  <c r="AL225" i="23"/>
  <c r="AL4" i="24"/>
  <c r="BC4" i="24"/>
  <c r="W5" i="24"/>
  <c r="AG5" i="24"/>
  <c r="R7" i="24"/>
  <c r="R9" i="24"/>
  <c r="AL10" i="24"/>
  <c r="AL18" i="24"/>
  <c r="AL21" i="24"/>
  <c r="AG22" i="24"/>
  <c r="AF30" i="24"/>
  <c r="R35" i="24"/>
  <c r="W38" i="24"/>
  <c r="AL49" i="24"/>
  <c r="AF63" i="24"/>
  <c r="AH63" i="24" s="1"/>
  <c r="AG190" i="24"/>
  <c r="AG198" i="24"/>
  <c r="AG206" i="24"/>
  <c r="AG214" i="24"/>
  <c r="Y166" i="2"/>
  <c r="X88" i="2"/>
  <c r="Y74" i="2"/>
  <c r="X30" i="2"/>
  <c r="X16" i="2"/>
  <c r="AL24" i="24"/>
  <c r="AF24" i="24"/>
  <c r="AH24" i="24" s="1"/>
  <c r="BO4" i="23"/>
  <c r="AL21" i="23"/>
  <c r="R27" i="23"/>
  <c r="AL39" i="23"/>
  <c r="AL51" i="23"/>
  <c r="AL87" i="23"/>
  <c r="AG89" i="23"/>
  <c r="AL95" i="23"/>
  <c r="AL99" i="23"/>
  <c r="AL128" i="23"/>
  <c r="AL132" i="23"/>
  <c r="AL139" i="23"/>
  <c r="AF142" i="23"/>
  <c r="BC146" i="23"/>
  <c r="AF166" i="23"/>
  <c r="AH166" i="23" s="1"/>
  <c r="AL174" i="23"/>
  <c r="AL180" i="23"/>
  <c r="AG184" i="23"/>
  <c r="AG185" i="23"/>
  <c r="R191" i="23"/>
  <c r="R195" i="23"/>
  <c r="AG197" i="23"/>
  <c r="R203" i="23"/>
  <c r="R207" i="23"/>
  <c r="AG209" i="23"/>
  <c r="AH209" i="23" s="1"/>
  <c r="AL215" i="23"/>
  <c r="AL219" i="23"/>
  <c r="AL13" i="24"/>
  <c r="AL15" i="24"/>
  <c r="R18" i="24"/>
  <c r="AF22" i="24"/>
  <c r="AL29" i="24"/>
  <c r="AG76" i="24"/>
  <c r="AL76" i="24"/>
  <c r="Y134" i="2"/>
  <c r="AL85" i="24"/>
  <c r="R119" i="24"/>
  <c r="AG128" i="24"/>
  <c r="R154" i="24"/>
  <c r="R157" i="24"/>
  <c r="AL193" i="24"/>
  <c r="AL197" i="24"/>
  <c r="AL201" i="24"/>
  <c r="AL205" i="24"/>
  <c r="AL209" i="24"/>
  <c r="AL213" i="24"/>
  <c r="AL217" i="24"/>
  <c r="R193" i="23"/>
  <c r="AF193" i="23"/>
  <c r="AG200" i="23"/>
  <c r="AL202" i="23"/>
  <c r="AL203" i="23"/>
  <c r="R205" i="23"/>
  <c r="AF205" i="23"/>
  <c r="AL212" i="23"/>
  <c r="AG214" i="23"/>
  <c r="AG216" i="23"/>
  <c r="AL217" i="23"/>
  <c r="AL218" i="23"/>
  <c r="R220" i="23"/>
  <c r="AL221" i="23"/>
  <c r="R223" i="23"/>
  <c r="AF4" i="24"/>
  <c r="AL8" i="24"/>
  <c r="AF14" i="24"/>
  <c r="AG16" i="24"/>
  <c r="W18" i="24"/>
  <c r="R20" i="24"/>
  <c r="AL20" i="24"/>
  <c r="U21" i="24"/>
  <c r="U23" i="24"/>
  <c r="AL25" i="24"/>
  <c r="W27" i="24"/>
  <c r="U28" i="24"/>
  <c r="W29" i="24"/>
  <c r="X29" i="24" s="1"/>
  <c r="U31" i="24"/>
  <c r="R32" i="24"/>
  <c r="AL35" i="24"/>
  <c r="W36" i="24"/>
  <c r="AF37" i="24"/>
  <c r="AL38" i="24"/>
  <c r="AF43" i="24"/>
  <c r="R44" i="24"/>
  <c r="AF45" i="24"/>
  <c r="AG47" i="24"/>
  <c r="AF49" i="24"/>
  <c r="AL51" i="24"/>
  <c r="U56" i="24"/>
  <c r="AL57" i="24"/>
  <c r="R59" i="24"/>
  <c r="AG59" i="24"/>
  <c r="W63" i="24"/>
  <c r="AF64" i="24"/>
  <c r="R72" i="24"/>
  <c r="AG75" i="24"/>
  <c r="R85" i="24"/>
  <c r="R92" i="24"/>
  <c r="AF92" i="24"/>
  <c r="AF94" i="24"/>
  <c r="AL99" i="24"/>
  <c r="AL101" i="24"/>
  <c r="AL105" i="24"/>
  <c r="AL109" i="24"/>
  <c r="AG113" i="24"/>
  <c r="AF114" i="24"/>
  <c r="AG117" i="24"/>
  <c r="AG120" i="24"/>
  <c r="AL123" i="24"/>
  <c r="R125" i="24"/>
  <c r="AG134" i="24"/>
  <c r="AG140" i="24"/>
  <c r="AH140" i="24" s="1"/>
  <c r="AL144" i="24"/>
  <c r="AG147" i="24"/>
  <c r="AL148" i="24"/>
  <c r="AL150" i="24"/>
  <c r="AF151" i="24"/>
  <c r="AL156" i="24"/>
  <c r="AL168" i="24"/>
  <c r="R170" i="24"/>
  <c r="AF174" i="24"/>
  <c r="AH174" i="24" s="1"/>
  <c r="R177" i="24"/>
  <c r="AF179" i="24"/>
  <c r="R181" i="24"/>
  <c r="AF184" i="24"/>
  <c r="AL218" i="24"/>
  <c r="W49" i="24"/>
  <c r="W55" i="24"/>
  <c r="AL58" i="24"/>
  <c r="AL62" i="24"/>
  <c r="AL67" i="24"/>
  <c r="R68" i="24"/>
  <c r="BG82" i="24"/>
  <c r="AL83" i="24"/>
  <c r="AF86" i="24"/>
  <c r="R88" i="24"/>
  <c r="AF90" i="24"/>
  <c r="AL102" i="24"/>
  <c r="R113" i="24"/>
  <c r="AL119" i="24"/>
  <c r="AL128" i="24"/>
  <c r="AL133" i="24"/>
  <c r="AL142" i="24"/>
  <c r="AF150" i="24"/>
  <c r="AG153" i="24"/>
  <c r="AF155" i="24"/>
  <c r="AL159" i="24"/>
  <c r="AF163" i="24"/>
  <c r="AF177" i="24"/>
  <c r="AF182" i="24"/>
  <c r="AL186" i="24"/>
  <c r="AL190" i="24"/>
  <c r="AL194" i="24"/>
  <c r="AL198" i="24"/>
  <c r="AL202" i="24"/>
  <c r="AL206" i="24"/>
  <c r="AL210" i="24"/>
  <c r="AL214" i="24"/>
  <c r="AB204" i="2"/>
  <c r="Z203" i="2"/>
  <c r="Z201" i="2"/>
  <c r="AD197" i="2"/>
  <c r="Z197" i="2"/>
  <c r="Z195" i="2"/>
  <c r="AD193" i="2"/>
  <c r="Z191" i="2"/>
  <c r="Z189" i="2"/>
  <c r="AD185" i="2"/>
  <c r="Z185" i="2"/>
  <c r="Z183" i="2"/>
  <c r="AD181" i="2"/>
  <c r="Z179" i="2"/>
  <c r="Z177" i="2"/>
  <c r="AG222" i="24"/>
  <c r="AH222" i="24" s="1"/>
  <c r="AF225" i="24"/>
  <c r="R222" i="24"/>
  <c r="AL224" i="24"/>
  <c r="AD173" i="2"/>
  <c r="Z173" i="2"/>
  <c r="Z171" i="2"/>
  <c r="AD169" i="2"/>
  <c r="Z167" i="2"/>
  <c r="Z165" i="2"/>
  <c r="AD161" i="2"/>
  <c r="Z161" i="2"/>
  <c r="Z159" i="2"/>
  <c r="AD157" i="2"/>
  <c r="Z155" i="2"/>
  <c r="Z153" i="2"/>
  <c r="AD149" i="2"/>
  <c r="Z149" i="2"/>
  <c r="Z147" i="2"/>
  <c r="Z143" i="2"/>
  <c r="Z141" i="2"/>
  <c r="Z137" i="2"/>
  <c r="Z135" i="2"/>
  <c r="Z131" i="2"/>
  <c r="Z129" i="2"/>
  <c r="Z125" i="2"/>
  <c r="Z123" i="2"/>
  <c r="AD121" i="2"/>
  <c r="Z119" i="2"/>
  <c r="Z117" i="2"/>
  <c r="Z113" i="2"/>
  <c r="Z111" i="2"/>
  <c r="Z107" i="2"/>
  <c r="Z105" i="2"/>
  <c r="Z101" i="2"/>
  <c r="Z99" i="2"/>
  <c r="Z95" i="2"/>
  <c r="Z93" i="2"/>
  <c r="Z89" i="2"/>
  <c r="Z87" i="2"/>
  <c r="Z83" i="2"/>
  <c r="Z81" i="2"/>
  <c r="Z77" i="2"/>
  <c r="Z75" i="2"/>
  <c r="Z71" i="2"/>
  <c r="Z69" i="2"/>
  <c r="Z63" i="2"/>
  <c r="Z57" i="2"/>
  <c r="Z51" i="2"/>
  <c r="Z45" i="2"/>
  <c r="Z39" i="2"/>
  <c r="Z33" i="2"/>
  <c r="Z27" i="2"/>
  <c r="Z21" i="2"/>
  <c r="AD17" i="2"/>
  <c r="Z15" i="2"/>
  <c r="AG19" i="23"/>
  <c r="U57" i="23"/>
  <c r="AH64" i="23"/>
  <c r="AG11" i="23"/>
  <c r="AL22" i="23"/>
  <c r="AF4" i="23"/>
  <c r="AL5" i="23"/>
  <c r="AF6" i="23"/>
  <c r="AL7" i="23"/>
  <c r="U10" i="23"/>
  <c r="AL10" i="23"/>
  <c r="AL20" i="23"/>
  <c r="AF21" i="23"/>
  <c r="R23" i="23"/>
  <c r="AL26" i="23"/>
  <c r="AF27" i="23"/>
  <c r="AL29" i="23"/>
  <c r="W33" i="23"/>
  <c r="R37" i="23"/>
  <c r="AF38" i="23"/>
  <c r="AF41" i="23"/>
  <c r="R43" i="23"/>
  <c r="AG44" i="23"/>
  <c r="W49" i="23"/>
  <c r="AG53" i="23"/>
  <c r="AF63" i="23"/>
  <c r="AH63" i="23" s="1"/>
  <c r="R71" i="23"/>
  <c r="AL71" i="23"/>
  <c r="AG74" i="23"/>
  <c r="AF76" i="23"/>
  <c r="AH76" i="23" s="1"/>
  <c r="R79" i="23"/>
  <c r="AL79" i="23"/>
  <c r="AG83" i="23"/>
  <c r="AG85" i="23"/>
  <c r="AL89" i="23"/>
  <c r="AL94" i="23"/>
  <c r="AG96" i="23"/>
  <c r="R97" i="23"/>
  <c r="AF98" i="23"/>
  <c r="AH98" i="23" s="1"/>
  <c r="AL100" i="23"/>
  <c r="AG102" i="23"/>
  <c r="R103" i="23"/>
  <c r="AF104" i="23"/>
  <c r="AG108" i="23"/>
  <c r="R109" i="23"/>
  <c r="BN111" i="23"/>
  <c r="BO111" i="23" s="1"/>
  <c r="AG123" i="23"/>
  <c r="R124" i="23"/>
  <c r="AF125" i="23"/>
  <c r="R140" i="23"/>
  <c r="AF141" i="23"/>
  <c r="AH141" i="23" s="1"/>
  <c r="AG149" i="23"/>
  <c r="AH149" i="23" s="1"/>
  <c r="AF173" i="23"/>
  <c r="AH173" i="23" s="1"/>
  <c r="U6" i="23"/>
  <c r="U9" i="23"/>
  <c r="R10" i="23"/>
  <c r="AF12" i="23"/>
  <c r="AF16" i="23"/>
  <c r="AF25" i="23"/>
  <c r="AF52" i="23"/>
  <c r="W55" i="23"/>
  <c r="AF59" i="23"/>
  <c r="AH59" i="23" s="1"/>
  <c r="AF61" i="23"/>
  <c r="AH61" i="23" s="1"/>
  <c r="R69" i="23"/>
  <c r="AF75" i="23"/>
  <c r="AH75" i="23" s="1"/>
  <c r="AH77" i="23"/>
  <c r="R80" i="23"/>
  <c r="R84" i="23"/>
  <c r="AL86" i="23"/>
  <c r="AG87" i="23"/>
  <c r="AF111" i="23"/>
  <c r="BS111" i="23"/>
  <c r="AG112" i="23"/>
  <c r="AH112" i="23" s="1"/>
  <c r="AG116" i="23"/>
  <c r="AG120" i="23"/>
  <c r="AG142" i="23"/>
  <c r="R158" i="23"/>
  <c r="AL163" i="23"/>
  <c r="AL179" i="23"/>
  <c r="AF179" i="23"/>
  <c r="AF9" i="23"/>
  <c r="R20" i="23"/>
  <c r="AF31" i="23"/>
  <c r="X43" i="23"/>
  <c r="Y43" i="23" s="1"/>
  <c r="AF46" i="23"/>
  <c r="R47" i="23"/>
  <c r="AG48" i="23"/>
  <c r="AL4" i="23"/>
  <c r="AF5" i="23"/>
  <c r="R6" i="23"/>
  <c r="AL6" i="23"/>
  <c r="U7" i="23"/>
  <c r="X7" i="23" s="1"/>
  <c r="AF7" i="23"/>
  <c r="AH7" i="23" s="1"/>
  <c r="R8" i="23"/>
  <c r="R9" i="23"/>
  <c r="W10" i="23"/>
  <c r="W11" i="23"/>
  <c r="AL12" i="23"/>
  <c r="AG13" i="23"/>
  <c r="R14" i="23"/>
  <c r="W15" i="23"/>
  <c r="AL16" i="23"/>
  <c r="AG17" i="23"/>
  <c r="R18" i="23"/>
  <c r="W20" i="23"/>
  <c r="U21" i="23"/>
  <c r="AG24" i="23"/>
  <c r="W27" i="23"/>
  <c r="AL28" i="23"/>
  <c r="AF29" i="23"/>
  <c r="R31" i="23"/>
  <c r="AL34" i="23"/>
  <c r="AF35" i="23"/>
  <c r="AL37" i="23"/>
  <c r="AG41" i="23"/>
  <c r="W47" i="23"/>
  <c r="AF55" i="23"/>
  <c r="AF57" i="23"/>
  <c r="AL59" i="23"/>
  <c r="AL61" i="23"/>
  <c r="AF67" i="23"/>
  <c r="AL70" i="23"/>
  <c r="AG71" i="23"/>
  <c r="AH71" i="23" s="1"/>
  <c r="R72" i="23"/>
  <c r="AF73" i="23"/>
  <c r="R75" i="23"/>
  <c r="AL75" i="23"/>
  <c r="AG79" i="23"/>
  <c r="AF82" i="23"/>
  <c r="AH82" i="23" s="1"/>
  <c r="R85" i="23"/>
  <c r="R88" i="23"/>
  <c r="AL88" i="23"/>
  <c r="R90" i="23"/>
  <c r="AG91" i="23"/>
  <c r="AG94" i="23"/>
  <c r="AH94" i="23" s="1"/>
  <c r="R95" i="23"/>
  <c r="AF96" i="23"/>
  <c r="AL98" i="23"/>
  <c r="AG100" i="23"/>
  <c r="AH100" i="23" s="1"/>
  <c r="R101" i="23"/>
  <c r="AF102" i="23"/>
  <c r="AL104" i="23"/>
  <c r="AG106" i="23"/>
  <c r="AH106" i="23" s="1"/>
  <c r="R107" i="23"/>
  <c r="AF108" i="23"/>
  <c r="AL112" i="23"/>
  <c r="AG113" i="23"/>
  <c r="AH113" i="23" s="1"/>
  <c r="R114" i="23"/>
  <c r="AF115" i="23"/>
  <c r="AH115" i="23" s="1"/>
  <c r="AL116" i="23"/>
  <c r="AG117" i="23"/>
  <c r="R118" i="23"/>
  <c r="AF119" i="23"/>
  <c r="AL120" i="23"/>
  <c r="AG121" i="23"/>
  <c r="R122" i="23"/>
  <c r="AF123" i="23"/>
  <c r="AG127" i="23"/>
  <c r="R128" i="23"/>
  <c r="AF130" i="23"/>
  <c r="AH130" i="23" s="1"/>
  <c r="R132" i="23"/>
  <c r="AF134" i="23"/>
  <c r="AH134" i="23" s="1"/>
  <c r="AG135" i="23"/>
  <c r="AF137" i="23"/>
  <c r="AH137" i="23" s="1"/>
  <c r="R144" i="23"/>
  <c r="AF146" i="23"/>
  <c r="R149" i="23"/>
  <c r="R167" i="23"/>
  <c r="BG4" i="23"/>
  <c r="AG15" i="23"/>
  <c r="U5" i="23"/>
  <c r="V5" i="23" s="1"/>
  <c r="AL8" i="23"/>
  <c r="W6" i="23"/>
  <c r="R7" i="23"/>
  <c r="W8" i="23"/>
  <c r="W9" i="23"/>
  <c r="W14" i="23"/>
  <c r="W18" i="23"/>
  <c r="W21" i="23"/>
  <c r="AG22" i="23"/>
  <c r="R25" i="23"/>
  <c r="AG28" i="23"/>
  <c r="W30" i="23"/>
  <c r="AL32" i="23"/>
  <c r="AF33" i="23"/>
  <c r="W36" i="23"/>
  <c r="W40" i="23"/>
  <c r="AL43" i="23"/>
  <c r="R44" i="23"/>
  <c r="U46" i="23"/>
  <c r="AL47" i="23"/>
  <c r="R50" i="23"/>
  <c r="AG52" i="23"/>
  <c r="AL55" i="23"/>
  <c r="AL57" i="23"/>
  <c r="R64" i="23"/>
  <c r="R92" i="23"/>
  <c r="AL92" i="23"/>
  <c r="AF97" i="23"/>
  <c r="AL103" i="23"/>
  <c r="AF109" i="23"/>
  <c r="AL124" i="23"/>
  <c r="AG140" i="23"/>
  <c r="AG153" i="23"/>
  <c r="R154" i="23"/>
  <c r="AL165" i="23"/>
  <c r="R29" i="23"/>
  <c r="AG32" i="23"/>
  <c r="AL36" i="23"/>
  <c r="AL40" i="23"/>
  <c r="AG43" i="23"/>
  <c r="W45" i="23"/>
  <c r="W51" i="23"/>
  <c r="AL53" i="23"/>
  <c r="U61" i="23"/>
  <c r="AL74" i="23"/>
  <c r="R76" i="23"/>
  <c r="AL80" i="23"/>
  <c r="AF85" i="23"/>
  <c r="AL96" i="23"/>
  <c r="R99" i="23"/>
  <c r="R105" i="23"/>
  <c r="AL108" i="23"/>
  <c r="R126" i="23"/>
  <c r="AL152" i="23"/>
  <c r="R163" i="23"/>
  <c r="R170" i="23"/>
  <c r="AF177" i="23"/>
  <c r="AG192" i="23"/>
  <c r="AL195" i="23"/>
  <c r="AG204" i="23"/>
  <c r="AL207" i="23"/>
  <c r="R217" i="23"/>
  <c r="AF221" i="23"/>
  <c r="R222" i="23"/>
  <c r="AL223" i="23"/>
  <c r="R225" i="23"/>
  <c r="BG4" i="24"/>
  <c r="W7" i="24"/>
  <c r="X7" i="24" s="1"/>
  <c r="R17" i="24"/>
  <c r="AF18" i="24"/>
  <c r="AF20" i="24"/>
  <c r="AH20" i="24" s="1"/>
  <c r="R21" i="24"/>
  <c r="AL27" i="24"/>
  <c r="AL34" i="24"/>
  <c r="AL36" i="24"/>
  <c r="W41" i="24"/>
  <c r="BG43" i="24"/>
  <c r="W44" i="24"/>
  <c r="AL46" i="24"/>
  <c r="AL52" i="24"/>
  <c r="AF53" i="24"/>
  <c r="R54" i="24"/>
  <c r="AL60" i="24"/>
  <c r="R63" i="24"/>
  <c r="R64" i="24"/>
  <c r="R67" i="24"/>
  <c r="R70" i="24"/>
  <c r="AF72" i="24"/>
  <c r="AG72" i="24"/>
  <c r="AF80" i="24"/>
  <c r="AG80" i="24"/>
  <c r="R82" i="24"/>
  <c r="AL91" i="24"/>
  <c r="AL94" i="24"/>
  <c r="AF98" i="24"/>
  <c r="AL103" i="24"/>
  <c r="AL106" i="24"/>
  <c r="AF119" i="24"/>
  <c r="AG119" i="24"/>
  <c r="AG4" i="24"/>
  <c r="AG6" i="24"/>
  <c r="W21" i="24"/>
  <c r="AF29" i="24"/>
  <c r="R36" i="24"/>
  <c r="R37" i="24"/>
  <c r="U39" i="24"/>
  <c r="AL50" i="24"/>
  <c r="R62" i="24"/>
  <c r="AL65" i="24"/>
  <c r="AL73" i="24"/>
  <c r="R80" i="24"/>
  <c r="AL87" i="24"/>
  <c r="AF100" i="24"/>
  <c r="R168" i="23"/>
  <c r="AF168" i="23"/>
  <c r="AL176" i="23"/>
  <c r="BG184" i="23"/>
  <c r="AF217" i="23"/>
  <c r="AH217" i="23" s="1"/>
  <c r="AF218" i="23"/>
  <c r="AF220" i="23"/>
  <c r="AH220" i="23" s="1"/>
  <c r="AG223" i="23"/>
  <c r="AF225" i="23"/>
  <c r="W12" i="24"/>
  <c r="U14" i="24"/>
  <c r="AL14" i="24"/>
  <c r="U16" i="24"/>
  <c r="U24" i="24"/>
  <c r="U26" i="24"/>
  <c r="AL26" i="24"/>
  <c r="AF27" i="24"/>
  <c r="W28" i="24"/>
  <c r="U29" i="24"/>
  <c r="AG30" i="24"/>
  <c r="W32" i="24"/>
  <c r="AL32" i="24"/>
  <c r="W37" i="24"/>
  <c r="AF38" i="24"/>
  <c r="AL45" i="24"/>
  <c r="R48" i="24"/>
  <c r="AF55" i="24"/>
  <c r="AH55" i="24" s="1"/>
  <c r="AF59" i="24"/>
  <c r="AH59" i="24" s="1"/>
  <c r="AG64" i="24"/>
  <c r="AH64" i="24" s="1"/>
  <c r="AG176" i="23"/>
  <c r="BC176" i="23"/>
  <c r="AF186" i="23"/>
  <c r="R189" i="23"/>
  <c r="R192" i="23"/>
  <c r="AF198" i="23"/>
  <c r="R201" i="23"/>
  <c r="R204" i="23"/>
  <c r="AF210" i="23"/>
  <c r="R212" i="23"/>
  <c r="AL213" i="23"/>
  <c r="R219" i="23"/>
  <c r="U5" i="24"/>
  <c r="U6" i="24"/>
  <c r="U8" i="24"/>
  <c r="U9" i="24"/>
  <c r="R10" i="24"/>
  <c r="AF10" i="24"/>
  <c r="R11" i="24"/>
  <c r="AL12" i="24"/>
  <c r="W14" i="24"/>
  <c r="R15" i="24"/>
  <c r="W16" i="24"/>
  <c r="AL17" i="24"/>
  <c r="U22" i="24"/>
  <c r="AF23" i="24"/>
  <c r="W24" i="24"/>
  <c r="AF25" i="24"/>
  <c r="W26" i="24"/>
  <c r="U27" i="24"/>
  <c r="X27" i="24" s="1"/>
  <c r="R29" i="24"/>
  <c r="AL31" i="24"/>
  <c r="W34" i="24"/>
  <c r="U35" i="24"/>
  <c r="AL39" i="24"/>
  <c r="AG45" i="24"/>
  <c r="AH45" i="24" s="1"/>
  <c r="R46" i="24"/>
  <c r="R51" i="24"/>
  <c r="AG51" i="24"/>
  <c r="R52" i="24"/>
  <c r="W53" i="24"/>
  <c r="W61" i="24"/>
  <c r="U62" i="24"/>
  <c r="R71" i="24"/>
  <c r="AG73" i="24"/>
  <c r="AL75" i="24"/>
  <c r="R79" i="24"/>
  <c r="AG83" i="24"/>
  <c r="AF83" i="24"/>
  <c r="R84" i="24"/>
  <c r="AL86" i="24"/>
  <c r="AG87" i="24"/>
  <c r="AG89" i="24"/>
  <c r="AF96" i="24"/>
  <c r="AG101" i="24"/>
  <c r="AL156" i="23"/>
  <c r="AL162" i="23"/>
  <c r="AG163" i="23"/>
  <c r="AG168" i="23"/>
  <c r="AL172" i="23"/>
  <c r="R174" i="23"/>
  <c r="BG176" i="23"/>
  <c r="AG178" i="23"/>
  <c r="AH178" i="23" s="1"/>
  <c r="R179" i="23"/>
  <c r="AF180" i="23"/>
  <c r="AL184" i="23"/>
  <c r="BC184" i="23"/>
  <c r="R187" i="23"/>
  <c r="AL187" i="23"/>
  <c r="AG196" i="23"/>
  <c r="R199" i="23"/>
  <c r="AL199" i="23"/>
  <c r="R208" i="23"/>
  <c r="R210" i="23"/>
  <c r="R213" i="23"/>
  <c r="R214" i="23"/>
  <c r="AF214" i="23"/>
  <c r="R216" i="23"/>
  <c r="AF216" i="23"/>
  <c r="AH216" i="23" s="1"/>
  <c r="AG218" i="23"/>
  <c r="R221" i="23"/>
  <c r="R224" i="23"/>
  <c r="AL224" i="23"/>
  <c r="R8" i="24"/>
  <c r="AF8" i="24"/>
  <c r="AH8" i="24" s="1"/>
  <c r="W10" i="24"/>
  <c r="W11" i="24"/>
  <c r="AG12" i="24"/>
  <c r="AL16" i="24"/>
  <c r="U18" i="24"/>
  <c r="U20" i="24"/>
  <c r="X20" i="24" s="1"/>
  <c r="AF21" i="24"/>
  <c r="W22" i="24"/>
  <c r="W33" i="24"/>
  <c r="AF35" i="24"/>
  <c r="AL48" i="24"/>
  <c r="AL59" i="24"/>
  <c r="R60" i="24"/>
  <c r="U60" i="24"/>
  <c r="BO82" i="24"/>
  <c r="AL95" i="24"/>
  <c r="AL98" i="24"/>
  <c r="AL111" i="24"/>
  <c r="W6" i="24"/>
  <c r="W9" i="24"/>
  <c r="R40" i="24"/>
  <c r="R41" i="24"/>
  <c r="BN43" i="24"/>
  <c r="BO43" i="24" s="1"/>
  <c r="R56" i="24"/>
  <c r="AG124" i="24"/>
  <c r="AL126" i="24"/>
  <c r="R131" i="24"/>
  <c r="AL137" i="24"/>
  <c r="AG176" i="24"/>
  <c r="BC176" i="24"/>
  <c r="Z205" i="2"/>
  <c r="Z199" i="2"/>
  <c r="Z193" i="2"/>
  <c r="AD189" i="2"/>
  <c r="Z187" i="2"/>
  <c r="Z181" i="2"/>
  <c r="AD177" i="2"/>
  <c r="Z175" i="2"/>
  <c r="Z169" i="2"/>
  <c r="AD165" i="2"/>
  <c r="Z163" i="2"/>
  <c r="Z157" i="2"/>
  <c r="AD153" i="2"/>
  <c r="Z151" i="2"/>
  <c r="Z145" i="2"/>
  <c r="Z139" i="2"/>
  <c r="Z133" i="2"/>
  <c r="Z127" i="2"/>
  <c r="Z121" i="2"/>
  <c r="Z115" i="2"/>
  <c r="Z109" i="2"/>
  <c r="AD105" i="2"/>
  <c r="Z103" i="2"/>
  <c r="Z97" i="2"/>
  <c r="Z91" i="2"/>
  <c r="Z85" i="2"/>
  <c r="Z79" i="2"/>
  <c r="Z73" i="2"/>
  <c r="Z67" i="2"/>
  <c r="Z61" i="2"/>
  <c r="Z55" i="2"/>
  <c r="Z49" i="2"/>
  <c r="Z43" i="2"/>
  <c r="Z37" i="2"/>
  <c r="Z31" i="2"/>
  <c r="Z25" i="2"/>
  <c r="Z19" i="2"/>
  <c r="Z13" i="2"/>
  <c r="R115" i="24"/>
  <c r="AF115" i="24"/>
  <c r="R121" i="24"/>
  <c r="AL125" i="24"/>
  <c r="R127" i="24"/>
  <c r="AF127" i="24"/>
  <c r="AG132" i="24"/>
  <c r="AH132" i="24" s="1"/>
  <c r="AL136" i="24"/>
  <c r="R139" i="24"/>
  <c r="AF138" i="24"/>
  <c r="AL146" i="24"/>
  <c r="AF147" i="24"/>
  <c r="AL152" i="24"/>
  <c r="AG164" i="24"/>
  <c r="AH164" i="24" s="1"/>
  <c r="R166" i="24"/>
  <c r="AG171" i="24"/>
  <c r="AL173" i="24"/>
  <c r="BN176" i="24"/>
  <c r="BO176" i="24" s="1"/>
  <c r="AL185" i="24"/>
  <c r="AL189" i="24"/>
  <c r="AL221" i="24"/>
  <c r="R224" i="24"/>
  <c r="AF111" i="24"/>
  <c r="R114" i="24"/>
  <c r="R126" i="24"/>
  <c r="AG130" i="24"/>
  <c r="AF133" i="24"/>
  <c r="R137" i="24"/>
  <c r="AG151" i="24"/>
  <c r="AH151" i="24" s="1"/>
  <c r="R153" i="24"/>
  <c r="AF159" i="24"/>
  <c r="R171" i="24"/>
  <c r="BS176" i="24"/>
  <c r="AG177" i="24"/>
  <c r="AF181" i="24"/>
  <c r="AH181" i="24" s="1"/>
  <c r="AG184" i="24"/>
  <c r="AF222" i="24"/>
  <c r="Z65" i="2"/>
  <c r="Z59" i="2"/>
  <c r="Z53" i="2"/>
  <c r="Z47" i="2"/>
  <c r="Z41" i="2"/>
  <c r="Z35" i="2"/>
  <c r="Z23" i="2"/>
  <c r="Z17" i="2"/>
  <c r="Z11" i="2"/>
  <c r="AL54" i="24"/>
  <c r="R58" i="24"/>
  <c r="AL63" i="24"/>
  <c r="R75" i="24"/>
  <c r="R78" i="24"/>
  <c r="AL82" i="24"/>
  <c r="AG85" i="24"/>
  <c r="R86" i="24"/>
  <c r="AG88" i="24"/>
  <c r="R90" i="24"/>
  <c r="AG92" i="24"/>
  <c r="R93" i="24"/>
  <c r="R94" i="24"/>
  <c r="AG96" i="24"/>
  <c r="R97" i="24"/>
  <c r="R98" i="24"/>
  <c r="AG100" i="24"/>
  <c r="R101" i="24"/>
  <c r="R102" i="24"/>
  <c r="AG104" i="24"/>
  <c r="AH104" i="24" s="1"/>
  <c r="R105" i="24"/>
  <c r="R106" i="24"/>
  <c r="AG108" i="24"/>
  <c r="R109" i="24"/>
  <c r="BG111" i="24"/>
  <c r="AG115" i="24"/>
  <c r="R117" i="24"/>
  <c r="AL121" i="24"/>
  <c r="R123" i="24"/>
  <c r="AF123" i="24"/>
  <c r="AG127" i="24"/>
  <c r="R129" i="24"/>
  <c r="R132" i="24"/>
  <c r="AL135" i="24"/>
  <c r="AG138" i="24"/>
  <c r="R141" i="24"/>
  <c r="AF141" i="24"/>
  <c r="AH141" i="24" s="1"/>
  <c r="BN146" i="24"/>
  <c r="BO146" i="24" s="1"/>
  <c r="R149" i="24"/>
  <c r="AG157" i="24"/>
  <c r="R158" i="24"/>
  <c r="R162" i="24"/>
  <c r="R168" i="24"/>
  <c r="AF168" i="24"/>
  <c r="AH168" i="24" s="1"/>
  <c r="AG172" i="24"/>
  <c r="AG173" i="24"/>
  <c r="R174" i="24"/>
  <c r="R186" i="24"/>
  <c r="R190" i="24"/>
  <c r="AF190" i="24"/>
  <c r="AH190" i="24" s="1"/>
  <c r="R194" i="24"/>
  <c r="AF194" i="24"/>
  <c r="R198" i="24"/>
  <c r="AF198" i="24"/>
  <c r="AH198" i="24" s="1"/>
  <c r="R202" i="24"/>
  <c r="AF202" i="24"/>
  <c r="R206" i="24"/>
  <c r="AF206" i="24"/>
  <c r="R210" i="24"/>
  <c r="AF210" i="24"/>
  <c r="R214" i="24"/>
  <c r="AF214" i="24"/>
  <c r="R218" i="24"/>
  <c r="AF218" i="24"/>
  <c r="AH218" i="24" s="1"/>
  <c r="AL223" i="24"/>
  <c r="AL107" i="24"/>
  <c r="AL112" i="24"/>
  <c r="AG121" i="24"/>
  <c r="AL124" i="24"/>
  <c r="R136" i="24"/>
  <c r="R140" i="24"/>
  <c r="AL143" i="24"/>
  <c r="BS146" i="24"/>
  <c r="R155" i="24"/>
  <c r="AL161" i="24"/>
  <c r="BC161" i="24"/>
  <c r="BO161" i="24"/>
  <c r="AG166" i="24"/>
  <c r="AL169" i="24"/>
  <c r="AF171" i="24"/>
  <c r="AL172" i="24"/>
  <c r="AL176" i="24"/>
  <c r="R179" i="24"/>
  <c r="BC184" i="24"/>
  <c r="BO184" i="24"/>
  <c r="R185" i="24"/>
  <c r="AL187" i="24"/>
  <c r="AL191" i="24"/>
  <c r="AL195" i="24"/>
  <c r="AL199" i="24"/>
  <c r="AL203" i="24"/>
  <c r="AL207" i="24"/>
  <c r="AL211" i="24"/>
  <c r="AL215" i="24"/>
  <c r="AL219" i="24"/>
  <c r="AE198" i="2"/>
  <c r="AA190" i="2"/>
  <c r="AE186" i="2"/>
  <c r="AA178" i="2"/>
  <c r="AE174" i="2"/>
  <c r="AA166" i="2"/>
  <c r="AE162" i="2"/>
  <c r="AA154" i="2"/>
  <c r="AE150" i="2"/>
  <c r="AE144" i="2"/>
  <c r="AA142" i="2"/>
  <c r="AE138" i="2"/>
  <c r="AE132" i="2"/>
  <c r="AE102" i="2"/>
  <c r="AE84" i="2"/>
  <c r="Y62" i="26"/>
  <c r="AC157" i="2"/>
  <c r="AF154" i="2"/>
  <c r="AC121" i="2"/>
  <c r="AF118" i="2"/>
  <c r="AC173" i="2"/>
  <c r="AF170" i="2"/>
  <c r="AB150" i="2"/>
  <c r="AF132" i="2"/>
  <c r="AF70" i="2"/>
  <c r="AE68" i="2"/>
  <c r="AD201" i="2"/>
  <c r="AC189" i="2"/>
  <c r="AF186" i="2"/>
  <c r="AB166" i="2"/>
  <c r="AE204" i="2"/>
  <c r="AB182" i="2"/>
  <c r="AF140" i="2"/>
  <c r="AF138" i="2"/>
  <c r="AA202" i="2"/>
  <c r="AB202" i="2"/>
  <c r="AC199" i="2"/>
  <c r="AD199" i="2"/>
  <c r="AE196" i="2"/>
  <c r="AF196" i="2"/>
  <c r="AC195" i="2"/>
  <c r="AD195" i="2"/>
  <c r="AE188" i="2"/>
  <c r="AF188" i="2"/>
  <c r="AA180" i="2"/>
  <c r="AB180" i="2"/>
  <c r="AA176" i="2"/>
  <c r="AB176" i="2"/>
  <c r="AA172" i="2"/>
  <c r="AB172" i="2"/>
  <c r="AC167" i="2"/>
  <c r="AD167" i="2"/>
  <c r="AE164" i="2"/>
  <c r="AF164" i="2"/>
  <c r="AC163" i="2"/>
  <c r="AD163" i="2"/>
  <c r="AA160" i="2"/>
  <c r="AB160" i="2"/>
  <c r="AC159" i="2"/>
  <c r="AD159" i="2"/>
  <c r="AE156" i="2"/>
  <c r="AF156" i="2"/>
  <c r="AA152" i="2"/>
  <c r="AB152" i="2"/>
  <c r="AE148" i="2"/>
  <c r="AF148" i="2"/>
  <c r="AC147" i="2"/>
  <c r="AD147" i="2"/>
  <c r="AC143" i="2"/>
  <c r="AD143" i="2"/>
  <c r="AE134" i="2"/>
  <c r="AF134" i="2"/>
  <c r="AA126" i="2"/>
  <c r="AB126" i="2"/>
  <c r="AD125" i="2"/>
  <c r="AC125" i="2"/>
  <c r="AA124" i="2"/>
  <c r="AB124" i="2"/>
  <c r="AC123" i="2"/>
  <c r="AD123" i="2"/>
  <c r="AE122" i="2"/>
  <c r="AF122" i="2"/>
  <c r="AE120" i="2"/>
  <c r="AF120" i="2"/>
  <c r="AD113" i="2"/>
  <c r="AC113" i="2"/>
  <c r="AE112" i="2"/>
  <c r="AF112" i="2"/>
  <c r="AE110" i="2"/>
  <c r="AF110" i="2"/>
  <c r="AE108" i="2"/>
  <c r="AF108" i="2"/>
  <c r="AA104" i="2"/>
  <c r="AB104" i="2"/>
  <c r="AA100" i="2"/>
  <c r="AB100" i="2"/>
  <c r="AC99" i="2"/>
  <c r="AD99" i="2"/>
  <c r="AA98" i="2"/>
  <c r="AB98" i="2"/>
  <c r="AE94" i="2"/>
  <c r="AF94" i="2"/>
  <c r="AC93" i="2"/>
  <c r="AD93" i="2"/>
  <c r="AA92" i="2"/>
  <c r="AB92" i="2"/>
  <c r="AD91" i="2"/>
  <c r="AC91" i="2"/>
  <c r="AA90" i="2"/>
  <c r="AB90" i="2"/>
  <c r="AC89" i="2"/>
  <c r="AD89" i="2"/>
  <c r="AA88" i="2"/>
  <c r="AB88" i="2"/>
  <c r="AD79" i="2"/>
  <c r="AC79" i="2"/>
  <c r="AA78" i="2"/>
  <c r="AB78" i="2"/>
  <c r="AC77" i="2"/>
  <c r="AD77" i="2"/>
  <c r="AA76" i="2"/>
  <c r="AB76" i="2"/>
  <c r="AD75" i="2"/>
  <c r="AC75" i="2"/>
  <c r="AA74" i="2"/>
  <c r="AB74" i="2"/>
  <c r="AE72" i="2"/>
  <c r="AF72" i="2"/>
  <c r="AA66" i="2"/>
  <c r="AB66" i="2"/>
  <c r="AC65" i="2"/>
  <c r="AD65" i="2"/>
  <c r="AB64" i="2"/>
  <c r="AA64" i="2"/>
  <c r="AE62" i="2"/>
  <c r="AF62" i="2"/>
  <c r="AF60" i="2"/>
  <c r="AE60" i="2"/>
  <c r="AA58" i="2"/>
  <c r="AB58" i="2"/>
  <c r="AC57" i="2"/>
  <c r="AD57" i="2"/>
  <c r="AB56" i="2"/>
  <c r="AA56" i="2"/>
  <c r="AC55" i="2"/>
  <c r="AD55" i="2"/>
  <c r="AA54" i="2"/>
  <c r="AB54" i="2"/>
  <c r="AC53" i="2"/>
  <c r="AD53" i="2"/>
  <c r="AF52" i="2"/>
  <c r="AE52" i="2"/>
  <c r="AE50" i="2"/>
  <c r="AF50" i="2"/>
  <c r="AF48" i="2"/>
  <c r="AE48" i="2"/>
  <c r="AF44" i="2"/>
  <c r="AE44" i="2"/>
  <c r="AE42" i="2"/>
  <c r="AF42" i="2"/>
  <c r="AB40" i="2"/>
  <c r="AA40" i="2"/>
  <c r="AC39" i="2"/>
  <c r="AD39" i="2"/>
  <c r="AA38" i="2"/>
  <c r="AB38" i="2"/>
  <c r="AC37" i="2"/>
  <c r="AD37" i="2"/>
  <c r="AB36" i="2"/>
  <c r="AA36" i="2"/>
  <c r="AC35" i="2"/>
  <c r="AD35" i="2"/>
  <c r="AA34" i="2"/>
  <c r="AB34" i="2"/>
  <c r="AE30" i="2"/>
  <c r="AF30" i="2"/>
  <c r="AC29" i="2"/>
  <c r="AD29" i="2"/>
  <c r="AB28" i="2"/>
  <c r="AA28" i="2"/>
  <c r="AC25" i="2"/>
  <c r="AD25" i="2"/>
  <c r="AF24" i="2"/>
  <c r="AE24" i="2"/>
  <c r="AC23" i="2"/>
  <c r="AD23" i="2"/>
  <c r="AA22" i="2"/>
  <c r="AB22" i="2"/>
  <c r="AC21" i="2"/>
  <c r="AD21" i="2"/>
  <c r="AF20" i="2"/>
  <c r="AE20" i="2"/>
  <c r="AA18" i="2"/>
  <c r="AB18" i="2"/>
  <c r="AF198" i="2"/>
  <c r="AB194" i="2"/>
  <c r="AC185" i="2"/>
  <c r="AF182" i="2"/>
  <c r="AB178" i="2"/>
  <c r="AC169" i="2"/>
  <c r="AF166" i="2"/>
  <c r="AB162" i="2"/>
  <c r="AC153" i="2"/>
  <c r="AF150" i="2"/>
  <c r="AB146" i="2"/>
  <c r="AF136" i="2"/>
  <c r="AB114" i="2"/>
  <c r="AF86" i="2"/>
  <c r="AF84" i="2"/>
  <c r="AC203" i="2"/>
  <c r="AD203" i="2"/>
  <c r="AA200" i="2"/>
  <c r="AB200" i="2"/>
  <c r="AE192" i="2"/>
  <c r="AF192" i="2"/>
  <c r="AA188" i="2"/>
  <c r="AB188" i="2"/>
  <c r="AA184" i="2"/>
  <c r="AB184" i="2"/>
  <c r="AE172" i="2"/>
  <c r="AF172" i="2"/>
  <c r="AC171" i="2"/>
  <c r="AD171" i="2"/>
  <c r="AE168" i="2"/>
  <c r="AF168" i="2"/>
  <c r="AD137" i="2"/>
  <c r="AC137" i="2"/>
  <c r="AA136" i="2"/>
  <c r="AB136" i="2"/>
  <c r="AD135" i="2"/>
  <c r="AC135" i="2"/>
  <c r="AA134" i="2"/>
  <c r="AB134" i="2"/>
  <c r="AE130" i="2"/>
  <c r="AF130" i="2"/>
  <c r="AA120" i="2"/>
  <c r="AB120" i="2"/>
  <c r="AA116" i="2"/>
  <c r="AB116" i="2"/>
  <c r="AE106" i="2"/>
  <c r="AF106" i="2"/>
  <c r="AE104" i="2"/>
  <c r="AF104" i="2"/>
  <c r="AD95" i="2"/>
  <c r="AC95" i="2"/>
  <c r="AA94" i="2"/>
  <c r="AB94" i="2"/>
  <c r="AE92" i="2"/>
  <c r="AF92" i="2"/>
  <c r="AE90" i="2"/>
  <c r="AF90" i="2"/>
  <c r="AE88" i="2"/>
  <c r="AF88" i="2"/>
  <c r="AC85" i="2"/>
  <c r="AD85" i="2"/>
  <c r="AA84" i="2"/>
  <c r="AB84" i="2"/>
  <c r="AD83" i="2"/>
  <c r="AC83" i="2"/>
  <c r="AA82" i="2"/>
  <c r="AB82" i="2"/>
  <c r="AC73" i="2"/>
  <c r="AD73" i="2"/>
  <c r="AC69" i="2"/>
  <c r="AD69" i="2"/>
  <c r="AB68" i="2"/>
  <c r="AA68" i="2"/>
  <c r="AC67" i="2"/>
  <c r="AD67" i="2"/>
  <c r="AF64" i="2"/>
  <c r="AE64" i="2"/>
  <c r="AC63" i="2"/>
  <c r="AD63" i="2"/>
  <c r="AE46" i="2"/>
  <c r="AF46" i="2"/>
  <c r="AC33" i="2"/>
  <c r="AD33" i="2"/>
  <c r="AB32" i="2"/>
  <c r="AA32" i="2"/>
  <c r="AC31" i="2"/>
  <c r="AD31" i="2"/>
  <c r="AA30" i="2"/>
  <c r="AB30" i="2"/>
  <c r="AA26" i="2"/>
  <c r="AB26" i="2"/>
  <c r="AE22" i="2"/>
  <c r="AF22" i="2"/>
  <c r="AD205" i="2"/>
  <c r="AC197" i="2"/>
  <c r="AF194" i="2"/>
  <c r="AB190" i="2"/>
  <c r="AC181" i="2"/>
  <c r="AF178" i="2"/>
  <c r="AB174" i="2"/>
  <c r="AC165" i="2"/>
  <c r="AF162" i="2"/>
  <c r="AB158" i="2"/>
  <c r="AC149" i="2"/>
  <c r="AF146" i="2"/>
  <c r="AB142" i="2"/>
  <c r="AB80" i="2"/>
  <c r="AE202" i="2"/>
  <c r="AF202" i="2"/>
  <c r="AE200" i="2"/>
  <c r="AF200" i="2"/>
  <c r="AA196" i="2"/>
  <c r="AB196" i="2"/>
  <c r="AA192" i="2"/>
  <c r="AB192" i="2"/>
  <c r="AC191" i="2"/>
  <c r="AD191" i="2"/>
  <c r="AC187" i="2"/>
  <c r="AD187" i="2"/>
  <c r="AE184" i="2"/>
  <c r="AF184" i="2"/>
  <c r="AC183" i="2"/>
  <c r="AD183" i="2"/>
  <c r="AE180" i="2"/>
  <c r="AF180" i="2"/>
  <c r="AC179" i="2"/>
  <c r="AD179" i="2"/>
  <c r="AE176" i="2"/>
  <c r="AF176" i="2"/>
  <c r="AC175" i="2"/>
  <c r="AD175" i="2"/>
  <c r="AA168" i="2"/>
  <c r="AB168" i="2"/>
  <c r="AA164" i="2"/>
  <c r="AB164" i="2"/>
  <c r="AE160" i="2"/>
  <c r="AF160" i="2"/>
  <c r="AA156" i="2"/>
  <c r="AB156" i="2"/>
  <c r="AC155" i="2"/>
  <c r="AD155" i="2"/>
  <c r="AE152" i="2"/>
  <c r="AF152" i="2"/>
  <c r="AC151" i="2"/>
  <c r="AD151" i="2"/>
  <c r="AA148" i="2"/>
  <c r="AB148" i="2"/>
  <c r="AD145" i="2"/>
  <c r="AC145" i="2"/>
  <c r="AA144" i="2"/>
  <c r="AB144" i="2"/>
  <c r="AD141" i="2"/>
  <c r="AC141" i="2"/>
  <c r="AA140" i="2"/>
  <c r="AB140" i="2"/>
  <c r="AC139" i="2"/>
  <c r="AD139" i="2"/>
  <c r="AD133" i="2"/>
  <c r="AC133" i="2"/>
  <c r="AA132" i="2"/>
  <c r="AB132" i="2"/>
  <c r="AD131" i="2"/>
  <c r="AC131" i="2"/>
  <c r="AA130" i="2"/>
  <c r="AB130" i="2"/>
  <c r="AD129" i="2"/>
  <c r="AC129" i="2"/>
  <c r="AA128" i="2"/>
  <c r="AB128" i="2"/>
  <c r="AD127" i="2"/>
  <c r="AC127" i="2"/>
  <c r="AE126" i="2"/>
  <c r="AF126" i="2"/>
  <c r="AE124" i="2"/>
  <c r="AF124" i="2"/>
  <c r="AA122" i="2"/>
  <c r="AB122" i="2"/>
  <c r="AC119" i="2"/>
  <c r="AD119" i="2"/>
  <c r="AA118" i="2"/>
  <c r="AB118" i="2"/>
  <c r="AD117" i="2"/>
  <c r="AC117" i="2"/>
  <c r="AE116" i="2"/>
  <c r="AF116" i="2"/>
  <c r="AC115" i="2"/>
  <c r="AD115" i="2"/>
  <c r="AE114" i="2"/>
  <c r="AF114" i="2"/>
  <c r="AA112" i="2"/>
  <c r="AB112" i="2"/>
  <c r="AC111" i="2"/>
  <c r="AD111" i="2"/>
  <c r="AA110" i="2"/>
  <c r="AB110" i="2"/>
  <c r="AD109" i="2"/>
  <c r="AC109" i="2"/>
  <c r="AA108" i="2"/>
  <c r="AB108" i="2"/>
  <c r="AC107" i="2"/>
  <c r="AD107" i="2"/>
  <c r="AA106" i="2"/>
  <c r="AB106" i="2"/>
  <c r="AC103" i="2"/>
  <c r="AD103" i="2"/>
  <c r="AA102" i="2"/>
  <c r="AB102" i="2"/>
  <c r="AD101" i="2"/>
  <c r="AC101" i="2"/>
  <c r="AE100" i="2"/>
  <c r="AF100" i="2"/>
  <c r="AE98" i="2"/>
  <c r="AF98" i="2"/>
  <c r="AC97" i="2"/>
  <c r="AD97" i="2"/>
  <c r="AE96" i="2"/>
  <c r="AF96" i="2"/>
  <c r="AD87" i="2"/>
  <c r="AC87" i="2"/>
  <c r="AA86" i="2"/>
  <c r="AB86" i="2"/>
  <c r="AE82" i="2"/>
  <c r="AF82" i="2"/>
  <c r="AC81" i="2"/>
  <c r="AD81" i="2"/>
  <c r="AE80" i="2"/>
  <c r="AF80" i="2"/>
  <c r="AE78" i="2"/>
  <c r="AF78" i="2"/>
  <c r="AE76" i="2"/>
  <c r="AF76" i="2"/>
  <c r="AE74" i="2"/>
  <c r="AF74" i="2"/>
  <c r="AA72" i="2"/>
  <c r="AB72" i="2"/>
  <c r="AD71" i="2"/>
  <c r="AC71" i="2"/>
  <c r="AA70" i="2"/>
  <c r="AB70" i="2"/>
  <c r="AE66" i="2"/>
  <c r="AF66" i="2"/>
  <c r="AA62" i="2"/>
  <c r="AB62" i="2"/>
  <c r="AD61" i="2"/>
  <c r="AC61" i="2"/>
  <c r="AB60" i="2"/>
  <c r="AA60" i="2"/>
  <c r="AC59" i="2"/>
  <c r="AD59" i="2"/>
  <c r="AE58" i="2"/>
  <c r="AF58" i="2"/>
  <c r="AF56" i="2"/>
  <c r="AE56" i="2"/>
  <c r="AE54" i="2"/>
  <c r="AF54" i="2"/>
  <c r="AB52" i="2"/>
  <c r="AA52" i="2"/>
  <c r="AC51" i="2"/>
  <c r="AD51" i="2"/>
  <c r="AA50" i="2"/>
  <c r="AB50" i="2"/>
  <c r="AC49" i="2"/>
  <c r="AD49" i="2"/>
  <c r="AB48" i="2"/>
  <c r="AA48" i="2"/>
  <c r="AC47" i="2"/>
  <c r="AD47" i="2"/>
  <c r="AA46" i="2"/>
  <c r="AB46" i="2"/>
  <c r="AC45" i="2"/>
  <c r="AD45" i="2"/>
  <c r="AB44" i="2"/>
  <c r="AA44" i="2"/>
  <c r="AC43" i="2"/>
  <c r="AD43" i="2"/>
  <c r="AA42" i="2"/>
  <c r="AB42" i="2"/>
  <c r="AC41" i="2"/>
  <c r="AD41" i="2"/>
  <c r="AF40" i="2"/>
  <c r="AE40" i="2"/>
  <c r="AE38" i="2"/>
  <c r="AF38" i="2"/>
  <c r="AF36" i="2"/>
  <c r="AE36" i="2"/>
  <c r="AE34" i="2"/>
  <c r="AF34" i="2"/>
  <c r="AF32" i="2"/>
  <c r="AE32" i="2"/>
  <c r="AF28" i="2"/>
  <c r="AE28" i="2"/>
  <c r="AC27" i="2"/>
  <c r="AD27" i="2"/>
  <c r="AE26" i="2"/>
  <c r="AF26" i="2"/>
  <c r="AB24" i="2"/>
  <c r="AA24" i="2"/>
  <c r="AB20" i="2"/>
  <c r="AA20" i="2"/>
  <c r="AC19" i="2"/>
  <c r="AD19" i="2"/>
  <c r="AE18" i="2"/>
  <c r="AF18" i="2"/>
  <c r="AA204" i="2"/>
  <c r="AC193" i="2"/>
  <c r="AF190" i="2"/>
  <c r="AB186" i="2"/>
  <c r="AC177" i="2"/>
  <c r="AF174" i="2"/>
  <c r="AB170" i="2"/>
  <c r="AC161" i="2"/>
  <c r="AF158" i="2"/>
  <c r="AB154" i="2"/>
  <c r="AF144" i="2"/>
  <c r="AF142" i="2"/>
  <c r="AB138" i="2"/>
  <c r="AF128" i="2"/>
  <c r="AC105" i="2"/>
  <c r="AF102" i="2"/>
  <c r="AB96" i="2"/>
  <c r="AA16" i="2"/>
  <c r="AB16" i="2"/>
  <c r="AD13" i="2"/>
  <c r="AC13" i="2"/>
  <c r="AA12" i="2"/>
  <c r="AB12" i="2"/>
  <c r="AC17" i="2"/>
  <c r="AF14" i="2"/>
  <c r="AE16" i="2"/>
  <c r="AF16" i="2"/>
  <c r="AC15" i="2"/>
  <c r="AD15" i="2"/>
  <c r="AA14" i="2"/>
  <c r="AB14" i="2"/>
  <c r="AE12" i="2"/>
  <c r="AF12" i="2"/>
  <c r="AC11" i="2"/>
  <c r="AD11" i="2"/>
  <c r="Z4" i="24"/>
  <c r="BS4" i="24"/>
  <c r="V5" i="24"/>
  <c r="U11" i="24"/>
  <c r="AF5" i="24"/>
  <c r="AF7" i="24"/>
  <c r="AH7" i="24" s="1"/>
  <c r="AF9" i="24"/>
  <c r="U13" i="24"/>
  <c r="W15" i="24"/>
  <c r="AF15" i="24"/>
  <c r="U17" i="24"/>
  <c r="W19" i="24"/>
  <c r="AF19" i="24"/>
  <c r="X26" i="24"/>
  <c r="AF11" i="24"/>
  <c r="AH11" i="24" s="1"/>
  <c r="U12" i="24"/>
  <c r="X12" i="24" s="1"/>
  <c r="AF12" i="24"/>
  <c r="R13" i="24"/>
  <c r="AF16" i="24"/>
  <c r="R12" i="24"/>
  <c r="W13" i="24"/>
  <c r="AF13" i="24"/>
  <c r="AH13" i="24" s="1"/>
  <c r="U15" i="24"/>
  <c r="W17" i="24"/>
  <c r="AF17" i="24"/>
  <c r="U19" i="24"/>
  <c r="X23" i="24"/>
  <c r="AG21" i="24"/>
  <c r="R22" i="24"/>
  <c r="AG23" i="24"/>
  <c r="R24" i="24"/>
  <c r="AG25" i="24"/>
  <c r="R26" i="24"/>
  <c r="AG27" i="24"/>
  <c r="R28" i="24"/>
  <c r="AG29" i="24"/>
  <c r="R30" i="24"/>
  <c r="AF31" i="24"/>
  <c r="AG31" i="24"/>
  <c r="U32" i="24"/>
  <c r="AL33" i="24"/>
  <c r="R34" i="24"/>
  <c r="AG35" i="24"/>
  <c r="U36" i="24"/>
  <c r="AL37" i="24"/>
  <c r="R38" i="24"/>
  <c r="AG39" i="24"/>
  <c r="U40" i="24"/>
  <c r="AL41" i="24"/>
  <c r="AL44" i="24"/>
  <c r="R45" i="24"/>
  <c r="AH47" i="24"/>
  <c r="AG48" i="24"/>
  <c r="AF48" i="24"/>
  <c r="AG49" i="24"/>
  <c r="U50" i="24"/>
  <c r="W52" i="24"/>
  <c r="X52" i="24" s="1"/>
  <c r="R53" i="24"/>
  <c r="AG56" i="24"/>
  <c r="AF56" i="24"/>
  <c r="AG57" i="24"/>
  <c r="U58" i="24"/>
  <c r="W60" i="24"/>
  <c r="R61" i="24"/>
  <c r="W31" i="24"/>
  <c r="R33" i="24"/>
  <c r="R47" i="24"/>
  <c r="AG50" i="24"/>
  <c r="AF50" i="24"/>
  <c r="W54" i="24"/>
  <c r="X54" i="24" s="1"/>
  <c r="AG58" i="24"/>
  <c r="AF58" i="24"/>
  <c r="W62" i="24"/>
  <c r="R65" i="24"/>
  <c r="AG79" i="24"/>
  <c r="AH79" i="24" s="1"/>
  <c r="AL79" i="24"/>
  <c r="AG33" i="24"/>
  <c r="U34" i="24"/>
  <c r="W35" i="24"/>
  <c r="AG37" i="24"/>
  <c r="U38" i="24"/>
  <c r="X38" i="24" s="1"/>
  <c r="W39" i="24"/>
  <c r="AG41" i="24"/>
  <c r="AG43" i="24"/>
  <c r="AG44" i="24"/>
  <c r="U45" i="24"/>
  <c r="X45" i="24" s="1"/>
  <c r="W46" i="24"/>
  <c r="X46" i="24" s="1"/>
  <c r="W48" i="24"/>
  <c r="R49" i="24"/>
  <c r="AH51" i="24"/>
  <c r="AG52" i="24"/>
  <c r="AF52" i="24"/>
  <c r="AG53" i="24"/>
  <c r="W56" i="24"/>
  <c r="R57" i="24"/>
  <c r="AG60" i="24"/>
  <c r="AF60" i="24"/>
  <c r="AG61" i="24"/>
  <c r="U30" i="24"/>
  <c r="AG32" i="24"/>
  <c r="U33" i="24"/>
  <c r="AG36" i="24"/>
  <c r="AH36" i="24" s="1"/>
  <c r="U37" i="24"/>
  <c r="AG40" i="24"/>
  <c r="U41" i="24"/>
  <c r="X41" i="24" s="1"/>
  <c r="U44" i="24"/>
  <c r="AG46" i="24"/>
  <c r="AF46" i="24"/>
  <c r="U48" i="24"/>
  <c r="W50" i="24"/>
  <c r="AG54" i="24"/>
  <c r="AF54" i="24"/>
  <c r="W58" i="24"/>
  <c r="AG62" i="24"/>
  <c r="AF62" i="24"/>
  <c r="AG71" i="24"/>
  <c r="AH71" i="24" s="1"/>
  <c r="AL71" i="24"/>
  <c r="R73" i="24"/>
  <c r="AL113" i="24"/>
  <c r="AF113" i="24"/>
  <c r="R120" i="24"/>
  <c r="AL66" i="24"/>
  <c r="AF69" i="24"/>
  <c r="AH69" i="24" s="1"/>
  <c r="AG70" i="24"/>
  <c r="AL74" i="24"/>
  <c r="AF77" i="24"/>
  <c r="AG78" i="24"/>
  <c r="AH78" i="24" s="1"/>
  <c r="AG86" i="24"/>
  <c r="R89" i="24"/>
  <c r="AG90" i="24"/>
  <c r="AG91" i="24"/>
  <c r="AF91" i="24"/>
  <c r="AL92" i="24"/>
  <c r="AG94" i="24"/>
  <c r="AG95" i="24"/>
  <c r="AF95" i="24"/>
  <c r="AL96" i="24"/>
  <c r="AG98" i="24"/>
  <c r="AG99" i="24"/>
  <c r="AF99" i="24"/>
  <c r="AL100" i="24"/>
  <c r="AG102" i="24"/>
  <c r="AG103" i="24"/>
  <c r="AF103" i="24"/>
  <c r="AL104" i="24"/>
  <c r="AG106" i="24"/>
  <c r="AH106" i="24" s="1"/>
  <c r="AG107" i="24"/>
  <c r="AF107" i="24"/>
  <c r="AL108" i="24"/>
  <c r="AG111" i="24"/>
  <c r="AG112" i="24"/>
  <c r="AF112" i="24"/>
  <c r="AL118" i="24"/>
  <c r="AG118" i="24"/>
  <c r="U47" i="24"/>
  <c r="U49" i="24"/>
  <c r="U51" i="24"/>
  <c r="U53" i="24"/>
  <c r="U55" i="24"/>
  <c r="U57" i="24"/>
  <c r="X57" i="24" s="1"/>
  <c r="U59" i="24"/>
  <c r="X59" i="24" s="1"/>
  <c r="U61" i="24"/>
  <c r="U63" i="24"/>
  <c r="R69" i="24"/>
  <c r="R77" i="24"/>
  <c r="AF85" i="24"/>
  <c r="AF87" i="24"/>
  <c r="AF88" i="24"/>
  <c r="R116" i="24"/>
  <c r="AL117" i="24"/>
  <c r="AF117" i="24"/>
  <c r="AH117" i="24" s="1"/>
  <c r="AF65" i="24"/>
  <c r="AF66" i="24"/>
  <c r="AG66" i="24"/>
  <c r="AF67" i="24"/>
  <c r="AL70" i="24"/>
  <c r="AF73" i="24"/>
  <c r="AF74" i="24"/>
  <c r="AG74" i="24"/>
  <c r="AF75" i="24"/>
  <c r="AH75" i="24" s="1"/>
  <c r="AL78" i="24"/>
  <c r="AF82" i="24"/>
  <c r="AH82" i="24" s="1"/>
  <c r="AH97" i="24"/>
  <c r="BS111" i="24"/>
  <c r="AL114" i="24"/>
  <c r="AG114" i="24"/>
  <c r="AH114" i="24" s="1"/>
  <c r="AG116" i="24"/>
  <c r="AF116" i="24"/>
  <c r="R124" i="24"/>
  <c r="R128" i="24"/>
  <c r="R134" i="24"/>
  <c r="R142" i="24"/>
  <c r="AL154" i="24"/>
  <c r="AG154" i="24"/>
  <c r="AG156" i="24"/>
  <c r="AF156" i="24"/>
  <c r="AL167" i="24"/>
  <c r="AG167" i="24"/>
  <c r="AH167" i="24" s="1"/>
  <c r="AG169" i="24"/>
  <c r="AF169" i="24"/>
  <c r="R199" i="24"/>
  <c r="R215" i="24"/>
  <c r="AG223" i="24"/>
  <c r="AF223" i="24"/>
  <c r="AF121" i="24"/>
  <c r="AG122" i="24"/>
  <c r="AH122" i="24" s="1"/>
  <c r="AF125" i="24"/>
  <c r="AG126" i="24"/>
  <c r="AH126" i="24" s="1"/>
  <c r="AF129" i="24"/>
  <c r="AH129" i="24" s="1"/>
  <c r="AG131" i="24"/>
  <c r="AL132" i="24"/>
  <c r="AG139" i="24"/>
  <c r="AL140" i="24"/>
  <c r="R152" i="24"/>
  <c r="AL153" i="24"/>
  <c r="AF153" i="24"/>
  <c r="AH155" i="24"/>
  <c r="BS161" i="24"/>
  <c r="R165" i="24"/>
  <c r="AL166" i="24"/>
  <c r="AF166" i="24"/>
  <c r="AF173" i="24"/>
  <c r="R195" i="24"/>
  <c r="R211" i="24"/>
  <c r="AF120" i="24"/>
  <c r="AF124" i="24"/>
  <c r="AF128" i="24"/>
  <c r="R130" i="24"/>
  <c r="AG137" i="24"/>
  <c r="AH137" i="24" s="1"/>
  <c r="R138" i="24"/>
  <c r="AG146" i="24"/>
  <c r="AH146" i="24" s="1"/>
  <c r="R147" i="24"/>
  <c r="R148" i="24"/>
  <c r="AG152" i="24"/>
  <c r="AF152" i="24"/>
  <c r="AL158" i="24"/>
  <c r="AG158" i="24"/>
  <c r="AH158" i="24" s="1"/>
  <c r="AG161" i="24"/>
  <c r="AF161" i="24"/>
  <c r="AL163" i="24"/>
  <c r="AG163" i="24"/>
  <c r="AH163" i="24" s="1"/>
  <c r="AG165" i="24"/>
  <c r="AF165" i="24"/>
  <c r="R191" i="24"/>
  <c r="R207" i="24"/>
  <c r="AL131" i="24"/>
  <c r="AF134" i="24"/>
  <c r="AF135" i="24"/>
  <c r="AG135" i="24"/>
  <c r="AF136" i="24"/>
  <c r="AH136" i="24" s="1"/>
  <c r="AL139" i="24"/>
  <c r="AF142" i="24"/>
  <c r="AH142" i="24" s="1"/>
  <c r="AF143" i="24"/>
  <c r="AG143" i="24"/>
  <c r="AF144" i="24"/>
  <c r="AG148" i="24"/>
  <c r="AF148" i="24"/>
  <c r="AL149" i="24"/>
  <c r="AF149" i="24"/>
  <c r="AG150" i="24"/>
  <c r="AH150" i="24" s="1"/>
  <c r="R156" i="24"/>
  <c r="AL157" i="24"/>
  <c r="AF157" i="24"/>
  <c r="AL162" i="24"/>
  <c r="AF162" i="24"/>
  <c r="AH162" i="24" s="1"/>
  <c r="R169" i="24"/>
  <c r="AL170" i="24"/>
  <c r="AF170" i="24"/>
  <c r="AH170" i="24" s="1"/>
  <c r="AF176" i="24"/>
  <c r="AH176" i="24" s="1"/>
  <c r="R187" i="24"/>
  <c r="R203" i="24"/>
  <c r="R219" i="24"/>
  <c r="AG178" i="24"/>
  <c r="AH179" i="24"/>
  <c r="AG180" i="24"/>
  <c r="AG182" i="24"/>
  <c r="AG187" i="24"/>
  <c r="AF187" i="24"/>
  <c r="AG191" i="24"/>
  <c r="AF191" i="24"/>
  <c r="AG195" i="24"/>
  <c r="AF195" i="24"/>
  <c r="AG199" i="24"/>
  <c r="AF199" i="24"/>
  <c r="AG203" i="24"/>
  <c r="AF203" i="24"/>
  <c r="AG207" i="24"/>
  <c r="AF207" i="24"/>
  <c r="AG211" i="24"/>
  <c r="AF211" i="24"/>
  <c r="AG215" i="24"/>
  <c r="AF215" i="24"/>
  <c r="AG219" i="24"/>
  <c r="AF219" i="24"/>
  <c r="AL220" i="24"/>
  <c r="AF220" i="24"/>
  <c r="AG221" i="24"/>
  <c r="AL225" i="24"/>
  <c r="R150" i="24"/>
  <c r="R172" i="24"/>
  <c r="R173" i="24"/>
  <c r="BS184" i="24"/>
  <c r="AG185" i="24"/>
  <c r="AF186" i="24"/>
  <c r="AL188" i="24"/>
  <c r="AF188" i="24"/>
  <c r="AG189" i="24"/>
  <c r="AL192" i="24"/>
  <c r="AF192" i="24"/>
  <c r="AH192" i="24" s="1"/>
  <c r="AG193" i="24"/>
  <c r="AL196" i="24"/>
  <c r="AF196" i="24"/>
  <c r="AH196" i="24" s="1"/>
  <c r="AG197" i="24"/>
  <c r="AL200" i="24"/>
  <c r="AF200" i="24"/>
  <c r="AG201" i="24"/>
  <c r="AH201" i="24" s="1"/>
  <c r="AL204" i="24"/>
  <c r="AF204" i="24"/>
  <c r="AG205" i="24"/>
  <c r="AH205" i="24" s="1"/>
  <c r="AL208" i="24"/>
  <c r="AF208" i="24"/>
  <c r="AG209" i="24"/>
  <c r="AH209" i="24" s="1"/>
  <c r="AL212" i="24"/>
  <c r="AF212" i="24"/>
  <c r="AH212" i="24" s="1"/>
  <c r="AG213" i="24"/>
  <c r="AH213" i="24" s="1"/>
  <c r="AL216" i="24"/>
  <c r="AF216" i="24"/>
  <c r="AG217" i="24"/>
  <c r="AH217" i="24" s="1"/>
  <c r="AL174" i="24"/>
  <c r="R178" i="24"/>
  <c r="AL178" i="24"/>
  <c r="R180" i="24"/>
  <c r="AL180" i="24"/>
  <c r="R182" i="24"/>
  <c r="AL182" i="24"/>
  <c r="R223" i="24"/>
  <c r="AG225" i="24"/>
  <c r="AF224" i="24"/>
  <c r="R189" i="24"/>
  <c r="R193" i="24"/>
  <c r="R197" i="24"/>
  <c r="R201" i="24"/>
  <c r="R205" i="24"/>
  <c r="R209" i="24"/>
  <c r="R213" i="24"/>
  <c r="R217" i="24"/>
  <c r="R221" i="24"/>
  <c r="Z4" i="23"/>
  <c r="Z43" i="23"/>
  <c r="U13" i="23"/>
  <c r="X13" i="23" s="1"/>
  <c r="U25" i="23"/>
  <c r="U29" i="23"/>
  <c r="R30" i="23"/>
  <c r="U33" i="23"/>
  <c r="R34" i="23"/>
  <c r="R38" i="23"/>
  <c r="R54" i="23"/>
  <c r="R55" i="23"/>
  <c r="AF54" i="23"/>
  <c r="AG54" i="23"/>
  <c r="R58" i="23"/>
  <c r="R59" i="23"/>
  <c r="AF58" i="23"/>
  <c r="AG58" i="23"/>
  <c r="R62" i="23"/>
  <c r="R63" i="23"/>
  <c r="AF62" i="23"/>
  <c r="AG62" i="23"/>
  <c r="R65" i="23"/>
  <c r="AL67" i="23"/>
  <c r="AF69" i="23"/>
  <c r="AG69" i="23"/>
  <c r="U15" i="23"/>
  <c r="X15" i="23" s="1"/>
  <c r="R26" i="23"/>
  <c r="U37" i="23"/>
  <c r="X37" i="23" s="1"/>
  <c r="R11" i="23"/>
  <c r="R17" i="23"/>
  <c r="R19" i="23"/>
  <c r="U20" i="23"/>
  <c r="X20" i="23" s="1"/>
  <c r="AF20" i="23"/>
  <c r="AH20" i="23" s="1"/>
  <c r="R21" i="23"/>
  <c r="AG21" i="23"/>
  <c r="U24" i="23"/>
  <c r="AF24" i="23"/>
  <c r="AG25" i="23"/>
  <c r="U28" i="23"/>
  <c r="X28" i="23" s="1"/>
  <c r="AF28" i="23"/>
  <c r="AG29" i="23"/>
  <c r="U32" i="23"/>
  <c r="X32" i="23" s="1"/>
  <c r="AF32" i="23"/>
  <c r="AG33" i="23"/>
  <c r="AH33" i="23" s="1"/>
  <c r="U36" i="23"/>
  <c r="X36" i="23" s="1"/>
  <c r="AF36" i="23"/>
  <c r="AG37" i="23"/>
  <c r="U40" i="23"/>
  <c r="W41" i="23"/>
  <c r="BR43" i="23"/>
  <c r="BS43" i="23" s="1"/>
  <c r="U44" i="23"/>
  <c r="V44" i="23" s="1"/>
  <c r="AL45" i="23"/>
  <c r="U47" i="23"/>
  <c r="W48" i="23"/>
  <c r="U49" i="23"/>
  <c r="W50" i="23"/>
  <c r="U51" i="23"/>
  <c r="W52" i="23"/>
  <c r="U53" i="23"/>
  <c r="X53" i="23" s="1"/>
  <c r="W58" i="23"/>
  <c r="W62" i="23"/>
  <c r="R22" i="23"/>
  <c r="AF13" i="23"/>
  <c r="U14" i="23"/>
  <c r="X14" i="23" s="1"/>
  <c r="AF15" i="23"/>
  <c r="U16" i="23"/>
  <c r="AF17" i="23"/>
  <c r="U18" i="23"/>
  <c r="U23" i="23"/>
  <c r="R24" i="23"/>
  <c r="U27" i="23"/>
  <c r="R28" i="23"/>
  <c r="U31" i="23"/>
  <c r="R32" i="23"/>
  <c r="U35" i="23"/>
  <c r="R36" i="23"/>
  <c r="U39" i="23"/>
  <c r="R40" i="23"/>
  <c r="BO43" i="23"/>
  <c r="U45" i="23"/>
  <c r="W46" i="23"/>
  <c r="X46" i="23" s="1"/>
  <c r="R49" i="23"/>
  <c r="R51" i="23"/>
  <c r="R53" i="23"/>
  <c r="U54" i="23"/>
  <c r="X54" i="23" s="1"/>
  <c r="U55" i="23"/>
  <c r="R56" i="23"/>
  <c r="R57" i="23"/>
  <c r="AF56" i="23"/>
  <c r="AG56" i="23"/>
  <c r="U58" i="23"/>
  <c r="U59" i="23"/>
  <c r="X59" i="23" s="1"/>
  <c r="R60" i="23"/>
  <c r="R61" i="23"/>
  <c r="AF60" i="23"/>
  <c r="AG60" i="23"/>
  <c r="U62" i="23"/>
  <c r="U63" i="23"/>
  <c r="AF65" i="23"/>
  <c r="AG65" i="23"/>
  <c r="U19" i="23"/>
  <c r="BR4" i="23"/>
  <c r="BS4" i="23" s="1"/>
  <c r="AF11" i="23"/>
  <c r="AH11" i="23" s="1"/>
  <c r="U12" i="23"/>
  <c r="W19" i="23"/>
  <c r="AF19" i="23"/>
  <c r="U22" i="23"/>
  <c r="X22" i="23" s="1"/>
  <c r="AG23" i="23"/>
  <c r="U26" i="23"/>
  <c r="AG27" i="23"/>
  <c r="U30" i="23"/>
  <c r="AH30" i="23"/>
  <c r="AG31" i="23"/>
  <c r="AH31" i="23" s="1"/>
  <c r="U34" i="23"/>
  <c r="AG35" i="23"/>
  <c r="AH35" i="23" s="1"/>
  <c r="U38" i="23"/>
  <c r="AG39" i="23"/>
  <c r="AH39" i="23" s="1"/>
  <c r="AF40" i="23"/>
  <c r="U41" i="23"/>
  <c r="AF43" i="23"/>
  <c r="AH43" i="23" s="1"/>
  <c r="BC43" i="23"/>
  <c r="W44" i="23"/>
  <c r="R45" i="23"/>
  <c r="AG46" i="23"/>
  <c r="AH46" i="23" s="1"/>
  <c r="AF47" i="23"/>
  <c r="U48" i="23"/>
  <c r="AF49" i="23"/>
  <c r="AH49" i="23" s="1"/>
  <c r="U50" i="23"/>
  <c r="AF51" i="23"/>
  <c r="U52" i="23"/>
  <c r="AF53" i="23"/>
  <c r="AH53" i="23" s="1"/>
  <c r="W56" i="23"/>
  <c r="W60" i="23"/>
  <c r="X60" i="23" s="1"/>
  <c r="AH89" i="23"/>
  <c r="AG73" i="23"/>
  <c r="AH73" i="23" s="1"/>
  <c r="R78" i="23"/>
  <c r="R83" i="23"/>
  <c r="R87" i="23"/>
  <c r="R91" i="23"/>
  <c r="AF124" i="23"/>
  <c r="AH124" i="23" s="1"/>
  <c r="AF128" i="23"/>
  <c r="AG129" i="23"/>
  <c r="AH129" i="23" s="1"/>
  <c r="AG131" i="23"/>
  <c r="AH131" i="23" s="1"/>
  <c r="AF132" i="23"/>
  <c r="AG133" i="23"/>
  <c r="AL135" i="23"/>
  <c r="AF135" i="23"/>
  <c r="R136" i="23"/>
  <c r="R137" i="23"/>
  <c r="AL140" i="23"/>
  <c r="AF140" i="23"/>
  <c r="R141" i="23"/>
  <c r="R142" i="23"/>
  <c r="AL144" i="23"/>
  <c r="AF144" i="23"/>
  <c r="AH144" i="23" s="1"/>
  <c r="AF147" i="23"/>
  <c r="AG147" i="23"/>
  <c r="R151" i="23"/>
  <c r="R152" i="23"/>
  <c r="AF155" i="23"/>
  <c r="AG155" i="23"/>
  <c r="R173" i="23"/>
  <c r="R172" i="23"/>
  <c r="R73" i="23"/>
  <c r="AF79" i="23"/>
  <c r="AF84" i="23"/>
  <c r="AF88" i="23"/>
  <c r="AF92" i="23"/>
  <c r="R94" i="23"/>
  <c r="R96" i="23"/>
  <c r="R98" i="23"/>
  <c r="R100" i="23"/>
  <c r="R102" i="23"/>
  <c r="R104" i="23"/>
  <c r="R106" i="23"/>
  <c r="R108" i="23"/>
  <c r="R138" i="23"/>
  <c r="R139" i="23"/>
  <c r="AG143" i="23"/>
  <c r="AF143" i="23"/>
  <c r="AL150" i="23"/>
  <c r="AG150" i="23"/>
  <c r="AH150" i="23" s="1"/>
  <c r="AL158" i="23"/>
  <c r="AG158" i="23"/>
  <c r="AL171" i="23"/>
  <c r="AG171" i="23"/>
  <c r="AH171" i="23" s="1"/>
  <c r="AF66" i="23"/>
  <c r="AF70" i="23"/>
  <c r="AH70" i="23" s="1"/>
  <c r="AF74" i="23"/>
  <c r="AF78" i="23"/>
  <c r="AF83" i="23"/>
  <c r="AF87" i="23"/>
  <c r="AF91" i="23"/>
  <c r="AH91" i="23" s="1"/>
  <c r="AL93" i="23"/>
  <c r="AL97" i="23"/>
  <c r="AL101" i="23"/>
  <c r="AL105" i="23"/>
  <c r="AL109" i="23"/>
  <c r="R113" i="23"/>
  <c r="AL113" i="23"/>
  <c r="R115" i="23"/>
  <c r="R117" i="23"/>
  <c r="AL117" i="23"/>
  <c r="R119" i="23"/>
  <c r="R121" i="23"/>
  <c r="AL121" i="23"/>
  <c r="R123" i="23"/>
  <c r="R125" i="23"/>
  <c r="AL125" i="23"/>
  <c r="R127" i="23"/>
  <c r="R129" i="23"/>
  <c r="AL129" i="23"/>
  <c r="R131" i="23"/>
  <c r="R133" i="23"/>
  <c r="AL133" i="23"/>
  <c r="R135" i="23"/>
  <c r="AF139" i="23"/>
  <c r="AH139" i="23" s="1"/>
  <c r="R147" i="23"/>
  <c r="R148" i="23"/>
  <c r="AF151" i="23"/>
  <c r="AG151" i="23"/>
  <c r="R155" i="23"/>
  <c r="R156" i="23"/>
  <c r="AF159" i="23"/>
  <c r="AG159" i="23"/>
  <c r="AF95" i="23"/>
  <c r="AH95" i="23" s="1"/>
  <c r="AF99" i="23"/>
  <c r="AF103" i="23"/>
  <c r="AH103" i="23" s="1"/>
  <c r="AF107" i="23"/>
  <c r="AH107" i="23" s="1"/>
  <c r="AL114" i="23"/>
  <c r="AL118" i="23"/>
  <c r="AL122" i="23"/>
  <c r="AL126" i="23"/>
  <c r="AL130" i="23"/>
  <c r="AL136" i="23"/>
  <c r="AF136" i="23"/>
  <c r="AH136" i="23" s="1"/>
  <c r="AF138" i="23"/>
  <c r="AG138" i="23"/>
  <c r="AL154" i="23"/>
  <c r="AG154" i="23"/>
  <c r="AH154" i="23" s="1"/>
  <c r="BS161" i="23"/>
  <c r="AG165" i="23"/>
  <c r="AF165" i="23"/>
  <c r="AF172" i="23"/>
  <c r="AG172" i="23"/>
  <c r="AG148" i="23"/>
  <c r="AF148" i="23"/>
  <c r="AL149" i="23"/>
  <c r="AG152" i="23"/>
  <c r="AF152" i="23"/>
  <c r="AL153" i="23"/>
  <c r="AG156" i="23"/>
  <c r="AF156" i="23"/>
  <c r="AL157" i="23"/>
  <c r="AG161" i="23"/>
  <c r="AF161" i="23"/>
  <c r="AL170" i="23"/>
  <c r="AF170" i="23"/>
  <c r="BG161" i="23"/>
  <c r="BO161" i="23"/>
  <c r="AF162" i="23"/>
  <c r="AH162" i="23" s="1"/>
  <c r="AG167" i="23"/>
  <c r="AF167" i="23"/>
  <c r="AL169" i="23"/>
  <c r="AF169" i="23"/>
  <c r="AG177" i="23"/>
  <c r="AG180" i="23"/>
  <c r="AH180" i="23" s="1"/>
  <c r="BO184" i="23"/>
  <c r="R185" i="23"/>
  <c r="AG186" i="23"/>
  <c r="AG187" i="23"/>
  <c r="AF187" i="23"/>
  <c r="AL188" i="23"/>
  <c r="AG190" i="23"/>
  <c r="AH190" i="23" s="1"/>
  <c r="AG191" i="23"/>
  <c r="AF191" i="23"/>
  <c r="AL192" i="23"/>
  <c r="AG194" i="23"/>
  <c r="AG195" i="23"/>
  <c r="AF195" i="23"/>
  <c r="AL196" i="23"/>
  <c r="AG198" i="23"/>
  <c r="AG199" i="23"/>
  <c r="AF199" i="23"/>
  <c r="AL200" i="23"/>
  <c r="AG202" i="23"/>
  <c r="AG203" i="23"/>
  <c r="AF203" i="23"/>
  <c r="AL204" i="23"/>
  <c r="AG206" i="23"/>
  <c r="AH206" i="23" s="1"/>
  <c r="AG207" i="23"/>
  <c r="AF207" i="23"/>
  <c r="AL208" i="23"/>
  <c r="AG210" i="23"/>
  <c r="R211" i="23"/>
  <c r="AF212" i="23"/>
  <c r="AG211" i="23"/>
  <c r="AF211" i="23"/>
  <c r="AG169" i="23"/>
  <c r="AF176" i="23"/>
  <c r="AH176" i="23" s="1"/>
  <c r="BN176" i="23"/>
  <c r="BO176" i="23" s="1"/>
  <c r="R177" i="23"/>
  <c r="AL185" i="23"/>
  <c r="R186" i="23"/>
  <c r="AL189" i="23"/>
  <c r="R190" i="23"/>
  <c r="AL193" i="23"/>
  <c r="R194" i="23"/>
  <c r="AL197" i="23"/>
  <c r="R198" i="23"/>
  <c r="AH201" i="23"/>
  <c r="AL201" i="23"/>
  <c r="R202" i="23"/>
  <c r="AL205" i="23"/>
  <c r="R206" i="23"/>
  <c r="AG208" i="23"/>
  <c r="AL209" i="23"/>
  <c r="AG215" i="23"/>
  <c r="AF215" i="23"/>
  <c r="AG224" i="23"/>
  <c r="AH224" i="23" s="1"/>
  <c r="AL178" i="23"/>
  <c r="AF181" i="23"/>
  <c r="AF182" i="23"/>
  <c r="AG182" i="23"/>
  <c r="AF184" i="23"/>
  <c r="AH184" i="23" s="1"/>
  <c r="AF188" i="23"/>
  <c r="AH188" i="23" s="1"/>
  <c r="AF192" i="23"/>
  <c r="AF196" i="23"/>
  <c r="AF200" i="23"/>
  <c r="AF204" i="23"/>
  <c r="AF208" i="23"/>
  <c r="AG212" i="23"/>
  <c r="AG219" i="23"/>
  <c r="AF219" i="23"/>
  <c r="AL220" i="23"/>
  <c r="AF222" i="23"/>
  <c r="AG222" i="23"/>
  <c r="AF223" i="23"/>
  <c r="AH223" i="23" s="1"/>
  <c r="BT4" i="15"/>
  <c r="AV225" i="20"/>
  <c r="AU225" i="20"/>
  <c r="AS225" i="20"/>
  <c r="AT225" i="20" s="1"/>
  <c r="AN225" i="20"/>
  <c r="AK225" i="20"/>
  <c r="AJ225" i="20"/>
  <c r="S225" i="20"/>
  <c r="Q225" i="20"/>
  <c r="N225" i="20"/>
  <c r="AV224" i="20"/>
  <c r="AU224" i="20"/>
  <c r="AS224" i="20"/>
  <c r="AT224" i="20" s="1"/>
  <c r="AN224" i="20"/>
  <c r="AK224" i="20"/>
  <c r="AJ224" i="20"/>
  <c r="S224" i="20"/>
  <c r="Q224" i="20"/>
  <c r="N224" i="20"/>
  <c r="AV223" i="20"/>
  <c r="AU223" i="20"/>
  <c r="AS223" i="20"/>
  <c r="AT223" i="20" s="1"/>
  <c r="AN223" i="20"/>
  <c r="AK223" i="20"/>
  <c r="AJ223" i="20"/>
  <c r="S223" i="20"/>
  <c r="Q223" i="20"/>
  <c r="N223" i="20"/>
  <c r="AV222" i="20"/>
  <c r="AU222" i="20"/>
  <c r="AS222" i="20"/>
  <c r="AT222" i="20" s="1"/>
  <c r="AN222" i="20"/>
  <c r="AK222" i="20"/>
  <c r="AJ222" i="20"/>
  <c r="S222" i="20"/>
  <c r="Q222" i="20"/>
  <c r="N222" i="20"/>
  <c r="AV221" i="20"/>
  <c r="AU221" i="20"/>
  <c r="AS221" i="20"/>
  <c r="AT221" i="20" s="1"/>
  <c r="AN221" i="20"/>
  <c r="AK221" i="20"/>
  <c r="AJ221" i="20"/>
  <c r="S221" i="20"/>
  <c r="Q221" i="20"/>
  <c r="N221" i="20"/>
  <c r="AV220" i="20"/>
  <c r="AU220" i="20"/>
  <c r="AS220" i="20"/>
  <c r="AT220" i="20" s="1"/>
  <c r="AN220" i="20"/>
  <c r="AK220" i="20"/>
  <c r="AJ220" i="20"/>
  <c r="S220" i="20"/>
  <c r="Q220" i="20"/>
  <c r="N220" i="20"/>
  <c r="AV219" i="20"/>
  <c r="AU219" i="20"/>
  <c r="AS219" i="20"/>
  <c r="AT219" i="20" s="1"/>
  <c r="AN219" i="20"/>
  <c r="AK219" i="20"/>
  <c r="AJ219" i="20"/>
  <c r="S219" i="20"/>
  <c r="Q219" i="20"/>
  <c r="N219" i="20"/>
  <c r="AV218" i="20"/>
  <c r="AU218" i="20"/>
  <c r="AS218" i="20"/>
  <c r="AT218" i="20" s="1"/>
  <c r="AN218" i="20"/>
  <c r="AK218" i="20"/>
  <c r="AJ218" i="20"/>
  <c r="S218" i="20"/>
  <c r="Q218" i="20"/>
  <c r="N218" i="20"/>
  <c r="AV217" i="20"/>
  <c r="AU217" i="20"/>
  <c r="AS217" i="20"/>
  <c r="AT217" i="20" s="1"/>
  <c r="AN217" i="20"/>
  <c r="AK217" i="20"/>
  <c r="AJ217" i="20"/>
  <c r="S217" i="20"/>
  <c r="Q217" i="20"/>
  <c r="N217" i="20"/>
  <c r="AV216" i="20"/>
  <c r="AU216" i="20"/>
  <c r="AS216" i="20"/>
  <c r="AT216" i="20" s="1"/>
  <c r="AN216" i="20"/>
  <c r="AK216" i="20"/>
  <c r="AJ216" i="20"/>
  <c r="S216" i="20"/>
  <c r="Q216" i="20"/>
  <c r="N216" i="20"/>
  <c r="AV215" i="20"/>
  <c r="AU215" i="20"/>
  <c r="AS215" i="20"/>
  <c r="AT215" i="20" s="1"/>
  <c r="AN215" i="20"/>
  <c r="AK215" i="20"/>
  <c r="AJ215" i="20"/>
  <c r="S215" i="20"/>
  <c r="Q215" i="20"/>
  <c r="N215" i="20"/>
  <c r="AV214" i="20"/>
  <c r="AU214" i="20"/>
  <c r="AS214" i="20"/>
  <c r="AT214" i="20" s="1"/>
  <c r="AN214" i="20"/>
  <c r="AK214" i="20"/>
  <c r="AJ214" i="20"/>
  <c r="S214" i="20"/>
  <c r="Q214" i="20"/>
  <c r="N214" i="20"/>
  <c r="AV213" i="20"/>
  <c r="AU213" i="20"/>
  <c r="AS213" i="20"/>
  <c r="AT213" i="20" s="1"/>
  <c r="AN213" i="20"/>
  <c r="AK213" i="20"/>
  <c r="AJ213" i="20"/>
  <c r="S213" i="20"/>
  <c r="Q213" i="20"/>
  <c r="N213" i="20"/>
  <c r="AV212" i="20"/>
  <c r="AU212" i="20"/>
  <c r="AS212" i="20"/>
  <c r="AT212" i="20" s="1"/>
  <c r="AN212" i="20"/>
  <c r="AK212" i="20"/>
  <c r="AJ212" i="20"/>
  <c r="S212" i="20"/>
  <c r="Q212" i="20"/>
  <c r="N212" i="20"/>
  <c r="AV211" i="20"/>
  <c r="AU211" i="20"/>
  <c r="AS211" i="20"/>
  <c r="AT211" i="20" s="1"/>
  <c r="AN211" i="20"/>
  <c r="AK211" i="20"/>
  <c r="AJ211" i="20"/>
  <c r="S211" i="20"/>
  <c r="Q211" i="20"/>
  <c r="N211" i="20"/>
  <c r="AV210" i="20"/>
  <c r="AU210" i="20"/>
  <c r="AS210" i="20"/>
  <c r="AT210" i="20" s="1"/>
  <c r="AN210" i="20"/>
  <c r="AK210" i="20"/>
  <c r="AJ210" i="20"/>
  <c r="S210" i="20"/>
  <c r="Q210" i="20"/>
  <c r="N210" i="20"/>
  <c r="AV209" i="20"/>
  <c r="AU209" i="20"/>
  <c r="AS209" i="20"/>
  <c r="AT209" i="20" s="1"/>
  <c r="AN209" i="20"/>
  <c r="AK209" i="20"/>
  <c r="AJ209" i="20"/>
  <c r="S209" i="20"/>
  <c r="Q209" i="20"/>
  <c r="N209" i="20"/>
  <c r="AV208" i="20"/>
  <c r="AU208" i="20"/>
  <c r="AS208" i="20"/>
  <c r="AT208" i="20" s="1"/>
  <c r="AN208" i="20"/>
  <c r="AK208" i="20"/>
  <c r="AJ208" i="20"/>
  <c r="S208" i="20"/>
  <c r="Q208" i="20"/>
  <c r="N208" i="20"/>
  <c r="AV207" i="20"/>
  <c r="AU207" i="20"/>
  <c r="AS207" i="20"/>
  <c r="AT207" i="20" s="1"/>
  <c r="AN207" i="20"/>
  <c r="AK207" i="20"/>
  <c r="AJ207" i="20"/>
  <c r="S207" i="20"/>
  <c r="Q207" i="20"/>
  <c r="N207" i="20"/>
  <c r="AV206" i="20"/>
  <c r="AU206" i="20"/>
  <c r="AS206" i="20"/>
  <c r="AT206" i="20" s="1"/>
  <c r="AN206" i="20"/>
  <c r="AK206" i="20"/>
  <c r="AJ206" i="20"/>
  <c r="S206" i="20"/>
  <c r="Q206" i="20"/>
  <c r="N206" i="20"/>
  <c r="AV205" i="20"/>
  <c r="AU205" i="20"/>
  <c r="AS205" i="20"/>
  <c r="AT205" i="20" s="1"/>
  <c r="AN205" i="20"/>
  <c r="AK205" i="20"/>
  <c r="AJ205" i="20"/>
  <c r="S205" i="20"/>
  <c r="Q205" i="20"/>
  <c r="N205" i="20"/>
  <c r="AV204" i="20"/>
  <c r="AU204" i="20"/>
  <c r="AS204" i="20"/>
  <c r="AT204" i="20" s="1"/>
  <c r="AN204" i="20"/>
  <c r="AK204" i="20"/>
  <c r="AJ204" i="20"/>
  <c r="S204" i="20"/>
  <c r="Q204" i="20"/>
  <c r="N204" i="20"/>
  <c r="AV203" i="20"/>
  <c r="AU203" i="20"/>
  <c r="AS203" i="20"/>
  <c r="AT203" i="20" s="1"/>
  <c r="AN203" i="20"/>
  <c r="AK203" i="20"/>
  <c r="AJ203" i="20"/>
  <c r="S203" i="20"/>
  <c r="Q203" i="20"/>
  <c r="N203" i="20"/>
  <c r="AV202" i="20"/>
  <c r="AU202" i="20"/>
  <c r="AS202" i="20"/>
  <c r="AT202" i="20" s="1"/>
  <c r="AN202" i="20"/>
  <c r="AK202" i="20"/>
  <c r="AJ202" i="20"/>
  <c r="S202" i="20"/>
  <c r="Q202" i="20"/>
  <c r="N202" i="20"/>
  <c r="AV201" i="20"/>
  <c r="AU201" i="20"/>
  <c r="AS201" i="20"/>
  <c r="AT201" i="20" s="1"/>
  <c r="AN201" i="20"/>
  <c r="AK201" i="20"/>
  <c r="AJ201" i="20"/>
  <c r="S201" i="20"/>
  <c r="Q201" i="20"/>
  <c r="N201" i="20"/>
  <c r="AV200" i="20"/>
  <c r="AU200" i="20"/>
  <c r="AS200" i="20"/>
  <c r="AT200" i="20" s="1"/>
  <c r="AN200" i="20"/>
  <c r="AK200" i="20"/>
  <c r="AJ200" i="20"/>
  <c r="S200" i="20"/>
  <c r="Q200" i="20"/>
  <c r="N200" i="20"/>
  <c r="AV199" i="20"/>
  <c r="AU199" i="20"/>
  <c r="AS199" i="20"/>
  <c r="AT199" i="20" s="1"/>
  <c r="AN199" i="20"/>
  <c r="AK199" i="20"/>
  <c r="AJ199" i="20"/>
  <c r="S199" i="20"/>
  <c r="Q199" i="20"/>
  <c r="N199" i="20"/>
  <c r="AV198" i="20"/>
  <c r="AU198" i="20"/>
  <c r="AS198" i="20"/>
  <c r="AT198" i="20" s="1"/>
  <c r="AN198" i="20"/>
  <c r="AK198" i="20"/>
  <c r="AJ198" i="20"/>
  <c r="S198" i="20"/>
  <c r="Q198" i="20"/>
  <c r="N198" i="20"/>
  <c r="AV197" i="20"/>
  <c r="AU197" i="20"/>
  <c r="AS197" i="20"/>
  <c r="AT197" i="20" s="1"/>
  <c r="AN197" i="20"/>
  <c r="AK197" i="20"/>
  <c r="AJ197" i="20"/>
  <c r="S197" i="20"/>
  <c r="Q197" i="20"/>
  <c r="N197" i="20"/>
  <c r="AV196" i="20"/>
  <c r="AU196" i="20"/>
  <c r="AS196" i="20"/>
  <c r="AT196" i="20" s="1"/>
  <c r="AN196" i="20"/>
  <c r="AK196" i="20"/>
  <c r="AJ196" i="20"/>
  <c r="S196" i="20"/>
  <c r="Q196" i="20"/>
  <c r="N196" i="20"/>
  <c r="AV195" i="20"/>
  <c r="AU195" i="20"/>
  <c r="AS195" i="20"/>
  <c r="AT195" i="20" s="1"/>
  <c r="AN195" i="20"/>
  <c r="AK195" i="20"/>
  <c r="AJ195" i="20"/>
  <c r="S195" i="20"/>
  <c r="Q195" i="20"/>
  <c r="N195" i="20"/>
  <c r="AV194" i="20"/>
  <c r="AU194" i="20"/>
  <c r="AS194" i="20"/>
  <c r="AT194" i="20" s="1"/>
  <c r="AN194" i="20"/>
  <c r="AK194" i="20"/>
  <c r="AJ194" i="20"/>
  <c r="S194" i="20"/>
  <c r="Q194" i="20"/>
  <c r="N194" i="20"/>
  <c r="AV193" i="20"/>
  <c r="AU193" i="20"/>
  <c r="AS193" i="20"/>
  <c r="AT193" i="20" s="1"/>
  <c r="AN193" i="20"/>
  <c r="AK193" i="20"/>
  <c r="AJ193" i="20"/>
  <c r="S193" i="20"/>
  <c r="Q193" i="20"/>
  <c r="N193" i="20"/>
  <c r="AV192" i="20"/>
  <c r="AU192" i="20"/>
  <c r="AS192" i="20"/>
  <c r="AT192" i="20" s="1"/>
  <c r="AN192" i="20"/>
  <c r="AK192" i="20"/>
  <c r="AJ192" i="20"/>
  <c r="S192" i="20"/>
  <c r="Q192" i="20"/>
  <c r="N192" i="20"/>
  <c r="AV191" i="20"/>
  <c r="AU191" i="20"/>
  <c r="AS191" i="20"/>
  <c r="AT191" i="20" s="1"/>
  <c r="AN191" i="20"/>
  <c r="AK191" i="20"/>
  <c r="AJ191" i="20"/>
  <c r="S191" i="20"/>
  <c r="Q191" i="20"/>
  <c r="N191" i="20"/>
  <c r="AV190" i="20"/>
  <c r="AU190" i="20"/>
  <c r="AS190" i="20"/>
  <c r="AT190" i="20" s="1"/>
  <c r="AN190" i="20"/>
  <c r="AK190" i="20"/>
  <c r="AJ190" i="20"/>
  <c r="S190" i="20"/>
  <c r="Q190" i="20"/>
  <c r="N190" i="20"/>
  <c r="AV189" i="20"/>
  <c r="AU189" i="20"/>
  <c r="AS189" i="20"/>
  <c r="AT189" i="20" s="1"/>
  <c r="AN189" i="20"/>
  <c r="AK189" i="20"/>
  <c r="AJ189" i="20"/>
  <c r="S189" i="20"/>
  <c r="Q189" i="20"/>
  <c r="N189" i="20"/>
  <c r="AV188" i="20"/>
  <c r="AU188" i="20"/>
  <c r="AS188" i="20"/>
  <c r="AT188" i="20" s="1"/>
  <c r="AN188" i="20"/>
  <c r="AK188" i="20"/>
  <c r="AJ188" i="20"/>
  <c r="S188" i="20"/>
  <c r="Q188" i="20"/>
  <c r="N188" i="20"/>
  <c r="AV187" i="20"/>
  <c r="AU187" i="20"/>
  <c r="AS187" i="20"/>
  <c r="AT187" i="20" s="1"/>
  <c r="AN187" i="20"/>
  <c r="AK187" i="20"/>
  <c r="AJ187" i="20"/>
  <c r="S187" i="20"/>
  <c r="Q187" i="20"/>
  <c r="N187" i="20"/>
  <c r="AV186" i="20"/>
  <c r="AU186" i="20"/>
  <c r="AS186" i="20"/>
  <c r="AT186" i="20" s="1"/>
  <c r="AN186" i="20"/>
  <c r="AK186" i="20"/>
  <c r="AJ186" i="20"/>
  <c r="S186" i="20"/>
  <c r="Q186" i="20"/>
  <c r="N186" i="20"/>
  <c r="AV185" i="20"/>
  <c r="AU185" i="20"/>
  <c r="AS185" i="20"/>
  <c r="AT185" i="20" s="1"/>
  <c r="AN185" i="20"/>
  <c r="AK185" i="20"/>
  <c r="AJ185" i="20"/>
  <c r="S185" i="20"/>
  <c r="Q185" i="20"/>
  <c r="N185" i="20"/>
  <c r="AV184" i="20"/>
  <c r="AU184" i="20"/>
  <c r="AS184" i="20"/>
  <c r="AT184" i="20" s="1"/>
  <c r="AN184" i="20"/>
  <c r="AK184" i="20"/>
  <c r="AJ184" i="20"/>
  <c r="S184" i="20"/>
  <c r="Q184" i="20"/>
  <c r="N184" i="20"/>
  <c r="AV183" i="20"/>
  <c r="AU183" i="20"/>
  <c r="AS183" i="20"/>
  <c r="AT183" i="20" s="1"/>
  <c r="AN183" i="20"/>
  <c r="AK183" i="20"/>
  <c r="AJ183" i="20"/>
  <c r="S183" i="20"/>
  <c r="Q183" i="20"/>
  <c r="N183" i="20"/>
  <c r="AV182" i="20"/>
  <c r="AU182" i="20"/>
  <c r="AS182" i="20"/>
  <c r="AT182" i="20" s="1"/>
  <c r="AN182" i="20"/>
  <c r="AK182" i="20"/>
  <c r="AJ182" i="20"/>
  <c r="S182" i="20"/>
  <c r="Q182" i="20"/>
  <c r="N182" i="20"/>
  <c r="AV181" i="20"/>
  <c r="AU181" i="20"/>
  <c r="AS181" i="20"/>
  <c r="AT181" i="20" s="1"/>
  <c r="AN181" i="20"/>
  <c r="AK181" i="20"/>
  <c r="AJ181" i="20"/>
  <c r="S181" i="20"/>
  <c r="Q181" i="20"/>
  <c r="N181" i="20"/>
  <c r="AV180" i="20"/>
  <c r="AU180" i="20"/>
  <c r="AS180" i="20"/>
  <c r="AT180" i="20" s="1"/>
  <c r="AN180" i="20"/>
  <c r="AK180" i="20"/>
  <c r="AJ180" i="20"/>
  <c r="S180" i="20"/>
  <c r="Q180" i="20"/>
  <c r="N180" i="20"/>
  <c r="AV179" i="20"/>
  <c r="AU179" i="20"/>
  <c r="AS179" i="20"/>
  <c r="AT179" i="20" s="1"/>
  <c r="AN179" i="20"/>
  <c r="AK179" i="20"/>
  <c r="AJ179" i="20"/>
  <c r="S179" i="20"/>
  <c r="Q179" i="20"/>
  <c r="N179" i="20"/>
  <c r="AV178" i="20"/>
  <c r="AU178" i="20"/>
  <c r="AS178" i="20"/>
  <c r="AT178" i="20" s="1"/>
  <c r="AN178" i="20"/>
  <c r="AK178" i="20"/>
  <c r="AJ178" i="20"/>
  <c r="S178" i="20"/>
  <c r="Q178" i="20"/>
  <c r="N178" i="20"/>
  <c r="AV177" i="20"/>
  <c r="AU177" i="20"/>
  <c r="AS177" i="20"/>
  <c r="AT177" i="20" s="1"/>
  <c r="AN177" i="20"/>
  <c r="AK177" i="20"/>
  <c r="AJ177" i="20"/>
  <c r="S177" i="20"/>
  <c r="Q177" i="20"/>
  <c r="N177" i="20"/>
  <c r="AV176" i="20"/>
  <c r="AU176" i="20"/>
  <c r="AS176" i="20"/>
  <c r="AT176" i="20" s="1"/>
  <c r="AN176" i="20"/>
  <c r="AK176" i="20"/>
  <c r="AJ176" i="20"/>
  <c r="S176" i="20"/>
  <c r="Q176" i="20"/>
  <c r="N176" i="20"/>
  <c r="AV175" i="20"/>
  <c r="AU175" i="20"/>
  <c r="AS175" i="20"/>
  <c r="AT175" i="20" s="1"/>
  <c r="AK175" i="20"/>
  <c r="AG175" i="20" s="1"/>
  <c r="AJ175" i="20"/>
  <c r="AF175" i="20" s="1"/>
  <c r="S175" i="20"/>
  <c r="Q175" i="20"/>
  <c r="N175" i="20"/>
  <c r="AV174" i="20"/>
  <c r="AU174" i="20"/>
  <c r="AS174" i="20"/>
  <c r="AT174" i="20" s="1"/>
  <c r="AK174" i="20"/>
  <c r="AG174" i="20" s="1"/>
  <c r="AJ174" i="20"/>
  <c r="S174" i="20"/>
  <c r="Q174" i="20"/>
  <c r="N174" i="20"/>
  <c r="AV173" i="20"/>
  <c r="AU173" i="20"/>
  <c r="AS173" i="20"/>
  <c r="AT173" i="20" s="1"/>
  <c r="AN173" i="20"/>
  <c r="AK173" i="20"/>
  <c r="AJ173" i="20"/>
  <c r="S173" i="20"/>
  <c r="Q173" i="20"/>
  <c r="N173" i="20"/>
  <c r="AV172" i="20"/>
  <c r="AU172" i="20"/>
  <c r="AS172" i="20"/>
  <c r="AT172" i="20" s="1"/>
  <c r="AN172" i="20"/>
  <c r="AK172" i="20"/>
  <c r="AJ172" i="20"/>
  <c r="S172" i="20"/>
  <c r="Q172" i="20"/>
  <c r="N172" i="20"/>
  <c r="AV171" i="20"/>
  <c r="AU171" i="20"/>
  <c r="AS171" i="20"/>
  <c r="AT171" i="20" s="1"/>
  <c r="AN171" i="20"/>
  <c r="AK171" i="20"/>
  <c r="AJ171" i="20"/>
  <c r="S171" i="20"/>
  <c r="Q171" i="20"/>
  <c r="N171" i="20"/>
  <c r="AV170" i="20"/>
  <c r="AU170" i="20"/>
  <c r="AS170" i="20"/>
  <c r="AT170" i="20" s="1"/>
  <c r="AN170" i="20"/>
  <c r="AK170" i="20"/>
  <c r="AJ170" i="20"/>
  <c r="S170" i="20"/>
  <c r="Q170" i="20"/>
  <c r="N170" i="20"/>
  <c r="AV169" i="20"/>
  <c r="AU169" i="20"/>
  <c r="AS169" i="20"/>
  <c r="AT169" i="20" s="1"/>
  <c r="AN169" i="20"/>
  <c r="AK169" i="20"/>
  <c r="AJ169" i="20"/>
  <c r="S169" i="20"/>
  <c r="Q169" i="20"/>
  <c r="N169" i="20"/>
  <c r="AV168" i="20"/>
  <c r="AU168" i="20"/>
  <c r="AS168" i="20"/>
  <c r="AT168" i="20" s="1"/>
  <c r="AN168" i="20"/>
  <c r="AK168" i="20"/>
  <c r="AJ168" i="20"/>
  <c r="S168" i="20"/>
  <c r="Q168" i="20"/>
  <c r="N168" i="20"/>
  <c r="AV167" i="20"/>
  <c r="AU167" i="20"/>
  <c r="AS167" i="20"/>
  <c r="AT167" i="20" s="1"/>
  <c r="AN167" i="20"/>
  <c r="AK167" i="20"/>
  <c r="AJ167" i="20"/>
  <c r="S167" i="20"/>
  <c r="Q167" i="20"/>
  <c r="N167" i="20"/>
  <c r="AV166" i="20"/>
  <c r="AU166" i="20"/>
  <c r="AS166" i="20"/>
  <c r="AT166" i="20" s="1"/>
  <c r="AN166" i="20"/>
  <c r="AK166" i="20"/>
  <c r="AJ166" i="20"/>
  <c r="S166" i="20"/>
  <c r="Q166" i="20"/>
  <c r="N166" i="20"/>
  <c r="AV165" i="20"/>
  <c r="AU165" i="20"/>
  <c r="AS165" i="20"/>
  <c r="AT165" i="20" s="1"/>
  <c r="AN165" i="20"/>
  <c r="AK165" i="20"/>
  <c r="AJ165" i="20"/>
  <c r="S165" i="20"/>
  <c r="Q165" i="20"/>
  <c r="N165" i="20"/>
  <c r="AV164" i="20"/>
  <c r="AU164" i="20"/>
  <c r="AS164" i="20"/>
  <c r="AT164" i="20" s="1"/>
  <c r="AN164" i="20"/>
  <c r="AK164" i="20"/>
  <c r="AJ164" i="20"/>
  <c r="S164" i="20"/>
  <c r="Q164" i="20"/>
  <c r="N164" i="20"/>
  <c r="AV163" i="20"/>
  <c r="AU163" i="20"/>
  <c r="AS163" i="20"/>
  <c r="AT163" i="20" s="1"/>
  <c r="AN163" i="20"/>
  <c r="AK163" i="20"/>
  <c r="AJ163" i="20"/>
  <c r="S163" i="20"/>
  <c r="Q163" i="20"/>
  <c r="N163" i="20"/>
  <c r="AV162" i="20"/>
  <c r="AU162" i="20"/>
  <c r="AS162" i="20"/>
  <c r="AT162" i="20" s="1"/>
  <c r="AN162" i="20"/>
  <c r="AK162" i="20"/>
  <c r="AJ162" i="20"/>
  <c r="S162" i="20"/>
  <c r="Q162" i="20"/>
  <c r="N162" i="20"/>
  <c r="AV161" i="20"/>
  <c r="AU161" i="20"/>
  <c r="AS161" i="20"/>
  <c r="AT161" i="20" s="1"/>
  <c r="AN161" i="20"/>
  <c r="AK161" i="20"/>
  <c r="AJ161" i="20"/>
  <c r="S161" i="20"/>
  <c r="Q161" i="20"/>
  <c r="N161" i="20"/>
  <c r="AV160" i="20"/>
  <c r="AU160" i="20"/>
  <c r="AS160" i="20"/>
  <c r="AT160" i="20" s="1"/>
  <c r="AN160" i="20"/>
  <c r="AK160" i="20"/>
  <c r="AJ160" i="20"/>
  <c r="S160" i="20"/>
  <c r="Q160" i="20"/>
  <c r="N160" i="20"/>
  <c r="AV159" i="20"/>
  <c r="AU159" i="20"/>
  <c r="AS159" i="20"/>
  <c r="AT159" i="20" s="1"/>
  <c r="AN159" i="20"/>
  <c r="AK159" i="20"/>
  <c r="AJ159" i="20"/>
  <c r="S159" i="20"/>
  <c r="Q159" i="20"/>
  <c r="N159" i="20"/>
  <c r="AV158" i="20"/>
  <c r="AU158" i="20"/>
  <c r="AS158" i="20"/>
  <c r="AT158" i="20" s="1"/>
  <c r="AN158" i="20"/>
  <c r="AK158" i="20"/>
  <c r="AJ158" i="20"/>
  <c r="S158" i="20"/>
  <c r="Q158" i="20"/>
  <c r="N158" i="20"/>
  <c r="AV157" i="20"/>
  <c r="AU157" i="20"/>
  <c r="AS157" i="20"/>
  <c r="AT157" i="20" s="1"/>
  <c r="AN157" i="20"/>
  <c r="AK157" i="20"/>
  <c r="AJ157" i="20"/>
  <c r="S157" i="20"/>
  <c r="Q157" i="20"/>
  <c r="N157" i="20"/>
  <c r="AV156" i="20"/>
  <c r="AU156" i="20"/>
  <c r="AS156" i="20"/>
  <c r="AT156" i="20" s="1"/>
  <c r="AN156" i="20"/>
  <c r="AK156" i="20"/>
  <c r="AJ156" i="20"/>
  <c r="S156" i="20"/>
  <c r="Q156" i="20"/>
  <c r="N156" i="20"/>
  <c r="AV155" i="20"/>
  <c r="AU155" i="20"/>
  <c r="AS155" i="20"/>
  <c r="AT155" i="20" s="1"/>
  <c r="AN155" i="20"/>
  <c r="AK155" i="20"/>
  <c r="AJ155" i="20"/>
  <c r="S155" i="20"/>
  <c r="Q155" i="20"/>
  <c r="N155" i="20"/>
  <c r="AV154" i="20"/>
  <c r="AU154" i="20"/>
  <c r="AS154" i="20"/>
  <c r="AT154" i="20" s="1"/>
  <c r="AN154" i="20"/>
  <c r="AK154" i="20"/>
  <c r="AJ154" i="20"/>
  <c r="S154" i="20"/>
  <c r="Q154" i="20"/>
  <c r="N154" i="20"/>
  <c r="AV153" i="20"/>
  <c r="AU153" i="20"/>
  <c r="AS153" i="20"/>
  <c r="AT153" i="20" s="1"/>
  <c r="AN153" i="20"/>
  <c r="AK153" i="20"/>
  <c r="AJ153" i="20"/>
  <c r="S153" i="20"/>
  <c r="Q153" i="20"/>
  <c r="N153" i="20"/>
  <c r="AV152" i="20"/>
  <c r="AU152" i="20"/>
  <c r="AS152" i="20"/>
  <c r="AT152" i="20" s="1"/>
  <c r="AN152" i="20"/>
  <c r="AK152" i="20"/>
  <c r="AJ152" i="20"/>
  <c r="S152" i="20"/>
  <c r="Q152" i="20"/>
  <c r="N152" i="20"/>
  <c r="AV151" i="20"/>
  <c r="AU151" i="20"/>
  <c r="AS151" i="20"/>
  <c r="AT151" i="20" s="1"/>
  <c r="AN151" i="20"/>
  <c r="AK151" i="20"/>
  <c r="AJ151" i="20"/>
  <c r="S151" i="20"/>
  <c r="Q151" i="20"/>
  <c r="N151" i="20"/>
  <c r="AV150" i="20"/>
  <c r="AU150" i="20"/>
  <c r="AS150" i="20"/>
  <c r="AT150" i="20" s="1"/>
  <c r="AN150" i="20"/>
  <c r="AK150" i="20"/>
  <c r="AJ150" i="20"/>
  <c r="S150" i="20"/>
  <c r="Q150" i="20"/>
  <c r="N150" i="20"/>
  <c r="AV149" i="20"/>
  <c r="AU149" i="20"/>
  <c r="AS149" i="20"/>
  <c r="AT149" i="20" s="1"/>
  <c r="AN149" i="20"/>
  <c r="AK149" i="20"/>
  <c r="AJ149" i="20"/>
  <c r="S149" i="20"/>
  <c r="Q149" i="20"/>
  <c r="N149" i="20"/>
  <c r="AV148" i="20"/>
  <c r="AU148" i="20"/>
  <c r="AS148" i="20"/>
  <c r="AT148" i="20" s="1"/>
  <c r="AN148" i="20"/>
  <c r="AK148" i="20"/>
  <c r="AJ148" i="20"/>
  <c r="S148" i="20"/>
  <c r="Q148" i="20"/>
  <c r="N148" i="20"/>
  <c r="AV147" i="20"/>
  <c r="AU147" i="20"/>
  <c r="AS147" i="20"/>
  <c r="AT147" i="20" s="1"/>
  <c r="AN147" i="20"/>
  <c r="AK147" i="20"/>
  <c r="AJ147" i="20"/>
  <c r="S147" i="20"/>
  <c r="Q147" i="20"/>
  <c r="N147" i="20"/>
  <c r="AV146" i="20"/>
  <c r="AU146" i="20"/>
  <c r="AS146" i="20"/>
  <c r="AT146" i="20" s="1"/>
  <c r="AN146" i="20"/>
  <c r="AK146" i="20"/>
  <c r="AJ146" i="20"/>
  <c r="S146" i="20"/>
  <c r="Q146" i="20"/>
  <c r="N146" i="20"/>
  <c r="AV145" i="20"/>
  <c r="AU145" i="20"/>
  <c r="AS145" i="20"/>
  <c r="AT145" i="20" s="1"/>
  <c r="AN145" i="20"/>
  <c r="AK145" i="20"/>
  <c r="AJ145" i="20"/>
  <c r="S145" i="20"/>
  <c r="Q145" i="20"/>
  <c r="N145" i="20"/>
  <c r="AV144" i="20"/>
  <c r="AU144" i="20"/>
  <c r="AS144" i="20"/>
  <c r="AT144" i="20" s="1"/>
  <c r="AN144" i="20"/>
  <c r="AK144" i="20"/>
  <c r="AJ144" i="20"/>
  <c r="S144" i="20"/>
  <c r="Q144" i="20"/>
  <c r="N144" i="20"/>
  <c r="AV143" i="20"/>
  <c r="AU143" i="20"/>
  <c r="AS143" i="20"/>
  <c r="AT143" i="20" s="1"/>
  <c r="AN143" i="20"/>
  <c r="AK143" i="20"/>
  <c r="AJ143" i="20"/>
  <c r="S143" i="20"/>
  <c r="Q143" i="20"/>
  <c r="N143" i="20"/>
  <c r="AV142" i="20"/>
  <c r="AU142" i="20"/>
  <c r="AS142" i="20"/>
  <c r="AT142" i="20" s="1"/>
  <c r="AN142" i="20"/>
  <c r="AK142" i="20"/>
  <c r="AJ142" i="20"/>
  <c r="S142" i="20"/>
  <c r="Q142" i="20"/>
  <c r="N142" i="20"/>
  <c r="AV141" i="20"/>
  <c r="AU141" i="20"/>
  <c r="AS141" i="20"/>
  <c r="AT141" i="20" s="1"/>
  <c r="AN141" i="20"/>
  <c r="AK141" i="20"/>
  <c r="AJ141" i="20"/>
  <c r="S141" i="20"/>
  <c r="Q141" i="20"/>
  <c r="N141" i="20"/>
  <c r="AV140" i="20"/>
  <c r="AU140" i="20"/>
  <c r="AS140" i="20"/>
  <c r="AT140" i="20" s="1"/>
  <c r="AN140" i="20"/>
  <c r="AK140" i="20"/>
  <c r="AJ140" i="20"/>
  <c r="S140" i="20"/>
  <c r="Q140" i="20"/>
  <c r="N140" i="20"/>
  <c r="AV139" i="20"/>
  <c r="AU139" i="20"/>
  <c r="AS139" i="20"/>
  <c r="AT139" i="20" s="1"/>
  <c r="AN139" i="20"/>
  <c r="AK139" i="20"/>
  <c r="AJ139" i="20"/>
  <c r="S139" i="20"/>
  <c r="Q139" i="20"/>
  <c r="N139" i="20"/>
  <c r="AV138" i="20"/>
  <c r="AU138" i="20"/>
  <c r="AS138" i="20"/>
  <c r="AT138" i="20" s="1"/>
  <c r="AN138" i="20"/>
  <c r="AK138" i="20"/>
  <c r="AJ138" i="20"/>
  <c r="S138" i="20"/>
  <c r="Q138" i="20"/>
  <c r="N138" i="20"/>
  <c r="AV137" i="20"/>
  <c r="AU137" i="20"/>
  <c r="AS137" i="20"/>
  <c r="AT137" i="20" s="1"/>
  <c r="AN137" i="20"/>
  <c r="AK137" i="20"/>
  <c r="AJ137" i="20"/>
  <c r="S137" i="20"/>
  <c r="Q137" i="20"/>
  <c r="N137" i="20"/>
  <c r="AV136" i="20"/>
  <c r="AU136" i="20"/>
  <c r="AS136" i="20"/>
  <c r="AT136" i="20" s="1"/>
  <c r="AN136" i="20"/>
  <c r="AK136" i="20"/>
  <c r="AJ136" i="20"/>
  <c r="S136" i="20"/>
  <c r="Q136" i="20"/>
  <c r="N136" i="20"/>
  <c r="AV135" i="20"/>
  <c r="AU135" i="20"/>
  <c r="AS135" i="20"/>
  <c r="AT135" i="20" s="1"/>
  <c r="AN135" i="20"/>
  <c r="AK135" i="20"/>
  <c r="AJ135" i="20"/>
  <c r="S135" i="20"/>
  <c r="Q135" i="20"/>
  <c r="N135" i="20"/>
  <c r="AV134" i="20"/>
  <c r="AU134" i="20"/>
  <c r="AS134" i="20"/>
  <c r="AT134" i="20" s="1"/>
  <c r="AN134" i="20"/>
  <c r="AK134" i="20"/>
  <c r="AJ134" i="20"/>
  <c r="S134" i="20"/>
  <c r="Q134" i="20"/>
  <c r="N134" i="20"/>
  <c r="AV133" i="20"/>
  <c r="AU133" i="20"/>
  <c r="AS133" i="20"/>
  <c r="AT133" i="20" s="1"/>
  <c r="AN133" i="20"/>
  <c r="AK133" i="20"/>
  <c r="AJ133" i="20"/>
  <c r="S133" i="20"/>
  <c r="Q133" i="20"/>
  <c r="N133" i="20"/>
  <c r="AV132" i="20"/>
  <c r="AU132" i="20"/>
  <c r="AS132" i="20"/>
  <c r="AT132" i="20" s="1"/>
  <c r="AN132" i="20"/>
  <c r="AK132" i="20"/>
  <c r="AJ132" i="20"/>
  <c r="S132" i="20"/>
  <c r="Q132" i="20"/>
  <c r="N132" i="20"/>
  <c r="AV131" i="20"/>
  <c r="AU131" i="20"/>
  <c r="AS131" i="20"/>
  <c r="AT131" i="20" s="1"/>
  <c r="AN131" i="20"/>
  <c r="AK131" i="20"/>
  <c r="AJ131" i="20"/>
  <c r="S131" i="20"/>
  <c r="Q131" i="20"/>
  <c r="N131" i="20"/>
  <c r="AV130" i="20"/>
  <c r="AU130" i="20"/>
  <c r="AS130" i="20"/>
  <c r="AT130" i="20" s="1"/>
  <c r="AN130" i="20"/>
  <c r="AK130" i="20"/>
  <c r="AJ130" i="20"/>
  <c r="S130" i="20"/>
  <c r="Q130" i="20"/>
  <c r="N130" i="20"/>
  <c r="AV129" i="20"/>
  <c r="AU129" i="20"/>
  <c r="AS129" i="20"/>
  <c r="AT129" i="20" s="1"/>
  <c r="AN129" i="20"/>
  <c r="AK129" i="20"/>
  <c r="AJ129" i="20"/>
  <c r="S129" i="20"/>
  <c r="Q129" i="20"/>
  <c r="N129" i="20"/>
  <c r="AV128" i="20"/>
  <c r="AU128" i="20"/>
  <c r="AS128" i="20"/>
  <c r="AT128" i="20" s="1"/>
  <c r="AN128" i="20"/>
  <c r="AK128" i="20"/>
  <c r="AJ128" i="20"/>
  <c r="S128" i="20"/>
  <c r="Q128" i="20"/>
  <c r="N128" i="20"/>
  <c r="AV127" i="20"/>
  <c r="AU127" i="20"/>
  <c r="AS127" i="20"/>
  <c r="AT127" i="20" s="1"/>
  <c r="AN127" i="20"/>
  <c r="AK127" i="20"/>
  <c r="AJ127" i="20"/>
  <c r="S127" i="20"/>
  <c r="Q127" i="20"/>
  <c r="N127" i="20"/>
  <c r="AV126" i="20"/>
  <c r="AU126" i="20"/>
  <c r="AS126" i="20"/>
  <c r="AT126" i="20" s="1"/>
  <c r="AN126" i="20"/>
  <c r="AK126" i="20"/>
  <c r="AJ126" i="20"/>
  <c r="S126" i="20"/>
  <c r="Q126" i="20"/>
  <c r="N126" i="20"/>
  <c r="AV125" i="20"/>
  <c r="AU125" i="20"/>
  <c r="AS125" i="20"/>
  <c r="AT125" i="20" s="1"/>
  <c r="AN125" i="20"/>
  <c r="AK125" i="20"/>
  <c r="AJ125" i="20"/>
  <c r="S125" i="20"/>
  <c r="Q125" i="20"/>
  <c r="N125" i="20"/>
  <c r="AV124" i="20"/>
  <c r="AU124" i="20"/>
  <c r="AS124" i="20"/>
  <c r="AT124" i="20" s="1"/>
  <c r="AN124" i="20"/>
  <c r="AK124" i="20"/>
  <c r="AJ124" i="20"/>
  <c r="S124" i="20"/>
  <c r="Q124" i="20"/>
  <c r="N124" i="20"/>
  <c r="AV123" i="20"/>
  <c r="AU123" i="20"/>
  <c r="AS123" i="20"/>
  <c r="AT123" i="20" s="1"/>
  <c r="AN123" i="20"/>
  <c r="AK123" i="20"/>
  <c r="AJ123" i="20"/>
  <c r="S123" i="20"/>
  <c r="Q123" i="20"/>
  <c r="N123" i="20"/>
  <c r="AV122" i="20"/>
  <c r="AU122" i="20"/>
  <c r="AS122" i="20"/>
  <c r="AT122" i="20" s="1"/>
  <c r="AN122" i="20"/>
  <c r="AK122" i="20"/>
  <c r="AJ122" i="20"/>
  <c r="S122" i="20"/>
  <c r="Q122" i="20"/>
  <c r="N122" i="20"/>
  <c r="AV121" i="20"/>
  <c r="AU121" i="20"/>
  <c r="AS121" i="20"/>
  <c r="AT121" i="20" s="1"/>
  <c r="AN121" i="20"/>
  <c r="AK121" i="20"/>
  <c r="AJ121" i="20"/>
  <c r="S121" i="20"/>
  <c r="Q121" i="20"/>
  <c r="N121" i="20"/>
  <c r="AV120" i="20"/>
  <c r="AU120" i="20"/>
  <c r="AS120" i="20"/>
  <c r="AT120" i="20" s="1"/>
  <c r="AN120" i="20"/>
  <c r="AK120" i="20"/>
  <c r="AJ120" i="20"/>
  <c r="S120" i="20"/>
  <c r="Q120" i="20"/>
  <c r="N120" i="20"/>
  <c r="AV119" i="20"/>
  <c r="AU119" i="20"/>
  <c r="AS119" i="20"/>
  <c r="AT119" i="20" s="1"/>
  <c r="AN119" i="20"/>
  <c r="AK119" i="20"/>
  <c r="AJ119" i="20"/>
  <c r="S119" i="20"/>
  <c r="Q119" i="20"/>
  <c r="N119" i="20"/>
  <c r="AV118" i="20"/>
  <c r="AU118" i="20"/>
  <c r="AS118" i="20"/>
  <c r="AT118" i="20" s="1"/>
  <c r="AN118" i="20"/>
  <c r="AK118" i="20"/>
  <c r="AJ118" i="20"/>
  <c r="S118" i="20"/>
  <c r="Q118" i="20"/>
  <c r="N118" i="20"/>
  <c r="AV117" i="20"/>
  <c r="AU117" i="20"/>
  <c r="AS117" i="20"/>
  <c r="AT117" i="20" s="1"/>
  <c r="AN117" i="20"/>
  <c r="AK117" i="20"/>
  <c r="AJ117" i="20"/>
  <c r="S117" i="20"/>
  <c r="Q117" i="20"/>
  <c r="N117" i="20"/>
  <c r="AV116" i="20"/>
  <c r="AU116" i="20"/>
  <c r="AS116" i="20"/>
  <c r="AT116" i="20" s="1"/>
  <c r="AN116" i="20"/>
  <c r="AK116" i="20"/>
  <c r="AJ116" i="20"/>
  <c r="S116" i="20"/>
  <c r="Q116" i="20"/>
  <c r="N116" i="20"/>
  <c r="AV115" i="20"/>
  <c r="AU115" i="20"/>
  <c r="AS115" i="20"/>
  <c r="AT115" i="20" s="1"/>
  <c r="AN115" i="20"/>
  <c r="AK115" i="20"/>
  <c r="AJ115" i="20"/>
  <c r="S115" i="20"/>
  <c r="Q115" i="20"/>
  <c r="N115" i="20"/>
  <c r="AV114" i="20"/>
  <c r="AU114" i="20"/>
  <c r="AS114" i="20"/>
  <c r="AT114" i="20" s="1"/>
  <c r="AN114" i="20"/>
  <c r="AK114" i="20"/>
  <c r="AJ114" i="20"/>
  <c r="S114" i="20"/>
  <c r="Q114" i="20"/>
  <c r="N114" i="20"/>
  <c r="AV113" i="20"/>
  <c r="AU113" i="20"/>
  <c r="AS113" i="20"/>
  <c r="AT113" i="20" s="1"/>
  <c r="AN113" i="20"/>
  <c r="AK113" i="20"/>
  <c r="AJ113" i="20"/>
  <c r="S113" i="20"/>
  <c r="Q113" i="20"/>
  <c r="N113" i="20"/>
  <c r="AV112" i="20"/>
  <c r="AU112" i="20"/>
  <c r="AS112" i="20"/>
  <c r="AT112" i="20" s="1"/>
  <c r="AN112" i="20"/>
  <c r="AK112" i="20"/>
  <c r="AJ112" i="20"/>
  <c r="S112" i="20"/>
  <c r="Q112" i="20"/>
  <c r="N112" i="20"/>
  <c r="AV111" i="20"/>
  <c r="AU111" i="20"/>
  <c r="AS111" i="20"/>
  <c r="AT111" i="20" s="1"/>
  <c r="AN111" i="20"/>
  <c r="AK111" i="20"/>
  <c r="AJ111" i="20"/>
  <c r="S111" i="20"/>
  <c r="Q111" i="20"/>
  <c r="N111" i="20"/>
  <c r="AV110" i="20"/>
  <c r="AU110" i="20"/>
  <c r="AS110" i="20"/>
  <c r="AT110" i="20" s="1"/>
  <c r="AN110" i="20"/>
  <c r="AK110" i="20"/>
  <c r="AJ110" i="20"/>
  <c r="S110" i="20"/>
  <c r="Q110" i="20"/>
  <c r="N110" i="20"/>
  <c r="AV109" i="20"/>
  <c r="AU109" i="20"/>
  <c r="AS109" i="20"/>
  <c r="AT109" i="20" s="1"/>
  <c r="AN109" i="20"/>
  <c r="AK109" i="20"/>
  <c r="AJ109" i="20"/>
  <c r="S109" i="20"/>
  <c r="Q109" i="20"/>
  <c r="N109" i="20"/>
  <c r="AV108" i="20"/>
  <c r="AU108" i="20"/>
  <c r="AS108" i="20"/>
  <c r="AT108" i="20" s="1"/>
  <c r="AN108" i="20"/>
  <c r="AK108" i="20"/>
  <c r="AJ108" i="20"/>
  <c r="S108" i="20"/>
  <c r="Q108" i="20"/>
  <c r="N108" i="20"/>
  <c r="AV107" i="20"/>
  <c r="AU107" i="20"/>
  <c r="AS107" i="20"/>
  <c r="AT107" i="20" s="1"/>
  <c r="AN107" i="20"/>
  <c r="AK107" i="20"/>
  <c r="AJ107" i="20"/>
  <c r="S107" i="20"/>
  <c r="Q107" i="20"/>
  <c r="N107" i="20"/>
  <c r="AV106" i="20"/>
  <c r="AU106" i="20"/>
  <c r="AS106" i="20"/>
  <c r="AT106" i="20" s="1"/>
  <c r="AN106" i="20"/>
  <c r="AK106" i="20"/>
  <c r="AJ106" i="20"/>
  <c r="S106" i="20"/>
  <c r="Q106" i="20"/>
  <c r="N106" i="20"/>
  <c r="AV105" i="20"/>
  <c r="AU105" i="20"/>
  <c r="AS105" i="20"/>
  <c r="AT105" i="20" s="1"/>
  <c r="AN105" i="20"/>
  <c r="AK105" i="20"/>
  <c r="AJ105" i="20"/>
  <c r="S105" i="20"/>
  <c r="Q105" i="20"/>
  <c r="N105" i="20"/>
  <c r="AV104" i="20"/>
  <c r="AU104" i="20"/>
  <c r="AS104" i="20"/>
  <c r="AT104" i="20" s="1"/>
  <c r="AN104" i="20"/>
  <c r="AK104" i="20"/>
  <c r="AJ104" i="20"/>
  <c r="S104" i="20"/>
  <c r="Q104" i="20"/>
  <c r="N104" i="20"/>
  <c r="AV103" i="20"/>
  <c r="AU103" i="20"/>
  <c r="AS103" i="20"/>
  <c r="AT103" i="20" s="1"/>
  <c r="AN103" i="20"/>
  <c r="AK103" i="20"/>
  <c r="AJ103" i="20"/>
  <c r="S103" i="20"/>
  <c r="Q103" i="20"/>
  <c r="N103" i="20"/>
  <c r="AV102" i="20"/>
  <c r="AU102" i="20"/>
  <c r="AS102" i="20"/>
  <c r="AT102" i="20" s="1"/>
  <c r="AN102" i="20"/>
  <c r="AK102" i="20"/>
  <c r="AJ102" i="20"/>
  <c r="S102" i="20"/>
  <c r="Q102" i="20"/>
  <c r="N102" i="20"/>
  <c r="AV101" i="20"/>
  <c r="AU101" i="20"/>
  <c r="AS101" i="20"/>
  <c r="AT101" i="20" s="1"/>
  <c r="AN101" i="20"/>
  <c r="AK101" i="20"/>
  <c r="AJ101" i="20"/>
  <c r="S101" i="20"/>
  <c r="Q101" i="20"/>
  <c r="N101" i="20"/>
  <c r="AV100" i="20"/>
  <c r="AU100" i="20"/>
  <c r="AS100" i="20"/>
  <c r="AT100" i="20" s="1"/>
  <c r="AN100" i="20"/>
  <c r="AK100" i="20"/>
  <c r="AJ100" i="20"/>
  <c r="S100" i="20"/>
  <c r="Q100" i="20"/>
  <c r="N100" i="20"/>
  <c r="AV99" i="20"/>
  <c r="AU99" i="20"/>
  <c r="AS99" i="20"/>
  <c r="AT99" i="20" s="1"/>
  <c r="AN99" i="20"/>
  <c r="AK99" i="20"/>
  <c r="AJ99" i="20"/>
  <c r="S99" i="20"/>
  <c r="Q99" i="20"/>
  <c r="N99" i="20"/>
  <c r="AV98" i="20"/>
  <c r="AU98" i="20"/>
  <c r="AS98" i="20"/>
  <c r="AT98" i="20" s="1"/>
  <c r="AN98" i="20"/>
  <c r="AK98" i="20"/>
  <c r="AJ98" i="20"/>
  <c r="S98" i="20"/>
  <c r="Q98" i="20"/>
  <c r="N98" i="20"/>
  <c r="AV97" i="20"/>
  <c r="AU97" i="20"/>
  <c r="AS97" i="20"/>
  <c r="AT97" i="20" s="1"/>
  <c r="AN97" i="20"/>
  <c r="AK97" i="20"/>
  <c r="AJ97" i="20"/>
  <c r="S97" i="20"/>
  <c r="Q97" i="20"/>
  <c r="N97" i="20"/>
  <c r="AV96" i="20"/>
  <c r="AU96" i="20"/>
  <c r="AS96" i="20"/>
  <c r="AT96" i="20" s="1"/>
  <c r="AN96" i="20"/>
  <c r="AK96" i="20"/>
  <c r="AJ96" i="20"/>
  <c r="S96" i="20"/>
  <c r="Q96" i="20"/>
  <c r="N96" i="20"/>
  <c r="AV95" i="20"/>
  <c r="AU95" i="20"/>
  <c r="AS95" i="20"/>
  <c r="AT95" i="20" s="1"/>
  <c r="AN95" i="20"/>
  <c r="AK95" i="20"/>
  <c r="AJ95" i="20"/>
  <c r="S95" i="20"/>
  <c r="Q95" i="20"/>
  <c r="N95" i="20"/>
  <c r="AV94" i="20"/>
  <c r="AU94" i="20"/>
  <c r="AS94" i="20"/>
  <c r="AT94" i="20" s="1"/>
  <c r="AN94" i="20"/>
  <c r="AK94" i="20"/>
  <c r="AJ94" i="20"/>
  <c r="S94" i="20"/>
  <c r="Q94" i="20"/>
  <c r="N94" i="20"/>
  <c r="AV93" i="20"/>
  <c r="AU93" i="20"/>
  <c r="AS93" i="20"/>
  <c r="AT93" i="20" s="1"/>
  <c r="AN93" i="20"/>
  <c r="AK93" i="20"/>
  <c r="AJ93" i="20"/>
  <c r="S93" i="20"/>
  <c r="Q93" i="20"/>
  <c r="N93" i="20"/>
  <c r="AV92" i="20"/>
  <c r="AU92" i="20"/>
  <c r="AS92" i="20"/>
  <c r="AT92" i="20" s="1"/>
  <c r="AN92" i="20"/>
  <c r="AK92" i="20"/>
  <c r="AJ92" i="20"/>
  <c r="S92" i="20"/>
  <c r="Q92" i="20"/>
  <c r="N92" i="20"/>
  <c r="AV91" i="20"/>
  <c r="AU91" i="20"/>
  <c r="AS91" i="20"/>
  <c r="AT91" i="20" s="1"/>
  <c r="AN91" i="20"/>
  <c r="AK91" i="20"/>
  <c r="AJ91" i="20"/>
  <c r="S91" i="20"/>
  <c r="Q91" i="20"/>
  <c r="N91" i="20"/>
  <c r="AV90" i="20"/>
  <c r="AU90" i="20"/>
  <c r="AS90" i="20"/>
  <c r="AT90" i="20" s="1"/>
  <c r="AN90" i="20"/>
  <c r="AK90" i="20"/>
  <c r="AJ90" i="20"/>
  <c r="S90" i="20"/>
  <c r="Q90" i="20"/>
  <c r="N90" i="20"/>
  <c r="AV89" i="20"/>
  <c r="AU89" i="20"/>
  <c r="AS89" i="20"/>
  <c r="AT89" i="20" s="1"/>
  <c r="AN89" i="20"/>
  <c r="AK89" i="20"/>
  <c r="AJ89" i="20"/>
  <c r="S89" i="20"/>
  <c r="Q89" i="20"/>
  <c r="N89" i="20"/>
  <c r="AV88" i="20"/>
  <c r="AU88" i="20"/>
  <c r="AS88" i="20"/>
  <c r="AT88" i="20" s="1"/>
  <c r="AN88" i="20"/>
  <c r="AK88" i="20"/>
  <c r="AJ88" i="20"/>
  <c r="S88" i="20"/>
  <c r="Q88" i="20"/>
  <c r="N88" i="20"/>
  <c r="AV87" i="20"/>
  <c r="AU87" i="20"/>
  <c r="AS87" i="20"/>
  <c r="AT87" i="20" s="1"/>
  <c r="AN87" i="20"/>
  <c r="AK87" i="20"/>
  <c r="AJ87" i="20"/>
  <c r="S87" i="20"/>
  <c r="Q87" i="20"/>
  <c r="N87" i="20"/>
  <c r="AV86" i="20"/>
  <c r="AU86" i="20"/>
  <c r="AS86" i="20"/>
  <c r="AT86" i="20" s="1"/>
  <c r="AN86" i="20"/>
  <c r="AK86" i="20"/>
  <c r="AJ86" i="20"/>
  <c r="S86" i="20"/>
  <c r="Q86" i="20"/>
  <c r="N86" i="20"/>
  <c r="AV85" i="20"/>
  <c r="AU85" i="20"/>
  <c r="AS85" i="20"/>
  <c r="AT85" i="20" s="1"/>
  <c r="AN85" i="20"/>
  <c r="AK85" i="20"/>
  <c r="AJ85" i="20"/>
  <c r="S85" i="20"/>
  <c r="Q85" i="20"/>
  <c r="N85" i="20"/>
  <c r="AV84" i="20"/>
  <c r="AU84" i="20"/>
  <c r="AS84" i="20"/>
  <c r="AT84" i="20" s="1"/>
  <c r="AN84" i="20"/>
  <c r="AK84" i="20"/>
  <c r="AJ84" i="20"/>
  <c r="S84" i="20"/>
  <c r="Q84" i="20"/>
  <c r="N84" i="20"/>
  <c r="AV83" i="20"/>
  <c r="AU83" i="20"/>
  <c r="AS83" i="20"/>
  <c r="AT83" i="20" s="1"/>
  <c r="AN83" i="20"/>
  <c r="AK83" i="20"/>
  <c r="AJ83" i="20"/>
  <c r="S83" i="20"/>
  <c r="Q83" i="20"/>
  <c r="N83" i="20"/>
  <c r="AV82" i="20"/>
  <c r="AU82" i="20"/>
  <c r="AS82" i="20"/>
  <c r="AT82" i="20" s="1"/>
  <c r="AN82" i="20"/>
  <c r="AK82" i="20"/>
  <c r="AJ82" i="20"/>
  <c r="S82" i="20"/>
  <c r="Q82" i="20"/>
  <c r="N82" i="20"/>
  <c r="AV81" i="20"/>
  <c r="AU81" i="20"/>
  <c r="AS81" i="20"/>
  <c r="AT81" i="20" s="1"/>
  <c r="AN81" i="20"/>
  <c r="AK81" i="20"/>
  <c r="AJ81" i="20"/>
  <c r="S81" i="20"/>
  <c r="Q81" i="20"/>
  <c r="N81" i="20"/>
  <c r="AV80" i="20"/>
  <c r="AU80" i="20"/>
  <c r="AS80" i="20"/>
  <c r="AT80" i="20" s="1"/>
  <c r="AN80" i="20"/>
  <c r="AK80" i="20"/>
  <c r="AJ80" i="20"/>
  <c r="S80" i="20"/>
  <c r="Q80" i="20"/>
  <c r="N80" i="20"/>
  <c r="AV79" i="20"/>
  <c r="AU79" i="20"/>
  <c r="AS79" i="20"/>
  <c r="AT79" i="20" s="1"/>
  <c r="AN79" i="20"/>
  <c r="AK79" i="20"/>
  <c r="AJ79" i="20"/>
  <c r="S79" i="20"/>
  <c r="Q79" i="20"/>
  <c r="N79" i="20"/>
  <c r="AV78" i="20"/>
  <c r="AU78" i="20"/>
  <c r="AS78" i="20"/>
  <c r="AT78" i="20" s="1"/>
  <c r="AN78" i="20"/>
  <c r="AK78" i="20"/>
  <c r="AJ78" i="20"/>
  <c r="S78" i="20"/>
  <c r="Q78" i="20"/>
  <c r="N78" i="20"/>
  <c r="AV77" i="20"/>
  <c r="AU77" i="20"/>
  <c r="AS77" i="20"/>
  <c r="AT77" i="20" s="1"/>
  <c r="AN77" i="20"/>
  <c r="AK77" i="20"/>
  <c r="AJ77" i="20"/>
  <c r="S77" i="20"/>
  <c r="Q77" i="20"/>
  <c r="N77" i="20"/>
  <c r="AV76" i="20"/>
  <c r="AU76" i="20"/>
  <c r="AS76" i="20"/>
  <c r="AT76" i="20" s="1"/>
  <c r="AN76" i="20"/>
  <c r="AK76" i="20"/>
  <c r="AJ76" i="20"/>
  <c r="S76" i="20"/>
  <c r="Q76" i="20"/>
  <c r="N76" i="20"/>
  <c r="AV75" i="20"/>
  <c r="AU75" i="20"/>
  <c r="AS75" i="20"/>
  <c r="AT75" i="20" s="1"/>
  <c r="AN75" i="20"/>
  <c r="AK75" i="20"/>
  <c r="AJ75" i="20"/>
  <c r="S75" i="20"/>
  <c r="Q75" i="20"/>
  <c r="N75" i="20"/>
  <c r="AV74" i="20"/>
  <c r="AU74" i="20"/>
  <c r="AS74" i="20"/>
  <c r="AT74" i="20" s="1"/>
  <c r="AN74" i="20"/>
  <c r="AK74" i="20"/>
  <c r="AJ74" i="20"/>
  <c r="S74" i="20"/>
  <c r="Q74" i="20"/>
  <c r="N74" i="20"/>
  <c r="AV73" i="20"/>
  <c r="AU73" i="20"/>
  <c r="AS73" i="20"/>
  <c r="AT73" i="20" s="1"/>
  <c r="AN73" i="20"/>
  <c r="AK73" i="20"/>
  <c r="AJ73" i="20"/>
  <c r="S73" i="20"/>
  <c r="Q73" i="20"/>
  <c r="N73" i="20"/>
  <c r="AV72" i="20"/>
  <c r="AU72" i="20"/>
  <c r="AS72" i="20"/>
  <c r="AT72" i="20" s="1"/>
  <c r="AN72" i="20"/>
  <c r="AK72" i="20"/>
  <c r="AJ72" i="20"/>
  <c r="S72" i="20"/>
  <c r="Q72" i="20"/>
  <c r="N72" i="20"/>
  <c r="AV71" i="20"/>
  <c r="AU71" i="20"/>
  <c r="AS71" i="20"/>
  <c r="AT71" i="20" s="1"/>
  <c r="AN71" i="20"/>
  <c r="AK71" i="20"/>
  <c r="AJ71" i="20"/>
  <c r="S71" i="20"/>
  <c r="Q71" i="20"/>
  <c r="N71" i="20"/>
  <c r="AV70" i="20"/>
  <c r="AU70" i="20"/>
  <c r="AS70" i="20"/>
  <c r="AT70" i="20" s="1"/>
  <c r="AN70" i="20"/>
  <c r="AK70" i="20"/>
  <c r="AJ70" i="20"/>
  <c r="S70" i="20"/>
  <c r="Q70" i="20"/>
  <c r="N70" i="20"/>
  <c r="AV69" i="20"/>
  <c r="AU69" i="20"/>
  <c r="AS69" i="20"/>
  <c r="AT69" i="20" s="1"/>
  <c r="AN69" i="20"/>
  <c r="AK69" i="20"/>
  <c r="AJ69" i="20"/>
  <c r="S69" i="20"/>
  <c r="Q69" i="20"/>
  <c r="N69" i="20"/>
  <c r="AV68" i="20"/>
  <c r="AU68" i="20"/>
  <c r="AS68" i="20"/>
  <c r="AT68" i="20" s="1"/>
  <c r="AN68" i="20"/>
  <c r="AK68" i="20"/>
  <c r="AJ68" i="20"/>
  <c r="S68" i="20"/>
  <c r="Q68" i="20"/>
  <c r="N68" i="20"/>
  <c r="AV67" i="20"/>
  <c r="AU67" i="20"/>
  <c r="AS67" i="20"/>
  <c r="AT67" i="20" s="1"/>
  <c r="AN67" i="20"/>
  <c r="AK67" i="20"/>
  <c r="AJ67" i="20"/>
  <c r="S67" i="20"/>
  <c r="Q67" i="20"/>
  <c r="N67" i="20"/>
  <c r="AV66" i="20"/>
  <c r="AU66" i="20"/>
  <c r="AS66" i="20"/>
  <c r="AT66" i="20" s="1"/>
  <c r="AN66" i="20"/>
  <c r="AK66" i="20"/>
  <c r="AJ66" i="20"/>
  <c r="S66" i="20"/>
  <c r="Q66" i="20"/>
  <c r="N66" i="20"/>
  <c r="AV65" i="20"/>
  <c r="AU65" i="20"/>
  <c r="AS65" i="20"/>
  <c r="AT65" i="20" s="1"/>
  <c r="AN65" i="20"/>
  <c r="AK65" i="20"/>
  <c r="AJ65" i="20"/>
  <c r="S65" i="20"/>
  <c r="Q65" i="20"/>
  <c r="N65" i="20"/>
  <c r="AV64" i="20"/>
  <c r="AU64" i="20"/>
  <c r="AS64" i="20"/>
  <c r="AT64" i="20" s="1"/>
  <c r="AN64" i="20"/>
  <c r="AK64" i="20"/>
  <c r="AJ64" i="20"/>
  <c r="S64" i="20"/>
  <c r="Q64" i="20"/>
  <c r="N64" i="20"/>
  <c r="AV63" i="20"/>
  <c r="AU63" i="20"/>
  <c r="AS63" i="20"/>
  <c r="AT63" i="20" s="1"/>
  <c r="AN63" i="20"/>
  <c r="AK63" i="20"/>
  <c r="AJ63" i="20"/>
  <c r="S63" i="20"/>
  <c r="Q63" i="20"/>
  <c r="N63" i="20"/>
  <c r="AV62" i="20"/>
  <c r="AU62" i="20"/>
  <c r="AS62" i="20"/>
  <c r="AT62" i="20" s="1"/>
  <c r="AN62" i="20"/>
  <c r="AK62" i="20"/>
  <c r="AJ62" i="20"/>
  <c r="S62" i="20"/>
  <c r="Q62" i="20"/>
  <c r="N62" i="20"/>
  <c r="AV61" i="20"/>
  <c r="AU61" i="20"/>
  <c r="AS61" i="20"/>
  <c r="AT61" i="20" s="1"/>
  <c r="AN61" i="20"/>
  <c r="AK61" i="20"/>
  <c r="AJ61" i="20"/>
  <c r="S61" i="20"/>
  <c r="Q61" i="20"/>
  <c r="N61" i="20"/>
  <c r="AV60" i="20"/>
  <c r="AU60" i="20"/>
  <c r="AS60" i="20"/>
  <c r="AT60" i="20" s="1"/>
  <c r="AN60" i="20"/>
  <c r="AK60" i="20"/>
  <c r="AJ60" i="20"/>
  <c r="S60" i="20"/>
  <c r="Q60" i="20"/>
  <c r="N60" i="20"/>
  <c r="AV59" i="20"/>
  <c r="AU59" i="20"/>
  <c r="AS59" i="20"/>
  <c r="AT59" i="20" s="1"/>
  <c r="AN59" i="20"/>
  <c r="AK59" i="20"/>
  <c r="AJ59" i="20"/>
  <c r="S59" i="20"/>
  <c r="Q59" i="20"/>
  <c r="N59" i="20"/>
  <c r="AV58" i="20"/>
  <c r="AU58" i="20"/>
  <c r="AS58" i="20"/>
  <c r="AT58" i="20" s="1"/>
  <c r="AN58" i="20"/>
  <c r="AK58" i="20"/>
  <c r="AJ58" i="20"/>
  <c r="S58" i="20"/>
  <c r="Q58" i="20"/>
  <c r="N58" i="20"/>
  <c r="AV57" i="20"/>
  <c r="AU57" i="20"/>
  <c r="AS57" i="20"/>
  <c r="AT57" i="20" s="1"/>
  <c r="AN57" i="20"/>
  <c r="AK57" i="20"/>
  <c r="AJ57" i="20"/>
  <c r="S57" i="20"/>
  <c r="Q57" i="20"/>
  <c r="N57" i="20"/>
  <c r="AV56" i="20"/>
  <c r="AU56" i="20"/>
  <c r="AS56" i="20"/>
  <c r="AT56" i="20" s="1"/>
  <c r="AN56" i="20"/>
  <c r="AK56" i="20"/>
  <c r="AJ56" i="20"/>
  <c r="S56" i="20"/>
  <c r="Q56" i="20"/>
  <c r="N56" i="20"/>
  <c r="AV55" i="20"/>
  <c r="AU55" i="20"/>
  <c r="AS55" i="20"/>
  <c r="AT55" i="20" s="1"/>
  <c r="AN55" i="20"/>
  <c r="AK55" i="20"/>
  <c r="AJ55" i="20"/>
  <c r="S55" i="20"/>
  <c r="Q55" i="20"/>
  <c r="N55" i="20"/>
  <c r="AV54" i="20"/>
  <c r="AU54" i="20"/>
  <c r="AS54" i="20"/>
  <c r="AT54" i="20" s="1"/>
  <c r="AN54" i="20"/>
  <c r="AK54" i="20"/>
  <c r="AJ54" i="20"/>
  <c r="S54" i="20"/>
  <c r="Q54" i="20"/>
  <c r="N54" i="20"/>
  <c r="AV53" i="20"/>
  <c r="AU53" i="20"/>
  <c r="AS53" i="20"/>
  <c r="AT53" i="20" s="1"/>
  <c r="AN53" i="20"/>
  <c r="AK53" i="20"/>
  <c r="AJ53" i="20"/>
  <c r="S53" i="20"/>
  <c r="Q53" i="20"/>
  <c r="N53" i="20"/>
  <c r="AV52" i="20"/>
  <c r="AU52" i="20"/>
  <c r="AS52" i="20"/>
  <c r="AT52" i="20" s="1"/>
  <c r="AN52" i="20"/>
  <c r="AK52" i="20"/>
  <c r="AJ52" i="20"/>
  <c r="S52" i="20"/>
  <c r="Q52" i="20"/>
  <c r="N52" i="20"/>
  <c r="AV51" i="20"/>
  <c r="AU51" i="20"/>
  <c r="AS51" i="20"/>
  <c r="AT51" i="20" s="1"/>
  <c r="AN51" i="20"/>
  <c r="AK51" i="20"/>
  <c r="AJ51" i="20"/>
  <c r="S51" i="20"/>
  <c r="Q51" i="20"/>
  <c r="N51" i="20"/>
  <c r="AV50" i="20"/>
  <c r="AU50" i="20"/>
  <c r="AS50" i="20"/>
  <c r="AT50" i="20" s="1"/>
  <c r="AN50" i="20"/>
  <c r="AK50" i="20"/>
  <c r="AJ50" i="20"/>
  <c r="S50" i="20"/>
  <c r="Q50" i="20"/>
  <c r="N50" i="20"/>
  <c r="AV49" i="20"/>
  <c r="AU49" i="20"/>
  <c r="AS49" i="20"/>
  <c r="AT49" i="20" s="1"/>
  <c r="AN49" i="20"/>
  <c r="AK49" i="20"/>
  <c r="AJ49" i="20"/>
  <c r="S49" i="20"/>
  <c r="Q49" i="20"/>
  <c r="N49" i="20"/>
  <c r="AV48" i="20"/>
  <c r="AU48" i="20"/>
  <c r="AS48" i="20"/>
  <c r="AT48" i="20" s="1"/>
  <c r="AN48" i="20"/>
  <c r="AK48" i="20"/>
  <c r="AJ48" i="20"/>
  <c r="S48" i="20"/>
  <c r="Q48" i="20"/>
  <c r="N48" i="20"/>
  <c r="AV47" i="20"/>
  <c r="AU47" i="20"/>
  <c r="AS47" i="20"/>
  <c r="AT47" i="20" s="1"/>
  <c r="AN47" i="20"/>
  <c r="AK47" i="20"/>
  <c r="AJ47" i="20"/>
  <c r="S47" i="20"/>
  <c r="Q47" i="20"/>
  <c r="N47" i="20"/>
  <c r="AV46" i="20"/>
  <c r="AU46" i="20"/>
  <c r="AS46" i="20"/>
  <c r="AT46" i="20" s="1"/>
  <c r="AN46" i="20"/>
  <c r="AK46" i="20"/>
  <c r="AJ46" i="20"/>
  <c r="S46" i="20"/>
  <c r="Q46" i="20"/>
  <c r="N46" i="20"/>
  <c r="AV45" i="20"/>
  <c r="AU45" i="20"/>
  <c r="AS45" i="20"/>
  <c r="AT45" i="20" s="1"/>
  <c r="AN45" i="20"/>
  <c r="AK45" i="20"/>
  <c r="AJ45" i="20"/>
  <c r="S45" i="20"/>
  <c r="Q45" i="20"/>
  <c r="N45" i="20"/>
  <c r="AV44" i="20"/>
  <c r="AU44" i="20"/>
  <c r="AS44" i="20"/>
  <c r="AT44" i="20" s="1"/>
  <c r="AN44" i="20"/>
  <c r="AK44" i="20"/>
  <c r="AJ44" i="20"/>
  <c r="S44" i="20"/>
  <c r="Q44" i="20"/>
  <c r="N44" i="20"/>
  <c r="AV43" i="20"/>
  <c r="AU43" i="20"/>
  <c r="AS43" i="20"/>
  <c r="AT43" i="20" s="1"/>
  <c r="AN43" i="20"/>
  <c r="AK43" i="20"/>
  <c r="AJ43" i="20"/>
  <c r="S43" i="20"/>
  <c r="Q43" i="20"/>
  <c r="N43" i="20"/>
  <c r="AV42" i="20"/>
  <c r="AU42" i="20"/>
  <c r="AS42" i="20"/>
  <c r="AT42" i="20" s="1"/>
  <c r="AN42" i="20"/>
  <c r="AK42" i="20"/>
  <c r="AJ42" i="20"/>
  <c r="S42" i="20"/>
  <c r="Q42" i="20"/>
  <c r="N42" i="20"/>
  <c r="AV41" i="20"/>
  <c r="AU41" i="20"/>
  <c r="AS41" i="20"/>
  <c r="AT41" i="20" s="1"/>
  <c r="AN41" i="20"/>
  <c r="AK41" i="20"/>
  <c r="AJ41" i="20"/>
  <c r="S41" i="20"/>
  <c r="Q41" i="20"/>
  <c r="N41" i="20"/>
  <c r="AV40" i="20"/>
  <c r="AU40" i="20"/>
  <c r="AS40" i="20"/>
  <c r="AT40" i="20" s="1"/>
  <c r="AN40" i="20"/>
  <c r="AK40" i="20"/>
  <c r="AJ40" i="20"/>
  <c r="S40" i="20"/>
  <c r="Q40" i="20"/>
  <c r="N40" i="20"/>
  <c r="AV39" i="20"/>
  <c r="AU39" i="20"/>
  <c r="AS39" i="20"/>
  <c r="AT39" i="20" s="1"/>
  <c r="AN39" i="20"/>
  <c r="AK39" i="20"/>
  <c r="AJ39" i="20"/>
  <c r="S39" i="20"/>
  <c r="Q39" i="20"/>
  <c r="N39" i="20"/>
  <c r="AV38" i="20"/>
  <c r="AU38" i="20"/>
  <c r="AS38" i="20"/>
  <c r="AT38" i="20" s="1"/>
  <c r="AN38" i="20"/>
  <c r="AK38" i="20"/>
  <c r="AJ38" i="20"/>
  <c r="S38" i="20"/>
  <c r="Q38" i="20"/>
  <c r="N38" i="20"/>
  <c r="AV37" i="20"/>
  <c r="AU37" i="20"/>
  <c r="AS37" i="20"/>
  <c r="AT37" i="20" s="1"/>
  <c r="AN37" i="20"/>
  <c r="AK37" i="20"/>
  <c r="AJ37" i="20"/>
  <c r="S37" i="20"/>
  <c r="Q37" i="20"/>
  <c r="N37" i="20"/>
  <c r="AV36" i="20"/>
  <c r="AU36" i="20"/>
  <c r="AS36" i="20"/>
  <c r="AT36" i="20" s="1"/>
  <c r="AN36" i="20"/>
  <c r="AK36" i="20"/>
  <c r="AJ36" i="20"/>
  <c r="S36" i="20"/>
  <c r="Q36" i="20"/>
  <c r="N36" i="20"/>
  <c r="AV35" i="20"/>
  <c r="AU35" i="20"/>
  <c r="AS35" i="20"/>
  <c r="AT35" i="20" s="1"/>
  <c r="AN35" i="20"/>
  <c r="AK35" i="20"/>
  <c r="AJ35" i="20"/>
  <c r="S35" i="20"/>
  <c r="Q35" i="20"/>
  <c r="N35" i="20"/>
  <c r="AV34" i="20"/>
  <c r="AU34" i="20"/>
  <c r="AS34" i="20"/>
  <c r="AT34" i="20" s="1"/>
  <c r="AN34" i="20"/>
  <c r="AK34" i="20"/>
  <c r="AJ34" i="20"/>
  <c r="S34" i="20"/>
  <c r="Q34" i="20"/>
  <c r="N34" i="20"/>
  <c r="AV33" i="20"/>
  <c r="AU33" i="20"/>
  <c r="AS33" i="20"/>
  <c r="AT33" i="20" s="1"/>
  <c r="AN33" i="20"/>
  <c r="AK33" i="20"/>
  <c r="AJ33" i="20"/>
  <c r="S33" i="20"/>
  <c r="Q33" i="20"/>
  <c r="N33" i="20"/>
  <c r="AV32" i="20"/>
  <c r="AU32" i="20"/>
  <c r="AS32" i="20"/>
  <c r="AT32" i="20" s="1"/>
  <c r="AN32" i="20"/>
  <c r="AK32" i="20"/>
  <c r="AJ32" i="20"/>
  <c r="S32" i="20"/>
  <c r="Q32" i="20"/>
  <c r="N32" i="20"/>
  <c r="AV31" i="20"/>
  <c r="AU31" i="20"/>
  <c r="AS31" i="20"/>
  <c r="AT31" i="20" s="1"/>
  <c r="AN31" i="20"/>
  <c r="AK31" i="20"/>
  <c r="AJ31" i="20"/>
  <c r="S31" i="20"/>
  <c r="Q31" i="20"/>
  <c r="N31" i="20"/>
  <c r="AV30" i="20"/>
  <c r="AU30" i="20"/>
  <c r="AS30" i="20"/>
  <c r="AT30" i="20" s="1"/>
  <c r="AN30" i="20"/>
  <c r="AK30" i="20"/>
  <c r="AJ30" i="20"/>
  <c r="S30" i="20"/>
  <c r="Q30" i="20"/>
  <c r="N30" i="20"/>
  <c r="AV29" i="20"/>
  <c r="AU29" i="20"/>
  <c r="AS29" i="20"/>
  <c r="AT29" i="20" s="1"/>
  <c r="AN29" i="20"/>
  <c r="AK29" i="20"/>
  <c r="AJ29" i="20"/>
  <c r="S29" i="20"/>
  <c r="Q29" i="20"/>
  <c r="N29" i="20"/>
  <c r="AV28" i="20"/>
  <c r="AU28" i="20"/>
  <c r="AS28" i="20"/>
  <c r="AT28" i="20" s="1"/>
  <c r="AN28" i="20"/>
  <c r="AK28" i="20"/>
  <c r="AJ28" i="20"/>
  <c r="S28" i="20"/>
  <c r="Q28" i="20"/>
  <c r="N28" i="20"/>
  <c r="AV27" i="20"/>
  <c r="AU27" i="20"/>
  <c r="AS27" i="20"/>
  <c r="AT27" i="20" s="1"/>
  <c r="AN27" i="20"/>
  <c r="AK27" i="20"/>
  <c r="AJ27" i="20"/>
  <c r="S27" i="20"/>
  <c r="Q27" i="20"/>
  <c r="N27" i="20"/>
  <c r="AV26" i="20"/>
  <c r="AU26" i="20"/>
  <c r="AS26" i="20"/>
  <c r="AT26" i="20" s="1"/>
  <c r="AN26" i="20"/>
  <c r="AK26" i="20"/>
  <c r="AJ26" i="20"/>
  <c r="S26" i="20"/>
  <c r="Q26" i="20"/>
  <c r="N26" i="20"/>
  <c r="AV25" i="20"/>
  <c r="AU25" i="20"/>
  <c r="AS25" i="20"/>
  <c r="AT25" i="20" s="1"/>
  <c r="AN25" i="20"/>
  <c r="AK25" i="20"/>
  <c r="AJ25" i="20"/>
  <c r="S25" i="20"/>
  <c r="Q25" i="20"/>
  <c r="N25" i="20"/>
  <c r="AV24" i="20"/>
  <c r="AU24" i="20"/>
  <c r="AS24" i="20"/>
  <c r="AT24" i="20" s="1"/>
  <c r="AN24" i="20"/>
  <c r="AK24" i="20"/>
  <c r="AJ24" i="20"/>
  <c r="S24" i="20"/>
  <c r="Q24" i="20"/>
  <c r="N24" i="20"/>
  <c r="AV23" i="20"/>
  <c r="AU23" i="20"/>
  <c r="AS23" i="20"/>
  <c r="AT23" i="20" s="1"/>
  <c r="AN23" i="20"/>
  <c r="AK23" i="20"/>
  <c r="AJ23" i="20"/>
  <c r="S23" i="20"/>
  <c r="Q23" i="20"/>
  <c r="N23" i="20"/>
  <c r="AV22" i="20"/>
  <c r="AU22" i="20"/>
  <c r="AS22" i="20"/>
  <c r="AT22" i="20" s="1"/>
  <c r="AN22" i="20"/>
  <c r="AK22" i="20"/>
  <c r="AJ22" i="20"/>
  <c r="S22" i="20"/>
  <c r="Q22" i="20"/>
  <c r="N22" i="20"/>
  <c r="AV21" i="20"/>
  <c r="AU21" i="20"/>
  <c r="AS21" i="20"/>
  <c r="AT21" i="20" s="1"/>
  <c r="AN21" i="20"/>
  <c r="AK21" i="20"/>
  <c r="AJ21" i="20"/>
  <c r="S21" i="20"/>
  <c r="Q21" i="20"/>
  <c r="N21" i="20"/>
  <c r="AV20" i="20"/>
  <c r="AU20" i="20"/>
  <c r="AS20" i="20"/>
  <c r="AT20" i="20" s="1"/>
  <c r="AN20" i="20"/>
  <c r="AK20" i="20"/>
  <c r="AJ20" i="20"/>
  <c r="S20" i="20"/>
  <c r="Q20" i="20"/>
  <c r="N20" i="20"/>
  <c r="AV19" i="20"/>
  <c r="AU19" i="20"/>
  <c r="AS19" i="20"/>
  <c r="AT19" i="20" s="1"/>
  <c r="AN19" i="20"/>
  <c r="AK19" i="20"/>
  <c r="AJ19" i="20"/>
  <c r="S19" i="20"/>
  <c r="Q19" i="20"/>
  <c r="N19" i="20"/>
  <c r="AV18" i="20"/>
  <c r="AU18" i="20"/>
  <c r="AS18" i="20"/>
  <c r="AT18" i="20" s="1"/>
  <c r="AN18" i="20"/>
  <c r="AK18" i="20"/>
  <c r="AJ18" i="20"/>
  <c r="S18" i="20"/>
  <c r="Q18" i="20"/>
  <c r="N18" i="20"/>
  <c r="AV17" i="20"/>
  <c r="AU17" i="20"/>
  <c r="AS17" i="20"/>
  <c r="AT17" i="20" s="1"/>
  <c r="AN17" i="20"/>
  <c r="AK17" i="20"/>
  <c r="AJ17" i="20"/>
  <c r="S17" i="20"/>
  <c r="Q17" i="20"/>
  <c r="N17" i="20"/>
  <c r="AV16" i="20"/>
  <c r="AU16" i="20"/>
  <c r="AS16" i="20"/>
  <c r="AT16" i="20" s="1"/>
  <c r="AN16" i="20"/>
  <c r="AK16" i="20"/>
  <c r="AJ16" i="20"/>
  <c r="S16" i="20"/>
  <c r="Q16" i="20"/>
  <c r="N16" i="20"/>
  <c r="AV15" i="20"/>
  <c r="AU15" i="20"/>
  <c r="AS15" i="20"/>
  <c r="AT15" i="20" s="1"/>
  <c r="AN15" i="20"/>
  <c r="AK15" i="20"/>
  <c r="AJ15" i="20"/>
  <c r="S15" i="20"/>
  <c r="Q15" i="20"/>
  <c r="N15" i="20"/>
  <c r="AV14" i="20"/>
  <c r="AU14" i="20"/>
  <c r="AS14" i="20"/>
  <c r="AT14" i="20" s="1"/>
  <c r="AN14" i="20"/>
  <c r="AK14" i="20"/>
  <c r="AJ14" i="20"/>
  <c r="S14" i="20"/>
  <c r="Q14" i="20"/>
  <c r="N14" i="20"/>
  <c r="AV13" i="20"/>
  <c r="AU13" i="20"/>
  <c r="AS13" i="20"/>
  <c r="AT13" i="20" s="1"/>
  <c r="AN13" i="20"/>
  <c r="AK13" i="20"/>
  <c r="AJ13" i="20"/>
  <c r="S13" i="20"/>
  <c r="Q13" i="20"/>
  <c r="N13" i="20"/>
  <c r="AV12" i="20"/>
  <c r="AU12" i="20"/>
  <c r="AS12" i="20"/>
  <c r="AT12" i="20" s="1"/>
  <c r="AN12" i="20"/>
  <c r="AK12" i="20"/>
  <c r="AJ12" i="20"/>
  <c r="S12" i="20"/>
  <c r="Q12" i="20"/>
  <c r="N12" i="20"/>
  <c r="AV11" i="20"/>
  <c r="AU11" i="20"/>
  <c r="AS11" i="20"/>
  <c r="AT11" i="20" s="1"/>
  <c r="AN11" i="20"/>
  <c r="AK11" i="20"/>
  <c r="AJ11" i="20"/>
  <c r="S11" i="20"/>
  <c r="Q11" i="20"/>
  <c r="N11" i="20"/>
  <c r="AV10" i="20"/>
  <c r="AU10" i="20"/>
  <c r="AS10" i="20"/>
  <c r="AT10" i="20" s="1"/>
  <c r="AN10" i="20"/>
  <c r="AK10" i="20"/>
  <c r="AJ10" i="20"/>
  <c r="S10" i="20"/>
  <c r="Q10" i="20"/>
  <c r="N10" i="20"/>
  <c r="AV9" i="20"/>
  <c r="AU9" i="20"/>
  <c r="AS9" i="20"/>
  <c r="AT9" i="20" s="1"/>
  <c r="AN9" i="20"/>
  <c r="AK9" i="20"/>
  <c r="AJ9" i="20"/>
  <c r="S9" i="20"/>
  <c r="Q9" i="20"/>
  <c r="N9" i="20"/>
  <c r="AV8" i="20"/>
  <c r="AU8" i="20"/>
  <c r="AS8" i="20"/>
  <c r="AT8" i="20" s="1"/>
  <c r="AN8" i="20"/>
  <c r="AK8" i="20"/>
  <c r="AJ8" i="20"/>
  <c r="S8" i="20"/>
  <c r="Q8" i="20"/>
  <c r="N8" i="20"/>
  <c r="AV7" i="20"/>
  <c r="AU7" i="20"/>
  <c r="AS7" i="20"/>
  <c r="AT7" i="20" s="1"/>
  <c r="AN7" i="20"/>
  <c r="AK7" i="20"/>
  <c r="AJ7" i="20"/>
  <c r="S7" i="20"/>
  <c r="Q7" i="20"/>
  <c r="N7" i="20"/>
  <c r="AV6" i="20"/>
  <c r="AU6" i="20"/>
  <c r="AS6" i="20"/>
  <c r="AT6" i="20" s="1"/>
  <c r="AN6" i="20"/>
  <c r="AK6" i="20"/>
  <c r="AJ6" i="20"/>
  <c r="S6" i="20"/>
  <c r="Q6" i="20"/>
  <c r="N6" i="20"/>
  <c r="AV5" i="20"/>
  <c r="AU5" i="20"/>
  <c r="AS5" i="20"/>
  <c r="AT5" i="20" s="1"/>
  <c r="AN5" i="20"/>
  <c r="AK5" i="20"/>
  <c r="AJ5" i="20"/>
  <c r="T5" i="20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S5" i="20"/>
  <c r="Q5" i="20"/>
  <c r="N5" i="20"/>
  <c r="BU4" i="20"/>
  <c r="BT4" i="20"/>
  <c r="BQ4" i="20"/>
  <c r="BM4" i="20"/>
  <c r="BI4" i="20"/>
  <c r="BH4" i="20"/>
  <c r="BF4" i="20"/>
  <c r="BR4" i="20" s="1"/>
  <c r="BE4" i="20"/>
  <c r="BB4" i="20"/>
  <c r="BN4" i="20" s="1"/>
  <c r="BA4" i="20"/>
  <c r="AV4" i="20"/>
  <c r="AU4" i="20"/>
  <c r="AS4" i="20"/>
  <c r="AT4" i="20" s="1"/>
  <c r="AN4" i="20"/>
  <c r="AK4" i="20"/>
  <c r="AJ4" i="20"/>
  <c r="X4" i="20"/>
  <c r="Y4" i="20" s="1"/>
  <c r="V4" i="20"/>
  <c r="S4" i="20"/>
  <c r="Q4" i="20"/>
  <c r="N4" i="20"/>
  <c r="Y2" i="20"/>
  <c r="V2" i="20"/>
  <c r="AH6" i="15"/>
  <c r="AH14" i="15"/>
  <c r="AH18" i="15"/>
  <c r="AH26" i="15"/>
  <c r="AH30" i="15"/>
  <c r="AH34" i="15"/>
  <c r="AH36" i="15"/>
  <c r="AH38" i="15"/>
  <c r="AH41" i="15"/>
  <c r="AH43" i="15"/>
  <c r="AH47" i="15"/>
  <c r="AH51" i="15"/>
  <c r="AH59" i="15"/>
  <c r="AH69" i="15"/>
  <c r="AH73" i="15"/>
  <c r="AH77" i="15"/>
  <c r="AH79" i="15"/>
  <c r="AH81" i="15"/>
  <c r="AH83" i="15"/>
  <c r="AH85" i="15"/>
  <c r="AH87" i="15"/>
  <c r="AH89" i="15"/>
  <c r="AH91" i="15"/>
  <c r="AH93" i="15"/>
  <c r="AH95" i="15"/>
  <c r="AH96" i="15"/>
  <c r="AH97" i="15"/>
  <c r="AH98" i="15"/>
  <c r="AH99" i="15"/>
  <c r="AH100" i="15"/>
  <c r="AH101" i="15"/>
  <c r="AH102" i="15"/>
  <c r="AH103" i="15"/>
  <c r="AH104" i="15"/>
  <c r="AH105" i="15"/>
  <c r="AH106" i="15"/>
  <c r="AH107" i="15"/>
  <c r="AH108" i="15"/>
  <c r="AH109" i="15"/>
  <c r="AH110" i="15"/>
  <c r="AH111" i="15"/>
  <c r="AH112" i="15"/>
  <c r="AH113" i="15"/>
  <c r="S106" i="15"/>
  <c r="S107" i="15"/>
  <c r="S108" i="15"/>
  <c r="S109" i="15"/>
  <c r="S110" i="15"/>
  <c r="S111" i="15"/>
  <c r="S112" i="15"/>
  <c r="S113" i="15"/>
  <c r="S6" i="15"/>
  <c r="S8" i="15"/>
  <c r="S10" i="15"/>
  <c r="S12" i="15"/>
  <c r="S14" i="15"/>
  <c r="S16" i="15"/>
  <c r="S18" i="15"/>
  <c r="S20" i="15"/>
  <c r="S22" i="15"/>
  <c r="S24" i="15"/>
  <c r="S26" i="15"/>
  <c r="S28" i="15"/>
  <c r="S30" i="15"/>
  <c r="S32" i="15"/>
  <c r="S34" i="15"/>
  <c r="S36" i="15"/>
  <c r="S38" i="15"/>
  <c r="S41" i="15"/>
  <c r="S43" i="15"/>
  <c r="S45" i="15"/>
  <c r="S47" i="15"/>
  <c r="S49" i="15"/>
  <c r="S51" i="15"/>
  <c r="S53" i="15"/>
  <c r="S55" i="15"/>
  <c r="S57" i="15"/>
  <c r="S59" i="15"/>
  <c r="S61" i="15"/>
  <c r="S65" i="15"/>
  <c r="S67" i="15"/>
  <c r="S69" i="15"/>
  <c r="S71" i="15"/>
  <c r="S73" i="15"/>
  <c r="S77" i="15"/>
  <c r="S79" i="15"/>
  <c r="S81" i="15"/>
  <c r="S83" i="15"/>
  <c r="S85" i="15"/>
  <c r="S87" i="15"/>
  <c r="S89" i="15"/>
  <c r="S91" i="15"/>
  <c r="S93" i="15"/>
  <c r="S95" i="15"/>
  <c r="S96" i="15"/>
  <c r="S97" i="15"/>
  <c r="S98" i="15"/>
  <c r="S99" i="15"/>
  <c r="S100" i="15"/>
  <c r="S101" i="15"/>
  <c r="S102" i="15"/>
  <c r="S103" i="15"/>
  <c r="S104" i="15"/>
  <c r="S105" i="15"/>
  <c r="S4" i="15"/>
  <c r="Q8" i="15"/>
  <c r="Q4" i="15"/>
  <c r="R5" i="15" s="1"/>
  <c r="AJ4" i="15"/>
  <c r="BU4" i="15"/>
  <c r="AH18" i="24" l="1"/>
  <c r="AH99" i="23"/>
  <c r="AH15" i="23"/>
  <c r="X49" i="23"/>
  <c r="AH221" i="24"/>
  <c r="AH128" i="24"/>
  <c r="AH41" i="24"/>
  <c r="AH125" i="23"/>
  <c r="X17" i="23"/>
  <c r="AH204" i="23"/>
  <c r="AH124" i="24"/>
  <c r="X39" i="24"/>
  <c r="AH84" i="24"/>
  <c r="AH90" i="23"/>
  <c r="AH200" i="23"/>
  <c r="AH74" i="23"/>
  <c r="X56" i="23"/>
  <c r="AH29" i="23"/>
  <c r="AH73" i="24"/>
  <c r="AH53" i="24"/>
  <c r="AH15" i="24"/>
  <c r="AH146" i="23"/>
  <c r="AH44" i="23"/>
  <c r="X34" i="23"/>
  <c r="AH27" i="23"/>
  <c r="AH85" i="24"/>
  <c r="AH147" i="24"/>
  <c r="AH210" i="23"/>
  <c r="AH28" i="23"/>
  <c r="AH134" i="24"/>
  <c r="AH210" i="24"/>
  <c r="AH101" i="24"/>
  <c r="AH192" i="23"/>
  <c r="AH170" i="23"/>
  <c r="AH216" i="24"/>
  <c r="AH200" i="24"/>
  <c r="AH67" i="24"/>
  <c r="AH108" i="24"/>
  <c r="AH18" i="23"/>
  <c r="AH45" i="23"/>
  <c r="X56" i="24"/>
  <c r="AH121" i="23"/>
  <c r="AH224" i="24"/>
  <c r="X34" i="24"/>
  <c r="AH9" i="24"/>
  <c r="AH97" i="23"/>
  <c r="X8" i="23"/>
  <c r="AH117" i="23"/>
  <c r="AH157" i="23"/>
  <c r="AH182" i="24"/>
  <c r="AH133" i="24"/>
  <c r="AH166" i="24"/>
  <c r="AH172" i="24"/>
  <c r="AH159" i="24"/>
  <c r="AH101" i="23"/>
  <c r="X19" i="23"/>
  <c r="AH65" i="24"/>
  <c r="AH5" i="24"/>
  <c r="AH202" i="24"/>
  <c r="X8" i="24"/>
  <c r="V6" i="23"/>
  <c r="AH184" i="24"/>
  <c r="AH174" i="23"/>
  <c r="X25" i="24"/>
  <c r="AH68" i="23"/>
  <c r="AH34" i="23"/>
  <c r="AH89" i="24"/>
  <c r="AL9" i="20"/>
  <c r="AL89" i="20"/>
  <c r="X58" i="24"/>
  <c r="X62" i="24"/>
  <c r="X21" i="24"/>
  <c r="X6" i="23"/>
  <c r="AH173" i="24"/>
  <c r="X60" i="24"/>
  <c r="AH85" i="23"/>
  <c r="X9" i="23"/>
  <c r="X10" i="23"/>
  <c r="AH214" i="24"/>
  <c r="AH153" i="23"/>
  <c r="AH122" i="23"/>
  <c r="AH26" i="23"/>
  <c r="AH205" i="23"/>
  <c r="AH28" i="24"/>
  <c r="AH67" i="23"/>
  <c r="AH105" i="23"/>
  <c r="AH93" i="24"/>
  <c r="AH197" i="23"/>
  <c r="AH68" i="24"/>
  <c r="AH158" i="23"/>
  <c r="AH193" i="23"/>
  <c r="AH202" i="23"/>
  <c r="AH87" i="23"/>
  <c r="AH79" i="23"/>
  <c r="AH32" i="23"/>
  <c r="X25" i="23"/>
  <c r="AH186" i="24"/>
  <c r="AH125" i="24"/>
  <c r="AH33" i="24"/>
  <c r="X31" i="24"/>
  <c r="AH27" i="24"/>
  <c r="AH12" i="24"/>
  <c r="AH194" i="24"/>
  <c r="AH177" i="24"/>
  <c r="AH130" i="24"/>
  <c r="AH38" i="24"/>
  <c r="AH30" i="24"/>
  <c r="AH119" i="24"/>
  <c r="AH80" i="24"/>
  <c r="V7" i="23"/>
  <c r="V8" i="23" s="1"/>
  <c r="V9" i="23" s="1"/>
  <c r="V10" i="23" s="1"/>
  <c r="V11" i="23" s="1"/>
  <c r="AH48" i="23"/>
  <c r="AH142" i="23"/>
  <c r="AH4" i="23"/>
  <c r="AH34" i="24"/>
  <c r="AG218" i="20"/>
  <c r="AH218" i="20" s="1"/>
  <c r="AH204" i="24"/>
  <c r="AH135" i="24"/>
  <c r="AH113" i="24"/>
  <c r="AH44" i="24"/>
  <c r="AH19" i="24"/>
  <c r="AF13" i="20"/>
  <c r="AF21" i="20"/>
  <c r="R61" i="20"/>
  <c r="AG61" i="20"/>
  <c r="AG69" i="20"/>
  <c r="AG70" i="20"/>
  <c r="AG89" i="20"/>
  <c r="AF93" i="20"/>
  <c r="AG101" i="20"/>
  <c r="AF105" i="20"/>
  <c r="AF129" i="20"/>
  <c r="AG130" i="20"/>
  <c r="AH130" i="20" s="1"/>
  <c r="AL135" i="20"/>
  <c r="AF161" i="20"/>
  <c r="AL167" i="20"/>
  <c r="AH181" i="23"/>
  <c r="AH92" i="23"/>
  <c r="AH133" i="23"/>
  <c r="AH128" i="23"/>
  <c r="X35" i="23"/>
  <c r="X27" i="23"/>
  <c r="AH36" i="23"/>
  <c r="AH25" i="23"/>
  <c r="X33" i="23"/>
  <c r="AH208" i="24"/>
  <c r="AH193" i="24"/>
  <c r="AH189" i="24"/>
  <c r="AH185" i="24"/>
  <c r="AH220" i="24"/>
  <c r="AH178" i="24"/>
  <c r="AH149" i="24"/>
  <c r="AH144" i="24"/>
  <c r="AH153" i="24"/>
  <c r="AH131" i="24"/>
  <c r="AH154" i="24"/>
  <c r="AH87" i="24"/>
  <c r="AH40" i="24"/>
  <c r="AH32" i="24"/>
  <c r="AH37" i="24"/>
  <c r="X10" i="24"/>
  <c r="AH163" i="23"/>
  <c r="AH72" i="24"/>
  <c r="AH127" i="23"/>
  <c r="AH57" i="23"/>
  <c r="AH12" i="23"/>
  <c r="AH22" i="24"/>
  <c r="AG182" i="20"/>
  <c r="AH182" i="20" s="1"/>
  <c r="AG19" i="20"/>
  <c r="AL160" i="20"/>
  <c r="AL172" i="20"/>
  <c r="AL178" i="20"/>
  <c r="AL222" i="20"/>
  <c r="R225" i="20"/>
  <c r="AH78" i="23"/>
  <c r="AH88" i="23"/>
  <c r="AH51" i="23"/>
  <c r="AH23" i="23"/>
  <c r="X47" i="23"/>
  <c r="AH24" i="23"/>
  <c r="X5" i="23"/>
  <c r="Y5" i="23" s="1"/>
  <c r="Z5" i="23" s="1"/>
  <c r="AH197" i="24"/>
  <c r="AH188" i="24"/>
  <c r="AH139" i="24"/>
  <c r="AH118" i="24"/>
  <c r="AH111" i="24"/>
  <c r="AH102" i="24"/>
  <c r="AH98" i="24"/>
  <c r="AH94" i="24"/>
  <c r="AH90" i="24"/>
  <c r="AH77" i="24"/>
  <c r="X40" i="24"/>
  <c r="X36" i="24"/>
  <c r="AH29" i="24"/>
  <c r="AH25" i="24"/>
  <c r="AH21" i="24"/>
  <c r="AH17" i="24"/>
  <c r="AH123" i="24"/>
  <c r="X9" i="24"/>
  <c r="AH214" i="23"/>
  <c r="AH123" i="23"/>
  <c r="AH5" i="23"/>
  <c r="AH9" i="23"/>
  <c r="AH6" i="23"/>
  <c r="AG83" i="20"/>
  <c r="AL84" i="20"/>
  <c r="AG95" i="20"/>
  <c r="AL96" i="20"/>
  <c r="AH152" i="23"/>
  <c r="AH218" i="23"/>
  <c r="AH179" i="23"/>
  <c r="X11" i="23"/>
  <c r="AH185" i="23"/>
  <c r="AH126" i="23"/>
  <c r="AH93" i="23"/>
  <c r="X57" i="23"/>
  <c r="AH6" i="24"/>
  <c r="AG133" i="20"/>
  <c r="AF150" i="20"/>
  <c r="AF178" i="20"/>
  <c r="AL184" i="20"/>
  <c r="AL188" i="20"/>
  <c r="AF190" i="20"/>
  <c r="AF194" i="20"/>
  <c r="AF202" i="20"/>
  <c r="AF206" i="20"/>
  <c r="AF214" i="20"/>
  <c r="AH115" i="24"/>
  <c r="AH168" i="23"/>
  <c r="X21" i="23"/>
  <c r="AH4" i="24"/>
  <c r="AH206" i="24"/>
  <c r="AH76" i="24"/>
  <c r="AG176" i="20"/>
  <c r="AH207" i="24"/>
  <c r="AH118" i="23"/>
  <c r="X18" i="24"/>
  <c r="AH10" i="24"/>
  <c r="X43" i="24"/>
  <c r="Y43" i="24" s="1"/>
  <c r="Z43" i="24" s="1"/>
  <c r="W57" i="20"/>
  <c r="U58" i="20"/>
  <c r="AL59" i="20"/>
  <c r="AG74" i="20"/>
  <c r="R121" i="20"/>
  <c r="R129" i="20"/>
  <c r="AL151" i="20"/>
  <c r="AF158" i="20"/>
  <c r="AH198" i="23"/>
  <c r="AH194" i="23"/>
  <c r="AH186" i="23"/>
  <c r="AH177" i="23"/>
  <c r="AH84" i="23"/>
  <c r="AH140" i="23"/>
  <c r="AH132" i="23"/>
  <c r="AH40" i="23"/>
  <c r="AH19" i="23"/>
  <c r="X18" i="23"/>
  <c r="AH37" i="23"/>
  <c r="AH21" i="23"/>
  <c r="AH225" i="24"/>
  <c r="AH121" i="24"/>
  <c r="AH88" i="24"/>
  <c r="AH86" i="24"/>
  <c r="AH70" i="24"/>
  <c r="V44" i="24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AH43" i="24"/>
  <c r="AH49" i="24"/>
  <c r="AH39" i="24"/>
  <c r="AH35" i="24"/>
  <c r="AH92" i="24"/>
  <c r="X5" i="24"/>
  <c r="Y5" i="24" s="1"/>
  <c r="X28" i="24"/>
  <c r="AH109" i="23"/>
  <c r="AH119" i="23"/>
  <c r="AH104" i="23"/>
  <c r="AH14" i="24"/>
  <c r="R10" i="20"/>
  <c r="U54" i="20"/>
  <c r="AG54" i="20"/>
  <c r="W61" i="20"/>
  <c r="U62" i="20"/>
  <c r="AG87" i="20"/>
  <c r="AG99" i="20"/>
  <c r="R161" i="20"/>
  <c r="R173" i="20"/>
  <c r="W15" i="20"/>
  <c r="R16" i="20"/>
  <c r="R20" i="20"/>
  <c r="AG20" i="20"/>
  <c r="W63" i="20"/>
  <c r="AG64" i="20"/>
  <c r="AG72" i="20"/>
  <c r="AF135" i="20"/>
  <c r="R140" i="20"/>
  <c r="R181" i="20"/>
  <c r="AL190" i="20"/>
  <c r="AH196" i="23"/>
  <c r="AH83" i="23"/>
  <c r="AH66" i="23"/>
  <c r="AH135" i="23"/>
  <c r="AH47" i="23"/>
  <c r="AH17" i="23"/>
  <c r="AH13" i="23"/>
  <c r="AH180" i="24"/>
  <c r="AH157" i="24"/>
  <c r="AH120" i="24"/>
  <c r="AH61" i="24"/>
  <c r="X35" i="24"/>
  <c r="AH57" i="24"/>
  <c r="AH23" i="24"/>
  <c r="AH16" i="24"/>
  <c r="V6" i="24"/>
  <c r="V7" i="24" s="1"/>
  <c r="V8" i="24" s="1"/>
  <c r="V9" i="24" s="1"/>
  <c r="V10" i="24" s="1"/>
  <c r="V11" i="24" s="1"/>
  <c r="V12" i="24" s="1"/>
  <c r="AH225" i="23"/>
  <c r="AH221" i="23"/>
  <c r="AH111" i="23"/>
  <c r="AH16" i="23"/>
  <c r="AH50" i="23"/>
  <c r="AL19" i="20"/>
  <c r="R22" i="20"/>
  <c r="AG26" i="20"/>
  <c r="AL27" i="20"/>
  <c r="AL196" i="20"/>
  <c r="AL200" i="20"/>
  <c r="AL208" i="20"/>
  <c r="AL212" i="20"/>
  <c r="AG14" i="20"/>
  <c r="AG79" i="20"/>
  <c r="AG118" i="20"/>
  <c r="AG154" i="20"/>
  <c r="AL11" i="20"/>
  <c r="R8" i="20"/>
  <c r="U11" i="20"/>
  <c r="AL13" i="20"/>
  <c r="AL25" i="20"/>
  <c r="AG28" i="20"/>
  <c r="AL29" i="20"/>
  <c r="U31" i="20"/>
  <c r="X31" i="20" s="1"/>
  <c r="AL33" i="20"/>
  <c r="AG40" i="20"/>
  <c r="AF43" i="20"/>
  <c r="AF45" i="20"/>
  <c r="W54" i="20"/>
  <c r="AG66" i="20"/>
  <c r="AL67" i="20"/>
  <c r="AL68" i="20"/>
  <c r="AL71" i="20"/>
  <c r="AG73" i="20"/>
  <c r="AG107" i="20"/>
  <c r="AG111" i="20"/>
  <c r="R115" i="20"/>
  <c r="AG119" i="20"/>
  <c r="R141" i="20"/>
  <c r="AL142" i="20"/>
  <c r="AF149" i="20"/>
  <c r="AG150" i="20"/>
  <c r="AL153" i="20"/>
  <c r="AG171" i="20"/>
  <c r="AG7" i="20"/>
  <c r="BC4" i="20"/>
  <c r="AG6" i="20"/>
  <c r="AL7" i="20"/>
  <c r="AF22" i="20"/>
  <c r="AF34" i="20"/>
  <c r="AG37" i="20"/>
  <c r="AG41" i="20"/>
  <c r="AL50" i="20"/>
  <c r="AF71" i="20"/>
  <c r="AL72" i="20"/>
  <c r="AL114" i="20"/>
  <c r="R124" i="20"/>
  <c r="AF126" i="20"/>
  <c r="AF133" i="20"/>
  <c r="AH133" i="20" s="1"/>
  <c r="R136" i="20"/>
  <c r="R138" i="20"/>
  <c r="AF138" i="20"/>
  <c r="AL147" i="20"/>
  <c r="AF162" i="20"/>
  <c r="AL166" i="20"/>
  <c r="AL170" i="20"/>
  <c r="R172" i="20"/>
  <c r="AF181" i="20"/>
  <c r="AF189" i="20"/>
  <c r="AF193" i="20"/>
  <c r="AF201" i="20"/>
  <c r="AL202" i="20"/>
  <c r="AF205" i="20"/>
  <c r="AF213" i="20"/>
  <c r="AL214" i="20"/>
  <c r="R217" i="20"/>
  <c r="AF217" i="20"/>
  <c r="AH74" i="24"/>
  <c r="AF16" i="20"/>
  <c r="W17" i="20"/>
  <c r="AG22" i="20"/>
  <c r="AH22" i="20" s="1"/>
  <c r="AL23" i="20"/>
  <c r="AF25" i="20"/>
  <c r="AH25" i="20" s="1"/>
  <c r="AG36" i="20"/>
  <c r="W39" i="20"/>
  <c r="U48" i="20"/>
  <c r="W51" i="20"/>
  <c r="R52" i="20"/>
  <c r="AF59" i="20"/>
  <c r="AL63" i="20"/>
  <c r="AG68" i="20"/>
  <c r="AF78" i="20"/>
  <c r="AG82" i="20"/>
  <c r="AF83" i="20"/>
  <c r="AH83" i="20" s="1"/>
  <c r="R85" i="20"/>
  <c r="AF85" i="20"/>
  <c r="AG88" i="20"/>
  <c r="R91" i="20"/>
  <c r="AG91" i="20"/>
  <c r="AL92" i="20"/>
  <c r="AG94" i="20"/>
  <c r="AF95" i="20"/>
  <c r="AH95" i="20" s="1"/>
  <c r="R97" i="20"/>
  <c r="AF97" i="20"/>
  <c r="AG100" i="20"/>
  <c r="AL101" i="20"/>
  <c r="R103" i="20"/>
  <c r="AG103" i="20"/>
  <c r="R113" i="20"/>
  <c r="AG113" i="20"/>
  <c r="AG120" i="20"/>
  <c r="AG126" i="20"/>
  <c r="AL128" i="20"/>
  <c r="AF130" i="20"/>
  <c r="AL131" i="20"/>
  <c r="AG134" i="20"/>
  <c r="AL146" i="20"/>
  <c r="AF147" i="20"/>
  <c r="R150" i="20"/>
  <c r="AG153" i="20"/>
  <c r="AG158" i="20"/>
  <c r="AH158" i="20" s="1"/>
  <c r="R160" i="20"/>
  <c r="AG162" i="20"/>
  <c r="AF169" i="20"/>
  <c r="AF171" i="20"/>
  <c r="AF185" i="20"/>
  <c r="AG188" i="20"/>
  <c r="AF197" i="20"/>
  <c r="AG200" i="20"/>
  <c r="AF209" i="20"/>
  <c r="AH69" i="23"/>
  <c r="X17" i="24"/>
  <c r="X22" i="24"/>
  <c r="X14" i="24"/>
  <c r="AH52" i="23"/>
  <c r="AH108" i="23"/>
  <c r="AH102" i="23"/>
  <c r="AH96" i="23"/>
  <c r="AG4" i="20"/>
  <c r="W27" i="20"/>
  <c r="R28" i="20"/>
  <c r="W9" i="20"/>
  <c r="U13" i="20"/>
  <c r="AG16" i="20"/>
  <c r="U23" i="20"/>
  <c r="AF23" i="20"/>
  <c r="AG25" i="20"/>
  <c r="R34" i="20"/>
  <c r="AG35" i="20"/>
  <c r="AF39" i="20"/>
  <c r="AG45" i="20"/>
  <c r="R57" i="20"/>
  <c r="AG57" i="20"/>
  <c r="W59" i="20"/>
  <c r="AF63" i="20"/>
  <c r="AL64" i="20"/>
  <c r="AF67" i="20"/>
  <c r="AG80" i="20"/>
  <c r="AL139" i="20"/>
  <c r="AF141" i="20"/>
  <c r="AL143" i="20"/>
  <c r="AL155" i="20"/>
  <c r="AF157" i="20"/>
  <c r="AL158" i="20"/>
  <c r="R164" i="20"/>
  <c r="AF163" i="20"/>
  <c r="AG166" i="20"/>
  <c r="AL168" i="20"/>
  <c r="AL173" i="20"/>
  <c r="AL182" i="20"/>
  <c r="AL194" i="20"/>
  <c r="AL206" i="20"/>
  <c r="R212" i="20"/>
  <c r="AL213" i="20"/>
  <c r="AF221" i="20"/>
  <c r="AL224" i="20"/>
  <c r="AH207" i="23"/>
  <c r="AH195" i="23"/>
  <c r="AH172" i="23"/>
  <c r="AH171" i="24"/>
  <c r="AL44" i="20"/>
  <c r="R47" i="20"/>
  <c r="AL56" i="20"/>
  <c r="AL106" i="20"/>
  <c r="AL123" i="20"/>
  <c r="AL136" i="20"/>
  <c r="AL144" i="20"/>
  <c r="AL159" i="20"/>
  <c r="AL162" i="20"/>
  <c r="AF172" i="20"/>
  <c r="AL179" i="20"/>
  <c r="AG186" i="20"/>
  <c r="AL191" i="20"/>
  <c r="AG198" i="20"/>
  <c r="AL203" i="20"/>
  <c r="AG210" i="20"/>
  <c r="AL215" i="20"/>
  <c r="AL218" i="20"/>
  <c r="AH165" i="23"/>
  <c r="W23" i="20"/>
  <c r="W55" i="20"/>
  <c r="U5" i="20"/>
  <c r="V5" i="20" s="1"/>
  <c r="V6" i="20" s="1"/>
  <c r="V7" i="20" s="1"/>
  <c r="AG5" i="20"/>
  <c r="AG10" i="20"/>
  <c r="U17" i="20"/>
  <c r="AG18" i="20"/>
  <c r="AL21" i="20"/>
  <c r="R43" i="20"/>
  <c r="AL46" i="20"/>
  <c r="AF51" i="20"/>
  <c r="AL52" i="20"/>
  <c r="AL58" i="20"/>
  <c r="AL62" i="20"/>
  <c r="AG77" i="20"/>
  <c r="R81" i="20"/>
  <c r="AL94" i="20"/>
  <c r="AL105" i="20"/>
  <c r="R107" i="20"/>
  <c r="AG112" i="20"/>
  <c r="R128" i="20"/>
  <c r="R134" i="20"/>
  <c r="AF137" i="20"/>
  <c r="AG141" i="20"/>
  <c r="AL145" i="20"/>
  <c r="AG146" i="20"/>
  <c r="AG149" i="20"/>
  <c r="AG160" i="20"/>
  <c r="AL163" i="20"/>
  <c r="R165" i="20"/>
  <c r="AF165" i="20"/>
  <c r="AF167" i="20"/>
  <c r="AL171" i="20"/>
  <c r="R177" i="20"/>
  <c r="AF177" i="20"/>
  <c r="AL186" i="20"/>
  <c r="R188" i="20"/>
  <c r="AL189" i="20"/>
  <c r="AL198" i="20"/>
  <c r="R200" i="20"/>
  <c r="AL201" i="20"/>
  <c r="AL210" i="20"/>
  <c r="AF218" i="20"/>
  <c r="AL220" i="20"/>
  <c r="AG222" i="20"/>
  <c r="AH159" i="23"/>
  <c r="AH219" i="24"/>
  <c r="AH195" i="24"/>
  <c r="AH80" i="23"/>
  <c r="AL70" i="20"/>
  <c r="AG75" i="20"/>
  <c r="AL113" i="20"/>
  <c r="AL148" i="20"/>
  <c r="AL154" i="20"/>
  <c r="AL157" i="20"/>
  <c r="R175" i="20"/>
  <c r="AH83" i="24"/>
  <c r="AG8" i="20"/>
  <c r="U19" i="20"/>
  <c r="W35" i="20"/>
  <c r="AL35" i="20"/>
  <c r="W36" i="20"/>
  <c r="AG65" i="20"/>
  <c r="AL104" i="20"/>
  <c r="R142" i="20"/>
  <c r="R157" i="20"/>
  <c r="AL175" i="20"/>
  <c r="R190" i="20"/>
  <c r="R193" i="20"/>
  <c r="AG194" i="20"/>
  <c r="R202" i="20"/>
  <c r="R205" i="20"/>
  <c r="AG206" i="20"/>
  <c r="R214" i="20"/>
  <c r="R220" i="20"/>
  <c r="AG223" i="20"/>
  <c r="AG13" i="20"/>
  <c r="AH13" i="20" s="1"/>
  <c r="AG24" i="20"/>
  <c r="W31" i="20"/>
  <c r="W43" i="20"/>
  <c r="R46" i="20"/>
  <c r="W49" i="20"/>
  <c r="BG4" i="20"/>
  <c r="BO4" i="20"/>
  <c r="W6" i="20"/>
  <c r="U7" i="20"/>
  <c r="AF9" i="20"/>
  <c r="AF10" i="20"/>
  <c r="W11" i="20"/>
  <c r="AG12" i="20"/>
  <c r="AL15" i="20"/>
  <c r="AG17" i="20"/>
  <c r="W21" i="20"/>
  <c r="U25" i="20"/>
  <c r="U29" i="20"/>
  <c r="AF29" i="20"/>
  <c r="AG30" i="20"/>
  <c r="AL31" i="20"/>
  <c r="U33" i="20"/>
  <c r="AF33" i="20"/>
  <c r="AF35" i="20"/>
  <c r="AH35" i="20" s="1"/>
  <c r="R39" i="20"/>
  <c r="AF38" i="20"/>
  <c r="W41" i="20"/>
  <c r="R45" i="20"/>
  <c r="AG44" i="20"/>
  <c r="AF47" i="20"/>
  <c r="AF49" i="20"/>
  <c r="AF53" i="20"/>
  <c r="AF55" i="20"/>
  <c r="AG56" i="20"/>
  <c r="AL57" i="20"/>
  <c r="U60" i="20"/>
  <c r="X60" i="20" s="1"/>
  <c r="AL61" i="20"/>
  <c r="AL66" i="20"/>
  <c r="R76" i="20"/>
  <c r="AG76" i="20"/>
  <c r="AG78" i="20"/>
  <c r="AF79" i="20"/>
  <c r="AG81" i="20"/>
  <c r="AF82" i="20"/>
  <c r="R89" i="20"/>
  <c r="AL93" i="20"/>
  <c r="R95" i="20"/>
  <c r="R101" i="20"/>
  <c r="AG105" i="20"/>
  <c r="AG106" i="20"/>
  <c r="AF107" i="20"/>
  <c r="R109" i="20"/>
  <c r="AF109" i="20"/>
  <c r="AF115" i="20"/>
  <c r="AG117" i="20"/>
  <c r="R125" i="20"/>
  <c r="AF125" i="20"/>
  <c r="R139" i="20"/>
  <c r="R146" i="20"/>
  <c r="AG148" i="20"/>
  <c r="AG152" i="20"/>
  <c r="R168" i="20"/>
  <c r="AF170" i="20"/>
  <c r="R184" i="20"/>
  <c r="AG184" i="20"/>
  <c r="AG187" i="20"/>
  <c r="R196" i="20"/>
  <c r="AG199" i="20"/>
  <c r="R208" i="20"/>
  <c r="AG211" i="20"/>
  <c r="AG212" i="20"/>
  <c r="AH65" i="23"/>
  <c r="AH60" i="24"/>
  <c r="AH138" i="24"/>
  <c r="X24" i="24"/>
  <c r="W12" i="20"/>
  <c r="AF4" i="20"/>
  <c r="R5" i="20"/>
  <c r="AL5" i="20"/>
  <c r="U6" i="20"/>
  <c r="R7" i="20"/>
  <c r="AF7" i="20"/>
  <c r="AH7" i="20" s="1"/>
  <c r="W10" i="20"/>
  <c r="AG11" i="20"/>
  <c r="AF14" i="20"/>
  <c r="AH14" i="20" s="1"/>
  <c r="AL17" i="20"/>
  <c r="U18" i="20"/>
  <c r="R19" i="20"/>
  <c r="AF19" i="20"/>
  <c r="W22" i="20"/>
  <c r="AG23" i="20"/>
  <c r="AF26" i="20"/>
  <c r="W29" i="20"/>
  <c r="X29" i="20" s="1"/>
  <c r="W30" i="20"/>
  <c r="X30" i="20" s="1"/>
  <c r="AG32" i="20"/>
  <c r="W33" i="20"/>
  <c r="AF36" i="20"/>
  <c r="W38" i="20"/>
  <c r="AL39" i="20"/>
  <c r="AL40" i="20"/>
  <c r="R42" i="20"/>
  <c r="U47" i="20"/>
  <c r="X54" i="20"/>
  <c r="AL55" i="20"/>
  <c r="AF57" i="20"/>
  <c r="AH57" i="20" s="1"/>
  <c r="AG59" i="20"/>
  <c r="AH59" i="20" s="1"/>
  <c r="AF61" i="20"/>
  <c r="AG63" i="20"/>
  <c r="AH63" i="20" s="1"/>
  <c r="R65" i="20"/>
  <c r="AF64" i="20"/>
  <c r="AH64" i="20" s="1"/>
  <c r="AG67" i="20"/>
  <c r="R69" i="20"/>
  <c r="AF68" i="20"/>
  <c r="AG71" i="20"/>
  <c r="R73" i="20"/>
  <c r="AF72" i="20"/>
  <c r="AL74" i="20"/>
  <c r="AL78" i="20"/>
  <c r="AL82" i="20"/>
  <c r="AG85" i="20"/>
  <c r="AH85" i="20" s="1"/>
  <c r="AG86" i="20"/>
  <c r="R87" i="20"/>
  <c r="AG92" i="20"/>
  <c r="R93" i="20"/>
  <c r="AG97" i="20"/>
  <c r="AG98" i="20"/>
  <c r="R99" i="20"/>
  <c r="AG104" i="20"/>
  <c r="R105" i="20"/>
  <c r="AG109" i="20"/>
  <c r="AG110" i="20"/>
  <c r="R111" i="20"/>
  <c r="R119" i="20"/>
  <c r="AF145" i="20"/>
  <c r="W5" i="20"/>
  <c r="AF5" i="20"/>
  <c r="R6" i="20"/>
  <c r="W7" i="20"/>
  <c r="W8" i="20"/>
  <c r="AG9" i="20"/>
  <c r="AF12" i="20"/>
  <c r="U15" i="20"/>
  <c r="U16" i="20"/>
  <c r="R17" i="20"/>
  <c r="AF17" i="20"/>
  <c r="R18" i="20"/>
  <c r="W19" i="20"/>
  <c r="W20" i="20"/>
  <c r="AG21" i="20"/>
  <c r="AF24" i="20"/>
  <c r="U27" i="20"/>
  <c r="U28" i="20"/>
  <c r="AG29" i="20"/>
  <c r="AH29" i="20" s="1"/>
  <c r="AF30" i="20"/>
  <c r="AH30" i="20" s="1"/>
  <c r="U32" i="20"/>
  <c r="AG33" i="20"/>
  <c r="W34" i="20"/>
  <c r="U37" i="20"/>
  <c r="AL38" i="20"/>
  <c r="R40" i="20"/>
  <c r="W42" i="20"/>
  <c r="AL43" i="20"/>
  <c r="AL45" i="20"/>
  <c r="W47" i="20"/>
  <c r="AL48" i="20"/>
  <c r="U50" i="20"/>
  <c r="W53" i="20"/>
  <c r="AL54" i="20"/>
  <c r="U56" i="20"/>
  <c r="AG58" i="20"/>
  <c r="R59" i="20"/>
  <c r="W60" i="20"/>
  <c r="AG62" i="20"/>
  <c r="R63" i="20"/>
  <c r="AL65" i="20"/>
  <c r="AL69" i="20"/>
  <c r="AL73" i="20"/>
  <c r="AL85" i="20"/>
  <c r="AL88" i="20"/>
  <c r="AF89" i="20"/>
  <c r="AF91" i="20"/>
  <c r="AL97" i="20"/>
  <c r="AL100" i="20"/>
  <c r="AF101" i="20"/>
  <c r="AF103" i="20"/>
  <c r="AL109" i="20"/>
  <c r="AF113" i="20"/>
  <c r="AH113" i="20" s="1"/>
  <c r="AG115" i="20"/>
  <c r="AL117" i="20"/>
  <c r="AL120" i="20"/>
  <c r="AL124" i="20"/>
  <c r="AL127" i="20"/>
  <c r="AG137" i="20"/>
  <c r="R144" i="20"/>
  <c r="U14" i="20"/>
  <c r="R15" i="20"/>
  <c r="AF15" i="20"/>
  <c r="W18" i="20"/>
  <c r="U26" i="20"/>
  <c r="R27" i="20"/>
  <c r="AF27" i="20"/>
  <c r="AF31" i="20"/>
  <c r="R32" i="20"/>
  <c r="W37" i="20"/>
  <c r="U39" i="20"/>
  <c r="X39" i="20" s="1"/>
  <c r="AL42" i="20"/>
  <c r="W45" i="20"/>
  <c r="R55" i="20"/>
  <c r="W56" i="20"/>
  <c r="AL60" i="20"/>
  <c r="AF76" i="20"/>
  <c r="AL77" i="20"/>
  <c r="R79" i="20"/>
  <c r="AF80" i="20"/>
  <c r="AL81" i="20"/>
  <c r="R83" i="20"/>
  <c r="AL90" i="20"/>
  <c r="AG93" i="20"/>
  <c r="AH93" i="20" s="1"/>
  <c r="AL102" i="20"/>
  <c r="AG142" i="20"/>
  <c r="AF142" i="20"/>
  <c r="AF8" i="20"/>
  <c r="U12" i="20"/>
  <c r="R13" i="20"/>
  <c r="R14" i="20"/>
  <c r="X15" i="20"/>
  <c r="W16" i="20"/>
  <c r="X16" i="20" s="1"/>
  <c r="AF20" i="20"/>
  <c r="U24" i="20"/>
  <c r="R25" i="20"/>
  <c r="R26" i="20"/>
  <c r="W28" i="20"/>
  <c r="X28" i="20" s="1"/>
  <c r="W32" i="20"/>
  <c r="U35" i="20"/>
  <c r="U36" i="20"/>
  <c r="U43" i="20"/>
  <c r="R66" i="20"/>
  <c r="R70" i="20"/>
  <c r="R74" i="20"/>
  <c r="AF87" i="20"/>
  <c r="AH87" i="20" s="1"/>
  <c r="AF99" i="20"/>
  <c r="AH99" i="20" s="1"/>
  <c r="AL108" i="20"/>
  <c r="AF111" i="20"/>
  <c r="AL116" i="20"/>
  <c r="AL121" i="20"/>
  <c r="AF6" i="20"/>
  <c r="U9" i="20"/>
  <c r="U10" i="20"/>
  <c r="R11" i="20"/>
  <c r="AF11" i="20"/>
  <c r="R12" i="20"/>
  <c r="W13" i="20"/>
  <c r="W14" i="20"/>
  <c r="AG15" i="20"/>
  <c r="AF18" i="20"/>
  <c r="U21" i="20"/>
  <c r="U22" i="20"/>
  <c r="R23" i="20"/>
  <c r="R24" i="20"/>
  <c r="W25" i="20"/>
  <c r="X25" i="20" s="1"/>
  <c r="W26" i="20"/>
  <c r="X26" i="20" s="1"/>
  <c r="AG27" i="20"/>
  <c r="AF28" i="20"/>
  <c r="U30" i="20"/>
  <c r="AG31" i="20"/>
  <c r="AF32" i="20"/>
  <c r="AG34" i="20"/>
  <c r="AH34" i="20" s="1"/>
  <c r="R36" i="20"/>
  <c r="AL37" i="20"/>
  <c r="AL41" i="20"/>
  <c r="AF42" i="20"/>
  <c r="AL53" i="20"/>
  <c r="W58" i="20"/>
  <c r="AG60" i="20"/>
  <c r="W62" i="20"/>
  <c r="X62" i="20" s="1"/>
  <c r="AL75" i="20"/>
  <c r="AL76" i="20"/>
  <c r="AF77" i="20"/>
  <c r="AL80" i="20"/>
  <c r="AF81" i="20"/>
  <c r="AL86" i="20"/>
  <c r="AG90" i="20"/>
  <c r="AG96" i="20"/>
  <c r="AL98" i="20"/>
  <c r="AG102" i="20"/>
  <c r="AG108" i="20"/>
  <c r="AL110" i="20"/>
  <c r="AG114" i="20"/>
  <c r="AF134" i="20"/>
  <c r="U8" i="20"/>
  <c r="R9" i="20"/>
  <c r="U20" i="20"/>
  <c r="R21" i="20"/>
  <c r="AH21" i="20"/>
  <c r="W24" i="20"/>
  <c r="R30" i="20"/>
  <c r="U34" i="20"/>
  <c r="R77" i="20"/>
  <c r="AF121" i="20"/>
  <c r="AG121" i="20"/>
  <c r="AL140" i="20"/>
  <c r="AG145" i="20"/>
  <c r="AH150" i="20"/>
  <c r="AF154" i="20"/>
  <c r="R162" i="20"/>
  <c r="AG165" i="20"/>
  <c r="AG180" i="20"/>
  <c r="AL183" i="20"/>
  <c r="AL192" i="20"/>
  <c r="R194" i="20"/>
  <c r="AL204" i="20"/>
  <c r="R206" i="20"/>
  <c r="AL216" i="20"/>
  <c r="R218" i="20"/>
  <c r="AG225" i="20"/>
  <c r="AL149" i="20"/>
  <c r="AF153" i="20"/>
  <c r="AG156" i="20"/>
  <c r="AL164" i="20"/>
  <c r="R166" i="20"/>
  <c r="AG169" i="20"/>
  <c r="R178" i="20"/>
  <c r="AG192" i="20"/>
  <c r="AL195" i="20"/>
  <c r="AG204" i="20"/>
  <c r="AL207" i="20"/>
  <c r="AG216" i="20"/>
  <c r="AL219" i="20"/>
  <c r="AH211" i="23"/>
  <c r="AH203" i="23"/>
  <c r="AH191" i="23"/>
  <c r="AH60" i="23"/>
  <c r="AH211" i="24"/>
  <c r="AH199" i="24"/>
  <c r="AH187" i="24"/>
  <c r="AH56" i="24"/>
  <c r="X15" i="24"/>
  <c r="AH127" i="24"/>
  <c r="AF131" i="20"/>
  <c r="R137" i="20"/>
  <c r="AG140" i="20"/>
  <c r="R145" i="20"/>
  <c r="R148" i="20"/>
  <c r="AL150" i="20"/>
  <c r="AF151" i="20"/>
  <c r="AG164" i="20"/>
  <c r="AF166" i="20"/>
  <c r="R169" i="20"/>
  <c r="AG172" i="20"/>
  <c r="AG178" i="20"/>
  <c r="R180" i="20"/>
  <c r="AL185" i="20"/>
  <c r="R189" i="20"/>
  <c r="AG195" i="20"/>
  <c r="AL197" i="20"/>
  <c r="R201" i="20"/>
  <c r="AG207" i="20"/>
  <c r="AL209" i="20"/>
  <c r="R213" i="20"/>
  <c r="AG219" i="20"/>
  <c r="AL221" i="20"/>
  <c r="R224" i="20"/>
  <c r="AH222" i="23"/>
  <c r="AH208" i="23"/>
  <c r="AH100" i="24"/>
  <c r="AF117" i="20"/>
  <c r="AF119" i="20"/>
  <c r="AH119" i="20" s="1"/>
  <c r="AL122" i="20"/>
  <c r="AF123" i="20"/>
  <c r="AL126" i="20"/>
  <c r="AF127" i="20"/>
  <c r="R132" i="20"/>
  <c r="AL132" i="20"/>
  <c r="AG144" i="20"/>
  <c r="AF146" i="20"/>
  <c r="R149" i="20"/>
  <c r="R152" i="20"/>
  <c r="AL152" i="20"/>
  <c r="R154" i="20"/>
  <c r="AF155" i="20"/>
  <c r="AG157" i="20"/>
  <c r="AH157" i="20" s="1"/>
  <c r="AL161" i="20"/>
  <c r="AG168" i="20"/>
  <c r="R174" i="20"/>
  <c r="AG185" i="20"/>
  <c r="AH185" i="20" s="1"/>
  <c r="R186" i="20"/>
  <c r="AF186" i="20"/>
  <c r="AG190" i="20"/>
  <c r="AH190" i="20" s="1"/>
  <c r="R192" i="20"/>
  <c r="R198" i="20"/>
  <c r="AF198" i="20"/>
  <c r="AG202" i="20"/>
  <c r="AH202" i="20" s="1"/>
  <c r="R204" i="20"/>
  <c r="R210" i="20"/>
  <c r="AF210" i="20"/>
  <c r="AG214" i="20"/>
  <c r="R216" i="20"/>
  <c r="R222" i="20"/>
  <c r="AF222" i="20"/>
  <c r="AG224" i="20"/>
  <c r="AH58" i="23"/>
  <c r="X50" i="24"/>
  <c r="X48" i="24"/>
  <c r="X13" i="24"/>
  <c r="AH96" i="24"/>
  <c r="AH41" i="23"/>
  <c r="AL112" i="20"/>
  <c r="AG116" i="20"/>
  <c r="R117" i="20"/>
  <c r="AL118" i="20"/>
  <c r="AG122" i="20"/>
  <c r="R123" i="20"/>
  <c r="AG125" i="20"/>
  <c r="R126" i="20"/>
  <c r="R127" i="20"/>
  <c r="AG129" i="20"/>
  <c r="R130" i="20"/>
  <c r="R133" i="20"/>
  <c r="AG138" i="20"/>
  <c r="AH138" i="20" s="1"/>
  <c r="AL141" i="20"/>
  <c r="R153" i="20"/>
  <c r="R156" i="20"/>
  <c r="AL156" i="20"/>
  <c r="R158" i="20"/>
  <c r="AF159" i="20"/>
  <c r="AG161" i="20"/>
  <c r="AH161" i="20" s="1"/>
  <c r="AL165" i="20"/>
  <c r="AG170" i="20"/>
  <c r="R171" i="20"/>
  <c r="R182" i="20"/>
  <c r="AF182" i="20"/>
  <c r="AL187" i="20"/>
  <c r="AG191" i="20"/>
  <c r="AL193" i="20"/>
  <c r="AG196" i="20"/>
  <c r="R197" i="20"/>
  <c r="AL199" i="20"/>
  <c r="AG203" i="20"/>
  <c r="AL205" i="20"/>
  <c r="AG208" i="20"/>
  <c r="R209" i="20"/>
  <c r="AL211" i="20"/>
  <c r="AG215" i="20"/>
  <c r="AL217" i="20"/>
  <c r="AG220" i="20"/>
  <c r="R221" i="20"/>
  <c r="AL223" i="20"/>
  <c r="AL225" i="20"/>
  <c r="AH219" i="23"/>
  <c r="AH182" i="23"/>
  <c r="AH212" i="23"/>
  <c r="AH199" i="23"/>
  <c r="AH187" i="23"/>
  <c r="AH151" i="23"/>
  <c r="X44" i="23"/>
  <c r="Y44" i="23" s="1"/>
  <c r="Z44" i="23" s="1"/>
  <c r="V45" i="23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AH215" i="24"/>
  <c r="AH203" i="24"/>
  <c r="AH191" i="24"/>
  <c r="AH152" i="24"/>
  <c r="X6" i="24"/>
  <c r="Y6" i="24" s="1"/>
  <c r="X16" i="24"/>
  <c r="R8" i="15"/>
  <c r="R9" i="15"/>
  <c r="Y63" i="26"/>
  <c r="AF4" i="15"/>
  <c r="AH67" i="15"/>
  <c r="AH45" i="15"/>
  <c r="AH24" i="15"/>
  <c r="AH65" i="15"/>
  <c r="AH57" i="15"/>
  <c r="AH32" i="15"/>
  <c r="AH22" i="15"/>
  <c r="AH12" i="15"/>
  <c r="AH55" i="15"/>
  <c r="AH20" i="15"/>
  <c r="AH10" i="15"/>
  <c r="AH53" i="15"/>
  <c r="AH8" i="15"/>
  <c r="AH61" i="15"/>
  <c r="AH16" i="15"/>
  <c r="AH71" i="15"/>
  <c r="AH49" i="15"/>
  <c r="AH28" i="15"/>
  <c r="X55" i="24"/>
  <c r="X11" i="24"/>
  <c r="AH148" i="24"/>
  <c r="AH143" i="24"/>
  <c r="AH165" i="24"/>
  <c r="AH161" i="24"/>
  <c r="AH156" i="24"/>
  <c r="AH116" i="24"/>
  <c r="AH66" i="24"/>
  <c r="AH54" i="24"/>
  <c r="AH58" i="24"/>
  <c r="X30" i="24"/>
  <c r="X19" i="24"/>
  <c r="X61" i="24"/>
  <c r="X63" i="24"/>
  <c r="X47" i="24"/>
  <c r="X51" i="24"/>
  <c r="X53" i="24"/>
  <c r="X33" i="24"/>
  <c r="U2" i="24"/>
  <c r="AH223" i="24"/>
  <c r="AH169" i="24"/>
  <c r="AH112" i="24"/>
  <c r="AH107" i="24"/>
  <c r="AH103" i="24"/>
  <c r="AH99" i="24"/>
  <c r="AH95" i="24"/>
  <c r="AH91" i="24"/>
  <c r="AH62" i="24"/>
  <c r="AH46" i="24"/>
  <c r="AH52" i="24"/>
  <c r="AH50" i="24"/>
  <c r="AH48" i="24"/>
  <c r="AH31" i="24"/>
  <c r="X49" i="24"/>
  <c r="X37" i="24"/>
  <c r="X44" i="24"/>
  <c r="X32" i="24"/>
  <c r="Z5" i="24"/>
  <c r="AH215" i="23"/>
  <c r="AH169" i="23"/>
  <c r="AH156" i="23"/>
  <c r="AH138" i="23"/>
  <c r="AH155" i="23"/>
  <c r="AH147" i="23"/>
  <c r="V12" i="23"/>
  <c r="V13" i="23" s="1"/>
  <c r="X58" i="23"/>
  <c r="AH62" i="23"/>
  <c r="AH54" i="23"/>
  <c r="X45" i="23"/>
  <c r="X29" i="23"/>
  <c r="AH161" i="23"/>
  <c r="AH143" i="23"/>
  <c r="AH56" i="23"/>
  <c r="X52" i="23"/>
  <c r="X48" i="23"/>
  <c r="X31" i="23"/>
  <c r="X12" i="23"/>
  <c r="X39" i="23"/>
  <c r="X16" i="23"/>
  <c r="U2" i="23"/>
  <c r="AH167" i="23"/>
  <c r="AH148" i="23"/>
  <c r="X62" i="23"/>
  <c r="X41" i="23"/>
  <c r="X63" i="23"/>
  <c r="X55" i="23"/>
  <c r="X30" i="23"/>
  <c r="X38" i="23"/>
  <c r="X23" i="23"/>
  <c r="X51" i="23"/>
  <c r="X26" i="23"/>
  <c r="X50" i="23"/>
  <c r="X40" i="23"/>
  <c r="X24" i="23"/>
  <c r="Y6" i="23"/>
  <c r="BS4" i="20"/>
  <c r="Z4" i="20"/>
  <c r="AL4" i="20"/>
  <c r="AL6" i="20"/>
  <c r="AL8" i="20"/>
  <c r="AL10" i="20"/>
  <c r="AL12" i="20"/>
  <c r="AL14" i="20"/>
  <c r="AL16" i="20"/>
  <c r="AL18" i="20"/>
  <c r="AL20" i="20"/>
  <c r="AL22" i="20"/>
  <c r="AL24" i="20"/>
  <c r="AL26" i="20"/>
  <c r="AL28" i="20"/>
  <c r="R29" i="20"/>
  <c r="AL30" i="20"/>
  <c r="R31" i="20"/>
  <c r="AL32" i="20"/>
  <c r="R33" i="20"/>
  <c r="AL34" i="20"/>
  <c r="R35" i="20"/>
  <c r="AL36" i="20"/>
  <c r="R37" i="20"/>
  <c r="U38" i="20"/>
  <c r="AG39" i="20"/>
  <c r="AH39" i="20" s="1"/>
  <c r="W40" i="20"/>
  <c r="AF40" i="20"/>
  <c r="AH40" i="20" s="1"/>
  <c r="U42" i="20"/>
  <c r="X42" i="20" s="1"/>
  <c r="AG43" i="20"/>
  <c r="W44" i="20"/>
  <c r="AF44" i="20"/>
  <c r="AH44" i="20" s="1"/>
  <c r="U46" i="20"/>
  <c r="U52" i="20"/>
  <c r="AF37" i="20"/>
  <c r="AH37" i="20" s="1"/>
  <c r="R38" i="20"/>
  <c r="AG38" i="20"/>
  <c r="AH38" i="20" s="1"/>
  <c r="U41" i="20"/>
  <c r="AF41" i="20"/>
  <c r="AG42" i="20"/>
  <c r="U45" i="20"/>
  <c r="X45" i="20" s="1"/>
  <c r="AG46" i="20"/>
  <c r="AF46" i="20"/>
  <c r="AG48" i="20"/>
  <c r="AF48" i="20"/>
  <c r="AG50" i="20"/>
  <c r="AF50" i="20"/>
  <c r="AG52" i="20"/>
  <c r="AF52" i="20"/>
  <c r="AH67" i="20"/>
  <c r="U40" i="20"/>
  <c r="R41" i="20"/>
  <c r="U44" i="20"/>
  <c r="R49" i="20"/>
  <c r="R48" i="20"/>
  <c r="U49" i="20"/>
  <c r="R51" i="20"/>
  <c r="R50" i="20"/>
  <c r="U51" i="20"/>
  <c r="R53" i="20"/>
  <c r="R44" i="20"/>
  <c r="W46" i="20"/>
  <c r="AL47" i="20"/>
  <c r="AG47" i="20"/>
  <c r="AH47" i="20" s="1"/>
  <c r="W48" i="20"/>
  <c r="X48" i="20" s="1"/>
  <c r="AL49" i="20"/>
  <c r="AG49" i="20"/>
  <c r="W50" i="20"/>
  <c r="AL51" i="20"/>
  <c r="AG51" i="20"/>
  <c r="AH51" i="20" s="1"/>
  <c r="W52" i="20"/>
  <c r="AH71" i="20"/>
  <c r="AG53" i="20"/>
  <c r="AH53" i="20" s="1"/>
  <c r="R54" i="20"/>
  <c r="AG55" i="20"/>
  <c r="R56" i="20"/>
  <c r="R58" i="20"/>
  <c r="R60" i="20"/>
  <c r="R62" i="20"/>
  <c r="R64" i="20"/>
  <c r="AF66" i="20"/>
  <c r="AH66" i="20" s="1"/>
  <c r="R68" i="20"/>
  <c r="AF70" i="20"/>
  <c r="AH70" i="20" s="1"/>
  <c r="R72" i="20"/>
  <c r="AF74" i="20"/>
  <c r="AH74" i="20" s="1"/>
  <c r="R75" i="20"/>
  <c r="AH79" i="20"/>
  <c r="U53" i="20"/>
  <c r="AF54" i="20"/>
  <c r="AH54" i="20" s="1"/>
  <c r="U55" i="20"/>
  <c r="AF56" i="20"/>
  <c r="U57" i="20"/>
  <c r="AF58" i="20"/>
  <c r="AH58" i="20" s="1"/>
  <c r="U59" i="20"/>
  <c r="AF60" i="20"/>
  <c r="U61" i="20"/>
  <c r="AF62" i="20"/>
  <c r="AH62" i="20" s="1"/>
  <c r="U63" i="20"/>
  <c r="AF65" i="20"/>
  <c r="R67" i="20"/>
  <c r="AF69" i="20"/>
  <c r="AH69" i="20" s="1"/>
  <c r="R71" i="20"/>
  <c r="AF73" i="20"/>
  <c r="R78" i="20"/>
  <c r="R80" i="20"/>
  <c r="R82" i="20"/>
  <c r="R84" i="20"/>
  <c r="AF75" i="20"/>
  <c r="AL79" i="20"/>
  <c r="AL83" i="20"/>
  <c r="AG84" i="20"/>
  <c r="AF84" i="20"/>
  <c r="AF86" i="20"/>
  <c r="AH86" i="20" s="1"/>
  <c r="AL87" i="20"/>
  <c r="R88" i="20"/>
  <c r="AF90" i="20"/>
  <c r="AH90" i="20" s="1"/>
  <c r="AL91" i="20"/>
  <c r="R92" i="20"/>
  <c r="AF94" i="20"/>
  <c r="AH94" i="20" s="1"/>
  <c r="AL95" i="20"/>
  <c r="R96" i="20"/>
  <c r="AF98" i="20"/>
  <c r="AH98" i="20" s="1"/>
  <c r="AL99" i="20"/>
  <c r="R100" i="20"/>
  <c r="AF102" i="20"/>
  <c r="AL103" i="20"/>
  <c r="R104" i="20"/>
  <c r="AF106" i="20"/>
  <c r="AH106" i="20" s="1"/>
  <c r="AL107" i="20"/>
  <c r="R108" i="20"/>
  <c r="AF110" i="20"/>
  <c r="AL111" i="20"/>
  <c r="R112" i="20"/>
  <c r="AF114" i="20"/>
  <c r="AL115" i="20"/>
  <c r="R116" i="20"/>
  <c r="AF118" i="20"/>
  <c r="AH118" i="20" s="1"/>
  <c r="AL119" i="20"/>
  <c r="R120" i="20"/>
  <c r="AF122" i="20"/>
  <c r="AH122" i="20" s="1"/>
  <c r="AF143" i="20"/>
  <c r="AG143" i="20"/>
  <c r="AL130" i="20"/>
  <c r="R131" i="20"/>
  <c r="AL134" i="20"/>
  <c r="R135" i="20"/>
  <c r="AL138" i="20"/>
  <c r="R86" i="20"/>
  <c r="AF88" i="20"/>
  <c r="AH88" i="20" s="1"/>
  <c r="R90" i="20"/>
  <c r="AF92" i="20"/>
  <c r="R94" i="20"/>
  <c r="AF96" i="20"/>
  <c r="AH96" i="20" s="1"/>
  <c r="R98" i="20"/>
  <c r="AF100" i="20"/>
  <c r="AH100" i="20" s="1"/>
  <c r="R102" i="20"/>
  <c r="AF104" i="20"/>
  <c r="AH104" i="20" s="1"/>
  <c r="R106" i="20"/>
  <c r="AF108" i="20"/>
  <c r="R110" i="20"/>
  <c r="AF112" i="20"/>
  <c r="R114" i="20"/>
  <c r="AF116" i="20"/>
  <c r="R118" i="20"/>
  <c r="AF120" i="20"/>
  <c r="R122" i="20"/>
  <c r="R143" i="20"/>
  <c r="AG123" i="20"/>
  <c r="AG124" i="20"/>
  <c r="AF124" i="20"/>
  <c r="AL125" i="20"/>
  <c r="AG127" i="20"/>
  <c r="AH127" i="20" s="1"/>
  <c r="AG128" i="20"/>
  <c r="AF128" i="20"/>
  <c r="AL129" i="20"/>
  <c r="AG131" i="20"/>
  <c r="AH131" i="20" s="1"/>
  <c r="AG132" i="20"/>
  <c r="AF132" i="20"/>
  <c r="AL133" i="20"/>
  <c r="AG135" i="20"/>
  <c r="AH135" i="20" s="1"/>
  <c r="AG136" i="20"/>
  <c r="AF136" i="20"/>
  <c r="AL137" i="20"/>
  <c r="AF139" i="20"/>
  <c r="AG139" i="20"/>
  <c r="AG147" i="20"/>
  <c r="AG151" i="20"/>
  <c r="AG155" i="20"/>
  <c r="AG159" i="20"/>
  <c r="AG163" i="20"/>
  <c r="AH163" i="20" s="1"/>
  <c r="AG167" i="20"/>
  <c r="AL169" i="20"/>
  <c r="AH171" i="20"/>
  <c r="AL176" i="20"/>
  <c r="AF176" i="20"/>
  <c r="AH176" i="20" s="1"/>
  <c r="AH178" i="20"/>
  <c r="R183" i="20"/>
  <c r="R147" i="20"/>
  <c r="R151" i="20"/>
  <c r="R155" i="20"/>
  <c r="R159" i="20"/>
  <c r="R163" i="20"/>
  <c r="R167" i="20"/>
  <c r="AL174" i="20"/>
  <c r="AF174" i="20"/>
  <c r="AH174" i="20" s="1"/>
  <c r="AL181" i="20"/>
  <c r="AG181" i="20"/>
  <c r="AH181" i="20" s="1"/>
  <c r="AG183" i="20"/>
  <c r="AF183" i="20"/>
  <c r="AF140" i="20"/>
  <c r="AF144" i="20"/>
  <c r="AH144" i="20" s="1"/>
  <c r="AF148" i="20"/>
  <c r="AF152" i="20"/>
  <c r="AF156" i="20"/>
  <c r="AF160" i="20"/>
  <c r="AF164" i="20"/>
  <c r="AH164" i="20" s="1"/>
  <c r="AF168" i="20"/>
  <c r="AH168" i="20" s="1"/>
  <c r="AG173" i="20"/>
  <c r="AF173" i="20"/>
  <c r="R176" i="20"/>
  <c r="R179" i="20"/>
  <c r="AL180" i="20"/>
  <c r="AF180" i="20"/>
  <c r="R170" i="20"/>
  <c r="AH175" i="20"/>
  <c r="AL177" i="20"/>
  <c r="AG177" i="20"/>
  <c r="AG179" i="20"/>
  <c r="AF179" i="20"/>
  <c r="R187" i="20"/>
  <c r="R191" i="20"/>
  <c r="R195" i="20"/>
  <c r="R199" i="20"/>
  <c r="R203" i="20"/>
  <c r="R207" i="20"/>
  <c r="R211" i="20"/>
  <c r="R215" i="20"/>
  <c r="R219" i="20"/>
  <c r="R223" i="20"/>
  <c r="AF225" i="20"/>
  <c r="AH225" i="20" s="1"/>
  <c r="AF184" i="20"/>
  <c r="AH184" i="20" s="1"/>
  <c r="AF188" i="20"/>
  <c r="AG189" i="20"/>
  <c r="AF192" i="20"/>
  <c r="AH192" i="20" s="1"/>
  <c r="AG193" i="20"/>
  <c r="AF196" i="20"/>
  <c r="AH196" i="20" s="1"/>
  <c r="AG197" i="20"/>
  <c r="AH197" i="20" s="1"/>
  <c r="AF200" i="20"/>
  <c r="AH200" i="20" s="1"/>
  <c r="AG201" i="20"/>
  <c r="AF204" i="20"/>
  <c r="AG205" i="20"/>
  <c r="AH205" i="20" s="1"/>
  <c r="AF208" i="20"/>
  <c r="AG209" i="20"/>
  <c r="AF212" i="20"/>
  <c r="AG213" i="20"/>
  <c r="AH213" i="20" s="1"/>
  <c r="AF216" i="20"/>
  <c r="AH216" i="20" s="1"/>
  <c r="AG217" i="20"/>
  <c r="AH217" i="20" s="1"/>
  <c r="AF220" i="20"/>
  <c r="AG221" i="20"/>
  <c r="AF224" i="20"/>
  <c r="AH224" i="20" s="1"/>
  <c r="R185" i="20"/>
  <c r="AF187" i="20"/>
  <c r="AH187" i="20" s="1"/>
  <c r="AF191" i="20"/>
  <c r="AF195" i="20"/>
  <c r="AF199" i="20"/>
  <c r="AF203" i="20"/>
  <c r="AF207" i="20"/>
  <c r="AF211" i="20"/>
  <c r="AF215" i="20"/>
  <c r="AH215" i="20" s="1"/>
  <c r="AF219" i="20"/>
  <c r="AF223" i="20"/>
  <c r="AH223" i="20" l="1"/>
  <c r="AH148" i="20"/>
  <c r="Y44" i="24"/>
  <c r="AH125" i="20"/>
  <c r="AH153" i="20"/>
  <c r="AH82" i="20"/>
  <c r="X6" i="20"/>
  <c r="AH206" i="20"/>
  <c r="AH134" i="20"/>
  <c r="AH97" i="20"/>
  <c r="X17" i="20"/>
  <c r="AH73" i="20"/>
  <c r="AH146" i="20"/>
  <c r="AH81" i="20"/>
  <c r="X32" i="20"/>
  <c r="AH147" i="20"/>
  <c r="AH56" i="20"/>
  <c r="AH211" i="20"/>
  <c r="X50" i="20"/>
  <c r="AH19" i="20"/>
  <c r="AH102" i="20"/>
  <c r="AH172" i="20"/>
  <c r="AH101" i="20"/>
  <c r="X20" i="20"/>
  <c r="AH126" i="20"/>
  <c r="AH203" i="20"/>
  <c r="AH214" i="20"/>
  <c r="X19" i="20"/>
  <c r="X5" i="20"/>
  <c r="Y5" i="20" s="1"/>
  <c r="Y6" i="20" s="1"/>
  <c r="AH193" i="20"/>
  <c r="AH189" i="20"/>
  <c r="AH209" i="20"/>
  <c r="AH65" i="20"/>
  <c r="X9" i="20"/>
  <c r="AH195" i="20"/>
  <c r="AH208" i="20"/>
  <c r="AH55" i="20"/>
  <c r="AH28" i="20"/>
  <c r="AH105" i="20"/>
  <c r="AH60" i="20"/>
  <c r="AH42" i="20"/>
  <c r="AH222" i="20"/>
  <c r="AH210" i="20"/>
  <c r="AH186" i="20"/>
  <c r="AH154" i="20"/>
  <c r="X58" i="20"/>
  <c r="AH20" i="20"/>
  <c r="X27" i="20"/>
  <c r="AH61" i="20"/>
  <c r="X18" i="20"/>
  <c r="AH10" i="20"/>
  <c r="X35" i="20"/>
  <c r="AH141" i="20"/>
  <c r="AH45" i="20"/>
  <c r="AH162" i="20"/>
  <c r="X11" i="20"/>
  <c r="AH199" i="20"/>
  <c r="AH108" i="20"/>
  <c r="AH41" i="20"/>
  <c r="X21" i="20"/>
  <c r="AH169" i="20"/>
  <c r="AH111" i="20"/>
  <c r="AH103" i="20"/>
  <c r="AH36" i="20"/>
  <c r="AH78" i="20"/>
  <c r="AH212" i="20"/>
  <c r="AH160" i="20"/>
  <c r="AH151" i="20"/>
  <c r="AH120" i="20"/>
  <c r="AH112" i="20"/>
  <c r="AH170" i="20"/>
  <c r="AH129" i="20"/>
  <c r="X43" i="20"/>
  <c r="AH180" i="20"/>
  <c r="AH167" i="20"/>
  <c r="AH140" i="20"/>
  <c r="AH17" i="20"/>
  <c r="AH194" i="20"/>
  <c r="AH201" i="20"/>
  <c r="AH156" i="20"/>
  <c r="AH49" i="20"/>
  <c r="X51" i="20"/>
  <c r="AH117" i="20"/>
  <c r="AH89" i="20"/>
  <c r="AH33" i="20"/>
  <c r="AH9" i="20"/>
  <c r="AH5" i="20"/>
  <c r="X33" i="20"/>
  <c r="X12" i="20"/>
  <c r="AH11" i="20"/>
  <c r="AH76" i="20"/>
  <c r="AH115" i="20"/>
  <c r="AH16" i="20"/>
  <c r="AH136" i="20"/>
  <c r="AH128" i="20"/>
  <c r="AH124" i="20"/>
  <c r="X46" i="20"/>
  <c r="AH109" i="20"/>
  <c r="X36" i="20"/>
  <c r="AH165" i="20"/>
  <c r="AH149" i="20"/>
  <c r="AH137" i="20"/>
  <c r="AH77" i="20"/>
  <c r="AH23" i="20"/>
  <c r="X10" i="20"/>
  <c r="X23" i="20"/>
  <c r="AH207" i="20"/>
  <c r="AH221" i="20"/>
  <c r="AH152" i="20"/>
  <c r="AH159" i="20"/>
  <c r="AH123" i="20"/>
  <c r="AH92" i="20"/>
  <c r="AH110" i="20"/>
  <c r="AH43" i="20"/>
  <c r="AH198" i="20"/>
  <c r="AH166" i="20"/>
  <c r="X13" i="20"/>
  <c r="AH24" i="20"/>
  <c r="X7" i="20"/>
  <c r="AH191" i="20"/>
  <c r="AH177" i="20"/>
  <c r="AH116" i="20"/>
  <c r="AH219" i="20"/>
  <c r="AH220" i="20"/>
  <c r="AH204" i="20"/>
  <c r="AH188" i="20"/>
  <c r="AH155" i="20"/>
  <c r="AH114" i="20"/>
  <c r="AH75" i="20"/>
  <c r="X53" i="20"/>
  <c r="X49" i="20"/>
  <c r="Y45" i="23"/>
  <c r="Z45" i="23" s="1"/>
  <c r="AH32" i="20"/>
  <c r="AH18" i="20"/>
  <c r="AH8" i="20"/>
  <c r="AH80" i="20"/>
  <c r="AH91" i="20"/>
  <c r="AH12" i="20"/>
  <c r="AH68" i="20"/>
  <c r="AH4" i="20"/>
  <c r="AH107" i="20"/>
  <c r="AH6" i="20"/>
  <c r="X47" i="20"/>
  <c r="AH72" i="20"/>
  <c r="AH26" i="20"/>
  <c r="AH139" i="20"/>
  <c r="X14" i="20"/>
  <c r="AH15" i="20"/>
  <c r="AH121" i="20"/>
  <c r="AH31" i="20"/>
  <c r="AH179" i="20"/>
  <c r="X52" i="20"/>
  <c r="X24" i="20"/>
  <c r="X37" i="20"/>
  <c r="X22" i="20"/>
  <c r="AH132" i="20"/>
  <c r="AH52" i="20"/>
  <c r="AH46" i="20"/>
  <c r="AH142" i="20"/>
  <c r="X56" i="20"/>
  <c r="AH143" i="20"/>
  <c r="AH27" i="20"/>
  <c r="X34" i="20"/>
  <c r="X8" i="20"/>
  <c r="AH145" i="20"/>
  <c r="Y64" i="26"/>
  <c r="Y7" i="24"/>
  <c r="Z6" i="24"/>
  <c r="V13" i="24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227" i="24" s="1"/>
  <c r="Z44" i="24"/>
  <c r="Y45" i="24"/>
  <c r="V14" i="23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Y7" i="23"/>
  <c r="Z6" i="23"/>
  <c r="Z5" i="20"/>
  <c r="V8" i="20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AH173" i="20"/>
  <c r="X55" i="20"/>
  <c r="X63" i="20"/>
  <c r="AH48" i="20"/>
  <c r="X59" i="20"/>
  <c r="X38" i="20"/>
  <c r="AH183" i="20"/>
  <c r="AH84" i="20"/>
  <c r="X61" i="20"/>
  <c r="AH50" i="20"/>
  <c r="U2" i="20"/>
  <c r="X57" i="20"/>
  <c r="X44" i="20"/>
  <c r="X40" i="20"/>
  <c r="X41" i="20"/>
  <c r="N4" i="15"/>
  <c r="P2" i="2"/>
  <c r="BI94" i="18"/>
  <c r="BQ73" i="18"/>
  <c r="BP73" i="18"/>
  <c r="BM73" i="18"/>
  <c r="BL73" i="18"/>
  <c r="AU73" i="18"/>
  <c r="AT73" i="18"/>
  <c r="AR73" i="18"/>
  <c r="AS73" i="18" s="1"/>
  <c r="AJ73" i="18"/>
  <c r="AF73" i="18" s="1"/>
  <c r="AI73" i="18"/>
  <c r="AE73" i="18" s="1"/>
  <c r="R73" i="18"/>
  <c r="P73" i="18"/>
  <c r="M73" i="18"/>
  <c r="BQ72" i="18"/>
  <c r="BP72" i="18"/>
  <c r="BM72" i="18"/>
  <c r="BL72" i="18"/>
  <c r="AU72" i="18"/>
  <c r="AT72" i="18"/>
  <c r="AR72" i="18"/>
  <c r="AS72" i="18" s="1"/>
  <c r="AJ72" i="18"/>
  <c r="AF72" i="18" s="1"/>
  <c r="AI72" i="18"/>
  <c r="AE72" i="18" s="1"/>
  <c r="R72" i="18"/>
  <c r="P72" i="18"/>
  <c r="Q73" i="18" s="1"/>
  <c r="M72" i="18"/>
  <c r="BQ71" i="18"/>
  <c r="BP71" i="18"/>
  <c r="BM71" i="18"/>
  <c r="BL71" i="18"/>
  <c r="AU71" i="18"/>
  <c r="AT71" i="18"/>
  <c r="AR71" i="18"/>
  <c r="AS71" i="18" s="1"/>
  <c r="AJ71" i="18"/>
  <c r="AI71" i="18"/>
  <c r="AE71" i="18" s="1"/>
  <c r="R71" i="18"/>
  <c r="P71" i="18"/>
  <c r="M71" i="18"/>
  <c r="BQ70" i="18"/>
  <c r="BP70" i="18"/>
  <c r="BM70" i="18"/>
  <c r="BL70" i="18"/>
  <c r="AU70" i="18"/>
  <c r="AT70" i="18"/>
  <c r="AR70" i="18"/>
  <c r="AS70" i="18" s="1"/>
  <c r="AJ70" i="18"/>
  <c r="AF70" i="18" s="1"/>
  <c r="AI70" i="18"/>
  <c r="AE70" i="18" s="1"/>
  <c r="R70" i="18"/>
  <c r="P70" i="18"/>
  <c r="M70" i="18"/>
  <c r="BQ69" i="18"/>
  <c r="BP69" i="18"/>
  <c r="BM69" i="18"/>
  <c r="BL69" i="18"/>
  <c r="AU69" i="18"/>
  <c r="AT69" i="18"/>
  <c r="AR69" i="18"/>
  <c r="AS69" i="18" s="1"/>
  <c r="AJ69" i="18"/>
  <c r="AF69" i="18" s="1"/>
  <c r="AI69" i="18"/>
  <c r="R69" i="18"/>
  <c r="P69" i="18"/>
  <c r="M69" i="18"/>
  <c r="BQ68" i="18"/>
  <c r="BP68" i="18"/>
  <c r="BM68" i="18"/>
  <c r="BL68" i="18"/>
  <c r="AU68" i="18"/>
  <c r="AT68" i="18"/>
  <c r="AR68" i="18"/>
  <c r="AS68" i="18" s="1"/>
  <c r="AJ68" i="18"/>
  <c r="AF68" i="18" s="1"/>
  <c r="AI68" i="18"/>
  <c r="R68" i="18"/>
  <c r="P68" i="18"/>
  <c r="M68" i="18"/>
  <c r="BQ67" i="18"/>
  <c r="BP67" i="18"/>
  <c r="BM67" i="18"/>
  <c r="BL67" i="18"/>
  <c r="AU67" i="18"/>
  <c r="AT67" i="18"/>
  <c r="AR67" i="18"/>
  <c r="AS67" i="18" s="1"/>
  <c r="AJ67" i="18"/>
  <c r="AI67" i="18"/>
  <c r="AE67" i="18" s="1"/>
  <c r="R67" i="18"/>
  <c r="P67" i="18"/>
  <c r="M67" i="18"/>
  <c r="BQ66" i="18"/>
  <c r="BP66" i="18"/>
  <c r="BM66" i="18"/>
  <c r="BL66" i="18"/>
  <c r="AU66" i="18"/>
  <c r="AT66" i="18"/>
  <c r="AR66" i="18"/>
  <c r="AS66" i="18" s="1"/>
  <c r="AJ66" i="18"/>
  <c r="AF66" i="18" s="1"/>
  <c r="AI66" i="18"/>
  <c r="AE66" i="18" s="1"/>
  <c r="R66" i="18"/>
  <c r="P66" i="18"/>
  <c r="M66" i="18"/>
  <c r="BQ65" i="18"/>
  <c r="BP65" i="18"/>
  <c r="BM65" i="18"/>
  <c r="BL65" i="18"/>
  <c r="AU65" i="18"/>
  <c r="AT65" i="18"/>
  <c r="AR65" i="18"/>
  <c r="AS65" i="18" s="1"/>
  <c r="AJ65" i="18"/>
  <c r="AF65" i="18" s="1"/>
  <c r="AI65" i="18"/>
  <c r="R65" i="18"/>
  <c r="P65" i="18"/>
  <c r="M65" i="18"/>
  <c r="BQ64" i="18"/>
  <c r="BP64" i="18"/>
  <c r="BM64" i="18"/>
  <c r="BL64" i="18"/>
  <c r="AU64" i="18"/>
  <c r="AT64" i="18"/>
  <c r="AR64" i="18"/>
  <c r="AS64" i="18" s="1"/>
  <c r="AJ64" i="18"/>
  <c r="AF64" i="18" s="1"/>
  <c r="AI64" i="18"/>
  <c r="R64" i="18"/>
  <c r="P64" i="18"/>
  <c r="M64" i="18"/>
  <c r="BQ63" i="18"/>
  <c r="BP63" i="18"/>
  <c r="BM63" i="18"/>
  <c r="BL63" i="18"/>
  <c r="AU63" i="18"/>
  <c r="AT63" i="18"/>
  <c r="AR63" i="18"/>
  <c r="AS63" i="18" s="1"/>
  <c r="AJ63" i="18"/>
  <c r="AI63" i="18"/>
  <c r="AE63" i="18" s="1"/>
  <c r="R63" i="18"/>
  <c r="P63" i="18"/>
  <c r="Q64" i="18" s="1"/>
  <c r="M63" i="18"/>
  <c r="BQ62" i="18"/>
  <c r="BP62" i="18"/>
  <c r="BM62" i="18"/>
  <c r="BL62" i="18"/>
  <c r="AU62" i="18"/>
  <c r="AT62" i="18"/>
  <c r="AR62" i="18"/>
  <c r="AS62" i="18" s="1"/>
  <c r="AJ62" i="18"/>
  <c r="AF62" i="18" s="1"/>
  <c r="AI62" i="18"/>
  <c r="AE62" i="18" s="1"/>
  <c r="R62" i="18"/>
  <c r="P62" i="18"/>
  <c r="M62" i="18"/>
  <c r="BQ61" i="18"/>
  <c r="BP61" i="18"/>
  <c r="BM61" i="18"/>
  <c r="BL61" i="18"/>
  <c r="AU61" i="18"/>
  <c r="AT61" i="18"/>
  <c r="AR61" i="18"/>
  <c r="AS61" i="18" s="1"/>
  <c r="AJ61" i="18"/>
  <c r="AF61" i="18" s="1"/>
  <c r="AI61" i="18"/>
  <c r="R61" i="18"/>
  <c r="P61" i="18"/>
  <c r="M61" i="18"/>
  <c r="BP60" i="18"/>
  <c r="BL60" i="18"/>
  <c r="BE60" i="18"/>
  <c r="BQ60" i="18" s="1"/>
  <c r="BD60" i="18"/>
  <c r="BA60" i="18"/>
  <c r="AZ60" i="18"/>
  <c r="AU60" i="18"/>
  <c r="AT60" i="18"/>
  <c r="AR60" i="18"/>
  <c r="AS60" i="18" s="1"/>
  <c r="AJ60" i="18"/>
  <c r="AF60" i="18" s="1"/>
  <c r="AI60" i="18"/>
  <c r="R60" i="18"/>
  <c r="P60" i="18"/>
  <c r="M60" i="18"/>
  <c r="BQ59" i="18"/>
  <c r="BP59" i="18"/>
  <c r="BM59" i="18"/>
  <c r="BL59" i="18"/>
  <c r="AU59" i="18"/>
  <c r="AT59" i="18"/>
  <c r="AR59" i="18"/>
  <c r="AS59" i="18" s="1"/>
  <c r="AJ59" i="18"/>
  <c r="AI59" i="18"/>
  <c r="AE59" i="18" s="1"/>
  <c r="R59" i="18"/>
  <c r="P59" i="18"/>
  <c r="Q60" i="18" s="1"/>
  <c r="M59" i="18"/>
  <c r="BQ58" i="18"/>
  <c r="BP58" i="18"/>
  <c r="BM58" i="18"/>
  <c r="BL58" i="18"/>
  <c r="AU58" i="18"/>
  <c r="AT58" i="18"/>
  <c r="AR58" i="18"/>
  <c r="AS58" i="18" s="1"/>
  <c r="AJ58" i="18"/>
  <c r="AF58" i="18" s="1"/>
  <c r="AI58" i="18"/>
  <c r="R58" i="18"/>
  <c r="P58" i="18"/>
  <c r="Q59" i="18" s="1"/>
  <c r="M58" i="18"/>
  <c r="BQ57" i="18"/>
  <c r="BP57" i="18"/>
  <c r="BM57" i="18"/>
  <c r="BL57" i="18"/>
  <c r="AU57" i="18"/>
  <c r="AT57" i="18"/>
  <c r="AR57" i="18"/>
  <c r="AS57" i="18" s="1"/>
  <c r="AJ57" i="18"/>
  <c r="AI57" i="18"/>
  <c r="AE57" i="18" s="1"/>
  <c r="R57" i="18"/>
  <c r="P57" i="18"/>
  <c r="M57" i="18"/>
  <c r="BQ56" i="18"/>
  <c r="BP56" i="18"/>
  <c r="BM56" i="18"/>
  <c r="BL56" i="18"/>
  <c r="AU56" i="18"/>
  <c r="AT56" i="18"/>
  <c r="AR56" i="18"/>
  <c r="AS56" i="18" s="1"/>
  <c r="AJ56" i="18"/>
  <c r="AF56" i="18" s="1"/>
  <c r="AI56" i="18"/>
  <c r="R56" i="18"/>
  <c r="P56" i="18"/>
  <c r="Q57" i="18" s="1"/>
  <c r="M56" i="18"/>
  <c r="BQ55" i="18"/>
  <c r="BP55" i="18"/>
  <c r="BM55" i="18"/>
  <c r="BL55" i="18"/>
  <c r="AU55" i="18"/>
  <c r="AT55" i="18"/>
  <c r="AR55" i="18"/>
  <c r="AS55" i="18" s="1"/>
  <c r="AJ55" i="18"/>
  <c r="AF55" i="18" s="1"/>
  <c r="AI55" i="18"/>
  <c r="R55" i="18"/>
  <c r="P55" i="18"/>
  <c r="M55" i="18"/>
  <c r="BQ54" i="18"/>
  <c r="BP54" i="18"/>
  <c r="BM54" i="18"/>
  <c r="BL54" i="18"/>
  <c r="AU54" i="18"/>
  <c r="AT54" i="18"/>
  <c r="AR54" i="18"/>
  <c r="AS54" i="18" s="1"/>
  <c r="AJ54" i="18"/>
  <c r="AF54" i="18" s="1"/>
  <c r="AI54" i="18"/>
  <c r="R54" i="18"/>
  <c r="P54" i="18"/>
  <c r="M54" i="18"/>
  <c r="BQ53" i="18"/>
  <c r="BP53" i="18"/>
  <c r="BM53" i="18"/>
  <c r="BL53" i="18"/>
  <c r="AU53" i="18"/>
  <c r="AT53" i="18"/>
  <c r="AR53" i="18"/>
  <c r="AS53" i="18" s="1"/>
  <c r="AJ53" i="18"/>
  <c r="AI53" i="18"/>
  <c r="AE53" i="18" s="1"/>
  <c r="R53" i="18"/>
  <c r="P53" i="18"/>
  <c r="M53" i="18"/>
  <c r="BQ52" i="18"/>
  <c r="BP52" i="18"/>
  <c r="BM52" i="18"/>
  <c r="BL52" i="18"/>
  <c r="AU52" i="18"/>
  <c r="AT52" i="18"/>
  <c r="AR52" i="18"/>
  <c r="AS52" i="18" s="1"/>
  <c r="AJ52" i="18"/>
  <c r="AF52" i="18" s="1"/>
  <c r="AI52" i="18"/>
  <c r="AE52" i="18"/>
  <c r="R52" i="18"/>
  <c r="P52" i="18"/>
  <c r="M52" i="18"/>
  <c r="BQ51" i="18"/>
  <c r="BP51" i="18"/>
  <c r="BM51" i="18"/>
  <c r="BL51" i="18"/>
  <c r="AU51" i="18"/>
  <c r="AT51" i="18"/>
  <c r="AR51" i="18"/>
  <c r="AS51" i="18" s="1"/>
  <c r="AJ51" i="18"/>
  <c r="AF51" i="18" s="1"/>
  <c r="AI51" i="18"/>
  <c r="R51" i="18"/>
  <c r="P51" i="18"/>
  <c r="M51" i="18"/>
  <c r="BQ50" i="18"/>
  <c r="BP50" i="18"/>
  <c r="BM50" i="18"/>
  <c r="BL50" i="18"/>
  <c r="AU50" i="18"/>
  <c r="AT50" i="18"/>
  <c r="AR50" i="18"/>
  <c r="AS50" i="18" s="1"/>
  <c r="AJ50" i="18"/>
  <c r="AF50" i="18" s="1"/>
  <c r="AI50" i="18"/>
  <c r="AE50" i="18" s="1"/>
  <c r="R50" i="18"/>
  <c r="P50" i="18"/>
  <c r="M50" i="18"/>
  <c r="BT49" i="18"/>
  <c r="BS49" i="18"/>
  <c r="BP49" i="18"/>
  <c r="BL49" i="18"/>
  <c r="BH49" i="18"/>
  <c r="BG49" i="18"/>
  <c r="BE49" i="18"/>
  <c r="BQ49" i="18" s="1"/>
  <c r="BD49" i="18"/>
  <c r="BA49" i="18"/>
  <c r="BM49" i="18" s="1"/>
  <c r="AZ49" i="18"/>
  <c r="AU49" i="18"/>
  <c r="AT49" i="18"/>
  <c r="AR49" i="18"/>
  <c r="AS49" i="18" s="1"/>
  <c r="AJ49" i="18"/>
  <c r="AF49" i="18" s="1"/>
  <c r="AI49" i="18"/>
  <c r="AE49" i="18" s="1"/>
  <c r="R49" i="18"/>
  <c r="P49" i="18"/>
  <c r="M49" i="18"/>
  <c r="BQ48" i="18"/>
  <c r="BP48" i="18"/>
  <c r="BM48" i="18"/>
  <c r="BL48" i="18"/>
  <c r="AU48" i="18"/>
  <c r="AT48" i="18"/>
  <c r="AR48" i="18"/>
  <c r="AS48" i="18" s="1"/>
  <c r="AJ48" i="18"/>
  <c r="AI48" i="18"/>
  <c r="AE48" i="18" s="1"/>
  <c r="R48" i="18"/>
  <c r="P48" i="18"/>
  <c r="Q49" i="18" s="1"/>
  <c r="M48" i="18"/>
  <c r="BQ47" i="18"/>
  <c r="BP47" i="18"/>
  <c r="BM47" i="18"/>
  <c r="BL47" i="18"/>
  <c r="AU47" i="18"/>
  <c r="AT47" i="18"/>
  <c r="AR47" i="18"/>
  <c r="AS47" i="18" s="1"/>
  <c r="AJ47" i="18"/>
  <c r="AF47" i="18" s="1"/>
  <c r="AI47" i="18"/>
  <c r="AE47" i="18" s="1"/>
  <c r="R47" i="18"/>
  <c r="P47" i="18"/>
  <c r="M47" i="18"/>
  <c r="BP46" i="18"/>
  <c r="BL46" i="18"/>
  <c r="BE46" i="18"/>
  <c r="BD46" i="18"/>
  <c r="BA46" i="18"/>
  <c r="BM46" i="18" s="1"/>
  <c r="AZ46" i="18"/>
  <c r="AU46" i="18"/>
  <c r="AT46" i="18"/>
  <c r="AR46" i="18"/>
  <c r="AS46" i="18" s="1"/>
  <c r="AJ46" i="18"/>
  <c r="AF46" i="18" s="1"/>
  <c r="AI46" i="18"/>
  <c r="R46" i="18"/>
  <c r="P46" i="18"/>
  <c r="M46" i="18"/>
  <c r="BQ45" i="18"/>
  <c r="BP45" i="18"/>
  <c r="BM45" i="18"/>
  <c r="BL45" i="18"/>
  <c r="AU45" i="18"/>
  <c r="AT45" i="18"/>
  <c r="AR45" i="18"/>
  <c r="AS45" i="18" s="1"/>
  <c r="AJ45" i="18"/>
  <c r="AF45" i="18" s="1"/>
  <c r="AI45" i="18"/>
  <c r="R45" i="18"/>
  <c r="P45" i="18"/>
  <c r="M45" i="18"/>
  <c r="BQ44" i="18"/>
  <c r="BP44" i="18"/>
  <c r="BM44" i="18"/>
  <c r="BL44" i="18"/>
  <c r="AU44" i="18"/>
  <c r="AT44" i="18"/>
  <c r="AR44" i="18"/>
  <c r="AS44" i="18" s="1"/>
  <c r="AJ44" i="18"/>
  <c r="AF44" i="18" s="1"/>
  <c r="AI44" i="18"/>
  <c r="AE44" i="18" s="1"/>
  <c r="R44" i="18"/>
  <c r="P44" i="18"/>
  <c r="M44" i="18"/>
  <c r="BQ43" i="18"/>
  <c r="BP43" i="18"/>
  <c r="BM43" i="18"/>
  <c r="BL43" i="18"/>
  <c r="AU43" i="18"/>
  <c r="AT43" i="18"/>
  <c r="AR43" i="18"/>
  <c r="AS43" i="18" s="1"/>
  <c r="AJ43" i="18"/>
  <c r="AF43" i="18" s="1"/>
  <c r="AI43" i="18"/>
  <c r="R43" i="18"/>
  <c r="P43" i="18"/>
  <c r="M43" i="18"/>
  <c r="BQ42" i="18"/>
  <c r="BP42" i="18"/>
  <c r="BM42" i="18"/>
  <c r="BL42" i="18"/>
  <c r="AU42" i="18"/>
  <c r="AT42" i="18"/>
  <c r="AR42" i="18"/>
  <c r="AS42" i="18" s="1"/>
  <c r="AJ42" i="18"/>
  <c r="AF42" i="18" s="1"/>
  <c r="AI42" i="18"/>
  <c r="AE42" i="18" s="1"/>
  <c r="R42" i="18"/>
  <c r="P42" i="18"/>
  <c r="Q43" i="18" s="1"/>
  <c r="M42" i="18"/>
  <c r="BQ41" i="18"/>
  <c r="BP41" i="18"/>
  <c r="BM41" i="18"/>
  <c r="BL41" i="18"/>
  <c r="AU41" i="18"/>
  <c r="AT41" i="18"/>
  <c r="AR41" i="18"/>
  <c r="AS41" i="18" s="1"/>
  <c r="AJ41" i="18"/>
  <c r="AF41" i="18" s="1"/>
  <c r="AI41" i="18"/>
  <c r="AE41" i="18" s="1"/>
  <c r="R41" i="18"/>
  <c r="P41" i="18"/>
  <c r="M41" i="18"/>
  <c r="BQ40" i="18"/>
  <c r="BP40" i="18"/>
  <c r="BM40" i="18"/>
  <c r="BL40" i="18"/>
  <c r="AU40" i="18"/>
  <c r="AT40" i="18"/>
  <c r="AR40" i="18"/>
  <c r="AS40" i="18" s="1"/>
  <c r="AJ40" i="18"/>
  <c r="AF40" i="18" s="1"/>
  <c r="AI40" i="18"/>
  <c r="AE40" i="18" s="1"/>
  <c r="R40" i="18"/>
  <c r="P40" i="18"/>
  <c r="M40" i="18"/>
  <c r="BQ39" i="18"/>
  <c r="BP39" i="18"/>
  <c r="BM39" i="18"/>
  <c r="BL39" i="18"/>
  <c r="AU39" i="18"/>
  <c r="AT39" i="18"/>
  <c r="AR39" i="18"/>
  <c r="AS39" i="18" s="1"/>
  <c r="AJ39" i="18"/>
  <c r="AF39" i="18" s="1"/>
  <c r="AI39" i="18"/>
  <c r="R39" i="18"/>
  <c r="P39" i="18"/>
  <c r="M39" i="18"/>
  <c r="BQ38" i="18"/>
  <c r="BP38" i="18"/>
  <c r="BM38" i="18"/>
  <c r="BL38" i="18"/>
  <c r="AU38" i="18"/>
  <c r="AT38" i="18"/>
  <c r="AR38" i="18"/>
  <c r="AS38" i="18" s="1"/>
  <c r="AJ38" i="18"/>
  <c r="AF38" i="18" s="1"/>
  <c r="AI38" i="18"/>
  <c r="R38" i="18"/>
  <c r="P38" i="18"/>
  <c r="M38" i="18"/>
  <c r="BQ37" i="18"/>
  <c r="BP37" i="18"/>
  <c r="BM37" i="18"/>
  <c r="BL37" i="18"/>
  <c r="AU37" i="18"/>
  <c r="AT37" i="18"/>
  <c r="AR37" i="18"/>
  <c r="AS37" i="18" s="1"/>
  <c r="AJ37" i="18"/>
  <c r="AI37" i="18"/>
  <c r="AE37" i="18" s="1"/>
  <c r="R37" i="18"/>
  <c r="P37" i="18"/>
  <c r="M37" i="18"/>
  <c r="BQ36" i="18"/>
  <c r="BP36" i="18"/>
  <c r="BM36" i="18"/>
  <c r="BL36" i="18"/>
  <c r="AU36" i="18"/>
  <c r="AT36" i="18"/>
  <c r="AR36" i="18"/>
  <c r="AS36" i="18" s="1"/>
  <c r="AJ36" i="18"/>
  <c r="AF36" i="18" s="1"/>
  <c r="AI36" i="18"/>
  <c r="AE36" i="18" s="1"/>
  <c r="R36" i="18"/>
  <c r="P36" i="18"/>
  <c r="M36" i="18"/>
  <c r="BQ35" i="18"/>
  <c r="BP35" i="18"/>
  <c r="BM35" i="18"/>
  <c r="BL35" i="18"/>
  <c r="AU35" i="18"/>
  <c r="AT35" i="18"/>
  <c r="AR35" i="18"/>
  <c r="AS35" i="18" s="1"/>
  <c r="AJ35" i="18"/>
  <c r="AF35" i="18" s="1"/>
  <c r="AI35" i="18"/>
  <c r="R35" i="18"/>
  <c r="P35" i="18"/>
  <c r="M35" i="18"/>
  <c r="BQ34" i="18"/>
  <c r="BP34" i="18"/>
  <c r="BM34" i="18"/>
  <c r="BL34" i="18"/>
  <c r="AU34" i="18"/>
  <c r="AT34" i="18"/>
  <c r="AR34" i="18"/>
  <c r="AS34" i="18" s="1"/>
  <c r="AJ34" i="18"/>
  <c r="AF34" i="18" s="1"/>
  <c r="AI34" i="18"/>
  <c r="AE34" i="18" s="1"/>
  <c r="R34" i="18"/>
  <c r="P34" i="18"/>
  <c r="M34" i="18"/>
  <c r="BQ33" i="18"/>
  <c r="BP33" i="18"/>
  <c r="BM33" i="18"/>
  <c r="BL33" i="18"/>
  <c r="AU33" i="18"/>
  <c r="AT33" i="18"/>
  <c r="AR33" i="18"/>
  <c r="AS33" i="18" s="1"/>
  <c r="AJ33" i="18"/>
  <c r="AF33" i="18" s="1"/>
  <c r="AI33" i="18"/>
  <c r="R33" i="18"/>
  <c r="P33" i="18"/>
  <c r="Q34" i="18" s="1"/>
  <c r="M33" i="18"/>
  <c r="BP32" i="18"/>
  <c r="BL32" i="18"/>
  <c r="BE32" i="18"/>
  <c r="BQ32" i="18" s="1"/>
  <c r="BD32" i="18"/>
  <c r="BA32" i="18"/>
  <c r="BM32" i="18" s="1"/>
  <c r="AZ32" i="18"/>
  <c r="AU32" i="18"/>
  <c r="AT32" i="18"/>
  <c r="AR32" i="18"/>
  <c r="AS32" i="18" s="1"/>
  <c r="AJ32" i="18"/>
  <c r="AF32" i="18" s="1"/>
  <c r="AI32" i="18"/>
  <c r="AE32" i="18" s="1"/>
  <c r="R32" i="18"/>
  <c r="P32" i="18"/>
  <c r="M32" i="18"/>
  <c r="BQ31" i="18"/>
  <c r="BP31" i="18"/>
  <c r="BM31" i="18"/>
  <c r="BL31" i="18"/>
  <c r="AU31" i="18"/>
  <c r="AT31" i="18"/>
  <c r="AR31" i="18"/>
  <c r="AS31" i="18" s="1"/>
  <c r="AJ31" i="18"/>
  <c r="AF31" i="18" s="1"/>
  <c r="AI31" i="18"/>
  <c r="R31" i="18"/>
  <c r="P31" i="18"/>
  <c r="M31" i="18"/>
  <c r="BQ30" i="18"/>
  <c r="BP30" i="18"/>
  <c r="BM30" i="18"/>
  <c r="BL30" i="18"/>
  <c r="AU30" i="18"/>
  <c r="AT30" i="18"/>
  <c r="AR30" i="18"/>
  <c r="AS30" i="18" s="1"/>
  <c r="AJ30" i="18"/>
  <c r="AF30" i="18" s="1"/>
  <c r="AI30" i="18"/>
  <c r="R30" i="18"/>
  <c r="P30" i="18"/>
  <c r="Q31" i="18" s="1"/>
  <c r="M30" i="18"/>
  <c r="BQ29" i="18"/>
  <c r="BP29" i="18"/>
  <c r="BM29" i="18"/>
  <c r="BL29" i="18"/>
  <c r="BN29" i="18" s="1"/>
  <c r="AU29" i="18"/>
  <c r="AT29" i="18"/>
  <c r="AR29" i="18"/>
  <c r="AS29" i="18" s="1"/>
  <c r="AJ29" i="18"/>
  <c r="AF29" i="18" s="1"/>
  <c r="AI29" i="18"/>
  <c r="R29" i="18"/>
  <c r="P29" i="18"/>
  <c r="Q30" i="18" s="1"/>
  <c r="M29" i="18"/>
  <c r="BQ28" i="18"/>
  <c r="BP28" i="18"/>
  <c r="BM28" i="18"/>
  <c r="BL28" i="18"/>
  <c r="AU28" i="18"/>
  <c r="AT28" i="18"/>
  <c r="AR28" i="18"/>
  <c r="AS28" i="18" s="1"/>
  <c r="AJ28" i="18"/>
  <c r="AF28" i="18" s="1"/>
  <c r="AI28" i="18"/>
  <c r="AE28" i="18" s="1"/>
  <c r="R28" i="18"/>
  <c r="P28" i="18"/>
  <c r="M28" i="18"/>
  <c r="BQ27" i="18"/>
  <c r="BP27" i="18"/>
  <c r="BM27" i="18"/>
  <c r="BL27" i="18"/>
  <c r="AU27" i="18"/>
  <c r="AT27" i="18"/>
  <c r="AR27" i="18"/>
  <c r="AS27" i="18" s="1"/>
  <c r="AJ27" i="18"/>
  <c r="AF27" i="18" s="1"/>
  <c r="AI27" i="18"/>
  <c r="R27" i="18"/>
  <c r="P27" i="18"/>
  <c r="M27" i="18"/>
  <c r="BQ26" i="18"/>
  <c r="BP26" i="18"/>
  <c r="BM26" i="18"/>
  <c r="BL26" i="18"/>
  <c r="AU26" i="18"/>
  <c r="AT26" i="18"/>
  <c r="AR26" i="18"/>
  <c r="AS26" i="18" s="1"/>
  <c r="AJ26" i="18"/>
  <c r="AF26" i="18" s="1"/>
  <c r="AI26" i="18"/>
  <c r="R26" i="18"/>
  <c r="P26" i="18"/>
  <c r="M26" i="18"/>
  <c r="BQ25" i="18"/>
  <c r="BP25" i="18"/>
  <c r="BM25" i="18"/>
  <c r="BL25" i="18"/>
  <c r="AU25" i="18"/>
  <c r="AT25" i="18"/>
  <c r="AR25" i="18"/>
  <c r="AS25" i="18" s="1"/>
  <c r="AJ25" i="18"/>
  <c r="AI25" i="18"/>
  <c r="AE25" i="18" s="1"/>
  <c r="R25" i="18"/>
  <c r="P25" i="18"/>
  <c r="M25" i="18"/>
  <c r="BQ24" i="18"/>
  <c r="BP24" i="18"/>
  <c r="BM24" i="18"/>
  <c r="BL24" i="18"/>
  <c r="AU24" i="18"/>
  <c r="AT24" i="18"/>
  <c r="AR24" i="18"/>
  <c r="AS24" i="18" s="1"/>
  <c r="AJ24" i="18"/>
  <c r="AF24" i="18" s="1"/>
  <c r="AI24" i="18"/>
  <c r="AE24" i="18" s="1"/>
  <c r="R24" i="18"/>
  <c r="P24" i="18"/>
  <c r="M24" i="18"/>
  <c r="BQ23" i="18"/>
  <c r="BP23" i="18"/>
  <c r="BM23" i="18"/>
  <c r="BL23" i="18"/>
  <c r="AU23" i="18"/>
  <c r="AT23" i="18"/>
  <c r="AR23" i="18"/>
  <c r="AS23" i="18" s="1"/>
  <c r="AJ23" i="18"/>
  <c r="AF23" i="18" s="1"/>
  <c r="AI23" i="18"/>
  <c r="R23" i="18"/>
  <c r="P23" i="18"/>
  <c r="M23" i="18"/>
  <c r="BQ22" i="18"/>
  <c r="BP22" i="18"/>
  <c r="BM22" i="18"/>
  <c r="BL22" i="18"/>
  <c r="AU22" i="18"/>
  <c r="AT22" i="18"/>
  <c r="AR22" i="18"/>
  <c r="AS22" i="18" s="1"/>
  <c r="AJ22" i="18"/>
  <c r="AF22" i="18" s="1"/>
  <c r="AI22" i="18"/>
  <c r="R22" i="18"/>
  <c r="P22" i="18"/>
  <c r="M22" i="18"/>
  <c r="BQ21" i="18"/>
  <c r="BP21" i="18"/>
  <c r="BM21" i="18"/>
  <c r="BL21" i="18"/>
  <c r="AU21" i="18"/>
  <c r="AT21" i="18"/>
  <c r="AR21" i="18"/>
  <c r="AS21" i="18" s="1"/>
  <c r="AJ21" i="18"/>
  <c r="AF21" i="18" s="1"/>
  <c r="AI21" i="18"/>
  <c r="AE21" i="18" s="1"/>
  <c r="R21" i="18"/>
  <c r="P21" i="18"/>
  <c r="M21" i="18"/>
  <c r="BQ20" i="18"/>
  <c r="BP20" i="18"/>
  <c r="BM20" i="18"/>
  <c r="BL20" i="18"/>
  <c r="AU20" i="18"/>
  <c r="AT20" i="18"/>
  <c r="AR20" i="18"/>
  <c r="AS20" i="18" s="1"/>
  <c r="AJ20" i="18"/>
  <c r="AF20" i="18" s="1"/>
  <c r="AI20" i="18"/>
  <c r="R20" i="18"/>
  <c r="P20" i="18"/>
  <c r="M20" i="18"/>
  <c r="BQ19" i="18"/>
  <c r="BP19" i="18"/>
  <c r="BM19" i="18"/>
  <c r="BL19" i="18"/>
  <c r="AU19" i="18"/>
  <c r="AT19" i="18"/>
  <c r="AR19" i="18"/>
  <c r="AS19" i="18" s="1"/>
  <c r="AJ19" i="18"/>
  <c r="AF19" i="18" s="1"/>
  <c r="AI19" i="18"/>
  <c r="R19" i="18"/>
  <c r="P19" i="18"/>
  <c r="M19" i="18"/>
  <c r="BP18" i="18"/>
  <c r="BL18" i="18"/>
  <c r="BE18" i="18"/>
  <c r="BQ18" i="18" s="1"/>
  <c r="BD18" i="18"/>
  <c r="BA18" i="18"/>
  <c r="BM18" i="18" s="1"/>
  <c r="AZ18" i="18"/>
  <c r="AU18" i="18"/>
  <c r="AT18" i="18"/>
  <c r="AR18" i="18"/>
  <c r="AS18" i="18" s="1"/>
  <c r="AJ18" i="18"/>
  <c r="AF18" i="18" s="1"/>
  <c r="AI18" i="18"/>
  <c r="AE18" i="18" s="1"/>
  <c r="R18" i="18"/>
  <c r="P18" i="18"/>
  <c r="M18" i="18"/>
  <c r="BQ17" i="18"/>
  <c r="BP17" i="18"/>
  <c r="BM17" i="18"/>
  <c r="BL17" i="18"/>
  <c r="AU17" i="18"/>
  <c r="AT17" i="18"/>
  <c r="AR17" i="18"/>
  <c r="AS17" i="18" s="1"/>
  <c r="AJ17" i="18"/>
  <c r="AF17" i="18" s="1"/>
  <c r="AI17" i="18"/>
  <c r="AE17" i="18" s="1"/>
  <c r="R17" i="18"/>
  <c r="P17" i="18"/>
  <c r="M17" i="18"/>
  <c r="BQ16" i="18"/>
  <c r="BP16" i="18"/>
  <c r="BM16" i="18"/>
  <c r="BL16" i="18"/>
  <c r="AU16" i="18"/>
  <c r="AT16" i="18"/>
  <c r="AR16" i="18"/>
  <c r="AS16" i="18" s="1"/>
  <c r="AJ16" i="18"/>
  <c r="AF16" i="18" s="1"/>
  <c r="AI16" i="18"/>
  <c r="R16" i="18"/>
  <c r="P16" i="18"/>
  <c r="M16" i="18"/>
  <c r="BQ15" i="18"/>
  <c r="BP15" i="18"/>
  <c r="BM15" i="18"/>
  <c r="BL15" i="18"/>
  <c r="AU15" i="18"/>
  <c r="AT15" i="18"/>
  <c r="AR15" i="18"/>
  <c r="AS15" i="18" s="1"/>
  <c r="AJ15" i="18"/>
  <c r="AF15" i="18" s="1"/>
  <c r="AI15" i="18"/>
  <c r="AE15" i="18" s="1"/>
  <c r="R15" i="18"/>
  <c r="P15" i="18"/>
  <c r="M15" i="18"/>
  <c r="BQ14" i="18"/>
  <c r="BP14" i="18"/>
  <c r="BM14" i="18"/>
  <c r="BL14" i="18"/>
  <c r="AU14" i="18"/>
  <c r="AT14" i="18"/>
  <c r="AR14" i="18"/>
  <c r="AS14" i="18" s="1"/>
  <c r="AJ14" i="18"/>
  <c r="AF14" i="18" s="1"/>
  <c r="AI14" i="18"/>
  <c r="R14" i="18"/>
  <c r="P14" i="18"/>
  <c r="M14" i="18"/>
  <c r="BQ13" i="18"/>
  <c r="BP13" i="18"/>
  <c r="BM13" i="18"/>
  <c r="BL13" i="18"/>
  <c r="AU13" i="18"/>
  <c r="AT13" i="18"/>
  <c r="AR13" i="18"/>
  <c r="AS13" i="18" s="1"/>
  <c r="AJ13" i="18"/>
  <c r="AF13" i="18" s="1"/>
  <c r="AI13" i="18"/>
  <c r="R13" i="18"/>
  <c r="P13" i="18"/>
  <c r="M13" i="18"/>
  <c r="BQ12" i="18"/>
  <c r="BP12" i="18"/>
  <c r="BM12" i="18"/>
  <c r="BL12" i="18"/>
  <c r="AU12" i="18"/>
  <c r="AT12" i="18"/>
  <c r="AR12" i="18"/>
  <c r="AS12" i="18" s="1"/>
  <c r="AJ12" i="18"/>
  <c r="AF12" i="18" s="1"/>
  <c r="AI12" i="18"/>
  <c r="R12" i="18"/>
  <c r="P12" i="18"/>
  <c r="M12" i="18"/>
  <c r="BQ11" i="18"/>
  <c r="BP11" i="18"/>
  <c r="BM11" i="18"/>
  <c r="BL11" i="18"/>
  <c r="AU11" i="18"/>
  <c r="AT11" i="18"/>
  <c r="AR11" i="18"/>
  <c r="AS11" i="18" s="1"/>
  <c r="AJ11" i="18"/>
  <c r="AF11" i="18" s="1"/>
  <c r="AI11" i="18"/>
  <c r="AE11" i="18" s="1"/>
  <c r="R11" i="18"/>
  <c r="P11" i="18"/>
  <c r="M11" i="18"/>
  <c r="BQ10" i="18"/>
  <c r="BP10" i="18"/>
  <c r="BM10" i="18"/>
  <c r="BL10" i="18"/>
  <c r="AU10" i="18"/>
  <c r="AT10" i="18"/>
  <c r="AR10" i="18"/>
  <c r="AS10" i="18" s="1"/>
  <c r="AJ10" i="18"/>
  <c r="AF10" i="18" s="1"/>
  <c r="AI10" i="18"/>
  <c r="AE10" i="18" s="1"/>
  <c r="R10" i="18"/>
  <c r="P10" i="18"/>
  <c r="M10" i="18"/>
  <c r="BQ9" i="18"/>
  <c r="BP9" i="18"/>
  <c r="BM9" i="18"/>
  <c r="BL9" i="18"/>
  <c r="AU9" i="18"/>
  <c r="AT9" i="18"/>
  <c r="AR9" i="18"/>
  <c r="AS9" i="18" s="1"/>
  <c r="AJ9" i="18"/>
  <c r="AF9" i="18" s="1"/>
  <c r="AI9" i="18"/>
  <c r="AE9" i="18" s="1"/>
  <c r="R9" i="18"/>
  <c r="P9" i="18"/>
  <c r="M9" i="18"/>
  <c r="BQ8" i="18"/>
  <c r="BP8" i="18"/>
  <c r="BM8" i="18"/>
  <c r="BL8" i="18"/>
  <c r="AU8" i="18"/>
  <c r="AT8" i="18"/>
  <c r="AR8" i="18"/>
  <c r="AS8" i="18" s="1"/>
  <c r="AJ8" i="18"/>
  <c r="AF8" i="18" s="1"/>
  <c r="AI8" i="18"/>
  <c r="AE8" i="18" s="1"/>
  <c r="R8" i="18"/>
  <c r="P8" i="18"/>
  <c r="M8" i="18"/>
  <c r="BQ7" i="18"/>
  <c r="BP7" i="18"/>
  <c r="BM7" i="18"/>
  <c r="BL7" i="18"/>
  <c r="AU7" i="18"/>
  <c r="AT7" i="18"/>
  <c r="AR7" i="18"/>
  <c r="AS7" i="18" s="1"/>
  <c r="AJ7" i="18"/>
  <c r="AF7" i="18" s="1"/>
  <c r="AI7" i="18"/>
  <c r="R7" i="18"/>
  <c r="P7" i="18"/>
  <c r="M7" i="18"/>
  <c r="BQ6" i="18"/>
  <c r="BP6" i="18"/>
  <c r="BM6" i="18"/>
  <c r="BL6" i="18"/>
  <c r="AU6" i="18"/>
  <c r="AT6" i="18"/>
  <c r="AR6" i="18"/>
  <c r="AS6" i="18" s="1"/>
  <c r="AJ6" i="18"/>
  <c r="AI6" i="18"/>
  <c r="AE6" i="18" s="1"/>
  <c r="R6" i="18"/>
  <c r="P6" i="18"/>
  <c r="M6" i="18"/>
  <c r="BQ5" i="18"/>
  <c r="BP5" i="18"/>
  <c r="BM5" i="18"/>
  <c r="BL5" i="18"/>
  <c r="AU5" i="18"/>
  <c r="AT5" i="18"/>
  <c r="AR5" i="18"/>
  <c r="AS5" i="18" s="1"/>
  <c r="AJ5" i="18"/>
  <c r="AF5" i="18" s="1"/>
  <c r="AI5" i="18"/>
  <c r="AE5" i="18" s="1"/>
  <c r="S5" i="18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R5" i="18"/>
  <c r="P5" i="18"/>
  <c r="M5" i="18"/>
  <c r="BT4" i="18"/>
  <c r="BS4" i="18"/>
  <c r="BP4" i="18"/>
  <c r="BL4" i="18"/>
  <c r="BH4" i="18"/>
  <c r="BG4" i="18"/>
  <c r="BE4" i="18"/>
  <c r="BQ4" i="18" s="1"/>
  <c r="BD4" i="18"/>
  <c r="BA4" i="18"/>
  <c r="BM4" i="18" s="1"/>
  <c r="AZ4" i="18"/>
  <c r="AU4" i="18"/>
  <c r="AT4" i="18"/>
  <c r="AR4" i="18"/>
  <c r="AS4" i="18" s="1"/>
  <c r="AJ4" i="18"/>
  <c r="AF4" i="18" s="1"/>
  <c r="AI4" i="18"/>
  <c r="AE4" i="18" s="1"/>
  <c r="W4" i="18"/>
  <c r="X4" i="18" s="1"/>
  <c r="U4" i="18"/>
  <c r="R4" i="18"/>
  <c r="P4" i="18"/>
  <c r="M4" i="18"/>
  <c r="BI94" i="17"/>
  <c r="BQ73" i="17"/>
  <c r="BP73" i="17"/>
  <c r="BM73" i="17"/>
  <c r="BL73" i="17"/>
  <c r="AU73" i="17"/>
  <c r="AT73" i="17"/>
  <c r="AR73" i="17"/>
  <c r="AS73" i="17" s="1"/>
  <c r="AJ73" i="17"/>
  <c r="AF73" i="17" s="1"/>
  <c r="AI73" i="17"/>
  <c r="AE73" i="17" s="1"/>
  <c r="R73" i="17"/>
  <c r="V73" i="17" s="1"/>
  <c r="P73" i="17"/>
  <c r="M73" i="17"/>
  <c r="BQ72" i="17"/>
  <c r="BP72" i="17"/>
  <c r="BM72" i="17"/>
  <c r="BL72" i="17"/>
  <c r="AU72" i="17"/>
  <c r="AT72" i="17"/>
  <c r="AR72" i="17"/>
  <c r="AS72" i="17" s="1"/>
  <c r="AJ72" i="17"/>
  <c r="AF72" i="17" s="1"/>
  <c r="AI72" i="17"/>
  <c r="AE72" i="17" s="1"/>
  <c r="R72" i="17"/>
  <c r="P72" i="17"/>
  <c r="M72" i="17"/>
  <c r="BQ71" i="17"/>
  <c r="BP71" i="17"/>
  <c r="BM71" i="17"/>
  <c r="BL71" i="17"/>
  <c r="AU71" i="17"/>
  <c r="AT71" i="17"/>
  <c r="AR71" i="17"/>
  <c r="AS71" i="17" s="1"/>
  <c r="AJ71" i="17"/>
  <c r="AI71" i="17"/>
  <c r="AE71" i="17" s="1"/>
  <c r="R71" i="17"/>
  <c r="P71" i="17"/>
  <c r="M71" i="17"/>
  <c r="BQ70" i="17"/>
  <c r="BP70" i="17"/>
  <c r="BM70" i="17"/>
  <c r="BL70" i="17"/>
  <c r="AU70" i="17"/>
  <c r="AT70" i="17"/>
  <c r="AR70" i="17"/>
  <c r="AS70" i="17" s="1"/>
  <c r="AJ70" i="17"/>
  <c r="AF70" i="17" s="1"/>
  <c r="AI70" i="17"/>
  <c r="AE70" i="17" s="1"/>
  <c r="R70" i="17"/>
  <c r="P70" i="17"/>
  <c r="Q71" i="17" s="1"/>
  <c r="M70" i="17"/>
  <c r="BQ69" i="17"/>
  <c r="BP69" i="17"/>
  <c r="BM69" i="17"/>
  <c r="BL69" i="17"/>
  <c r="AU69" i="17"/>
  <c r="AT69" i="17"/>
  <c r="AR69" i="17"/>
  <c r="AS69" i="17" s="1"/>
  <c r="AJ69" i="17"/>
  <c r="AF69" i="17" s="1"/>
  <c r="AI69" i="17"/>
  <c r="R69" i="17"/>
  <c r="P69" i="17"/>
  <c r="M69" i="17"/>
  <c r="BQ68" i="17"/>
  <c r="BP68" i="17"/>
  <c r="BM68" i="17"/>
  <c r="BL68" i="17"/>
  <c r="AU68" i="17"/>
  <c r="AT68" i="17"/>
  <c r="AR68" i="17"/>
  <c r="AS68" i="17" s="1"/>
  <c r="AJ68" i="17"/>
  <c r="AF68" i="17" s="1"/>
  <c r="AI68" i="17"/>
  <c r="R68" i="17"/>
  <c r="P68" i="17"/>
  <c r="M68" i="17"/>
  <c r="BQ67" i="17"/>
  <c r="BP67" i="17"/>
  <c r="BM67" i="17"/>
  <c r="BL67" i="17"/>
  <c r="AU67" i="17"/>
  <c r="AT67" i="17"/>
  <c r="AR67" i="17"/>
  <c r="AS67" i="17" s="1"/>
  <c r="AJ67" i="17"/>
  <c r="AI67" i="17"/>
  <c r="AE67" i="17" s="1"/>
  <c r="R67" i="17"/>
  <c r="P67" i="17"/>
  <c r="M67" i="17"/>
  <c r="BQ66" i="17"/>
  <c r="BP66" i="17"/>
  <c r="BM66" i="17"/>
  <c r="BL66" i="17"/>
  <c r="AU66" i="17"/>
  <c r="AT66" i="17"/>
  <c r="AR66" i="17"/>
  <c r="AS66" i="17" s="1"/>
  <c r="AJ66" i="17"/>
  <c r="AF66" i="17" s="1"/>
  <c r="AI66" i="17"/>
  <c r="R66" i="17"/>
  <c r="P66" i="17"/>
  <c r="M66" i="17"/>
  <c r="BQ65" i="17"/>
  <c r="BP65" i="17"/>
  <c r="BM65" i="17"/>
  <c r="BL65" i="17"/>
  <c r="AU65" i="17"/>
  <c r="AT65" i="17"/>
  <c r="AR65" i="17"/>
  <c r="AS65" i="17" s="1"/>
  <c r="AJ65" i="17"/>
  <c r="AF65" i="17" s="1"/>
  <c r="AI65" i="17"/>
  <c r="R65" i="17"/>
  <c r="P65" i="17"/>
  <c r="M65" i="17"/>
  <c r="BQ64" i="17"/>
  <c r="BP64" i="17"/>
  <c r="BM64" i="17"/>
  <c r="BL64" i="17"/>
  <c r="AU64" i="17"/>
  <c r="AT64" i="17"/>
  <c r="AR64" i="17"/>
  <c r="AS64" i="17" s="1"/>
  <c r="AJ64" i="17"/>
  <c r="AF64" i="17" s="1"/>
  <c r="AI64" i="17"/>
  <c r="R64" i="17"/>
  <c r="P64" i="17"/>
  <c r="M64" i="17"/>
  <c r="BQ63" i="17"/>
  <c r="BP63" i="17"/>
  <c r="BM63" i="17"/>
  <c r="BL63" i="17"/>
  <c r="AU63" i="17"/>
  <c r="AT63" i="17"/>
  <c r="AR63" i="17"/>
  <c r="AS63" i="17" s="1"/>
  <c r="AJ63" i="17"/>
  <c r="AI63" i="17"/>
  <c r="AE63" i="17" s="1"/>
  <c r="R63" i="17"/>
  <c r="P63" i="17"/>
  <c r="M63" i="17"/>
  <c r="BQ62" i="17"/>
  <c r="BP62" i="17"/>
  <c r="BM62" i="17"/>
  <c r="BL62" i="17"/>
  <c r="AU62" i="17"/>
  <c r="AT62" i="17"/>
  <c r="AR62" i="17"/>
  <c r="AS62" i="17" s="1"/>
  <c r="AJ62" i="17"/>
  <c r="AF62" i="17" s="1"/>
  <c r="AI62" i="17"/>
  <c r="AE62" i="17" s="1"/>
  <c r="R62" i="17"/>
  <c r="P62" i="17"/>
  <c r="M62" i="17"/>
  <c r="BQ61" i="17"/>
  <c r="BP61" i="17"/>
  <c r="BM61" i="17"/>
  <c r="BL61" i="17"/>
  <c r="AU61" i="17"/>
  <c r="AT61" i="17"/>
  <c r="AR61" i="17"/>
  <c r="AS61" i="17" s="1"/>
  <c r="AJ61" i="17"/>
  <c r="AF61" i="17" s="1"/>
  <c r="AI61" i="17"/>
  <c r="R61" i="17"/>
  <c r="P61" i="17"/>
  <c r="M61" i="17"/>
  <c r="BP60" i="17"/>
  <c r="BL60" i="17"/>
  <c r="BE60" i="17"/>
  <c r="BQ60" i="17" s="1"/>
  <c r="BD60" i="17"/>
  <c r="BA60" i="17"/>
  <c r="AZ60" i="17"/>
  <c r="AU60" i="17"/>
  <c r="AT60" i="17"/>
  <c r="AR60" i="17"/>
  <c r="AS60" i="17" s="1"/>
  <c r="AJ60" i="17"/>
  <c r="AF60" i="17" s="1"/>
  <c r="AI60" i="17"/>
  <c r="R60" i="17"/>
  <c r="P60" i="17"/>
  <c r="M60" i="17"/>
  <c r="BQ59" i="17"/>
  <c r="BP59" i="17"/>
  <c r="BM59" i="17"/>
  <c r="BL59" i="17"/>
  <c r="AU59" i="17"/>
  <c r="AT59" i="17"/>
  <c r="AR59" i="17"/>
  <c r="AS59" i="17" s="1"/>
  <c r="AJ59" i="17"/>
  <c r="AI59" i="17"/>
  <c r="AE59" i="17" s="1"/>
  <c r="R59" i="17"/>
  <c r="P59" i="17"/>
  <c r="M59" i="17"/>
  <c r="BQ58" i="17"/>
  <c r="BP58" i="17"/>
  <c r="BM58" i="17"/>
  <c r="BL58" i="17"/>
  <c r="AU58" i="17"/>
  <c r="AT58" i="17"/>
  <c r="AR58" i="17"/>
  <c r="AS58" i="17" s="1"/>
  <c r="AJ58" i="17"/>
  <c r="AF58" i="17" s="1"/>
  <c r="AI58" i="17"/>
  <c r="R58" i="17"/>
  <c r="P58" i="17"/>
  <c r="M58" i="17"/>
  <c r="BQ57" i="17"/>
  <c r="BP57" i="17"/>
  <c r="BM57" i="17"/>
  <c r="BL57" i="17"/>
  <c r="AU57" i="17"/>
  <c r="AT57" i="17"/>
  <c r="AR57" i="17"/>
  <c r="AS57" i="17" s="1"/>
  <c r="AJ57" i="17"/>
  <c r="AI57" i="17"/>
  <c r="AE57" i="17" s="1"/>
  <c r="R57" i="17"/>
  <c r="P57" i="17"/>
  <c r="M57" i="17"/>
  <c r="BQ56" i="17"/>
  <c r="BP56" i="17"/>
  <c r="BM56" i="17"/>
  <c r="BL56" i="17"/>
  <c r="AU56" i="17"/>
  <c r="AT56" i="17"/>
  <c r="AR56" i="17"/>
  <c r="AS56" i="17" s="1"/>
  <c r="AJ56" i="17"/>
  <c r="AF56" i="17" s="1"/>
  <c r="AI56" i="17"/>
  <c r="AE56" i="17" s="1"/>
  <c r="R56" i="17"/>
  <c r="P56" i="17"/>
  <c r="M56" i="17"/>
  <c r="BQ55" i="17"/>
  <c r="BP55" i="17"/>
  <c r="BM55" i="17"/>
  <c r="BL55" i="17"/>
  <c r="AU55" i="17"/>
  <c r="AT55" i="17"/>
  <c r="AR55" i="17"/>
  <c r="AS55" i="17" s="1"/>
  <c r="AJ55" i="17"/>
  <c r="AF55" i="17" s="1"/>
  <c r="AI55" i="17"/>
  <c r="R55" i="17"/>
  <c r="P55" i="17"/>
  <c r="M55" i="17"/>
  <c r="BQ54" i="17"/>
  <c r="BP54" i="17"/>
  <c r="BM54" i="17"/>
  <c r="BL54" i="17"/>
  <c r="AU54" i="17"/>
  <c r="AT54" i="17"/>
  <c r="AR54" i="17"/>
  <c r="AS54" i="17" s="1"/>
  <c r="AJ54" i="17"/>
  <c r="AF54" i="17" s="1"/>
  <c r="AI54" i="17"/>
  <c r="R54" i="17"/>
  <c r="P54" i="17"/>
  <c r="M54" i="17"/>
  <c r="BQ53" i="17"/>
  <c r="BP53" i="17"/>
  <c r="BM53" i="17"/>
  <c r="BL53" i="17"/>
  <c r="AU53" i="17"/>
  <c r="AT53" i="17"/>
  <c r="AR53" i="17"/>
  <c r="AS53" i="17" s="1"/>
  <c r="AJ53" i="17"/>
  <c r="AI53" i="17"/>
  <c r="AE53" i="17" s="1"/>
  <c r="R53" i="17"/>
  <c r="P53" i="17"/>
  <c r="M53" i="17"/>
  <c r="BQ52" i="17"/>
  <c r="BP52" i="17"/>
  <c r="BM52" i="17"/>
  <c r="BL52" i="17"/>
  <c r="AU52" i="17"/>
  <c r="AT52" i="17"/>
  <c r="AR52" i="17"/>
  <c r="AS52" i="17" s="1"/>
  <c r="AJ52" i="17"/>
  <c r="AF52" i="17" s="1"/>
  <c r="AI52" i="17"/>
  <c r="AE52" i="17" s="1"/>
  <c r="R52" i="17"/>
  <c r="P52" i="17"/>
  <c r="M52" i="17"/>
  <c r="BQ51" i="17"/>
  <c r="BP51" i="17"/>
  <c r="BM51" i="17"/>
  <c r="BL51" i="17"/>
  <c r="AU51" i="17"/>
  <c r="AT51" i="17"/>
  <c r="AR51" i="17"/>
  <c r="AS51" i="17" s="1"/>
  <c r="AJ51" i="17"/>
  <c r="AF51" i="17" s="1"/>
  <c r="AI51" i="17"/>
  <c r="R51" i="17"/>
  <c r="P51" i="17"/>
  <c r="M51" i="17"/>
  <c r="BQ50" i="17"/>
  <c r="BP50" i="17"/>
  <c r="BM50" i="17"/>
  <c r="BL50" i="17"/>
  <c r="AU50" i="17"/>
  <c r="AT50" i="17"/>
  <c r="AR50" i="17"/>
  <c r="AS50" i="17" s="1"/>
  <c r="AJ50" i="17"/>
  <c r="AF50" i="17" s="1"/>
  <c r="AI50" i="17"/>
  <c r="R50" i="17"/>
  <c r="P50" i="17"/>
  <c r="M50" i="17"/>
  <c r="BT49" i="17"/>
  <c r="BS49" i="17"/>
  <c r="BP49" i="17"/>
  <c r="BL49" i="17"/>
  <c r="BH49" i="17"/>
  <c r="BG49" i="17"/>
  <c r="BE49" i="17"/>
  <c r="BQ49" i="17" s="1"/>
  <c r="BD49" i="17"/>
  <c r="BA49" i="17"/>
  <c r="BM49" i="17" s="1"/>
  <c r="AZ49" i="17"/>
  <c r="AU49" i="17"/>
  <c r="AT49" i="17"/>
  <c r="AR49" i="17"/>
  <c r="AS49" i="17" s="1"/>
  <c r="AJ49" i="17"/>
  <c r="AI49" i="17"/>
  <c r="AE49" i="17" s="1"/>
  <c r="R49" i="17"/>
  <c r="P49" i="17"/>
  <c r="M49" i="17"/>
  <c r="BQ48" i="17"/>
  <c r="BP48" i="17"/>
  <c r="BM48" i="17"/>
  <c r="BL48" i="17"/>
  <c r="AU48" i="17"/>
  <c r="AT48" i="17"/>
  <c r="AR48" i="17"/>
  <c r="AS48" i="17" s="1"/>
  <c r="AJ48" i="17"/>
  <c r="AF48" i="17" s="1"/>
  <c r="AI48" i="17"/>
  <c r="AE48" i="17" s="1"/>
  <c r="R48" i="17"/>
  <c r="P48" i="17"/>
  <c r="M48" i="17"/>
  <c r="BQ47" i="17"/>
  <c r="BP47" i="17"/>
  <c r="BM47" i="17"/>
  <c r="BL47" i="17"/>
  <c r="AU47" i="17"/>
  <c r="AT47" i="17"/>
  <c r="AR47" i="17"/>
  <c r="AS47" i="17" s="1"/>
  <c r="AJ47" i="17"/>
  <c r="AF47" i="17" s="1"/>
  <c r="AI47" i="17"/>
  <c r="AE47" i="17" s="1"/>
  <c r="R47" i="17"/>
  <c r="P47" i="17"/>
  <c r="M47" i="17"/>
  <c r="BP46" i="17"/>
  <c r="BL46" i="17"/>
  <c r="BE46" i="17"/>
  <c r="BQ46" i="17" s="1"/>
  <c r="BD46" i="17"/>
  <c r="BA46" i="17"/>
  <c r="AZ46" i="17"/>
  <c r="AU46" i="17"/>
  <c r="AT46" i="17"/>
  <c r="AR46" i="17"/>
  <c r="AS46" i="17" s="1"/>
  <c r="AJ46" i="17"/>
  <c r="AF46" i="17" s="1"/>
  <c r="AI46" i="17"/>
  <c r="R46" i="17"/>
  <c r="P46" i="17"/>
  <c r="M46" i="17"/>
  <c r="BQ45" i="17"/>
  <c r="BP45" i="17"/>
  <c r="BM45" i="17"/>
  <c r="BL45" i="17"/>
  <c r="AU45" i="17"/>
  <c r="AT45" i="17"/>
  <c r="AR45" i="17"/>
  <c r="AS45" i="17" s="1"/>
  <c r="AJ45" i="17"/>
  <c r="AI45" i="17"/>
  <c r="AE45" i="17" s="1"/>
  <c r="R45" i="17"/>
  <c r="P45" i="17"/>
  <c r="M45" i="17"/>
  <c r="BQ44" i="17"/>
  <c r="BP44" i="17"/>
  <c r="BM44" i="17"/>
  <c r="BL44" i="17"/>
  <c r="AU44" i="17"/>
  <c r="AT44" i="17"/>
  <c r="AR44" i="17"/>
  <c r="AS44" i="17" s="1"/>
  <c r="AJ44" i="17"/>
  <c r="AF44" i="17" s="1"/>
  <c r="AI44" i="17"/>
  <c r="AE44" i="17" s="1"/>
  <c r="R44" i="17"/>
  <c r="P44" i="17"/>
  <c r="M44" i="17"/>
  <c r="BQ43" i="17"/>
  <c r="BP43" i="17"/>
  <c r="BM43" i="17"/>
  <c r="BL43" i="17"/>
  <c r="AU43" i="17"/>
  <c r="AT43" i="17"/>
  <c r="AR43" i="17"/>
  <c r="AS43" i="17" s="1"/>
  <c r="AJ43" i="17"/>
  <c r="AI43" i="17"/>
  <c r="AE43" i="17" s="1"/>
  <c r="R43" i="17"/>
  <c r="P43" i="17"/>
  <c r="M43" i="17"/>
  <c r="BQ42" i="17"/>
  <c r="BP42" i="17"/>
  <c r="BM42" i="17"/>
  <c r="BL42" i="17"/>
  <c r="AU42" i="17"/>
  <c r="AT42" i="17"/>
  <c r="AR42" i="17"/>
  <c r="AS42" i="17" s="1"/>
  <c r="AJ42" i="17"/>
  <c r="AF42" i="17" s="1"/>
  <c r="AI42" i="17"/>
  <c r="AE42" i="17" s="1"/>
  <c r="R42" i="17"/>
  <c r="P42" i="17"/>
  <c r="M42" i="17"/>
  <c r="BQ41" i="17"/>
  <c r="BP41" i="17"/>
  <c r="BM41" i="17"/>
  <c r="BL41" i="17"/>
  <c r="AU41" i="17"/>
  <c r="AT41" i="17"/>
  <c r="AR41" i="17"/>
  <c r="AS41" i="17" s="1"/>
  <c r="AJ41" i="17"/>
  <c r="AF41" i="17" s="1"/>
  <c r="AI41" i="17"/>
  <c r="R41" i="17"/>
  <c r="P41" i="17"/>
  <c r="M41" i="17"/>
  <c r="BQ40" i="17"/>
  <c r="BP40" i="17"/>
  <c r="BM40" i="17"/>
  <c r="BL40" i="17"/>
  <c r="AU40" i="17"/>
  <c r="AT40" i="17"/>
  <c r="AR40" i="17"/>
  <c r="AS40" i="17" s="1"/>
  <c r="AJ40" i="17"/>
  <c r="AF40" i="17" s="1"/>
  <c r="AI40" i="17"/>
  <c r="R40" i="17"/>
  <c r="P40" i="17"/>
  <c r="M40" i="17"/>
  <c r="BQ39" i="17"/>
  <c r="BP39" i="17"/>
  <c r="BM39" i="17"/>
  <c r="BL39" i="17"/>
  <c r="AU39" i="17"/>
  <c r="AT39" i="17"/>
  <c r="AR39" i="17"/>
  <c r="AS39" i="17" s="1"/>
  <c r="AJ39" i="17"/>
  <c r="AI39" i="17"/>
  <c r="AE39" i="17" s="1"/>
  <c r="R39" i="17"/>
  <c r="P39" i="17"/>
  <c r="M39" i="17"/>
  <c r="BQ38" i="17"/>
  <c r="BP38" i="17"/>
  <c r="BM38" i="17"/>
  <c r="BL38" i="17"/>
  <c r="AU38" i="17"/>
  <c r="AT38" i="17"/>
  <c r="AR38" i="17"/>
  <c r="AS38" i="17" s="1"/>
  <c r="AJ38" i="17"/>
  <c r="AI38" i="17"/>
  <c r="AE38" i="17" s="1"/>
  <c r="R38" i="17"/>
  <c r="P38" i="17"/>
  <c r="M38" i="17"/>
  <c r="BQ37" i="17"/>
  <c r="BP37" i="17"/>
  <c r="BM37" i="17"/>
  <c r="BL37" i="17"/>
  <c r="AU37" i="17"/>
  <c r="AT37" i="17"/>
  <c r="AR37" i="17"/>
  <c r="AS37" i="17" s="1"/>
  <c r="AJ37" i="17"/>
  <c r="AF37" i="17" s="1"/>
  <c r="AI37" i="17"/>
  <c r="R37" i="17"/>
  <c r="P37" i="17"/>
  <c r="M37" i="17"/>
  <c r="BQ36" i="17"/>
  <c r="BP36" i="17"/>
  <c r="BM36" i="17"/>
  <c r="BL36" i="17"/>
  <c r="AU36" i="17"/>
  <c r="AT36" i="17"/>
  <c r="AR36" i="17"/>
  <c r="AS36" i="17" s="1"/>
  <c r="AJ36" i="17"/>
  <c r="AF36" i="17" s="1"/>
  <c r="AI36" i="17"/>
  <c r="R36" i="17"/>
  <c r="P36" i="17"/>
  <c r="M36" i="17"/>
  <c r="BQ35" i="17"/>
  <c r="BP35" i="17"/>
  <c r="BM35" i="17"/>
  <c r="BL35" i="17"/>
  <c r="AU35" i="17"/>
  <c r="AT35" i="17"/>
  <c r="AR35" i="17"/>
  <c r="AS35" i="17" s="1"/>
  <c r="AJ35" i="17"/>
  <c r="AI35" i="17"/>
  <c r="AE35" i="17" s="1"/>
  <c r="R35" i="17"/>
  <c r="P35" i="17"/>
  <c r="M35" i="17"/>
  <c r="BQ34" i="17"/>
  <c r="BP34" i="17"/>
  <c r="BM34" i="17"/>
  <c r="BL34" i="17"/>
  <c r="AU34" i="17"/>
  <c r="AT34" i="17"/>
  <c r="AR34" i="17"/>
  <c r="AS34" i="17" s="1"/>
  <c r="AJ34" i="17"/>
  <c r="AI34" i="17"/>
  <c r="AE34" i="17" s="1"/>
  <c r="R34" i="17"/>
  <c r="P34" i="17"/>
  <c r="M34" i="17"/>
  <c r="BQ33" i="17"/>
  <c r="BP33" i="17"/>
  <c r="BM33" i="17"/>
  <c r="BL33" i="17"/>
  <c r="AU33" i="17"/>
  <c r="AT33" i="17"/>
  <c r="AR33" i="17"/>
  <c r="AS33" i="17" s="1"/>
  <c r="AJ33" i="17"/>
  <c r="AF33" i="17" s="1"/>
  <c r="AI33" i="17"/>
  <c r="R33" i="17"/>
  <c r="P33" i="17"/>
  <c r="M33" i="17"/>
  <c r="BP32" i="17"/>
  <c r="BL32" i="17"/>
  <c r="BE32" i="17"/>
  <c r="BQ32" i="17" s="1"/>
  <c r="BD32" i="17"/>
  <c r="BA32" i="17"/>
  <c r="BM32" i="17" s="1"/>
  <c r="AZ32" i="17"/>
  <c r="AU32" i="17"/>
  <c r="AT32" i="17"/>
  <c r="AR32" i="17"/>
  <c r="AS32" i="17" s="1"/>
  <c r="AJ32" i="17"/>
  <c r="AF32" i="17" s="1"/>
  <c r="AI32" i="17"/>
  <c r="AE32" i="17" s="1"/>
  <c r="R32" i="17"/>
  <c r="P32" i="17"/>
  <c r="M32" i="17"/>
  <c r="BQ31" i="17"/>
  <c r="BP31" i="17"/>
  <c r="BM31" i="17"/>
  <c r="BL31" i="17"/>
  <c r="AU31" i="17"/>
  <c r="AT31" i="17"/>
  <c r="AR31" i="17"/>
  <c r="AS31" i="17" s="1"/>
  <c r="AJ31" i="17"/>
  <c r="AI31" i="17"/>
  <c r="AE31" i="17" s="1"/>
  <c r="R31" i="17"/>
  <c r="P31" i="17"/>
  <c r="M31" i="17"/>
  <c r="BQ30" i="17"/>
  <c r="BP30" i="17"/>
  <c r="BM30" i="17"/>
  <c r="BL30" i="17"/>
  <c r="AU30" i="17"/>
  <c r="AT30" i="17"/>
  <c r="AR30" i="17"/>
  <c r="AS30" i="17" s="1"/>
  <c r="AJ30" i="17"/>
  <c r="AF30" i="17" s="1"/>
  <c r="AI30" i="17"/>
  <c r="AE30" i="17" s="1"/>
  <c r="R30" i="17"/>
  <c r="V31" i="17" s="1"/>
  <c r="P30" i="17"/>
  <c r="M30" i="17"/>
  <c r="BQ29" i="17"/>
  <c r="BP29" i="17"/>
  <c r="BM29" i="17"/>
  <c r="BL29" i="17"/>
  <c r="AU29" i="17"/>
  <c r="AT29" i="17"/>
  <c r="AR29" i="17"/>
  <c r="AS29" i="17" s="1"/>
  <c r="AJ29" i="17"/>
  <c r="AI29" i="17"/>
  <c r="AE29" i="17" s="1"/>
  <c r="R29" i="17"/>
  <c r="P29" i="17"/>
  <c r="M29" i="17"/>
  <c r="BQ28" i="17"/>
  <c r="BP28" i="17"/>
  <c r="BM28" i="17"/>
  <c r="BL28" i="17"/>
  <c r="AU28" i="17"/>
  <c r="AT28" i="17"/>
  <c r="AR28" i="17"/>
  <c r="AS28" i="17" s="1"/>
  <c r="AJ28" i="17"/>
  <c r="AF28" i="17" s="1"/>
  <c r="AI28" i="17"/>
  <c r="AE28" i="17" s="1"/>
  <c r="R28" i="17"/>
  <c r="P28" i="17"/>
  <c r="M28" i="17"/>
  <c r="BQ27" i="17"/>
  <c r="BP27" i="17"/>
  <c r="BM27" i="17"/>
  <c r="BL27" i="17"/>
  <c r="AU27" i="17"/>
  <c r="AT27" i="17"/>
  <c r="AR27" i="17"/>
  <c r="AS27" i="17" s="1"/>
  <c r="AJ27" i="17"/>
  <c r="AF27" i="17" s="1"/>
  <c r="AI27" i="17"/>
  <c r="AE27" i="17" s="1"/>
  <c r="R27" i="17"/>
  <c r="P27" i="17"/>
  <c r="M27" i="17"/>
  <c r="BQ26" i="17"/>
  <c r="BP26" i="17"/>
  <c r="BM26" i="17"/>
  <c r="BL26" i="17"/>
  <c r="AU26" i="17"/>
  <c r="AT26" i="17"/>
  <c r="AR26" i="17"/>
  <c r="AS26" i="17" s="1"/>
  <c r="AJ26" i="17"/>
  <c r="AF26" i="17" s="1"/>
  <c r="AI26" i="17"/>
  <c r="AE26" i="17" s="1"/>
  <c r="R26" i="17"/>
  <c r="P26" i="17"/>
  <c r="M26" i="17"/>
  <c r="BQ25" i="17"/>
  <c r="BP25" i="17"/>
  <c r="BM25" i="17"/>
  <c r="BL25" i="17"/>
  <c r="AU25" i="17"/>
  <c r="AT25" i="17"/>
  <c r="AR25" i="17"/>
  <c r="AS25" i="17" s="1"/>
  <c r="AJ25" i="17"/>
  <c r="AI25" i="17"/>
  <c r="AE25" i="17" s="1"/>
  <c r="R25" i="17"/>
  <c r="P25" i="17"/>
  <c r="Q26" i="17" s="1"/>
  <c r="M25" i="17"/>
  <c r="BQ24" i="17"/>
  <c r="BP24" i="17"/>
  <c r="BM24" i="17"/>
  <c r="BL24" i="17"/>
  <c r="AU24" i="17"/>
  <c r="AT24" i="17"/>
  <c r="AR24" i="17"/>
  <c r="AS24" i="17" s="1"/>
  <c r="AJ24" i="17"/>
  <c r="AF24" i="17" s="1"/>
  <c r="AI24" i="17"/>
  <c r="AE24" i="17" s="1"/>
  <c r="R24" i="17"/>
  <c r="P24" i="17"/>
  <c r="M24" i="17"/>
  <c r="BQ23" i="17"/>
  <c r="BP23" i="17"/>
  <c r="BM23" i="17"/>
  <c r="BL23" i="17"/>
  <c r="AU23" i="17"/>
  <c r="AT23" i="17"/>
  <c r="AR23" i="17"/>
  <c r="AS23" i="17" s="1"/>
  <c r="AJ23" i="17"/>
  <c r="AF23" i="17" s="1"/>
  <c r="AI23" i="17"/>
  <c r="R23" i="17"/>
  <c r="P23" i="17"/>
  <c r="M23" i="17"/>
  <c r="BQ22" i="17"/>
  <c r="BP22" i="17"/>
  <c r="BM22" i="17"/>
  <c r="BL22" i="17"/>
  <c r="AU22" i="17"/>
  <c r="AT22" i="17"/>
  <c r="AR22" i="17"/>
  <c r="AS22" i="17" s="1"/>
  <c r="AJ22" i="17"/>
  <c r="AF22" i="17" s="1"/>
  <c r="AI22" i="17"/>
  <c r="AE22" i="17" s="1"/>
  <c r="R22" i="17"/>
  <c r="P22" i="17"/>
  <c r="M22" i="17"/>
  <c r="BQ21" i="17"/>
  <c r="BP21" i="17"/>
  <c r="BM21" i="17"/>
  <c r="BL21" i="17"/>
  <c r="AU21" i="17"/>
  <c r="AT21" i="17"/>
  <c r="AR21" i="17"/>
  <c r="AS21" i="17" s="1"/>
  <c r="AJ21" i="17"/>
  <c r="AF21" i="17" s="1"/>
  <c r="AI21" i="17"/>
  <c r="AE21" i="17" s="1"/>
  <c r="R21" i="17"/>
  <c r="P21" i="17"/>
  <c r="M21" i="17"/>
  <c r="BQ20" i="17"/>
  <c r="BP20" i="17"/>
  <c r="BM20" i="17"/>
  <c r="BL20" i="17"/>
  <c r="AU20" i="17"/>
  <c r="AT20" i="17"/>
  <c r="AR20" i="17"/>
  <c r="AS20" i="17" s="1"/>
  <c r="AJ20" i="17"/>
  <c r="AF20" i="17" s="1"/>
  <c r="AI20" i="17"/>
  <c r="R20" i="17"/>
  <c r="P20" i="17"/>
  <c r="M20" i="17"/>
  <c r="BQ19" i="17"/>
  <c r="BP19" i="17"/>
  <c r="BM19" i="17"/>
  <c r="BL19" i="17"/>
  <c r="AU19" i="17"/>
  <c r="AT19" i="17"/>
  <c r="AR19" i="17"/>
  <c r="AS19" i="17" s="1"/>
  <c r="AJ19" i="17"/>
  <c r="AF19" i="17" s="1"/>
  <c r="AI19" i="17"/>
  <c r="R19" i="17"/>
  <c r="P19" i="17"/>
  <c r="M19" i="17"/>
  <c r="BP18" i="17"/>
  <c r="BL18" i="17"/>
  <c r="BE18" i="17"/>
  <c r="BQ18" i="17" s="1"/>
  <c r="BD18" i="17"/>
  <c r="BA18" i="17"/>
  <c r="BM18" i="17" s="1"/>
  <c r="AZ18" i="17"/>
  <c r="AU18" i="17"/>
  <c r="AT18" i="17"/>
  <c r="AR18" i="17"/>
  <c r="AS18" i="17" s="1"/>
  <c r="AJ18" i="17"/>
  <c r="AF18" i="17" s="1"/>
  <c r="AI18" i="17"/>
  <c r="R18" i="17"/>
  <c r="P18" i="17"/>
  <c r="M18" i="17"/>
  <c r="BQ17" i="17"/>
  <c r="BP17" i="17"/>
  <c r="BM17" i="17"/>
  <c r="BL17" i="17"/>
  <c r="AU17" i="17"/>
  <c r="AT17" i="17"/>
  <c r="AR17" i="17"/>
  <c r="AS17" i="17" s="1"/>
  <c r="AJ17" i="17"/>
  <c r="AF17" i="17" s="1"/>
  <c r="AI17" i="17"/>
  <c r="AE17" i="17" s="1"/>
  <c r="R17" i="17"/>
  <c r="P17" i="17"/>
  <c r="M17" i="17"/>
  <c r="BQ16" i="17"/>
  <c r="BP16" i="17"/>
  <c r="BM16" i="17"/>
  <c r="BL16" i="17"/>
  <c r="AU16" i="17"/>
  <c r="AT16" i="17"/>
  <c r="AR16" i="17"/>
  <c r="AS16" i="17" s="1"/>
  <c r="AJ16" i="17"/>
  <c r="AF16" i="17" s="1"/>
  <c r="AI16" i="17"/>
  <c r="R16" i="17"/>
  <c r="P16" i="17"/>
  <c r="M16" i="17"/>
  <c r="BQ15" i="17"/>
  <c r="BP15" i="17"/>
  <c r="BM15" i="17"/>
  <c r="BL15" i="17"/>
  <c r="AU15" i="17"/>
  <c r="AT15" i="17"/>
  <c r="AR15" i="17"/>
  <c r="AS15" i="17" s="1"/>
  <c r="AJ15" i="17"/>
  <c r="AF15" i="17" s="1"/>
  <c r="AI15" i="17"/>
  <c r="AE15" i="17" s="1"/>
  <c r="R15" i="17"/>
  <c r="P15" i="17"/>
  <c r="M15" i="17"/>
  <c r="BQ14" i="17"/>
  <c r="BP14" i="17"/>
  <c r="BM14" i="17"/>
  <c r="BL14" i="17"/>
  <c r="AU14" i="17"/>
  <c r="AT14" i="17"/>
  <c r="AR14" i="17"/>
  <c r="AS14" i="17" s="1"/>
  <c r="AJ14" i="17"/>
  <c r="AF14" i="17" s="1"/>
  <c r="AI14" i="17"/>
  <c r="AE14" i="17" s="1"/>
  <c r="R14" i="17"/>
  <c r="P14" i="17"/>
  <c r="M14" i="17"/>
  <c r="BQ13" i="17"/>
  <c r="BP13" i="17"/>
  <c r="BM13" i="17"/>
  <c r="BL13" i="17"/>
  <c r="AU13" i="17"/>
  <c r="AT13" i="17"/>
  <c r="AR13" i="17"/>
  <c r="AS13" i="17" s="1"/>
  <c r="AJ13" i="17"/>
  <c r="AF13" i="17" s="1"/>
  <c r="AI13" i="17"/>
  <c r="R13" i="17"/>
  <c r="P13" i="17"/>
  <c r="M13" i="17"/>
  <c r="BQ12" i="17"/>
  <c r="BP12" i="17"/>
  <c r="BM12" i="17"/>
  <c r="BL12" i="17"/>
  <c r="AU12" i="17"/>
  <c r="AT12" i="17"/>
  <c r="AR12" i="17"/>
  <c r="AS12" i="17" s="1"/>
  <c r="AJ12" i="17"/>
  <c r="AF12" i="17" s="1"/>
  <c r="AI12" i="17"/>
  <c r="AE12" i="17" s="1"/>
  <c r="R12" i="17"/>
  <c r="P12" i="17"/>
  <c r="M12" i="17"/>
  <c r="BQ11" i="17"/>
  <c r="BP11" i="17"/>
  <c r="BM11" i="17"/>
  <c r="BL11" i="17"/>
  <c r="AU11" i="17"/>
  <c r="AT11" i="17"/>
  <c r="AR11" i="17"/>
  <c r="AS11" i="17" s="1"/>
  <c r="AJ11" i="17"/>
  <c r="AF11" i="17" s="1"/>
  <c r="AI11" i="17"/>
  <c r="R11" i="17"/>
  <c r="P11" i="17"/>
  <c r="M11" i="17"/>
  <c r="BQ10" i="17"/>
  <c r="BP10" i="17"/>
  <c r="BM10" i="17"/>
  <c r="BL10" i="17"/>
  <c r="AU10" i="17"/>
  <c r="AT10" i="17"/>
  <c r="AR10" i="17"/>
  <c r="AS10" i="17" s="1"/>
  <c r="AJ10" i="17"/>
  <c r="AI10" i="17"/>
  <c r="AE10" i="17" s="1"/>
  <c r="R10" i="17"/>
  <c r="P10" i="17"/>
  <c r="M10" i="17"/>
  <c r="BQ9" i="17"/>
  <c r="BP9" i="17"/>
  <c r="BM9" i="17"/>
  <c r="BL9" i="17"/>
  <c r="AU9" i="17"/>
  <c r="AT9" i="17"/>
  <c r="AR9" i="17"/>
  <c r="AS9" i="17" s="1"/>
  <c r="AJ9" i="17"/>
  <c r="AI9" i="17"/>
  <c r="AE9" i="17" s="1"/>
  <c r="R9" i="17"/>
  <c r="P9" i="17"/>
  <c r="M9" i="17"/>
  <c r="BQ8" i="17"/>
  <c r="BP8" i="17"/>
  <c r="BM8" i="17"/>
  <c r="BL8" i="17"/>
  <c r="AU8" i="17"/>
  <c r="AT8" i="17"/>
  <c r="AR8" i="17"/>
  <c r="AS8" i="17" s="1"/>
  <c r="AJ8" i="17"/>
  <c r="AF8" i="17" s="1"/>
  <c r="AI8" i="17"/>
  <c r="AE8" i="17" s="1"/>
  <c r="R8" i="17"/>
  <c r="P8" i="17"/>
  <c r="M8" i="17"/>
  <c r="BQ7" i="17"/>
  <c r="BP7" i="17"/>
  <c r="BM7" i="17"/>
  <c r="BL7" i="17"/>
  <c r="AU7" i="17"/>
  <c r="AT7" i="17"/>
  <c r="AR7" i="17"/>
  <c r="AS7" i="17" s="1"/>
  <c r="AJ7" i="17"/>
  <c r="AF7" i="17" s="1"/>
  <c r="AI7" i="17"/>
  <c r="R7" i="17"/>
  <c r="P7" i="17"/>
  <c r="M7" i="17"/>
  <c r="BQ6" i="17"/>
  <c r="BP6" i="17"/>
  <c r="BM6" i="17"/>
  <c r="BL6" i="17"/>
  <c r="AU6" i="17"/>
  <c r="AT6" i="17"/>
  <c r="AR6" i="17"/>
  <c r="AS6" i="17" s="1"/>
  <c r="AJ6" i="17"/>
  <c r="AF6" i="17" s="1"/>
  <c r="AI6" i="17"/>
  <c r="R6" i="17"/>
  <c r="P6" i="17"/>
  <c r="M6" i="17"/>
  <c r="BQ5" i="17"/>
  <c r="BP5" i="17"/>
  <c r="BM5" i="17"/>
  <c r="BL5" i="17"/>
  <c r="AU5" i="17"/>
  <c r="AT5" i="17"/>
  <c r="AR5" i="17"/>
  <c r="AS5" i="17" s="1"/>
  <c r="AJ5" i="17"/>
  <c r="AF5" i="17" s="1"/>
  <c r="AI5" i="17"/>
  <c r="AE5" i="17" s="1"/>
  <c r="S5" i="17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R5" i="17"/>
  <c r="P5" i="17"/>
  <c r="M5" i="17"/>
  <c r="BT4" i="17"/>
  <c r="BS4" i="17"/>
  <c r="BP4" i="17"/>
  <c r="BL4" i="17"/>
  <c r="BH4" i="17"/>
  <c r="BG4" i="17"/>
  <c r="BE4" i="17"/>
  <c r="BQ4" i="17" s="1"/>
  <c r="BD4" i="17"/>
  <c r="BA4" i="17"/>
  <c r="BM4" i="17" s="1"/>
  <c r="AZ4" i="17"/>
  <c r="AU4" i="17"/>
  <c r="AT4" i="17"/>
  <c r="AR4" i="17"/>
  <c r="AS4" i="17" s="1"/>
  <c r="AJ4" i="17"/>
  <c r="AF4" i="17" s="1"/>
  <c r="AI4" i="17"/>
  <c r="AE4" i="17" s="1"/>
  <c r="W4" i="17"/>
  <c r="X4" i="17" s="1"/>
  <c r="U4" i="17"/>
  <c r="R4" i="17"/>
  <c r="P4" i="17"/>
  <c r="M4" i="17"/>
  <c r="T6" i="15"/>
  <c r="T8" i="15" s="1"/>
  <c r="T10" i="15" s="1"/>
  <c r="T12" i="15" s="1"/>
  <c r="T14" i="15" s="1"/>
  <c r="T16" i="15" s="1"/>
  <c r="T18" i="15" s="1"/>
  <c r="T20" i="15" s="1"/>
  <c r="T22" i="15" s="1"/>
  <c r="T24" i="15" s="1"/>
  <c r="T26" i="15" s="1"/>
  <c r="T28" i="15" s="1"/>
  <c r="BR4" i="15"/>
  <c r="AS4" i="15"/>
  <c r="AT4" i="15" s="1"/>
  <c r="AK4" i="15"/>
  <c r="AG4" i="15" s="1"/>
  <c r="AH4" i="15" s="1"/>
  <c r="X4" i="15"/>
  <c r="Y4" i="15" s="1"/>
  <c r="V4" i="15"/>
  <c r="BI94" i="14"/>
  <c r="BQ73" i="14"/>
  <c r="BP73" i="14"/>
  <c r="BM73" i="14"/>
  <c r="BL73" i="14"/>
  <c r="AU73" i="14"/>
  <c r="AT73" i="14"/>
  <c r="AR73" i="14"/>
  <c r="AS73" i="14" s="1"/>
  <c r="AM73" i="14"/>
  <c r="AL73" i="14"/>
  <c r="AJ73" i="14"/>
  <c r="AI73" i="14"/>
  <c r="R73" i="14"/>
  <c r="P73" i="14"/>
  <c r="M73" i="14"/>
  <c r="BQ72" i="14"/>
  <c r="BP72" i="14"/>
  <c r="BM72" i="14"/>
  <c r="BL72" i="14"/>
  <c r="AU72" i="14"/>
  <c r="AT72" i="14"/>
  <c r="AR72" i="14"/>
  <c r="AS72" i="14" s="1"/>
  <c r="AM72" i="14"/>
  <c r="AL72" i="14"/>
  <c r="AJ72" i="14"/>
  <c r="AI72" i="14"/>
  <c r="R72" i="14"/>
  <c r="P72" i="14"/>
  <c r="M72" i="14"/>
  <c r="BQ71" i="14"/>
  <c r="BP71" i="14"/>
  <c r="BM71" i="14"/>
  <c r="BL71" i="14"/>
  <c r="AU71" i="14"/>
  <c r="AT71" i="14"/>
  <c r="AR71" i="14"/>
  <c r="AS71" i="14" s="1"/>
  <c r="AM71" i="14"/>
  <c r="AL71" i="14"/>
  <c r="AJ71" i="14"/>
  <c r="AI71" i="14"/>
  <c r="R71" i="14"/>
  <c r="P71" i="14"/>
  <c r="M71" i="14"/>
  <c r="BQ70" i="14"/>
  <c r="BP70" i="14"/>
  <c r="BM70" i="14"/>
  <c r="BL70" i="14"/>
  <c r="AU70" i="14"/>
  <c r="AT70" i="14"/>
  <c r="AR70" i="14"/>
  <c r="AS70" i="14" s="1"/>
  <c r="AM70" i="14"/>
  <c r="AL70" i="14"/>
  <c r="AJ70" i="14"/>
  <c r="AI70" i="14"/>
  <c r="R70" i="14"/>
  <c r="P70" i="14"/>
  <c r="M70" i="14"/>
  <c r="BQ69" i="14"/>
  <c r="BP69" i="14"/>
  <c r="BM69" i="14"/>
  <c r="BL69" i="14"/>
  <c r="AU69" i="14"/>
  <c r="AT69" i="14"/>
  <c r="AR69" i="14"/>
  <c r="AS69" i="14" s="1"/>
  <c r="AM69" i="14"/>
  <c r="AL69" i="14"/>
  <c r="AJ69" i="14"/>
  <c r="AI69" i="14"/>
  <c r="R69" i="14"/>
  <c r="P69" i="14"/>
  <c r="M69" i="14"/>
  <c r="BQ68" i="14"/>
  <c r="BP68" i="14"/>
  <c r="BM68" i="14"/>
  <c r="BL68" i="14"/>
  <c r="AU68" i="14"/>
  <c r="AT68" i="14"/>
  <c r="AR68" i="14"/>
  <c r="AS68" i="14" s="1"/>
  <c r="AM68" i="14"/>
  <c r="AL68" i="14"/>
  <c r="AJ68" i="14"/>
  <c r="AI68" i="14"/>
  <c r="R68" i="14"/>
  <c r="P68" i="14"/>
  <c r="M68" i="14"/>
  <c r="BQ67" i="14"/>
  <c r="BP67" i="14"/>
  <c r="BM67" i="14"/>
  <c r="BL67" i="14"/>
  <c r="AU67" i="14"/>
  <c r="AT67" i="14"/>
  <c r="AR67" i="14"/>
  <c r="AS67" i="14" s="1"/>
  <c r="AM67" i="14"/>
  <c r="AL67" i="14"/>
  <c r="AJ67" i="14"/>
  <c r="AI67" i="14"/>
  <c r="R67" i="14"/>
  <c r="P67" i="14"/>
  <c r="M67" i="14"/>
  <c r="BQ66" i="14"/>
  <c r="BP66" i="14"/>
  <c r="BM66" i="14"/>
  <c r="BL66" i="14"/>
  <c r="AU66" i="14"/>
  <c r="AT66" i="14"/>
  <c r="AR66" i="14"/>
  <c r="AS66" i="14" s="1"/>
  <c r="AM66" i="14"/>
  <c r="AL66" i="14"/>
  <c r="AJ66" i="14"/>
  <c r="AI66" i="14"/>
  <c r="R66" i="14"/>
  <c r="P66" i="14"/>
  <c r="M66" i="14"/>
  <c r="BQ65" i="14"/>
  <c r="BP65" i="14"/>
  <c r="BM65" i="14"/>
  <c r="BL65" i="14"/>
  <c r="AU65" i="14"/>
  <c r="AT65" i="14"/>
  <c r="AR65" i="14"/>
  <c r="AS65" i="14" s="1"/>
  <c r="AM65" i="14"/>
  <c r="AL65" i="14"/>
  <c r="AJ65" i="14"/>
  <c r="AI65" i="14"/>
  <c r="R65" i="14"/>
  <c r="P65" i="14"/>
  <c r="M65" i="14"/>
  <c r="BQ64" i="14"/>
  <c r="BP64" i="14"/>
  <c r="BM64" i="14"/>
  <c r="BL64" i="14"/>
  <c r="AU64" i="14"/>
  <c r="AT64" i="14"/>
  <c r="AR64" i="14"/>
  <c r="AS64" i="14" s="1"/>
  <c r="AM64" i="14"/>
  <c r="AL64" i="14"/>
  <c r="AJ64" i="14"/>
  <c r="AI64" i="14"/>
  <c r="R64" i="14"/>
  <c r="P64" i="14"/>
  <c r="M64" i="14"/>
  <c r="BQ63" i="14"/>
  <c r="BP63" i="14"/>
  <c r="BM63" i="14"/>
  <c r="BL63" i="14"/>
  <c r="AU63" i="14"/>
  <c r="AT63" i="14"/>
  <c r="AR63" i="14"/>
  <c r="AS63" i="14" s="1"/>
  <c r="AM63" i="14"/>
  <c r="AL63" i="14"/>
  <c r="AJ63" i="14"/>
  <c r="AI63" i="14"/>
  <c r="R63" i="14"/>
  <c r="P63" i="14"/>
  <c r="M63" i="14"/>
  <c r="BQ62" i="14"/>
  <c r="BP62" i="14"/>
  <c r="BM62" i="14"/>
  <c r="BL62" i="14"/>
  <c r="AU62" i="14"/>
  <c r="AT62" i="14"/>
  <c r="AR62" i="14"/>
  <c r="AS62" i="14" s="1"/>
  <c r="AM62" i="14"/>
  <c r="AL62" i="14"/>
  <c r="AJ62" i="14"/>
  <c r="AI62" i="14"/>
  <c r="R62" i="14"/>
  <c r="P62" i="14"/>
  <c r="M62" i="14"/>
  <c r="BQ61" i="14"/>
  <c r="BP61" i="14"/>
  <c r="BM61" i="14"/>
  <c r="BL61" i="14"/>
  <c r="AU61" i="14"/>
  <c r="AT61" i="14"/>
  <c r="AR61" i="14"/>
  <c r="AS61" i="14" s="1"/>
  <c r="AM61" i="14"/>
  <c r="AL61" i="14"/>
  <c r="AJ61" i="14"/>
  <c r="AI61" i="14"/>
  <c r="R61" i="14"/>
  <c r="P61" i="14"/>
  <c r="M61" i="14"/>
  <c r="BP60" i="14"/>
  <c r="BL60" i="14"/>
  <c r="BE60" i="14"/>
  <c r="BQ60" i="14" s="1"/>
  <c r="BD60" i="14"/>
  <c r="BA60" i="14"/>
  <c r="AZ60" i="14"/>
  <c r="AU60" i="14"/>
  <c r="AT60" i="14"/>
  <c r="AR60" i="14"/>
  <c r="AS60" i="14" s="1"/>
  <c r="AM60" i="14"/>
  <c r="AL60" i="14"/>
  <c r="AJ60" i="14"/>
  <c r="AI60" i="14"/>
  <c r="R60" i="14"/>
  <c r="P60" i="14"/>
  <c r="M60" i="14"/>
  <c r="BQ59" i="14"/>
  <c r="BP59" i="14"/>
  <c r="BM59" i="14"/>
  <c r="BL59" i="14"/>
  <c r="AU59" i="14"/>
  <c r="AT59" i="14"/>
  <c r="AR59" i="14"/>
  <c r="AS59" i="14" s="1"/>
  <c r="AM59" i="14"/>
  <c r="AL59" i="14"/>
  <c r="AJ59" i="14"/>
  <c r="AI59" i="14"/>
  <c r="R59" i="14"/>
  <c r="P59" i="14"/>
  <c r="M59" i="14"/>
  <c r="BQ58" i="14"/>
  <c r="BP58" i="14"/>
  <c r="BM58" i="14"/>
  <c r="BL58" i="14"/>
  <c r="AU58" i="14"/>
  <c r="AT58" i="14"/>
  <c r="AR58" i="14"/>
  <c r="AS58" i="14" s="1"/>
  <c r="AM58" i="14"/>
  <c r="AL58" i="14"/>
  <c r="AJ58" i="14"/>
  <c r="AI58" i="14"/>
  <c r="R58" i="14"/>
  <c r="P58" i="14"/>
  <c r="M58" i="14"/>
  <c r="BQ57" i="14"/>
  <c r="BP57" i="14"/>
  <c r="BM57" i="14"/>
  <c r="BL57" i="14"/>
  <c r="AU57" i="14"/>
  <c r="AT57" i="14"/>
  <c r="AR57" i="14"/>
  <c r="AS57" i="14" s="1"/>
  <c r="AM57" i="14"/>
  <c r="AL57" i="14"/>
  <c r="AJ57" i="14"/>
  <c r="AI57" i="14"/>
  <c r="R57" i="14"/>
  <c r="P57" i="14"/>
  <c r="M57" i="14"/>
  <c r="BQ56" i="14"/>
  <c r="BP56" i="14"/>
  <c r="BM56" i="14"/>
  <c r="BL56" i="14"/>
  <c r="AU56" i="14"/>
  <c r="AT56" i="14"/>
  <c r="AR56" i="14"/>
  <c r="AS56" i="14" s="1"/>
  <c r="AM56" i="14"/>
  <c r="AL56" i="14"/>
  <c r="AJ56" i="14"/>
  <c r="AI56" i="14"/>
  <c r="R56" i="14"/>
  <c r="P56" i="14"/>
  <c r="M56" i="14"/>
  <c r="BQ55" i="14"/>
  <c r="BP55" i="14"/>
  <c r="BM55" i="14"/>
  <c r="BL55" i="14"/>
  <c r="AU55" i="14"/>
  <c r="AT55" i="14"/>
  <c r="AR55" i="14"/>
  <c r="AS55" i="14" s="1"/>
  <c r="AM55" i="14"/>
  <c r="AL55" i="14"/>
  <c r="AJ55" i="14"/>
  <c r="AI55" i="14"/>
  <c r="R55" i="14"/>
  <c r="P55" i="14"/>
  <c r="M55" i="14"/>
  <c r="BQ54" i="14"/>
  <c r="BP54" i="14"/>
  <c r="BM54" i="14"/>
  <c r="BL54" i="14"/>
  <c r="AU54" i="14"/>
  <c r="AT54" i="14"/>
  <c r="AR54" i="14"/>
  <c r="AS54" i="14" s="1"/>
  <c r="AM54" i="14"/>
  <c r="AL54" i="14"/>
  <c r="AJ54" i="14"/>
  <c r="AI54" i="14"/>
  <c r="R54" i="14"/>
  <c r="P54" i="14"/>
  <c r="M54" i="14"/>
  <c r="BQ53" i="14"/>
  <c r="BP53" i="14"/>
  <c r="BM53" i="14"/>
  <c r="BL53" i="14"/>
  <c r="AU53" i="14"/>
  <c r="AT53" i="14"/>
  <c r="AR53" i="14"/>
  <c r="AS53" i="14" s="1"/>
  <c r="AM53" i="14"/>
  <c r="AL53" i="14"/>
  <c r="AJ53" i="14"/>
  <c r="AI53" i="14"/>
  <c r="R53" i="14"/>
  <c r="P53" i="14"/>
  <c r="M53" i="14"/>
  <c r="BQ52" i="14"/>
  <c r="BP52" i="14"/>
  <c r="BM52" i="14"/>
  <c r="BL52" i="14"/>
  <c r="AU52" i="14"/>
  <c r="AT52" i="14"/>
  <c r="AR52" i="14"/>
  <c r="AS52" i="14" s="1"/>
  <c r="AM52" i="14"/>
  <c r="AL52" i="14"/>
  <c r="AJ52" i="14"/>
  <c r="AI52" i="14"/>
  <c r="R52" i="14"/>
  <c r="P52" i="14"/>
  <c r="M52" i="14"/>
  <c r="BQ51" i="14"/>
  <c r="BP51" i="14"/>
  <c r="BM51" i="14"/>
  <c r="BL51" i="14"/>
  <c r="AU51" i="14"/>
  <c r="AT51" i="14"/>
  <c r="AR51" i="14"/>
  <c r="AS51" i="14" s="1"/>
  <c r="AM51" i="14"/>
  <c r="AL51" i="14"/>
  <c r="AJ51" i="14"/>
  <c r="AI51" i="14"/>
  <c r="R51" i="14"/>
  <c r="P51" i="14"/>
  <c r="M51" i="14"/>
  <c r="BQ50" i="14"/>
  <c r="BP50" i="14"/>
  <c r="BM50" i="14"/>
  <c r="BL50" i="14"/>
  <c r="AU50" i="14"/>
  <c r="AT50" i="14"/>
  <c r="AR50" i="14"/>
  <c r="AS50" i="14" s="1"/>
  <c r="AM50" i="14"/>
  <c r="AL50" i="14"/>
  <c r="AJ50" i="14"/>
  <c r="AI50" i="14"/>
  <c r="R50" i="14"/>
  <c r="P50" i="14"/>
  <c r="M50" i="14"/>
  <c r="BT49" i="14"/>
  <c r="BS49" i="14"/>
  <c r="BP49" i="14"/>
  <c r="BL49" i="14"/>
  <c r="BH49" i="14"/>
  <c r="BG49" i="14"/>
  <c r="BE49" i="14"/>
  <c r="BQ49" i="14" s="1"/>
  <c r="BD49" i="14"/>
  <c r="BA49" i="14"/>
  <c r="BM49" i="14" s="1"/>
  <c r="AZ49" i="14"/>
  <c r="AU49" i="14"/>
  <c r="AT49" i="14"/>
  <c r="AR49" i="14"/>
  <c r="AS49" i="14" s="1"/>
  <c r="AM49" i="14"/>
  <c r="AL49" i="14"/>
  <c r="AJ49" i="14"/>
  <c r="AI49" i="14"/>
  <c r="R49" i="14"/>
  <c r="P49" i="14"/>
  <c r="Q50" i="14" s="1"/>
  <c r="M49" i="14"/>
  <c r="BQ48" i="14"/>
  <c r="BP48" i="14"/>
  <c r="BM48" i="14"/>
  <c r="BL48" i="14"/>
  <c r="AU48" i="14"/>
  <c r="AT48" i="14"/>
  <c r="AR48" i="14"/>
  <c r="AS48" i="14" s="1"/>
  <c r="AM48" i="14"/>
  <c r="AL48" i="14"/>
  <c r="AJ48" i="14"/>
  <c r="AI48" i="14"/>
  <c r="R48" i="14"/>
  <c r="P48" i="14"/>
  <c r="M48" i="14"/>
  <c r="BQ47" i="14"/>
  <c r="BP47" i="14"/>
  <c r="BM47" i="14"/>
  <c r="BL47" i="14"/>
  <c r="AU47" i="14"/>
  <c r="AT47" i="14"/>
  <c r="AR47" i="14"/>
  <c r="AS47" i="14" s="1"/>
  <c r="AM47" i="14"/>
  <c r="AL47" i="14"/>
  <c r="AJ47" i="14"/>
  <c r="AI47" i="14"/>
  <c r="R47" i="14"/>
  <c r="P47" i="14"/>
  <c r="M47" i="14"/>
  <c r="BP46" i="14"/>
  <c r="BL46" i="14"/>
  <c r="BE46" i="14"/>
  <c r="BQ46" i="14" s="1"/>
  <c r="BD46" i="14"/>
  <c r="BA46" i="14"/>
  <c r="BM46" i="14" s="1"/>
  <c r="AZ46" i="14"/>
  <c r="AU46" i="14"/>
  <c r="AT46" i="14"/>
  <c r="AR46" i="14"/>
  <c r="AS46" i="14" s="1"/>
  <c r="AM46" i="14"/>
  <c r="AL46" i="14"/>
  <c r="AJ46" i="14"/>
  <c r="AI46" i="14"/>
  <c r="R46" i="14"/>
  <c r="P46" i="14"/>
  <c r="M46" i="14"/>
  <c r="BQ45" i="14"/>
  <c r="BP45" i="14"/>
  <c r="BM45" i="14"/>
  <c r="BL45" i="14"/>
  <c r="AU45" i="14"/>
  <c r="AT45" i="14"/>
  <c r="AR45" i="14"/>
  <c r="AS45" i="14" s="1"/>
  <c r="AM45" i="14"/>
  <c r="AL45" i="14"/>
  <c r="AJ45" i="14"/>
  <c r="AI45" i="14"/>
  <c r="R45" i="14"/>
  <c r="P45" i="14"/>
  <c r="M45" i="14"/>
  <c r="BQ44" i="14"/>
  <c r="BP44" i="14"/>
  <c r="BM44" i="14"/>
  <c r="BL44" i="14"/>
  <c r="AU44" i="14"/>
  <c r="AT44" i="14"/>
  <c r="AR44" i="14"/>
  <c r="AS44" i="14" s="1"/>
  <c r="AM44" i="14"/>
  <c r="AL44" i="14"/>
  <c r="AJ44" i="14"/>
  <c r="AI44" i="14"/>
  <c r="R44" i="14"/>
  <c r="P44" i="14"/>
  <c r="M44" i="14"/>
  <c r="BQ43" i="14"/>
  <c r="BP43" i="14"/>
  <c r="BM43" i="14"/>
  <c r="BL43" i="14"/>
  <c r="AU43" i="14"/>
  <c r="AT43" i="14"/>
  <c r="AR43" i="14"/>
  <c r="AS43" i="14" s="1"/>
  <c r="AM43" i="14"/>
  <c r="AL43" i="14"/>
  <c r="AJ43" i="14"/>
  <c r="AI43" i="14"/>
  <c r="R43" i="14"/>
  <c r="P43" i="14"/>
  <c r="M43" i="14"/>
  <c r="BQ42" i="14"/>
  <c r="BP42" i="14"/>
  <c r="BM42" i="14"/>
  <c r="BL42" i="14"/>
  <c r="AU42" i="14"/>
  <c r="AT42" i="14"/>
  <c r="AR42" i="14"/>
  <c r="AS42" i="14" s="1"/>
  <c r="AM42" i="14"/>
  <c r="AL42" i="14"/>
  <c r="AJ42" i="14"/>
  <c r="AI42" i="14"/>
  <c r="R42" i="14"/>
  <c r="P42" i="14"/>
  <c r="M42" i="14"/>
  <c r="BQ41" i="14"/>
  <c r="BP41" i="14"/>
  <c r="BM41" i="14"/>
  <c r="BL41" i="14"/>
  <c r="AU41" i="14"/>
  <c r="AT41" i="14"/>
  <c r="AR41" i="14"/>
  <c r="AS41" i="14" s="1"/>
  <c r="AM41" i="14"/>
  <c r="AL41" i="14"/>
  <c r="AJ41" i="14"/>
  <c r="AI41" i="14"/>
  <c r="R41" i="14"/>
  <c r="P41" i="14"/>
  <c r="M41" i="14"/>
  <c r="BQ40" i="14"/>
  <c r="BP40" i="14"/>
  <c r="BM40" i="14"/>
  <c r="BL40" i="14"/>
  <c r="AU40" i="14"/>
  <c r="AT40" i="14"/>
  <c r="AR40" i="14"/>
  <c r="AS40" i="14" s="1"/>
  <c r="AM40" i="14"/>
  <c r="AL40" i="14"/>
  <c r="AJ40" i="14"/>
  <c r="AI40" i="14"/>
  <c r="R40" i="14"/>
  <c r="P40" i="14"/>
  <c r="M40" i="14"/>
  <c r="BQ39" i="14"/>
  <c r="BP39" i="14"/>
  <c r="BM39" i="14"/>
  <c r="BL39" i="14"/>
  <c r="AU39" i="14"/>
  <c r="AT39" i="14"/>
  <c r="AR39" i="14"/>
  <c r="AS39" i="14" s="1"/>
  <c r="AM39" i="14"/>
  <c r="AL39" i="14"/>
  <c r="AJ39" i="14"/>
  <c r="AI39" i="14"/>
  <c r="R39" i="14"/>
  <c r="P39" i="14"/>
  <c r="M39" i="14"/>
  <c r="BQ38" i="14"/>
  <c r="BP38" i="14"/>
  <c r="BM38" i="14"/>
  <c r="BL38" i="14"/>
  <c r="AU38" i="14"/>
  <c r="AT38" i="14"/>
  <c r="AR38" i="14"/>
  <c r="AS38" i="14" s="1"/>
  <c r="AM38" i="14"/>
  <c r="AL38" i="14"/>
  <c r="AJ38" i="14"/>
  <c r="AI38" i="14"/>
  <c r="R38" i="14"/>
  <c r="P38" i="14"/>
  <c r="M38" i="14"/>
  <c r="BQ37" i="14"/>
  <c r="BP37" i="14"/>
  <c r="BM37" i="14"/>
  <c r="BL37" i="14"/>
  <c r="AU37" i="14"/>
  <c r="AT37" i="14"/>
  <c r="AR37" i="14"/>
  <c r="AS37" i="14" s="1"/>
  <c r="AM37" i="14"/>
  <c r="AL37" i="14"/>
  <c r="AJ37" i="14"/>
  <c r="AI37" i="14"/>
  <c r="R37" i="14"/>
  <c r="P37" i="14"/>
  <c r="M37" i="14"/>
  <c r="BQ36" i="14"/>
  <c r="BP36" i="14"/>
  <c r="BM36" i="14"/>
  <c r="BL36" i="14"/>
  <c r="AU36" i="14"/>
  <c r="AT36" i="14"/>
  <c r="AR36" i="14"/>
  <c r="AS36" i="14" s="1"/>
  <c r="AM36" i="14"/>
  <c r="AL36" i="14"/>
  <c r="AJ36" i="14"/>
  <c r="AI36" i="14"/>
  <c r="R36" i="14"/>
  <c r="P36" i="14"/>
  <c r="M36" i="14"/>
  <c r="BQ35" i="14"/>
  <c r="BP35" i="14"/>
  <c r="BM35" i="14"/>
  <c r="BL35" i="14"/>
  <c r="AU35" i="14"/>
  <c r="AT35" i="14"/>
  <c r="AR35" i="14"/>
  <c r="AS35" i="14" s="1"/>
  <c r="AM35" i="14"/>
  <c r="AL35" i="14"/>
  <c r="AJ35" i="14"/>
  <c r="AI35" i="14"/>
  <c r="R35" i="14"/>
  <c r="P35" i="14"/>
  <c r="M35" i="14"/>
  <c r="BQ34" i="14"/>
  <c r="BP34" i="14"/>
  <c r="BM34" i="14"/>
  <c r="BL34" i="14"/>
  <c r="AU34" i="14"/>
  <c r="AT34" i="14"/>
  <c r="AR34" i="14"/>
  <c r="AS34" i="14" s="1"/>
  <c r="AM34" i="14"/>
  <c r="AL34" i="14"/>
  <c r="AJ34" i="14"/>
  <c r="AI34" i="14"/>
  <c r="R34" i="14"/>
  <c r="P34" i="14"/>
  <c r="M34" i="14"/>
  <c r="BQ33" i="14"/>
  <c r="BP33" i="14"/>
  <c r="BM33" i="14"/>
  <c r="BL33" i="14"/>
  <c r="AU33" i="14"/>
  <c r="AT33" i="14"/>
  <c r="AR33" i="14"/>
  <c r="AS33" i="14" s="1"/>
  <c r="AM33" i="14"/>
  <c r="AL33" i="14"/>
  <c r="AJ33" i="14"/>
  <c r="AI33" i="14"/>
  <c r="R33" i="14"/>
  <c r="P33" i="14"/>
  <c r="M33" i="14"/>
  <c r="BP32" i="14"/>
  <c r="BL32" i="14"/>
  <c r="BE32" i="14"/>
  <c r="BQ32" i="14" s="1"/>
  <c r="BD32" i="14"/>
  <c r="BA32" i="14"/>
  <c r="BM32" i="14" s="1"/>
  <c r="AZ32" i="14"/>
  <c r="AU32" i="14"/>
  <c r="AT32" i="14"/>
  <c r="AR32" i="14"/>
  <c r="AS32" i="14" s="1"/>
  <c r="AM32" i="14"/>
  <c r="AL32" i="14"/>
  <c r="AJ32" i="14"/>
  <c r="AI32" i="14"/>
  <c r="R32" i="14"/>
  <c r="P32" i="14"/>
  <c r="M32" i="14"/>
  <c r="BQ31" i="14"/>
  <c r="BP31" i="14"/>
  <c r="BM31" i="14"/>
  <c r="BL31" i="14"/>
  <c r="AU31" i="14"/>
  <c r="AT31" i="14"/>
  <c r="AR31" i="14"/>
  <c r="AS31" i="14" s="1"/>
  <c r="AM31" i="14"/>
  <c r="AL31" i="14"/>
  <c r="AJ31" i="14"/>
  <c r="AI31" i="14"/>
  <c r="R31" i="14"/>
  <c r="P31" i="14"/>
  <c r="M31" i="14"/>
  <c r="BQ30" i="14"/>
  <c r="BP30" i="14"/>
  <c r="BM30" i="14"/>
  <c r="BL30" i="14"/>
  <c r="AU30" i="14"/>
  <c r="AT30" i="14"/>
  <c r="AR30" i="14"/>
  <c r="AS30" i="14" s="1"/>
  <c r="AM30" i="14"/>
  <c r="AL30" i="14"/>
  <c r="AJ30" i="14"/>
  <c r="AI30" i="14"/>
  <c r="R30" i="14"/>
  <c r="P30" i="14"/>
  <c r="M30" i="14"/>
  <c r="BQ29" i="14"/>
  <c r="BP29" i="14"/>
  <c r="BM29" i="14"/>
  <c r="BL29" i="14"/>
  <c r="AU29" i="14"/>
  <c r="AT29" i="14"/>
  <c r="AR29" i="14"/>
  <c r="AS29" i="14" s="1"/>
  <c r="AM29" i="14"/>
  <c r="AL29" i="14"/>
  <c r="AJ29" i="14"/>
  <c r="AI29" i="14"/>
  <c r="R29" i="14"/>
  <c r="P29" i="14"/>
  <c r="M29" i="14"/>
  <c r="BQ28" i="14"/>
  <c r="BP28" i="14"/>
  <c r="BM28" i="14"/>
  <c r="BL28" i="14"/>
  <c r="AU28" i="14"/>
  <c r="AT28" i="14"/>
  <c r="AR28" i="14"/>
  <c r="AS28" i="14" s="1"/>
  <c r="AM28" i="14"/>
  <c r="AL28" i="14"/>
  <c r="AJ28" i="14"/>
  <c r="AI28" i="14"/>
  <c r="R28" i="14"/>
  <c r="P28" i="14"/>
  <c r="M28" i="14"/>
  <c r="BQ27" i="14"/>
  <c r="BP27" i="14"/>
  <c r="BM27" i="14"/>
  <c r="BL27" i="14"/>
  <c r="AU27" i="14"/>
  <c r="AT27" i="14"/>
  <c r="AR27" i="14"/>
  <c r="AS27" i="14" s="1"/>
  <c r="AM27" i="14"/>
  <c r="AL27" i="14"/>
  <c r="AJ27" i="14"/>
  <c r="AI27" i="14"/>
  <c r="R27" i="14"/>
  <c r="P27" i="14"/>
  <c r="M27" i="14"/>
  <c r="BQ26" i="14"/>
  <c r="BP26" i="14"/>
  <c r="BM26" i="14"/>
  <c r="BL26" i="14"/>
  <c r="AU26" i="14"/>
  <c r="AT26" i="14"/>
  <c r="AR26" i="14"/>
  <c r="AS26" i="14" s="1"/>
  <c r="AM26" i="14"/>
  <c r="AL26" i="14"/>
  <c r="AJ26" i="14"/>
  <c r="AI26" i="14"/>
  <c r="R26" i="14"/>
  <c r="P26" i="14"/>
  <c r="M26" i="14"/>
  <c r="BQ25" i="14"/>
  <c r="BP25" i="14"/>
  <c r="BM25" i="14"/>
  <c r="BL25" i="14"/>
  <c r="AU25" i="14"/>
  <c r="AT25" i="14"/>
  <c r="AR25" i="14"/>
  <c r="AS25" i="14" s="1"/>
  <c r="AM25" i="14"/>
  <c r="AL25" i="14"/>
  <c r="AJ25" i="14"/>
  <c r="AI25" i="14"/>
  <c r="R25" i="14"/>
  <c r="P25" i="14"/>
  <c r="M25" i="14"/>
  <c r="BQ24" i="14"/>
  <c r="BP24" i="14"/>
  <c r="BM24" i="14"/>
  <c r="BL24" i="14"/>
  <c r="AU24" i="14"/>
  <c r="AT24" i="14"/>
  <c r="AR24" i="14"/>
  <c r="AS24" i="14" s="1"/>
  <c r="AM24" i="14"/>
  <c r="AL24" i="14"/>
  <c r="AJ24" i="14"/>
  <c r="AI24" i="14"/>
  <c r="R24" i="14"/>
  <c r="P24" i="14"/>
  <c r="M24" i="14"/>
  <c r="BQ23" i="14"/>
  <c r="BP23" i="14"/>
  <c r="BM23" i="14"/>
  <c r="BL23" i="14"/>
  <c r="AU23" i="14"/>
  <c r="AT23" i="14"/>
  <c r="AR23" i="14"/>
  <c r="AS23" i="14" s="1"/>
  <c r="AM23" i="14"/>
  <c r="AL23" i="14"/>
  <c r="AJ23" i="14"/>
  <c r="AI23" i="14"/>
  <c r="R23" i="14"/>
  <c r="P23" i="14"/>
  <c r="M23" i="14"/>
  <c r="BQ22" i="14"/>
  <c r="BP22" i="14"/>
  <c r="BM22" i="14"/>
  <c r="BL22" i="14"/>
  <c r="AU22" i="14"/>
  <c r="AT22" i="14"/>
  <c r="AR22" i="14"/>
  <c r="AS22" i="14" s="1"/>
  <c r="AM22" i="14"/>
  <c r="AL22" i="14"/>
  <c r="AJ22" i="14"/>
  <c r="AI22" i="14"/>
  <c r="R22" i="14"/>
  <c r="P22" i="14"/>
  <c r="M22" i="14"/>
  <c r="BQ21" i="14"/>
  <c r="BP21" i="14"/>
  <c r="BM21" i="14"/>
  <c r="BL21" i="14"/>
  <c r="AU21" i="14"/>
  <c r="AT21" i="14"/>
  <c r="AR21" i="14"/>
  <c r="AS21" i="14" s="1"/>
  <c r="AM21" i="14"/>
  <c r="AL21" i="14"/>
  <c r="AJ21" i="14"/>
  <c r="AI21" i="14"/>
  <c r="R21" i="14"/>
  <c r="P21" i="14"/>
  <c r="M21" i="14"/>
  <c r="BQ20" i="14"/>
  <c r="BP20" i="14"/>
  <c r="BM20" i="14"/>
  <c r="BL20" i="14"/>
  <c r="AU20" i="14"/>
  <c r="AT20" i="14"/>
  <c r="AR20" i="14"/>
  <c r="AS20" i="14" s="1"/>
  <c r="AM20" i="14"/>
  <c r="AL20" i="14"/>
  <c r="AJ20" i="14"/>
  <c r="AI20" i="14"/>
  <c r="R20" i="14"/>
  <c r="P20" i="14"/>
  <c r="M20" i="14"/>
  <c r="BQ19" i="14"/>
  <c r="BP19" i="14"/>
  <c r="BM19" i="14"/>
  <c r="BL19" i="14"/>
  <c r="AU19" i="14"/>
  <c r="AT19" i="14"/>
  <c r="AR19" i="14"/>
  <c r="AS19" i="14" s="1"/>
  <c r="AM19" i="14"/>
  <c r="AL19" i="14"/>
  <c r="AJ19" i="14"/>
  <c r="AI19" i="14"/>
  <c r="R19" i="14"/>
  <c r="P19" i="14"/>
  <c r="M19" i="14"/>
  <c r="BP18" i="14"/>
  <c r="BL18" i="14"/>
  <c r="BE18" i="14"/>
  <c r="BQ18" i="14" s="1"/>
  <c r="BD18" i="14"/>
  <c r="BA18" i="14"/>
  <c r="BM18" i="14" s="1"/>
  <c r="AZ18" i="14"/>
  <c r="AU18" i="14"/>
  <c r="AT18" i="14"/>
  <c r="AR18" i="14"/>
  <c r="AS18" i="14" s="1"/>
  <c r="AM18" i="14"/>
  <c r="AL18" i="14"/>
  <c r="AJ18" i="14"/>
  <c r="AI18" i="14"/>
  <c r="R18" i="14"/>
  <c r="P18" i="14"/>
  <c r="M18" i="14"/>
  <c r="BQ17" i="14"/>
  <c r="BP17" i="14"/>
  <c r="BM17" i="14"/>
  <c r="BL17" i="14"/>
  <c r="AU17" i="14"/>
  <c r="AT17" i="14"/>
  <c r="AR17" i="14"/>
  <c r="AS17" i="14" s="1"/>
  <c r="AM17" i="14"/>
  <c r="AL17" i="14"/>
  <c r="AJ17" i="14"/>
  <c r="AI17" i="14"/>
  <c r="R17" i="14"/>
  <c r="P17" i="14"/>
  <c r="M17" i="14"/>
  <c r="BQ16" i="14"/>
  <c r="BP16" i="14"/>
  <c r="BM16" i="14"/>
  <c r="BL16" i="14"/>
  <c r="AU16" i="14"/>
  <c r="AT16" i="14"/>
  <c r="AR16" i="14"/>
  <c r="AS16" i="14" s="1"/>
  <c r="AM16" i="14"/>
  <c r="AL16" i="14"/>
  <c r="AJ16" i="14"/>
  <c r="AI16" i="14"/>
  <c r="R16" i="14"/>
  <c r="P16" i="14"/>
  <c r="M16" i="14"/>
  <c r="BQ15" i="14"/>
  <c r="BP15" i="14"/>
  <c r="BM15" i="14"/>
  <c r="BL15" i="14"/>
  <c r="AU15" i="14"/>
  <c r="AT15" i="14"/>
  <c r="AR15" i="14"/>
  <c r="AS15" i="14" s="1"/>
  <c r="AM15" i="14"/>
  <c r="AL15" i="14"/>
  <c r="AJ15" i="14"/>
  <c r="AI15" i="14"/>
  <c r="R15" i="14"/>
  <c r="P15" i="14"/>
  <c r="M15" i="14"/>
  <c r="BQ14" i="14"/>
  <c r="BP14" i="14"/>
  <c r="BM14" i="14"/>
  <c r="BL14" i="14"/>
  <c r="AU14" i="14"/>
  <c r="AT14" i="14"/>
  <c r="AR14" i="14"/>
  <c r="AS14" i="14" s="1"/>
  <c r="AM14" i="14"/>
  <c r="AL14" i="14"/>
  <c r="AJ14" i="14"/>
  <c r="AI14" i="14"/>
  <c r="R14" i="14"/>
  <c r="P14" i="14"/>
  <c r="M14" i="14"/>
  <c r="BQ13" i="14"/>
  <c r="BP13" i="14"/>
  <c r="BM13" i="14"/>
  <c r="BL13" i="14"/>
  <c r="AU13" i="14"/>
  <c r="AT13" i="14"/>
  <c r="AR13" i="14"/>
  <c r="AS13" i="14" s="1"/>
  <c r="AM13" i="14"/>
  <c r="AL13" i="14"/>
  <c r="AJ13" i="14"/>
  <c r="AI13" i="14"/>
  <c r="R13" i="14"/>
  <c r="P13" i="14"/>
  <c r="M13" i="14"/>
  <c r="BQ12" i="14"/>
  <c r="BP12" i="14"/>
  <c r="BM12" i="14"/>
  <c r="BL12" i="14"/>
  <c r="AU12" i="14"/>
  <c r="AT12" i="14"/>
  <c r="AR12" i="14"/>
  <c r="AS12" i="14" s="1"/>
  <c r="AM12" i="14"/>
  <c r="AL12" i="14"/>
  <c r="AJ12" i="14"/>
  <c r="AI12" i="14"/>
  <c r="R12" i="14"/>
  <c r="P12" i="14"/>
  <c r="M12" i="14"/>
  <c r="BQ11" i="14"/>
  <c r="BP11" i="14"/>
  <c r="BM11" i="14"/>
  <c r="BL11" i="14"/>
  <c r="AU11" i="14"/>
  <c r="AT11" i="14"/>
  <c r="AR11" i="14"/>
  <c r="AS11" i="14" s="1"/>
  <c r="AM11" i="14"/>
  <c r="AL11" i="14"/>
  <c r="AJ11" i="14"/>
  <c r="AI11" i="14"/>
  <c r="R11" i="14"/>
  <c r="P11" i="14"/>
  <c r="M11" i="14"/>
  <c r="BQ10" i="14"/>
  <c r="BP10" i="14"/>
  <c r="BM10" i="14"/>
  <c r="BL10" i="14"/>
  <c r="AU10" i="14"/>
  <c r="AT10" i="14"/>
  <c r="AR10" i="14"/>
  <c r="AS10" i="14" s="1"/>
  <c r="AM10" i="14"/>
  <c r="AL10" i="14"/>
  <c r="AJ10" i="14"/>
  <c r="AI10" i="14"/>
  <c r="R10" i="14"/>
  <c r="P10" i="14"/>
  <c r="M10" i="14"/>
  <c r="BQ9" i="14"/>
  <c r="BP9" i="14"/>
  <c r="BM9" i="14"/>
  <c r="BL9" i="14"/>
  <c r="AU9" i="14"/>
  <c r="AT9" i="14"/>
  <c r="AR9" i="14"/>
  <c r="AS9" i="14" s="1"/>
  <c r="AM9" i="14"/>
  <c r="AL9" i="14"/>
  <c r="AJ9" i="14"/>
  <c r="AI9" i="14"/>
  <c r="R9" i="14"/>
  <c r="P9" i="14"/>
  <c r="M9" i="14"/>
  <c r="BQ8" i="14"/>
  <c r="BP8" i="14"/>
  <c r="BM8" i="14"/>
  <c r="BL8" i="14"/>
  <c r="AU8" i="14"/>
  <c r="AT8" i="14"/>
  <c r="AR8" i="14"/>
  <c r="AS8" i="14" s="1"/>
  <c r="AM8" i="14"/>
  <c r="AL8" i="14"/>
  <c r="AJ8" i="14"/>
  <c r="AI8" i="14"/>
  <c r="R8" i="14"/>
  <c r="P8" i="14"/>
  <c r="M8" i="14"/>
  <c r="BQ7" i="14"/>
  <c r="BP7" i="14"/>
  <c r="BM7" i="14"/>
  <c r="BL7" i="14"/>
  <c r="AU7" i="14"/>
  <c r="AT7" i="14"/>
  <c r="AR7" i="14"/>
  <c r="AS7" i="14" s="1"/>
  <c r="AM7" i="14"/>
  <c r="AL7" i="14"/>
  <c r="AJ7" i="14"/>
  <c r="AI7" i="14"/>
  <c r="R7" i="14"/>
  <c r="P7" i="14"/>
  <c r="M7" i="14"/>
  <c r="BQ6" i="14"/>
  <c r="BP6" i="14"/>
  <c r="BM6" i="14"/>
  <c r="BL6" i="14"/>
  <c r="AU6" i="14"/>
  <c r="AT6" i="14"/>
  <c r="AR6" i="14"/>
  <c r="AS6" i="14" s="1"/>
  <c r="AM6" i="14"/>
  <c r="AL6" i="14"/>
  <c r="AJ6" i="14"/>
  <c r="AI6" i="14"/>
  <c r="R6" i="14"/>
  <c r="P6" i="14"/>
  <c r="M6" i="14"/>
  <c r="BQ5" i="14"/>
  <c r="BP5" i="14"/>
  <c r="BM5" i="14"/>
  <c r="BL5" i="14"/>
  <c r="AU5" i="14"/>
  <c r="AT5" i="14"/>
  <c r="AR5" i="14"/>
  <c r="AS5" i="14" s="1"/>
  <c r="AM5" i="14"/>
  <c r="AL5" i="14"/>
  <c r="AJ5" i="14"/>
  <c r="AI5" i="14"/>
  <c r="S5" i="14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R5" i="14"/>
  <c r="P5" i="14"/>
  <c r="M5" i="14"/>
  <c r="BT4" i="14"/>
  <c r="BS4" i="14"/>
  <c r="BP4" i="14"/>
  <c r="BL4" i="14"/>
  <c r="BH4" i="14"/>
  <c r="BG4" i="14"/>
  <c r="BE4" i="14"/>
  <c r="BQ4" i="14" s="1"/>
  <c r="BD4" i="14"/>
  <c r="BA4" i="14"/>
  <c r="BM4" i="14" s="1"/>
  <c r="AZ4" i="14"/>
  <c r="AU4" i="14"/>
  <c r="AT4" i="14"/>
  <c r="AR4" i="14"/>
  <c r="AS4" i="14" s="1"/>
  <c r="AM4" i="14"/>
  <c r="AL4" i="14"/>
  <c r="AJ4" i="14"/>
  <c r="AI4" i="14"/>
  <c r="W4" i="14"/>
  <c r="X4" i="14" s="1"/>
  <c r="U4" i="14"/>
  <c r="R4" i="14"/>
  <c r="P4" i="14"/>
  <c r="M4" i="14"/>
  <c r="BN32" i="18" l="1"/>
  <c r="Q60" i="14"/>
  <c r="AK16" i="17"/>
  <c r="Y46" i="23"/>
  <c r="V27" i="17"/>
  <c r="AF62" i="14"/>
  <c r="AF66" i="14"/>
  <c r="AF71" i="14"/>
  <c r="Q33" i="17"/>
  <c r="AK40" i="14"/>
  <c r="BR43" i="14"/>
  <c r="AG73" i="18"/>
  <c r="T26" i="14"/>
  <c r="AK49" i="14"/>
  <c r="T36" i="18"/>
  <c r="AK26" i="14"/>
  <c r="AE51" i="14"/>
  <c r="AE53" i="14"/>
  <c r="AE57" i="14"/>
  <c r="AG47" i="17"/>
  <c r="BR71" i="14"/>
  <c r="BN71" i="17"/>
  <c r="AG32" i="18"/>
  <c r="V40" i="17"/>
  <c r="Q68" i="17"/>
  <c r="AE21" i="14"/>
  <c r="V11" i="14"/>
  <c r="AF18" i="14"/>
  <c r="V24" i="14"/>
  <c r="V38" i="14"/>
  <c r="AF45" i="14"/>
  <c r="AK9" i="17"/>
  <c r="AK10" i="17"/>
  <c r="BR43" i="17"/>
  <c r="T20" i="18"/>
  <c r="AE19" i="14"/>
  <c r="BF4" i="14"/>
  <c r="AE63" i="14"/>
  <c r="AE65" i="14"/>
  <c r="T73" i="14"/>
  <c r="AK73" i="14"/>
  <c r="AG42" i="17"/>
  <c r="BR71" i="18"/>
  <c r="Q9" i="17"/>
  <c r="Q22" i="17"/>
  <c r="AG30" i="17"/>
  <c r="AK31" i="17"/>
  <c r="V67" i="17"/>
  <c r="Q12" i="18"/>
  <c r="V53" i="18"/>
  <c r="AK62" i="18"/>
  <c r="AE7" i="14"/>
  <c r="AK46" i="14"/>
  <c r="AE35" i="14"/>
  <c r="AK37" i="14"/>
  <c r="Q43" i="14"/>
  <c r="V61" i="14"/>
  <c r="AK66" i="14"/>
  <c r="T67" i="14"/>
  <c r="AK72" i="14"/>
  <c r="Q73" i="14"/>
  <c r="T16" i="17"/>
  <c r="Q18" i="17"/>
  <c r="BB18" i="17"/>
  <c r="BN29" i="17"/>
  <c r="BN49" i="17"/>
  <c r="AK51" i="17"/>
  <c r="Q64" i="17"/>
  <c r="BF4" i="18"/>
  <c r="AG5" i="18"/>
  <c r="AK32" i="18"/>
  <c r="Q37" i="18"/>
  <c r="BN43" i="18"/>
  <c r="BF60" i="18"/>
  <c r="AE11" i="14"/>
  <c r="AK8" i="14"/>
  <c r="T9" i="14"/>
  <c r="AF27" i="14"/>
  <c r="V29" i="14"/>
  <c r="AF29" i="14"/>
  <c r="V31" i="14"/>
  <c r="AF31" i="14"/>
  <c r="AF32" i="14"/>
  <c r="AF39" i="14"/>
  <c r="V42" i="14"/>
  <c r="AE42" i="14"/>
  <c r="AF43" i="14"/>
  <c r="Q55" i="14"/>
  <c r="AK56" i="14"/>
  <c r="AE69" i="14"/>
  <c r="AE71" i="14"/>
  <c r="AG71" i="14" s="1"/>
  <c r="BF32" i="17"/>
  <c r="AK33" i="17"/>
  <c r="AK42" i="17"/>
  <c r="Q67" i="17"/>
  <c r="AK14" i="18"/>
  <c r="AK16" i="18"/>
  <c r="BF18" i="18"/>
  <c r="AK20" i="18"/>
  <c r="AK23" i="18"/>
  <c r="AK11" i="17"/>
  <c r="AK24" i="17"/>
  <c r="AG26" i="17"/>
  <c r="BN15" i="18"/>
  <c r="AK24" i="18"/>
  <c r="AF4" i="14"/>
  <c r="Q20" i="14"/>
  <c r="Q31" i="14"/>
  <c r="BR32" i="14"/>
  <c r="Q35" i="14"/>
  <c r="T10" i="14"/>
  <c r="BF18" i="14"/>
  <c r="AK21" i="14"/>
  <c r="T22" i="14"/>
  <c r="AE25" i="14"/>
  <c r="T45" i="14"/>
  <c r="AE46" i="14"/>
  <c r="V47" i="14"/>
  <c r="AE52" i="14"/>
  <c r="V55" i="14"/>
  <c r="AE55" i="14"/>
  <c r="BF60" i="14"/>
  <c r="AE66" i="14"/>
  <c r="Q68" i="14"/>
  <c r="Q12" i="17"/>
  <c r="BN15" i="17"/>
  <c r="V17" i="17"/>
  <c r="AK20" i="17"/>
  <c r="AG28" i="17"/>
  <c r="V39" i="17"/>
  <c r="BF46" i="17"/>
  <c r="T49" i="17"/>
  <c r="BB49" i="17"/>
  <c r="V50" i="17"/>
  <c r="AK52" i="17"/>
  <c r="AK66" i="17"/>
  <c r="V71" i="17"/>
  <c r="Q73" i="17"/>
  <c r="AG72" i="17"/>
  <c r="T6" i="18"/>
  <c r="AG8" i="18"/>
  <c r="V11" i="18"/>
  <c r="Q13" i="18"/>
  <c r="AE16" i="18"/>
  <c r="V21" i="18"/>
  <c r="T22" i="18"/>
  <c r="V37" i="18"/>
  <c r="BF49" i="18"/>
  <c r="AK52" i="18"/>
  <c r="V54" i="18"/>
  <c r="V66" i="18"/>
  <c r="V73" i="18"/>
  <c r="AK72" i="18"/>
  <c r="Q58" i="17"/>
  <c r="AK15" i="18"/>
  <c r="V23" i="18"/>
  <c r="V27" i="18"/>
  <c r="T32" i="18"/>
  <c r="BR32" i="18"/>
  <c r="Q35" i="18"/>
  <c r="AK49" i="18"/>
  <c r="AG52" i="18"/>
  <c r="V7" i="14"/>
  <c r="AK13" i="14"/>
  <c r="V14" i="14"/>
  <c r="BR15" i="14"/>
  <c r="V21" i="14"/>
  <c r="AK22" i="14"/>
  <c r="AK24" i="14"/>
  <c r="AF36" i="14"/>
  <c r="V39" i="14"/>
  <c r="Q44" i="14"/>
  <c r="AE56" i="14"/>
  <c r="V58" i="14"/>
  <c r="W58" i="14" s="1"/>
  <c r="V64" i="14"/>
  <c r="AE70" i="14"/>
  <c r="T71" i="14"/>
  <c r="AE72" i="14"/>
  <c r="AG72" i="14" s="1"/>
  <c r="AF72" i="14"/>
  <c r="AE73" i="14"/>
  <c r="AF73" i="14"/>
  <c r="AG5" i="17"/>
  <c r="AK6" i="17"/>
  <c r="AK7" i="17"/>
  <c r="AK18" i="17"/>
  <c r="T19" i="17"/>
  <c r="V25" i="17"/>
  <c r="AK38" i="17"/>
  <c r="BF49" i="17"/>
  <c r="V57" i="17"/>
  <c r="BR57" i="17"/>
  <c r="V6" i="18"/>
  <c r="W6" i="18" s="1"/>
  <c r="T7" i="18"/>
  <c r="AK12" i="18"/>
  <c r="AE14" i="18"/>
  <c r="AG14" i="18" s="1"/>
  <c r="V15" i="18"/>
  <c r="T19" i="18"/>
  <c r="V31" i="18"/>
  <c r="V47" i="18"/>
  <c r="BB49" i="18"/>
  <c r="V50" i="18"/>
  <c r="V59" i="18"/>
  <c r="AF21" i="14"/>
  <c r="AG21" i="14" s="1"/>
  <c r="AF22" i="14"/>
  <c r="T36" i="14"/>
  <c r="AF44" i="14"/>
  <c r="T52" i="14"/>
  <c r="T57" i="14"/>
  <c r="BR60" i="14"/>
  <c r="V69" i="14"/>
  <c r="AF70" i="14"/>
  <c r="V71" i="14"/>
  <c r="AE16" i="17"/>
  <c r="AG16" i="17" s="1"/>
  <c r="V32" i="17"/>
  <c r="Q36" i="17"/>
  <c r="Q26" i="18"/>
  <c r="T67" i="18"/>
  <c r="AG72" i="18"/>
  <c r="AK4" i="14"/>
  <c r="AE5" i="14"/>
  <c r="AE38" i="14"/>
  <c r="AE40" i="14"/>
  <c r="AF40" i="14"/>
  <c r="AK48" i="14"/>
  <c r="AK58" i="14"/>
  <c r="AF58" i="14"/>
  <c r="V7" i="17"/>
  <c r="BR4" i="14"/>
  <c r="Q5" i="14"/>
  <c r="V10" i="14"/>
  <c r="AK12" i="14"/>
  <c r="Q13" i="14"/>
  <c r="AK14" i="14"/>
  <c r="Q15" i="14"/>
  <c r="AK16" i="14"/>
  <c r="Q17" i="14"/>
  <c r="BB18" i="14"/>
  <c r="Q19" i="14"/>
  <c r="Q24" i="14"/>
  <c r="AE26" i="14"/>
  <c r="AF26" i="14"/>
  <c r="AF28" i="14"/>
  <c r="BR29" i="14"/>
  <c r="BB32" i="14"/>
  <c r="AE36" i="14"/>
  <c r="AG36" i="14" s="1"/>
  <c r="AE45" i="14"/>
  <c r="AG45" i="14" s="1"/>
  <c r="AK45" i="14"/>
  <c r="T8" i="14"/>
  <c r="AK11" i="14"/>
  <c r="T12" i="14"/>
  <c r="V13" i="14"/>
  <c r="AE13" i="14"/>
  <c r="AF15" i="14"/>
  <c r="AE17" i="14"/>
  <c r="AK18" i="14"/>
  <c r="V19" i="14"/>
  <c r="AK28" i="14"/>
  <c r="AK30" i="14"/>
  <c r="AK32" i="14"/>
  <c r="AK36" i="14"/>
  <c r="Q37" i="14"/>
  <c r="Q39" i="14"/>
  <c r="Q53" i="14"/>
  <c r="AK53" i="14"/>
  <c r="AE59" i="14"/>
  <c r="AK62" i="14"/>
  <c r="Q64" i="14"/>
  <c r="AK63" i="14"/>
  <c r="Q5" i="17"/>
  <c r="V14" i="17"/>
  <c r="W14" i="17" s="1"/>
  <c r="AK14" i="17"/>
  <c r="BN18" i="17"/>
  <c r="Q23" i="17"/>
  <c r="T24" i="17"/>
  <c r="W24" i="17" s="1"/>
  <c r="AK28" i="17"/>
  <c r="AK29" i="17"/>
  <c r="V36" i="17"/>
  <c r="Q45" i="17"/>
  <c r="V54" i="17"/>
  <c r="AK56" i="17"/>
  <c r="V59" i="17"/>
  <c r="V62" i="17"/>
  <c r="Q63" i="17"/>
  <c r="V66" i="17"/>
  <c r="AK70" i="17"/>
  <c r="T14" i="18"/>
  <c r="T16" i="18"/>
  <c r="AG16" i="18"/>
  <c r="Q19" i="18"/>
  <c r="AG21" i="18"/>
  <c r="V25" i="18"/>
  <c r="AK28" i="18"/>
  <c r="BR29" i="18"/>
  <c r="T31" i="18"/>
  <c r="AK33" i="18"/>
  <c r="AG34" i="18"/>
  <c r="AG36" i="18"/>
  <c r="AK38" i="18"/>
  <c r="V41" i="18"/>
  <c r="AK40" i="18"/>
  <c r="V42" i="18"/>
  <c r="BR43" i="18"/>
  <c r="AK46" i="18"/>
  <c r="Q48" i="18"/>
  <c r="AG47" i="18"/>
  <c r="V49" i="18"/>
  <c r="BR49" i="18"/>
  <c r="Q51" i="18"/>
  <c r="AK55" i="18"/>
  <c r="AK56" i="18"/>
  <c r="V63" i="18"/>
  <c r="W63" i="18" s="1"/>
  <c r="AK65" i="18"/>
  <c r="V67" i="18"/>
  <c r="W67" i="18" s="1"/>
  <c r="Q71" i="18"/>
  <c r="AG70" i="18"/>
  <c r="V23" i="14"/>
  <c r="AF23" i="14"/>
  <c r="AK27" i="14"/>
  <c r="T28" i="14"/>
  <c r="AK29" i="14"/>
  <c r="AK31" i="14"/>
  <c r="Q34" i="14"/>
  <c r="AK35" i="14"/>
  <c r="V36" i="14"/>
  <c r="AF48" i="14"/>
  <c r="BF49" i="14"/>
  <c r="V51" i="14"/>
  <c r="AK52" i="14"/>
  <c r="AK54" i="14"/>
  <c r="AE58" i="14"/>
  <c r="AK59" i="14"/>
  <c r="AE61" i="14"/>
  <c r="T62" i="14"/>
  <c r="Q66" i="14"/>
  <c r="Q70" i="14"/>
  <c r="AK71" i="14"/>
  <c r="BB4" i="17"/>
  <c r="V5" i="17"/>
  <c r="T7" i="17"/>
  <c r="AE11" i="17"/>
  <c r="AG11" i="17" s="1"/>
  <c r="AK15" i="17"/>
  <c r="V18" i="17"/>
  <c r="V23" i="17"/>
  <c r="W23" i="17" s="1"/>
  <c r="AK25" i="17"/>
  <c r="AG27" i="17"/>
  <c r="T33" i="17"/>
  <c r="AK34" i="17"/>
  <c r="AK37" i="17"/>
  <c r="T40" i="17"/>
  <c r="BR46" i="17"/>
  <c r="V47" i="17"/>
  <c r="AK55" i="17"/>
  <c r="V63" i="17"/>
  <c r="AK65" i="17"/>
  <c r="AE66" i="17"/>
  <c r="AG66" i="17" s="1"/>
  <c r="AK69" i="17"/>
  <c r="BB4" i="18"/>
  <c r="AK6" i="18"/>
  <c r="T13" i="18"/>
  <c r="BR15" i="18"/>
  <c r="V17" i="18"/>
  <c r="AK17" i="18"/>
  <c r="Q18" i="18"/>
  <c r="Q25" i="18"/>
  <c r="AG24" i="18"/>
  <c r="T27" i="18"/>
  <c r="W27" i="18" s="1"/>
  <c r="AG28" i="18"/>
  <c r="V36" i="18"/>
  <c r="W36" i="18" s="1"/>
  <c r="AK41" i="18"/>
  <c r="AG44" i="18"/>
  <c r="AK47" i="18"/>
  <c r="T52" i="18"/>
  <c r="Q55" i="18"/>
  <c r="AK58" i="18"/>
  <c r="T60" i="18"/>
  <c r="Q63" i="18"/>
  <c r="AK70" i="18"/>
  <c r="BN71" i="18"/>
  <c r="Q13" i="17"/>
  <c r="V21" i="17"/>
  <c r="T38" i="18"/>
  <c r="V46" i="18"/>
  <c r="BN46" i="18"/>
  <c r="T49" i="18"/>
  <c r="W49" i="18" s="1"/>
  <c r="BN49" i="18"/>
  <c r="V55" i="18"/>
  <c r="BN57" i="18"/>
  <c r="V61" i="18"/>
  <c r="AK69" i="18"/>
  <c r="AK57" i="14"/>
  <c r="V59" i="14"/>
  <c r="AE67" i="14"/>
  <c r="T14" i="17"/>
  <c r="AG14" i="17"/>
  <c r="AK17" i="17"/>
  <c r="BF18" i="17"/>
  <c r="AG24" i="17"/>
  <c r="T27" i="17"/>
  <c r="W27" i="17" s="1"/>
  <c r="Q37" i="17"/>
  <c r="BN43" i="17"/>
  <c r="Q44" i="17"/>
  <c r="V58" i="17"/>
  <c r="V65" i="17"/>
  <c r="V69" i="17"/>
  <c r="AG70" i="17"/>
  <c r="AK72" i="17"/>
  <c r="V7" i="18"/>
  <c r="T8" i="18"/>
  <c r="AG10" i="18"/>
  <c r="V18" i="18"/>
  <c r="T26" i="18"/>
  <c r="V34" i="18"/>
  <c r="T35" i="18"/>
  <c r="T40" i="18"/>
  <c r="Q29" i="14"/>
  <c r="AF33" i="14"/>
  <c r="AE39" i="14"/>
  <c r="AK39" i="14"/>
  <c r="V15" i="14"/>
  <c r="Q9" i="14"/>
  <c r="AE9" i="14"/>
  <c r="AK10" i="14"/>
  <c r="AE12" i="14"/>
  <c r="AF12" i="14"/>
  <c r="AE15" i="14"/>
  <c r="AK19" i="14"/>
  <c r="AE23" i="14"/>
  <c r="V25" i="14"/>
  <c r="Q27" i="14"/>
  <c r="AE31" i="14"/>
  <c r="AG31" i="14" s="1"/>
  <c r="V35" i="14"/>
  <c r="V41" i="14"/>
  <c r="AK9" i="14"/>
  <c r="Q10" i="14"/>
  <c r="V5" i="14"/>
  <c r="V17" i="14"/>
  <c r="V9" i="14"/>
  <c r="Q11" i="14"/>
  <c r="AK23" i="14"/>
  <c r="T24" i="14"/>
  <c r="V27" i="14"/>
  <c r="AE29" i="14"/>
  <c r="AF30" i="14"/>
  <c r="T32" i="14"/>
  <c r="W32" i="14" s="1"/>
  <c r="AF35" i="14"/>
  <c r="Q38" i="14"/>
  <c r="T37" i="14"/>
  <c r="AE43" i="14"/>
  <c r="AG43" i="14" s="1"/>
  <c r="AK43" i="14"/>
  <c r="AE8" i="14"/>
  <c r="AF8" i="14"/>
  <c r="Q14" i="14"/>
  <c r="BN15" i="14"/>
  <c r="Q16" i="14"/>
  <c r="AE18" i="14"/>
  <c r="AG18" i="14" s="1"/>
  <c r="AK20" i="14"/>
  <c r="Q21" i="14"/>
  <c r="AE27" i="14"/>
  <c r="T30" i="14"/>
  <c r="Q30" i="14"/>
  <c r="Q23" i="14"/>
  <c r="T23" i="14"/>
  <c r="Q46" i="14"/>
  <c r="V48" i="14"/>
  <c r="AK67" i="14"/>
  <c r="T70" i="14"/>
  <c r="AK70" i="14"/>
  <c r="T6" i="17"/>
  <c r="V10" i="17"/>
  <c r="T11" i="17"/>
  <c r="V12" i="17"/>
  <c r="AE20" i="17"/>
  <c r="AG20" i="17" s="1"/>
  <c r="V24" i="17"/>
  <c r="V29" i="17"/>
  <c r="AK30" i="17"/>
  <c r="T32" i="17"/>
  <c r="AF34" i="17"/>
  <c r="Q35" i="17"/>
  <c r="AF38" i="17"/>
  <c r="AG38" i="17" s="1"/>
  <c r="Q39" i="17"/>
  <c r="V43" i="17"/>
  <c r="AK44" i="17"/>
  <c r="V46" i="17"/>
  <c r="V49" i="17"/>
  <c r="Q57" i="17"/>
  <c r="AK62" i="17"/>
  <c r="AK6" i="14"/>
  <c r="Q7" i="14"/>
  <c r="AF11" i="14"/>
  <c r="AK15" i="14"/>
  <c r="T16" i="14"/>
  <c r="T18" i="14"/>
  <c r="BN18" i="14"/>
  <c r="V20" i="14"/>
  <c r="AE22" i="14"/>
  <c r="Q25" i="14"/>
  <c r="V28" i="14"/>
  <c r="BN29" i="14"/>
  <c r="V32" i="14"/>
  <c r="AE32" i="14"/>
  <c r="BF32" i="14"/>
  <c r="V33" i="14"/>
  <c r="AE34" i="14"/>
  <c r="V46" i="14"/>
  <c r="Q48" i="14"/>
  <c r="V50" i="14"/>
  <c r="AF52" i="14"/>
  <c r="T54" i="14"/>
  <c r="V57" i="14"/>
  <c r="V60" i="14"/>
  <c r="Q61" i="14"/>
  <c r="Q65" i="14"/>
  <c r="T66" i="14"/>
  <c r="Q67" i="14"/>
  <c r="V68" i="14"/>
  <c r="BN71" i="14"/>
  <c r="V73" i="14"/>
  <c r="AK4" i="17"/>
  <c r="BF4" i="17"/>
  <c r="Q6" i="17"/>
  <c r="AK8" i="17"/>
  <c r="Q11" i="17"/>
  <c r="T12" i="17"/>
  <c r="V15" i="17"/>
  <c r="T18" i="17"/>
  <c r="AF25" i="17"/>
  <c r="T26" i="17"/>
  <c r="Q30" i="17"/>
  <c r="AF31" i="17"/>
  <c r="Q32" i="17"/>
  <c r="V35" i="17"/>
  <c r="T36" i="17"/>
  <c r="W36" i="17" s="1"/>
  <c r="AG48" i="17"/>
  <c r="BF60" i="17"/>
  <c r="Q61" i="17"/>
  <c r="T61" i="17"/>
  <c r="V30" i="14"/>
  <c r="AK33" i="14"/>
  <c r="T39" i="14"/>
  <c r="Q40" i="14"/>
  <c r="Q42" i="14"/>
  <c r="T43" i="14"/>
  <c r="BN43" i="14"/>
  <c r="Q45" i="14"/>
  <c r="T46" i="14"/>
  <c r="Q47" i="14"/>
  <c r="AK50" i="14"/>
  <c r="Q51" i="14"/>
  <c r="V54" i="14"/>
  <c r="T56" i="14"/>
  <c r="Q59" i="14"/>
  <c r="AK60" i="14"/>
  <c r="AF61" i="14"/>
  <c r="AE62" i="14"/>
  <c r="V66" i="14"/>
  <c r="V67" i="14"/>
  <c r="AK68" i="14"/>
  <c r="V72" i="14"/>
  <c r="V6" i="17"/>
  <c r="Q8" i="17"/>
  <c r="AG12" i="17"/>
  <c r="BR15" i="17"/>
  <c r="V22" i="17"/>
  <c r="Q51" i="17"/>
  <c r="T51" i="17"/>
  <c r="Q52" i="17"/>
  <c r="V8" i="17"/>
  <c r="Q40" i="17"/>
  <c r="V51" i="17"/>
  <c r="W51" i="17" s="1"/>
  <c r="BN57" i="17"/>
  <c r="T60" i="17"/>
  <c r="Q60" i="17"/>
  <c r="AK61" i="17"/>
  <c r="Q36" i="14"/>
  <c r="AK41" i="14"/>
  <c r="V44" i="14"/>
  <c r="BR46" i="14"/>
  <c r="AK47" i="14"/>
  <c r="Q49" i="14"/>
  <c r="V53" i="14"/>
  <c r="AF56" i="14"/>
  <c r="T58" i="14"/>
  <c r="Q63" i="14"/>
  <c r="AK64" i="14"/>
  <c r="V26" i="17"/>
  <c r="W26" i="17" s="1"/>
  <c r="BR29" i="17"/>
  <c r="Q34" i="17"/>
  <c r="V37" i="17"/>
  <c r="Q38" i="17"/>
  <c r="Q41" i="17"/>
  <c r="V45" i="17"/>
  <c r="Q53" i="17"/>
  <c r="Q54" i="17"/>
  <c r="Q55" i="17"/>
  <c r="T55" i="17"/>
  <c r="Q56" i="17"/>
  <c r="BR60" i="17"/>
  <c r="AE44" i="14"/>
  <c r="AG44" i="14" s="1"/>
  <c r="T49" i="14"/>
  <c r="T53" i="14"/>
  <c r="BN57" i="14"/>
  <c r="AK61" i="14"/>
  <c r="V63" i="14"/>
  <c r="V65" i="14"/>
  <c r="Q69" i="14"/>
  <c r="AG4" i="17"/>
  <c r="AG8" i="17"/>
  <c r="V9" i="17"/>
  <c r="BR18" i="17"/>
  <c r="V20" i="17"/>
  <c r="T22" i="17"/>
  <c r="W22" i="17" s="1"/>
  <c r="T23" i="17"/>
  <c r="Q27" i="17"/>
  <c r="BR32" i="17"/>
  <c r="V34" i="17"/>
  <c r="T37" i="17"/>
  <c r="V38" i="17"/>
  <c r="V41" i="17"/>
  <c r="V42" i="17"/>
  <c r="Q46" i="17"/>
  <c r="V48" i="17"/>
  <c r="Q49" i="17"/>
  <c r="V55" i="17"/>
  <c r="W55" i="17" s="1"/>
  <c r="AE58" i="17"/>
  <c r="AG58" i="17" s="1"/>
  <c r="AK58" i="17"/>
  <c r="AK41" i="17"/>
  <c r="Q43" i="17"/>
  <c r="T46" i="17"/>
  <c r="Q47" i="17"/>
  <c r="V53" i="17"/>
  <c r="T54" i="17"/>
  <c r="W54" i="17" s="1"/>
  <c r="V61" i="17"/>
  <c r="Q62" i="17"/>
  <c r="V64" i="17"/>
  <c r="T68" i="17"/>
  <c r="T71" i="17"/>
  <c r="BR71" i="17"/>
  <c r="T73" i="17"/>
  <c r="BR4" i="18"/>
  <c r="AK8" i="18"/>
  <c r="T12" i="18"/>
  <c r="V14" i="18"/>
  <c r="AE20" i="18"/>
  <c r="AG20" i="18" s="1"/>
  <c r="Q22" i="18"/>
  <c r="T25" i="18"/>
  <c r="W25" i="18" s="1"/>
  <c r="Q29" i="18"/>
  <c r="T30" i="18"/>
  <c r="BB32" i="18"/>
  <c r="AE33" i="18"/>
  <c r="V35" i="18"/>
  <c r="W35" i="18" s="1"/>
  <c r="Q36" i="18"/>
  <c r="Q38" i="18"/>
  <c r="AG40" i="18"/>
  <c r="Q44" i="18"/>
  <c r="AK44" i="18"/>
  <c r="T48" i="18"/>
  <c r="V52" i="18"/>
  <c r="T54" i="18"/>
  <c r="W54" i="18" s="1"/>
  <c r="AE56" i="18"/>
  <c r="AG56" i="18" s="1"/>
  <c r="AE58" i="18"/>
  <c r="AG58" i="18" s="1"/>
  <c r="V62" i="18"/>
  <c r="T68" i="18"/>
  <c r="T71" i="18"/>
  <c r="T73" i="18"/>
  <c r="AG9" i="18"/>
  <c r="V10" i="18"/>
  <c r="AK10" i="18"/>
  <c r="AK21" i="18"/>
  <c r="Q23" i="18"/>
  <c r="V28" i="18"/>
  <c r="T34" i="18"/>
  <c r="AK36" i="18"/>
  <c r="V38" i="18"/>
  <c r="V48" i="18"/>
  <c r="Q54" i="18"/>
  <c r="T57" i="18"/>
  <c r="BR57" i="18"/>
  <c r="T59" i="18"/>
  <c r="W59" i="18" s="1"/>
  <c r="BR60" i="18"/>
  <c r="AK61" i="18"/>
  <c r="V65" i="18"/>
  <c r="Q67" i="18"/>
  <c r="AK66" i="18"/>
  <c r="Q68" i="18"/>
  <c r="V71" i="18"/>
  <c r="W73" i="17"/>
  <c r="V12" i="18"/>
  <c r="AK27" i="18"/>
  <c r="AE38" i="18"/>
  <c r="AG38" i="18" s="1"/>
  <c r="V43" i="18"/>
  <c r="BB46" i="18"/>
  <c r="V57" i="18"/>
  <c r="AG62" i="18"/>
  <c r="T63" i="18"/>
  <c r="AG73" i="17"/>
  <c r="Q5" i="18"/>
  <c r="BR18" i="18"/>
  <c r="T23" i="18"/>
  <c r="V32" i="18"/>
  <c r="W32" i="18" s="1"/>
  <c r="T42" i="18"/>
  <c r="T43" i="18"/>
  <c r="V69" i="18"/>
  <c r="V52" i="17"/>
  <c r="V56" i="17"/>
  <c r="Q59" i="17"/>
  <c r="T64" i="17"/>
  <c r="W64" i="17" s="1"/>
  <c r="T67" i="17"/>
  <c r="V70" i="17"/>
  <c r="AK73" i="17"/>
  <c r="AG4" i="18"/>
  <c r="AK7" i="18"/>
  <c r="V8" i="18"/>
  <c r="T9" i="18"/>
  <c r="T18" i="18"/>
  <c r="W18" i="18" s="1"/>
  <c r="V20" i="18"/>
  <c r="V24" i="18"/>
  <c r="Q27" i="18"/>
  <c r="V40" i="18"/>
  <c r="Q42" i="18"/>
  <c r="V44" i="18"/>
  <c r="T50" i="18"/>
  <c r="W50" i="18" s="1"/>
  <c r="T55" i="18"/>
  <c r="W55" i="18" s="1"/>
  <c r="T64" i="18"/>
  <c r="AG66" i="18"/>
  <c r="V70" i="18"/>
  <c r="V33" i="18"/>
  <c r="AG49" i="18"/>
  <c r="V51" i="18"/>
  <c r="V56" i="18"/>
  <c r="Y65" i="26"/>
  <c r="Z45" i="24"/>
  <c r="Y46" i="24"/>
  <c r="Y8" i="24"/>
  <c r="Z7" i="24"/>
  <c r="V227" i="23"/>
  <c r="Y47" i="23"/>
  <c r="Z46" i="23"/>
  <c r="Y8" i="23"/>
  <c r="Z7" i="23"/>
  <c r="V227" i="20"/>
  <c r="Y7" i="20"/>
  <c r="Z6" i="20"/>
  <c r="W32" i="15"/>
  <c r="U93" i="15"/>
  <c r="U41" i="15"/>
  <c r="U101" i="15"/>
  <c r="BS4" i="15"/>
  <c r="U100" i="15"/>
  <c r="W103" i="15"/>
  <c r="U83" i="15"/>
  <c r="U67" i="15"/>
  <c r="W65" i="15"/>
  <c r="W102" i="15"/>
  <c r="U105" i="15"/>
  <c r="U98" i="15"/>
  <c r="U77" i="15"/>
  <c r="W91" i="15"/>
  <c r="W100" i="15"/>
  <c r="U18" i="15"/>
  <c r="W85" i="15"/>
  <c r="W67" i="15"/>
  <c r="U20" i="15"/>
  <c r="AL4" i="15"/>
  <c r="W77" i="15"/>
  <c r="W79" i="15"/>
  <c r="U30" i="15"/>
  <c r="U12" i="15"/>
  <c r="W47" i="15"/>
  <c r="W43" i="15"/>
  <c r="W59" i="15"/>
  <c r="W71" i="15"/>
  <c r="T30" i="15"/>
  <c r="T32" i="15" s="1"/>
  <c r="T34" i="15" s="1"/>
  <c r="T36" i="15" s="1"/>
  <c r="T38" i="15" s="1"/>
  <c r="T41" i="15" s="1"/>
  <c r="T43" i="15" s="1"/>
  <c r="T45" i="15" s="1"/>
  <c r="T47" i="15" s="1"/>
  <c r="T49" i="15" s="1"/>
  <c r="T51" i="15" s="1"/>
  <c r="T53" i="15" s="1"/>
  <c r="T55" i="15" s="1"/>
  <c r="T57" i="15" s="1"/>
  <c r="T59" i="15" s="1"/>
  <c r="T61" i="15" s="1"/>
  <c r="T65" i="15" s="1"/>
  <c r="T67" i="15" s="1"/>
  <c r="T69" i="15" s="1"/>
  <c r="T71" i="15" s="1"/>
  <c r="T73" i="15" s="1"/>
  <c r="T77" i="15" s="1"/>
  <c r="T79" i="15" s="1"/>
  <c r="T81" i="15" s="1"/>
  <c r="T83" i="15" s="1"/>
  <c r="T85" i="15" s="1"/>
  <c r="T87" i="15" s="1"/>
  <c r="T89" i="15" s="1"/>
  <c r="T91" i="15" s="1"/>
  <c r="T93" i="15" s="1"/>
  <c r="T95" i="15" s="1"/>
  <c r="T96" i="15" s="1"/>
  <c r="T97" i="15" s="1"/>
  <c r="T98" i="15" s="1"/>
  <c r="T99" i="15" s="1"/>
  <c r="T100" i="15" s="1"/>
  <c r="T101" i="15" s="1"/>
  <c r="T102" i="15" s="1"/>
  <c r="T103" i="15" s="1"/>
  <c r="T104" i="15" s="1"/>
  <c r="T105" i="15" s="1"/>
  <c r="BC4" i="15"/>
  <c r="U10" i="15"/>
  <c r="U14" i="15"/>
  <c r="U53" i="15"/>
  <c r="U104" i="15"/>
  <c r="U99" i="15"/>
  <c r="U22" i="15"/>
  <c r="U24" i="15"/>
  <c r="U28" i="15"/>
  <c r="U32" i="15"/>
  <c r="W81" i="15"/>
  <c r="W41" i="15"/>
  <c r="W87" i="15"/>
  <c r="W99" i="15"/>
  <c r="W61" i="15"/>
  <c r="W55" i="15"/>
  <c r="W73" i="15"/>
  <c r="W96" i="15"/>
  <c r="W51" i="15"/>
  <c r="W83" i="15"/>
  <c r="W93" i="15"/>
  <c r="W101" i="15"/>
  <c r="W105" i="15"/>
  <c r="W16" i="15"/>
  <c r="W6" i="15"/>
  <c r="W24" i="15"/>
  <c r="W36" i="15"/>
  <c r="W14" i="15"/>
  <c r="W34" i="15"/>
  <c r="W8" i="15"/>
  <c r="W22" i="15"/>
  <c r="W28" i="15"/>
  <c r="W30" i="15"/>
  <c r="AB8" i="2"/>
  <c r="BN4" i="18"/>
  <c r="Q11" i="18"/>
  <c r="Q10" i="18"/>
  <c r="AK19" i="18"/>
  <c r="AE19" i="18"/>
  <c r="AG19" i="18" s="1"/>
  <c r="V22" i="18"/>
  <c r="W22" i="18" s="1"/>
  <c r="AK25" i="18"/>
  <c r="AF25" i="18"/>
  <c r="AG25" i="18" s="1"/>
  <c r="V26" i="18"/>
  <c r="V29" i="18"/>
  <c r="V30" i="18"/>
  <c r="AK48" i="18"/>
  <c r="AF48" i="18"/>
  <c r="AG48" i="18" s="1"/>
  <c r="AK54" i="18"/>
  <c r="AE54" i="18"/>
  <c r="AG54" i="18" s="1"/>
  <c r="T11" i="18"/>
  <c r="Q6" i="18"/>
  <c r="AF6" i="18"/>
  <c r="AG6" i="18" s="1"/>
  <c r="Q8" i="18"/>
  <c r="AG11" i="18"/>
  <c r="AK11" i="18"/>
  <c r="AE12" i="18"/>
  <c r="AG12" i="18" s="1"/>
  <c r="Q15" i="18"/>
  <c r="Q14" i="18"/>
  <c r="T15" i="18"/>
  <c r="Q17" i="18"/>
  <c r="Q16" i="18"/>
  <c r="T17" i="18"/>
  <c r="V19" i="18"/>
  <c r="AG42" i="18"/>
  <c r="AK45" i="18"/>
  <c r="AE45" i="18"/>
  <c r="AG45" i="18" s="1"/>
  <c r="Q9" i="18"/>
  <c r="AK9" i="18"/>
  <c r="AK13" i="18"/>
  <c r="AE13" i="18"/>
  <c r="AG13" i="18" s="1"/>
  <c r="AG15" i="18"/>
  <c r="V16" i="18"/>
  <c r="AG17" i="18"/>
  <c r="AG18" i="18"/>
  <c r="AK29" i="18"/>
  <c r="AE29" i="18"/>
  <c r="AG29" i="18" s="1"/>
  <c r="AK30" i="18"/>
  <c r="AE30" i="18"/>
  <c r="AG30" i="18" s="1"/>
  <c r="AK39" i="18"/>
  <c r="AE39" i="18"/>
  <c r="AG39" i="18" s="1"/>
  <c r="T45" i="18"/>
  <c r="T46" i="18"/>
  <c r="Q45" i="18"/>
  <c r="V5" i="18"/>
  <c r="T5" i="18"/>
  <c r="AE7" i="18"/>
  <c r="AG7" i="18" s="1"/>
  <c r="AK4" i="18"/>
  <c r="AK5" i="18"/>
  <c r="Q7" i="18"/>
  <c r="V9" i="18"/>
  <c r="T10" i="18"/>
  <c r="V13" i="18"/>
  <c r="AK18" i="18"/>
  <c r="BB18" i="18"/>
  <c r="BN18" i="18"/>
  <c r="Q21" i="18"/>
  <c r="Q20" i="18"/>
  <c r="T21" i="18"/>
  <c r="AK22" i="18"/>
  <c r="AE22" i="18"/>
  <c r="AG22" i="18" s="1"/>
  <c r="AK26" i="18"/>
  <c r="AE26" i="18"/>
  <c r="AG26" i="18" s="1"/>
  <c r="AF37" i="18"/>
  <c r="AG37" i="18" s="1"/>
  <c r="AK37" i="18"/>
  <c r="T39" i="18"/>
  <c r="Q39" i="18"/>
  <c r="T24" i="18"/>
  <c r="T28" i="18"/>
  <c r="T29" i="18"/>
  <c r="W31" i="18"/>
  <c r="BQ46" i="18"/>
  <c r="BR46" i="18" s="1"/>
  <c r="BF46" i="18"/>
  <c r="BM60" i="18"/>
  <c r="BN60" i="18" s="1"/>
  <c r="BB60" i="18"/>
  <c r="Q61" i="18"/>
  <c r="T61" i="18"/>
  <c r="AE23" i="18"/>
  <c r="AG23" i="18" s="1"/>
  <c r="Q24" i="18"/>
  <c r="AE27" i="18"/>
  <c r="AG27" i="18" s="1"/>
  <c r="Q28" i="18"/>
  <c r="Q32" i="18"/>
  <c r="BF32" i="18"/>
  <c r="Q33" i="18"/>
  <c r="AK35" i="18"/>
  <c r="AE35" i="18"/>
  <c r="AG35" i="18" s="1"/>
  <c r="V39" i="18"/>
  <c r="Q41" i="18"/>
  <c r="AK43" i="18"/>
  <c r="AE43" i="18"/>
  <c r="AG43" i="18" s="1"/>
  <c r="T44" i="18"/>
  <c r="V45" i="18"/>
  <c r="Q65" i="18"/>
  <c r="T65" i="18"/>
  <c r="W65" i="18" s="1"/>
  <c r="AK31" i="18"/>
  <c r="AE31" i="18"/>
  <c r="AG31" i="18" s="1"/>
  <c r="AG33" i="18"/>
  <c r="AK34" i="18"/>
  <c r="Q40" i="18"/>
  <c r="AG41" i="18"/>
  <c r="AK42" i="18"/>
  <c r="Q46" i="18"/>
  <c r="AG50" i="18"/>
  <c r="Q69" i="18"/>
  <c r="T69" i="18"/>
  <c r="T33" i="18"/>
  <c r="T37" i="18"/>
  <c r="T41" i="18"/>
  <c r="T47" i="18"/>
  <c r="T51" i="18"/>
  <c r="AK53" i="18"/>
  <c r="AF53" i="18"/>
  <c r="AG53" i="18" s="1"/>
  <c r="AK57" i="18"/>
  <c r="AF57" i="18"/>
  <c r="AG57" i="18" s="1"/>
  <c r="V58" i="18"/>
  <c r="AK60" i="18"/>
  <c r="AE60" i="18"/>
  <c r="AG60" i="18" s="1"/>
  <c r="AK64" i="18"/>
  <c r="AE64" i="18"/>
  <c r="AG64" i="18" s="1"/>
  <c r="AK68" i="18"/>
  <c r="AE68" i="18"/>
  <c r="AG68" i="18" s="1"/>
  <c r="AE46" i="18"/>
  <c r="AG46" i="18" s="1"/>
  <c r="Q47" i="18"/>
  <c r="Q50" i="18"/>
  <c r="Q53" i="18"/>
  <c r="Q52" i="18"/>
  <c r="T53" i="18"/>
  <c r="AK59" i="18"/>
  <c r="AF59" i="18"/>
  <c r="AG59" i="18" s="1"/>
  <c r="V60" i="18"/>
  <c r="W60" i="18" s="1"/>
  <c r="AK63" i="18"/>
  <c r="AF63" i="18"/>
  <c r="AG63" i="18" s="1"/>
  <c r="V64" i="18"/>
  <c r="AK67" i="18"/>
  <c r="AF67" i="18"/>
  <c r="AG67" i="18" s="1"/>
  <c r="V68" i="18"/>
  <c r="W68" i="18" s="1"/>
  <c r="AK71" i="18"/>
  <c r="AF71" i="18"/>
  <c r="AG71" i="18" s="1"/>
  <c r="V72" i="18"/>
  <c r="AK73" i="18"/>
  <c r="AK50" i="18"/>
  <c r="AK51" i="18"/>
  <c r="AE51" i="18"/>
  <c r="AG51" i="18" s="1"/>
  <c r="T56" i="18"/>
  <c r="T58" i="18"/>
  <c r="T62" i="18"/>
  <c r="W62" i="18" s="1"/>
  <c r="T66" i="18"/>
  <c r="T70" i="18"/>
  <c r="T72" i="18"/>
  <c r="AE55" i="18"/>
  <c r="AG55" i="18" s="1"/>
  <c r="Q56" i="18"/>
  <c r="Q58" i="18"/>
  <c r="AE61" i="18"/>
  <c r="AG61" i="18" s="1"/>
  <c r="Q62" i="18"/>
  <c r="AE65" i="18"/>
  <c r="AG65" i="18" s="1"/>
  <c r="Q66" i="18"/>
  <c r="AE69" i="18"/>
  <c r="AG69" i="18" s="1"/>
  <c r="Q70" i="18"/>
  <c r="Q72" i="18"/>
  <c r="BN4" i="17"/>
  <c r="BR4" i="17"/>
  <c r="AK5" i="17"/>
  <c r="AE6" i="17"/>
  <c r="AG6" i="17" s="1"/>
  <c r="Q7" i="17"/>
  <c r="V13" i="17"/>
  <c r="Q21" i="17"/>
  <c r="Q20" i="17"/>
  <c r="T21" i="17"/>
  <c r="T29" i="17"/>
  <c r="Q28" i="17"/>
  <c r="T28" i="17"/>
  <c r="T8" i="17"/>
  <c r="W8" i="17" s="1"/>
  <c r="AF9" i="17"/>
  <c r="AG9" i="17" s="1"/>
  <c r="T5" i="17"/>
  <c r="W5" i="17" s="1"/>
  <c r="X5" i="17" s="1"/>
  <c r="AE7" i="17"/>
  <c r="AG7" i="17" s="1"/>
  <c r="T9" i="17"/>
  <c r="W9" i="17" s="1"/>
  <c r="T10" i="17"/>
  <c r="W10" i="17" s="1"/>
  <c r="T13" i="17"/>
  <c r="Q19" i="17"/>
  <c r="AK19" i="17"/>
  <c r="AE19" i="17"/>
  <c r="AG19" i="17" s="1"/>
  <c r="AG21" i="17"/>
  <c r="AK21" i="17"/>
  <c r="AG22" i="17"/>
  <c r="Q25" i="17"/>
  <c r="Q24" i="17"/>
  <c r="T25" i="17"/>
  <c r="V11" i="17"/>
  <c r="W11" i="17" s="1"/>
  <c r="Q10" i="17"/>
  <c r="AF10" i="17"/>
  <c r="AG10" i="17" s="1"/>
  <c r="Q15" i="17"/>
  <c r="Q14" i="17"/>
  <c r="T15" i="17"/>
  <c r="Q17" i="17"/>
  <c r="Q16" i="17"/>
  <c r="T17" i="17"/>
  <c r="V19" i="17"/>
  <c r="W19" i="17" s="1"/>
  <c r="AK22" i="17"/>
  <c r="AK23" i="17"/>
  <c r="AE23" i="17"/>
  <c r="AG23" i="17" s="1"/>
  <c r="AG25" i="17"/>
  <c r="AK12" i="17"/>
  <c r="AK13" i="17"/>
  <c r="AE13" i="17"/>
  <c r="AG13" i="17" s="1"/>
  <c r="AG15" i="17"/>
  <c r="V16" i="17"/>
  <c r="W16" i="17" s="1"/>
  <c r="AG17" i="17"/>
  <c r="AE18" i="17"/>
  <c r="AG18" i="17" s="1"/>
  <c r="T20" i="17"/>
  <c r="AK26" i="17"/>
  <c r="AK36" i="17"/>
  <c r="AE36" i="17"/>
  <c r="AG36" i="17" s="1"/>
  <c r="AK43" i="17"/>
  <c r="AF43" i="17"/>
  <c r="AG43" i="17" s="1"/>
  <c r="BM46" i="17"/>
  <c r="BN46" i="17" s="1"/>
  <c r="BB46" i="17"/>
  <c r="AK49" i="17"/>
  <c r="AF49" i="17"/>
  <c r="AG49" i="17" s="1"/>
  <c r="AK27" i="17"/>
  <c r="T30" i="17"/>
  <c r="V33" i="17"/>
  <c r="AK40" i="17"/>
  <c r="AE40" i="17"/>
  <c r="AG40" i="17" s="1"/>
  <c r="AK46" i="17"/>
  <c r="AE46" i="17"/>
  <c r="AG46" i="17" s="1"/>
  <c r="AK54" i="17"/>
  <c r="AE54" i="17"/>
  <c r="AG54" i="17" s="1"/>
  <c r="V28" i="17"/>
  <c r="Q31" i="17"/>
  <c r="AG32" i="17"/>
  <c r="AG34" i="17"/>
  <c r="AK35" i="17"/>
  <c r="AF35" i="17"/>
  <c r="AG35" i="17" s="1"/>
  <c r="T41" i="17"/>
  <c r="T47" i="17"/>
  <c r="AK60" i="17"/>
  <c r="AE60" i="17"/>
  <c r="AG60" i="17" s="1"/>
  <c r="Q65" i="17"/>
  <c r="T65" i="17"/>
  <c r="Q29" i="17"/>
  <c r="AF29" i="17"/>
  <c r="AG29" i="17" s="1"/>
  <c r="V30" i="17"/>
  <c r="AG31" i="17"/>
  <c r="AK32" i="17"/>
  <c r="BB32" i="17"/>
  <c r="BN32" i="17"/>
  <c r="AK39" i="17"/>
  <c r="AF39" i="17"/>
  <c r="AG39" i="17" s="1"/>
  <c r="Q42" i="17"/>
  <c r="V44" i="17"/>
  <c r="AG44" i="17"/>
  <c r="AK45" i="17"/>
  <c r="AF45" i="17"/>
  <c r="AG45" i="17" s="1"/>
  <c r="Q48" i="17"/>
  <c r="Q69" i="17"/>
  <c r="T69" i="17"/>
  <c r="T34" i="17"/>
  <c r="T38" i="17"/>
  <c r="T42" i="17"/>
  <c r="T44" i="17"/>
  <c r="V60" i="17"/>
  <c r="AK64" i="17"/>
  <c r="AE64" i="17"/>
  <c r="AG64" i="17" s="1"/>
  <c r="AK68" i="17"/>
  <c r="AE68" i="17"/>
  <c r="AG68" i="17" s="1"/>
  <c r="T31" i="17"/>
  <c r="AE33" i="17"/>
  <c r="AG33" i="17" s="1"/>
  <c r="T35" i="17"/>
  <c r="AE37" i="17"/>
  <c r="AG37" i="17" s="1"/>
  <c r="T39" i="17"/>
  <c r="W39" i="17" s="1"/>
  <c r="AE41" i="17"/>
  <c r="AG41" i="17" s="1"/>
  <c r="T43" i="17"/>
  <c r="T45" i="17"/>
  <c r="T48" i="17"/>
  <c r="BR49" i="17"/>
  <c r="T50" i="17"/>
  <c r="AG52" i="17"/>
  <c r="AK53" i="17"/>
  <c r="AF53" i="17"/>
  <c r="AG53" i="17" s="1"/>
  <c r="AK59" i="17"/>
  <c r="AF59" i="17"/>
  <c r="AG59" i="17" s="1"/>
  <c r="AK67" i="17"/>
  <c r="AF67" i="17"/>
  <c r="AG67" i="17" s="1"/>
  <c r="V68" i="17"/>
  <c r="AK71" i="17"/>
  <c r="AF71" i="17"/>
  <c r="AG71" i="17" s="1"/>
  <c r="V72" i="17"/>
  <c r="AK47" i="17"/>
  <c r="AK48" i="17"/>
  <c r="Q50" i="17"/>
  <c r="AK50" i="17"/>
  <c r="AE50" i="17"/>
  <c r="AG50" i="17" s="1"/>
  <c r="AG56" i="17"/>
  <c r="AK57" i="17"/>
  <c r="AF57" i="17"/>
  <c r="AG57" i="17" s="1"/>
  <c r="BM60" i="17"/>
  <c r="BN60" i="17" s="1"/>
  <c r="BB60" i="17"/>
  <c r="AG62" i="17"/>
  <c r="AK63" i="17"/>
  <c r="AF63" i="17"/>
  <c r="AG63" i="17" s="1"/>
  <c r="T52" i="17"/>
  <c r="T56" i="17"/>
  <c r="T58" i="17"/>
  <c r="T62" i="17"/>
  <c r="T66" i="17"/>
  <c r="T70" i="17"/>
  <c r="T72" i="17"/>
  <c r="AE51" i="17"/>
  <c r="AG51" i="17" s="1"/>
  <c r="T53" i="17"/>
  <c r="AE55" i="17"/>
  <c r="AG55" i="17" s="1"/>
  <c r="T57" i="17"/>
  <c r="T59" i="17"/>
  <c r="AE61" i="17"/>
  <c r="AG61" i="17" s="1"/>
  <c r="T63" i="17"/>
  <c r="AE65" i="17"/>
  <c r="AG65" i="17" s="1"/>
  <c r="Q66" i="17"/>
  <c r="AE69" i="17"/>
  <c r="AG69" i="17" s="1"/>
  <c r="Q70" i="17"/>
  <c r="Q72" i="17"/>
  <c r="U69" i="15"/>
  <c r="U103" i="15"/>
  <c r="W10" i="15"/>
  <c r="W18" i="15"/>
  <c r="U43" i="15"/>
  <c r="BO4" i="15"/>
  <c r="U34" i="15"/>
  <c r="W45" i="15"/>
  <c r="U47" i="15"/>
  <c r="U61" i="15"/>
  <c r="U71" i="15"/>
  <c r="U6" i="15"/>
  <c r="W26" i="15"/>
  <c r="W38" i="15"/>
  <c r="U36" i="15"/>
  <c r="U49" i="15"/>
  <c r="W49" i="15"/>
  <c r="W53" i="15"/>
  <c r="W57" i="15"/>
  <c r="U59" i="15"/>
  <c r="W12" i="15"/>
  <c r="W20" i="15"/>
  <c r="U45" i="15"/>
  <c r="U87" i="15"/>
  <c r="U57" i="15"/>
  <c r="U89" i="15"/>
  <c r="W69" i="15"/>
  <c r="U26" i="15"/>
  <c r="U38" i="15"/>
  <c r="U51" i="15"/>
  <c r="U55" i="15"/>
  <c r="U73" i="15"/>
  <c r="U81" i="15"/>
  <c r="U95" i="15"/>
  <c r="U96" i="15"/>
  <c r="W97" i="15"/>
  <c r="W98" i="15"/>
  <c r="U8" i="15"/>
  <c r="U16" i="15"/>
  <c r="U65" i="15"/>
  <c r="U85" i="15"/>
  <c r="W95" i="15"/>
  <c r="U79" i="15"/>
  <c r="W89" i="15"/>
  <c r="W104" i="15"/>
  <c r="U91" i="15"/>
  <c r="U97" i="15"/>
  <c r="U102" i="15"/>
  <c r="BR57" i="14"/>
  <c r="BN49" i="14"/>
  <c r="BB60" i="14"/>
  <c r="BN32" i="14"/>
  <c r="BF46" i="14"/>
  <c r="BM60" i="14"/>
  <c r="BN60" i="14" s="1"/>
  <c r="BB49" i="14"/>
  <c r="BB46" i="14"/>
  <c r="BN4" i="14"/>
  <c r="BB4" i="14"/>
  <c r="T6" i="14"/>
  <c r="V8" i="14"/>
  <c r="AF10" i="14"/>
  <c r="AE10" i="14"/>
  <c r="V18" i="14"/>
  <c r="AE4" i="14"/>
  <c r="AK5" i="14"/>
  <c r="AF5" i="14"/>
  <c r="Q6" i="14"/>
  <c r="AF6" i="14"/>
  <c r="AE6" i="14"/>
  <c r="V26" i="14"/>
  <c r="V6" i="14"/>
  <c r="W10" i="14"/>
  <c r="AF17" i="14"/>
  <c r="AG17" i="14" s="1"/>
  <c r="V22" i="14"/>
  <c r="AF24" i="14"/>
  <c r="AE24" i="14"/>
  <c r="AF16" i="14"/>
  <c r="AE16" i="14"/>
  <c r="AF7" i="14"/>
  <c r="T5" i="14"/>
  <c r="AK7" i="14"/>
  <c r="V12" i="14"/>
  <c r="W12" i="14" s="1"/>
  <c r="T13" i="14"/>
  <c r="W13" i="14" s="1"/>
  <c r="T14" i="14"/>
  <c r="AF14" i="14"/>
  <c r="AE14" i="14"/>
  <c r="V16" i="14"/>
  <c r="AK17" i="14"/>
  <c r="BR18" i="14"/>
  <c r="T19" i="14"/>
  <c r="T20" i="14"/>
  <c r="W20" i="14" s="1"/>
  <c r="AF20" i="14"/>
  <c r="AE20" i="14"/>
  <c r="AF25" i="14"/>
  <c r="AG25" i="14" s="1"/>
  <c r="AK25" i="14"/>
  <c r="T27" i="14"/>
  <c r="Q28" i="14"/>
  <c r="T33" i="14"/>
  <c r="T34" i="14"/>
  <c r="V43" i="14"/>
  <c r="W43" i="14" s="1"/>
  <c r="AF49" i="14"/>
  <c r="AE49" i="14"/>
  <c r="AE28" i="14"/>
  <c r="AG28" i="14" s="1"/>
  <c r="AE30" i="14"/>
  <c r="Q33" i="14"/>
  <c r="V37" i="14"/>
  <c r="V40" i="14"/>
  <c r="AF41" i="14"/>
  <c r="AE41" i="14"/>
  <c r="AK44" i="14"/>
  <c r="V52" i="14"/>
  <c r="V70" i="14"/>
  <c r="W70" i="14" s="1"/>
  <c r="T15" i="14"/>
  <c r="T17" i="14"/>
  <c r="T21" i="14"/>
  <c r="Q22" i="14"/>
  <c r="T29" i="14"/>
  <c r="T31" i="14"/>
  <c r="V34" i="14"/>
  <c r="AF34" i="14"/>
  <c r="AF37" i="14"/>
  <c r="AE37" i="14"/>
  <c r="AF38" i="14"/>
  <c r="AG38" i="14" s="1"/>
  <c r="T40" i="14"/>
  <c r="Q41" i="14"/>
  <c r="AF42" i="14"/>
  <c r="AG42" i="14" s="1"/>
  <c r="V45" i="14"/>
  <c r="T7" i="14"/>
  <c r="W7" i="14" s="1"/>
  <c r="Q8" i="14"/>
  <c r="T11" i="14"/>
  <c r="Q12" i="14"/>
  <c r="Q18" i="14"/>
  <c r="T25" i="14"/>
  <c r="Q26" i="14"/>
  <c r="Q32" i="14"/>
  <c r="AF9" i="14"/>
  <c r="AG9" i="14" s="1"/>
  <c r="AF13" i="14"/>
  <c r="AF19" i="14"/>
  <c r="AE33" i="14"/>
  <c r="AK34" i="14"/>
  <c r="T35" i="14"/>
  <c r="W35" i="14" s="1"/>
  <c r="AG35" i="14"/>
  <c r="AK38" i="14"/>
  <c r="AK42" i="14"/>
  <c r="BN46" i="14"/>
  <c r="AF47" i="14"/>
  <c r="AE47" i="14"/>
  <c r="V49" i="14"/>
  <c r="AF54" i="14"/>
  <c r="AE54" i="14"/>
  <c r="AE48" i="14"/>
  <c r="BR49" i="14"/>
  <c r="T50" i="14"/>
  <c r="AF50" i="14"/>
  <c r="AE50" i="14"/>
  <c r="Q54" i="14"/>
  <c r="AF55" i="14"/>
  <c r="Q58" i="14"/>
  <c r="Q57" i="14"/>
  <c r="AG58" i="14"/>
  <c r="T59" i="14"/>
  <c r="W59" i="14" s="1"/>
  <c r="T60" i="14"/>
  <c r="AF60" i="14"/>
  <c r="AE60" i="14"/>
  <c r="V62" i="14"/>
  <c r="AG62" i="14"/>
  <c r="T63" i="14"/>
  <c r="AF64" i="14"/>
  <c r="AE64" i="14"/>
  <c r="AF68" i="14"/>
  <c r="AE68" i="14"/>
  <c r="T38" i="14"/>
  <c r="W38" i="14" s="1"/>
  <c r="T42" i="14"/>
  <c r="T44" i="14"/>
  <c r="T48" i="14"/>
  <c r="AF51" i="14"/>
  <c r="AK55" i="14"/>
  <c r="AF65" i="14"/>
  <c r="AG65" i="14" s="1"/>
  <c r="AF69" i="14"/>
  <c r="T72" i="14"/>
  <c r="T41" i="14"/>
  <c r="AF46" i="14"/>
  <c r="T47" i="14"/>
  <c r="W47" i="14" s="1"/>
  <c r="AK51" i="14"/>
  <c r="W53" i="14"/>
  <c r="V56" i="14"/>
  <c r="AK65" i="14"/>
  <c r="AG66" i="14"/>
  <c r="AK69" i="14"/>
  <c r="Q72" i="14"/>
  <c r="Q71" i="14"/>
  <c r="W73" i="14"/>
  <c r="T51" i="14"/>
  <c r="Q52" i="14"/>
  <c r="T55" i="14"/>
  <c r="Q56" i="14"/>
  <c r="T61" i="14"/>
  <c r="Q62" i="14"/>
  <c r="T65" i="14"/>
  <c r="W65" i="14" s="1"/>
  <c r="T69" i="14"/>
  <c r="W69" i="14" s="1"/>
  <c r="AF53" i="14"/>
  <c r="AG53" i="14" s="1"/>
  <c r="AF57" i="14"/>
  <c r="AF59" i="14"/>
  <c r="AF63" i="14"/>
  <c r="AG63" i="14" s="1"/>
  <c r="T64" i="14"/>
  <c r="AF67" i="14"/>
  <c r="T68" i="14"/>
  <c r="W11" i="18" l="1"/>
  <c r="W18" i="17"/>
  <c r="W20" i="18"/>
  <c r="W56" i="14"/>
  <c r="W21" i="14"/>
  <c r="W60" i="14"/>
  <c r="W33" i="17"/>
  <c r="AG32" i="14"/>
  <c r="W32" i="17"/>
  <c r="AG13" i="14"/>
  <c r="W16" i="18"/>
  <c r="W28" i="14"/>
  <c r="W64" i="14"/>
  <c r="AG4" i="14"/>
  <c r="W12" i="18"/>
  <c r="W67" i="14"/>
  <c r="W54" i="14"/>
  <c r="W49" i="17"/>
  <c r="W16" i="14"/>
  <c r="W13" i="18"/>
  <c r="W23" i="18"/>
  <c r="W48" i="18"/>
  <c r="AG34" i="14"/>
  <c r="W22" i="14"/>
  <c r="W53" i="17"/>
  <c r="W48" i="17"/>
  <c r="W65" i="17"/>
  <c r="W67" i="17"/>
  <c r="AG27" i="14"/>
  <c r="W68" i="14"/>
  <c r="AG57" i="14"/>
  <c r="AG69" i="14"/>
  <c r="W64" i="18"/>
  <c r="W40" i="18"/>
  <c r="W9" i="14"/>
  <c r="W24" i="14"/>
  <c r="AG70" i="14"/>
  <c r="W34" i="18"/>
  <c r="AG33" i="14"/>
  <c r="W69" i="18"/>
  <c r="W70" i="18"/>
  <c r="W19" i="18"/>
  <c r="AG12" i="14"/>
  <c r="W7" i="18"/>
  <c r="W36" i="14"/>
  <c r="AG26" i="14"/>
  <c r="W71" i="14"/>
  <c r="W57" i="14"/>
  <c r="AG22" i="14"/>
  <c r="AG29" i="14"/>
  <c r="W40" i="17"/>
  <c r="AG59" i="14"/>
  <c r="W42" i="14"/>
  <c r="W63" i="17"/>
  <c r="AG51" i="14"/>
  <c r="W25" i="14"/>
  <c r="W26" i="14"/>
  <c r="W21" i="18"/>
  <c r="W9" i="18"/>
  <c r="AG56" i="14"/>
  <c r="AG55" i="14"/>
  <c r="AG46" i="14"/>
  <c r="W48" i="14"/>
  <c r="AG68" i="14"/>
  <c r="AG48" i="14"/>
  <c r="W59" i="17"/>
  <c r="W71" i="17"/>
  <c r="AG15" i="14"/>
  <c r="W55" i="14"/>
  <c r="W37" i="14"/>
  <c r="W8" i="14"/>
  <c r="W68" i="17"/>
  <c r="AG67" i="14"/>
  <c r="W45" i="14"/>
  <c r="W19" i="14"/>
  <c r="W18" i="14"/>
  <c r="W61" i="18"/>
  <c r="W15" i="18"/>
  <c r="W52" i="18"/>
  <c r="AG39" i="14"/>
  <c r="AG19" i="14"/>
  <c r="AG30" i="14"/>
  <c r="AG7" i="14"/>
  <c r="AG5" i="14"/>
  <c r="W66" i="17"/>
  <c r="W26" i="18"/>
  <c r="W73" i="18"/>
  <c r="W46" i="17"/>
  <c r="AG61" i="14"/>
  <c r="W30" i="14"/>
  <c r="W23" i="14"/>
  <c r="W7" i="17"/>
  <c r="AG23" i="14"/>
  <c r="W62" i="14"/>
  <c r="W52" i="14"/>
  <c r="W60" i="17"/>
  <c r="W30" i="18"/>
  <c r="W42" i="18"/>
  <c r="W38" i="18"/>
  <c r="W14" i="18"/>
  <c r="W39" i="14"/>
  <c r="AG52" i="14"/>
  <c r="W49" i="14"/>
  <c r="W69" i="17"/>
  <c r="W45" i="18"/>
  <c r="W8" i="18"/>
  <c r="AG11" i="14"/>
  <c r="W57" i="18"/>
  <c r="AG73" i="14"/>
  <c r="AG60" i="14"/>
  <c r="AG24" i="14"/>
  <c r="AG40" i="14"/>
  <c r="AG16" i="14"/>
  <c r="AG6" i="14"/>
  <c r="W37" i="17"/>
  <c r="AG10" i="14"/>
  <c r="W44" i="17"/>
  <c r="W66" i="14"/>
  <c r="W71" i="18"/>
  <c r="W61" i="17"/>
  <c r="W46" i="14"/>
  <c r="W30" i="17"/>
  <c r="W28" i="17"/>
  <c r="W39" i="18"/>
  <c r="AG8" i="14"/>
  <c r="W34" i="14"/>
  <c r="W72" i="18"/>
  <c r="AG64" i="14"/>
  <c r="W6" i="14"/>
  <c r="W72" i="17"/>
  <c r="W43" i="18"/>
  <c r="W6" i="17"/>
  <c r="X6" i="17" s="1"/>
  <c r="W12" i="17"/>
  <c r="X93" i="15"/>
  <c r="X41" i="15"/>
  <c r="X77" i="15"/>
  <c r="X32" i="15"/>
  <c r="Y66" i="26"/>
  <c r="X83" i="15"/>
  <c r="Y9" i="24"/>
  <c r="Z8" i="24"/>
  <c r="Y47" i="24"/>
  <c r="Z46" i="24"/>
  <c r="Y9" i="23"/>
  <c r="Z8" i="23"/>
  <c r="Z47" i="23"/>
  <c r="Y48" i="23"/>
  <c r="Y8" i="20"/>
  <c r="Z7" i="20"/>
  <c r="X65" i="15"/>
  <c r="X34" i="15"/>
  <c r="X101" i="15"/>
  <c r="X71" i="15"/>
  <c r="X98" i="15"/>
  <c r="X61" i="15"/>
  <c r="X103" i="15"/>
  <c r="X100" i="15"/>
  <c r="X24" i="15"/>
  <c r="X104" i="15"/>
  <c r="X22" i="15"/>
  <c r="X43" i="15"/>
  <c r="X18" i="15"/>
  <c r="X30" i="15"/>
  <c r="X59" i="15"/>
  <c r="X14" i="15"/>
  <c r="X67" i="15"/>
  <c r="X10" i="15"/>
  <c r="X99" i="15"/>
  <c r="X53" i="15"/>
  <c r="X12" i="15"/>
  <c r="X105" i="15"/>
  <c r="X87" i="15"/>
  <c r="X20" i="15"/>
  <c r="X85" i="15"/>
  <c r="X69" i="15"/>
  <c r="X47" i="15"/>
  <c r="X28" i="15"/>
  <c r="X55" i="15"/>
  <c r="X6" i="15"/>
  <c r="Y6" i="15" s="1"/>
  <c r="W24" i="18"/>
  <c r="U5" i="18"/>
  <c r="T2" i="18"/>
  <c r="W17" i="18"/>
  <c r="W58" i="18"/>
  <c r="W47" i="18"/>
  <c r="W5" i="18"/>
  <c r="X5" i="18" s="1"/>
  <c r="W33" i="18"/>
  <c r="W56" i="18"/>
  <c r="W41" i="18"/>
  <c r="W10" i="18"/>
  <c r="W66" i="18"/>
  <c r="W44" i="18"/>
  <c r="W29" i="18"/>
  <c r="W37" i="18"/>
  <c r="W51" i="18"/>
  <c r="W28" i="18"/>
  <c r="W46" i="18"/>
  <c r="W53" i="18"/>
  <c r="W62" i="17"/>
  <c r="W34" i="17"/>
  <c r="W58" i="17"/>
  <c r="W21" i="17"/>
  <c r="W56" i="17"/>
  <c r="W50" i="17"/>
  <c r="W45" i="17"/>
  <c r="W43" i="17"/>
  <c r="U5" i="17"/>
  <c r="T2" i="17"/>
  <c r="W15" i="17"/>
  <c r="W52" i="17"/>
  <c r="W31" i="17"/>
  <c r="W38" i="17"/>
  <c r="W70" i="17"/>
  <c r="W35" i="17"/>
  <c r="W20" i="17"/>
  <c r="W29" i="17"/>
  <c r="W17" i="17"/>
  <c r="W57" i="17"/>
  <c r="W47" i="17"/>
  <c r="W41" i="17"/>
  <c r="W42" i="17"/>
  <c r="W13" i="17"/>
  <c r="W25" i="17"/>
  <c r="X26" i="15"/>
  <c r="X36" i="15"/>
  <c r="X16" i="15"/>
  <c r="X95" i="15"/>
  <c r="X97" i="15"/>
  <c r="X57" i="15"/>
  <c r="X91" i="15"/>
  <c r="X8" i="15"/>
  <c r="X89" i="15"/>
  <c r="X96" i="15"/>
  <c r="X73" i="15"/>
  <c r="X49" i="15"/>
  <c r="X38" i="15"/>
  <c r="X45" i="15"/>
  <c r="X51" i="15"/>
  <c r="X102" i="15"/>
  <c r="X79" i="15"/>
  <c r="X81" i="15"/>
  <c r="V6" i="15"/>
  <c r="U2" i="15"/>
  <c r="W15" i="14"/>
  <c r="W41" i="14"/>
  <c r="W63" i="14"/>
  <c r="AG41" i="14"/>
  <c r="AG49" i="14"/>
  <c r="W29" i="14"/>
  <c r="W14" i="14"/>
  <c r="W11" i="14"/>
  <c r="W61" i="14"/>
  <c r="W50" i="14"/>
  <c r="AG50" i="14"/>
  <c r="AG54" i="14"/>
  <c r="AG47" i="14"/>
  <c r="W51" i="14"/>
  <c r="AG37" i="14"/>
  <c r="W72" i="14"/>
  <c r="W33" i="14"/>
  <c r="AG20" i="14"/>
  <c r="AG14" i="14"/>
  <c r="W27" i="14"/>
  <c r="W40" i="14"/>
  <c r="W31" i="14"/>
  <c r="U5" i="14"/>
  <c r="U6" i="14" s="1"/>
  <c r="U7" i="14" s="1"/>
  <c r="U8" i="14" s="1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2" i="14" s="1"/>
  <c r="T2" i="14"/>
  <c r="W44" i="14"/>
  <c r="W17" i="14"/>
  <c r="W5" i="14"/>
  <c r="X5" i="14" s="1"/>
  <c r="BI94" i="13"/>
  <c r="BQ73" i="13"/>
  <c r="BP73" i="13"/>
  <c r="BM73" i="13"/>
  <c r="BL73" i="13"/>
  <c r="AU73" i="13"/>
  <c r="AT73" i="13"/>
  <c r="AR73" i="13"/>
  <c r="AS73" i="13" s="1"/>
  <c r="AM73" i="13"/>
  <c r="AL73" i="13"/>
  <c r="AJ73" i="13"/>
  <c r="AI73" i="13"/>
  <c r="R73" i="13"/>
  <c r="P73" i="13"/>
  <c r="M73" i="13"/>
  <c r="BQ72" i="13"/>
  <c r="BP72" i="13"/>
  <c r="BM72" i="13"/>
  <c r="BL72" i="13"/>
  <c r="AU72" i="13"/>
  <c r="AT72" i="13"/>
  <c r="AR72" i="13"/>
  <c r="AS72" i="13" s="1"/>
  <c r="AM72" i="13"/>
  <c r="AL72" i="13"/>
  <c r="AJ72" i="13"/>
  <c r="AI72" i="13"/>
  <c r="R72" i="13"/>
  <c r="P72" i="13"/>
  <c r="Q73" i="13" s="1"/>
  <c r="M72" i="13"/>
  <c r="BQ71" i="13"/>
  <c r="BP71" i="13"/>
  <c r="BM71" i="13"/>
  <c r="BL71" i="13"/>
  <c r="AU71" i="13"/>
  <c r="AT71" i="13"/>
  <c r="AR71" i="13"/>
  <c r="AS71" i="13" s="1"/>
  <c r="AM71" i="13"/>
  <c r="AL71" i="13"/>
  <c r="AJ71" i="13"/>
  <c r="AI71" i="13"/>
  <c r="R71" i="13"/>
  <c r="P71" i="13"/>
  <c r="M71" i="13"/>
  <c r="BQ70" i="13"/>
  <c r="BP70" i="13"/>
  <c r="BM70" i="13"/>
  <c r="BL70" i="13"/>
  <c r="AU70" i="13"/>
  <c r="AT70" i="13"/>
  <c r="AR70" i="13"/>
  <c r="AS70" i="13" s="1"/>
  <c r="AM70" i="13"/>
  <c r="AL70" i="13"/>
  <c r="AJ70" i="13"/>
  <c r="AI70" i="13"/>
  <c r="R70" i="13"/>
  <c r="P70" i="13"/>
  <c r="M70" i="13"/>
  <c r="BQ69" i="13"/>
  <c r="BP69" i="13"/>
  <c r="BM69" i="13"/>
  <c r="BL69" i="13"/>
  <c r="AU69" i="13"/>
  <c r="AT69" i="13"/>
  <c r="AR69" i="13"/>
  <c r="AS69" i="13" s="1"/>
  <c r="AM69" i="13"/>
  <c r="AL69" i="13"/>
  <c r="AJ69" i="13"/>
  <c r="AI69" i="13"/>
  <c r="R69" i="13"/>
  <c r="P69" i="13"/>
  <c r="M69" i="13"/>
  <c r="BQ68" i="13"/>
  <c r="BP68" i="13"/>
  <c r="BM68" i="13"/>
  <c r="BL68" i="13"/>
  <c r="AU68" i="13"/>
  <c r="AT68" i="13"/>
  <c r="AR68" i="13"/>
  <c r="AS68" i="13" s="1"/>
  <c r="AM68" i="13"/>
  <c r="AL68" i="13"/>
  <c r="AJ68" i="13"/>
  <c r="AI68" i="13"/>
  <c r="R68" i="13"/>
  <c r="P68" i="13"/>
  <c r="M68" i="13"/>
  <c r="BQ67" i="13"/>
  <c r="BP67" i="13"/>
  <c r="BM67" i="13"/>
  <c r="BL67" i="13"/>
  <c r="AU67" i="13"/>
  <c r="AT67" i="13"/>
  <c r="AR67" i="13"/>
  <c r="AS67" i="13" s="1"/>
  <c r="AM67" i="13"/>
  <c r="AL67" i="13"/>
  <c r="AJ67" i="13"/>
  <c r="AI67" i="13"/>
  <c r="R67" i="13"/>
  <c r="P67" i="13"/>
  <c r="M67" i="13"/>
  <c r="BQ66" i="13"/>
  <c r="BP66" i="13"/>
  <c r="BM66" i="13"/>
  <c r="BL66" i="13"/>
  <c r="AU66" i="13"/>
  <c r="AT66" i="13"/>
  <c r="AR66" i="13"/>
  <c r="AS66" i="13" s="1"/>
  <c r="AM66" i="13"/>
  <c r="AL66" i="13"/>
  <c r="AJ66" i="13"/>
  <c r="AI66" i="13"/>
  <c r="R66" i="13"/>
  <c r="P66" i="13"/>
  <c r="M66" i="13"/>
  <c r="BQ65" i="13"/>
  <c r="BP65" i="13"/>
  <c r="BM65" i="13"/>
  <c r="BL65" i="13"/>
  <c r="AU65" i="13"/>
  <c r="AT65" i="13"/>
  <c r="AR65" i="13"/>
  <c r="AS65" i="13" s="1"/>
  <c r="AM65" i="13"/>
  <c r="AL65" i="13"/>
  <c r="AJ65" i="13"/>
  <c r="AI65" i="13"/>
  <c r="R65" i="13"/>
  <c r="P65" i="13"/>
  <c r="M65" i="13"/>
  <c r="BQ64" i="13"/>
  <c r="BP64" i="13"/>
  <c r="BM64" i="13"/>
  <c r="BL64" i="13"/>
  <c r="AU64" i="13"/>
  <c r="AT64" i="13"/>
  <c r="AR64" i="13"/>
  <c r="AS64" i="13" s="1"/>
  <c r="AM64" i="13"/>
  <c r="AL64" i="13"/>
  <c r="AJ64" i="13"/>
  <c r="AI64" i="13"/>
  <c r="R64" i="13"/>
  <c r="P64" i="13"/>
  <c r="M64" i="13"/>
  <c r="BQ63" i="13"/>
  <c r="BP63" i="13"/>
  <c r="BM63" i="13"/>
  <c r="BL63" i="13"/>
  <c r="AU63" i="13"/>
  <c r="AT63" i="13"/>
  <c r="AR63" i="13"/>
  <c r="AS63" i="13" s="1"/>
  <c r="AM63" i="13"/>
  <c r="AL63" i="13"/>
  <c r="AJ63" i="13"/>
  <c r="AI63" i="13"/>
  <c r="R63" i="13"/>
  <c r="P63" i="13"/>
  <c r="M63" i="13"/>
  <c r="BQ62" i="13"/>
  <c r="BP62" i="13"/>
  <c r="BM62" i="13"/>
  <c r="BL62" i="13"/>
  <c r="AU62" i="13"/>
  <c r="AT62" i="13"/>
  <c r="AR62" i="13"/>
  <c r="AS62" i="13" s="1"/>
  <c r="AM62" i="13"/>
  <c r="AL62" i="13"/>
  <c r="AJ62" i="13"/>
  <c r="AI62" i="13"/>
  <c r="R62" i="13"/>
  <c r="P62" i="13"/>
  <c r="M62" i="13"/>
  <c r="BQ61" i="13"/>
  <c r="BP61" i="13"/>
  <c r="BM61" i="13"/>
  <c r="BL61" i="13"/>
  <c r="AU61" i="13"/>
  <c r="AT61" i="13"/>
  <c r="AR61" i="13"/>
  <c r="AS61" i="13" s="1"/>
  <c r="AM61" i="13"/>
  <c r="AL61" i="13"/>
  <c r="AJ61" i="13"/>
  <c r="AI61" i="13"/>
  <c r="R61" i="13"/>
  <c r="P61" i="13"/>
  <c r="M61" i="13"/>
  <c r="BP60" i="13"/>
  <c r="BL60" i="13"/>
  <c r="BE60" i="13"/>
  <c r="BQ60" i="13" s="1"/>
  <c r="BD60" i="13"/>
  <c r="BA60" i="13"/>
  <c r="BM60" i="13" s="1"/>
  <c r="AZ60" i="13"/>
  <c r="AU60" i="13"/>
  <c r="AT60" i="13"/>
  <c r="AR60" i="13"/>
  <c r="AS60" i="13" s="1"/>
  <c r="AM60" i="13"/>
  <c r="AL60" i="13"/>
  <c r="AJ60" i="13"/>
  <c r="AI60" i="13"/>
  <c r="R60" i="13"/>
  <c r="P60" i="13"/>
  <c r="M60" i="13"/>
  <c r="BQ59" i="13"/>
  <c r="BP59" i="13"/>
  <c r="BM59" i="13"/>
  <c r="BL59" i="13"/>
  <c r="AU59" i="13"/>
  <c r="AT59" i="13"/>
  <c r="AR59" i="13"/>
  <c r="AS59" i="13" s="1"/>
  <c r="AM59" i="13"/>
  <c r="AL59" i="13"/>
  <c r="AJ59" i="13"/>
  <c r="AI59" i="13"/>
  <c r="R59" i="13"/>
  <c r="P59" i="13"/>
  <c r="M59" i="13"/>
  <c r="BQ58" i="13"/>
  <c r="BP58" i="13"/>
  <c r="BM58" i="13"/>
  <c r="BL58" i="13"/>
  <c r="AU58" i="13"/>
  <c r="AT58" i="13"/>
  <c r="AR58" i="13"/>
  <c r="AS58" i="13" s="1"/>
  <c r="AM58" i="13"/>
  <c r="AL58" i="13"/>
  <c r="AJ58" i="13"/>
  <c r="AI58" i="13"/>
  <c r="R58" i="13"/>
  <c r="P58" i="13"/>
  <c r="M58" i="13"/>
  <c r="BQ57" i="13"/>
  <c r="BP57" i="13"/>
  <c r="BM57" i="13"/>
  <c r="BL57" i="13"/>
  <c r="AU57" i="13"/>
  <c r="AT57" i="13"/>
  <c r="AR57" i="13"/>
  <c r="AS57" i="13" s="1"/>
  <c r="AM57" i="13"/>
  <c r="AL57" i="13"/>
  <c r="AJ57" i="13"/>
  <c r="AI57" i="13"/>
  <c r="R57" i="13"/>
  <c r="P57" i="13"/>
  <c r="M57" i="13"/>
  <c r="BQ56" i="13"/>
  <c r="BP56" i="13"/>
  <c r="BM56" i="13"/>
  <c r="BL56" i="13"/>
  <c r="AU56" i="13"/>
  <c r="AT56" i="13"/>
  <c r="AR56" i="13"/>
  <c r="AS56" i="13" s="1"/>
  <c r="AM56" i="13"/>
  <c r="AL56" i="13"/>
  <c r="AJ56" i="13"/>
  <c r="AI56" i="13"/>
  <c r="R56" i="13"/>
  <c r="P56" i="13"/>
  <c r="M56" i="13"/>
  <c r="BQ55" i="13"/>
  <c r="BP55" i="13"/>
  <c r="BM55" i="13"/>
  <c r="BL55" i="13"/>
  <c r="AU55" i="13"/>
  <c r="AT55" i="13"/>
  <c r="AR55" i="13"/>
  <c r="AS55" i="13" s="1"/>
  <c r="AM55" i="13"/>
  <c r="AL55" i="13"/>
  <c r="AJ55" i="13"/>
  <c r="AI55" i="13"/>
  <c r="R55" i="13"/>
  <c r="P55" i="13"/>
  <c r="M55" i="13"/>
  <c r="BQ54" i="13"/>
  <c r="BP54" i="13"/>
  <c r="BM54" i="13"/>
  <c r="BL54" i="13"/>
  <c r="AU54" i="13"/>
  <c r="AT54" i="13"/>
  <c r="AR54" i="13"/>
  <c r="AS54" i="13" s="1"/>
  <c r="AM54" i="13"/>
  <c r="AL54" i="13"/>
  <c r="AJ54" i="13"/>
  <c r="AI54" i="13"/>
  <c r="R54" i="13"/>
  <c r="P54" i="13"/>
  <c r="M54" i="13"/>
  <c r="BQ53" i="13"/>
  <c r="BP53" i="13"/>
  <c r="BM53" i="13"/>
  <c r="BL53" i="13"/>
  <c r="AU53" i="13"/>
  <c r="AT53" i="13"/>
  <c r="AR53" i="13"/>
  <c r="AS53" i="13" s="1"/>
  <c r="AM53" i="13"/>
  <c r="AL53" i="13"/>
  <c r="AJ53" i="13"/>
  <c r="AI53" i="13"/>
  <c r="R53" i="13"/>
  <c r="P53" i="13"/>
  <c r="M53" i="13"/>
  <c r="BQ52" i="13"/>
  <c r="BP52" i="13"/>
  <c r="BM52" i="13"/>
  <c r="BL52" i="13"/>
  <c r="AU52" i="13"/>
  <c r="AT52" i="13"/>
  <c r="AR52" i="13"/>
  <c r="AS52" i="13" s="1"/>
  <c r="AM52" i="13"/>
  <c r="AL52" i="13"/>
  <c r="AJ52" i="13"/>
  <c r="AI52" i="13"/>
  <c r="R52" i="13"/>
  <c r="P52" i="13"/>
  <c r="M52" i="13"/>
  <c r="BQ51" i="13"/>
  <c r="BP51" i="13"/>
  <c r="BM51" i="13"/>
  <c r="BL51" i="13"/>
  <c r="AU51" i="13"/>
  <c r="AT51" i="13"/>
  <c r="AR51" i="13"/>
  <c r="AS51" i="13" s="1"/>
  <c r="AM51" i="13"/>
  <c r="AL51" i="13"/>
  <c r="AJ51" i="13"/>
  <c r="AI51" i="13"/>
  <c r="R51" i="13"/>
  <c r="P51" i="13"/>
  <c r="M51" i="13"/>
  <c r="BQ50" i="13"/>
  <c r="BP50" i="13"/>
  <c r="BM50" i="13"/>
  <c r="BL50" i="13"/>
  <c r="AU50" i="13"/>
  <c r="AT50" i="13"/>
  <c r="AR50" i="13"/>
  <c r="AS50" i="13" s="1"/>
  <c r="AM50" i="13"/>
  <c r="AL50" i="13"/>
  <c r="AJ50" i="13"/>
  <c r="AI50" i="13"/>
  <c r="R50" i="13"/>
  <c r="P50" i="13"/>
  <c r="M50" i="13"/>
  <c r="BT49" i="13"/>
  <c r="BS49" i="13"/>
  <c r="BP49" i="13"/>
  <c r="BL49" i="13"/>
  <c r="BH49" i="13"/>
  <c r="BG49" i="13"/>
  <c r="BE49" i="13"/>
  <c r="BQ49" i="13" s="1"/>
  <c r="BD49" i="13"/>
  <c r="BA49" i="13"/>
  <c r="BM49" i="13" s="1"/>
  <c r="AZ49" i="13"/>
  <c r="AU49" i="13"/>
  <c r="AT49" i="13"/>
  <c r="AR49" i="13"/>
  <c r="AS49" i="13" s="1"/>
  <c r="AM49" i="13"/>
  <c r="AL49" i="13"/>
  <c r="AJ49" i="13"/>
  <c r="AI49" i="13"/>
  <c r="R49" i="13"/>
  <c r="P49" i="13"/>
  <c r="M49" i="13"/>
  <c r="BQ48" i="13"/>
  <c r="BP48" i="13"/>
  <c r="BM48" i="13"/>
  <c r="BL48" i="13"/>
  <c r="AU48" i="13"/>
  <c r="AT48" i="13"/>
  <c r="AR48" i="13"/>
  <c r="AS48" i="13" s="1"/>
  <c r="AM48" i="13"/>
  <c r="AL48" i="13"/>
  <c r="AJ48" i="13"/>
  <c r="AI48" i="13"/>
  <c r="R48" i="13"/>
  <c r="P48" i="13"/>
  <c r="M48" i="13"/>
  <c r="BQ47" i="13"/>
  <c r="BP47" i="13"/>
  <c r="BM47" i="13"/>
  <c r="BL47" i="13"/>
  <c r="AU47" i="13"/>
  <c r="AT47" i="13"/>
  <c r="AR47" i="13"/>
  <c r="AS47" i="13" s="1"/>
  <c r="AM47" i="13"/>
  <c r="AL47" i="13"/>
  <c r="AJ47" i="13"/>
  <c r="AI47" i="13"/>
  <c r="R47" i="13"/>
  <c r="P47" i="13"/>
  <c r="M47" i="13"/>
  <c r="BP46" i="13"/>
  <c r="BL46" i="13"/>
  <c r="BE46" i="13"/>
  <c r="BQ46" i="13" s="1"/>
  <c r="BD46" i="13"/>
  <c r="BA46" i="13"/>
  <c r="BM46" i="13" s="1"/>
  <c r="AZ46" i="13"/>
  <c r="AU46" i="13"/>
  <c r="AT46" i="13"/>
  <c r="AR46" i="13"/>
  <c r="AS46" i="13" s="1"/>
  <c r="AM46" i="13"/>
  <c r="AL46" i="13"/>
  <c r="AJ46" i="13"/>
  <c r="AI46" i="13"/>
  <c r="R46" i="13"/>
  <c r="P46" i="13"/>
  <c r="M46" i="13"/>
  <c r="BQ45" i="13"/>
  <c r="BP45" i="13"/>
  <c r="BM45" i="13"/>
  <c r="BL45" i="13"/>
  <c r="AU45" i="13"/>
  <c r="AT45" i="13"/>
  <c r="AR45" i="13"/>
  <c r="AS45" i="13" s="1"/>
  <c r="AM45" i="13"/>
  <c r="AL45" i="13"/>
  <c r="AJ45" i="13"/>
  <c r="AI45" i="13"/>
  <c r="R45" i="13"/>
  <c r="P45" i="13"/>
  <c r="M45" i="13"/>
  <c r="BQ44" i="13"/>
  <c r="BP44" i="13"/>
  <c r="BM44" i="13"/>
  <c r="BL44" i="13"/>
  <c r="AU44" i="13"/>
  <c r="AT44" i="13"/>
  <c r="AR44" i="13"/>
  <c r="AS44" i="13" s="1"/>
  <c r="AM44" i="13"/>
  <c r="AL44" i="13"/>
  <c r="AJ44" i="13"/>
  <c r="AI44" i="13"/>
  <c r="R44" i="13"/>
  <c r="P44" i="13"/>
  <c r="M44" i="13"/>
  <c r="BQ43" i="13"/>
  <c r="BP43" i="13"/>
  <c r="BM43" i="13"/>
  <c r="BL43" i="13"/>
  <c r="AU43" i="13"/>
  <c r="AT43" i="13"/>
  <c r="AR43" i="13"/>
  <c r="AS43" i="13" s="1"/>
  <c r="AM43" i="13"/>
  <c r="AL43" i="13"/>
  <c r="AJ43" i="13"/>
  <c r="AI43" i="13"/>
  <c r="R43" i="13"/>
  <c r="P43" i="13"/>
  <c r="M43" i="13"/>
  <c r="BQ42" i="13"/>
  <c r="BP42" i="13"/>
  <c r="BM42" i="13"/>
  <c r="BL42" i="13"/>
  <c r="AU42" i="13"/>
  <c r="AT42" i="13"/>
  <c r="AR42" i="13"/>
  <c r="AS42" i="13" s="1"/>
  <c r="AM42" i="13"/>
  <c r="AL42" i="13"/>
  <c r="AJ42" i="13"/>
  <c r="AI42" i="13"/>
  <c r="R42" i="13"/>
  <c r="P42" i="13"/>
  <c r="M42" i="13"/>
  <c r="BQ41" i="13"/>
  <c r="BP41" i="13"/>
  <c r="BM41" i="13"/>
  <c r="BL41" i="13"/>
  <c r="AU41" i="13"/>
  <c r="AT41" i="13"/>
  <c r="AR41" i="13"/>
  <c r="AS41" i="13" s="1"/>
  <c r="AM41" i="13"/>
  <c r="AL41" i="13"/>
  <c r="AJ41" i="13"/>
  <c r="AI41" i="13"/>
  <c r="R41" i="13"/>
  <c r="P41" i="13"/>
  <c r="M41" i="13"/>
  <c r="BQ40" i="13"/>
  <c r="BP40" i="13"/>
  <c r="BM40" i="13"/>
  <c r="BL40" i="13"/>
  <c r="AU40" i="13"/>
  <c r="AT40" i="13"/>
  <c r="AR40" i="13"/>
  <c r="AS40" i="13" s="1"/>
  <c r="AM40" i="13"/>
  <c r="AL40" i="13"/>
  <c r="AJ40" i="13"/>
  <c r="AI40" i="13"/>
  <c r="R40" i="13"/>
  <c r="P40" i="13"/>
  <c r="M40" i="13"/>
  <c r="BQ39" i="13"/>
  <c r="BP39" i="13"/>
  <c r="BM39" i="13"/>
  <c r="BL39" i="13"/>
  <c r="AU39" i="13"/>
  <c r="AT39" i="13"/>
  <c r="AR39" i="13"/>
  <c r="AS39" i="13" s="1"/>
  <c r="AM39" i="13"/>
  <c r="AL39" i="13"/>
  <c r="AJ39" i="13"/>
  <c r="AI39" i="13"/>
  <c r="R39" i="13"/>
  <c r="P39" i="13"/>
  <c r="M39" i="13"/>
  <c r="BQ38" i="13"/>
  <c r="BP38" i="13"/>
  <c r="BM38" i="13"/>
  <c r="BL38" i="13"/>
  <c r="AU38" i="13"/>
  <c r="AT38" i="13"/>
  <c r="AR38" i="13"/>
  <c r="AS38" i="13" s="1"/>
  <c r="AM38" i="13"/>
  <c r="AL38" i="13"/>
  <c r="AJ38" i="13"/>
  <c r="AI38" i="13"/>
  <c r="R38" i="13"/>
  <c r="P38" i="13"/>
  <c r="M38" i="13"/>
  <c r="BQ37" i="13"/>
  <c r="BP37" i="13"/>
  <c r="BM37" i="13"/>
  <c r="BL37" i="13"/>
  <c r="AU37" i="13"/>
  <c r="AT37" i="13"/>
  <c r="AR37" i="13"/>
  <c r="AS37" i="13" s="1"/>
  <c r="AM37" i="13"/>
  <c r="AL37" i="13"/>
  <c r="AJ37" i="13"/>
  <c r="AI37" i="13"/>
  <c r="R37" i="13"/>
  <c r="P37" i="13"/>
  <c r="M37" i="13"/>
  <c r="BQ36" i="13"/>
  <c r="BP36" i="13"/>
  <c r="BM36" i="13"/>
  <c r="BL36" i="13"/>
  <c r="AU36" i="13"/>
  <c r="AT36" i="13"/>
  <c r="AR36" i="13"/>
  <c r="AS36" i="13" s="1"/>
  <c r="AM36" i="13"/>
  <c r="AL36" i="13"/>
  <c r="AJ36" i="13"/>
  <c r="AI36" i="13"/>
  <c r="R36" i="13"/>
  <c r="P36" i="13"/>
  <c r="M36" i="13"/>
  <c r="BQ35" i="13"/>
  <c r="BP35" i="13"/>
  <c r="BM35" i="13"/>
  <c r="BL35" i="13"/>
  <c r="AU35" i="13"/>
  <c r="AT35" i="13"/>
  <c r="AR35" i="13"/>
  <c r="AS35" i="13" s="1"/>
  <c r="AM35" i="13"/>
  <c r="AL35" i="13"/>
  <c r="AJ35" i="13"/>
  <c r="AI35" i="13"/>
  <c r="R35" i="13"/>
  <c r="P35" i="13"/>
  <c r="M35" i="13"/>
  <c r="BQ34" i="13"/>
  <c r="BP34" i="13"/>
  <c r="BM34" i="13"/>
  <c r="BL34" i="13"/>
  <c r="AU34" i="13"/>
  <c r="AT34" i="13"/>
  <c r="AR34" i="13"/>
  <c r="AS34" i="13" s="1"/>
  <c r="AM34" i="13"/>
  <c r="AL34" i="13"/>
  <c r="AJ34" i="13"/>
  <c r="AI34" i="13"/>
  <c r="R34" i="13"/>
  <c r="P34" i="13"/>
  <c r="M34" i="13"/>
  <c r="BQ33" i="13"/>
  <c r="BP33" i="13"/>
  <c r="BM33" i="13"/>
  <c r="BL33" i="13"/>
  <c r="AU33" i="13"/>
  <c r="AT33" i="13"/>
  <c r="AR33" i="13"/>
  <c r="AS33" i="13" s="1"/>
  <c r="AM33" i="13"/>
  <c r="AL33" i="13"/>
  <c r="AJ33" i="13"/>
  <c r="AI33" i="13"/>
  <c r="R33" i="13"/>
  <c r="P33" i="13"/>
  <c r="M33" i="13"/>
  <c r="BP32" i="13"/>
  <c r="BL32" i="13"/>
  <c r="BE32" i="13"/>
  <c r="BD32" i="13"/>
  <c r="BA32" i="13"/>
  <c r="BM32" i="13" s="1"/>
  <c r="AZ32" i="13"/>
  <c r="AU32" i="13"/>
  <c r="AT32" i="13"/>
  <c r="AR32" i="13"/>
  <c r="AS32" i="13" s="1"/>
  <c r="AM32" i="13"/>
  <c r="AL32" i="13"/>
  <c r="AJ32" i="13"/>
  <c r="AI32" i="13"/>
  <c r="R32" i="13"/>
  <c r="P32" i="13"/>
  <c r="M32" i="13"/>
  <c r="BQ31" i="13"/>
  <c r="BP31" i="13"/>
  <c r="BM31" i="13"/>
  <c r="BL31" i="13"/>
  <c r="AU31" i="13"/>
  <c r="AT31" i="13"/>
  <c r="AR31" i="13"/>
  <c r="AS31" i="13" s="1"/>
  <c r="AM31" i="13"/>
  <c r="AL31" i="13"/>
  <c r="AJ31" i="13"/>
  <c r="AI31" i="13"/>
  <c r="R31" i="13"/>
  <c r="P31" i="13"/>
  <c r="M31" i="13"/>
  <c r="BQ30" i="13"/>
  <c r="BP30" i="13"/>
  <c r="BM30" i="13"/>
  <c r="BL30" i="13"/>
  <c r="AU30" i="13"/>
  <c r="AT30" i="13"/>
  <c r="AR30" i="13"/>
  <c r="AS30" i="13" s="1"/>
  <c r="AM30" i="13"/>
  <c r="AL30" i="13"/>
  <c r="AJ30" i="13"/>
  <c r="AI30" i="13"/>
  <c r="R30" i="13"/>
  <c r="P30" i="13"/>
  <c r="M30" i="13"/>
  <c r="BQ29" i="13"/>
  <c r="BP29" i="13"/>
  <c r="BM29" i="13"/>
  <c r="BL29" i="13"/>
  <c r="AU29" i="13"/>
  <c r="AT29" i="13"/>
  <c r="AR29" i="13"/>
  <c r="AS29" i="13" s="1"/>
  <c r="AM29" i="13"/>
  <c r="AL29" i="13"/>
  <c r="AJ29" i="13"/>
  <c r="AI29" i="13"/>
  <c r="R29" i="13"/>
  <c r="P29" i="13"/>
  <c r="M29" i="13"/>
  <c r="BQ28" i="13"/>
  <c r="BP28" i="13"/>
  <c r="BM28" i="13"/>
  <c r="BL28" i="13"/>
  <c r="AU28" i="13"/>
  <c r="AT28" i="13"/>
  <c r="AR28" i="13"/>
  <c r="AS28" i="13" s="1"/>
  <c r="AM28" i="13"/>
  <c r="AL28" i="13"/>
  <c r="AJ28" i="13"/>
  <c r="AI28" i="13"/>
  <c r="R28" i="13"/>
  <c r="P28" i="13"/>
  <c r="M28" i="13"/>
  <c r="BQ27" i="13"/>
  <c r="BP27" i="13"/>
  <c r="BM27" i="13"/>
  <c r="BL27" i="13"/>
  <c r="AU27" i="13"/>
  <c r="AT27" i="13"/>
  <c r="AR27" i="13"/>
  <c r="AS27" i="13" s="1"/>
  <c r="AM27" i="13"/>
  <c r="AL27" i="13"/>
  <c r="AJ27" i="13"/>
  <c r="AI27" i="13"/>
  <c r="R27" i="13"/>
  <c r="P27" i="13"/>
  <c r="M27" i="13"/>
  <c r="BQ26" i="13"/>
  <c r="BP26" i="13"/>
  <c r="BM26" i="13"/>
  <c r="BL26" i="13"/>
  <c r="AU26" i="13"/>
  <c r="AT26" i="13"/>
  <c r="AR26" i="13"/>
  <c r="AS26" i="13" s="1"/>
  <c r="AM26" i="13"/>
  <c r="AL26" i="13"/>
  <c r="AJ26" i="13"/>
  <c r="AI26" i="13"/>
  <c r="R26" i="13"/>
  <c r="P26" i="13"/>
  <c r="M26" i="13"/>
  <c r="BQ25" i="13"/>
  <c r="BP25" i="13"/>
  <c r="BM25" i="13"/>
  <c r="BL25" i="13"/>
  <c r="AU25" i="13"/>
  <c r="AT25" i="13"/>
  <c r="AR25" i="13"/>
  <c r="AS25" i="13" s="1"/>
  <c r="AM25" i="13"/>
  <c r="AL25" i="13"/>
  <c r="AJ25" i="13"/>
  <c r="AI25" i="13"/>
  <c r="R25" i="13"/>
  <c r="P25" i="13"/>
  <c r="M25" i="13"/>
  <c r="BQ24" i="13"/>
  <c r="BP24" i="13"/>
  <c r="BM24" i="13"/>
  <c r="BL24" i="13"/>
  <c r="AU24" i="13"/>
  <c r="AT24" i="13"/>
  <c r="AR24" i="13"/>
  <c r="AS24" i="13" s="1"/>
  <c r="AM24" i="13"/>
  <c r="AL24" i="13"/>
  <c r="AJ24" i="13"/>
  <c r="AI24" i="13"/>
  <c r="R24" i="13"/>
  <c r="P24" i="13"/>
  <c r="M24" i="13"/>
  <c r="BQ23" i="13"/>
  <c r="BP23" i="13"/>
  <c r="BM23" i="13"/>
  <c r="BL23" i="13"/>
  <c r="AU23" i="13"/>
  <c r="AT23" i="13"/>
  <c r="AR23" i="13"/>
  <c r="AS23" i="13" s="1"/>
  <c r="AM23" i="13"/>
  <c r="AL23" i="13"/>
  <c r="AJ23" i="13"/>
  <c r="AI23" i="13"/>
  <c r="R23" i="13"/>
  <c r="P23" i="13"/>
  <c r="M23" i="13"/>
  <c r="BQ22" i="13"/>
  <c r="BP22" i="13"/>
  <c r="BM22" i="13"/>
  <c r="BL22" i="13"/>
  <c r="AU22" i="13"/>
  <c r="AT22" i="13"/>
  <c r="AR22" i="13"/>
  <c r="AS22" i="13" s="1"/>
  <c r="AM22" i="13"/>
  <c r="AL22" i="13"/>
  <c r="AJ22" i="13"/>
  <c r="AI22" i="13"/>
  <c r="R22" i="13"/>
  <c r="P22" i="13"/>
  <c r="M22" i="13"/>
  <c r="BQ21" i="13"/>
  <c r="BP21" i="13"/>
  <c r="BM21" i="13"/>
  <c r="BL21" i="13"/>
  <c r="AU21" i="13"/>
  <c r="AT21" i="13"/>
  <c r="AR21" i="13"/>
  <c r="AS21" i="13" s="1"/>
  <c r="AM21" i="13"/>
  <c r="AL21" i="13"/>
  <c r="AJ21" i="13"/>
  <c r="AI21" i="13"/>
  <c r="R21" i="13"/>
  <c r="P21" i="13"/>
  <c r="M21" i="13"/>
  <c r="BQ20" i="13"/>
  <c r="BP20" i="13"/>
  <c r="BM20" i="13"/>
  <c r="BL20" i="13"/>
  <c r="AU20" i="13"/>
  <c r="AT20" i="13"/>
  <c r="AR20" i="13"/>
  <c r="AS20" i="13" s="1"/>
  <c r="AM20" i="13"/>
  <c r="AL20" i="13"/>
  <c r="AJ20" i="13"/>
  <c r="AI20" i="13"/>
  <c r="R20" i="13"/>
  <c r="P20" i="13"/>
  <c r="M20" i="13"/>
  <c r="BQ19" i="13"/>
  <c r="BP19" i="13"/>
  <c r="BM19" i="13"/>
  <c r="BL19" i="13"/>
  <c r="AU19" i="13"/>
  <c r="AT19" i="13"/>
  <c r="AR19" i="13"/>
  <c r="AS19" i="13" s="1"/>
  <c r="AM19" i="13"/>
  <c r="AL19" i="13"/>
  <c r="AJ19" i="13"/>
  <c r="AI19" i="13"/>
  <c r="R19" i="13"/>
  <c r="P19" i="13"/>
  <c r="M19" i="13"/>
  <c r="BP18" i="13"/>
  <c r="BL18" i="13"/>
  <c r="BE18" i="13"/>
  <c r="BQ18" i="13" s="1"/>
  <c r="BD18" i="13"/>
  <c r="BA18" i="13"/>
  <c r="BM18" i="13" s="1"/>
  <c r="AZ18" i="13"/>
  <c r="AU18" i="13"/>
  <c r="AT18" i="13"/>
  <c r="AR18" i="13"/>
  <c r="AS18" i="13" s="1"/>
  <c r="AM18" i="13"/>
  <c r="AL18" i="13"/>
  <c r="AJ18" i="13"/>
  <c r="AI18" i="13"/>
  <c r="R18" i="13"/>
  <c r="P18" i="13"/>
  <c r="M18" i="13"/>
  <c r="BQ17" i="13"/>
  <c r="BP17" i="13"/>
  <c r="BM17" i="13"/>
  <c r="BL17" i="13"/>
  <c r="AU17" i="13"/>
  <c r="AT17" i="13"/>
  <c r="AR17" i="13"/>
  <c r="AS17" i="13" s="1"/>
  <c r="AM17" i="13"/>
  <c r="AL17" i="13"/>
  <c r="AJ17" i="13"/>
  <c r="AI17" i="13"/>
  <c r="R17" i="13"/>
  <c r="P17" i="13"/>
  <c r="M17" i="13"/>
  <c r="BQ16" i="13"/>
  <c r="BP16" i="13"/>
  <c r="BM16" i="13"/>
  <c r="BL16" i="13"/>
  <c r="AU16" i="13"/>
  <c r="AT16" i="13"/>
  <c r="AR16" i="13"/>
  <c r="AS16" i="13" s="1"/>
  <c r="AM16" i="13"/>
  <c r="AL16" i="13"/>
  <c r="AJ16" i="13"/>
  <c r="AI16" i="13"/>
  <c r="R16" i="13"/>
  <c r="P16" i="13"/>
  <c r="M16" i="13"/>
  <c r="BQ15" i="13"/>
  <c r="BP15" i="13"/>
  <c r="BM15" i="13"/>
  <c r="BL15" i="13"/>
  <c r="AU15" i="13"/>
  <c r="AT15" i="13"/>
  <c r="AR15" i="13"/>
  <c r="AS15" i="13" s="1"/>
  <c r="AM15" i="13"/>
  <c r="AL15" i="13"/>
  <c r="AJ15" i="13"/>
  <c r="AI15" i="13"/>
  <c r="R15" i="13"/>
  <c r="P15" i="13"/>
  <c r="M15" i="13"/>
  <c r="BQ14" i="13"/>
  <c r="BP14" i="13"/>
  <c r="BM14" i="13"/>
  <c r="BL14" i="13"/>
  <c r="AU14" i="13"/>
  <c r="AT14" i="13"/>
  <c r="AR14" i="13"/>
  <c r="AS14" i="13" s="1"/>
  <c r="AM14" i="13"/>
  <c r="AL14" i="13"/>
  <c r="AJ14" i="13"/>
  <c r="AI14" i="13"/>
  <c r="R14" i="13"/>
  <c r="P14" i="13"/>
  <c r="M14" i="13"/>
  <c r="BQ13" i="13"/>
  <c r="BP13" i="13"/>
  <c r="BM13" i="13"/>
  <c r="BL13" i="13"/>
  <c r="AU13" i="13"/>
  <c r="AT13" i="13"/>
  <c r="AR13" i="13"/>
  <c r="AS13" i="13" s="1"/>
  <c r="AM13" i="13"/>
  <c r="AL13" i="13"/>
  <c r="AJ13" i="13"/>
  <c r="AI13" i="13"/>
  <c r="R13" i="13"/>
  <c r="P13" i="13"/>
  <c r="M13" i="13"/>
  <c r="BQ12" i="13"/>
  <c r="BP12" i="13"/>
  <c r="BM12" i="13"/>
  <c r="BL12" i="13"/>
  <c r="AU12" i="13"/>
  <c r="AT12" i="13"/>
  <c r="AR12" i="13"/>
  <c r="AS12" i="13" s="1"/>
  <c r="AM12" i="13"/>
  <c r="AL12" i="13"/>
  <c r="AJ12" i="13"/>
  <c r="AI12" i="13"/>
  <c r="R12" i="13"/>
  <c r="P12" i="13"/>
  <c r="M12" i="13"/>
  <c r="BQ11" i="13"/>
  <c r="BP11" i="13"/>
  <c r="BM11" i="13"/>
  <c r="BL11" i="13"/>
  <c r="AU11" i="13"/>
  <c r="AT11" i="13"/>
  <c r="AR11" i="13"/>
  <c r="AS11" i="13" s="1"/>
  <c r="AM11" i="13"/>
  <c r="AL11" i="13"/>
  <c r="AJ11" i="13"/>
  <c r="AI11" i="13"/>
  <c r="R11" i="13"/>
  <c r="P11" i="13"/>
  <c r="M11" i="13"/>
  <c r="BQ10" i="13"/>
  <c r="BP10" i="13"/>
  <c r="BM10" i="13"/>
  <c r="BL10" i="13"/>
  <c r="AU10" i="13"/>
  <c r="AT10" i="13"/>
  <c r="AR10" i="13"/>
  <c r="AS10" i="13" s="1"/>
  <c r="AM10" i="13"/>
  <c r="AL10" i="13"/>
  <c r="AJ10" i="13"/>
  <c r="AI10" i="13"/>
  <c r="R10" i="13"/>
  <c r="P10" i="13"/>
  <c r="M10" i="13"/>
  <c r="BQ9" i="13"/>
  <c r="BP9" i="13"/>
  <c r="BM9" i="13"/>
  <c r="BL9" i="13"/>
  <c r="AU9" i="13"/>
  <c r="AT9" i="13"/>
  <c r="AR9" i="13"/>
  <c r="AS9" i="13" s="1"/>
  <c r="AM9" i="13"/>
  <c r="AL9" i="13"/>
  <c r="AJ9" i="13"/>
  <c r="AI9" i="13"/>
  <c r="R9" i="13"/>
  <c r="P9" i="13"/>
  <c r="M9" i="13"/>
  <c r="BQ8" i="13"/>
  <c r="BP8" i="13"/>
  <c r="BM8" i="13"/>
  <c r="BL8" i="13"/>
  <c r="AU8" i="13"/>
  <c r="AT8" i="13"/>
  <c r="AR8" i="13"/>
  <c r="AS8" i="13" s="1"/>
  <c r="AM8" i="13"/>
  <c r="AL8" i="13"/>
  <c r="AJ8" i="13"/>
  <c r="AI8" i="13"/>
  <c r="R8" i="13"/>
  <c r="P8" i="13"/>
  <c r="M8" i="13"/>
  <c r="BQ7" i="13"/>
  <c r="BP7" i="13"/>
  <c r="BM7" i="13"/>
  <c r="BL7" i="13"/>
  <c r="AU7" i="13"/>
  <c r="AT7" i="13"/>
  <c r="AR7" i="13"/>
  <c r="AS7" i="13" s="1"/>
  <c r="AM7" i="13"/>
  <c r="AL7" i="13"/>
  <c r="AJ7" i="13"/>
  <c r="AI7" i="13"/>
  <c r="R7" i="13"/>
  <c r="P7" i="13"/>
  <c r="M7" i="13"/>
  <c r="BQ6" i="13"/>
  <c r="BP6" i="13"/>
  <c r="BM6" i="13"/>
  <c r="BL6" i="13"/>
  <c r="AU6" i="13"/>
  <c r="AT6" i="13"/>
  <c r="AR6" i="13"/>
  <c r="AS6" i="13" s="1"/>
  <c r="AM6" i="13"/>
  <c r="AL6" i="13"/>
  <c r="AJ6" i="13"/>
  <c r="AI6" i="13"/>
  <c r="R6" i="13"/>
  <c r="P6" i="13"/>
  <c r="M6" i="13"/>
  <c r="BQ5" i="13"/>
  <c r="BP5" i="13"/>
  <c r="BM5" i="13"/>
  <c r="BL5" i="13"/>
  <c r="AU5" i="13"/>
  <c r="AT5" i="13"/>
  <c r="AR5" i="13"/>
  <c r="AS5" i="13" s="1"/>
  <c r="AM5" i="13"/>
  <c r="AL5" i="13"/>
  <c r="AJ5" i="13"/>
  <c r="AI5" i="13"/>
  <c r="S5" i="13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R5" i="13"/>
  <c r="P5" i="13"/>
  <c r="M5" i="13"/>
  <c r="BT4" i="13"/>
  <c r="BS4" i="13"/>
  <c r="BP4" i="13"/>
  <c r="BL4" i="13"/>
  <c r="BH4" i="13"/>
  <c r="BG4" i="13"/>
  <c r="BE4" i="13"/>
  <c r="BQ4" i="13" s="1"/>
  <c r="BD4" i="13"/>
  <c r="BA4" i="13"/>
  <c r="BM4" i="13" s="1"/>
  <c r="AZ4" i="13"/>
  <c r="AU4" i="13"/>
  <c r="AT4" i="13"/>
  <c r="AR4" i="13"/>
  <c r="AS4" i="13" s="1"/>
  <c r="AM4" i="13"/>
  <c r="AL4" i="13"/>
  <c r="AJ4" i="13"/>
  <c r="AI4" i="13"/>
  <c r="W4" i="13"/>
  <c r="X4" i="13" s="1"/>
  <c r="U4" i="13"/>
  <c r="R4" i="13"/>
  <c r="P4" i="13"/>
  <c r="M4" i="13"/>
  <c r="AZ4" i="12"/>
  <c r="BI94" i="12"/>
  <c r="BQ73" i="12"/>
  <c r="BP73" i="12"/>
  <c r="BM73" i="12"/>
  <c r="BL73" i="12"/>
  <c r="AU73" i="12"/>
  <c r="AT73" i="12"/>
  <c r="AR73" i="12"/>
  <c r="AS73" i="12" s="1"/>
  <c r="AM73" i="12"/>
  <c r="AL73" i="12"/>
  <c r="AJ73" i="12"/>
  <c r="AI73" i="12"/>
  <c r="R73" i="12"/>
  <c r="P73" i="12"/>
  <c r="M73" i="12"/>
  <c r="BQ72" i="12"/>
  <c r="BP72" i="12"/>
  <c r="BM72" i="12"/>
  <c r="BL72" i="12"/>
  <c r="AU72" i="12"/>
  <c r="AT72" i="12"/>
  <c r="AR72" i="12"/>
  <c r="AS72" i="12" s="1"/>
  <c r="AM72" i="12"/>
  <c r="AL72" i="12"/>
  <c r="AJ72" i="12"/>
  <c r="AI72" i="12"/>
  <c r="R72" i="12"/>
  <c r="P72" i="12"/>
  <c r="M72" i="12"/>
  <c r="BQ71" i="12"/>
  <c r="BP71" i="12"/>
  <c r="BM71" i="12"/>
  <c r="BL71" i="12"/>
  <c r="AU71" i="12"/>
  <c r="AT71" i="12"/>
  <c r="AR71" i="12"/>
  <c r="AS71" i="12" s="1"/>
  <c r="AM71" i="12"/>
  <c r="AL71" i="12"/>
  <c r="AJ71" i="12"/>
  <c r="AI71" i="12"/>
  <c r="R71" i="12"/>
  <c r="P71" i="12"/>
  <c r="M71" i="12"/>
  <c r="BQ70" i="12"/>
  <c r="BP70" i="12"/>
  <c r="BM70" i="12"/>
  <c r="BL70" i="12"/>
  <c r="AU70" i="12"/>
  <c r="AT70" i="12"/>
  <c r="AR70" i="12"/>
  <c r="AS70" i="12" s="1"/>
  <c r="AM70" i="12"/>
  <c r="AL70" i="12"/>
  <c r="AJ70" i="12"/>
  <c r="AI70" i="12"/>
  <c r="R70" i="12"/>
  <c r="P70" i="12"/>
  <c r="M70" i="12"/>
  <c r="BQ69" i="12"/>
  <c r="BP69" i="12"/>
  <c r="BM69" i="12"/>
  <c r="BL69" i="12"/>
  <c r="AU69" i="12"/>
  <c r="AT69" i="12"/>
  <c r="AR69" i="12"/>
  <c r="AS69" i="12" s="1"/>
  <c r="AM69" i="12"/>
  <c r="AL69" i="12"/>
  <c r="AJ69" i="12"/>
  <c r="AI69" i="12"/>
  <c r="R69" i="12"/>
  <c r="P69" i="12"/>
  <c r="M69" i="12"/>
  <c r="BQ68" i="12"/>
  <c r="BP68" i="12"/>
  <c r="BM68" i="12"/>
  <c r="BL68" i="12"/>
  <c r="AU68" i="12"/>
  <c r="AT68" i="12"/>
  <c r="AR68" i="12"/>
  <c r="AS68" i="12" s="1"/>
  <c r="AM68" i="12"/>
  <c r="AL68" i="12"/>
  <c r="AJ68" i="12"/>
  <c r="AI68" i="12"/>
  <c r="R68" i="12"/>
  <c r="P68" i="12"/>
  <c r="M68" i="12"/>
  <c r="BQ67" i="12"/>
  <c r="BP67" i="12"/>
  <c r="BM67" i="12"/>
  <c r="BL67" i="12"/>
  <c r="AU67" i="12"/>
  <c r="AT67" i="12"/>
  <c r="AR67" i="12"/>
  <c r="AS67" i="12" s="1"/>
  <c r="AM67" i="12"/>
  <c r="AL67" i="12"/>
  <c r="AJ67" i="12"/>
  <c r="AI67" i="12"/>
  <c r="R67" i="12"/>
  <c r="P67" i="12"/>
  <c r="M67" i="12"/>
  <c r="BQ66" i="12"/>
  <c r="BP66" i="12"/>
  <c r="BM66" i="12"/>
  <c r="BL66" i="12"/>
  <c r="AU66" i="12"/>
  <c r="AT66" i="12"/>
  <c r="AR66" i="12"/>
  <c r="AS66" i="12" s="1"/>
  <c r="AM66" i="12"/>
  <c r="AL66" i="12"/>
  <c r="AJ66" i="12"/>
  <c r="AI66" i="12"/>
  <c r="R66" i="12"/>
  <c r="P66" i="12"/>
  <c r="M66" i="12"/>
  <c r="BQ65" i="12"/>
  <c r="BP65" i="12"/>
  <c r="BM65" i="12"/>
  <c r="BL65" i="12"/>
  <c r="AU65" i="12"/>
  <c r="AT65" i="12"/>
  <c r="AR65" i="12"/>
  <c r="AS65" i="12" s="1"/>
  <c r="AM65" i="12"/>
  <c r="AL65" i="12"/>
  <c r="AJ65" i="12"/>
  <c r="AI65" i="12"/>
  <c r="R65" i="12"/>
  <c r="P65" i="12"/>
  <c r="M65" i="12"/>
  <c r="BQ64" i="12"/>
  <c r="BP64" i="12"/>
  <c r="BM64" i="12"/>
  <c r="BL64" i="12"/>
  <c r="AU64" i="12"/>
  <c r="AT64" i="12"/>
  <c r="AR64" i="12"/>
  <c r="AS64" i="12" s="1"/>
  <c r="AM64" i="12"/>
  <c r="AL64" i="12"/>
  <c r="AJ64" i="12"/>
  <c r="AI64" i="12"/>
  <c r="R64" i="12"/>
  <c r="P64" i="12"/>
  <c r="M64" i="12"/>
  <c r="BQ63" i="12"/>
  <c r="BP63" i="12"/>
  <c r="BM63" i="12"/>
  <c r="BL63" i="12"/>
  <c r="AU63" i="12"/>
  <c r="AT63" i="12"/>
  <c r="AR63" i="12"/>
  <c r="AS63" i="12" s="1"/>
  <c r="AM63" i="12"/>
  <c r="AL63" i="12"/>
  <c r="AJ63" i="12"/>
  <c r="AI63" i="12"/>
  <c r="R63" i="12"/>
  <c r="P63" i="12"/>
  <c r="M63" i="12"/>
  <c r="BQ62" i="12"/>
  <c r="BP62" i="12"/>
  <c r="BM62" i="12"/>
  <c r="BL62" i="12"/>
  <c r="AU62" i="12"/>
  <c r="AT62" i="12"/>
  <c r="AR62" i="12"/>
  <c r="AS62" i="12" s="1"/>
  <c r="AM62" i="12"/>
  <c r="AL62" i="12"/>
  <c r="AJ62" i="12"/>
  <c r="AI62" i="12"/>
  <c r="R62" i="12"/>
  <c r="P62" i="12"/>
  <c r="M62" i="12"/>
  <c r="BQ61" i="12"/>
  <c r="BP61" i="12"/>
  <c r="BM61" i="12"/>
  <c r="BL61" i="12"/>
  <c r="AU61" i="12"/>
  <c r="AT61" i="12"/>
  <c r="AR61" i="12"/>
  <c r="AS61" i="12" s="1"/>
  <c r="AM61" i="12"/>
  <c r="AL61" i="12"/>
  <c r="AJ61" i="12"/>
  <c r="AI61" i="12"/>
  <c r="R61" i="12"/>
  <c r="P61" i="12"/>
  <c r="M61" i="12"/>
  <c r="BP60" i="12"/>
  <c r="BL60" i="12"/>
  <c r="BE60" i="12"/>
  <c r="BQ60" i="12" s="1"/>
  <c r="BD60" i="12"/>
  <c r="BA60" i="12"/>
  <c r="BM60" i="12" s="1"/>
  <c r="AZ60" i="12"/>
  <c r="AU60" i="12"/>
  <c r="AT60" i="12"/>
  <c r="AR60" i="12"/>
  <c r="AS60" i="12" s="1"/>
  <c r="AM60" i="12"/>
  <c r="AL60" i="12"/>
  <c r="AJ60" i="12"/>
  <c r="AI60" i="12"/>
  <c r="R60" i="12"/>
  <c r="P60" i="12"/>
  <c r="M60" i="12"/>
  <c r="BQ59" i="12"/>
  <c r="BP59" i="12"/>
  <c r="BM59" i="12"/>
  <c r="BL59" i="12"/>
  <c r="AU59" i="12"/>
  <c r="AT59" i="12"/>
  <c r="AR59" i="12"/>
  <c r="AS59" i="12" s="1"/>
  <c r="AM59" i="12"/>
  <c r="AL59" i="12"/>
  <c r="AJ59" i="12"/>
  <c r="AI59" i="12"/>
  <c r="R59" i="12"/>
  <c r="P59" i="12"/>
  <c r="M59" i="12"/>
  <c r="BQ58" i="12"/>
  <c r="BP58" i="12"/>
  <c r="BM58" i="12"/>
  <c r="BL58" i="12"/>
  <c r="AU58" i="12"/>
  <c r="AT58" i="12"/>
  <c r="AR58" i="12"/>
  <c r="AS58" i="12" s="1"/>
  <c r="AM58" i="12"/>
  <c r="AL58" i="12"/>
  <c r="AJ58" i="12"/>
  <c r="AI58" i="12"/>
  <c r="R58" i="12"/>
  <c r="P58" i="12"/>
  <c r="M58" i="12"/>
  <c r="BQ57" i="12"/>
  <c r="BP57" i="12"/>
  <c r="BM57" i="12"/>
  <c r="BL57" i="12"/>
  <c r="AU57" i="12"/>
  <c r="AT57" i="12"/>
  <c r="AR57" i="12"/>
  <c r="AS57" i="12" s="1"/>
  <c r="AM57" i="12"/>
  <c r="AL57" i="12"/>
  <c r="AJ57" i="12"/>
  <c r="AI57" i="12"/>
  <c r="R57" i="12"/>
  <c r="P57" i="12"/>
  <c r="M57" i="12"/>
  <c r="BQ56" i="12"/>
  <c r="BP56" i="12"/>
  <c r="BM56" i="12"/>
  <c r="BL56" i="12"/>
  <c r="AU56" i="12"/>
  <c r="AT56" i="12"/>
  <c r="AR56" i="12"/>
  <c r="AS56" i="12" s="1"/>
  <c r="AM56" i="12"/>
  <c r="AL56" i="12"/>
  <c r="AJ56" i="12"/>
  <c r="AI56" i="12"/>
  <c r="R56" i="12"/>
  <c r="P56" i="12"/>
  <c r="M56" i="12"/>
  <c r="BQ55" i="12"/>
  <c r="BP55" i="12"/>
  <c r="BM55" i="12"/>
  <c r="BL55" i="12"/>
  <c r="AU55" i="12"/>
  <c r="AT55" i="12"/>
  <c r="AR55" i="12"/>
  <c r="AS55" i="12" s="1"/>
  <c r="AM55" i="12"/>
  <c r="AL55" i="12"/>
  <c r="AJ55" i="12"/>
  <c r="AI55" i="12"/>
  <c r="R55" i="12"/>
  <c r="P55" i="12"/>
  <c r="M55" i="12"/>
  <c r="BQ54" i="12"/>
  <c r="BP54" i="12"/>
  <c r="BM54" i="12"/>
  <c r="BL54" i="12"/>
  <c r="AU54" i="12"/>
  <c r="AT54" i="12"/>
  <c r="AR54" i="12"/>
  <c r="AS54" i="12" s="1"/>
  <c r="AM54" i="12"/>
  <c r="AL54" i="12"/>
  <c r="AJ54" i="12"/>
  <c r="AI54" i="12"/>
  <c r="R54" i="12"/>
  <c r="P54" i="12"/>
  <c r="M54" i="12"/>
  <c r="BQ53" i="12"/>
  <c r="BP53" i="12"/>
  <c r="BM53" i="12"/>
  <c r="BL53" i="12"/>
  <c r="AU53" i="12"/>
  <c r="AT53" i="12"/>
  <c r="AR53" i="12"/>
  <c r="AS53" i="12" s="1"/>
  <c r="AM53" i="12"/>
  <c r="AL53" i="12"/>
  <c r="AJ53" i="12"/>
  <c r="AI53" i="12"/>
  <c r="R53" i="12"/>
  <c r="P53" i="12"/>
  <c r="M53" i="12"/>
  <c r="BQ52" i="12"/>
  <c r="BP52" i="12"/>
  <c r="BM52" i="12"/>
  <c r="BL52" i="12"/>
  <c r="AU52" i="12"/>
  <c r="AT52" i="12"/>
  <c r="AR52" i="12"/>
  <c r="AS52" i="12" s="1"/>
  <c r="AM52" i="12"/>
  <c r="AL52" i="12"/>
  <c r="AJ52" i="12"/>
  <c r="AI52" i="12"/>
  <c r="AE52" i="12"/>
  <c r="R52" i="12"/>
  <c r="P52" i="12"/>
  <c r="M52" i="12"/>
  <c r="BQ51" i="12"/>
  <c r="BP51" i="12"/>
  <c r="BM51" i="12"/>
  <c r="BL51" i="12"/>
  <c r="AU51" i="12"/>
  <c r="AT51" i="12"/>
  <c r="AR51" i="12"/>
  <c r="AS51" i="12" s="1"/>
  <c r="AM51" i="12"/>
  <c r="AL51" i="12"/>
  <c r="AJ51" i="12"/>
  <c r="AI51" i="12"/>
  <c r="R51" i="12"/>
  <c r="P51" i="12"/>
  <c r="M51" i="12"/>
  <c r="BQ50" i="12"/>
  <c r="BP50" i="12"/>
  <c r="BM50" i="12"/>
  <c r="BL50" i="12"/>
  <c r="AU50" i="12"/>
  <c r="AT50" i="12"/>
  <c r="AR50" i="12"/>
  <c r="AS50" i="12" s="1"/>
  <c r="AM50" i="12"/>
  <c r="AL50" i="12"/>
  <c r="AJ50" i="12"/>
  <c r="AI50" i="12"/>
  <c r="R50" i="12"/>
  <c r="P50" i="12"/>
  <c r="M50" i="12"/>
  <c r="BT49" i="12"/>
  <c r="BS49" i="12"/>
  <c r="BP49" i="12"/>
  <c r="BL49" i="12"/>
  <c r="BH49" i="12"/>
  <c r="BG49" i="12"/>
  <c r="BE49" i="12"/>
  <c r="BQ49" i="12" s="1"/>
  <c r="BD49" i="12"/>
  <c r="BA49" i="12"/>
  <c r="BM49" i="12" s="1"/>
  <c r="AZ49" i="12"/>
  <c r="AU49" i="12"/>
  <c r="AT49" i="12"/>
  <c r="AR49" i="12"/>
  <c r="AS49" i="12" s="1"/>
  <c r="AM49" i="12"/>
  <c r="AL49" i="12"/>
  <c r="AJ49" i="12"/>
  <c r="AI49" i="12"/>
  <c r="R49" i="12"/>
  <c r="P49" i="12"/>
  <c r="M49" i="12"/>
  <c r="BQ48" i="12"/>
  <c r="BP48" i="12"/>
  <c r="BM48" i="12"/>
  <c r="BL48" i="12"/>
  <c r="AU48" i="12"/>
  <c r="AT48" i="12"/>
  <c r="AR48" i="12"/>
  <c r="AS48" i="12" s="1"/>
  <c r="AM48" i="12"/>
  <c r="AL48" i="12"/>
  <c r="AJ48" i="12"/>
  <c r="AI48" i="12"/>
  <c r="R48" i="12"/>
  <c r="P48" i="12"/>
  <c r="M48" i="12"/>
  <c r="BQ47" i="12"/>
  <c r="BP47" i="12"/>
  <c r="BM47" i="12"/>
  <c r="BL47" i="12"/>
  <c r="AU47" i="12"/>
  <c r="AT47" i="12"/>
  <c r="AR47" i="12"/>
  <c r="AS47" i="12" s="1"/>
  <c r="AM47" i="12"/>
  <c r="AL47" i="12"/>
  <c r="AJ47" i="12"/>
  <c r="AI47" i="12"/>
  <c r="R47" i="12"/>
  <c r="P47" i="12"/>
  <c r="M47" i="12"/>
  <c r="BP46" i="12"/>
  <c r="BL46" i="12"/>
  <c r="BE46" i="12"/>
  <c r="BQ46" i="12" s="1"/>
  <c r="BD46" i="12"/>
  <c r="BA46" i="12"/>
  <c r="BM46" i="12" s="1"/>
  <c r="AZ46" i="12"/>
  <c r="AU46" i="12"/>
  <c r="AT46" i="12"/>
  <c r="AR46" i="12"/>
  <c r="AS46" i="12" s="1"/>
  <c r="AM46" i="12"/>
  <c r="AL46" i="12"/>
  <c r="AJ46" i="12"/>
  <c r="AI46" i="12"/>
  <c r="R46" i="12"/>
  <c r="P46" i="12"/>
  <c r="M46" i="12"/>
  <c r="BQ45" i="12"/>
  <c r="BP45" i="12"/>
  <c r="BM45" i="12"/>
  <c r="BL45" i="12"/>
  <c r="AU45" i="12"/>
  <c r="AT45" i="12"/>
  <c r="AR45" i="12"/>
  <c r="AS45" i="12" s="1"/>
  <c r="AM45" i="12"/>
  <c r="AL45" i="12"/>
  <c r="AJ45" i="12"/>
  <c r="AI45" i="12"/>
  <c r="R45" i="12"/>
  <c r="P45" i="12"/>
  <c r="M45" i="12"/>
  <c r="BQ44" i="12"/>
  <c r="BP44" i="12"/>
  <c r="BM44" i="12"/>
  <c r="BL44" i="12"/>
  <c r="AU44" i="12"/>
  <c r="AT44" i="12"/>
  <c r="AR44" i="12"/>
  <c r="AS44" i="12" s="1"/>
  <c r="AM44" i="12"/>
  <c r="AL44" i="12"/>
  <c r="AJ44" i="12"/>
  <c r="AI44" i="12"/>
  <c r="R44" i="12"/>
  <c r="P44" i="12"/>
  <c r="M44" i="12"/>
  <c r="BQ43" i="12"/>
  <c r="BP43" i="12"/>
  <c r="BM43" i="12"/>
  <c r="BL43" i="12"/>
  <c r="AU43" i="12"/>
  <c r="AT43" i="12"/>
  <c r="AR43" i="12"/>
  <c r="AS43" i="12" s="1"/>
  <c r="AM43" i="12"/>
  <c r="AL43" i="12"/>
  <c r="AJ43" i="12"/>
  <c r="AI43" i="12"/>
  <c r="R43" i="12"/>
  <c r="P43" i="12"/>
  <c r="M43" i="12"/>
  <c r="BQ42" i="12"/>
  <c r="BP42" i="12"/>
  <c r="BM42" i="12"/>
  <c r="BL42" i="12"/>
  <c r="AU42" i="12"/>
  <c r="AT42" i="12"/>
  <c r="AR42" i="12"/>
  <c r="AS42" i="12" s="1"/>
  <c r="AM42" i="12"/>
  <c r="AL42" i="12"/>
  <c r="AJ42" i="12"/>
  <c r="AI42" i="12"/>
  <c r="R42" i="12"/>
  <c r="P42" i="12"/>
  <c r="M42" i="12"/>
  <c r="BQ41" i="12"/>
  <c r="BP41" i="12"/>
  <c r="BM41" i="12"/>
  <c r="BL41" i="12"/>
  <c r="AU41" i="12"/>
  <c r="AT41" i="12"/>
  <c r="AR41" i="12"/>
  <c r="AS41" i="12" s="1"/>
  <c r="AM41" i="12"/>
  <c r="AL41" i="12"/>
  <c r="AJ41" i="12"/>
  <c r="AI41" i="12"/>
  <c r="R41" i="12"/>
  <c r="P41" i="12"/>
  <c r="M41" i="12"/>
  <c r="BQ40" i="12"/>
  <c r="BP40" i="12"/>
  <c r="BM40" i="12"/>
  <c r="BL40" i="12"/>
  <c r="AU40" i="12"/>
  <c r="AT40" i="12"/>
  <c r="AR40" i="12"/>
  <c r="AS40" i="12" s="1"/>
  <c r="AM40" i="12"/>
  <c r="AL40" i="12"/>
  <c r="AJ40" i="12"/>
  <c r="AI40" i="12"/>
  <c r="R40" i="12"/>
  <c r="P40" i="12"/>
  <c r="M40" i="12"/>
  <c r="BQ39" i="12"/>
  <c r="BP39" i="12"/>
  <c r="BM39" i="12"/>
  <c r="BL39" i="12"/>
  <c r="AU39" i="12"/>
  <c r="AT39" i="12"/>
  <c r="AR39" i="12"/>
  <c r="AS39" i="12" s="1"/>
  <c r="AM39" i="12"/>
  <c r="AL39" i="12"/>
  <c r="AJ39" i="12"/>
  <c r="AI39" i="12"/>
  <c r="R39" i="12"/>
  <c r="P39" i="12"/>
  <c r="M39" i="12"/>
  <c r="BQ38" i="12"/>
  <c r="BP38" i="12"/>
  <c r="BM38" i="12"/>
  <c r="BL38" i="12"/>
  <c r="AU38" i="12"/>
  <c r="AT38" i="12"/>
  <c r="AR38" i="12"/>
  <c r="AS38" i="12" s="1"/>
  <c r="AM38" i="12"/>
  <c r="AL38" i="12"/>
  <c r="AJ38" i="12"/>
  <c r="AI38" i="12"/>
  <c r="R38" i="12"/>
  <c r="P38" i="12"/>
  <c r="M38" i="12"/>
  <c r="BQ37" i="12"/>
  <c r="BP37" i="12"/>
  <c r="BM37" i="12"/>
  <c r="BL37" i="12"/>
  <c r="AU37" i="12"/>
  <c r="AT37" i="12"/>
  <c r="AR37" i="12"/>
  <c r="AS37" i="12" s="1"/>
  <c r="AM37" i="12"/>
  <c r="AL37" i="12"/>
  <c r="AJ37" i="12"/>
  <c r="AI37" i="12"/>
  <c r="R37" i="12"/>
  <c r="P37" i="12"/>
  <c r="M37" i="12"/>
  <c r="BQ36" i="12"/>
  <c r="BP36" i="12"/>
  <c r="BM36" i="12"/>
  <c r="BL36" i="12"/>
  <c r="AU36" i="12"/>
  <c r="AT36" i="12"/>
  <c r="AR36" i="12"/>
  <c r="AS36" i="12" s="1"/>
  <c r="AM36" i="12"/>
  <c r="AL36" i="12"/>
  <c r="AJ36" i="12"/>
  <c r="AI36" i="12"/>
  <c r="R36" i="12"/>
  <c r="P36" i="12"/>
  <c r="M36" i="12"/>
  <c r="BQ35" i="12"/>
  <c r="BP35" i="12"/>
  <c r="BM35" i="12"/>
  <c r="BL35" i="12"/>
  <c r="AU35" i="12"/>
  <c r="AT35" i="12"/>
  <c r="AR35" i="12"/>
  <c r="AS35" i="12" s="1"/>
  <c r="AM35" i="12"/>
  <c r="AL35" i="12"/>
  <c r="AJ35" i="12"/>
  <c r="AI35" i="12"/>
  <c r="R35" i="12"/>
  <c r="P35" i="12"/>
  <c r="M35" i="12"/>
  <c r="BQ34" i="12"/>
  <c r="BP34" i="12"/>
  <c r="BM34" i="12"/>
  <c r="BL34" i="12"/>
  <c r="AU34" i="12"/>
  <c r="AT34" i="12"/>
  <c r="AR34" i="12"/>
  <c r="AS34" i="12" s="1"/>
  <c r="AM34" i="12"/>
  <c r="AL34" i="12"/>
  <c r="AJ34" i="12"/>
  <c r="AI34" i="12"/>
  <c r="R34" i="12"/>
  <c r="P34" i="12"/>
  <c r="M34" i="12"/>
  <c r="BQ33" i="12"/>
  <c r="BP33" i="12"/>
  <c r="BM33" i="12"/>
  <c r="BL33" i="12"/>
  <c r="AU33" i="12"/>
  <c r="AT33" i="12"/>
  <c r="AR33" i="12"/>
  <c r="AS33" i="12" s="1"/>
  <c r="AM33" i="12"/>
  <c r="AL33" i="12"/>
  <c r="AJ33" i="12"/>
  <c r="AI33" i="12"/>
  <c r="R33" i="12"/>
  <c r="P33" i="12"/>
  <c r="M33" i="12"/>
  <c r="BP32" i="12"/>
  <c r="BL32" i="12"/>
  <c r="BE32" i="12"/>
  <c r="BQ32" i="12" s="1"/>
  <c r="BD32" i="12"/>
  <c r="BA32" i="12"/>
  <c r="BM32" i="12" s="1"/>
  <c r="AZ32" i="12"/>
  <c r="AU32" i="12"/>
  <c r="AT32" i="12"/>
  <c r="AR32" i="12"/>
  <c r="AS32" i="12" s="1"/>
  <c r="AM32" i="12"/>
  <c r="AL32" i="12"/>
  <c r="AJ32" i="12"/>
  <c r="AI32" i="12"/>
  <c r="R32" i="12"/>
  <c r="P32" i="12"/>
  <c r="M32" i="12"/>
  <c r="BQ31" i="12"/>
  <c r="BP31" i="12"/>
  <c r="BM31" i="12"/>
  <c r="BL31" i="12"/>
  <c r="AU31" i="12"/>
  <c r="AT31" i="12"/>
  <c r="AR31" i="12"/>
  <c r="AS31" i="12" s="1"/>
  <c r="AM31" i="12"/>
  <c r="AL31" i="12"/>
  <c r="AJ31" i="12"/>
  <c r="AI31" i="12"/>
  <c r="R31" i="12"/>
  <c r="P31" i="12"/>
  <c r="M31" i="12"/>
  <c r="BQ30" i="12"/>
  <c r="BP30" i="12"/>
  <c r="BM30" i="12"/>
  <c r="BL30" i="12"/>
  <c r="AU30" i="12"/>
  <c r="AT30" i="12"/>
  <c r="AR30" i="12"/>
  <c r="AS30" i="12" s="1"/>
  <c r="AM30" i="12"/>
  <c r="AL30" i="12"/>
  <c r="AJ30" i="12"/>
  <c r="AI30" i="12"/>
  <c r="R30" i="12"/>
  <c r="P30" i="12"/>
  <c r="M30" i="12"/>
  <c r="BQ29" i="12"/>
  <c r="BP29" i="12"/>
  <c r="BM29" i="12"/>
  <c r="BL29" i="12"/>
  <c r="AU29" i="12"/>
  <c r="AT29" i="12"/>
  <c r="AR29" i="12"/>
  <c r="AS29" i="12" s="1"/>
  <c r="AM29" i="12"/>
  <c r="AL29" i="12"/>
  <c r="AJ29" i="12"/>
  <c r="AI29" i="12"/>
  <c r="R29" i="12"/>
  <c r="P29" i="12"/>
  <c r="M29" i="12"/>
  <c r="BQ28" i="12"/>
  <c r="BP28" i="12"/>
  <c r="BM28" i="12"/>
  <c r="BL28" i="12"/>
  <c r="AU28" i="12"/>
  <c r="AT28" i="12"/>
  <c r="AR28" i="12"/>
  <c r="AS28" i="12" s="1"/>
  <c r="AM28" i="12"/>
  <c r="AL28" i="12"/>
  <c r="AJ28" i="12"/>
  <c r="AI28" i="12"/>
  <c r="R28" i="12"/>
  <c r="P28" i="12"/>
  <c r="M28" i="12"/>
  <c r="BQ27" i="12"/>
  <c r="BP27" i="12"/>
  <c r="BM27" i="12"/>
  <c r="BL27" i="12"/>
  <c r="AU27" i="12"/>
  <c r="AT27" i="12"/>
  <c r="AR27" i="12"/>
  <c r="AS27" i="12" s="1"/>
  <c r="AM27" i="12"/>
  <c r="AL27" i="12"/>
  <c r="AJ27" i="12"/>
  <c r="AI27" i="12"/>
  <c r="R27" i="12"/>
  <c r="P27" i="12"/>
  <c r="M27" i="12"/>
  <c r="BQ26" i="12"/>
  <c r="BP26" i="12"/>
  <c r="BM26" i="12"/>
  <c r="BL26" i="12"/>
  <c r="AU26" i="12"/>
  <c r="AT26" i="12"/>
  <c r="AR26" i="12"/>
  <c r="AS26" i="12" s="1"/>
  <c r="AM26" i="12"/>
  <c r="AL26" i="12"/>
  <c r="AJ26" i="12"/>
  <c r="AI26" i="12"/>
  <c r="R26" i="12"/>
  <c r="P26" i="12"/>
  <c r="M26" i="12"/>
  <c r="BQ25" i="12"/>
  <c r="BP25" i="12"/>
  <c r="BM25" i="12"/>
  <c r="BL25" i="12"/>
  <c r="AU25" i="12"/>
  <c r="AT25" i="12"/>
  <c r="AR25" i="12"/>
  <c r="AS25" i="12" s="1"/>
  <c r="AM25" i="12"/>
  <c r="AL25" i="12"/>
  <c r="AJ25" i="12"/>
  <c r="AI25" i="12"/>
  <c r="R25" i="12"/>
  <c r="P25" i="12"/>
  <c r="M25" i="12"/>
  <c r="BQ24" i="12"/>
  <c r="BP24" i="12"/>
  <c r="BM24" i="12"/>
  <c r="BL24" i="12"/>
  <c r="AU24" i="12"/>
  <c r="AT24" i="12"/>
  <c r="AR24" i="12"/>
  <c r="AS24" i="12" s="1"/>
  <c r="AM24" i="12"/>
  <c r="AL24" i="12"/>
  <c r="AJ24" i="12"/>
  <c r="AI24" i="12"/>
  <c r="R24" i="12"/>
  <c r="P24" i="12"/>
  <c r="M24" i="12"/>
  <c r="BQ23" i="12"/>
  <c r="BP23" i="12"/>
  <c r="BM23" i="12"/>
  <c r="BL23" i="12"/>
  <c r="AU23" i="12"/>
  <c r="AT23" i="12"/>
  <c r="AR23" i="12"/>
  <c r="AS23" i="12" s="1"/>
  <c r="AM23" i="12"/>
  <c r="AL23" i="12"/>
  <c r="AJ23" i="12"/>
  <c r="AI23" i="12"/>
  <c r="R23" i="12"/>
  <c r="P23" i="12"/>
  <c r="M23" i="12"/>
  <c r="BQ22" i="12"/>
  <c r="BP22" i="12"/>
  <c r="BM22" i="12"/>
  <c r="BL22" i="12"/>
  <c r="AU22" i="12"/>
  <c r="AT22" i="12"/>
  <c r="AR22" i="12"/>
  <c r="AS22" i="12" s="1"/>
  <c r="AM22" i="12"/>
  <c r="AL22" i="12"/>
  <c r="AJ22" i="12"/>
  <c r="AI22" i="12"/>
  <c r="R22" i="12"/>
  <c r="P22" i="12"/>
  <c r="M22" i="12"/>
  <c r="BQ21" i="12"/>
  <c r="BP21" i="12"/>
  <c r="BM21" i="12"/>
  <c r="BL21" i="12"/>
  <c r="AU21" i="12"/>
  <c r="AT21" i="12"/>
  <c r="AR21" i="12"/>
  <c r="AS21" i="12" s="1"/>
  <c r="AM21" i="12"/>
  <c r="AL21" i="12"/>
  <c r="AJ21" i="12"/>
  <c r="AI21" i="12"/>
  <c r="R21" i="12"/>
  <c r="P21" i="12"/>
  <c r="M21" i="12"/>
  <c r="BQ20" i="12"/>
  <c r="BP20" i="12"/>
  <c r="BM20" i="12"/>
  <c r="BL20" i="12"/>
  <c r="AU20" i="12"/>
  <c r="AT20" i="12"/>
  <c r="AR20" i="12"/>
  <c r="AS20" i="12" s="1"/>
  <c r="AM20" i="12"/>
  <c r="AL20" i="12"/>
  <c r="AJ20" i="12"/>
  <c r="AI20" i="12"/>
  <c r="R20" i="12"/>
  <c r="P20" i="12"/>
  <c r="M20" i="12"/>
  <c r="BQ19" i="12"/>
  <c r="BP19" i="12"/>
  <c r="BM19" i="12"/>
  <c r="BL19" i="12"/>
  <c r="AU19" i="12"/>
  <c r="AT19" i="12"/>
  <c r="AR19" i="12"/>
  <c r="AS19" i="12" s="1"/>
  <c r="AM19" i="12"/>
  <c r="AL19" i="12"/>
  <c r="AJ19" i="12"/>
  <c r="AI19" i="12"/>
  <c r="R19" i="12"/>
  <c r="P19" i="12"/>
  <c r="M19" i="12"/>
  <c r="BP18" i="12"/>
  <c r="BL18" i="12"/>
  <c r="BE18" i="12"/>
  <c r="BQ18" i="12" s="1"/>
  <c r="BD18" i="12"/>
  <c r="BA18" i="12"/>
  <c r="BM18" i="12" s="1"/>
  <c r="AZ18" i="12"/>
  <c r="AU18" i="12"/>
  <c r="AT18" i="12"/>
  <c r="AR18" i="12"/>
  <c r="AS18" i="12" s="1"/>
  <c r="AM18" i="12"/>
  <c r="AL18" i="12"/>
  <c r="AJ18" i="12"/>
  <c r="AI18" i="12"/>
  <c r="R18" i="12"/>
  <c r="P18" i="12"/>
  <c r="Q19" i="12" s="1"/>
  <c r="M18" i="12"/>
  <c r="BQ17" i="12"/>
  <c r="BP17" i="12"/>
  <c r="BM17" i="12"/>
  <c r="BL17" i="12"/>
  <c r="AU17" i="12"/>
  <c r="AT17" i="12"/>
  <c r="AR17" i="12"/>
  <c r="AS17" i="12" s="1"/>
  <c r="AM17" i="12"/>
  <c r="AL17" i="12"/>
  <c r="AJ17" i="12"/>
  <c r="AI17" i="12"/>
  <c r="R17" i="12"/>
  <c r="P17" i="12"/>
  <c r="M17" i="12"/>
  <c r="BQ16" i="12"/>
  <c r="BP16" i="12"/>
  <c r="BM16" i="12"/>
  <c r="BL16" i="12"/>
  <c r="AU16" i="12"/>
  <c r="AT16" i="12"/>
  <c r="AR16" i="12"/>
  <c r="AS16" i="12" s="1"/>
  <c r="AM16" i="12"/>
  <c r="AL16" i="12"/>
  <c r="AJ16" i="12"/>
  <c r="AI16" i="12"/>
  <c r="R16" i="12"/>
  <c r="P16" i="12"/>
  <c r="M16" i="12"/>
  <c r="BQ15" i="12"/>
  <c r="BP15" i="12"/>
  <c r="BM15" i="12"/>
  <c r="BL15" i="12"/>
  <c r="AU15" i="12"/>
  <c r="AT15" i="12"/>
  <c r="AR15" i="12"/>
  <c r="AS15" i="12" s="1"/>
  <c r="AM15" i="12"/>
  <c r="AL15" i="12"/>
  <c r="AJ15" i="12"/>
  <c r="AI15" i="12"/>
  <c r="R15" i="12"/>
  <c r="P15" i="12"/>
  <c r="M15" i="12"/>
  <c r="BQ14" i="12"/>
  <c r="BP14" i="12"/>
  <c r="BM14" i="12"/>
  <c r="BL14" i="12"/>
  <c r="AU14" i="12"/>
  <c r="AT14" i="12"/>
  <c r="AR14" i="12"/>
  <c r="AS14" i="12" s="1"/>
  <c r="AM14" i="12"/>
  <c r="AL14" i="12"/>
  <c r="AJ14" i="12"/>
  <c r="AI14" i="12"/>
  <c r="R14" i="12"/>
  <c r="P14" i="12"/>
  <c r="M14" i="12"/>
  <c r="BQ13" i="12"/>
  <c r="BP13" i="12"/>
  <c r="BM13" i="12"/>
  <c r="BL13" i="12"/>
  <c r="AU13" i="12"/>
  <c r="AT13" i="12"/>
  <c r="AR13" i="12"/>
  <c r="AS13" i="12" s="1"/>
  <c r="AM13" i="12"/>
  <c r="AL13" i="12"/>
  <c r="AJ13" i="12"/>
  <c r="AI13" i="12"/>
  <c r="R13" i="12"/>
  <c r="P13" i="12"/>
  <c r="M13" i="12"/>
  <c r="BQ12" i="12"/>
  <c r="BP12" i="12"/>
  <c r="BM12" i="12"/>
  <c r="BL12" i="12"/>
  <c r="AU12" i="12"/>
  <c r="AT12" i="12"/>
  <c r="AR12" i="12"/>
  <c r="AS12" i="12" s="1"/>
  <c r="AM12" i="12"/>
  <c r="AL12" i="12"/>
  <c r="AJ12" i="12"/>
  <c r="AI12" i="12"/>
  <c r="R12" i="12"/>
  <c r="P12" i="12"/>
  <c r="M12" i="12"/>
  <c r="BQ11" i="12"/>
  <c r="BP11" i="12"/>
  <c r="BM11" i="12"/>
  <c r="BL11" i="12"/>
  <c r="AU11" i="12"/>
  <c r="AT11" i="12"/>
  <c r="AR11" i="12"/>
  <c r="AS11" i="12" s="1"/>
  <c r="AM11" i="12"/>
  <c r="AL11" i="12"/>
  <c r="AJ11" i="12"/>
  <c r="AI11" i="12"/>
  <c r="R11" i="12"/>
  <c r="P11" i="12"/>
  <c r="M11" i="12"/>
  <c r="BQ10" i="12"/>
  <c r="BP10" i="12"/>
  <c r="BM10" i="12"/>
  <c r="BL10" i="12"/>
  <c r="AU10" i="12"/>
  <c r="AT10" i="12"/>
  <c r="AR10" i="12"/>
  <c r="AS10" i="12" s="1"/>
  <c r="AM10" i="12"/>
  <c r="AL10" i="12"/>
  <c r="AJ10" i="12"/>
  <c r="AI10" i="12"/>
  <c r="R10" i="12"/>
  <c r="P10" i="12"/>
  <c r="M10" i="12"/>
  <c r="BQ9" i="12"/>
  <c r="BP9" i="12"/>
  <c r="BM9" i="12"/>
  <c r="BL9" i="12"/>
  <c r="AU9" i="12"/>
  <c r="AT9" i="12"/>
  <c r="AR9" i="12"/>
  <c r="AS9" i="12" s="1"/>
  <c r="AM9" i="12"/>
  <c r="AL9" i="12"/>
  <c r="AJ9" i="12"/>
  <c r="AI9" i="12"/>
  <c r="R9" i="12"/>
  <c r="P9" i="12"/>
  <c r="M9" i="12"/>
  <c r="BQ8" i="12"/>
  <c r="BP8" i="12"/>
  <c r="BM8" i="12"/>
  <c r="BL8" i="12"/>
  <c r="AU8" i="12"/>
  <c r="AT8" i="12"/>
  <c r="AR8" i="12"/>
  <c r="AS8" i="12" s="1"/>
  <c r="AM8" i="12"/>
  <c r="AL8" i="12"/>
  <c r="AJ8" i="12"/>
  <c r="AI8" i="12"/>
  <c r="R8" i="12"/>
  <c r="P8" i="12"/>
  <c r="M8" i="12"/>
  <c r="BQ7" i="12"/>
  <c r="BP7" i="12"/>
  <c r="BM7" i="12"/>
  <c r="BL7" i="12"/>
  <c r="AU7" i="12"/>
  <c r="AT7" i="12"/>
  <c r="AR7" i="12"/>
  <c r="AS7" i="12" s="1"/>
  <c r="AM7" i="12"/>
  <c r="AL7" i="12"/>
  <c r="AJ7" i="12"/>
  <c r="AI7" i="12"/>
  <c r="R7" i="12"/>
  <c r="P7" i="12"/>
  <c r="M7" i="12"/>
  <c r="BQ6" i="12"/>
  <c r="BP6" i="12"/>
  <c r="BM6" i="12"/>
  <c r="BL6" i="12"/>
  <c r="AU6" i="12"/>
  <c r="AT6" i="12"/>
  <c r="AR6" i="12"/>
  <c r="AS6" i="12" s="1"/>
  <c r="AM6" i="12"/>
  <c r="AL6" i="12"/>
  <c r="AJ6" i="12"/>
  <c r="AI6" i="12"/>
  <c r="R6" i="12"/>
  <c r="P6" i="12"/>
  <c r="M6" i="12"/>
  <c r="BQ5" i="12"/>
  <c r="BP5" i="12"/>
  <c r="BM5" i="12"/>
  <c r="BL5" i="12"/>
  <c r="AU5" i="12"/>
  <c r="AT5" i="12"/>
  <c r="AR5" i="12"/>
  <c r="AS5" i="12" s="1"/>
  <c r="AM5" i="12"/>
  <c r="AL5" i="12"/>
  <c r="AJ5" i="12"/>
  <c r="AI5" i="12"/>
  <c r="S5" i="12"/>
  <c r="S6" i="12" s="1"/>
  <c r="S7" i="12" s="1"/>
  <c r="S8" i="12" s="1"/>
  <c r="S9" i="12" s="1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R5" i="12"/>
  <c r="P5" i="12"/>
  <c r="M5" i="12"/>
  <c r="BT4" i="12"/>
  <c r="BS4" i="12"/>
  <c r="BP4" i="12"/>
  <c r="BL4" i="12"/>
  <c r="BH4" i="12"/>
  <c r="BG4" i="12"/>
  <c r="BE4" i="12"/>
  <c r="BQ4" i="12" s="1"/>
  <c r="BD4" i="12"/>
  <c r="BA4" i="12"/>
  <c r="BM4" i="12" s="1"/>
  <c r="AU4" i="12"/>
  <c r="AT4" i="12"/>
  <c r="AR4" i="12"/>
  <c r="AS4" i="12" s="1"/>
  <c r="AM4" i="12"/>
  <c r="AL4" i="12"/>
  <c r="AJ4" i="12"/>
  <c r="AI4" i="12"/>
  <c r="W4" i="12"/>
  <c r="X4" i="12" s="1"/>
  <c r="U4" i="12"/>
  <c r="R4" i="12"/>
  <c r="P4" i="12"/>
  <c r="M4" i="12"/>
  <c r="BH4" i="8"/>
  <c r="AF11" i="13" l="1"/>
  <c r="AF13" i="13"/>
  <c r="AF14" i="13"/>
  <c r="Q33" i="12"/>
  <c r="AK50" i="12"/>
  <c r="BR49" i="12"/>
  <c r="AF16" i="13"/>
  <c r="AF27" i="13"/>
  <c r="AF64" i="13"/>
  <c r="AG64" i="13" s="1"/>
  <c r="AK68" i="13"/>
  <c r="AE65" i="13"/>
  <c r="AF22" i="13"/>
  <c r="Q49" i="13"/>
  <c r="V67" i="13"/>
  <c r="AE30" i="12"/>
  <c r="AK64" i="13"/>
  <c r="AE16" i="12"/>
  <c r="AF34" i="13"/>
  <c r="AF37" i="13"/>
  <c r="AF38" i="13"/>
  <c r="T36" i="12"/>
  <c r="Q38" i="12"/>
  <c r="AK38" i="12"/>
  <c r="T39" i="12"/>
  <c r="AK40" i="12"/>
  <c r="AE44" i="12"/>
  <c r="AE46" i="12"/>
  <c r="AE49" i="12"/>
  <c r="AF53" i="12"/>
  <c r="AF59" i="12"/>
  <c r="AK7" i="13"/>
  <c r="AK9" i="13"/>
  <c r="AK11" i="13"/>
  <c r="AE22" i="13"/>
  <c r="AG22" i="13" s="1"/>
  <c r="AF24" i="13"/>
  <c r="V26" i="13"/>
  <c r="AK31" i="13"/>
  <c r="AK7" i="12"/>
  <c r="Q16" i="12"/>
  <c r="AK28" i="12"/>
  <c r="AF46" i="12"/>
  <c r="V32" i="13"/>
  <c r="AK14" i="12"/>
  <c r="AK43" i="12"/>
  <c r="AK45" i="12"/>
  <c r="Q43" i="13"/>
  <c r="V51" i="13"/>
  <c r="AF50" i="13"/>
  <c r="T54" i="12"/>
  <c r="AK57" i="12"/>
  <c r="AF72" i="12"/>
  <c r="AK16" i="13"/>
  <c r="AK21" i="13"/>
  <c r="AE28" i="13"/>
  <c r="AK30" i="13"/>
  <c r="AE32" i="13"/>
  <c r="V49" i="13"/>
  <c r="AK50" i="13"/>
  <c r="AK52" i="13"/>
  <c r="AK51" i="13"/>
  <c r="AE6" i="12"/>
  <c r="AF8" i="12"/>
  <c r="V10" i="12"/>
  <c r="V12" i="12"/>
  <c r="V41" i="12"/>
  <c r="AF48" i="12"/>
  <c r="BR57" i="12"/>
  <c r="V58" i="12"/>
  <c r="AE58" i="12"/>
  <c r="AK59" i="12"/>
  <c r="AE62" i="12"/>
  <c r="Q63" i="12"/>
  <c r="AE70" i="12"/>
  <c r="AK72" i="12"/>
  <c r="BB4" i="13"/>
  <c r="AF17" i="13"/>
  <c r="AF18" i="13"/>
  <c r="V21" i="13"/>
  <c r="V7" i="12"/>
  <c r="AE10" i="12"/>
  <c r="AF24" i="12"/>
  <c r="AF28" i="12"/>
  <c r="AE33" i="12"/>
  <c r="Q46" i="12"/>
  <c r="T30" i="13"/>
  <c r="T31" i="13"/>
  <c r="AE19" i="12"/>
  <c r="AE42" i="12"/>
  <c r="AK53" i="12"/>
  <c r="AK55" i="12"/>
  <c r="AF57" i="12"/>
  <c r="AK63" i="12"/>
  <c r="AK71" i="12"/>
  <c r="AE15" i="13"/>
  <c r="BN15" i="13"/>
  <c r="AK33" i="13"/>
  <c r="AF51" i="13"/>
  <c r="V57" i="13"/>
  <c r="AF57" i="13"/>
  <c r="Q59" i="13"/>
  <c r="AK60" i="13"/>
  <c r="Q62" i="13"/>
  <c r="AE40" i="12"/>
  <c r="AF14" i="12"/>
  <c r="AK17" i="12"/>
  <c r="V25" i="12"/>
  <c r="AE27" i="12"/>
  <c r="AK34" i="12"/>
  <c r="V35" i="12"/>
  <c r="AF35" i="12"/>
  <c r="AF36" i="12"/>
  <c r="Q42" i="12"/>
  <c r="T43" i="12"/>
  <c r="BR43" i="12"/>
  <c r="V47" i="12"/>
  <c r="AF56" i="12"/>
  <c r="AE6" i="13"/>
  <c r="AF7" i="13"/>
  <c r="BN18" i="13"/>
  <c r="AK19" i="13"/>
  <c r="AK22" i="13"/>
  <c r="T23" i="13"/>
  <c r="AE24" i="13"/>
  <c r="AE26" i="13"/>
  <c r="AK27" i="13"/>
  <c r="Q28" i="13"/>
  <c r="AF33" i="13"/>
  <c r="AE41" i="13"/>
  <c r="AK44" i="13"/>
  <c r="AF55" i="13"/>
  <c r="Q56" i="13"/>
  <c r="BF60" i="13"/>
  <c r="AK61" i="13"/>
  <c r="AE63" i="13"/>
  <c r="Q30" i="12"/>
  <c r="T45" i="12"/>
  <c r="T49" i="12"/>
  <c r="T57" i="12"/>
  <c r="Q69" i="12"/>
  <c r="Q12" i="13"/>
  <c r="Q14" i="13"/>
  <c r="AF15" i="13"/>
  <c r="T36" i="13"/>
  <c r="Q39" i="13"/>
  <c r="V46" i="13"/>
  <c r="Q52" i="13"/>
  <c r="AF67" i="13"/>
  <c r="V69" i="13"/>
  <c r="T5" i="12"/>
  <c r="AF7" i="12"/>
  <c r="AK10" i="12"/>
  <c r="AE13" i="12"/>
  <c r="AK18" i="12"/>
  <c r="AF20" i="12"/>
  <c r="AK22" i="12"/>
  <c r="T23" i="12"/>
  <c r="V26" i="12"/>
  <c r="AK31" i="12"/>
  <c r="AF43" i="12"/>
  <c r="V62" i="12"/>
  <c r="V64" i="12"/>
  <c r="AE66" i="12"/>
  <c r="AE7" i="13"/>
  <c r="AK14" i="13"/>
  <c r="Q16" i="13"/>
  <c r="AK17" i="13"/>
  <c r="V22" i="13"/>
  <c r="AF30" i="13"/>
  <c r="V38" i="13"/>
  <c r="T44" i="13"/>
  <c r="AE55" i="13"/>
  <c r="AE61" i="13"/>
  <c r="AK62" i="13"/>
  <c r="V38" i="12"/>
  <c r="AF16" i="12"/>
  <c r="AK16" i="12"/>
  <c r="T40" i="12"/>
  <c r="AK30" i="12"/>
  <c r="AE63" i="12"/>
  <c r="V5" i="12"/>
  <c r="AE7" i="12"/>
  <c r="AE9" i="12"/>
  <c r="AK12" i="12"/>
  <c r="T13" i="12"/>
  <c r="AE14" i="12"/>
  <c r="BR15" i="12"/>
  <c r="V16" i="12"/>
  <c r="V17" i="12"/>
  <c r="BF18" i="12"/>
  <c r="AE23" i="12"/>
  <c r="AK24" i="12"/>
  <c r="AK26" i="12"/>
  <c r="T27" i="12"/>
  <c r="V30" i="12"/>
  <c r="Q34" i="12"/>
  <c r="AE39" i="12"/>
  <c r="AE43" i="12"/>
  <c r="AF45" i="12"/>
  <c r="AK48" i="12"/>
  <c r="T53" i="12"/>
  <c r="AE56" i="12"/>
  <c r="AG56" i="12" s="1"/>
  <c r="AE57" i="12"/>
  <c r="AK58" i="12"/>
  <c r="Q61" i="12"/>
  <c r="Q64" i="12"/>
  <c r="AK65" i="12"/>
  <c r="Q66" i="12"/>
  <c r="AK67" i="12"/>
  <c r="Q70" i="12"/>
  <c r="AF71" i="12"/>
  <c r="AK4" i="13"/>
  <c r="V9" i="13"/>
  <c r="V11" i="13"/>
  <c r="AK13" i="13"/>
  <c r="V15" i="13"/>
  <c r="AE17" i="13"/>
  <c r="BF18" i="13"/>
  <c r="V19" i="13"/>
  <c r="AK23" i="13"/>
  <c r="AF25" i="13"/>
  <c r="AK34" i="13"/>
  <c r="AK36" i="13"/>
  <c r="Q41" i="13"/>
  <c r="T43" i="13"/>
  <c r="BR43" i="13"/>
  <c r="Q44" i="13"/>
  <c r="BF46" i="13"/>
  <c r="AF47" i="13"/>
  <c r="T48" i="13"/>
  <c r="V50" i="13"/>
  <c r="Q50" i="13"/>
  <c r="AK54" i="13"/>
  <c r="AE59" i="13"/>
  <c r="BN60" i="13"/>
  <c r="AE64" i="13"/>
  <c r="AK67" i="13"/>
  <c r="T68" i="13"/>
  <c r="AE71" i="13"/>
  <c r="AK73" i="13"/>
  <c r="AF5" i="12"/>
  <c r="Q9" i="12"/>
  <c r="Q10" i="12"/>
  <c r="AF11" i="12"/>
  <c r="V13" i="12"/>
  <c r="W13" i="12" s="1"/>
  <c r="AF34" i="12"/>
  <c r="Q51" i="12"/>
  <c r="T52" i="12"/>
  <c r="Q56" i="12"/>
  <c r="AF64" i="12"/>
  <c r="AF67" i="12"/>
  <c r="V68" i="12"/>
  <c r="AF68" i="12"/>
  <c r="V70" i="12"/>
  <c r="Q72" i="12"/>
  <c r="Q7" i="13"/>
  <c r="Q9" i="13"/>
  <c r="T10" i="13"/>
  <c r="AE11" i="13"/>
  <c r="AG11" i="13" s="1"/>
  <c r="Q26" i="13"/>
  <c r="V30" i="13"/>
  <c r="Q32" i="13"/>
  <c r="AE33" i="13"/>
  <c r="V39" i="13"/>
  <c r="AF40" i="13"/>
  <c r="V41" i="13"/>
  <c r="Q46" i="13"/>
  <c r="AE51" i="13"/>
  <c r="AF54" i="13"/>
  <c r="T64" i="13"/>
  <c r="Q45" i="13"/>
  <c r="AK4" i="12"/>
  <c r="BF4" i="12"/>
  <c r="AK5" i="12"/>
  <c r="Q7" i="12"/>
  <c r="V8" i="12"/>
  <c r="BN15" i="12"/>
  <c r="V19" i="12"/>
  <c r="AK20" i="12"/>
  <c r="V22" i="12"/>
  <c r="BN29" i="12"/>
  <c r="AF30" i="12"/>
  <c r="AG30" i="12" s="1"/>
  <c r="V32" i="12"/>
  <c r="AF32" i="12"/>
  <c r="AE34" i="12"/>
  <c r="AK36" i="12"/>
  <c r="AF40" i="12"/>
  <c r="AG40" i="12" s="1"/>
  <c r="AK47" i="12"/>
  <c r="V55" i="12"/>
  <c r="BF60" i="12"/>
  <c r="AK64" i="12"/>
  <c r="Q65" i="12"/>
  <c r="AK68" i="12"/>
  <c r="BR71" i="12"/>
  <c r="V72" i="12"/>
  <c r="Q6" i="13"/>
  <c r="V6" i="13"/>
  <c r="AE10" i="13"/>
  <c r="AK12" i="13"/>
  <c r="AK15" i="13"/>
  <c r="BB18" i="13"/>
  <c r="AE20" i="13"/>
  <c r="AE21" i="13"/>
  <c r="AF21" i="13"/>
  <c r="Q23" i="13"/>
  <c r="AE27" i="13"/>
  <c r="AG27" i="13" s="1"/>
  <c r="AK35" i="13"/>
  <c r="AK37" i="13"/>
  <c r="Q40" i="13"/>
  <c r="AE43" i="13"/>
  <c r="BN43" i="13"/>
  <c r="AE46" i="13"/>
  <c r="AK49" i="13"/>
  <c r="AE50" i="13"/>
  <c r="V53" i="13"/>
  <c r="AF52" i="13"/>
  <c r="AE53" i="13"/>
  <c r="AK55" i="13"/>
  <c r="T57" i="13"/>
  <c r="W57" i="13" s="1"/>
  <c r="V60" i="13"/>
  <c r="AE60" i="13"/>
  <c r="Q61" i="13"/>
  <c r="V65" i="13"/>
  <c r="AE68" i="13"/>
  <c r="Q69" i="13"/>
  <c r="AK70" i="13"/>
  <c r="AG46" i="12"/>
  <c r="AF4" i="12"/>
  <c r="V6" i="12"/>
  <c r="AK11" i="12"/>
  <c r="AF13" i="12"/>
  <c r="V15" i="12"/>
  <c r="AF17" i="12"/>
  <c r="BB18" i="12"/>
  <c r="AE20" i="12"/>
  <c r="AK21" i="12"/>
  <c r="Q23" i="12"/>
  <c r="AK23" i="12"/>
  <c r="V24" i="12"/>
  <c r="AK25" i="12"/>
  <c r="Q27" i="12"/>
  <c r="AK27" i="12"/>
  <c r="V28" i="12"/>
  <c r="V29" i="12"/>
  <c r="Q31" i="12"/>
  <c r="T33" i="12"/>
  <c r="AE36" i="12"/>
  <c r="AK37" i="12"/>
  <c r="Q39" i="12"/>
  <c r="Q40" i="12"/>
  <c r="Q45" i="12"/>
  <c r="AE45" i="12"/>
  <c r="AF47" i="12"/>
  <c r="V49" i="12"/>
  <c r="V51" i="12"/>
  <c r="AF55" i="12"/>
  <c r="Q57" i="12"/>
  <c r="Q59" i="12"/>
  <c r="AK60" i="12"/>
  <c r="AK61" i="12"/>
  <c r="Q62" i="12"/>
  <c r="AE67" i="12"/>
  <c r="V69" i="12"/>
  <c r="V73" i="12"/>
  <c r="AF4" i="13"/>
  <c r="BF4" i="13"/>
  <c r="AK5" i="13"/>
  <c r="T6" i="13"/>
  <c r="AK8" i="13"/>
  <c r="Q10" i="13"/>
  <c r="AK10" i="13"/>
  <c r="Q13" i="13"/>
  <c r="V14" i="13"/>
  <c r="AE16" i="13"/>
  <c r="Q20" i="13"/>
  <c r="Q22" i="13"/>
  <c r="V24" i="13"/>
  <c r="T27" i="13"/>
  <c r="T28" i="13"/>
  <c r="AF28" i="13"/>
  <c r="AG28" i="13" s="1"/>
  <c r="AK29" i="13"/>
  <c r="Q30" i="13"/>
  <c r="Q31" i="13"/>
  <c r="Q34" i="13"/>
  <c r="V35" i="13"/>
  <c r="AE37" i="13"/>
  <c r="AK38" i="13"/>
  <c r="T42" i="13"/>
  <c r="BB49" i="13"/>
  <c r="AE54" i="13"/>
  <c r="V56" i="13"/>
  <c r="AK57" i="13"/>
  <c r="T58" i="13"/>
  <c r="V63" i="13"/>
  <c r="AK66" i="13"/>
  <c r="Q67" i="13"/>
  <c r="AF68" i="13"/>
  <c r="V71" i="13"/>
  <c r="V73" i="13"/>
  <c r="AK9" i="12"/>
  <c r="T14" i="12"/>
  <c r="AK15" i="12"/>
  <c r="Q17" i="12"/>
  <c r="T19" i="12"/>
  <c r="AE24" i="12"/>
  <c r="AE28" i="12"/>
  <c r="AG28" i="12" s="1"/>
  <c r="AK29" i="12"/>
  <c r="V31" i="12"/>
  <c r="BF32" i="12"/>
  <c r="V33" i="12"/>
  <c r="AF39" i="12"/>
  <c r="BN43" i="12"/>
  <c r="Q44" i="12"/>
  <c r="BF46" i="12"/>
  <c r="Q48" i="12"/>
  <c r="AK51" i="12"/>
  <c r="AE53" i="12"/>
  <c r="AK54" i="12"/>
  <c r="BN57" i="12"/>
  <c r="AE59" i="12"/>
  <c r="V65" i="12"/>
  <c r="AK69" i="12"/>
  <c r="AK73" i="12"/>
  <c r="V12" i="13"/>
  <c r="AE14" i="13"/>
  <c r="AG14" i="13" s="1"/>
  <c r="BR15" i="13"/>
  <c r="AK18" i="13"/>
  <c r="T24" i="13"/>
  <c r="AK25" i="13"/>
  <c r="BN29" i="13"/>
  <c r="V31" i="13"/>
  <c r="W31" i="13" s="1"/>
  <c r="V34" i="13"/>
  <c r="W34" i="13" s="1"/>
  <c r="AE35" i="13"/>
  <c r="V40" i="13"/>
  <c r="Q42" i="13"/>
  <c r="AK48" i="13"/>
  <c r="AK56" i="13"/>
  <c r="BN57" i="13"/>
  <c r="Q58" i="13"/>
  <c r="T60" i="13"/>
  <c r="T62" i="13"/>
  <c r="AK69" i="13"/>
  <c r="AE73" i="13"/>
  <c r="V44" i="12"/>
  <c r="T33" i="13"/>
  <c r="T34" i="13"/>
  <c r="Q47" i="13"/>
  <c r="Q70" i="13"/>
  <c r="AF21" i="12"/>
  <c r="V23" i="12"/>
  <c r="W23" i="12" s="1"/>
  <c r="AF25" i="12"/>
  <c r="V27" i="12"/>
  <c r="T56" i="12"/>
  <c r="AF60" i="12"/>
  <c r="V66" i="12"/>
  <c r="AF5" i="13"/>
  <c r="AF8" i="13"/>
  <c r="V10" i="13"/>
  <c r="V13" i="13"/>
  <c r="V20" i="13"/>
  <c r="AK28" i="13"/>
  <c r="T29" i="13"/>
  <c r="BR29" i="13"/>
  <c r="AE30" i="13"/>
  <c r="V33" i="13"/>
  <c r="AE34" i="13"/>
  <c r="AG34" i="13" s="1"/>
  <c r="Q38" i="13"/>
  <c r="AK42" i="13"/>
  <c r="V47" i="13"/>
  <c r="AK47" i="13"/>
  <c r="Q57" i="13"/>
  <c r="BR57" i="13"/>
  <c r="AK58" i="13"/>
  <c r="AF60" i="13"/>
  <c r="V62" i="13"/>
  <c r="AE67" i="13"/>
  <c r="V70" i="13"/>
  <c r="BN71" i="13"/>
  <c r="Q72" i="13"/>
  <c r="Q5" i="12"/>
  <c r="AK6" i="12"/>
  <c r="AK8" i="12"/>
  <c r="T9" i="12"/>
  <c r="AF9" i="12"/>
  <c r="AG9" i="12" s="1"/>
  <c r="Q11" i="12"/>
  <c r="AF15" i="12"/>
  <c r="V18" i="12"/>
  <c r="Q20" i="12"/>
  <c r="Q21" i="12"/>
  <c r="Q25" i="12"/>
  <c r="AF29" i="12"/>
  <c r="BR29" i="12"/>
  <c r="AK32" i="12"/>
  <c r="AK33" i="12"/>
  <c r="V34" i="12"/>
  <c r="AK35" i="12"/>
  <c r="V37" i="12"/>
  <c r="V39" i="12"/>
  <c r="AK41" i="12"/>
  <c r="Q43" i="12"/>
  <c r="AF42" i="12"/>
  <c r="V46" i="12"/>
  <c r="AK46" i="12"/>
  <c r="BR46" i="12"/>
  <c r="V48" i="12"/>
  <c r="AK49" i="12"/>
  <c r="AF51" i="12"/>
  <c r="Q53" i="12"/>
  <c r="Q55" i="12"/>
  <c r="V56" i="12"/>
  <c r="T64" i="12"/>
  <c r="W64" i="12" s="1"/>
  <c r="AF69" i="12"/>
  <c r="Q71" i="12"/>
  <c r="AE72" i="12"/>
  <c r="AF73" i="12"/>
  <c r="Q5" i="13"/>
  <c r="V5" i="13"/>
  <c r="AE13" i="13"/>
  <c r="AG13" i="13" s="1"/>
  <c r="T16" i="13"/>
  <c r="Q17" i="13"/>
  <c r="T18" i="13"/>
  <c r="T21" i="13"/>
  <c r="AE25" i="13"/>
  <c r="AG25" i="13" s="1"/>
  <c r="Q29" i="13"/>
  <c r="Q37" i="13"/>
  <c r="T41" i="13"/>
  <c r="AF43" i="13"/>
  <c r="T47" i="13"/>
  <c r="Q48" i="13"/>
  <c r="V61" i="13"/>
  <c r="T69" i="13"/>
  <c r="W69" i="13" s="1"/>
  <c r="AF69" i="13"/>
  <c r="Q6" i="12"/>
  <c r="V9" i="12"/>
  <c r="AF12" i="12"/>
  <c r="Q14" i="12"/>
  <c r="V21" i="12"/>
  <c r="AF22" i="12"/>
  <c r="Q24" i="12"/>
  <c r="AF26" i="12"/>
  <c r="Q28" i="12"/>
  <c r="Q29" i="12"/>
  <c r="AF31" i="12"/>
  <c r="T37" i="12"/>
  <c r="W37" i="12" s="1"/>
  <c r="V42" i="12"/>
  <c r="Q49" i="12"/>
  <c r="Q52" i="12"/>
  <c r="AF52" i="12"/>
  <c r="AG52" i="12" s="1"/>
  <c r="V53" i="12"/>
  <c r="V54" i="12"/>
  <c r="AF58" i="12"/>
  <c r="AG58" i="12" s="1"/>
  <c r="V60" i="12"/>
  <c r="V61" i="12"/>
  <c r="AF63" i="12"/>
  <c r="T65" i="12"/>
  <c r="Q67" i="12"/>
  <c r="T69" i="12"/>
  <c r="AK70" i="12"/>
  <c r="V71" i="12"/>
  <c r="AE71" i="12"/>
  <c r="T73" i="12"/>
  <c r="AF6" i="13"/>
  <c r="V7" i="13"/>
  <c r="V8" i="13"/>
  <c r="AF9" i="13"/>
  <c r="AF12" i="13"/>
  <c r="T14" i="13"/>
  <c r="V16" i="13"/>
  <c r="V17" i="13"/>
  <c r="V18" i="13"/>
  <c r="AF19" i="13"/>
  <c r="Q21" i="13"/>
  <c r="V28" i="13"/>
  <c r="V29" i="13"/>
  <c r="Q36" i="13"/>
  <c r="AF35" i="13"/>
  <c r="AE40" i="13"/>
  <c r="V43" i="13"/>
  <c r="AF45" i="13"/>
  <c r="AE47" i="13"/>
  <c r="AG47" i="13" s="1"/>
  <c r="V48" i="13"/>
  <c r="T50" i="13"/>
  <c r="V54" i="13"/>
  <c r="AE57" i="13"/>
  <c r="AG57" i="13" s="1"/>
  <c r="V59" i="13"/>
  <c r="T61" i="13"/>
  <c r="Q63" i="13"/>
  <c r="AF63" i="13"/>
  <c r="AG63" i="13" s="1"/>
  <c r="AK65" i="13"/>
  <c r="V66" i="13"/>
  <c r="AE69" i="13"/>
  <c r="Q71" i="13"/>
  <c r="AK72" i="13"/>
  <c r="T73" i="13"/>
  <c r="Y67" i="26"/>
  <c r="Z47" i="24"/>
  <c r="Y48" i="24"/>
  <c r="Z9" i="24"/>
  <c r="Y10" i="24"/>
  <c r="Y49" i="23"/>
  <c r="Z48" i="23"/>
  <c r="Y10" i="23"/>
  <c r="Z9" i="23"/>
  <c r="Y9" i="20"/>
  <c r="Z8" i="20"/>
  <c r="Y8" i="15"/>
  <c r="Y10" i="15" s="1"/>
  <c r="U6" i="18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2" i="18" s="1"/>
  <c r="X6" i="18"/>
  <c r="U6" i="17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2" i="17" s="1"/>
  <c r="X7" i="17"/>
  <c r="V8" i="15"/>
  <c r="V10" i="15" s="1"/>
  <c r="V12" i="15" s="1"/>
  <c r="V14" i="15" s="1"/>
  <c r="V16" i="15" s="1"/>
  <c r="V18" i="15" s="1"/>
  <c r="V20" i="15" s="1"/>
  <c r="V22" i="15" s="1"/>
  <c r="V24" i="15" s="1"/>
  <c r="V26" i="15" s="1"/>
  <c r="V28" i="15" s="1"/>
  <c r="X6" i="14"/>
  <c r="U74" i="14"/>
  <c r="BR71" i="13"/>
  <c r="BN49" i="13"/>
  <c r="BB60" i="13"/>
  <c r="BB32" i="13"/>
  <c r="BB46" i="13"/>
  <c r="BN46" i="13"/>
  <c r="BN32" i="13"/>
  <c r="BN4" i="13"/>
  <c r="BR4" i="13"/>
  <c r="W18" i="13"/>
  <c r="T7" i="13"/>
  <c r="Q8" i="13"/>
  <c r="AE9" i="13"/>
  <c r="AF10" i="13"/>
  <c r="T11" i="13"/>
  <c r="T17" i="13"/>
  <c r="AF46" i="13"/>
  <c r="AK46" i="13"/>
  <c r="AE5" i="13"/>
  <c r="AK6" i="13"/>
  <c r="T15" i="13"/>
  <c r="Q18" i="13"/>
  <c r="T19" i="13"/>
  <c r="T20" i="13"/>
  <c r="AE23" i="13"/>
  <c r="AE4" i="13"/>
  <c r="AE8" i="13"/>
  <c r="Q11" i="13"/>
  <c r="AE12" i="13"/>
  <c r="Q15" i="13"/>
  <c r="AE18" i="13"/>
  <c r="BR18" i="13"/>
  <c r="Q19" i="13"/>
  <c r="V23" i="13"/>
  <c r="W23" i="13" s="1"/>
  <c r="AK24" i="13"/>
  <c r="T25" i="13"/>
  <c r="AK32" i="13"/>
  <c r="AF32" i="13"/>
  <c r="Q35" i="13"/>
  <c r="AK40" i="13"/>
  <c r="Q54" i="13"/>
  <c r="Q53" i="13"/>
  <c r="T53" i="13"/>
  <c r="W53" i="13" s="1"/>
  <c r="T5" i="13"/>
  <c r="T9" i="13"/>
  <c r="W9" i="13" s="1"/>
  <c r="T13" i="13"/>
  <c r="AF20" i="13"/>
  <c r="T22" i="13"/>
  <c r="Q24" i="13"/>
  <c r="Q25" i="13"/>
  <c r="BQ32" i="13"/>
  <c r="BR32" i="13" s="1"/>
  <c r="BF32" i="13"/>
  <c r="V36" i="13"/>
  <c r="V37" i="13"/>
  <c r="AF39" i="13"/>
  <c r="AE39" i="13"/>
  <c r="AK41" i="13"/>
  <c r="AF41" i="13"/>
  <c r="AF44" i="13"/>
  <c r="AE44" i="13"/>
  <c r="T8" i="13"/>
  <c r="T12" i="13"/>
  <c r="AE19" i="13"/>
  <c r="AK20" i="13"/>
  <c r="AF23" i="13"/>
  <c r="V25" i="13"/>
  <c r="AK26" i="13"/>
  <c r="AF26" i="13"/>
  <c r="V27" i="13"/>
  <c r="AF29" i="13"/>
  <c r="AE29" i="13"/>
  <c r="AF31" i="13"/>
  <c r="AE31" i="13"/>
  <c r="AF36" i="13"/>
  <c r="AE36" i="13"/>
  <c r="AK45" i="13"/>
  <c r="AE45" i="13"/>
  <c r="T37" i="13"/>
  <c r="AE38" i="13"/>
  <c r="AK39" i="13"/>
  <c r="T40" i="13"/>
  <c r="AF42" i="13"/>
  <c r="AE42" i="13"/>
  <c r="AK43" i="13"/>
  <c r="T45" i="13"/>
  <c r="V45" i="13"/>
  <c r="AE49" i="13"/>
  <c r="AF49" i="13"/>
  <c r="AE58" i="13"/>
  <c r="AF58" i="13"/>
  <c r="T26" i="13"/>
  <c r="Q27" i="13"/>
  <c r="T32" i="13"/>
  <c r="W32" i="13" s="1"/>
  <c r="Q33" i="13"/>
  <c r="T38" i="13"/>
  <c r="T39" i="13"/>
  <c r="AF48" i="13"/>
  <c r="AE48" i="13"/>
  <c r="Q51" i="13"/>
  <c r="T51" i="13"/>
  <c r="T52" i="13"/>
  <c r="Q55" i="13"/>
  <c r="T55" i="13"/>
  <c r="T56" i="13"/>
  <c r="Q65" i="13"/>
  <c r="Q66" i="13"/>
  <c r="T65" i="13"/>
  <c r="T35" i="13"/>
  <c r="V42" i="13"/>
  <c r="V44" i="13"/>
  <c r="BR46" i="13"/>
  <c r="T49" i="13"/>
  <c r="BF49" i="13"/>
  <c r="V55" i="13"/>
  <c r="AK71" i="13"/>
  <c r="AF71" i="13"/>
  <c r="AK63" i="13"/>
  <c r="V68" i="13"/>
  <c r="T70" i="13"/>
  <c r="AE70" i="13"/>
  <c r="AF70" i="13"/>
  <c r="V72" i="13"/>
  <c r="T46" i="13"/>
  <c r="V52" i="13"/>
  <c r="AF53" i="13"/>
  <c r="AE56" i="13"/>
  <c r="AF56" i="13"/>
  <c r="AF59" i="13"/>
  <c r="V64" i="13"/>
  <c r="W64" i="13" s="1"/>
  <c r="T66" i="13"/>
  <c r="AE66" i="13"/>
  <c r="AF66" i="13"/>
  <c r="BR49" i="13"/>
  <c r="AE52" i="13"/>
  <c r="AK53" i="13"/>
  <c r="T54" i="13"/>
  <c r="W54" i="13" s="1"/>
  <c r="V58" i="13"/>
  <c r="AK59" i="13"/>
  <c r="BR60" i="13"/>
  <c r="AE62" i="13"/>
  <c r="AF62" i="13"/>
  <c r="AE72" i="13"/>
  <c r="AF72" i="13"/>
  <c r="AF73" i="13"/>
  <c r="T59" i="13"/>
  <c r="Q60" i="13"/>
  <c r="T63" i="13"/>
  <c r="Q64" i="13"/>
  <c r="T67" i="13"/>
  <c r="Q68" i="13"/>
  <c r="T71" i="13"/>
  <c r="AF61" i="13"/>
  <c r="AG61" i="13" s="1"/>
  <c r="AF65" i="13"/>
  <c r="AG65" i="13" s="1"/>
  <c r="T72" i="13"/>
  <c r="BN49" i="12"/>
  <c r="BR32" i="12"/>
  <c r="BN71" i="12"/>
  <c r="BB49" i="12"/>
  <c r="BR60" i="12"/>
  <c r="BB60" i="12"/>
  <c r="BN60" i="12"/>
  <c r="BR18" i="12"/>
  <c r="BN4" i="12"/>
  <c r="BN18" i="12"/>
  <c r="BN32" i="12"/>
  <c r="BB4" i="12"/>
  <c r="BB32" i="12"/>
  <c r="BB46" i="12"/>
  <c r="BR4" i="12"/>
  <c r="U5" i="12"/>
  <c r="AE5" i="12"/>
  <c r="AG5" i="12" s="1"/>
  <c r="AF6" i="12"/>
  <c r="AG6" i="12" s="1"/>
  <c r="T7" i="12"/>
  <c r="Q8" i="12"/>
  <c r="AF10" i="12"/>
  <c r="T11" i="12"/>
  <c r="Q15" i="12"/>
  <c r="AE4" i="12"/>
  <c r="T6" i="12"/>
  <c r="AE8" i="12"/>
  <c r="T10" i="12"/>
  <c r="Q13" i="12"/>
  <c r="T12" i="12"/>
  <c r="AK13" i="12"/>
  <c r="T17" i="12"/>
  <c r="AF18" i="12"/>
  <c r="AE18" i="12"/>
  <c r="V11" i="12"/>
  <c r="Q12" i="12"/>
  <c r="V14" i="12"/>
  <c r="T15" i="12"/>
  <c r="Q18" i="12"/>
  <c r="T8" i="12"/>
  <c r="AE11" i="12"/>
  <c r="AE12" i="12"/>
  <c r="AK19" i="12"/>
  <c r="AF19" i="12"/>
  <c r="V20" i="12"/>
  <c r="T21" i="12"/>
  <c r="Q22" i="12"/>
  <c r="T25" i="12"/>
  <c r="Q26" i="12"/>
  <c r="T29" i="12"/>
  <c r="T31" i="12"/>
  <c r="Q32" i="12"/>
  <c r="T35" i="12"/>
  <c r="AF37" i="12"/>
  <c r="AE37" i="12"/>
  <c r="AF41" i="12"/>
  <c r="AE41" i="12"/>
  <c r="V45" i="12"/>
  <c r="T16" i="12"/>
  <c r="T20" i="12"/>
  <c r="AE22" i="12"/>
  <c r="AF23" i="12"/>
  <c r="T24" i="12"/>
  <c r="AE26" i="12"/>
  <c r="AF27" i="12"/>
  <c r="T28" i="12"/>
  <c r="T30" i="12"/>
  <c r="AE32" i="12"/>
  <c r="AF33" i="12"/>
  <c r="T34" i="12"/>
  <c r="Q35" i="12"/>
  <c r="AK39" i="12"/>
  <c r="Q41" i="12"/>
  <c r="AK42" i="12"/>
  <c r="BN46" i="12"/>
  <c r="AE15" i="12"/>
  <c r="AE17" i="12"/>
  <c r="AE21" i="12"/>
  <c r="AE25" i="12"/>
  <c r="AE29" i="12"/>
  <c r="AE31" i="12"/>
  <c r="AE35" i="12"/>
  <c r="AG35" i="12" s="1"/>
  <c r="Q36" i="12"/>
  <c r="Q37" i="12"/>
  <c r="V40" i="12"/>
  <c r="V43" i="12"/>
  <c r="AF44" i="12"/>
  <c r="AG44" i="12" s="1"/>
  <c r="T18" i="12"/>
  <c r="T22" i="12"/>
  <c r="T26" i="12"/>
  <c r="T32" i="12"/>
  <c r="V36" i="12"/>
  <c r="AE38" i="12"/>
  <c r="AF38" i="12"/>
  <c r="AK44" i="12"/>
  <c r="T41" i="12"/>
  <c r="T47" i="12"/>
  <c r="T50" i="12"/>
  <c r="AF50" i="12"/>
  <c r="AE50" i="12"/>
  <c r="AE51" i="12"/>
  <c r="V52" i="12"/>
  <c r="AF54" i="12"/>
  <c r="AE54" i="12"/>
  <c r="V59" i="12"/>
  <c r="T60" i="12"/>
  <c r="AK62" i="12"/>
  <c r="AF62" i="12"/>
  <c r="AG62" i="12" s="1"/>
  <c r="V63" i="12"/>
  <c r="T46" i="12"/>
  <c r="Q47" i="12"/>
  <c r="AK56" i="12"/>
  <c r="AK66" i="12"/>
  <c r="AF66" i="12"/>
  <c r="V67" i="12"/>
  <c r="AE47" i="12"/>
  <c r="T48" i="12"/>
  <c r="AE48" i="12"/>
  <c r="AG48" i="12" s="1"/>
  <c r="AF49" i="12"/>
  <c r="AG49" i="12" s="1"/>
  <c r="BF49" i="12"/>
  <c r="Q50" i="12"/>
  <c r="AK52" i="12"/>
  <c r="Q54" i="12"/>
  <c r="V57" i="12"/>
  <c r="Q58" i="12"/>
  <c r="T59" i="12"/>
  <c r="Q60" i="12"/>
  <c r="T61" i="12"/>
  <c r="AF61" i="12"/>
  <c r="AE61" i="12"/>
  <c r="T38" i="12"/>
  <c r="T42" i="12"/>
  <c r="T44" i="12"/>
  <c r="V50" i="12"/>
  <c r="AE55" i="12"/>
  <c r="AF65" i="12"/>
  <c r="AE65" i="12"/>
  <c r="T63" i="12"/>
  <c r="T67" i="12"/>
  <c r="Q68" i="12"/>
  <c r="AE69" i="12"/>
  <c r="AF70" i="12"/>
  <c r="T71" i="12"/>
  <c r="T58" i="12"/>
  <c r="AE60" i="12"/>
  <c r="T62" i="12"/>
  <c r="AE64" i="12"/>
  <c r="T66" i="12"/>
  <c r="AE68" i="12"/>
  <c r="AG68" i="12" s="1"/>
  <c r="T70" i="12"/>
  <c r="T72" i="12"/>
  <c r="Q73" i="12"/>
  <c r="T51" i="12"/>
  <c r="T55" i="12"/>
  <c r="AE73" i="12"/>
  <c r="T68" i="12"/>
  <c r="AU4" i="8"/>
  <c r="AT4" i="8"/>
  <c r="AT5" i="8"/>
  <c r="AT6" i="8"/>
  <c r="AT7" i="8"/>
  <c r="AT8" i="8"/>
  <c r="AT9" i="8"/>
  <c r="AT10" i="8"/>
  <c r="AT11" i="8"/>
  <c r="AT12" i="8"/>
  <c r="AT13" i="8"/>
  <c r="AT14" i="8"/>
  <c r="AT15" i="8"/>
  <c r="AT16" i="8"/>
  <c r="AT17" i="8"/>
  <c r="AT18" i="8"/>
  <c r="AT19" i="8"/>
  <c r="AT20" i="8"/>
  <c r="AT21" i="8"/>
  <c r="AT22" i="8"/>
  <c r="AT23" i="8"/>
  <c r="AT24" i="8"/>
  <c r="AT25" i="8"/>
  <c r="AT26" i="8"/>
  <c r="AT27" i="8"/>
  <c r="AT28" i="8"/>
  <c r="AT29" i="8"/>
  <c r="AT30" i="8"/>
  <c r="AT31" i="8"/>
  <c r="AT32" i="8"/>
  <c r="AT33" i="8"/>
  <c r="AT34" i="8"/>
  <c r="AT35" i="8"/>
  <c r="AT36" i="8"/>
  <c r="AT37" i="8"/>
  <c r="AT38" i="8"/>
  <c r="AT39" i="8"/>
  <c r="AT40" i="8"/>
  <c r="AT41" i="8"/>
  <c r="AT42" i="8"/>
  <c r="AT43" i="8"/>
  <c r="AT44" i="8"/>
  <c r="AT45" i="8"/>
  <c r="AT46" i="8"/>
  <c r="AT47" i="8"/>
  <c r="AT48" i="8"/>
  <c r="AT49" i="8"/>
  <c r="AT50" i="8"/>
  <c r="AT51" i="8"/>
  <c r="AT52" i="8"/>
  <c r="AT53" i="8"/>
  <c r="AT54" i="8"/>
  <c r="AT55" i="8"/>
  <c r="AT56" i="8"/>
  <c r="AT57" i="8"/>
  <c r="AT58" i="8"/>
  <c r="AT59" i="8"/>
  <c r="AT60" i="8"/>
  <c r="AT61" i="8"/>
  <c r="AT62" i="8"/>
  <c r="AT63" i="8"/>
  <c r="AT64" i="8"/>
  <c r="AT65" i="8"/>
  <c r="AT66" i="8"/>
  <c r="AT67" i="8"/>
  <c r="AT68" i="8"/>
  <c r="AT69" i="8"/>
  <c r="AT70" i="8"/>
  <c r="AT71" i="8"/>
  <c r="AT72" i="8"/>
  <c r="AT73" i="8"/>
  <c r="BI94" i="9"/>
  <c r="BQ73" i="9"/>
  <c r="BP73" i="9"/>
  <c r="BM73" i="9"/>
  <c r="BL73" i="9"/>
  <c r="AU73" i="9"/>
  <c r="AT73" i="9"/>
  <c r="AR73" i="9"/>
  <c r="AS73" i="9" s="1"/>
  <c r="AM73" i="9"/>
  <c r="AL73" i="9"/>
  <c r="AJ73" i="9"/>
  <c r="AI73" i="9"/>
  <c r="R73" i="9"/>
  <c r="P73" i="9"/>
  <c r="M73" i="9"/>
  <c r="BQ72" i="9"/>
  <c r="BP72" i="9"/>
  <c r="BM72" i="9"/>
  <c r="BL72" i="9"/>
  <c r="AU72" i="9"/>
  <c r="AT72" i="9"/>
  <c r="AR72" i="9"/>
  <c r="AS72" i="9" s="1"/>
  <c r="AM72" i="9"/>
  <c r="AL72" i="9"/>
  <c r="AJ72" i="9"/>
  <c r="AI72" i="9"/>
  <c r="R72" i="9"/>
  <c r="P72" i="9"/>
  <c r="M72" i="9"/>
  <c r="BQ71" i="9"/>
  <c r="BP71" i="9"/>
  <c r="BM71" i="9"/>
  <c r="BL71" i="9"/>
  <c r="AU71" i="9"/>
  <c r="AT71" i="9"/>
  <c r="AR71" i="9"/>
  <c r="AS71" i="9" s="1"/>
  <c r="AM71" i="9"/>
  <c r="AL71" i="9"/>
  <c r="AJ71" i="9"/>
  <c r="AI71" i="9"/>
  <c r="R71" i="9"/>
  <c r="P71" i="9"/>
  <c r="M71" i="9"/>
  <c r="BQ70" i="9"/>
  <c r="BP70" i="9"/>
  <c r="BM70" i="9"/>
  <c r="BL70" i="9"/>
  <c r="AU70" i="9"/>
  <c r="AT70" i="9"/>
  <c r="AR70" i="9"/>
  <c r="AS70" i="9" s="1"/>
  <c r="AM70" i="9"/>
  <c r="AL70" i="9"/>
  <c r="AJ70" i="9"/>
  <c r="AI70" i="9"/>
  <c r="R70" i="9"/>
  <c r="P70" i="9"/>
  <c r="M70" i="9"/>
  <c r="BQ69" i="9"/>
  <c r="BP69" i="9"/>
  <c r="BM69" i="9"/>
  <c r="BL69" i="9"/>
  <c r="AU69" i="9"/>
  <c r="AT69" i="9"/>
  <c r="AR69" i="9"/>
  <c r="AS69" i="9" s="1"/>
  <c r="AM69" i="9"/>
  <c r="AL69" i="9"/>
  <c r="AJ69" i="9"/>
  <c r="AI69" i="9"/>
  <c r="R69" i="9"/>
  <c r="P69" i="9"/>
  <c r="M69" i="9"/>
  <c r="BQ68" i="9"/>
  <c r="BP68" i="9"/>
  <c r="BM68" i="9"/>
  <c r="BL68" i="9"/>
  <c r="AU68" i="9"/>
  <c r="AT68" i="9"/>
  <c r="AR68" i="9"/>
  <c r="AS68" i="9" s="1"/>
  <c r="AM68" i="9"/>
  <c r="AL68" i="9"/>
  <c r="AJ68" i="9"/>
  <c r="AI68" i="9"/>
  <c r="R68" i="9"/>
  <c r="P68" i="9"/>
  <c r="M68" i="9"/>
  <c r="BQ67" i="9"/>
  <c r="BP67" i="9"/>
  <c r="BM67" i="9"/>
  <c r="BL67" i="9"/>
  <c r="AU67" i="9"/>
  <c r="AT67" i="9"/>
  <c r="AR67" i="9"/>
  <c r="AS67" i="9" s="1"/>
  <c r="AM67" i="9"/>
  <c r="AL67" i="9"/>
  <c r="AJ67" i="9"/>
  <c r="AI67" i="9"/>
  <c r="R67" i="9"/>
  <c r="P67" i="9"/>
  <c r="M67" i="9"/>
  <c r="BQ66" i="9"/>
  <c r="BP66" i="9"/>
  <c r="BM66" i="9"/>
  <c r="BL66" i="9"/>
  <c r="AU66" i="9"/>
  <c r="AT66" i="9"/>
  <c r="AR66" i="9"/>
  <c r="AS66" i="9" s="1"/>
  <c r="AM66" i="9"/>
  <c r="AL66" i="9"/>
  <c r="AJ66" i="9"/>
  <c r="AI66" i="9"/>
  <c r="R66" i="9"/>
  <c r="P66" i="9"/>
  <c r="M66" i="9"/>
  <c r="BQ65" i="9"/>
  <c r="BP65" i="9"/>
  <c r="BM65" i="9"/>
  <c r="BL65" i="9"/>
  <c r="AU65" i="9"/>
  <c r="AT65" i="9"/>
  <c r="AR65" i="9"/>
  <c r="AS65" i="9" s="1"/>
  <c r="AM65" i="9"/>
  <c r="AL65" i="9"/>
  <c r="AJ65" i="9"/>
  <c r="AI65" i="9"/>
  <c r="R65" i="9"/>
  <c r="P65" i="9"/>
  <c r="M65" i="9"/>
  <c r="BQ64" i="9"/>
  <c r="BP64" i="9"/>
  <c r="BM64" i="9"/>
  <c r="BL64" i="9"/>
  <c r="AU64" i="9"/>
  <c r="AT64" i="9"/>
  <c r="AR64" i="9"/>
  <c r="AS64" i="9" s="1"/>
  <c r="AM64" i="9"/>
  <c r="AL64" i="9"/>
  <c r="AJ64" i="9"/>
  <c r="AI64" i="9"/>
  <c r="R64" i="9"/>
  <c r="P64" i="9"/>
  <c r="M64" i="9"/>
  <c r="BQ63" i="9"/>
  <c r="BP63" i="9"/>
  <c r="BM63" i="9"/>
  <c r="BL63" i="9"/>
  <c r="AU63" i="9"/>
  <c r="AT63" i="9"/>
  <c r="AR63" i="9"/>
  <c r="AS63" i="9" s="1"/>
  <c r="AM63" i="9"/>
  <c r="AL63" i="9"/>
  <c r="AJ63" i="9"/>
  <c r="AI63" i="9"/>
  <c r="R63" i="9"/>
  <c r="P63" i="9"/>
  <c r="M63" i="9"/>
  <c r="BQ62" i="9"/>
  <c r="BP62" i="9"/>
  <c r="BM62" i="9"/>
  <c r="BL62" i="9"/>
  <c r="AU62" i="9"/>
  <c r="AT62" i="9"/>
  <c r="AR62" i="9"/>
  <c r="AS62" i="9" s="1"/>
  <c r="AM62" i="9"/>
  <c r="AL62" i="9"/>
  <c r="AJ62" i="9"/>
  <c r="AI62" i="9"/>
  <c r="R62" i="9"/>
  <c r="P62" i="9"/>
  <c r="M62" i="9"/>
  <c r="BQ61" i="9"/>
  <c r="BP61" i="9"/>
  <c r="BM61" i="9"/>
  <c r="BL61" i="9"/>
  <c r="AU61" i="9"/>
  <c r="AT61" i="9"/>
  <c r="AR61" i="9"/>
  <c r="AS61" i="9" s="1"/>
  <c r="AM61" i="9"/>
  <c r="AL61" i="9"/>
  <c r="AJ61" i="9"/>
  <c r="AI61" i="9"/>
  <c r="R61" i="9"/>
  <c r="P61" i="9"/>
  <c r="M61" i="9"/>
  <c r="BP60" i="9"/>
  <c r="BL60" i="9"/>
  <c r="BE60" i="9"/>
  <c r="BQ60" i="9" s="1"/>
  <c r="BD60" i="9"/>
  <c r="BA60" i="9"/>
  <c r="BM60" i="9" s="1"/>
  <c r="AZ60" i="9"/>
  <c r="AU60" i="9"/>
  <c r="AT60" i="9"/>
  <c r="AR60" i="9"/>
  <c r="AS60" i="9" s="1"/>
  <c r="AM60" i="9"/>
  <c r="AL60" i="9"/>
  <c r="AJ60" i="9"/>
  <c r="AI60" i="9"/>
  <c r="R60" i="9"/>
  <c r="P60" i="9"/>
  <c r="Q61" i="9" s="1"/>
  <c r="M60" i="9"/>
  <c r="BQ59" i="9"/>
  <c r="BP59" i="9"/>
  <c r="BM59" i="9"/>
  <c r="BL59" i="9"/>
  <c r="AU59" i="9"/>
  <c r="AT59" i="9"/>
  <c r="AR59" i="9"/>
  <c r="AS59" i="9" s="1"/>
  <c r="AM59" i="9"/>
  <c r="AL59" i="9"/>
  <c r="AJ59" i="9"/>
  <c r="AI59" i="9"/>
  <c r="R59" i="9"/>
  <c r="P59" i="9"/>
  <c r="M59" i="9"/>
  <c r="BQ58" i="9"/>
  <c r="BP58" i="9"/>
  <c r="BM58" i="9"/>
  <c r="BL58" i="9"/>
  <c r="AU58" i="9"/>
  <c r="AT58" i="9"/>
  <c r="AR58" i="9"/>
  <c r="AS58" i="9" s="1"/>
  <c r="AM58" i="9"/>
  <c r="AL58" i="9"/>
  <c r="AJ58" i="9"/>
  <c r="AI58" i="9"/>
  <c r="R58" i="9"/>
  <c r="P58" i="9"/>
  <c r="M58" i="9"/>
  <c r="BQ57" i="9"/>
  <c r="BP57" i="9"/>
  <c r="BM57" i="9"/>
  <c r="BL57" i="9"/>
  <c r="AU57" i="9"/>
  <c r="AT57" i="9"/>
  <c r="AR57" i="9"/>
  <c r="AS57" i="9" s="1"/>
  <c r="AM57" i="9"/>
  <c r="AL57" i="9"/>
  <c r="AJ57" i="9"/>
  <c r="AI57" i="9"/>
  <c r="R57" i="9"/>
  <c r="P57" i="9"/>
  <c r="M57" i="9"/>
  <c r="BQ56" i="9"/>
  <c r="BP56" i="9"/>
  <c r="BM56" i="9"/>
  <c r="BL56" i="9"/>
  <c r="AU56" i="9"/>
  <c r="AT56" i="9"/>
  <c r="AR56" i="9"/>
  <c r="AS56" i="9" s="1"/>
  <c r="AM56" i="9"/>
  <c r="AL56" i="9"/>
  <c r="AJ56" i="9"/>
  <c r="AI56" i="9"/>
  <c r="R56" i="9"/>
  <c r="P56" i="9"/>
  <c r="M56" i="9"/>
  <c r="BQ55" i="9"/>
  <c r="BP55" i="9"/>
  <c r="BM55" i="9"/>
  <c r="BL55" i="9"/>
  <c r="AU55" i="9"/>
  <c r="AT55" i="9"/>
  <c r="AR55" i="9"/>
  <c r="AS55" i="9" s="1"/>
  <c r="AM55" i="9"/>
  <c r="AL55" i="9"/>
  <c r="AJ55" i="9"/>
  <c r="AI55" i="9"/>
  <c r="R55" i="9"/>
  <c r="P55" i="9"/>
  <c r="M55" i="9"/>
  <c r="BQ54" i="9"/>
  <c r="BP54" i="9"/>
  <c r="BM54" i="9"/>
  <c r="BL54" i="9"/>
  <c r="AU54" i="9"/>
  <c r="AT54" i="9"/>
  <c r="AR54" i="9"/>
  <c r="AS54" i="9" s="1"/>
  <c r="AM54" i="9"/>
  <c r="AL54" i="9"/>
  <c r="AJ54" i="9"/>
  <c r="AI54" i="9"/>
  <c r="R54" i="9"/>
  <c r="P54" i="9"/>
  <c r="M54" i="9"/>
  <c r="BQ53" i="9"/>
  <c r="BP53" i="9"/>
  <c r="BM53" i="9"/>
  <c r="BL53" i="9"/>
  <c r="AU53" i="9"/>
  <c r="AT53" i="9"/>
  <c r="AR53" i="9"/>
  <c r="AS53" i="9" s="1"/>
  <c r="AM53" i="9"/>
  <c r="AL53" i="9"/>
  <c r="AJ53" i="9"/>
  <c r="AI53" i="9"/>
  <c r="R53" i="9"/>
  <c r="P53" i="9"/>
  <c r="M53" i="9"/>
  <c r="BQ52" i="9"/>
  <c r="BP52" i="9"/>
  <c r="BM52" i="9"/>
  <c r="BL52" i="9"/>
  <c r="AU52" i="9"/>
  <c r="AT52" i="9"/>
  <c r="AR52" i="9"/>
  <c r="AS52" i="9" s="1"/>
  <c r="AM52" i="9"/>
  <c r="AL52" i="9"/>
  <c r="AJ52" i="9"/>
  <c r="AI52" i="9"/>
  <c r="R52" i="9"/>
  <c r="P52" i="9"/>
  <c r="M52" i="9"/>
  <c r="BQ51" i="9"/>
  <c r="BP51" i="9"/>
  <c r="BM51" i="9"/>
  <c r="BL51" i="9"/>
  <c r="AU51" i="9"/>
  <c r="AT51" i="9"/>
  <c r="AR51" i="9"/>
  <c r="AS51" i="9" s="1"/>
  <c r="AM51" i="9"/>
  <c r="AL51" i="9"/>
  <c r="AJ51" i="9"/>
  <c r="AI51" i="9"/>
  <c r="R51" i="9"/>
  <c r="P51" i="9"/>
  <c r="M51" i="9"/>
  <c r="BQ50" i="9"/>
  <c r="BP50" i="9"/>
  <c r="BM50" i="9"/>
  <c r="BL50" i="9"/>
  <c r="AU50" i="9"/>
  <c r="AT50" i="9"/>
  <c r="AR50" i="9"/>
  <c r="AS50" i="9" s="1"/>
  <c r="AM50" i="9"/>
  <c r="AL50" i="9"/>
  <c r="AJ50" i="9"/>
  <c r="AI50" i="9"/>
  <c r="R50" i="9"/>
  <c r="P50" i="9"/>
  <c r="M50" i="9"/>
  <c r="BT49" i="9"/>
  <c r="BS49" i="9"/>
  <c r="BP49" i="9"/>
  <c r="BL49" i="9"/>
  <c r="BH49" i="9"/>
  <c r="BG49" i="9"/>
  <c r="BE49" i="9"/>
  <c r="BQ49" i="9" s="1"/>
  <c r="BD49" i="9"/>
  <c r="BA49" i="9"/>
  <c r="BM49" i="9" s="1"/>
  <c r="AZ49" i="9"/>
  <c r="AU49" i="9"/>
  <c r="AT49" i="9"/>
  <c r="AR49" i="9"/>
  <c r="AS49" i="9" s="1"/>
  <c r="AM49" i="9"/>
  <c r="AL49" i="9"/>
  <c r="AJ49" i="9"/>
  <c r="AI49" i="9"/>
  <c r="R49" i="9"/>
  <c r="P49" i="9"/>
  <c r="M49" i="9"/>
  <c r="BQ48" i="9"/>
  <c r="BP48" i="9"/>
  <c r="BM48" i="9"/>
  <c r="BL48" i="9"/>
  <c r="AU48" i="9"/>
  <c r="AT48" i="9"/>
  <c r="AR48" i="9"/>
  <c r="AS48" i="9" s="1"/>
  <c r="AM48" i="9"/>
  <c r="AL48" i="9"/>
  <c r="AJ48" i="9"/>
  <c r="AI48" i="9"/>
  <c r="R48" i="9"/>
  <c r="P48" i="9"/>
  <c r="M48" i="9"/>
  <c r="BQ47" i="9"/>
  <c r="BP47" i="9"/>
  <c r="BM47" i="9"/>
  <c r="BL47" i="9"/>
  <c r="AU47" i="9"/>
  <c r="AT47" i="9"/>
  <c r="AR47" i="9"/>
  <c r="AS47" i="9" s="1"/>
  <c r="AM47" i="9"/>
  <c r="AL47" i="9"/>
  <c r="AJ47" i="9"/>
  <c r="AI47" i="9"/>
  <c r="R47" i="9"/>
  <c r="P47" i="9"/>
  <c r="M47" i="9"/>
  <c r="BP46" i="9"/>
  <c r="BL46" i="9"/>
  <c r="BE46" i="9"/>
  <c r="BD46" i="9"/>
  <c r="BA46" i="9"/>
  <c r="BM46" i="9" s="1"/>
  <c r="AZ46" i="9"/>
  <c r="AU46" i="9"/>
  <c r="AT46" i="9"/>
  <c r="AR46" i="9"/>
  <c r="AS46" i="9" s="1"/>
  <c r="AM46" i="9"/>
  <c r="AL46" i="9"/>
  <c r="AJ46" i="9"/>
  <c r="AI46" i="9"/>
  <c r="R46" i="9"/>
  <c r="P46" i="9"/>
  <c r="M46" i="9"/>
  <c r="BQ45" i="9"/>
  <c r="BP45" i="9"/>
  <c r="BM45" i="9"/>
  <c r="BL45" i="9"/>
  <c r="AU45" i="9"/>
  <c r="AT45" i="9"/>
  <c r="AR45" i="9"/>
  <c r="AS45" i="9" s="1"/>
  <c r="AM45" i="9"/>
  <c r="AL45" i="9"/>
  <c r="AJ45" i="9"/>
  <c r="AI45" i="9"/>
  <c r="R45" i="9"/>
  <c r="P45" i="9"/>
  <c r="M45" i="9"/>
  <c r="BQ44" i="9"/>
  <c r="BP44" i="9"/>
  <c r="BM44" i="9"/>
  <c r="BL44" i="9"/>
  <c r="AU44" i="9"/>
  <c r="AT44" i="9"/>
  <c r="AR44" i="9"/>
  <c r="AS44" i="9" s="1"/>
  <c r="AM44" i="9"/>
  <c r="AL44" i="9"/>
  <c r="AJ44" i="9"/>
  <c r="AI44" i="9"/>
  <c r="R44" i="9"/>
  <c r="P44" i="9"/>
  <c r="M44" i="9"/>
  <c r="BQ43" i="9"/>
  <c r="BP43" i="9"/>
  <c r="BM43" i="9"/>
  <c r="BL43" i="9"/>
  <c r="AU43" i="9"/>
  <c r="AT43" i="9"/>
  <c r="AR43" i="9"/>
  <c r="AS43" i="9" s="1"/>
  <c r="AM43" i="9"/>
  <c r="AL43" i="9"/>
  <c r="AJ43" i="9"/>
  <c r="AI43" i="9"/>
  <c r="R43" i="9"/>
  <c r="P43" i="9"/>
  <c r="M43" i="9"/>
  <c r="BQ42" i="9"/>
  <c r="BP42" i="9"/>
  <c r="BM42" i="9"/>
  <c r="BL42" i="9"/>
  <c r="AU42" i="9"/>
  <c r="AT42" i="9"/>
  <c r="AR42" i="9"/>
  <c r="AS42" i="9" s="1"/>
  <c r="AM42" i="9"/>
  <c r="AL42" i="9"/>
  <c r="AJ42" i="9"/>
  <c r="AI42" i="9"/>
  <c r="R42" i="9"/>
  <c r="P42" i="9"/>
  <c r="M42" i="9"/>
  <c r="BQ41" i="9"/>
  <c r="BP41" i="9"/>
  <c r="BM41" i="9"/>
  <c r="BL41" i="9"/>
  <c r="AU41" i="9"/>
  <c r="AT41" i="9"/>
  <c r="AR41" i="9"/>
  <c r="AS41" i="9" s="1"/>
  <c r="AM41" i="9"/>
  <c r="AL41" i="9"/>
  <c r="AJ41" i="9"/>
  <c r="AI41" i="9"/>
  <c r="R41" i="9"/>
  <c r="P41" i="9"/>
  <c r="M41" i="9"/>
  <c r="BQ40" i="9"/>
  <c r="BP40" i="9"/>
  <c r="BM40" i="9"/>
  <c r="BL40" i="9"/>
  <c r="AU40" i="9"/>
  <c r="AT40" i="9"/>
  <c r="AR40" i="9"/>
  <c r="AS40" i="9" s="1"/>
  <c r="AM40" i="9"/>
  <c r="AL40" i="9"/>
  <c r="AJ40" i="9"/>
  <c r="AI40" i="9"/>
  <c r="R40" i="9"/>
  <c r="P40" i="9"/>
  <c r="M40" i="9"/>
  <c r="BQ39" i="9"/>
  <c r="BP39" i="9"/>
  <c r="BM39" i="9"/>
  <c r="BL39" i="9"/>
  <c r="AU39" i="9"/>
  <c r="AT39" i="9"/>
  <c r="AR39" i="9"/>
  <c r="AS39" i="9" s="1"/>
  <c r="AM39" i="9"/>
  <c r="AL39" i="9"/>
  <c r="AJ39" i="9"/>
  <c r="AI39" i="9"/>
  <c r="R39" i="9"/>
  <c r="P39" i="9"/>
  <c r="M39" i="9"/>
  <c r="BQ38" i="9"/>
  <c r="BP38" i="9"/>
  <c r="BM38" i="9"/>
  <c r="BL38" i="9"/>
  <c r="AU38" i="9"/>
  <c r="AT38" i="9"/>
  <c r="AR38" i="9"/>
  <c r="AS38" i="9" s="1"/>
  <c r="AM38" i="9"/>
  <c r="AL38" i="9"/>
  <c r="AJ38" i="9"/>
  <c r="AI38" i="9"/>
  <c r="R38" i="9"/>
  <c r="P38" i="9"/>
  <c r="M38" i="9"/>
  <c r="BQ37" i="9"/>
  <c r="BP37" i="9"/>
  <c r="BM37" i="9"/>
  <c r="BL37" i="9"/>
  <c r="AU37" i="9"/>
  <c r="AT37" i="9"/>
  <c r="AR37" i="9"/>
  <c r="AS37" i="9" s="1"/>
  <c r="AM37" i="9"/>
  <c r="AL37" i="9"/>
  <c r="AJ37" i="9"/>
  <c r="AI37" i="9"/>
  <c r="R37" i="9"/>
  <c r="P37" i="9"/>
  <c r="M37" i="9"/>
  <c r="BQ36" i="9"/>
  <c r="BP36" i="9"/>
  <c r="BM36" i="9"/>
  <c r="BL36" i="9"/>
  <c r="AU36" i="9"/>
  <c r="AT36" i="9"/>
  <c r="AR36" i="9"/>
  <c r="AS36" i="9" s="1"/>
  <c r="AM36" i="9"/>
  <c r="AL36" i="9"/>
  <c r="AJ36" i="9"/>
  <c r="AI36" i="9"/>
  <c r="R36" i="9"/>
  <c r="P36" i="9"/>
  <c r="M36" i="9"/>
  <c r="BQ35" i="9"/>
  <c r="BP35" i="9"/>
  <c r="BM35" i="9"/>
  <c r="BL35" i="9"/>
  <c r="AU35" i="9"/>
  <c r="AT35" i="9"/>
  <c r="AR35" i="9"/>
  <c r="AS35" i="9" s="1"/>
  <c r="AM35" i="9"/>
  <c r="AL35" i="9"/>
  <c r="AJ35" i="9"/>
  <c r="AI35" i="9"/>
  <c r="R35" i="9"/>
  <c r="P35" i="9"/>
  <c r="M35" i="9"/>
  <c r="BQ34" i="9"/>
  <c r="BP34" i="9"/>
  <c r="BM34" i="9"/>
  <c r="BL34" i="9"/>
  <c r="AU34" i="9"/>
  <c r="AT34" i="9"/>
  <c r="AR34" i="9"/>
  <c r="AS34" i="9" s="1"/>
  <c r="AM34" i="9"/>
  <c r="AL34" i="9"/>
  <c r="AJ34" i="9"/>
  <c r="AI34" i="9"/>
  <c r="R34" i="9"/>
  <c r="P34" i="9"/>
  <c r="M34" i="9"/>
  <c r="BQ33" i="9"/>
  <c r="BP33" i="9"/>
  <c r="BM33" i="9"/>
  <c r="BL33" i="9"/>
  <c r="AU33" i="9"/>
  <c r="AT33" i="9"/>
  <c r="AR33" i="9"/>
  <c r="AS33" i="9" s="1"/>
  <c r="AM33" i="9"/>
  <c r="AL33" i="9"/>
  <c r="AJ33" i="9"/>
  <c r="AI33" i="9"/>
  <c r="R33" i="9"/>
  <c r="P33" i="9"/>
  <c r="M33" i="9"/>
  <c r="BP32" i="9"/>
  <c r="BL32" i="9"/>
  <c r="BE32" i="9"/>
  <c r="BQ32" i="9" s="1"/>
  <c r="BD32" i="9"/>
  <c r="BA32" i="9"/>
  <c r="BM32" i="9" s="1"/>
  <c r="AZ32" i="9"/>
  <c r="AU32" i="9"/>
  <c r="AT32" i="9"/>
  <c r="AR32" i="9"/>
  <c r="AS32" i="9" s="1"/>
  <c r="AM32" i="9"/>
  <c r="AL32" i="9"/>
  <c r="AJ32" i="9"/>
  <c r="AI32" i="9"/>
  <c r="R32" i="9"/>
  <c r="P32" i="9"/>
  <c r="M32" i="9"/>
  <c r="BQ31" i="9"/>
  <c r="BP31" i="9"/>
  <c r="BM31" i="9"/>
  <c r="BL31" i="9"/>
  <c r="AU31" i="9"/>
  <c r="AT31" i="9"/>
  <c r="AR31" i="9"/>
  <c r="AS31" i="9" s="1"/>
  <c r="AM31" i="9"/>
  <c r="AL31" i="9"/>
  <c r="AJ31" i="9"/>
  <c r="AF31" i="9" s="1"/>
  <c r="AI31" i="9"/>
  <c r="R31" i="9"/>
  <c r="P31" i="9"/>
  <c r="M31" i="9"/>
  <c r="BQ30" i="9"/>
  <c r="BP30" i="9"/>
  <c r="BM30" i="9"/>
  <c r="BL30" i="9"/>
  <c r="AU30" i="9"/>
  <c r="AT30" i="9"/>
  <c r="AR30" i="9"/>
  <c r="AS30" i="9" s="1"/>
  <c r="AM30" i="9"/>
  <c r="AL30" i="9"/>
  <c r="AJ30" i="9"/>
  <c r="AI30" i="9"/>
  <c r="R30" i="9"/>
  <c r="P30" i="9"/>
  <c r="M30" i="9"/>
  <c r="BQ29" i="9"/>
  <c r="BP29" i="9"/>
  <c r="BM29" i="9"/>
  <c r="BL29" i="9"/>
  <c r="AU29" i="9"/>
  <c r="AT29" i="9"/>
  <c r="AR29" i="9"/>
  <c r="AS29" i="9" s="1"/>
  <c r="AM29" i="9"/>
  <c r="AL29" i="9"/>
  <c r="AJ29" i="9"/>
  <c r="AI29" i="9"/>
  <c r="R29" i="9"/>
  <c r="P29" i="9"/>
  <c r="M29" i="9"/>
  <c r="BQ28" i="9"/>
  <c r="BP28" i="9"/>
  <c r="BM28" i="9"/>
  <c r="BL28" i="9"/>
  <c r="AU28" i="9"/>
  <c r="AT28" i="9"/>
  <c r="AR28" i="9"/>
  <c r="AS28" i="9" s="1"/>
  <c r="AM28" i="9"/>
  <c r="AL28" i="9"/>
  <c r="AJ28" i="9"/>
  <c r="AI28" i="9"/>
  <c r="R28" i="9"/>
  <c r="P28" i="9"/>
  <c r="M28" i="9"/>
  <c r="BQ27" i="9"/>
  <c r="BP27" i="9"/>
  <c r="BM27" i="9"/>
  <c r="BL27" i="9"/>
  <c r="AU27" i="9"/>
  <c r="AT27" i="9"/>
  <c r="AR27" i="9"/>
  <c r="AS27" i="9" s="1"/>
  <c r="AM27" i="9"/>
  <c r="AL27" i="9"/>
  <c r="AJ27" i="9"/>
  <c r="AI27" i="9"/>
  <c r="R27" i="9"/>
  <c r="P27" i="9"/>
  <c r="M27" i="9"/>
  <c r="BQ26" i="9"/>
  <c r="BP26" i="9"/>
  <c r="BM26" i="9"/>
  <c r="BL26" i="9"/>
  <c r="AU26" i="9"/>
  <c r="AT26" i="9"/>
  <c r="AR26" i="9"/>
  <c r="AS26" i="9" s="1"/>
  <c r="AM26" i="9"/>
  <c r="AL26" i="9"/>
  <c r="AJ26" i="9"/>
  <c r="AI26" i="9"/>
  <c r="R26" i="9"/>
  <c r="P26" i="9"/>
  <c r="M26" i="9"/>
  <c r="BQ25" i="9"/>
  <c r="BP25" i="9"/>
  <c r="BM25" i="9"/>
  <c r="BL25" i="9"/>
  <c r="AU25" i="9"/>
  <c r="AT25" i="9"/>
  <c r="AR25" i="9"/>
  <c r="AS25" i="9" s="1"/>
  <c r="AM25" i="9"/>
  <c r="AL25" i="9"/>
  <c r="AJ25" i="9"/>
  <c r="AI25" i="9"/>
  <c r="R25" i="9"/>
  <c r="P25" i="9"/>
  <c r="M25" i="9"/>
  <c r="BQ24" i="9"/>
  <c r="BP24" i="9"/>
  <c r="BM24" i="9"/>
  <c r="BL24" i="9"/>
  <c r="AU24" i="9"/>
  <c r="AT24" i="9"/>
  <c r="AR24" i="9"/>
  <c r="AS24" i="9" s="1"/>
  <c r="AM24" i="9"/>
  <c r="AL24" i="9"/>
  <c r="AJ24" i="9"/>
  <c r="AI24" i="9"/>
  <c r="R24" i="9"/>
  <c r="P24" i="9"/>
  <c r="M24" i="9"/>
  <c r="BQ23" i="9"/>
  <c r="BP23" i="9"/>
  <c r="BM23" i="9"/>
  <c r="BL23" i="9"/>
  <c r="AU23" i="9"/>
  <c r="AT23" i="9"/>
  <c r="AR23" i="9"/>
  <c r="AS23" i="9" s="1"/>
  <c r="AM23" i="9"/>
  <c r="AL23" i="9"/>
  <c r="AJ23" i="9"/>
  <c r="AI23" i="9"/>
  <c r="R23" i="9"/>
  <c r="P23" i="9"/>
  <c r="M23" i="9"/>
  <c r="BQ22" i="9"/>
  <c r="BP22" i="9"/>
  <c r="BM22" i="9"/>
  <c r="BL22" i="9"/>
  <c r="AU22" i="9"/>
  <c r="AT22" i="9"/>
  <c r="AR22" i="9"/>
  <c r="AS22" i="9" s="1"/>
  <c r="AM22" i="9"/>
  <c r="AL22" i="9"/>
  <c r="AJ22" i="9"/>
  <c r="AI22" i="9"/>
  <c r="R22" i="9"/>
  <c r="P22" i="9"/>
  <c r="M22" i="9"/>
  <c r="BQ21" i="9"/>
  <c r="BP21" i="9"/>
  <c r="BM21" i="9"/>
  <c r="BL21" i="9"/>
  <c r="AU21" i="9"/>
  <c r="AT21" i="9"/>
  <c r="AR21" i="9"/>
  <c r="AS21" i="9" s="1"/>
  <c r="AM21" i="9"/>
  <c r="AL21" i="9"/>
  <c r="AJ21" i="9"/>
  <c r="AI21" i="9"/>
  <c r="R21" i="9"/>
  <c r="P21" i="9"/>
  <c r="M21" i="9"/>
  <c r="BQ20" i="9"/>
  <c r="BP20" i="9"/>
  <c r="BM20" i="9"/>
  <c r="BL20" i="9"/>
  <c r="AU20" i="9"/>
  <c r="AT20" i="9"/>
  <c r="AR20" i="9"/>
  <c r="AS20" i="9" s="1"/>
  <c r="AM20" i="9"/>
  <c r="AL20" i="9"/>
  <c r="AJ20" i="9"/>
  <c r="AI20" i="9"/>
  <c r="R20" i="9"/>
  <c r="P20" i="9"/>
  <c r="M20" i="9"/>
  <c r="BQ19" i="9"/>
  <c r="BP19" i="9"/>
  <c r="BM19" i="9"/>
  <c r="BL19" i="9"/>
  <c r="AU19" i="9"/>
  <c r="AT19" i="9"/>
  <c r="AR19" i="9"/>
  <c r="AS19" i="9" s="1"/>
  <c r="AM19" i="9"/>
  <c r="AL19" i="9"/>
  <c r="AJ19" i="9"/>
  <c r="AI19" i="9"/>
  <c r="R19" i="9"/>
  <c r="P19" i="9"/>
  <c r="M19" i="9"/>
  <c r="BP18" i="9"/>
  <c r="BL18" i="9"/>
  <c r="BE18" i="9"/>
  <c r="BQ18" i="9" s="1"/>
  <c r="BD18" i="9"/>
  <c r="BA18" i="9"/>
  <c r="BM18" i="9" s="1"/>
  <c r="AZ18" i="9"/>
  <c r="AU18" i="9"/>
  <c r="AT18" i="9"/>
  <c r="AR18" i="9"/>
  <c r="AS18" i="9" s="1"/>
  <c r="AM18" i="9"/>
  <c r="AL18" i="9"/>
  <c r="AJ18" i="9"/>
  <c r="AI18" i="9"/>
  <c r="R18" i="9"/>
  <c r="P18" i="9"/>
  <c r="M18" i="9"/>
  <c r="BQ17" i="9"/>
  <c r="BP17" i="9"/>
  <c r="BM17" i="9"/>
  <c r="BL17" i="9"/>
  <c r="AU17" i="9"/>
  <c r="AT17" i="9"/>
  <c r="AR17" i="9"/>
  <c r="AS17" i="9" s="1"/>
  <c r="AM17" i="9"/>
  <c r="AL17" i="9"/>
  <c r="AJ17" i="9"/>
  <c r="AI17" i="9"/>
  <c r="R17" i="9"/>
  <c r="P17" i="9"/>
  <c r="M17" i="9"/>
  <c r="BQ16" i="9"/>
  <c r="BP16" i="9"/>
  <c r="BM16" i="9"/>
  <c r="BL16" i="9"/>
  <c r="AU16" i="9"/>
  <c r="AT16" i="9"/>
  <c r="AR16" i="9"/>
  <c r="AS16" i="9" s="1"/>
  <c r="AM16" i="9"/>
  <c r="AL16" i="9"/>
  <c r="AJ16" i="9"/>
  <c r="AI16" i="9"/>
  <c r="R16" i="9"/>
  <c r="P16" i="9"/>
  <c r="M16" i="9"/>
  <c r="BQ15" i="9"/>
  <c r="BP15" i="9"/>
  <c r="BM15" i="9"/>
  <c r="BL15" i="9"/>
  <c r="AU15" i="9"/>
  <c r="AT15" i="9"/>
  <c r="AR15" i="9"/>
  <c r="AS15" i="9" s="1"/>
  <c r="AM15" i="9"/>
  <c r="AL15" i="9"/>
  <c r="AJ15" i="9"/>
  <c r="AI15" i="9"/>
  <c r="R15" i="9"/>
  <c r="P15" i="9"/>
  <c r="M15" i="9"/>
  <c r="BQ14" i="9"/>
  <c r="BP14" i="9"/>
  <c r="BM14" i="9"/>
  <c r="BL14" i="9"/>
  <c r="AU14" i="9"/>
  <c r="AT14" i="9"/>
  <c r="AR14" i="9"/>
  <c r="AS14" i="9" s="1"/>
  <c r="AM14" i="9"/>
  <c r="AL14" i="9"/>
  <c r="AJ14" i="9"/>
  <c r="AI14" i="9"/>
  <c r="R14" i="9"/>
  <c r="P14" i="9"/>
  <c r="M14" i="9"/>
  <c r="BQ13" i="9"/>
  <c r="BP13" i="9"/>
  <c r="BM13" i="9"/>
  <c r="BL13" i="9"/>
  <c r="AU13" i="9"/>
  <c r="AT13" i="9"/>
  <c r="AR13" i="9"/>
  <c r="AS13" i="9" s="1"/>
  <c r="AM13" i="9"/>
  <c r="AL13" i="9"/>
  <c r="AJ13" i="9"/>
  <c r="AI13" i="9"/>
  <c r="R13" i="9"/>
  <c r="P13" i="9"/>
  <c r="M13" i="9"/>
  <c r="BQ12" i="9"/>
  <c r="BP12" i="9"/>
  <c r="BM12" i="9"/>
  <c r="BL12" i="9"/>
  <c r="AU12" i="9"/>
  <c r="AT12" i="9"/>
  <c r="AR12" i="9"/>
  <c r="AS12" i="9" s="1"/>
  <c r="AM12" i="9"/>
  <c r="AL12" i="9"/>
  <c r="AJ12" i="9"/>
  <c r="AI12" i="9"/>
  <c r="R12" i="9"/>
  <c r="P12" i="9"/>
  <c r="M12" i="9"/>
  <c r="BQ11" i="9"/>
  <c r="BP11" i="9"/>
  <c r="BM11" i="9"/>
  <c r="BL11" i="9"/>
  <c r="AU11" i="9"/>
  <c r="AT11" i="9"/>
  <c r="AR11" i="9"/>
  <c r="AS11" i="9" s="1"/>
  <c r="AM11" i="9"/>
  <c r="AL11" i="9"/>
  <c r="AJ11" i="9"/>
  <c r="AI11" i="9"/>
  <c r="R11" i="9"/>
  <c r="P11" i="9"/>
  <c r="M11" i="9"/>
  <c r="BQ10" i="9"/>
  <c r="BP10" i="9"/>
  <c r="BM10" i="9"/>
  <c r="BL10" i="9"/>
  <c r="AU10" i="9"/>
  <c r="AT10" i="9"/>
  <c r="AR10" i="9"/>
  <c r="AS10" i="9" s="1"/>
  <c r="AM10" i="9"/>
  <c r="AL10" i="9"/>
  <c r="AJ10" i="9"/>
  <c r="AI10" i="9"/>
  <c r="R10" i="9"/>
  <c r="P10" i="9"/>
  <c r="M10" i="9"/>
  <c r="BQ9" i="9"/>
  <c r="BP9" i="9"/>
  <c r="BM9" i="9"/>
  <c r="BL9" i="9"/>
  <c r="AU9" i="9"/>
  <c r="AT9" i="9"/>
  <c r="AR9" i="9"/>
  <c r="AS9" i="9" s="1"/>
  <c r="AM9" i="9"/>
  <c r="AL9" i="9"/>
  <c r="AJ9" i="9"/>
  <c r="AI9" i="9"/>
  <c r="R9" i="9"/>
  <c r="P9" i="9"/>
  <c r="M9" i="9"/>
  <c r="BQ8" i="9"/>
  <c r="BP8" i="9"/>
  <c r="BM8" i="9"/>
  <c r="BL8" i="9"/>
  <c r="AU8" i="9"/>
  <c r="AT8" i="9"/>
  <c r="AR8" i="9"/>
  <c r="AS8" i="9" s="1"/>
  <c r="AM8" i="9"/>
  <c r="AL8" i="9"/>
  <c r="AJ8" i="9"/>
  <c r="AI8" i="9"/>
  <c r="R8" i="9"/>
  <c r="P8" i="9"/>
  <c r="M8" i="9"/>
  <c r="BQ7" i="9"/>
  <c r="BP7" i="9"/>
  <c r="BM7" i="9"/>
  <c r="BL7" i="9"/>
  <c r="AU7" i="9"/>
  <c r="AT7" i="9"/>
  <c r="AR7" i="9"/>
  <c r="AS7" i="9" s="1"/>
  <c r="AM7" i="9"/>
  <c r="AL7" i="9"/>
  <c r="AJ7" i="9"/>
  <c r="AI7" i="9"/>
  <c r="R7" i="9"/>
  <c r="P7" i="9"/>
  <c r="M7" i="9"/>
  <c r="BQ6" i="9"/>
  <c r="BP6" i="9"/>
  <c r="BM6" i="9"/>
  <c r="BL6" i="9"/>
  <c r="AU6" i="9"/>
  <c r="AT6" i="9"/>
  <c r="AR6" i="9"/>
  <c r="AS6" i="9" s="1"/>
  <c r="AM6" i="9"/>
  <c r="AL6" i="9"/>
  <c r="AJ6" i="9"/>
  <c r="AI6" i="9"/>
  <c r="R6" i="9"/>
  <c r="P6" i="9"/>
  <c r="M6" i="9"/>
  <c r="BQ5" i="9"/>
  <c r="BP5" i="9"/>
  <c r="BM5" i="9"/>
  <c r="BL5" i="9"/>
  <c r="AU5" i="9"/>
  <c r="AT5" i="9"/>
  <c r="AR5" i="9"/>
  <c r="AS5" i="9" s="1"/>
  <c r="AM5" i="9"/>
  <c r="AL5" i="9"/>
  <c r="AJ5" i="9"/>
  <c r="AI5" i="9"/>
  <c r="S5" i="9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R5" i="9"/>
  <c r="P5" i="9"/>
  <c r="M5" i="9"/>
  <c r="BT4" i="9"/>
  <c r="BS4" i="9"/>
  <c r="BP4" i="9"/>
  <c r="BL4" i="9"/>
  <c r="BH4" i="9"/>
  <c r="BG4" i="9"/>
  <c r="BE4" i="9"/>
  <c r="BQ4" i="9" s="1"/>
  <c r="BD4" i="9"/>
  <c r="BA4" i="9"/>
  <c r="BM4" i="9" s="1"/>
  <c r="AZ4" i="9"/>
  <c r="AU4" i="9"/>
  <c r="AT4" i="9"/>
  <c r="AR4" i="9"/>
  <c r="AS4" i="9" s="1"/>
  <c r="AM4" i="9"/>
  <c r="AL4" i="9"/>
  <c r="AJ4" i="9"/>
  <c r="AI4" i="9"/>
  <c r="W4" i="9"/>
  <c r="X4" i="9" s="1"/>
  <c r="U4" i="9"/>
  <c r="R4" i="9"/>
  <c r="P4" i="9"/>
  <c r="M4" i="9"/>
  <c r="BI94" i="8"/>
  <c r="BQ73" i="8"/>
  <c r="BP73" i="8"/>
  <c r="BM73" i="8"/>
  <c r="BL73" i="8"/>
  <c r="AU73" i="8"/>
  <c r="AR73" i="8"/>
  <c r="AS73" i="8" s="1"/>
  <c r="AM73" i="8"/>
  <c r="AL73" i="8"/>
  <c r="AJ73" i="8"/>
  <c r="AI73" i="8"/>
  <c r="R73" i="8"/>
  <c r="P73" i="8"/>
  <c r="M73" i="8"/>
  <c r="BQ72" i="8"/>
  <c r="BP72" i="8"/>
  <c r="BM72" i="8"/>
  <c r="BL72" i="8"/>
  <c r="AU72" i="8"/>
  <c r="AR72" i="8"/>
  <c r="AS72" i="8" s="1"/>
  <c r="AM72" i="8"/>
  <c r="AL72" i="8"/>
  <c r="AJ72" i="8"/>
  <c r="AI72" i="8"/>
  <c r="R72" i="8"/>
  <c r="P72" i="8"/>
  <c r="M72" i="8"/>
  <c r="BQ71" i="8"/>
  <c r="BP71" i="8"/>
  <c r="BM71" i="8"/>
  <c r="BL71" i="8"/>
  <c r="AU71" i="8"/>
  <c r="AR71" i="8"/>
  <c r="AS71" i="8" s="1"/>
  <c r="AM71" i="8"/>
  <c r="AL71" i="8"/>
  <c r="AJ71" i="8"/>
  <c r="AI71" i="8"/>
  <c r="R71" i="8"/>
  <c r="P71" i="8"/>
  <c r="M71" i="8"/>
  <c r="BQ70" i="8"/>
  <c r="BP70" i="8"/>
  <c r="BM70" i="8"/>
  <c r="BL70" i="8"/>
  <c r="AU70" i="8"/>
  <c r="AR70" i="8"/>
  <c r="AS70" i="8" s="1"/>
  <c r="AM70" i="8"/>
  <c r="AL70" i="8"/>
  <c r="AJ70" i="8"/>
  <c r="AI70" i="8"/>
  <c r="R70" i="8"/>
  <c r="P70" i="8"/>
  <c r="M70" i="8"/>
  <c r="BQ69" i="8"/>
  <c r="BP69" i="8"/>
  <c r="BM69" i="8"/>
  <c r="BL69" i="8"/>
  <c r="AU69" i="8"/>
  <c r="AR69" i="8"/>
  <c r="AS69" i="8" s="1"/>
  <c r="AM69" i="8"/>
  <c r="AL69" i="8"/>
  <c r="AJ69" i="8"/>
  <c r="AI69" i="8"/>
  <c r="R69" i="8"/>
  <c r="P69" i="8"/>
  <c r="M69" i="8"/>
  <c r="BQ68" i="8"/>
  <c r="BP68" i="8"/>
  <c r="BM68" i="8"/>
  <c r="BL68" i="8"/>
  <c r="AU68" i="8"/>
  <c r="AR68" i="8"/>
  <c r="AS68" i="8" s="1"/>
  <c r="AM68" i="8"/>
  <c r="AL68" i="8"/>
  <c r="AJ68" i="8"/>
  <c r="AI68" i="8"/>
  <c r="R68" i="8"/>
  <c r="P68" i="8"/>
  <c r="M68" i="8"/>
  <c r="BQ67" i="8"/>
  <c r="BP67" i="8"/>
  <c r="BM67" i="8"/>
  <c r="BL67" i="8"/>
  <c r="AU67" i="8"/>
  <c r="AR67" i="8"/>
  <c r="AS67" i="8" s="1"/>
  <c r="AM67" i="8"/>
  <c r="AL67" i="8"/>
  <c r="AJ67" i="8"/>
  <c r="AI67" i="8"/>
  <c r="R67" i="8"/>
  <c r="P67" i="8"/>
  <c r="M67" i="8"/>
  <c r="BQ66" i="8"/>
  <c r="BP66" i="8"/>
  <c r="BM66" i="8"/>
  <c r="BL66" i="8"/>
  <c r="AU66" i="8"/>
  <c r="AR66" i="8"/>
  <c r="AS66" i="8" s="1"/>
  <c r="AM66" i="8"/>
  <c r="AL66" i="8"/>
  <c r="AJ66" i="8"/>
  <c r="AI66" i="8"/>
  <c r="R66" i="8"/>
  <c r="P66" i="8"/>
  <c r="M66" i="8"/>
  <c r="BQ65" i="8"/>
  <c r="BP65" i="8"/>
  <c r="BM65" i="8"/>
  <c r="BL65" i="8"/>
  <c r="AU65" i="8"/>
  <c r="AR65" i="8"/>
  <c r="AS65" i="8" s="1"/>
  <c r="AM65" i="8"/>
  <c r="AL65" i="8"/>
  <c r="AJ65" i="8"/>
  <c r="AI65" i="8"/>
  <c r="R65" i="8"/>
  <c r="P65" i="8"/>
  <c r="M65" i="8"/>
  <c r="BQ64" i="8"/>
  <c r="BP64" i="8"/>
  <c r="BM64" i="8"/>
  <c r="BL64" i="8"/>
  <c r="AU64" i="8"/>
  <c r="AR64" i="8"/>
  <c r="AS64" i="8" s="1"/>
  <c r="AM64" i="8"/>
  <c r="AL64" i="8"/>
  <c r="AJ64" i="8"/>
  <c r="AI64" i="8"/>
  <c r="R64" i="8"/>
  <c r="P64" i="8"/>
  <c r="M64" i="8"/>
  <c r="BQ63" i="8"/>
  <c r="BP63" i="8"/>
  <c r="BM63" i="8"/>
  <c r="BL63" i="8"/>
  <c r="AU63" i="8"/>
  <c r="AR63" i="8"/>
  <c r="AS63" i="8" s="1"/>
  <c r="AM63" i="8"/>
  <c r="AL63" i="8"/>
  <c r="AJ63" i="8"/>
  <c r="AI63" i="8"/>
  <c r="R63" i="8"/>
  <c r="P63" i="8"/>
  <c r="M63" i="8"/>
  <c r="BQ62" i="8"/>
  <c r="BP62" i="8"/>
  <c r="BM62" i="8"/>
  <c r="BL62" i="8"/>
  <c r="AU62" i="8"/>
  <c r="AR62" i="8"/>
  <c r="AS62" i="8" s="1"/>
  <c r="AM62" i="8"/>
  <c r="AL62" i="8"/>
  <c r="AJ62" i="8"/>
  <c r="AI62" i="8"/>
  <c r="R62" i="8"/>
  <c r="P62" i="8"/>
  <c r="M62" i="8"/>
  <c r="BQ61" i="8"/>
  <c r="BP61" i="8"/>
  <c r="BM61" i="8"/>
  <c r="BL61" i="8"/>
  <c r="AU61" i="8"/>
  <c r="AR61" i="8"/>
  <c r="AS61" i="8" s="1"/>
  <c r="AM61" i="8"/>
  <c r="AL61" i="8"/>
  <c r="AJ61" i="8"/>
  <c r="AI61" i="8"/>
  <c r="R61" i="8"/>
  <c r="P61" i="8"/>
  <c r="M61" i="8"/>
  <c r="BT60" i="8"/>
  <c r="BP60" i="8"/>
  <c r="BL60" i="8"/>
  <c r="BH60" i="8"/>
  <c r="BE60" i="8"/>
  <c r="BQ60" i="8" s="1"/>
  <c r="BD60" i="8"/>
  <c r="AZ60" i="8"/>
  <c r="AU60" i="8"/>
  <c r="AR60" i="8"/>
  <c r="AS60" i="8" s="1"/>
  <c r="AM60" i="8"/>
  <c r="AL60" i="8"/>
  <c r="AJ60" i="8"/>
  <c r="AI60" i="8"/>
  <c r="R60" i="8"/>
  <c r="P60" i="8"/>
  <c r="M60" i="8"/>
  <c r="BQ59" i="8"/>
  <c r="BP59" i="8"/>
  <c r="BM59" i="8"/>
  <c r="BL59" i="8"/>
  <c r="AU59" i="8"/>
  <c r="AR59" i="8"/>
  <c r="AS59" i="8" s="1"/>
  <c r="AM59" i="8"/>
  <c r="AL59" i="8"/>
  <c r="AJ59" i="8"/>
  <c r="AI59" i="8"/>
  <c r="R59" i="8"/>
  <c r="P59" i="8"/>
  <c r="M59" i="8"/>
  <c r="BQ58" i="8"/>
  <c r="BP58" i="8"/>
  <c r="BM58" i="8"/>
  <c r="BL58" i="8"/>
  <c r="AU58" i="8"/>
  <c r="AR58" i="8"/>
  <c r="AS58" i="8" s="1"/>
  <c r="AM58" i="8"/>
  <c r="AL58" i="8"/>
  <c r="AJ58" i="8"/>
  <c r="AI58" i="8"/>
  <c r="R58" i="8"/>
  <c r="P58" i="8"/>
  <c r="M58" i="8"/>
  <c r="BQ57" i="8"/>
  <c r="BP57" i="8"/>
  <c r="BM57" i="8"/>
  <c r="BL57" i="8"/>
  <c r="AU57" i="8"/>
  <c r="AR57" i="8"/>
  <c r="AS57" i="8" s="1"/>
  <c r="AM57" i="8"/>
  <c r="AL57" i="8"/>
  <c r="AJ57" i="8"/>
  <c r="AI57" i="8"/>
  <c r="R57" i="8"/>
  <c r="P57" i="8"/>
  <c r="M57" i="8"/>
  <c r="BQ56" i="8"/>
  <c r="BP56" i="8"/>
  <c r="BM56" i="8"/>
  <c r="BL56" i="8"/>
  <c r="AU56" i="8"/>
  <c r="AR56" i="8"/>
  <c r="AS56" i="8" s="1"/>
  <c r="AM56" i="8"/>
  <c r="AL56" i="8"/>
  <c r="AJ56" i="8"/>
  <c r="AI56" i="8"/>
  <c r="R56" i="8"/>
  <c r="P56" i="8"/>
  <c r="M56" i="8"/>
  <c r="BQ55" i="8"/>
  <c r="BP55" i="8"/>
  <c r="BM55" i="8"/>
  <c r="BL55" i="8"/>
  <c r="AU55" i="8"/>
  <c r="AR55" i="8"/>
  <c r="AS55" i="8" s="1"/>
  <c r="AM55" i="8"/>
  <c r="AL55" i="8"/>
  <c r="AJ55" i="8"/>
  <c r="AI55" i="8"/>
  <c r="R55" i="8"/>
  <c r="P55" i="8"/>
  <c r="M55" i="8"/>
  <c r="BQ54" i="8"/>
  <c r="BP54" i="8"/>
  <c r="BM54" i="8"/>
  <c r="BL54" i="8"/>
  <c r="AU54" i="8"/>
  <c r="AR54" i="8"/>
  <c r="AS54" i="8" s="1"/>
  <c r="AM54" i="8"/>
  <c r="AL54" i="8"/>
  <c r="AJ54" i="8"/>
  <c r="AI54" i="8"/>
  <c r="R54" i="8"/>
  <c r="P54" i="8"/>
  <c r="M54" i="8"/>
  <c r="BQ53" i="8"/>
  <c r="BP53" i="8"/>
  <c r="BM53" i="8"/>
  <c r="BL53" i="8"/>
  <c r="AU53" i="8"/>
  <c r="AR53" i="8"/>
  <c r="AS53" i="8" s="1"/>
  <c r="AM53" i="8"/>
  <c r="AL53" i="8"/>
  <c r="AJ53" i="8"/>
  <c r="AI53" i="8"/>
  <c r="R53" i="8"/>
  <c r="P53" i="8"/>
  <c r="M53" i="8"/>
  <c r="BQ52" i="8"/>
  <c r="BP52" i="8"/>
  <c r="BM52" i="8"/>
  <c r="BL52" i="8"/>
  <c r="AU52" i="8"/>
  <c r="AR52" i="8"/>
  <c r="AS52" i="8" s="1"/>
  <c r="AM52" i="8"/>
  <c r="AL52" i="8"/>
  <c r="AJ52" i="8"/>
  <c r="AI52" i="8"/>
  <c r="R52" i="8"/>
  <c r="P52" i="8"/>
  <c r="M52" i="8"/>
  <c r="BQ51" i="8"/>
  <c r="BP51" i="8"/>
  <c r="BM51" i="8"/>
  <c r="BL51" i="8"/>
  <c r="AU51" i="8"/>
  <c r="AR51" i="8"/>
  <c r="AS51" i="8" s="1"/>
  <c r="AM51" i="8"/>
  <c r="AL51" i="8"/>
  <c r="AJ51" i="8"/>
  <c r="AI51" i="8"/>
  <c r="R51" i="8"/>
  <c r="P51" i="8"/>
  <c r="M51" i="8"/>
  <c r="BQ50" i="8"/>
  <c r="BP50" i="8"/>
  <c r="BM50" i="8"/>
  <c r="BL50" i="8"/>
  <c r="AU50" i="8"/>
  <c r="AR50" i="8"/>
  <c r="AS50" i="8" s="1"/>
  <c r="AM50" i="8"/>
  <c r="AL50" i="8"/>
  <c r="AJ50" i="8"/>
  <c r="AI50" i="8"/>
  <c r="R50" i="8"/>
  <c r="P50" i="8"/>
  <c r="M50" i="8"/>
  <c r="BQ49" i="8"/>
  <c r="BP49" i="8"/>
  <c r="BM49" i="8"/>
  <c r="BL49" i="8"/>
  <c r="AU49" i="8"/>
  <c r="AR49" i="8"/>
  <c r="AS49" i="8" s="1"/>
  <c r="AM49" i="8"/>
  <c r="AL49" i="8"/>
  <c r="AJ49" i="8"/>
  <c r="AI49" i="8"/>
  <c r="R49" i="8"/>
  <c r="P49" i="8"/>
  <c r="M49" i="8"/>
  <c r="BQ48" i="8"/>
  <c r="BP48" i="8"/>
  <c r="BM48" i="8"/>
  <c r="BL48" i="8"/>
  <c r="AU48" i="8"/>
  <c r="AR48" i="8"/>
  <c r="AS48" i="8" s="1"/>
  <c r="AM48" i="8"/>
  <c r="AL48" i="8"/>
  <c r="AJ48" i="8"/>
  <c r="AI48" i="8"/>
  <c r="R48" i="8"/>
  <c r="P48" i="8"/>
  <c r="M48" i="8"/>
  <c r="BQ47" i="8"/>
  <c r="BP47" i="8"/>
  <c r="BM47" i="8"/>
  <c r="BL47" i="8"/>
  <c r="AU47" i="8"/>
  <c r="AR47" i="8"/>
  <c r="AS47" i="8" s="1"/>
  <c r="AM47" i="8"/>
  <c r="AL47" i="8"/>
  <c r="AJ47" i="8"/>
  <c r="AI47" i="8"/>
  <c r="R47" i="8"/>
  <c r="P47" i="8"/>
  <c r="M47" i="8"/>
  <c r="BT46" i="8"/>
  <c r="BP46" i="8"/>
  <c r="BL46" i="8"/>
  <c r="BH46" i="8"/>
  <c r="BE46" i="8"/>
  <c r="BQ46" i="8" s="1"/>
  <c r="BD46" i="8"/>
  <c r="AZ46" i="8"/>
  <c r="AU46" i="8"/>
  <c r="AR46" i="8"/>
  <c r="AS46" i="8" s="1"/>
  <c r="AM46" i="8"/>
  <c r="AL46" i="8"/>
  <c r="AJ46" i="8"/>
  <c r="AI46" i="8"/>
  <c r="R46" i="8"/>
  <c r="P46" i="8"/>
  <c r="M46" i="8"/>
  <c r="BQ45" i="8"/>
  <c r="BP45" i="8"/>
  <c r="BM45" i="8"/>
  <c r="BL45" i="8"/>
  <c r="AU45" i="8"/>
  <c r="AR45" i="8"/>
  <c r="AS45" i="8" s="1"/>
  <c r="AM45" i="8"/>
  <c r="AL45" i="8"/>
  <c r="AJ45" i="8"/>
  <c r="AI45" i="8"/>
  <c r="R45" i="8"/>
  <c r="P45" i="8"/>
  <c r="M45" i="8"/>
  <c r="BQ44" i="8"/>
  <c r="BP44" i="8"/>
  <c r="BM44" i="8"/>
  <c r="BL44" i="8"/>
  <c r="AU44" i="8"/>
  <c r="AR44" i="8"/>
  <c r="AS44" i="8" s="1"/>
  <c r="AM44" i="8"/>
  <c r="AL44" i="8"/>
  <c r="AJ44" i="8"/>
  <c r="AI44" i="8"/>
  <c r="R44" i="8"/>
  <c r="P44" i="8"/>
  <c r="M44" i="8"/>
  <c r="BQ43" i="8"/>
  <c r="BP43" i="8"/>
  <c r="BM43" i="8"/>
  <c r="BL43" i="8"/>
  <c r="AU43" i="8"/>
  <c r="AR43" i="8"/>
  <c r="AS43" i="8" s="1"/>
  <c r="AM43" i="8"/>
  <c r="AL43" i="8"/>
  <c r="AJ43" i="8"/>
  <c r="AI43" i="8"/>
  <c r="R43" i="8"/>
  <c r="P43" i="8"/>
  <c r="M43" i="8"/>
  <c r="BQ42" i="8"/>
  <c r="BP42" i="8"/>
  <c r="BM42" i="8"/>
  <c r="BL42" i="8"/>
  <c r="AU42" i="8"/>
  <c r="AR42" i="8"/>
  <c r="AS42" i="8" s="1"/>
  <c r="AM42" i="8"/>
  <c r="AL42" i="8"/>
  <c r="AJ42" i="8"/>
  <c r="AI42" i="8"/>
  <c r="R42" i="8"/>
  <c r="P42" i="8"/>
  <c r="M42" i="8"/>
  <c r="BQ41" i="8"/>
  <c r="BP41" i="8"/>
  <c r="BM41" i="8"/>
  <c r="BL41" i="8"/>
  <c r="AU41" i="8"/>
  <c r="AR41" i="8"/>
  <c r="AS41" i="8" s="1"/>
  <c r="AM41" i="8"/>
  <c r="AL41" i="8"/>
  <c r="AJ41" i="8"/>
  <c r="AI41" i="8"/>
  <c r="R41" i="8"/>
  <c r="P41" i="8"/>
  <c r="M41" i="8"/>
  <c r="BQ40" i="8"/>
  <c r="BP40" i="8"/>
  <c r="BM40" i="8"/>
  <c r="BL40" i="8"/>
  <c r="AU40" i="8"/>
  <c r="AR40" i="8"/>
  <c r="AS40" i="8" s="1"/>
  <c r="AM40" i="8"/>
  <c r="AL40" i="8"/>
  <c r="AJ40" i="8"/>
  <c r="AI40" i="8"/>
  <c r="R40" i="8"/>
  <c r="P40" i="8"/>
  <c r="M40" i="8"/>
  <c r="BQ39" i="8"/>
  <c r="BP39" i="8"/>
  <c r="BM39" i="8"/>
  <c r="BL39" i="8"/>
  <c r="AU39" i="8"/>
  <c r="AR39" i="8"/>
  <c r="AS39" i="8" s="1"/>
  <c r="AM39" i="8"/>
  <c r="AL39" i="8"/>
  <c r="AJ39" i="8"/>
  <c r="AI39" i="8"/>
  <c r="R39" i="8"/>
  <c r="P39" i="8"/>
  <c r="M39" i="8"/>
  <c r="BQ38" i="8"/>
  <c r="BP38" i="8"/>
  <c r="BM38" i="8"/>
  <c r="BL38" i="8"/>
  <c r="AU38" i="8"/>
  <c r="AR38" i="8"/>
  <c r="AS38" i="8" s="1"/>
  <c r="AM38" i="8"/>
  <c r="AL38" i="8"/>
  <c r="AJ38" i="8"/>
  <c r="AI38" i="8"/>
  <c r="R38" i="8"/>
  <c r="P38" i="8"/>
  <c r="M38" i="8"/>
  <c r="BQ37" i="8"/>
  <c r="BP37" i="8"/>
  <c r="BM37" i="8"/>
  <c r="BL37" i="8"/>
  <c r="AU37" i="8"/>
  <c r="AR37" i="8"/>
  <c r="AS37" i="8" s="1"/>
  <c r="AM37" i="8"/>
  <c r="AL37" i="8"/>
  <c r="AJ37" i="8"/>
  <c r="AI37" i="8"/>
  <c r="R37" i="8"/>
  <c r="P37" i="8"/>
  <c r="M37" i="8"/>
  <c r="BQ36" i="8"/>
  <c r="BP36" i="8"/>
  <c r="BM36" i="8"/>
  <c r="BL36" i="8"/>
  <c r="AU36" i="8"/>
  <c r="AR36" i="8"/>
  <c r="AS36" i="8" s="1"/>
  <c r="AM36" i="8"/>
  <c r="AL36" i="8"/>
  <c r="AJ36" i="8"/>
  <c r="AI36" i="8"/>
  <c r="R36" i="8"/>
  <c r="P36" i="8"/>
  <c r="M36" i="8"/>
  <c r="BQ35" i="8"/>
  <c r="BP35" i="8"/>
  <c r="BM35" i="8"/>
  <c r="BL35" i="8"/>
  <c r="AU35" i="8"/>
  <c r="AR35" i="8"/>
  <c r="AS35" i="8" s="1"/>
  <c r="AM35" i="8"/>
  <c r="AL35" i="8"/>
  <c r="AJ35" i="8"/>
  <c r="AI35" i="8"/>
  <c r="R35" i="8"/>
  <c r="P35" i="8"/>
  <c r="M35" i="8"/>
  <c r="BQ34" i="8"/>
  <c r="BP34" i="8"/>
  <c r="BM34" i="8"/>
  <c r="BL34" i="8"/>
  <c r="AU34" i="8"/>
  <c r="AR34" i="8"/>
  <c r="AS34" i="8" s="1"/>
  <c r="AM34" i="8"/>
  <c r="AL34" i="8"/>
  <c r="AJ34" i="8"/>
  <c r="AI34" i="8"/>
  <c r="R34" i="8"/>
  <c r="P34" i="8"/>
  <c r="M34" i="8"/>
  <c r="BQ33" i="8"/>
  <c r="BP33" i="8"/>
  <c r="BM33" i="8"/>
  <c r="BL33" i="8"/>
  <c r="AU33" i="8"/>
  <c r="AR33" i="8"/>
  <c r="AS33" i="8" s="1"/>
  <c r="AM33" i="8"/>
  <c r="AL33" i="8"/>
  <c r="AJ33" i="8"/>
  <c r="AI33" i="8"/>
  <c r="R33" i="8"/>
  <c r="P33" i="8"/>
  <c r="M33" i="8"/>
  <c r="BT32" i="8"/>
  <c r="BP32" i="8"/>
  <c r="BL32" i="8"/>
  <c r="BH32" i="8"/>
  <c r="BE32" i="8"/>
  <c r="BQ32" i="8" s="1"/>
  <c r="BD32" i="8"/>
  <c r="AZ32" i="8"/>
  <c r="AU32" i="8"/>
  <c r="AR32" i="8"/>
  <c r="AS32" i="8" s="1"/>
  <c r="AM32" i="8"/>
  <c r="AL32" i="8"/>
  <c r="AJ32" i="8"/>
  <c r="AI32" i="8"/>
  <c r="R32" i="8"/>
  <c r="P32" i="8"/>
  <c r="M32" i="8"/>
  <c r="BQ31" i="8"/>
  <c r="BP31" i="8"/>
  <c r="BM31" i="8"/>
  <c r="BL31" i="8"/>
  <c r="AU31" i="8"/>
  <c r="AR31" i="8"/>
  <c r="AS31" i="8" s="1"/>
  <c r="AM31" i="8"/>
  <c r="AL31" i="8"/>
  <c r="AJ31" i="8"/>
  <c r="AI31" i="8"/>
  <c r="R31" i="8"/>
  <c r="P31" i="8"/>
  <c r="M31" i="8"/>
  <c r="BQ30" i="8"/>
  <c r="BP30" i="8"/>
  <c r="BM30" i="8"/>
  <c r="BL30" i="8"/>
  <c r="AU30" i="8"/>
  <c r="AR30" i="8"/>
  <c r="AS30" i="8" s="1"/>
  <c r="AM30" i="8"/>
  <c r="AL30" i="8"/>
  <c r="AJ30" i="8"/>
  <c r="AI30" i="8"/>
  <c r="R30" i="8"/>
  <c r="P30" i="8"/>
  <c r="M30" i="8"/>
  <c r="BQ29" i="8"/>
  <c r="BP29" i="8"/>
  <c r="BM29" i="8"/>
  <c r="BL29" i="8"/>
  <c r="AU29" i="8"/>
  <c r="AR29" i="8"/>
  <c r="AS29" i="8" s="1"/>
  <c r="AM29" i="8"/>
  <c r="AL29" i="8"/>
  <c r="AJ29" i="8"/>
  <c r="AI29" i="8"/>
  <c r="R29" i="8"/>
  <c r="P29" i="8"/>
  <c r="M29" i="8"/>
  <c r="BQ28" i="8"/>
  <c r="BP28" i="8"/>
  <c r="BM28" i="8"/>
  <c r="BL28" i="8"/>
  <c r="AU28" i="8"/>
  <c r="AR28" i="8"/>
  <c r="AS28" i="8" s="1"/>
  <c r="AM28" i="8"/>
  <c r="AL28" i="8"/>
  <c r="AJ28" i="8"/>
  <c r="AI28" i="8"/>
  <c r="R28" i="8"/>
  <c r="P28" i="8"/>
  <c r="M28" i="8"/>
  <c r="BQ27" i="8"/>
  <c r="BP27" i="8"/>
  <c r="BM27" i="8"/>
  <c r="BL27" i="8"/>
  <c r="AU27" i="8"/>
  <c r="AR27" i="8"/>
  <c r="AS27" i="8" s="1"/>
  <c r="AM27" i="8"/>
  <c r="AL27" i="8"/>
  <c r="AJ27" i="8"/>
  <c r="AI27" i="8"/>
  <c r="R27" i="8"/>
  <c r="P27" i="8"/>
  <c r="M27" i="8"/>
  <c r="BQ26" i="8"/>
  <c r="BP26" i="8"/>
  <c r="BM26" i="8"/>
  <c r="BL26" i="8"/>
  <c r="AU26" i="8"/>
  <c r="AR26" i="8"/>
  <c r="AS26" i="8" s="1"/>
  <c r="AM26" i="8"/>
  <c r="AL26" i="8"/>
  <c r="AJ26" i="8"/>
  <c r="AI26" i="8"/>
  <c r="R26" i="8"/>
  <c r="P26" i="8"/>
  <c r="M26" i="8"/>
  <c r="BQ25" i="8"/>
  <c r="BP25" i="8"/>
  <c r="BM25" i="8"/>
  <c r="BL25" i="8"/>
  <c r="AU25" i="8"/>
  <c r="AR25" i="8"/>
  <c r="AS25" i="8" s="1"/>
  <c r="AM25" i="8"/>
  <c r="AL25" i="8"/>
  <c r="AJ25" i="8"/>
  <c r="AI25" i="8"/>
  <c r="R25" i="8"/>
  <c r="P25" i="8"/>
  <c r="M25" i="8"/>
  <c r="BQ24" i="8"/>
  <c r="BP24" i="8"/>
  <c r="BM24" i="8"/>
  <c r="BL24" i="8"/>
  <c r="AU24" i="8"/>
  <c r="AR24" i="8"/>
  <c r="AS24" i="8" s="1"/>
  <c r="AM24" i="8"/>
  <c r="AL24" i="8"/>
  <c r="AJ24" i="8"/>
  <c r="AI24" i="8"/>
  <c r="R24" i="8"/>
  <c r="P24" i="8"/>
  <c r="M24" i="8"/>
  <c r="BQ23" i="8"/>
  <c r="BP23" i="8"/>
  <c r="BM23" i="8"/>
  <c r="BL23" i="8"/>
  <c r="AU23" i="8"/>
  <c r="AR23" i="8"/>
  <c r="AS23" i="8" s="1"/>
  <c r="AM23" i="8"/>
  <c r="AL23" i="8"/>
  <c r="AJ23" i="8"/>
  <c r="AI23" i="8"/>
  <c r="R23" i="8"/>
  <c r="P23" i="8"/>
  <c r="M23" i="8"/>
  <c r="BQ22" i="8"/>
  <c r="BP22" i="8"/>
  <c r="BM22" i="8"/>
  <c r="BL22" i="8"/>
  <c r="AU22" i="8"/>
  <c r="AR22" i="8"/>
  <c r="AS22" i="8" s="1"/>
  <c r="AM22" i="8"/>
  <c r="AL22" i="8"/>
  <c r="AJ22" i="8"/>
  <c r="AI22" i="8"/>
  <c r="R22" i="8"/>
  <c r="P22" i="8"/>
  <c r="M22" i="8"/>
  <c r="BQ21" i="8"/>
  <c r="BP21" i="8"/>
  <c r="BM21" i="8"/>
  <c r="BL21" i="8"/>
  <c r="AU21" i="8"/>
  <c r="AR21" i="8"/>
  <c r="AS21" i="8" s="1"/>
  <c r="AM21" i="8"/>
  <c r="AL21" i="8"/>
  <c r="AJ21" i="8"/>
  <c r="AI21" i="8"/>
  <c r="R21" i="8"/>
  <c r="P21" i="8"/>
  <c r="M21" i="8"/>
  <c r="BQ20" i="8"/>
  <c r="BP20" i="8"/>
  <c r="BM20" i="8"/>
  <c r="BL20" i="8"/>
  <c r="AU20" i="8"/>
  <c r="AR20" i="8"/>
  <c r="AS20" i="8" s="1"/>
  <c r="AM20" i="8"/>
  <c r="AL20" i="8"/>
  <c r="AJ20" i="8"/>
  <c r="AI20" i="8"/>
  <c r="AE20" i="8"/>
  <c r="R20" i="8"/>
  <c r="P20" i="8"/>
  <c r="M20" i="8"/>
  <c r="BQ19" i="8"/>
  <c r="BP19" i="8"/>
  <c r="BM19" i="8"/>
  <c r="BL19" i="8"/>
  <c r="AU19" i="8"/>
  <c r="AR19" i="8"/>
  <c r="AS19" i="8" s="1"/>
  <c r="AM19" i="8"/>
  <c r="AL19" i="8"/>
  <c r="AJ19" i="8"/>
  <c r="AI19" i="8"/>
  <c r="R19" i="8"/>
  <c r="P19" i="8"/>
  <c r="M19" i="8"/>
  <c r="BT18" i="8"/>
  <c r="BP18" i="8"/>
  <c r="BL18" i="8"/>
  <c r="BH18" i="8"/>
  <c r="BE18" i="8"/>
  <c r="BQ18" i="8" s="1"/>
  <c r="BD18" i="8"/>
  <c r="AZ18" i="8"/>
  <c r="AU18" i="8"/>
  <c r="AR18" i="8"/>
  <c r="AS18" i="8" s="1"/>
  <c r="AM18" i="8"/>
  <c r="AL18" i="8"/>
  <c r="AJ18" i="8"/>
  <c r="AI18" i="8"/>
  <c r="R18" i="8"/>
  <c r="P18" i="8"/>
  <c r="M18" i="8"/>
  <c r="BQ17" i="8"/>
  <c r="BP17" i="8"/>
  <c r="BM17" i="8"/>
  <c r="BL17" i="8"/>
  <c r="AU17" i="8"/>
  <c r="AR17" i="8"/>
  <c r="AS17" i="8" s="1"/>
  <c r="AM17" i="8"/>
  <c r="AL17" i="8"/>
  <c r="AJ17" i="8"/>
  <c r="AI17" i="8"/>
  <c r="R17" i="8"/>
  <c r="P17" i="8"/>
  <c r="M17" i="8"/>
  <c r="BQ16" i="8"/>
  <c r="BP16" i="8"/>
  <c r="BM16" i="8"/>
  <c r="BL16" i="8"/>
  <c r="AU16" i="8"/>
  <c r="AR16" i="8"/>
  <c r="AS16" i="8" s="1"/>
  <c r="AM16" i="8"/>
  <c r="AL16" i="8"/>
  <c r="AJ16" i="8"/>
  <c r="AI16" i="8"/>
  <c r="R16" i="8"/>
  <c r="P16" i="8"/>
  <c r="M16" i="8"/>
  <c r="BQ15" i="8"/>
  <c r="BP15" i="8"/>
  <c r="BM15" i="8"/>
  <c r="BL15" i="8"/>
  <c r="AU15" i="8"/>
  <c r="AR15" i="8"/>
  <c r="AS15" i="8" s="1"/>
  <c r="AM15" i="8"/>
  <c r="AL15" i="8"/>
  <c r="AJ15" i="8"/>
  <c r="AI15" i="8"/>
  <c r="R15" i="8"/>
  <c r="P15" i="8"/>
  <c r="M15" i="8"/>
  <c r="BQ14" i="8"/>
  <c r="BP14" i="8"/>
  <c r="BM14" i="8"/>
  <c r="BL14" i="8"/>
  <c r="AU14" i="8"/>
  <c r="AR14" i="8"/>
  <c r="AS14" i="8" s="1"/>
  <c r="AM14" i="8"/>
  <c r="AL14" i="8"/>
  <c r="AJ14" i="8"/>
  <c r="AI14" i="8"/>
  <c r="R14" i="8"/>
  <c r="P14" i="8"/>
  <c r="M14" i="8"/>
  <c r="BQ13" i="8"/>
  <c r="BP13" i="8"/>
  <c r="BM13" i="8"/>
  <c r="BL13" i="8"/>
  <c r="AU13" i="8"/>
  <c r="AR13" i="8"/>
  <c r="AS13" i="8" s="1"/>
  <c r="AM13" i="8"/>
  <c r="AL13" i="8"/>
  <c r="AJ13" i="8"/>
  <c r="AI13" i="8"/>
  <c r="R13" i="8"/>
  <c r="P13" i="8"/>
  <c r="M13" i="8"/>
  <c r="BQ12" i="8"/>
  <c r="BP12" i="8"/>
  <c r="BM12" i="8"/>
  <c r="BL12" i="8"/>
  <c r="AU12" i="8"/>
  <c r="AR12" i="8"/>
  <c r="AS12" i="8" s="1"/>
  <c r="AM12" i="8"/>
  <c r="AL12" i="8"/>
  <c r="AJ12" i="8"/>
  <c r="AI12" i="8"/>
  <c r="R12" i="8"/>
  <c r="P12" i="8"/>
  <c r="M12" i="8"/>
  <c r="BQ11" i="8"/>
  <c r="BP11" i="8"/>
  <c r="BM11" i="8"/>
  <c r="BL11" i="8"/>
  <c r="AU11" i="8"/>
  <c r="AR11" i="8"/>
  <c r="AS11" i="8" s="1"/>
  <c r="AM11" i="8"/>
  <c r="AL11" i="8"/>
  <c r="AJ11" i="8"/>
  <c r="AI11" i="8"/>
  <c r="R11" i="8"/>
  <c r="P11" i="8"/>
  <c r="M11" i="8"/>
  <c r="BQ10" i="8"/>
  <c r="BP10" i="8"/>
  <c r="BM10" i="8"/>
  <c r="BL10" i="8"/>
  <c r="AU10" i="8"/>
  <c r="AR10" i="8"/>
  <c r="AS10" i="8" s="1"/>
  <c r="AM10" i="8"/>
  <c r="AL10" i="8"/>
  <c r="AJ10" i="8"/>
  <c r="AI10" i="8"/>
  <c r="R10" i="8"/>
  <c r="P10" i="8"/>
  <c r="M10" i="8"/>
  <c r="BQ9" i="8"/>
  <c r="BP9" i="8"/>
  <c r="BM9" i="8"/>
  <c r="BL9" i="8"/>
  <c r="AU9" i="8"/>
  <c r="AR9" i="8"/>
  <c r="AS9" i="8" s="1"/>
  <c r="AM9" i="8"/>
  <c r="AL9" i="8"/>
  <c r="AJ9" i="8"/>
  <c r="AI9" i="8"/>
  <c r="R9" i="8"/>
  <c r="P9" i="8"/>
  <c r="M9" i="8"/>
  <c r="BQ8" i="8"/>
  <c r="BP8" i="8"/>
  <c r="BM8" i="8"/>
  <c r="BL8" i="8"/>
  <c r="AU8" i="8"/>
  <c r="AR8" i="8"/>
  <c r="AS8" i="8" s="1"/>
  <c r="AM8" i="8"/>
  <c r="AL8" i="8"/>
  <c r="AJ8" i="8"/>
  <c r="AI8" i="8"/>
  <c r="R8" i="8"/>
  <c r="P8" i="8"/>
  <c r="M8" i="8"/>
  <c r="BQ7" i="8"/>
  <c r="BP7" i="8"/>
  <c r="BM7" i="8"/>
  <c r="BL7" i="8"/>
  <c r="AU7" i="8"/>
  <c r="AR7" i="8"/>
  <c r="AS7" i="8" s="1"/>
  <c r="AM7" i="8"/>
  <c r="AL7" i="8"/>
  <c r="AJ7" i="8"/>
  <c r="AI7" i="8"/>
  <c r="R7" i="8"/>
  <c r="P7" i="8"/>
  <c r="M7" i="8"/>
  <c r="BQ6" i="8"/>
  <c r="BP6" i="8"/>
  <c r="BM6" i="8"/>
  <c r="BL6" i="8"/>
  <c r="AU6" i="8"/>
  <c r="AR6" i="8"/>
  <c r="AS6" i="8" s="1"/>
  <c r="AM6" i="8"/>
  <c r="AL6" i="8"/>
  <c r="AJ6" i="8"/>
  <c r="AI6" i="8"/>
  <c r="R6" i="8"/>
  <c r="P6" i="8"/>
  <c r="M6" i="8"/>
  <c r="BQ5" i="8"/>
  <c r="BP5" i="8"/>
  <c r="BM5" i="8"/>
  <c r="BL5" i="8"/>
  <c r="AU5" i="8"/>
  <c r="AR5" i="8"/>
  <c r="AS5" i="8" s="1"/>
  <c r="AM5" i="8"/>
  <c r="AL5" i="8"/>
  <c r="AJ5" i="8"/>
  <c r="AI5" i="8"/>
  <c r="S5" i="8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R5" i="8"/>
  <c r="P5" i="8"/>
  <c r="M5" i="8"/>
  <c r="BT4" i="8"/>
  <c r="BP4" i="8"/>
  <c r="BL4" i="8"/>
  <c r="BE4" i="8"/>
  <c r="BQ4" i="8" s="1"/>
  <c r="BD4" i="8"/>
  <c r="AZ4" i="8"/>
  <c r="AR4" i="8"/>
  <c r="AS4" i="8" s="1"/>
  <c r="AL4" i="8"/>
  <c r="AJ4" i="8"/>
  <c r="AF4" i="8" s="1"/>
  <c r="AI4" i="8"/>
  <c r="AE4" i="8" s="1"/>
  <c r="W4" i="8"/>
  <c r="X4" i="8" s="1"/>
  <c r="U4" i="8"/>
  <c r="R4" i="8"/>
  <c r="P4" i="8"/>
  <c r="M4" i="8"/>
  <c r="X2" i="8"/>
  <c r="U2" i="8"/>
  <c r="BT60" i="6"/>
  <c r="BT46" i="6"/>
  <c r="BT32" i="6"/>
  <c r="BT18" i="6"/>
  <c r="BT4" i="6"/>
  <c r="BT4" i="7"/>
  <c r="BS4" i="7"/>
  <c r="BH60" i="6"/>
  <c r="BH46" i="6"/>
  <c r="BH32" i="6"/>
  <c r="BH18" i="6"/>
  <c r="BH4" i="6"/>
  <c r="BH4" i="7"/>
  <c r="BG4" i="7"/>
  <c r="BS49" i="7"/>
  <c r="BT49" i="7"/>
  <c r="BH49" i="7"/>
  <c r="BG49" i="7"/>
  <c r="AG33" i="13" l="1"/>
  <c r="AE48" i="9"/>
  <c r="AG14" i="12"/>
  <c r="Q47" i="8"/>
  <c r="W57" i="12"/>
  <c r="AG55" i="13"/>
  <c r="AE40" i="9"/>
  <c r="AG73" i="13"/>
  <c r="W43" i="13"/>
  <c r="W33" i="12"/>
  <c r="AG16" i="13"/>
  <c r="AG7" i="12"/>
  <c r="AX18" i="8"/>
  <c r="AG22" i="12"/>
  <c r="AG41" i="13"/>
  <c r="BF4" i="8"/>
  <c r="AK8" i="8"/>
  <c r="AE45" i="8"/>
  <c r="W52" i="12"/>
  <c r="AG12" i="12"/>
  <c r="W12" i="12"/>
  <c r="AG46" i="13"/>
  <c r="W39" i="12"/>
  <c r="W65" i="13"/>
  <c r="AG21" i="13"/>
  <c r="AK25" i="8"/>
  <c r="AK46" i="8"/>
  <c r="AK59" i="8"/>
  <c r="AE61" i="8"/>
  <c r="Q14" i="9"/>
  <c r="T15" i="9"/>
  <c r="Q17" i="9"/>
  <c r="T22" i="9"/>
  <c r="AF33" i="9"/>
  <c r="W44" i="12"/>
  <c r="AG11" i="12"/>
  <c r="AG52" i="13"/>
  <c r="AG48" i="13"/>
  <c r="AG43" i="12"/>
  <c r="AG15" i="13"/>
  <c r="AG32" i="12"/>
  <c r="AG32" i="13"/>
  <c r="W16" i="13"/>
  <c r="AG68" i="13"/>
  <c r="AG17" i="13"/>
  <c r="AG53" i="12"/>
  <c r="T53" i="8"/>
  <c r="AK37" i="9"/>
  <c r="AE39" i="9"/>
  <c r="AK40" i="9"/>
  <c r="AG70" i="12"/>
  <c r="AG33" i="12"/>
  <c r="AG27" i="12"/>
  <c r="AG18" i="13"/>
  <c r="AG67" i="13"/>
  <c r="AF13" i="8"/>
  <c r="AF15" i="8"/>
  <c r="AF30" i="8"/>
  <c r="AF46" i="8"/>
  <c r="AG46" i="8" s="1"/>
  <c r="AF59" i="8"/>
  <c r="V10" i="9"/>
  <c r="BR60" i="9"/>
  <c r="AG60" i="12"/>
  <c r="W36" i="12"/>
  <c r="W18" i="12"/>
  <c r="AG29" i="12"/>
  <c r="AG15" i="12"/>
  <c r="AG19" i="12"/>
  <c r="AG4" i="12"/>
  <c r="W68" i="13"/>
  <c r="W49" i="13"/>
  <c r="W36" i="13"/>
  <c r="W54" i="12"/>
  <c r="AG36" i="12"/>
  <c r="AG13" i="12"/>
  <c r="W30" i="13"/>
  <c r="AG50" i="13"/>
  <c r="AE30" i="8"/>
  <c r="AF5" i="8"/>
  <c r="AF29" i="8"/>
  <c r="AK38" i="9"/>
  <c r="W7" i="12"/>
  <c r="AG36" i="13"/>
  <c r="AG12" i="13"/>
  <c r="W48" i="13"/>
  <c r="AG40" i="13"/>
  <c r="W28" i="13"/>
  <c r="W53" i="12"/>
  <c r="AG30" i="13"/>
  <c r="AG39" i="12"/>
  <c r="AG57" i="12"/>
  <c r="AG16" i="12"/>
  <c r="W5" i="12"/>
  <c r="X5" i="12" s="1"/>
  <c r="AE72" i="9"/>
  <c r="AG66" i="12"/>
  <c r="W10" i="12"/>
  <c r="AE69" i="8"/>
  <c r="W58" i="13"/>
  <c r="AG24" i="12"/>
  <c r="AF31" i="8"/>
  <c r="AF38" i="8"/>
  <c r="AF45" i="8"/>
  <c r="AG45" i="8" s="1"/>
  <c r="AF65" i="8"/>
  <c r="W72" i="12"/>
  <c r="W43" i="12"/>
  <c r="AG21" i="12"/>
  <c r="AG23" i="12"/>
  <c r="W45" i="12"/>
  <c r="W29" i="12"/>
  <c r="AG8" i="12"/>
  <c r="W55" i="13"/>
  <c r="W44" i="13"/>
  <c r="AG38" i="13"/>
  <c r="AG26" i="13"/>
  <c r="W65" i="12"/>
  <c r="W41" i="13"/>
  <c r="W21" i="13"/>
  <c r="AG72" i="12"/>
  <c r="W60" i="13"/>
  <c r="AG59" i="12"/>
  <c r="AG20" i="12"/>
  <c r="AG51" i="13"/>
  <c r="AG24" i="13"/>
  <c r="BR29" i="8"/>
  <c r="Q43" i="9"/>
  <c r="Q46" i="9"/>
  <c r="AG47" i="12"/>
  <c r="AG17" i="12"/>
  <c r="AG10" i="12"/>
  <c r="W46" i="13"/>
  <c r="W42" i="13"/>
  <c r="AG4" i="13"/>
  <c r="AG6" i="13"/>
  <c r="AG63" i="12"/>
  <c r="AG42" i="12"/>
  <c r="AG37" i="13"/>
  <c r="AG67" i="12"/>
  <c r="W49" i="12"/>
  <c r="AF62" i="8"/>
  <c r="V71" i="8"/>
  <c r="BB4" i="9"/>
  <c r="AF16" i="9"/>
  <c r="AF26" i="9"/>
  <c r="T34" i="9"/>
  <c r="AK59" i="9"/>
  <c r="AE66" i="9"/>
  <c r="V35" i="9"/>
  <c r="AK30" i="8"/>
  <c r="AK61" i="8"/>
  <c r="V66" i="8"/>
  <c r="Q68" i="8"/>
  <c r="AK33" i="9"/>
  <c r="AE58" i="9"/>
  <c r="AE69" i="9"/>
  <c r="AK71" i="9"/>
  <c r="BN71" i="9"/>
  <c r="V38" i="8"/>
  <c r="AE37" i="8"/>
  <c r="Q38" i="8"/>
  <c r="T50" i="8"/>
  <c r="AE56" i="8"/>
  <c r="AK62" i="8"/>
  <c r="AE73" i="8"/>
  <c r="Q5" i="9"/>
  <c r="AE14" i="9"/>
  <c r="AE16" i="9"/>
  <c r="AE51" i="9"/>
  <c r="AE53" i="9"/>
  <c r="AF67" i="9"/>
  <c r="V16" i="8"/>
  <c r="AK21" i="8"/>
  <c r="AK26" i="8"/>
  <c r="AK29" i="8"/>
  <c r="AK34" i="8"/>
  <c r="T37" i="8"/>
  <c r="AK45" i="8"/>
  <c r="AK50" i="8"/>
  <c r="AE58" i="8"/>
  <c r="AF70" i="8"/>
  <c r="BR71" i="8"/>
  <c r="BF4" i="9"/>
  <c r="T6" i="9"/>
  <c r="AK11" i="9"/>
  <c r="BN15" i="9"/>
  <c r="AE24" i="9"/>
  <c r="BB32" i="9"/>
  <c r="Q21" i="8"/>
  <c r="Q63" i="8"/>
  <c r="T70" i="8"/>
  <c r="AE37" i="9"/>
  <c r="AE46" i="9"/>
  <c r="AK48" i="9"/>
  <c r="BB49" i="9"/>
  <c r="AF53" i="9"/>
  <c r="AE56" i="9"/>
  <c r="AK57" i="9"/>
  <c r="BR57" i="9"/>
  <c r="BB60" i="9"/>
  <c r="V23" i="8"/>
  <c r="Q24" i="8"/>
  <c r="AE48" i="8"/>
  <c r="V49" i="8"/>
  <c r="V46" i="9"/>
  <c r="V64" i="9"/>
  <c r="V69" i="9"/>
  <c r="BR4" i="8"/>
  <c r="AF18" i="8"/>
  <c r="V21" i="8"/>
  <c r="V35" i="8"/>
  <c r="W35" i="8" s="1"/>
  <c r="AF43" i="8"/>
  <c r="AF48" i="8"/>
  <c r="AG48" i="8" s="1"/>
  <c r="AK49" i="8"/>
  <c r="AF57" i="8"/>
  <c r="AF61" i="8"/>
  <c r="AG61" i="8" s="1"/>
  <c r="AK63" i="8"/>
  <c r="AE64" i="8"/>
  <c r="AK66" i="8"/>
  <c r="AF73" i="8"/>
  <c r="V6" i="9"/>
  <c r="AE6" i="9"/>
  <c r="AE20" i="9"/>
  <c r="V28" i="9"/>
  <c r="AE28" i="9"/>
  <c r="BR29" i="9"/>
  <c r="V30" i="9"/>
  <c r="AE30" i="9"/>
  <c r="AK42" i="9"/>
  <c r="AK44" i="9"/>
  <c r="AK47" i="9"/>
  <c r="AK49" i="9"/>
  <c r="AK62" i="9"/>
  <c r="AK64" i="9"/>
  <c r="T65" i="9"/>
  <c r="AK67" i="9"/>
  <c r="W9" i="12"/>
  <c r="W19" i="12"/>
  <c r="AE7" i="8"/>
  <c r="Q8" i="8"/>
  <c r="AK10" i="8"/>
  <c r="AK17" i="8"/>
  <c r="AK18" i="8"/>
  <c r="AE24" i="8"/>
  <c r="Q41" i="8"/>
  <c r="V44" i="8"/>
  <c r="AE46" i="8"/>
  <c r="BF46" i="8"/>
  <c r="AE53" i="8"/>
  <c r="Q54" i="8"/>
  <c r="AF56" i="8"/>
  <c r="Q57" i="8"/>
  <c r="AK58" i="8"/>
  <c r="AF69" i="8"/>
  <c r="AK73" i="8"/>
  <c r="AK4" i="9"/>
  <c r="T11" i="9"/>
  <c r="Q25" i="9"/>
  <c r="Q31" i="9"/>
  <c r="V33" i="9"/>
  <c r="Q40" i="9"/>
  <c r="V51" i="9"/>
  <c r="AF73" i="9"/>
  <c r="AG60" i="13"/>
  <c r="AF15" i="9"/>
  <c r="BR15" i="9"/>
  <c r="BB18" i="9"/>
  <c r="BN18" i="9"/>
  <c r="AE33" i="9"/>
  <c r="AK34" i="9"/>
  <c r="V40" i="9"/>
  <c r="AK41" i="9"/>
  <c r="Q50" i="9"/>
  <c r="AK58" i="9"/>
  <c r="AK60" i="9"/>
  <c r="Q62" i="9"/>
  <c r="AF66" i="9"/>
  <c r="AG66" i="9" s="1"/>
  <c r="BR71" i="9"/>
  <c r="V72" i="9"/>
  <c r="AK73" i="9"/>
  <c r="AG61" i="12"/>
  <c r="W50" i="13"/>
  <c r="AG7" i="13"/>
  <c r="AF24" i="8"/>
  <c r="AK24" i="8"/>
  <c r="V61" i="8"/>
  <c r="AF11" i="9"/>
  <c r="AE11" i="9"/>
  <c r="AK21" i="9"/>
  <c r="AE21" i="9"/>
  <c r="T44" i="9"/>
  <c r="AG71" i="13"/>
  <c r="AK52" i="9"/>
  <c r="AE52" i="9"/>
  <c r="AF62" i="9"/>
  <c r="AG62" i="9" s="1"/>
  <c r="AE62" i="9"/>
  <c r="AK36" i="8"/>
  <c r="AK39" i="8"/>
  <c r="AE49" i="8"/>
  <c r="AG20" i="13"/>
  <c r="AG71" i="12"/>
  <c r="AG43" i="13"/>
  <c r="W10" i="13"/>
  <c r="W62" i="13"/>
  <c r="AG35" i="13"/>
  <c r="AG54" i="13"/>
  <c r="AG34" i="12"/>
  <c r="T9" i="8"/>
  <c r="AE11" i="8"/>
  <c r="V12" i="8"/>
  <c r="Q29" i="8"/>
  <c r="BN29" i="8"/>
  <c r="AE62" i="8"/>
  <c r="AG62" i="8" s="1"/>
  <c r="AE36" i="9"/>
  <c r="Q5" i="8"/>
  <c r="AE14" i="8"/>
  <c r="Q19" i="8"/>
  <c r="AF20" i="8"/>
  <c r="AE28" i="8"/>
  <c r="Q34" i="8"/>
  <c r="BR43" i="8"/>
  <c r="Q45" i="8"/>
  <c r="AF53" i="8"/>
  <c r="AF72" i="8"/>
  <c r="BR4" i="9"/>
  <c r="AF7" i="9"/>
  <c r="T10" i="9"/>
  <c r="W10" i="9" s="1"/>
  <c r="V19" i="9"/>
  <c r="V24" i="9"/>
  <c r="AF29" i="9"/>
  <c r="AF36" i="9"/>
  <c r="T51" i="9"/>
  <c r="W51" i="9" s="1"/>
  <c r="V52" i="9"/>
  <c r="V55" i="9"/>
  <c r="AF56" i="9"/>
  <c r="AE59" i="9"/>
  <c r="Q69" i="9"/>
  <c r="AG73" i="12"/>
  <c r="AG64" i="12"/>
  <c r="W42" i="12"/>
  <c r="W60" i="12"/>
  <c r="AG26" i="12"/>
  <c r="AG53" i="13"/>
  <c r="W56" i="13"/>
  <c r="W13" i="13"/>
  <c r="AG69" i="13"/>
  <c r="W70" i="13"/>
  <c r="W14" i="13"/>
  <c r="AE29" i="8"/>
  <c r="AG29" i="8" s="1"/>
  <c r="V33" i="8"/>
  <c r="Q7" i="8"/>
  <c r="V9" i="8"/>
  <c r="AF9" i="8"/>
  <c r="T10" i="8"/>
  <c r="AK11" i="8"/>
  <c r="Q14" i="8"/>
  <c r="T17" i="8"/>
  <c r="V29" i="8"/>
  <c r="Q39" i="8"/>
  <c r="AF40" i="8"/>
  <c r="V41" i="8"/>
  <c r="AK43" i="8"/>
  <c r="Q53" i="8"/>
  <c r="AF66" i="8"/>
  <c r="V67" i="8"/>
  <c r="V5" i="8"/>
  <c r="AK6" i="8"/>
  <c r="V7" i="8"/>
  <c r="AF8" i="8"/>
  <c r="AK9" i="8"/>
  <c r="V11" i="8"/>
  <c r="AF10" i="8"/>
  <c r="Q13" i="8"/>
  <c r="AE15" i="8"/>
  <c r="AG15" i="8" s="1"/>
  <c r="Q16" i="8"/>
  <c r="AE17" i="8"/>
  <c r="Q18" i="8"/>
  <c r="V22" i="8"/>
  <c r="V26" i="8"/>
  <c r="Q27" i="8"/>
  <c r="AF28" i="8"/>
  <c r="T29" i="8"/>
  <c r="AF33" i="8"/>
  <c r="AK35" i="8"/>
  <c r="AF36" i="8"/>
  <c r="AK38" i="8"/>
  <c r="V39" i="8"/>
  <c r="AE39" i="8"/>
  <c r="V42" i="8"/>
  <c r="AE44" i="8"/>
  <c r="V45" i="8"/>
  <c r="V50" i="8"/>
  <c r="AE52" i="8"/>
  <c r="AK54" i="8"/>
  <c r="BR57" i="8"/>
  <c r="V58" i="8"/>
  <c r="AE59" i="8"/>
  <c r="Q60" i="8"/>
  <c r="T62" i="8"/>
  <c r="V63" i="8"/>
  <c r="T64" i="8"/>
  <c r="AK67" i="8"/>
  <c r="AK69" i="8"/>
  <c r="AF71" i="8"/>
  <c r="BN4" i="9"/>
  <c r="AE10" i="9"/>
  <c r="AK12" i="9"/>
  <c r="AF17" i="9"/>
  <c r="AK19" i="9"/>
  <c r="T20" i="9"/>
  <c r="AF21" i="9"/>
  <c r="AK22" i="9"/>
  <c r="Q24" i="9"/>
  <c r="AF25" i="9"/>
  <c r="T28" i="9"/>
  <c r="AK29" i="9"/>
  <c r="BN29" i="9"/>
  <c r="T30" i="9"/>
  <c r="W30" i="9" s="1"/>
  <c r="AK32" i="9"/>
  <c r="AF40" i="9"/>
  <c r="AG40" i="9" s="1"/>
  <c r="V42" i="9"/>
  <c r="BN49" i="9"/>
  <c r="Q51" i="9"/>
  <c r="AF52" i="9"/>
  <c r="AK53" i="9"/>
  <c r="AK55" i="9"/>
  <c r="AE57" i="9"/>
  <c r="AF58" i="9"/>
  <c r="BF60" i="9"/>
  <c r="AK63" i="9"/>
  <c r="AK65" i="9"/>
  <c r="AK66" i="9"/>
  <c r="V68" i="9"/>
  <c r="AK69" i="9"/>
  <c r="Q70" i="9"/>
  <c r="AF71" i="9"/>
  <c r="T73" i="9"/>
  <c r="W55" i="12"/>
  <c r="W70" i="12"/>
  <c r="AG51" i="12"/>
  <c r="W40" i="12"/>
  <c r="W30" i="12"/>
  <c r="W63" i="13"/>
  <c r="AG59" i="13"/>
  <c r="W25" i="13"/>
  <c r="AG10" i="13"/>
  <c r="W29" i="13"/>
  <c r="W27" i="12"/>
  <c r="W6" i="13"/>
  <c r="AG45" i="12"/>
  <c r="AE63" i="9"/>
  <c r="AF63" i="9"/>
  <c r="Q11" i="8"/>
  <c r="T11" i="8"/>
  <c r="W11" i="8" s="1"/>
  <c r="AE21" i="8"/>
  <c r="AF21" i="8"/>
  <c r="T39" i="8"/>
  <c r="Q49" i="8"/>
  <c r="T49" i="8"/>
  <c r="V51" i="8"/>
  <c r="V22" i="9"/>
  <c r="W22" i="9" s="1"/>
  <c r="AE29" i="9"/>
  <c r="AG29" i="9" s="1"/>
  <c r="V45" i="9"/>
  <c r="Q57" i="9"/>
  <c r="T57" i="9"/>
  <c r="Q63" i="9"/>
  <c r="AF70" i="9"/>
  <c r="AW46" i="8"/>
  <c r="Q15" i="8"/>
  <c r="T15" i="8"/>
  <c r="AF19" i="8"/>
  <c r="T21" i="8"/>
  <c r="W21" i="8" s="1"/>
  <c r="V27" i="8"/>
  <c r="Q36" i="8"/>
  <c r="AE43" i="8"/>
  <c r="AF47" i="8"/>
  <c r="AE47" i="8"/>
  <c r="AK53" i="8"/>
  <c r="AK57" i="8"/>
  <c r="AF58" i="8"/>
  <c r="AG58" i="8" s="1"/>
  <c r="V62" i="8"/>
  <c r="AE70" i="8"/>
  <c r="AK70" i="8"/>
  <c r="Q7" i="9"/>
  <c r="T7" i="9"/>
  <c r="V20" i="9"/>
  <c r="AE41" i="9"/>
  <c r="AF41" i="9"/>
  <c r="AF55" i="9"/>
  <c r="AE55" i="9"/>
  <c r="Q59" i="9"/>
  <c r="T59" i="9"/>
  <c r="V63" i="9"/>
  <c r="AK41" i="8"/>
  <c r="AE41" i="8"/>
  <c r="V15" i="8"/>
  <c r="Q25" i="8"/>
  <c r="AE25" i="8"/>
  <c r="AF25" i="8"/>
  <c r="Q55" i="8"/>
  <c r="AE15" i="9"/>
  <c r="AK15" i="9"/>
  <c r="AK27" i="9"/>
  <c r="AE31" i="9"/>
  <c r="AG31" i="9" s="1"/>
  <c r="AK31" i="9"/>
  <c r="AF35" i="9"/>
  <c r="AE35" i="9"/>
  <c r="Q37" i="9"/>
  <c r="T37" i="9"/>
  <c r="AK54" i="9"/>
  <c r="AK61" i="9"/>
  <c r="AK12" i="8"/>
  <c r="BN15" i="8"/>
  <c r="AE16" i="8"/>
  <c r="AF16" i="8"/>
  <c r="W29" i="8"/>
  <c r="V30" i="8"/>
  <c r="AK31" i="8"/>
  <c r="Q32" i="8"/>
  <c r="T32" i="8"/>
  <c r="T35" i="8"/>
  <c r="AK40" i="8"/>
  <c r="Q51" i="8"/>
  <c r="AE71" i="8"/>
  <c r="AK71" i="8"/>
  <c r="AE7" i="9"/>
  <c r="AK7" i="9"/>
  <c r="AE17" i="9"/>
  <c r="AK17" i="9"/>
  <c r="AE25" i="9"/>
  <c r="AG25" i="9" s="1"/>
  <c r="AK25" i="9"/>
  <c r="BN43" i="9"/>
  <c r="AF65" i="9"/>
  <c r="AE65" i="9"/>
  <c r="AE70" i="9"/>
  <c r="AK70" i="9"/>
  <c r="AF27" i="8"/>
  <c r="AE27" i="8"/>
  <c r="AK22" i="8"/>
  <c r="AE33" i="8"/>
  <c r="AK33" i="8"/>
  <c r="AX32" i="8"/>
  <c r="AK55" i="8"/>
  <c r="AE65" i="8"/>
  <c r="AK65" i="8"/>
  <c r="V12" i="9"/>
  <c r="BN32" i="9"/>
  <c r="W61" i="13"/>
  <c r="V64" i="8"/>
  <c r="T68" i="8"/>
  <c r="AF68" i="8"/>
  <c r="V72" i="8"/>
  <c r="AF13" i="9"/>
  <c r="Q18" i="9"/>
  <c r="AF18" i="9"/>
  <c r="Q26" i="9"/>
  <c r="V38" i="9"/>
  <c r="AF43" i="9"/>
  <c r="V48" i="9"/>
  <c r="BN57" i="9"/>
  <c r="V58" i="9"/>
  <c r="V59" i="9"/>
  <c r="V60" i="9"/>
  <c r="V65" i="9"/>
  <c r="W65" i="9" s="1"/>
  <c r="AF68" i="9"/>
  <c r="Q71" i="9"/>
  <c r="AG38" i="12"/>
  <c r="W28" i="12"/>
  <c r="AG8" i="13"/>
  <c r="BN57" i="8"/>
  <c r="AX4" i="8"/>
  <c r="BR15" i="8"/>
  <c r="Q28" i="8"/>
  <c r="V32" i="8"/>
  <c r="V34" i="8"/>
  <c r="AE34" i="8"/>
  <c r="T40" i="8"/>
  <c r="V47" i="8"/>
  <c r="AK48" i="8"/>
  <c r="V57" i="8"/>
  <c r="AX60" i="8"/>
  <c r="Q65" i="8"/>
  <c r="V68" i="8"/>
  <c r="Q73" i="8"/>
  <c r="V8" i="9"/>
  <c r="AK16" i="9"/>
  <c r="V18" i="9"/>
  <c r="BR18" i="9"/>
  <c r="Q23" i="9"/>
  <c r="V26" i="9"/>
  <c r="Q32" i="9"/>
  <c r="AF32" i="9"/>
  <c r="V43" i="9"/>
  <c r="Q56" i="9"/>
  <c r="AF57" i="9"/>
  <c r="T61" i="9"/>
  <c r="AF61" i="9"/>
  <c r="V70" i="9"/>
  <c r="V71" i="9"/>
  <c r="AK72" i="9"/>
  <c r="V73" i="9"/>
  <c r="AG55" i="12"/>
  <c r="AG31" i="12"/>
  <c r="W14" i="12"/>
  <c r="U6" i="12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2" i="12" s="1"/>
  <c r="AG70" i="13"/>
  <c r="AG58" i="13"/>
  <c r="W27" i="13"/>
  <c r="W56" i="12"/>
  <c r="W24" i="13"/>
  <c r="V54" i="8"/>
  <c r="T6" i="8"/>
  <c r="AE6" i="8"/>
  <c r="V8" i="8"/>
  <c r="V14" i="8"/>
  <c r="AF14" i="8"/>
  <c r="Q17" i="8"/>
  <c r="AE23" i="8"/>
  <c r="V24" i="8"/>
  <c r="V37" i="8"/>
  <c r="AF41" i="8"/>
  <c r="T44" i="8"/>
  <c r="W44" i="8" s="1"/>
  <c r="AF55" i="8"/>
  <c r="V60" i="8"/>
  <c r="AK5" i="8"/>
  <c r="V6" i="8"/>
  <c r="AK7" i="8"/>
  <c r="AE8" i="8"/>
  <c r="V13" i="8"/>
  <c r="T14" i="8"/>
  <c r="AK16" i="8"/>
  <c r="V17" i="8"/>
  <c r="V19" i="8"/>
  <c r="Q20" i="8"/>
  <c r="AK27" i="8"/>
  <c r="Q31" i="8"/>
  <c r="AF34" i="8"/>
  <c r="AE38" i="8"/>
  <c r="Q40" i="8"/>
  <c r="BN43" i="8"/>
  <c r="Q44" i="8"/>
  <c r="AX46" i="8"/>
  <c r="Q48" i="8"/>
  <c r="AF49" i="8"/>
  <c r="AG49" i="8" s="1"/>
  <c r="Q52" i="8"/>
  <c r="V55" i="8"/>
  <c r="AK56" i="8"/>
  <c r="T57" i="8"/>
  <c r="AE57" i="8"/>
  <c r="AG57" i="8" s="1"/>
  <c r="AK60" i="8"/>
  <c r="AK64" i="8"/>
  <c r="AE66" i="8"/>
  <c r="AE68" i="8"/>
  <c r="Q69" i="8"/>
  <c r="V5" i="9"/>
  <c r="Q6" i="9"/>
  <c r="AF5" i="9"/>
  <c r="AK8" i="9"/>
  <c r="AF9" i="9"/>
  <c r="V14" i="9"/>
  <c r="T18" i="9"/>
  <c r="BF18" i="9"/>
  <c r="V23" i="9"/>
  <c r="AK26" i="9"/>
  <c r="Q28" i="9"/>
  <c r="Q30" i="9"/>
  <c r="V32" i="9"/>
  <c r="BF32" i="9"/>
  <c r="Q35" i="9"/>
  <c r="AK35" i="9"/>
  <c r="Q36" i="9"/>
  <c r="AF37" i="9"/>
  <c r="AE43" i="9"/>
  <c r="BB46" i="9"/>
  <c r="Q49" i="9"/>
  <c r="V50" i="9"/>
  <c r="Q55" i="9"/>
  <c r="AF59" i="9"/>
  <c r="V61" i="9"/>
  <c r="AF64" i="9"/>
  <c r="Q66" i="9"/>
  <c r="Q67" i="9"/>
  <c r="AW18" i="8"/>
  <c r="AW4" i="8"/>
  <c r="W51" i="12"/>
  <c r="AG69" i="12"/>
  <c r="W34" i="12"/>
  <c r="W21" i="12"/>
  <c r="AG19" i="13"/>
  <c r="W73" i="12"/>
  <c r="Q12" i="8"/>
  <c r="AK13" i="8"/>
  <c r="AK19" i="8"/>
  <c r="T22" i="8"/>
  <c r="W22" i="8" s="1"/>
  <c r="V31" i="8"/>
  <c r="AE31" i="8"/>
  <c r="AG31" i="8" s="1"/>
  <c r="AK32" i="8"/>
  <c r="Q37" i="8"/>
  <c r="V40" i="8"/>
  <c r="AK47" i="8"/>
  <c r="V52" i="8"/>
  <c r="AE55" i="8"/>
  <c r="Q56" i="8"/>
  <c r="Q62" i="8"/>
  <c r="Q64" i="8"/>
  <c r="AK68" i="8"/>
  <c r="T73" i="8"/>
  <c r="Q10" i="9"/>
  <c r="Q11" i="9"/>
  <c r="T14" i="9"/>
  <c r="V16" i="9"/>
  <c r="AK18" i="9"/>
  <c r="Q20" i="9"/>
  <c r="Q21" i="9"/>
  <c r="Q22" i="9"/>
  <c r="AF22" i="9"/>
  <c r="AK23" i="9"/>
  <c r="T24" i="9"/>
  <c r="V27" i="9"/>
  <c r="T32" i="9"/>
  <c r="Q33" i="9"/>
  <c r="V34" i="9"/>
  <c r="V39" i="9"/>
  <c r="AK43" i="9"/>
  <c r="Q45" i="9"/>
  <c r="T46" i="9"/>
  <c r="BN46" i="9"/>
  <c r="Q47" i="9"/>
  <c r="V49" i="9"/>
  <c r="BF49" i="9"/>
  <c r="BR49" i="9"/>
  <c r="T50" i="9"/>
  <c r="Q52" i="9"/>
  <c r="V54" i="9"/>
  <c r="AE61" i="9"/>
  <c r="Q65" i="9"/>
  <c r="V66" i="9"/>
  <c r="V67" i="9"/>
  <c r="AE67" i="9"/>
  <c r="AG67" i="9" s="1"/>
  <c r="AK68" i="9"/>
  <c r="T69" i="9"/>
  <c r="W69" i="9" s="1"/>
  <c r="AF69" i="9"/>
  <c r="Q72" i="9"/>
  <c r="W50" i="12"/>
  <c r="AG25" i="12"/>
  <c r="W20" i="12"/>
  <c r="W11" i="12"/>
  <c r="W71" i="13"/>
  <c r="AG62" i="13"/>
  <c r="W52" i="13"/>
  <c r="AG49" i="13"/>
  <c r="AG42" i="13"/>
  <c r="AG45" i="13"/>
  <c r="AG39" i="13"/>
  <c r="AG5" i="13"/>
  <c r="AG9" i="13"/>
  <c r="W47" i="13"/>
  <c r="W33" i="13"/>
  <c r="W73" i="13"/>
  <c r="W69" i="12"/>
  <c r="Y68" i="26"/>
  <c r="Z10" i="24"/>
  <c r="Y11" i="24"/>
  <c r="Y49" i="24"/>
  <c r="Z48" i="24"/>
  <c r="Z10" i="23"/>
  <c r="Y11" i="23"/>
  <c r="Z49" i="23"/>
  <c r="Y50" i="23"/>
  <c r="Y10" i="20"/>
  <c r="Z9" i="20"/>
  <c r="V30" i="15"/>
  <c r="V32" i="15" s="1"/>
  <c r="X7" i="18"/>
  <c r="U74" i="18"/>
  <c r="X8" i="17"/>
  <c r="U74" i="17"/>
  <c r="Y12" i="15"/>
  <c r="X7" i="14"/>
  <c r="W72" i="13"/>
  <c r="AG29" i="13"/>
  <c r="U5" i="13"/>
  <c r="T2" i="13"/>
  <c r="W19" i="13"/>
  <c r="W17" i="13"/>
  <c r="W5" i="13"/>
  <c r="X5" i="13" s="1"/>
  <c r="AG72" i="13"/>
  <c r="AG66" i="13"/>
  <c r="W38" i="13"/>
  <c r="AG31" i="13"/>
  <c r="W37" i="13"/>
  <c r="W8" i="13"/>
  <c r="W11" i="13"/>
  <c r="W66" i="13"/>
  <c r="AG44" i="13"/>
  <c r="W59" i="13"/>
  <c r="AG23" i="13"/>
  <c r="W51" i="13"/>
  <c r="W26" i="13"/>
  <c r="W15" i="13"/>
  <c r="W22" i="13"/>
  <c r="W7" i="13"/>
  <c r="W67" i="13"/>
  <c r="AG56" i="13"/>
  <c r="W45" i="13"/>
  <c r="W40" i="13"/>
  <c r="W35" i="13"/>
  <c r="W39" i="13"/>
  <c r="W12" i="13"/>
  <c r="W20" i="13"/>
  <c r="W59" i="12"/>
  <c r="W58" i="12"/>
  <c r="W25" i="12"/>
  <c r="W26" i="12"/>
  <c r="W71" i="12"/>
  <c r="W38" i="12"/>
  <c r="AG41" i="12"/>
  <c r="AG37" i="12"/>
  <c r="W31" i="12"/>
  <c r="W68" i="12"/>
  <c r="W67" i="12"/>
  <c r="W61" i="12"/>
  <c r="W47" i="12"/>
  <c r="W15" i="12"/>
  <c r="W22" i="12"/>
  <c r="W8" i="12"/>
  <c r="W6" i="12"/>
  <c r="AG65" i="12"/>
  <c r="W63" i="12"/>
  <c r="AG54" i="12"/>
  <c r="AG50" i="12"/>
  <c r="W66" i="12"/>
  <c r="W46" i="12"/>
  <c r="W41" i="12"/>
  <c r="W62" i="12"/>
  <c r="W48" i="12"/>
  <c r="W35" i="12"/>
  <c r="W32" i="12"/>
  <c r="W24" i="12"/>
  <c r="AG18" i="12"/>
  <c r="W17" i="12"/>
  <c r="W16" i="12"/>
  <c r="T2" i="12"/>
  <c r="AV32" i="8"/>
  <c r="BS32" i="8" s="1"/>
  <c r="BG4" i="8"/>
  <c r="BA4" i="8"/>
  <c r="AG4" i="8"/>
  <c r="Y4" i="8"/>
  <c r="AV4" i="8"/>
  <c r="Q6" i="8"/>
  <c r="V28" i="8"/>
  <c r="AK4" i="8"/>
  <c r="AF7" i="8"/>
  <c r="AG7" i="8" s="1"/>
  <c r="T8" i="8"/>
  <c r="AK14" i="8"/>
  <c r="V18" i="8"/>
  <c r="BR18" i="8"/>
  <c r="Q22" i="8"/>
  <c r="Q23" i="8"/>
  <c r="V25" i="8"/>
  <c r="T26" i="8"/>
  <c r="AF26" i="8"/>
  <c r="AE26" i="8"/>
  <c r="T36" i="8"/>
  <c r="V36" i="8"/>
  <c r="T5" i="8"/>
  <c r="W5" i="8" s="1"/>
  <c r="X5" i="8" s="1"/>
  <c r="Q10" i="8"/>
  <c r="AE19" i="8"/>
  <c r="V20" i="8"/>
  <c r="T23" i="8"/>
  <c r="AF32" i="8"/>
  <c r="AE32" i="8"/>
  <c r="AF35" i="8"/>
  <c r="AE35" i="8"/>
  <c r="AF52" i="8"/>
  <c r="AK52" i="8"/>
  <c r="Q66" i="8"/>
  <c r="T66" i="8"/>
  <c r="W66" i="8" s="1"/>
  <c r="Q67" i="8"/>
  <c r="AF67" i="8"/>
  <c r="AE67" i="8"/>
  <c r="AF27" i="9"/>
  <c r="AE27" i="9"/>
  <c r="Q9" i="8"/>
  <c r="V10" i="8"/>
  <c r="W10" i="8" s="1"/>
  <c r="AE10" i="8"/>
  <c r="AK15" i="8"/>
  <c r="AF6" i="8"/>
  <c r="T7" i="8"/>
  <c r="AE9" i="8"/>
  <c r="AF11" i="8"/>
  <c r="T12" i="8"/>
  <c r="W12" i="8" s="1"/>
  <c r="T13" i="8"/>
  <c r="W13" i="8" s="1"/>
  <c r="AE18" i="8"/>
  <c r="T19" i="8"/>
  <c r="AG20" i="8"/>
  <c r="AK20" i="8"/>
  <c r="AF23" i="8"/>
  <c r="T27" i="8"/>
  <c r="AK28" i="8"/>
  <c r="Q30" i="8"/>
  <c r="T31" i="8"/>
  <c r="AW32" i="8"/>
  <c r="BF32" i="8"/>
  <c r="BR32" i="8"/>
  <c r="Q33" i="8"/>
  <c r="T34" i="8"/>
  <c r="Q35" i="8"/>
  <c r="AF42" i="8"/>
  <c r="AE42" i="8"/>
  <c r="V43" i="8"/>
  <c r="Q46" i="8"/>
  <c r="T46" i="8"/>
  <c r="AF50" i="8"/>
  <c r="AE50" i="8"/>
  <c r="Q59" i="8"/>
  <c r="T59" i="8"/>
  <c r="T60" i="8"/>
  <c r="AF6" i="9"/>
  <c r="AG6" i="9" s="1"/>
  <c r="AK6" i="9"/>
  <c r="AK13" i="9"/>
  <c r="AE13" i="9"/>
  <c r="AF19" i="9"/>
  <c r="AE19" i="9"/>
  <c r="AV18" i="8"/>
  <c r="AE12" i="8"/>
  <c r="AE5" i="8"/>
  <c r="AF12" i="8"/>
  <c r="AE13" i="8"/>
  <c r="AG13" i="8" s="1"/>
  <c r="T16" i="8"/>
  <c r="AF17" i="8"/>
  <c r="T18" i="8"/>
  <c r="BF18" i="8"/>
  <c r="AF22" i="8"/>
  <c r="AE22" i="8"/>
  <c r="AK23" i="8"/>
  <c r="T25" i="8"/>
  <c r="Q26" i="8"/>
  <c r="W32" i="8"/>
  <c r="Q42" i="8"/>
  <c r="T41" i="8"/>
  <c r="AK42" i="8"/>
  <c r="V46" i="8"/>
  <c r="AK51" i="8"/>
  <c r="AE51" i="8"/>
  <c r="T38" i="9"/>
  <c r="Q39" i="9"/>
  <c r="Q38" i="9"/>
  <c r="V48" i="8"/>
  <c r="T51" i="8"/>
  <c r="V56" i="8"/>
  <c r="V59" i="8"/>
  <c r="AF60" i="8"/>
  <c r="AE60" i="8"/>
  <c r="V65" i="8"/>
  <c r="BN71" i="8"/>
  <c r="AK5" i="9"/>
  <c r="AE5" i="9"/>
  <c r="AG5" i="9" s="1"/>
  <c r="T12" i="9"/>
  <c r="Q13" i="9"/>
  <c r="Q12" i="9"/>
  <c r="AF14" i="9"/>
  <c r="AG14" i="9" s="1"/>
  <c r="AK14" i="9"/>
  <c r="T20" i="8"/>
  <c r="T24" i="8"/>
  <c r="T28" i="8"/>
  <c r="T30" i="8"/>
  <c r="T33" i="8"/>
  <c r="AF37" i="8"/>
  <c r="AG37" i="8" s="1"/>
  <c r="AE40" i="8"/>
  <c r="T42" i="8"/>
  <c r="Q43" i="8"/>
  <c r="T43" i="8"/>
  <c r="AF44" i="8"/>
  <c r="AG44" i="8" s="1"/>
  <c r="AV46" i="8"/>
  <c r="Q50" i="8"/>
  <c r="V53" i="8"/>
  <c r="T54" i="8"/>
  <c r="AF54" i="8"/>
  <c r="AE54" i="8"/>
  <c r="AV60" i="8"/>
  <c r="V69" i="8"/>
  <c r="AK9" i="9"/>
  <c r="AE9" i="9"/>
  <c r="AF44" i="9"/>
  <c r="AE44" i="9"/>
  <c r="AE36" i="8"/>
  <c r="AK37" i="8"/>
  <c r="T38" i="8"/>
  <c r="AF39" i="8"/>
  <c r="AK44" i="8"/>
  <c r="BR46" i="8"/>
  <c r="T47" i="8"/>
  <c r="W47" i="8" s="1"/>
  <c r="AF51" i="8"/>
  <c r="T55" i="8"/>
  <c r="W55" i="8" s="1"/>
  <c r="AG56" i="8"/>
  <c r="Q58" i="8"/>
  <c r="AW60" i="8"/>
  <c r="BF60" i="8"/>
  <c r="BR60" i="8"/>
  <c r="Q61" i="8"/>
  <c r="AF63" i="8"/>
  <c r="AE63" i="8"/>
  <c r="AF64" i="8"/>
  <c r="Q71" i="8"/>
  <c r="Q72" i="8"/>
  <c r="T71" i="8"/>
  <c r="AK72" i="8"/>
  <c r="AE72" i="8"/>
  <c r="T8" i="9"/>
  <c r="Q9" i="9"/>
  <c r="Q8" i="9"/>
  <c r="AF10" i="9"/>
  <c r="AG10" i="9" s="1"/>
  <c r="AK10" i="9"/>
  <c r="AK24" i="9"/>
  <c r="AF24" i="9"/>
  <c r="V25" i="9"/>
  <c r="Q41" i="9"/>
  <c r="Q42" i="9"/>
  <c r="T41" i="9"/>
  <c r="T42" i="9"/>
  <c r="T45" i="8"/>
  <c r="T48" i="8"/>
  <c r="T52" i="8"/>
  <c r="T56" i="8"/>
  <c r="T58" i="8"/>
  <c r="T61" i="8"/>
  <c r="T65" i="8"/>
  <c r="T69" i="8"/>
  <c r="Q70" i="8"/>
  <c r="V70" i="8"/>
  <c r="W70" i="8" s="1"/>
  <c r="V9" i="9"/>
  <c r="V13" i="9"/>
  <c r="Q16" i="9"/>
  <c r="Q15" i="9"/>
  <c r="Q19" i="9"/>
  <c r="T26" i="9"/>
  <c r="W26" i="9" s="1"/>
  <c r="Q27" i="9"/>
  <c r="AK45" i="9"/>
  <c r="AE45" i="9"/>
  <c r="T72" i="8"/>
  <c r="AF4" i="9"/>
  <c r="AE4" i="9"/>
  <c r="V7" i="9"/>
  <c r="V11" i="9"/>
  <c r="V15" i="9"/>
  <c r="T16" i="9"/>
  <c r="V17" i="9"/>
  <c r="AK20" i="9"/>
  <c r="AF20" i="9"/>
  <c r="AG20" i="9" s="1"/>
  <c r="V21" i="9"/>
  <c r="AF23" i="9"/>
  <c r="AE23" i="9"/>
  <c r="AK28" i="9"/>
  <c r="AF28" i="9"/>
  <c r="V29" i="9"/>
  <c r="AF46" i="9"/>
  <c r="AK46" i="9"/>
  <c r="T63" i="8"/>
  <c r="T67" i="8"/>
  <c r="V73" i="8"/>
  <c r="AF8" i="9"/>
  <c r="AE8" i="9"/>
  <c r="AF12" i="9"/>
  <c r="AE12" i="9"/>
  <c r="AG16" i="9"/>
  <c r="AK30" i="9"/>
  <c r="AF30" i="9"/>
  <c r="V31" i="9"/>
  <c r="V36" i="9"/>
  <c r="T39" i="9"/>
  <c r="T17" i="9"/>
  <c r="T21" i="9"/>
  <c r="T25" i="9"/>
  <c r="T29" i="9"/>
  <c r="T31" i="9"/>
  <c r="AF34" i="9"/>
  <c r="AE34" i="9"/>
  <c r="V41" i="9"/>
  <c r="AF42" i="9"/>
  <c r="AE42" i="9"/>
  <c r="V47" i="9"/>
  <c r="Q53" i="9"/>
  <c r="T53" i="9"/>
  <c r="T54" i="9"/>
  <c r="AE18" i="9"/>
  <c r="AE22" i="9"/>
  <c r="AE26" i="9"/>
  <c r="Q29" i="9"/>
  <c r="AE32" i="9"/>
  <c r="AG32" i="9" s="1"/>
  <c r="T33" i="9"/>
  <c r="T35" i="9"/>
  <c r="AK36" i="9"/>
  <c r="AF39" i="9"/>
  <c r="AG39" i="9" s="1"/>
  <c r="T43" i="9"/>
  <c r="BR43" i="9"/>
  <c r="Q44" i="9"/>
  <c r="AK50" i="9"/>
  <c r="AE50" i="9"/>
  <c r="T5" i="9"/>
  <c r="T9" i="9"/>
  <c r="T13" i="9"/>
  <c r="T19" i="9"/>
  <c r="T23" i="9"/>
  <c r="T27" i="9"/>
  <c r="BR32" i="9"/>
  <c r="Q34" i="9"/>
  <c r="V37" i="9"/>
  <c r="AF38" i="9"/>
  <c r="AE38" i="9"/>
  <c r="AK39" i="9"/>
  <c r="V44" i="9"/>
  <c r="AF45" i="9"/>
  <c r="BQ46" i="9"/>
  <c r="BR46" i="9" s="1"/>
  <c r="BF46" i="9"/>
  <c r="AF47" i="9"/>
  <c r="AE47" i="9"/>
  <c r="V56" i="9"/>
  <c r="T47" i="9"/>
  <c r="T48" i="9"/>
  <c r="W48" i="9" s="1"/>
  <c r="AE49" i="9"/>
  <c r="V53" i="9"/>
  <c r="AF54" i="9"/>
  <c r="AE54" i="9"/>
  <c r="T36" i="9"/>
  <c r="T40" i="9"/>
  <c r="W40" i="9" s="1"/>
  <c r="Q48" i="9"/>
  <c r="AF48" i="9"/>
  <c r="AG48" i="9" s="1"/>
  <c r="T49" i="9"/>
  <c r="AF51" i="9"/>
  <c r="T55" i="9"/>
  <c r="AK56" i="9"/>
  <c r="Q58" i="9"/>
  <c r="AF60" i="9"/>
  <c r="AE60" i="9"/>
  <c r="V62" i="9"/>
  <c r="T45" i="9"/>
  <c r="W45" i="9" s="1"/>
  <c r="AF49" i="9"/>
  <c r="AF50" i="9"/>
  <c r="AK51" i="9"/>
  <c r="Q54" i="9"/>
  <c r="V57" i="9"/>
  <c r="Q60" i="9"/>
  <c r="BN60" i="9"/>
  <c r="T63" i="9"/>
  <c r="Q64" i="9"/>
  <c r="T67" i="9"/>
  <c r="Q68" i="9"/>
  <c r="T71" i="9"/>
  <c r="AF72" i="9"/>
  <c r="T52" i="9"/>
  <c r="T56" i="9"/>
  <c r="T58" i="9"/>
  <c r="T62" i="9"/>
  <c r="AE64" i="9"/>
  <c r="T66" i="9"/>
  <c r="W66" i="9" s="1"/>
  <c r="AE68" i="9"/>
  <c r="T70" i="9"/>
  <c r="W70" i="9" s="1"/>
  <c r="T72" i="9"/>
  <c r="W72" i="9" s="1"/>
  <c r="Q73" i="9"/>
  <c r="AE71" i="9"/>
  <c r="AE73" i="9"/>
  <c r="AG73" i="9" s="1"/>
  <c r="T60" i="9"/>
  <c r="T64" i="9"/>
  <c r="T68" i="9"/>
  <c r="BP49" i="7"/>
  <c r="BL49" i="7"/>
  <c r="BE49" i="7"/>
  <c r="BQ49" i="7" s="1"/>
  <c r="BD49" i="7"/>
  <c r="BA49" i="7"/>
  <c r="BM49" i="7" s="1"/>
  <c r="AZ49" i="7"/>
  <c r="AG26" i="9" l="1"/>
  <c r="AG23" i="8"/>
  <c r="AG69" i="9"/>
  <c r="AG7" i="9"/>
  <c r="W67" i="9"/>
  <c r="AG24" i="9"/>
  <c r="AG64" i="8"/>
  <c r="AG6" i="8"/>
  <c r="AG30" i="8"/>
  <c r="W20" i="9"/>
  <c r="AG59" i="9"/>
  <c r="AG36" i="9"/>
  <c r="AG33" i="9"/>
  <c r="AG5" i="8"/>
  <c r="W9" i="8"/>
  <c r="AG59" i="8"/>
  <c r="W60" i="9"/>
  <c r="W7" i="9"/>
  <c r="W53" i="8"/>
  <c r="AG18" i="8"/>
  <c r="AG9" i="8"/>
  <c r="AG24" i="8"/>
  <c r="W57" i="9"/>
  <c r="AG18" i="9"/>
  <c r="W64" i="8"/>
  <c r="AG69" i="8"/>
  <c r="W63" i="9"/>
  <c r="W15" i="9"/>
  <c r="AG65" i="8"/>
  <c r="AG21" i="9"/>
  <c r="AG46" i="9"/>
  <c r="AG9" i="9"/>
  <c r="W50" i="8"/>
  <c r="AG53" i="9"/>
  <c r="W6" i="9"/>
  <c r="AG73" i="8"/>
  <c r="W23" i="9"/>
  <c r="AG30" i="9"/>
  <c r="W67" i="8"/>
  <c r="W11" i="9"/>
  <c r="AG36" i="8"/>
  <c r="W41" i="8"/>
  <c r="AG19" i="8"/>
  <c r="W46" i="9"/>
  <c r="W24" i="9"/>
  <c r="AG70" i="9"/>
  <c r="AG70" i="8"/>
  <c r="W28" i="9"/>
  <c r="AG33" i="8"/>
  <c r="AG56" i="9"/>
  <c r="AG28" i="8"/>
  <c r="W51" i="8"/>
  <c r="AG58" i="9"/>
  <c r="AG43" i="8"/>
  <c r="W49" i="8"/>
  <c r="W44" i="9"/>
  <c r="AG72" i="9"/>
  <c r="AG22" i="9"/>
  <c r="W63" i="8"/>
  <c r="AG28" i="9"/>
  <c r="AG39" i="8"/>
  <c r="W54" i="8"/>
  <c r="AG40" i="8"/>
  <c r="W59" i="8"/>
  <c r="AG13" i="9"/>
  <c r="AG11" i="8"/>
  <c r="AG52" i="8"/>
  <c r="X6" i="12"/>
  <c r="X7" i="12" s="1"/>
  <c r="AG37" i="9"/>
  <c r="W17" i="8"/>
  <c r="AG8" i="8"/>
  <c r="W37" i="8"/>
  <c r="W73" i="9"/>
  <c r="W59" i="9"/>
  <c r="AG64" i="9"/>
  <c r="AG51" i="9"/>
  <c r="W33" i="9"/>
  <c r="W46" i="8"/>
  <c r="W39" i="8"/>
  <c r="W49" i="9"/>
  <c r="AG4" i="9"/>
  <c r="W52" i="8"/>
  <c r="W12" i="9"/>
  <c r="AG12" i="8"/>
  <c r="W60" i="8"/>
  <c r="AG38" i="8"/>
  <c r="W6" i="8"/>
  <c r="X6" i="8" s="1"/>
  <c r="AG57" i="9"/>
  <c r="W68" i="8"/>
  <c r="AG23" i="9"/>
  <c r="W61" i="8"/>
  <c r="W34" i="9"/>
  <c r="W62" i="8"/>
  <c r="AG11" i="9"/>
  <c r="AG17" i="9"/>
  <c r="AG14" i="8"/>
  <c r="AG68" i="9"/>
  <c r="W37" i="9"/>
  <c r="W73" i="8"/>
  <c r="AG72" i="8"/>
  <c r="W27" i="8"/>
  <c r="AG55" i="8"/>
  <c r="AG43" i="9"/>
  <c r="AG15" i="9"/>
  <c r="AG53" i="8"/>
  <c r="AG71" i="9"/>
  <c r="AG17" i="8"/>
  <c r="AG10" i="8"/>
  <c r="BA32" i="8"/>
  <c r="BM32" i="8" s="1"/>
  <c r="BN32" i="8" s="1"/>
  <c r="AG66" i="8"/>
  <c r="AG71" i="8"/>
  <c r="W39" i="9"/>
  <c r="W7" i="8"/>
  <c r="AG67" i="8"/>
  <c r="W61" i="9"/>
  <c r="AG16" i="8"/>
  <c r="W62" i="9"/>
  <c r="AG47" i="9"/>
  <c r="W17" i="9"/>
  <c r="AG54" i="8"/>
  <c r="W32" i="9"/>
  <c r="W18" i="9"/>
  <c r="W34" i="8"/>
  <c r="W38" i="9"/>
  <c r="AG27" i="8"/>
  <c r="AG65" i="9"/>
  <c r="AG63" i="9"/>
  <c r="AG34" i="9"/>
  <c r="AG63" i="8"/>
  <c r="AG60" i="8"/>
  <c r="AG22" i="8"/>
  <c r="AG35" i="8"/>
  <c r="W14" i="8"/>
  <c r="AG52" i="9"/>
  <c r="W41" i="9"/>
  <c r="W53" i="9"/>
  <c r="W21" i="9"/>
  <c r="AG34" i="8"/>
  <c r="AG35" i="9"/>
  <c r="AG25" i="8"/>
  <c r="AG41" i="9"/>
  <c r="AG60" i="9"/>
  <c r="W43" i="9"/>
  <c r="AG42" i="9"/>
  <c r="AG12" i="9"/>
  <c r="AG50" i="8"/>
  <c r="AG61" i="9"/>
  <c r="W40" i="8"/>
  <c r="W14" i="9"/>
  <c r="W57" i="8"/>
  <c r="W15" i="8"/>
  <c r="AG47" i="8"/>
  <c r="AG21" i="8"/>
  <c r="AG68" i="8"/>
  <c r="AG41" i="8"/>
  <c r="AG55" i="9"/>
  <c r="W31" i="9"/>
  <c r="W50" i="9"/>
  <c r="W8" i="8"/>
  <c r="Y69" i="26"/>
  <c r="Z49" i="24"/>
  <c r="Y50" i="24"/>
  <c r="Y12" i="24"/>
  <c r="Z11" i="24"/>
  <c r="Y51" i="23"/>
  <c r="Z50" i="23"/>
  <c r="Y12" i="23"/>
  <c r="Z11" i="23"/>
  <c r="Y11" i="20"/>
  <c r="Z10" i="20"/>
  <c r="V34" i="15"/>
  <c r="V36" i="15" s="1"/>
  <c r="V38" i="15" s="1"/>
  <c r="V41" i="15" s="1"/>
  <c r="V43" i="15" s="1"/>
  <c r="V45" i="15" s="1"/>
  <c r="V47" i="15" s="1"/>
  <c r="V49" i="15" s="1"/>
  <c r="V51" i="15" s="1"/>
  <c r="V53" i="15" s="1"/>
  <c r="V55" i="15" s="1"/>
  <c r="V57" i="15" s="1"/>
  <c r="V59" i="15" s="1"/>
  <c r="V61" i="15" s="1"/>
  <c r="V65" i="15" s="1"/>
  <c r="V67" i="15" s="1"/>
  <c r="V69" i="15" s="1"/>
  <c r="V71" i="15" s="1"/>
  <c r="V73" i="15" s="1"/>
  <c r="V77" i="15" s="1"/>
  <c r="V79" i="15" s="1"/>
  <c r="V81" i="15" s="1"/>
  <c r="V83" i="15" s="1"/>
  <c r="V85" i="15" s="1"/>
  <c r="V87" i="15" s="1"/>
  <c r="V89" i="15" s="1"/>
  <c r="V91" i="15" s="1"/>
  <c r="V93" i="15" s="1"/>
  <c r="V95" i="15" s="1"/>
  <c r="V96" i="15" s="1"/>
  <c r="V97" i="15" s="1"/>
  <c r="V98" i="15" s="1"/>
  <c r="V99" i="15" s="1"/>
  <c r="V100" i="15" s="1"/>
  <c r="V101" i="15" s="1"/>
  <c r="V102" i="15" s="1"/>
  <c r="V103" i="15" s="1"/>
  <c r="V104" i="15" s="1"/>
  <c r="V105" i="15" s="1"/>
  <c r="V2" i="15" s="1"/>
  <c r="X8" i="18"/>
  <c r="X9" i="17"/>
  <c r="Y14" i="15"/>
  <c r="X8" i="14"/>
  <c r="U6" i="13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2" i="13" s="1"/>
  <c r="X6" i="13"/>
  <c r="U74" i="12"/>
  <c r="BG32" i="8"/>
  <c r="BB32" i="8"/>
  <c r="W29" i="9"/>
  <c r="BA18" i="8"/>
  <c r="BS18" i="8"/>
  <c r="BG18" i="8"/>
  <c r="T2" i="9"/>
  <c r="U5" i="9"/>
  <c r="W5" i="9"/>
  <c r="X5" i="9" s="1"/>
  <c r="W56" i="8"/>
  <c r="W58" i="8"/>
  <c r="W25" i="8"/>
  <c r="W28" i="8"/>
  <c r="AG50" i="9"/>
  <c r="AG49" i="9"/>
  <c r="W56" i="9"/>
  <c r="W47" i="9"/>
  <c r="W36" i="9"/>
  <c r="AG8" i="9"/>
  <c r="W8" i="9"/>
  <c r="AG45" i="9"/>
  <c r="W13" i="9"/>
  <c r="W25" i="9"/>
  <c r="AG44" i="9"/>
  <c r="W48" i="8"/>
  <c r="W54" i="9"/>
  <c r="AG51" i="8"/>
  <c r="W45" i="8"/>
  <c r="W43" i="8"/>
  <c r="AG27" i="9"/>
  <c r="W20" i="8"/>
  <c r="U5" i="8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T2" i="8"/>
  <c r="W36" i="8"/>
  <c r="AG26" i="8"/>
  <c r="W18" i="8"/>
  <c r="W23" i="8"/>
  <c r="W30" i="8"/>
  <c r="W42" i="8"/>
  <c r="W64" i="9"/>
  <c r="W9" i="9"/>
  <c r="W19" i="8"/>
  <c r="W33" i="8"/>
  <c r="W58" i="9"/>
  <c r="W68" i="9"/>
  <c r="AG54" i="9"/>
  <c r="W55" i="9"/>
  <c r="AG38" i="9"/>
  <c r="W42" i="9"/>
  <c r="W35" i="9"/>
  <c r="W27" i="9"/>
  <c r="W19" i="9"/>
  <c r="W52" i="9"/>
  <c r="W38" i="8"/>
  <c r="W69" i="8"/>
  <c r="BS60" i="8"/>
  <c r="BG60" i="8"/>
  <c r="BA60" i="8"/>
  <c r="BA46" i="8"/>
  <c r="BG46" i="8"/>
  <c r="BS46" i="8"/>
  <c r="W16" i="9"/>
  <c r="W71" i="8"/>
  <c r="W65" i="8"/>
  <c r="W71" i="9"/>
  <c r="W26" i="8"/>
  <c r="AG19" i="9"/>
  <c r="AG42" i="8"/>
  <c r="AG32" i="8"/>
  <c r="W72" i="8"/>
  <c r="BS4" i="8"/>
  <c r="W24" i="8"/>
  <c r="W31" i="8"/>
  <c r="W16" i="8"/>
  <c r="BR49" i="7"/>
  <c r="BB49" i="7"/>
  <c r="BN49" i="7"/>
  <c r="BF49" i="7"/>
  <c r="Y70" i="26" l="1"/>
  <c r="Z12" i="24"/>
  <c r="Y13" i="24"/>
  <c r="Y51" i="24"/>
  <c r="Z50" i="24"/>
  <c r="Z12" i="23"/>
  <c r="Y13" i="23"/>
  <c r="Z51" i="23"/>
  <c r="Y52" i="23"/>
  <c r="Y12" i="20"/>
  <c r="Z11" i="20"/>
  <c r="V115" i="15"/>
  <c r="X9" i="18"/>
  <c r="X10" i="17"/>
  <c r="Y16" i="15"/>
  <c r="X9" i="14"/>
  <c r="X7" i="13"/>
  <c r="U74" i="13"/>
  <c r="X8" i="12"/>
  <c r="U6" i="9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2" i="9" s="1"/>
  <c r="BM60" i="8"/>
  <c r="BN60" i="8" s="1"/>
  <c r="BB60" i="8"/>
  <c r="BB4" i="8"/>
  <c r="BM4" i="8"/>
  <c r="BN4" i="8" s="1"/>
  <c r="BM46" i="8"/>
  <c r="BN46" i="8" s="1"/>
  <c r="BB46" i="8"/>
  <c r="BM18" i="8"/>
  <c r="BN18" i="8" s="1"/>
  <c r="BB18" i="8"/>
  <c r="Y5" i="8"/>
  <c r="X6" i="9"/>
  <c r="X7" i="8"/>
  <c r="Y6" i="8"/>
  <c r="W4" i="7"/>
  <c r="X4" i="7" s="1"/>
  <c r="U4" i="7"/>
  <c r="S5" i="7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V28" i="7" s="1"/>
  <c r="R29" i="7"/>
  <c r="R30" i="7"/>
  <c r="R31" i="7"/>
  <c r="R32" i="7"/>
  <c r="R33" i="7"/>
  <c r="R34" i="7"/>
  <c r="R35" i="7"/>
  <c r="R36" i="7"/>
  <c r="V36" i="7" s="1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V52" i="7" s="1"/>
  <c r="R53" i="7"/>
  <c r="R54" i="7"/>
  <c r="R55" i="7"/>
  <c r="R56" i="7"/>
  <c r="R57" i="7"/>
  <c r="R58" i="7"/>
  <c r="R59" i="7"/>
  <c r="R60" i="7"/>
  <c r="V60" i="7" s="1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4" i="7"/>
  <c r="P4" i="7"/>
  <c r="BI94" i="7"/>
  <c r="BQ73" i="7"/>
  <c r="BP73" i="7"/>
  <c r="BM73" i="7"/>
  <c r="BL73" i="7"/>
  <c r="AU73" i="7"/>
  <c r="AT73" i="7"/>
  <c r="AR73" i="7"/>
  <c r="AS73" i="7" s="1"/>
  <c r="AM73" i="7"/>
  <c r="AL73" i="7"/>
  <c r="AJ73" i="7"/>
  <c r="AI73" i="7"/>
  <c r="P73" i="7"/>
  <c r="M73" i="7"/>
  <c r="BQ72" i="7"/>
  <c r="BP72" i="7"/>
  <c r="BM72" i="7"/>
  <c r="BL72" i="7"/>
  <c r="AU72" i="7"/>
  <c r="AT72" i="7"/>
  <c r="AR72" i="7"/>
  <c r="AS72" i="7" s="1"/>
  <c r="AM72" i="7"/>
  <c r="AL72" i="7"/>
  <c r="AJ72" i="7"/>
  <c r="AI72" i="7"/>
  <c r="P72" i="7"/>
  <c r="M72" i="7"/>
  <c r="BQ71" i="7"/>
  <c r="BP71" i="7"/>
  <c r="BM71" i="7"/>
  <c r="BL71" i="7"/>
  <c r="AU71" i="7"/>
  <c r="AT71" i="7"/>
  <c r="AR71" i="7"/>
  <c r="AS71" i="7" s="1"/>
  <c r="AM71" i="7"/>
  <c r="AL71" i="7"/>
  <c r="AJ71" i="7"/>
  <c r="AI71" i="7"/>
  <c r="P71" i="7"/>
  <c r="M71" i="7"/>
  <c r="BQ70" i="7"/>
  <c r="BP70" i="7"/>
  <c r="BM70" i="7"/>
  <c r="BL70" i="7"/>
  <c r="AU70" i="7"/>
  <c r="AT70" i="7"/>
  <c r="AR70" i="7"/>
  <c r="AS70" i="7" s="1"/>
  <c r="AM70" i="7"/>
  <c r="AL70" i="7"/>
  <c r="AJ70" i="7"/>
  <c r="AI70" i="7"/>
  <c r="P70" i="7"/>
  <c r="M70" i="7"/>
  <c r="BQ69" i="7"/>
  <c r="BP69" i="7"/>
  <c r="BM69" i="7"/>
  <c r="BL69" i="7"/>
  <c r="AU69" i="7"/>
  <c r="AT69" i="7"/>
  <c r="AR69" i="7"/>
  <c r="AS69" i="7" s="1"/>
  <c r="AM69" i="7"/>
  <c r="AL69" i="7"/>
  <c r="AJ69" i="7"/>
  <c r="AI69" i="7"/>
  <c r="P69" i="7"/>
  <c r="M69" i="7"/>
  <c r="BQ68" i="7"/>
  <c r="BP68" i="7"/>
  <c r="BM68" i="7"/>
  <c r="BL68" i="7"/>
  <c r="AU68" i="7"/>
  <c r="AT68" i="7"/>
  <c r="AR68" i="7"/>
  <c r="AS68" i="7" s="1"/>
  <c r="AM68" i="7"/>
  <c r="AL68" i="7"/>
  <c r="AJ68" i="7"/>
  <c r="AI68" i="7"/>
  <c r="P68" i="7"/>
  <c r="M68" i="7"/>
  <c r="BQ67" i="7"/>
  <c r="BP67" i="7"/>
  <c r="BM67" i="7"/>
  <c r="BL67" i="7"/>
  <c r="AU67" i="7"/>
  <c r="AT67" i="7"/>
  <c r="AR67" i="7"/>
  <c r="AS67" i="7" s="1"/>
  <c r="AM67" i="7"/>
  <c r="AL67" i="7"/>
  <c r="AJ67" i="7"/>
  <c r="AI67" i="7"/>
  <c r="P67" i="7"/>
  <c r="M67" i="7"/>
  <c r="BQ66" i="7"/>
  <c r="BP66" i="7"/>
  <c r="BM66" i="7"/>
  <c r="BL66" i="7"/>
  <c r="AU66" i="7"/>
  <c r="AT66" i="7"/>
  <c r="AR66" i="7"/>
  <c r="AS66" i="7" s="1"/>
  <c r="AM66" i="7"/>
  <c r="AL66" i="7"/>
  <c r="AJ66" i="7"/>
  <c r="AI66" i="7"/>
  <c r="P66" i="7"/>
  <c r="M66" i="7"/>
  <c r="BQ65" i="7"/>
  <c r="BP65" i="7"/>
  <c r="BM65" i="7"/>
  <c r="BL65" i="7"/>
  <c r="AU65" i="7"/>
  <c r="AT65" i="7"/>
  <c r="AR65" i="7"/>
  <c r="AS65" i="7" s="1"/>
  <c r="AM65" i="7"/>
  <c r="AL65" i="7"/>
  <c r="AJ65" i="7"/>
  <c r="AI65" i="7"/>
  <c r="P65" i="7"/>
  <c r="M65" i="7"/>
  <c r="BQ64" i="7"/>
  <c r="BP64" i="7"/>
  <c r="BM64" i="7"/>
  <c r="BL64" i="7"/>
  <c r="AU64" i="7"/>
  <c r="AT64" i="7"/>
  <c r="AR64" i="7"/>
  <c r="AS64" i="7" s="1"/>
  <c r="AM64" i="7"/>
  <c r="AL64" i="7"/>
  <c r="AJ64" i="7"/>
  <c r="AI64" i="7"/>
  <c r="P64" i="7"/>
  <c r="M64" i="7"/>
  <c r="BQ63" i="7"/>
  <c r="BP63" i="7"/>
  <c r="BM63" i="7"/>
  <c r="BL63" i="7"/>
  <c r="AU63" i="7"/>
  <c r="AT63" i="7"/>
  <c r="AR63" i="7"/>
  <c r="AS63" i="7" s="1"/>
  <c r="AM63" i="7"/>
  <c r="AL63" i="7"/>
  <c r="AJ63" i="7"/>
  <c r="AI63" i="7"/>
  <c r="P63" i="7"/>
  <c r="M63" i="7"/>
  <c r="BQ62" i="7"/>
  <c r="BP62" i="7"/>
  <c r="BM62" i="7"/>
  <c r="BL62" i="7"/>
  <c r="AU62" i="7"/>
  <c r="AT62" i="7"/>
  <c r="AR62" i="7"/>
  <c r="AS62" i="7" s="1"/>
  <c r="AM62" i="7"/>
  <c r="AL62" i="7"/>
  <c r="AJ62" i="7"/>
  <c r="AI62" i="7"/>
  <c r="P62" i="7"/>
  <c r="M62" i="7"/>
  <c r="BQ61" i="7"/>
  <c r="BP61" i="7"/>
  <c r="BM61" i="7"/>
  <c r="BL61" i="7"/>
  <c r="AU61" i="7"/>
  <c r="AT61" i="7"/>
  <c r="AR61" i="7"/>
  <c r="AS61" i="7" s="1"/>
  <c r="AM61" i="7"/>
  <c r="AL61" i="7"/>
  <c r="AJ61" i="7"/>
  <c r="AI61" i="7"/>
  <c r="P61" i="7"/>
  <c r="M61" i="7"/>
  <c r="BP60" i="7"/>
  <c r="BL60" i="7"/>
  <c r="BE60" i="7"/>
  <c r="BQ60" i="7" s="1"/>
  <c r="BD60" i="7"/>
  <c r="AZ60" i="7"/>
  <c r="AU60" i="7"/>
  <c r="AT60" i="7"/>
  <c r="AR60" i="7"/>
  <c r="AS60" i="7" s="1"/>
  <c r="AM60" i="7"/>
  <c r="AL60" i="7"/>
  <c r="AJ60" i="7"/>
  <c r="AI60" i="7"/>
  <c r="P60" i="7"/>
  <c r="M60" i="7"/>
  <c r="BQ59" i="7"/>
  <c r="BP59" i="7"/>
  <c r="BM59" i="7"/>
  <c r="BL59" i="7"/>
  <c r="AU59" i="7"/>
  <c r="AT59" i="7"/>
  <c r="AR59" i="7"/>
  <c r="AS59" i="7" s="1"/>
  <c r="AM59" i="7"/>
  <c r="AL59" i="7"/>
  <c r="AJ59" i="7"/>
  <c r="AI59" i="7"/>
  <c r="P59" i="7"/>
  <c r="M59" i="7"/>
  <c r="BQ58" i="7"/>
  <c r="BP58" i="7"/>
  <c r="BM58" i="7"/>
  <c r="BL58" i="7"/>
  <c r="AU58" i="7"/>
  <c r="AT58" i="7"/>
  <c r="AR58" i="7"/>
  <c r="AS58" i="7" s="1"/>
  <c r="AM58" i="7"/>
  <c r="AL58" i="7"/>
  <c r="AJ58" i="7"/>
  <c r="AI58" i="7"/>
  <c r="P58" i="7"/>
  <c r="M58" i="7"/>
  <c r="BQ57" i="7"/>
  <c r="BP57" i="7"/>
  <c r="BM57" i="7"/>
  <c r="BL57" i="7"/>
  <c r="AU57" i="7"/>
  <c r="AT57" i="7"/>
  <c r="AR57" i="7"/>
  <c r="AS57" i="7" s="1"/>
  <c r="AM57" i="7"/>
  <c r="AL57" i="7"/>
  <c r="AJ57" i="7"/>
  <c r="AI57" i="7"/>
  <c r="P57" i="7"/>
  <c r="M57" i="7"/>
  <c r="BQ56" i="7"/>
  <c r="BP56" i="7"/>
  <c r="BM56" i="7"/>
  <c r="BL56" i="7"/>
  <c r="AU56" i="7"/>
  <c r="AT56" i="7"/>
  <c r="AR56" i="7"/>
  <c r="AS56" i="7" s="1"/>
  <c r="AM56" i="7"/>
  <c r="AL56" i="7"/>
  <c r="AJ56" i="7"/>
  <c r="AI56" i="7"/>
  <c r="P56" i="7"/>
  <c r="M56" i="7"/>
  <c r="BQ55" i="7"/>
  <c r="BP55" i="7"/>
  <c r="BM55" i="7"/>
  <c r="BL55" i="7"/>
  <c r="AU55" i="7"/>
  <c r="AT55" i="7"/>
  <c r="AR55" i="7"/>
  <c r="AS55" i="7" s="1"/>
  <c r="AM55" i="7"/>
  <c r="AL55" i="7"/>
  <c r="AJ55" i="7"/>
  <c r="AI55" i="7"/>
  <c r="P55" i="7"/>
  <c r="M55" i="7"/>
  <c r="BQ54" i="7"/>
  <c r="BP54" i="7"/>
  <c r="BM54" i="7"/>
  <c r="BL54" i="7"/>
  <c r="AU54" i="7"/>
  <c r="AT54" i="7"/>
  <c r="AR54" i="7"/>
  <c r="AS54" i="7" s="1"/>
  <c r="AM54" i="7"/>
  <c r="AL54" i="7"/>
  <c r="AJ54" i="7"/>
  <c r="AI54" i="7"/>
  <c r="P54" i="7"/>
  <c r="M54" i="7"/>
  <c r="BQ53" i="7"/>
  <c r="BP53" i="7"/>
  <c r="BM53" i="7"/>
  <c r="BL53" i="7"/>
  <c r="AU53" i="7"/>
  <c r="AT53" i="7"/>
  <c r="AR53" i="7"/>
  <c r="AS53" i="7" s="1"/>
  <c r="AM53" i="7"/>
  <c r="AL53" i="7"/>
  <c r="AJ53" i="7"/>
  <c r="AI53" i="7"/>
  <c r="P53" i="7"/>
  <c r="M53" i="7"/>
  <c r="BQ52" i="7"/>
  <c r="BP52" i="7"/>
  <c r="BM52" i="7"/>
  <c r="BL52" i="7"/>
  <c r="AU52" i="7"/>
  <c r="AT52" i="7"/>
  <c r="AR52" i="7"/>
  <c r="AS52" i="7" s="1"/>
  <c r="AM52" i="7"/>
  <c r="AL52" i="7"/>
  <c r="AJ52" i="7"/>
  <c r="AI52" i="7"/>
  <c r="P52" i="7"/>
  <c r="M52" i="7"/>
  <c r="BQ51" i="7"/>
  <c r="BP51" i="7"/>
  <c r="BM51" i="7"/>
  <c r="BL51" i="7"/>
  <c r="AU51" i="7"/>
  <c r="AT51" i="7"/>
  <c r="AR51" i="7"/>
  <c r="AS51" i="7" s="1"/>
  <c r="AM51" i="7"/>
  <c r="AL51" i="7"/>
  <c r="AJ51" i="7"/>
  <c r="AI51" i="7"/>
  <c r="P51" i="7"/>
  <c r="M51" i="7"/>
  <c r="BQ50" i="7"/>
  <c r="BP50" i="7"/>
  <c r="BM50" i="7"/>
  <c r="BL50" i="7"/>
  <c r="AU50" i="7"/>
  <c r="AT50" i="7"/>
  <c r="AR50" i="7"/>
  <c r="AS50" i="7" s="1"/>
  <c r="AM50" i="7"/>
  <c r="AL50" i="7"/>
  <c r="AJ50" i="7"/>
  <c r="AI50" i="7"/>
  <c r="P50" i="7"/>
  <c r="M50" i="7"/>
  <c r="AU49" i="7"/>
  <c r="AT49" i="7"/>
  <c r="AR49" i="7"/>
  <c r="AS49" i="7" s="1"/>
  <c r="AM49" i="7"/>
  <c r="AL49" i="7"/>
  <c r="AJ49" i="7"/>
  <c r="AI49" i="7"/>
  <c r="P49" i="7"/>
  <c r="M49" i="7"/>
  <c r="BQ48" i="7"/>
  <c r="BP48" i="7"/>
  <c r="BM48" i="7"/>
  <c r="BL48" i="7"/>
  <c r="AU48" i="7"/>
  <c r="AT48" i="7"/>
  <c r="AR48" i="7"/>
  <c r="AS48" i="7" s="1"/>
  <c r="AM48" i="7"/>
  <c r="AL48" i="7"/>
  <c r="AJ48" i="7"/>
  <c r="AI48" i="7"/>
  <c r="P48" i="7"/>
  <c r="M48" i="7"/>
  <c r="BQ47" i="7"/>
  <c r="BP47" i="7"/>
  <c r="BM47" i="7"/>
  <c r="BL47" i="7"/>
  <c r="AU47" i="7"/>
  <c r="AT47" i="7"/>
  <c r="AR47" i="7"/>
  <c r="AS47" i="7" s="1"/>
  <c r="AM47" i="7"/>
  <c r="AL47" i="7"/>
  <c r="AJ47" i="7"/>
  <c r="AI47" i="7"/>
  <c r="P47" i="7"/>
  <c r="M47" i="7"/>
  <c r="BP46" i="7"/>
  <c r="BL46" i="7"/>
  <c r="BE46" i="7"/>
  <c r="BQ46" i="7" s="1"/>
  <c r="BD46" i="7"/>
  <c r="AZ46" i="7"/>
  <c r="AU46" i="7"/>
  <c r="AT46" i="7"/>
  <c r="AR46" i="7"/>
  <c r="AS46" i="7" s="1"/>
  <c r="BA46" i="7" s="1"/>
  <c r="BM46" i="7" s="1"/>
  <c r="AM46" i="7"/>
  <c r="AL46" i="7"/>
  <c r="AJ46" i="7"/>
  <c r="AI46" i="7"/>
  <c r="P46" i="7"/>
  <c r="M46" i="7"/>
  <c r="BQ45" i="7"/>
  <c r="BP45" i="7"/>
  <c r="BM45" i="7"/>
  <c r="BL45" i="7"/>
  <c r="AU45" i="7"/>
  <c r="AT45" i="7"/>
  <c r="AR45" i="7"/>
  <c r="AS45" i="7" s="1"/>
  <c r="AM45" i="7"/>
  <c r="AL45" i="7"/>
  <c r="AJ45" i="7"/>
  <c r="AI45" i="7"/>
  <c r="P45" i="7"/>
  <c r="M45" i="7"/>
  <c r="BQ44" i="7"/>
  <c r="BP44" i="7"/>
  <c r="BM44" i="7"/>
  <c r="BL44" i="7"/>
  <c r="AU44" i="7"/>
  <c r="AT44" i="7"/>
  <c r="AR44" i="7"/>
  <c r="AS44" i="7" s="1"/>
  <c r="AM44" i="7"/>
  <c r="AL44" i="7"/>
  <c r="AJ44" i="7"/>
  <c r="AI44" i="7"/>
  <c r="P44" i="7"/>
  <c r="M44" i="7"/>
  <c r="BQ43" i="7"/>
  <c r="BP43" i="7"/>
  <c r="BM43" i="7"/>
  <c r="BL43" i="7"/>
  <c r="AU43" i="7"/>
  <c r="AT43" i="7"/>
  <c r="AR43" i="7"/>
  <c r="AS43" i="7" s="1"/>
  <c r="AM43" i="7"/>
  <c r="AL43" i="7"/>
  <c r="AJ43" i="7"/>
  <c r="AI43" i="7"/>
  <c r="P43" i="7"/>
  <c r="M43" i="7"/>
  <c r="BQ42" i="7"/>
  <c r="BP42" i="7"/>
  <c r="BM42" i="7"/>
  <c r="BL42" i="7"/>
  <c r="AU42" i="7"/>
  <c r="AT42" i="7"/>
  <c r="AR42" i="7"/>
  <c r="AS42" i="7" s="1"/>
  <c r="AM42" i="7"/>
  <c r="AL42" i="7"/>
  <c r="AJ42" i="7"/>
  <c r="AI42" i="7"/>
  <c r="P42" i="7"/>
  <c r="M42" i="7"/>
  <c r="BQ41" i="7"/>
  <c r="BP41" i="7"/>
  <c r="BM41" i="7"/>
  <c r="BL41" i="7"/>
  <c r="AU41" i="7"/>
  <c r="AT41" i="7"/>
  <c r="AR41" i="7"/>
  <c r="AS41" i="7" s="1"/>
  <c r="AM41" i="7"/>
  <c r="AL41" i="7"/>
  <c r="AJ41" i="7"/>
  <c r="AI41" i="7"/>
  <c r="P41" i="7"/>
  <c r="M41" i="7"/>
  <c r="BQ40" i="7"/>
  <c r="BP40" i="7"/>
  <c r="BM40" i="7"/>
  <c r="BL40" i="7"/>
  <c r="AU40" i="7"/>
  <c r="AT40" i="7"/>
  <c r="AR40" i="7"/>
  <c r="AS40" i="7" s="1"/>
  <c r="AM40" i="7"/>
  <c r="AL40" i="7"/>
  <c r="AJ40" i="7"/>
  <c r="AI40" i="7"/>
  <c r="P40" i="7"/>
  <c r="M40" i="7"/>
  <c r="BQ39" i="7"/>
  <c r="BP39" i="7"/>
  <c r="BM39" i="7"/>
  <c r="BL39" i="7"/>
  <c r="AU39" i="7"/>
  <c r="AT39" i="7"/>
  <c r="AR39" i="7"/>
  <c r="AS39" i="7" s="1"/>
  <c r="AM39" i="7"/>
  <c r="AL39" i="7"/>
  <c r="AJ39" i="7"/>
  <c r="AI39" i="7"/>
  <c r="P39" i="7"/>
  <c r="M39" i="7"/>
  <c r="BQ38" i="7"/>
  <c r="BP38" i="7"/>
  <c r="BM38" i="7"/>
  <c r="BL38" i="7"/>
  <c r="AU38" i="7"/>
  <c r="AT38" i="7"/>
  <c r="AR38" i="7"/>
  <c r="AS38" i="7" s="1"/>
  <c r="AM38" i="7"/>
  <c r="AL38" i="7"/>
  <c r="AJ38" i="7"/>
  <c r="AI38" i="7"/>
  <c r="P38" i="7"/>
  <c r="M38" i="7"/>
  <c r="BQ37" i="7"/>
  <c r="BP37" i="7"/>
  <c r="BM37" i="7"/>
  <c r="BL37" i="7"/>
  <c r="AU37" i="7"/>
  <c r="AT37" i="7"/>
  <c r="AR37" i="7"/>
  <c r="AS37" i="7" s="1"/>
  <c r="AM37" i="7"/>
  <c r="AL37" i="7"/>
  <c r="AJ37" i="7"/>
  <c r="AI37" i="7"/>
  <c r="P37" i="7"/>
  <c r="M37" i="7"/>
  <c r="BQ36" i="7"/>
  <c r="BP36" i="7"/>
  <c r="BM36" i="7"/>
  <c r="BL36" i="7"/>
  <c r="AU36" i="7"/>
  <c r="AT36" i="7"/>
  <c r="AR36" i="7"/>
  <c r="AS36" i="7" s="1"/>
  <c r="AM36" i="7"/>
  <c r="AL36" i="7"/>
  <c r="AJ36" i="7"/>
  <c r="AI36" i="7"/>
  <c r="P36" i="7"/>
  <c r="M36" i="7"/>
  <c r="BQ35" i="7"/>
  <c r="BP35" i="7"/>
  <c r="BM35" i="7"/>
  <c r="BL35" i="7"/>
  <c r="AU35" i="7"/>
  <c r="AT35" i="7"/>
  <c r="AR35" i="7"/>
  <c r="AS35" i="7" s="1"/>
  <c r="AM35" i="7"/>
  <c r="AL35" i="7"/>
  <c r="AJ35" i="7"/>
  <c r="AI35" i="7"/>
  <c r="P35" i="7"/>
  <c r="M35" i="7"/>
  <c r="BQ34" i="7"/>
  <c r="BP34" i="7"/>
  <c r="BM34" i="7"/>
  <c r="BL34" i="7"/>
  <c r="AU34" i="7"/>
  <c r="AT34" i="7"/>
  <c r="AR34" i="7"/>
  <c r="AS34" i="7" s="1"/>
  <c r="AM34" i="7"/>
  <c r="AL34" i="7"/>
  <c r="AJ34" i="7"/>
  <c r="AI34" i="7"/>
  <c r="P34" i="7"/>
  <c r="M34" i="7"/>
  <c r="BQ33" i="7"/>
  <c r="BP33" i="7"/>
  <c r="BM33" i="7"/>
  <c r="BL33" i="7"/>
  <c r="AU33" i="7"/>
  <c r="AT33" i="7"/>
  <c r="AR33" i="7"/>
  <c r="AS33" i="7" s="1"/>
  <c r="AM33" i="7"/>
  <c r="AL33" i="7"/>
  <c r="AJ33" i="7"/>
  <c r="AI33" i="7"/>
  <c r="P33" i="7"/>
  <c r="M33" i="7"/>
  <c r="BP32" i="7"/>
  <c r="BL32" i="7"/>
  <c r="BE32" i="7"/>
  <c r="BQ32" i="7" s="1"/>
  <c r="BD32" i="7"/>
  <c r="AZ32" i="7"/>
  <c r="AU32" i="7"/>
  <c r="AT32" i="7"/>
  <c r="AR32" i="7"/>
  <c r="AS32" i="7" s="1"/>
  <c r="AM32" i="7"/>
  <c r="AL32" i="7"/>
  <c r="AJ32" i="7"/>
  <c r="AI32" i="7"/>
  <c r="P32" i="7"/>
  <c r="M32" i="7"/>
  <c r="BQ31" i="7"/>
  <c r="BP31" i="7"/>
  <c r="BM31" i="7"/>
  <c r="BL31" i="7"/>
  <c r="AU31" i="7"/>
  <c r="AT31" i="7"/>
  <c r="AR31" i="7"/>
  <c r="AS31" i="7" s="1"/>
  <c r="AM31" i="7"/>
  <c r="AL31" i="7"/>
  <c r="AJ31" i="7"/>
  <c r="AI31" i="7"/>
  <c r="P31" i="7"/>
  <c r="M31" i="7"/>
  <c r="BQ30" i="7"/>
  <c r="BP30" i="7"/>
  <c r="BM30" i="7"/>
  <c r="BL30" i="7"/>
  <c r="AU30" i="7"/>
  <c r="AT30" i="7"/>
  <c r="AR30" i="7"/>
  <c r="AS30" i="7" s="1"/>
  <c r="AM30" i="7"/>
  <c r="AL30" i="7"/>
  <c r="AJ30" i="7"/>
  <c r="AI30" i="7"/>
  <c r="P30" i="7"/>
  <c r="M30" i="7"/>
  <c r="BQ29" i="7"/>
  <c r="BP29" i="7"/>
  <c r="BM29" i="7"/>
  <c r="BL29" i="7"/>
  <c r="AU29" i="7"/>
  <c r="AT29" i="7"/>
  <c r="AR29" i="7"/>
  <c r="AS29" i="7" s="1"/>
  <c r="AM29" i="7"/>
  <c r="AL29" i="7"/>
  <c r="AJ29" i="7"/>
  <c r="AI29" i="7"/>
  <c r="P29" i="7"/>
  <c r="M29" i="7"/>
  <c r="BQ28" i="7"/>
  <c r="BP28" i="7"/>
  <c r="BM28" i="7"/>
  <c r="BL28" i="7"/>
  <c r="AU28" i="7"/>
  <c r="AT28" i="7"/>
  <c r="AR28" i="7"/>
  <c r="AS28" i="7" s="1"/>
  <c r="AM28" i="7"/>
  <c r="AL28" i="7"/>
  <c r="AJ28" i="7"/>
  <c r="AI28" i="7"/>
  <c r="P28" i="7"/>
  <c r="M28" i="7"/>
  <c r="BQ27" i="7"/>
  <c r="BP27" i="7"/>
  <c r="BM27" i="7"/>
  <c r="BL27" i="7"/>
  <c r="AU27" i="7"/>
  <c r="AT27" i="7"/>
  <c r="AR27" i="7"/>
  <c r="AS27" i="7" s="1"/>
  <c r="AM27" i="7"/>
  <c r="AL27" i="7"/>
  <c r="AJ27" i="7"/>
  <c r="AI27" i="7"/>
  <c r="P27" i="7"/>
  <c r="M27" i="7"/>
  <c r="BQ26" i="7"/>
  <c r="BP26" i="7"/>
  <c r="BM26" i="7"/>
  <c r="BL26" i="7"/>
  <c r="AU26" i="7"/>
  <c r="AT26" i="7"/>
  <c r="AR26" i="7"/>
  <c r="AS26" i="7" s="1"/>
  <c r="AM26" i="7"/>
  <c r="AL26" i="7"/>
  <c r="AJ26" i="7"/>
  <c r="AI26" i="7"/>
  <c r="P26" i="7"/>
  <c r="M26" i="7"/>
  <c r="BQ25" i="7"/>
  <c r="BP25" i="7"/>
  <c r="BM25" i="7"/>
  <c r="BL25" i="7"/>
  <c r="AU25" i="7"/>
  <c r="AT25" i="7"/>
  <c r="AR25" i="7"/>
  <c r="AS25" i="7" s="1"/>
  <c r="AM25" i="7"/>
  <c r="AL25" i="7"/>
  <c r="AJ25" i="7"/>
  <c r="AI25" i="7"/>
  <c r="P25" i="7"/>
  <c r="M25" i="7"/>
  <c r="BQ24" i="7"/>
  <c r="BP24" i="7"/>
  <c r="BM24" i="7"/>
  <c r="BL24" i="7"/>
  <c r="AU24" i="7"/>
  <c r="AT24" i="7"/>
  <c r="AR24" i="7"/>
  <c r="AS24" i="7" s="1"/>
  <c r="AM24" i="7"/>
  <c r="AL24" i="7"/>
  <c r="AJ24" i="7"/>
  <c r="AI24" i="7"/>
  <c r="P24" i="7"/>
  <c r="M24" i="7"/>
  <c r="BQ23" i="7"/>
  <c r="BP23" i="7"/>
  <c r="BM23" i="7"/>
  <c r="BL23" i="7"/>
  <c r="AU23" i="7"/>
  <c r="AT23" i="7"/>
  <c r="AR23" i="7"/>
  <c r="AS23" i="7" s="1"/>
  <c r="AM23" i="7"/>
  <c r="AL23" i="7"/>
  <c r="AJ23" i="7"/>
  <c r="AI23" i="7"/>
  <c r="P23" i="7"/>
  <c r="M23" i="7"/>
  <c r="BQ22" i="7"/>
  <c r="BP22" i="7"/>
  <c r="BM22" i="7"/>
  <c r="BL22" i="7"/>
  <c r="AU22" i="7"/>
  <c r="AT22" i="7"/>
  <c r="AR22" i="7"/>
  <c r="AS22" i="7" s="1"/>
  <c r="AM22" i="7"/>
  <c r="AL22" i="7"/>
  <c r="AJ22" i="7"/>
  <c r="AI22" i="7"/>
  <c r="P22" i="7"/>
  <c r="M22" i="7"/>
  <c r="BQ21" i="7"/>
  <c r="BP21" i="7"/>
  <c r="BM21" i="7"/>
  <c r="BL21" i="7"/>
  <c r="AU21" i="7"/>
  <c r="AT21" i="7"/>
  <c r="AR21" i="7"/>
  <c r="AS21" i="7" s="1"/>
  <c r="AM21" i="7"/>
  <c r="AL21" i="7"/>
  <c r="AJ21" i="7"/>
  <c r="AI21" i="7"/>
  <c r="P21" i="7"/>
  <c r="M21" i="7"/>
  <c r="BQ20" i="7"/>
  <c r="BP20" i="7"/>
  <c r="BM20" i="7"/>
  <c r="BL20" i="7"/>
  <c r="AU20" i="7"/>
  <c r="AT20" i="7"/>
  <c r="AR20" i="7"/>
  <c r="AS20" i="7" s="1"/>
  <c r="AM20" i="7"/>
  <c r="AL20" i="7"/>
  <c r="AJ20" i="7"/>
  <c r="AI20" i="7"/>
  <c r="P20" i="7"/>
  <c r="M20" i="7"/>
  <c r="BQ19" i="7"/>
  <c r="BP19" i="7"/>
  <c r="BM19" i="7"/>
  <c r="BL19" i="7"/>
  <c r="AU19" i="7"/>
  <c r="AT19" i="7"/>
  <c r="AR19" i="7"/>
  <c r="AS19" i="7" s="1"/>
  <c r="AM19" i="7"/>
  <c r="AL19" i="7"/>
  <c r="AJ19" i="7"/>
  <c r="AI19" i="7"/>
  <c r="P19" i="7"/>
  <c r="M19" i="7"/>
  <c r="BP18" i="7"/>
  <c r="BL18" i="7"/>
  <c r="BE18" i="7"/>
  <c r="BQ18" i="7" s="1"/>
  <c r="BD18" i="7"/>
  <c r="AZ18" i="7"/>
  <c r="BA18" i="7"/>
  <c r="AU18" i="7"/>
  <c r="AT18" i="7"/>
  <c r="AR18" i="7"/>
  <c r="AS18" i="7" s="1"/>
  <c r="AM18" i="7"/>
  <c r="AL18" i="7"/>
  <c r="AJ18" i="7"/>
  <c r="AI18" i="7"/>
  <c r="P18" i="7"/>
  <c r="M18" i="7"/>
  <c r="BQ17" i="7"/>
  <c r="BP17" i="7"/>
  <c r="BM17" i="7"/>
  <c r="BL17" i="7"/>
  <c r="AU17" i="7"/>
  <c r="AT17" i="7"/>
  <c r="AR17" i="7"/>
  <c r="AS17" i="7" s="1"/>
  <c r="AM17" i="7"/>
  <c r="AL17" i="7"/>
  <c r="AJ17" i="7"/>
  <c r="AI17" i="7"/>
  <c r="P17" i="7"/>
  <c r="M17" i="7"/>
  <c r="BQ16" i="7"/>
  <c r="BP16" i="7"/>
  <c r="BM16" i="7"/>
  <c r="BL16" i="7"/>
  <c r="AU16" i="7"/>
  <c r="AT16" i="7"/>
  <c r="AR16" i="7"/>
  <c r="AS16" i="7" s="1"/>
  <c r="AM16" i="7"/>
  <c r="AL16" i="7"/>
  <c r="AJ16" i="7"/>
  <c r="AI16" i="7"/>
  <c r="P16" i="7"/>
  <c r="M16" i="7"/>
  <c r="BQ15" i="7"/>
  <c r="BP15" i="7"/>
  <c r="BM15" i="7"/>
  <c r="BL15" i="7"/>
  <c r="AU15" i="7"/>
  <c r="AT15" i="7"/>
  <c r="AR15" i="7"/>
  <c r="AS15" i="7" s="1"/>
  <c r="AM15" i="7"/>
  <c r="AL15" i="7"/>
  <c r="AJ15" i="7"/>
  <c r="AI15" i="7"/>
  <c r="P15" i="7"/>
  <c r="M15" i="7"/>
  <c r="BQ14" i="7"/>
  <c r="BP14" i="7"/>
  <c r="BM14" i="7"/>
  <c r="BL14" i="7"/>
  <c r="AU14" i="7"/>
  <c r="AT14" i="7"/>
  <c r="AR14" i="7"/>
  <c r="AS14" i="7" s="1"/>
  <c r="AM14" i="7"/>
  <c r="AL14" i="7"/>
  <c r="AJ14" i="7"/>
  <c r="AI14" i="7"/>
  <c r="P14" i="7"/>
  <c r="M14" i="7"/>
  <c r="BQ13" i="7"/>
  <c r="BP13" i="7"/>
  <c r="BM13" i="7"/>
  <c r="BL13" i="7"/>
  <c r="AU13" i="7"/>
  <c r="AT13" i="7"/>
  <c r="AR13" i="7"/>
  <c r="AS13" i="7" s="1"/>
  <c r="AM13" i="7"/>
  <c r="AL13" i="7"/>
  <c r="AJ13" i="7"/>
  <c r="AI13" i="7"/>
  <c r="P13" i="7"/>
  <c r="M13" i="7"/>
  <c r="BQ12" i="7"/>
  <c r="BP12" i="7"/>
  <c r="BM12" i="7"/>
  <c r="BL12" i="7"/>
  <c r="AU12" i="7"/>
  <c r="AT12" i="7"/>
  <c r="AR12" i="7"/>
  <c r="AS12" i="7" s="1"/>
  <c r="AM12" i="7"/>
  <c r="AL12" i="7"/>
  <c r="AJ12" i="7"/>
  <c r="AI12" i="7"/>
  <c r="P12" i="7"/>
  <c r="M12" i="7"/>
  <c r="BQ11" i="7"/>
  <c r="BP11" i="7"/>
  <c r="BM11" i="7"/>
  <c r="BL11" i="7"/>
  <c r="AU11" i="7"/>
  <c r="AT11" i="7"/>
  <c r="AR11" i="7"/>
  <c r="AS11" i="7" s="1"/>
  <c r="AM11" i="7"/>
  <c r="AL11" i="7"/>
  <c r="AJ11" i="7"/>
  <c r="AI11" i="7"/>
  <c r="P11" i="7"/>
  <c r="M11" i="7"/>
  <c r="BQ10" i="7"/>
  <c r="BP10" i="7"/>
  <c r="BM10" i="7"/>
  <c r="BL10" i="7"/>
  <c r="AU10" i="7"/>
  <c r="AT10" i="7"/>
  <c r="AR10" i="7"/>
  <c r="AS10" i="7" s="1"/>
  <c r="AM10" i="7"/>
  <c r="AL10" i="7"/>
  <c r="AJ10" i="7"/>
  <c r="AI10" i="7"/>
  <c r="P10" i="7"/>
  <c r="M10" i="7"/>
  <c r="BQ9" i="7"/>
  <c r="BP9" i="7"/>
  <c r="BM9" i="7"/>
  <c r="BL9" i="7"/>
  <c r="AU9" i="7"/>
  <c r="AT9" i="7"/>
  <c r="AR9" i="7"/>
  <c r="AS9" i="7" s="1"/>
  <c r="AM9" i="7"/>
  <c r="AL9" i="7"/>
  <c r="AJ9" i="7"/>
  <c r="AI9" i="7"/>
  <c r="P9" i="7"/>
  <c r="M9" i="7"/>
  <c r="BQ8" i="7"/>
  <c r="BP8" i="7"/>
  <c r="BM8" i="7"/>
  <c r="BL8" i="7"/>
  <c r="AU8" i="7"/>
  <c r="AT8" i="7"/>
  <c r="AR8" i="7"/>
  <c r="AS8" i="7" s="1"/>
  <c r="AM8" i="7"/>
  <c r="AL8" i="7"/>
  <c r="AJ8" i="7"/>
  <c r="AI8" i="7"/>
  <c r="P8" i="7"/>
  <c r="M8" i="7"/>
  <c r="BQ7" i="7"/>
  <c r="BP7" i="7"/>
  <c r="BM7" i="7"/>
  <c r="BL7" i="7"/>
  <c r="AU7" i="7"/>
  <c r="AT7" i="7"/>
  <c r="AR7" i="7"/>
  <c r="AS7" i="7" s="1"/>
  <c r="AM7" i="7"/>
  <c r="AL7" i="7"/>
  <c r="AJ7" i="7"/>
  <c r="AI7" i="7"/>
  <c r="P7" i="7"/>
  <c r="M7" i="7"/>
  <c r="BQ6" i="7"/>
  <c r="BP6" i="7"/>
  <c r="BM6" i="7"/>
  <c r="BL6" i="7"/>
  <c r="AU6" i="7"/>
  <c r="AT6" i="7"/>
  <c r="AR6" i="7"/>
  <c r="AS6" i="7" s="1"/>
  <c r="AM6" i="7"/>
  <c r="AL6" i="7"/>
  <c r="AJ6" i="7"/>
  <c r="AI6" i="7"/>
  <c r="P6" i="7"/>
  <c r="M6" i="7"/>
  <c r="BQ5" i="7"/>
  <c r="BP5" i="7"/>
  <c r="BM5" i="7"/>
  <c r="BL5" i="7"/>
  <c r="AU5" i="7"/>
  <c r="AT5" i="7"/>
  <c r="AR5" i="7"/>
  <c r="AS5" i="7" s="1"/>
  <c r="AM5" i="7"/>
  <c r="AL5" i="7"/>
  <c r="AJ5" i="7"/>
  <c r="AI5" i="7"/>
  <c r="P5" i="7"/>
  <c r="M5" i="7"/>
  <c r="BP4" i="7"/>
  <c r="BL4" i="7"/>
  <c r="BE4" i="7"/>
  <c r="BQ4" i="7" s="1"/>
  <c r="BD4" i="7"/>
  <c r="AZ4" i="7"/>
  <c r="AU4" i="7"/>
  <c r="AT4" i="7"/>
  <c r="AR4" i="7"/>
  <c r="AS4" i="7" s="1"/>
  <c r="BA4" i="7" s="1"/>
  <c r="BM4" i="7" s="1"/>
  <c r="AM4" i="7"/>
  <c r="AL4" i="7"/>
  <c r="AJ4" i="7"/>
  <c r="AI4" i="7"/>
  <c r="M4" i="7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19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E60" i="6"/>
  <c r="BQ60" i="6" s="1"/>
  <c r="BE46" i="6"/>
  <c r="BQ46" i="6" s="1"/>
  <c r="BE32" i="6"/>
  <c r="BQ32" i="6" s="1"/>
  <c r="BE18" i="6"/>
  <c r="BQ18" i="6" s="1"/>
  <c r="BE4" i="6"/>
  <c r="BQ4" i="6" s="1"/>
  <c r="AZ60" i="6"/>
  <c r="AZ46" i="6"/>
  <c r="AZ32" i="6"/>
  <c r="AZ18" i="6"/>
  <c r="BD60" i="6"/>
  <c r="BD46" i="6"/>
  <c r="BD32" i="6"/>
  <c r="BD18" i="6"/>
  <c r="BD4" i="6"/>
  <c r="AZ4" i="6"/>
  <c r="BP60" i="6"/>
  <c r="BP46" i="6"/>
  <c r="BP32" i="6"/>
  <c r="BP18" i="6"/>
  <c r="BL4" i="6"/>
  <c r="BL5" i="6"/>
  <c r="BL6" i="6"/>
  <c r="BL7" i="6"/>
  <c r="BL8" i="6"/>
  <c r="BL9" i="6"/>
  <c r="BL10" i="6"/>
  <c r="BL11" i="6"/>
  <c r="BL12" i="6"/>
  <c r="BL13" i="6"/>
  <c r="BL14" i="6"/>
  <c r="BI94" i="6"/>
  <c r="AT4" i="6"/>
  <c r="AR4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F71" i="7" l="1"/>
  <c r="AE71" i="7"/>
  <c r="AK73" i="7"/>
  <c r="V51" i="7"/>
  <c r="AE34" i="7"/>
  <c r="AK35" i="7"/>
  <c r="AK39" i="7"/>
  <c r="AE44" i="7"/>
  <c r="AE59" i="7"/>
  <c r="AK61" i="7"/>
  <c r="AK15" i="7"/>
  <c r="AK69" i="7"/>
  <c r="AE72" i="7"/>
  <c r="V19" i="7"/>
  <c r="BR43" i="7"/>
  <c r="AE42" i="7"/>
  <c r="BR71" i="7"/>
  <c r="V68" i="7"/>
  <c r="V44" i="7"/>
  <c r="V20" i="7"/>
  <c r="Y71" i="26"/>
  <c r="Z51" i="24"/>
  <c r="Y52" i="24"/>
  <c r="Y14" i="24"/>
  <c r="Z13" i="24"/>
  <c r="Y53" i="23"/>
  <c r="Z52" i="23"/>
  <c r="Y14" i="23"/>
  <c r="Z13" i="23"/>
  <c r="Y13" i="20"/>
  <c r="Z12" i="20"/>
  <c r="X10" i="18"/>
  <c r="X11" i="17"/>
  <c r="Y18" i="15"/>
  <c r="X10" i="14"/>
  <c r="X8" i="13"/>
  <c r="X9" i="12"/>
  <c r="Y7" i="8"/>
  <c r="X8" i="8"/>
  <c r="U74" i="9"/>
  <c r="X7" i="9"/>
  <c r="BR32" i="6"/>
  <c r="BR18" i="6"/>
  <c r="BR46" i="6"/>
  <c r="BR60" i="6"/>
  <c r="Q6" i="7"/>
  <c r="AE13" i="7"/>
  <c r="BR15" i="7"/>
  <c r="BR29" i="7"/>
  <c r="AG71" i="7"/>
  <c r="T73" i="7"/>
  <c r="AE9" i="7"/>
  <c r="AK31" i="7"/>
  <c r="AE38" i="7"/>
  <c r="AF44" i="7"/>
  <c r="AE45" i="7"/>
  <c r="Q46" i="7"/>
  <c r="BR46" i="7"/>
  <c r="AF47" i="7"/>
  <c r="AK52" i="7"/>
  <c r="BR60" i="7"/>
  <c r="AF67" i="7"/>
  <c r="AE54" i="7"/>
  <c r="AK67" i="7"/>
  <c r="AE62" i="7"/>
  <c r="AF8" i="7"/>
  <c r="T11" i="7"/>
  <c r="AF11" i="7"/>
  <c r="T14" i="7"/>
  <c r="AE19" i="7"/>
  <c r="AF24" i="7"/>
  <c r="AE27" i="7"/>
  <c r="BR32" i="7"/>
  <c r="AE37" i="7"/>
  <c r="Q38" i="7"/>
  <c r="AE41" i="7"/>
  <c r="AE57" i="7"/>
  <c r="T58" i="7"/>
  <c r="BR4" i="7"/>
  <c r="AF7" i="7"/>
  <c r="AK11" i="7"/>
  <c r="AF12" i="7"/>
  <c r="BR18" i="7"/>
  <c r="AK24" i="7"/>
  <c r="AK28" i="7"/>
  <c r="AE29" i="7"/>
  <c r="BN29" i="7"/>
  <c r="AK38" i="7"/>
  <c r="AF39" i="7"/>
  <c r="AF42" i="7"/>
  <c r="AK47" i="7"/>
  <c r="AF54" i="7"/>
  <c r="T55" i="7"/>
  <c r="BR57" i="7"/>
  <c r="AK64" i="7"/>
  <c r="AE21" i="7"/>
  <c r="T22" i="7"/>
  <c r="Q36" i="7"/>
  <c r="AE18" i="7"/>
  <c r="T59" i="7"/>
  <c r="AF5" i="7"/>
  <c r="AE7" i="7"/>
  <c r="AF16" i="7"/>
  <c r="AE25" i="7"/>
  <c r="AK34" i="7"/>
  <c r="AK5" i="7"/>
  <c r="AK9" i="7"/>
  <c r="AK13" i="7"/>
  <c r="T19" i="7"/>
  <c r="W19" i="7" s="1"/>
  <c r="AF19" i="7"/>
  <c r="AK22" i="7"/>
  <c r="AK25" i="7"/>
  <c r="AE30" i="7"/>
  <c r="Q31" i="7"/>
  <c r="AE31" i="7"/>
  <c r="AK33" i="7"/>
  <c r="T35" i="7"/>
  <c r="AF35" i="7"/>
  <c r="AK42" i="7"/>
  <c r="T43" i="7"/>
  <c r="BN43" i="7"/>
  <c r="AE47" i="7"/>
  <c r="AK50" i="7"/>
  <c r="Q51" i="7"/>
  <c r="BN57" i="7"/>
  <c r="Q60" i="7"/>
  <c r="AK65" i="7"/>
  <c r="AF73" i="7"/>
  <c r="V70" i="7"/>
  <c r="V66" i="7"/>
  <c r="V62" i="7"/>
  <c r="V58" i="7"/>
  <c r="V54" i="7"/>
  <c r="V50" i="7"/>
  <c r="V46" i="7"/>
  <c r="V42" i="7"/>
  <c r="V38" i="7"/>
  <c r="V34" i="7"/>
  <c r="V30" i="7"/>
  <c r="V26" i="7"/>
  <c r="V22" i="7"/>
  <c r="W22" i="7" s="1"/>
  <c r="V18" i="7"/>
  <c r="V14" i="7"/>
  <c r="V10" i="7"/>
  <c r="V6" i="7"/>
  <c r="AF13" i="7"/>
  <c r="AK14" i="7"/>
  <c r="Q42" i="7"/>
  <c r="AK44" i="7"/>
  <c r="AK49" i="7"/>
  <c r="T50" i="7"/>
  <c r="AE53" i="7"/>
  <c r="T54" i="7"/>
  <c r="Q56" i="7"/>
  <c r="AE70" i="7"/>
  <c r="Q71" i="7"/>
  <c r="T32" i="7"/>
  <c r="Q39" i="7"/>
  <c r="Q43" i="7"/>
  <c r="Q47" i="7"/>
  <c r="AF49" i="7"/>
  <c r="AE66" i="7"/>
  <c r="Q67" i="7"/>
  <c r="AF68" i="7"/>
  <c r="AE73" i="7"/>
  <c r="V67" i="7"/>
  <c r="V59" i="7"/>
  <c r="V43" i="7"/>
  <c r="V35" i="7"/>
  <c r="V27" i="7"/>
  <c r="V11" i="7"/>
  <c r="V7" i="7"/>
  <c r="T56" i="7"/>
  <c r="AE8" i="7"/>
  <c r="AG8" i="7" s="1"/>
  <c r="AF10" i="7"/>
  <c r="AK12" i="7"/>
  <c r="AK20" i="7"/>
  <c r="AE23" i="7"/>
  <c r="Q27" i="7"/>
  <c r="AF28" i="7"/>
  <c r="T30" i="7"/>
  <c r="AK32" i="7"/>
  <c r="AK36" i="7"/>
  <c r="AE39" i="7"/>
  <c r="AK43" i="7"/>
  <c r="AK54" i="7"/>
  <c r="Q58" i="7"/>
  <c r="T60" i="7"/>
  <c r="W60" i="7" s="1"/>
  <c r="T61" i="7"/>
  <c r="Q64" i="7"/>
  <c r="AK68" i="7"/>
  <c r="T72" i="7"/>
  <c r="Q55" i="7"/>
  <c r="T67" i="7"/>
  <c r="AK8" i="7"/>
  <c r="AF14" i="7"/>
  <c r="AK17" i="7"/>
  <c r="Q19" i="7"/>
  <c r="AF27" i="7"/>
  <c r="AF37" i="7"/>
  <c r="AK40" i="7"/>
  <c r="T46" i="7"/>
  <c r="W46" i="7" s="1"/>
  <c r="Q54" i="7"/>
  <c r="V5" i="7"/>
  <c r="T64" i="7"/>
  <c r="T51" i="7"/>
  <c r="Q7" i="7"/>
  <c r="T7" i="7"/>
  <c r="AE11" i="7"/>
  <c r="T62" i="7"/>
  <c r="Q63" i="7"/>
  <c r="T63" i="7"/>
  <c r="AF9" i="7"/>
  <c r="T10" i="7"/>
  <c r="Q10" i="7"/>
  <c r="Q12" i="7"/>
  <c r="T12" i="7"/>
  <c r="Q16" i="7"/>
  <c r="T16" i="7"/>
  <c r="AE32" i="7"/>
  <c r="AF32" i="7"/>
  <c r="AF43" i="7"/>
  <c r="AE43" i="7"/>
  <c r="Q62" i="7"/>
  <c r="V71" i="7"/>
  <c r="V72" i="7"/>
  <c r="V63" i="7"/>
  <c r="V64" i="7"/>
  <c r="W64" i="7" s="1"/>
  <c r="V55" i="7"/>
  <c r="V56" i="7"/>
  <c r="V47" i="7"/>
  <c r="V48" i="7"/>
  <c r="V39" i="7"/>
  <c r="V40" i="7"/>
  <c r="V31" i="7"/>
  <c r="V32" i="7"/>
  <c r="V23" i="7"/>
  <c r="V24" i="7"/>
  <c r="V15" i="7"/>
  <c r="V16" i="7"/>
  <c r="Q24" i="7"/>
  <c r="T24" i="7"/>
  <c r="T25" i="7"/>
  <c r="Q25" i="7"/>
  <c r="AK45" i="7"/>
  <c r="AF45" i="7"/>
  <c r="AK48" i="7"/>
  <c r="AF48" i="7"/>
  <c r="T69" i="7"/>
  <c r="Q69" i="7"/>
  <c r="Q70" i="7"/>
  <c r="Q14" i="7"/>
  <c r="AE5" i="7"/>
  <c r="AF4" i="7"/>
  <c r="T6" i="7"/>
  <c r="AF6" i="7"/>
  <c r="AK7" i="7"/>
  <c r="Q8" i="7"/>
  <c r="T8" i="7"/>
  <c r="AK10" i="7"/>
  <c r="AE12" i="7"/>
  <c r="T13" i="7"/>
  <c r="Q13" i="7"/>
  <c r="Q15" i="7"/>
  <c r="T15" i="7"/>
  <c r="AK16" i="7"/>
  <c r="T17" i="7"/>
  <c r="Q17" i="7"/>
  <c r="AK19" i="7"/>
  <c r="Q20" i="7"/>
  <c r="T20" i="7"/>
  <c r="Q23" i="7"/>
  <c r="AF31" i="7"/>
  <c r="Q35" i="7"/>
  <c r="T37" i="7"/>
  <c r="Q37" i="7"/>
  <c r="AF38" i="7"/>
  <c r="Q40" i="7"/>
  <c r="T40" i="7"/>
  <c r="Q48" i="7"/>
  <c r="T48" i="7"/>
  <c r="AK51" i="7"/>
  <c r="AE51" i="7"/>
  <c r="Q52" i="7"/>
  <c r="T52" i="7"/>
  <c r="W52" i="7" s="1"/>
  <c r="Q30" i="7"/>
  <c r="T27" i="7"/>
  <c r="T5" i="7"/>
  <c r="U5" i="7" s="1"/>
  <c r="Q5" i="7"/>
  <c r="T34" i="7"/>
  <c r="Q34" i="7"/>
  <c r="AF55" i="7"/>
  <c r="AE55" i="7"/>
  <c r="AF64" i="7"/>
  <c r="AE64" i="7"/>
  <c r="AK4" i="7"/>
  <c r="BF4" i="7"/>
  <c r="AK6" i="7"/>
  <c r="T9" i="7"/>
  <c r="Q9" i="7"/>
  <c r="Q11" i="7"/>
  <c r="AE15" i="7"/>
  <c r="AF15" i="7"/>
  <c r="BN15" i="7"/>
  <c r="AE17" i="7"/>
  <c r="AF17" i="7"/>
  <c r="AK26" i="7"/>
  <c r="AE28" i="7"/>
  <c r="AK29" i="7"/>
  <c r="AE35" i="7"/>
  <c r="AE49" i="7"/>
  <c r="AG49" i="7" s="1"/>
  <c r="Q22" i="7"/>
  <c r="T41" i="7"/>
  <c r="Q41" i="7"/>
  <c r="T49" i="7"/>
  <c r="Q49" i="7"/>
  <c r="AE60" i="7"/>
  <c r="AF60" i="7"/>
  <c r="T65" i="7"/>
  <c r="Q65" i="7"/>
  <c r="T70" i="7"/>
  <c r="Q59" i="7"/>
  <c r="T18" i="7"/>
  <c r="T21" i="7"/>
  <c r="Q21" i="7"/>
  <c r="AE24" i="7"/>
  <c r="T26" i="7"/>
  <c r="AE26" i="7"/>
  <c r="AK27" i="7"/>
  <c r="Q28" i="7"/>
  <c r="T29" i="7"/>
  <c r="Q29" i="7"/>
  <c r="Q32" i="7"/>
  <c r="T38" i="7"/>
  <c r="Q44" i="7"/>
  <c r="AK46" i="7"/>
  <c r="T53" i="7"/>
  <c r="Q53" i="7"/>
  <c r="AK60" i="7"/>
  <c r="AE63" i="7"/>
  <c r="AF63" i="7"/>
  <c r="T66" i="7"/>
  <c r="AK71" i="7"/>
  <c r="Q72" i="7"/>
  <c r="Q66" i="7"/>
  <c r="Q50" i="7"/>
  <c r="Q26" i="7"/>
  <c r="Q18" i="7"/>
  <c r="V73" i="7"/>
  <c r="W73" i="7" s="1"/>
  <c r="V69" i="7"/>
  <c r="V65" i="7"/>
  <c r="V61" i="7"/>
  <c r="V57" i="7"/>
  <c r="V53" i="7"/>
  <c r="V49" i="7"/>
  <c r="V45" i="7"/>
  <c r="V41" i="7"/>
  <c r="V37" i="7"/>
  <c r="V33" i="7"/>
  <c r="V29" i="7"/>
  <c r="V25" i="7"/>
  <c r="V21" i="7"/>
  <c r="V17" i="7"/>
  <c r="V13" i="7"/>
  <c r="V9" i="7"/>
  <c r="T71" i="7"/>
  <c r="T47" i="7"/>
  <c r="T39" i="7"/>
  <c r="T31" i="7"/>
  <c r="T23" i="7"/>
  <c r="T33" i="7"/>
  <c r="Q33" i="7"/>
  <c r="AF33" i="7"/>
  <c r="AK41" i="7"/>
  <c r="T42" i="7"/>
  <c r="T45" i="7"/>
  <c r="Q45" i="7"/>
  <c r="AE48" i="7"/>
  <c r="T57" i="7"/>
  <c r="Q57" i="7"/>
  <c r="AK63" i="7"/>
  <c r="Q68" i="7"/>
  <c r="V12" i="7"/>
  <c r="W12" i="7" s="1"/>
  <c r="V8" i="7"/>
  <c r="T68" i="7"/>
  <c r="T44" i="7"/>
  <c r="T36" i="7"/>
  <c r="W36" i="7" s="1"/>
  <c r="T28" i="7"/>
  <c r="W28" i="7" s="1"/>
  <c r="AF51" i="7"/>
  <c r="AK55" i="7"/>
  <c r="AE67" i="7"/>
  <c r="AF72" i="7"/>
  <c r="Q73" i="7"/>
  <c r="Q61" i="7"/>
  <c r="AK56" i="7"/>
  <c r="AK58" i="7"/>
  <c r="AK72" i="7"/>
  <c r="BN71" i="7"/>
  <c r="BF18" i="7"/>
  <c r="BN46" i="7"/>
  <c r="BF32" i="7"/>
  <c r="BN4" i="7"/>
  <c r="BF60" i="7"/>
  <c r="BB46" i="7"/>
  <c r="BB18" i="7"/>
  <c r="BM18" i="7"/>
  <c r="BN18" i="7" s="1"/>
  <c r="BB4" i="7"/>
  <c r="AE20" i="7"/>
  <c r="AE4" i="7"/>
  <c r="AE6" i="7"/>
  <c r="AE10" i="7"/>
  <c r="AE14" i="7"/>
  <c r="AE22" i="7"/>
  <c r="AF22" i="7"/>
  <c r="AE16" i="7"/>
  <c r="AG16" i="7" s="1"/>
  <c r="AK18" i="7"/>
  <c r="AF18" i="7"/>
  <c r="AG18" i="7" s="1"/>
  <c r="AK21" i="7"/>
  <c r="AF21" i="7"/>
  <c r="AF23" i="7"/>
  <c r="AF20" i="7"/>
  <c r="AK23" i="7"/>
  <c r="AF26" i="7"/>
  <c r="AF30" i="7"/>
  <c r="BA32" i="7"/>
  <c r="AF34" i="7"/>
  <c r="AF46" i="7"/>
  <c r="AE46" i="7"/>
  <c r="AK53" i="7"/>
  <c r="AF53" i="7"/>
  <c r="AF56" i="7"/>
  <c r="AE56" i="7"/>
  <c r="AF25" i="7"/>
  <c r="AF29" i="7"/>
  <c r="AK30" i="7"/>
  <c r="AE33" i="7"/>
  <c r="AF36" i="7"/>
  <c r="AE36" i="7"/>
  <c r="AK37" i="7"/>
  <c r="BF46" i="7"/>
  <c r="AE50" i="7"/>
  <c r="AF50" i="7"/>
  <c r="AK70" i="7"/>
  <c r="AF70" i="7"/>
  <c r="AF40" i="7"/>
  <c r="AE40" i="7"/>
  <c r="AF41" i="7"/>
  <c r="AF52" i="7"/>
  <c r="AE52" i="7"/>
  <c r="AK59" i="7"/>
  <c r="AF59" i="7"/>
  <c r="AK62" i="7"/>
  <c r="AF62" i="7"/>
  <c r="AF65" i="7"/>
  <c r="AE65" i="7"/>
  <c r="AF58" i="7"/>
  <c r="AE58" i="7"/>
  <c r="AF69" i="7"/>
  <c r="AE69" i="7"/>
  <c r="AK57" i="7"/>
  <c r="AF57" i="7"/>
  <c r="BA60" i="7"/>
  <c r="AF61" i="7"/>
  <c r="AE61" i="7"/>
  <c r="AK66" i="7"/>
  <c r="AF66" i="7"/>
  <c r="AE68" i="7"/>
  <c r="BF32" i="6"/>
  <c r="BF4" i="6"/>
  <c r="BF18" i="6"/>
  <c r="BF46" i="6"/>
  <c r="BF60" i="6"/>
  <c r="AW60" i="6"/>
  <c r="AW32" i="6"/>
  <c r="AW4" i="6"/>
  <c r="AW18" i="6"/>
  <c r="AW46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4" i="6"/>
  <c r="W2" i="3"/>
  <c r="U2" i="3"/>
  <c r="T2" i="3"/>
  <c r="Q2" i="3"/>
  <c r="V2" i="3"/>
  <c r="S2" i="3"/>
  <c r="R2" i="3"/>
  <c r="W62" i="7" l="1"/>
  <c r="AG10" i="7"/>
  <c r="W11" i="7"/>
  <c r="W44" i="7"/>
  <c r="AG24" i="7"/>
  <c r="W56" i="7"/>
  <c r="W68" i="7"/>
  <c r="AG26" i="7"/>
  <c r="W42" i="7"/>
  <c r="W26" i="7"/>
  <c r="AG45" i="7"/>
  <c r="W51" i="7"/>
  <c r="AG9" i="7"/>
  <c r="AG11" i="7"/>
  <c r="AG31" i="7"/>
  <c r="W8" i="7"/>
  <c r="AG72" i="7"/>
  <c r="AG60" i="7"/>
  <c r="AG17" i="7"/>
  <c r="AG38" i="7"/>
  <c r="AG12" i="7"/>
  <c r="AG42" i="7"/>
  <c r="AG44" i="7"/>
  <c r="AG59" i="7"/>
  <c r="AG67" i="7"/>
  <c r="AG37" i="7"/>
  <c r="W58" i="7"/>
  <c r="AG29" i="7"/>
  <c r="AG34" i="7"/>
  <c r="W20" i="7"/>
  <c r="AG64" i="7"/>
  <c r="W30" i="7"/>
  <c r="W35" i="7"/>
  <c r="AG33" i="7"/>
  <c r="W61" i="7"/>
  <c r="AG13" i="7"/>
  <c r="AG47" i="7"/>
  <c r="AG19" i="7"/>
  <c r="AG54" i="7"/>
  <c r="AG62" i="7"/>
  <c r="W14" i="7"/>
  <c r="Y2" i="26"/>
  <c r="Z14" i="24"/>
  <c r="Y15" i="24"/>
  <c r="Y53" i="24"/>
  <c r="Z52" i="24"/>
  <c r="Z14" i="23"/>
  <c r="Y15" i="23"/>
  <c r="Y54" i="23"/>
  <c r="Z53" i="23"/>
  <c r="Y14" i="20"/>
  <c r="Z13" i="20"/>
  <c r="X11" i="18"/>
  <c r="X12" i="17"/>
  <c r="Y20" i="15"/>
  <c r="X11" i="14"/>
  <c r="X9" i="13"/>
  <c r="X10" i="12"/>
  <c r="Y8" i="8"/>
  <c r="X9" i="8"/>
  <c r="X8" i="9"/>
  <c r="W72" i="7"/>
  <c r="AG57" i="7"/>
  <c r="AG36" i="7"/>
  <c r="W55" i="7"/>
  <c r="W9" i="7"/>
  <c r="W70" i="7"/>
  <c r="W63" i="7"/>
  <c r="AG39" i="7"/>
  <c r="AG66" i="7"/>
  <c r="AG25" i="7"/>
  <c r="AG4" i="7"/>
  <c r="AG73" i="7"/>
  <c r="AG70" i="7"/>
  <c r="W41" i="7"/>
  <c r="W27" i="7"/>
  <c r="W5" i="7"/>
  <c r="X5" i="7" s="1"/>
  <c r="W43" i="7"/>
  <c r="W34" i="7"/>
  <c r="W50" i="7"/>
  <c r="AG7" i="7"/>
  <c r="AG23" i="7"/>
  <c r="AG58" i="7"/>
  <c r="AG41" i="7"/>
  <c r="AG21" i="7"/>
  <c r="W13" i="7"/>
  <c r="W29" i="7"/>
  <c r="W10" i="7"/>
  <c r="AG27" i="7"/>
  <c r="W59" i="7"/>
  <c r="AG53" i="7"/>
  <c r="W6" i="7"/>
  <c r="W54" i="7"/>
  <c r="AG6" i="7"/>
  <c r="AG35" i="7"/>
  <c r="AG68" i="7"/>
  <c r="AG48" i="7"/>
  <c r="W17" i="7"/>
  <c r="W18" i="7"/>
  <c r="W16" i="7"/>
  <c r="W32" i="7"/>
  <c r="AG30" i="7"/>
  <c r="AG14" i="7"/>
  <c r="W37" i="7"/>
  <c r="W69" i="7"/>
  <c r="W66" i="7"/>
  <c r="W38" i="7"/>
  <c r="AG28" i="7"/>
  <c r="AG5" i="7"/>
  <c r="W7" i="7"/>
  <c r="AG65" i="7"/>
  <c r="AG63" i="7"/>
  <c r="W48" i="7"/>
  <c r="W67" i="7"/>
  <c r="W21" i="7"/>
  <c r="W53" i="7"/>
  <c r="W23" i="7"/>
  <c r="W39" i="7"/>
  <c r="W71" i="7"/>
  <c r="AG51" i="7"/>
  <c r="W25" i="7"/>
  <c r="W57" i="7"/>
  <c r="W45" i="7"/>
  <c r="AG15" i="7"/>
  <c r="U6" i="7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U24" i="7" s="1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2" i="7" s="1"/>
  <c r="W15" i="7"/>
  <c r="W31" i="7"/>
  <c r="W47" i="7"/>
  <c r="AG32" i="7"/>
  <c r="AG40" i="7"/>
  <c r="W33" i="7"/>
  <c r="W49" i="7"/>
  <c r="W65" i="7"/>
  <c r="AG55" i="7"/>
  <c r="W24" i="7"/>
  <c r="W40" i="7"/>
  <c r="AG43" i="7"/>
  <c r="BM32" i="7"/>
  <c r="BN32" i="7" s="1"/>
  <c r="BB32" i="7"/>
  <c r="T2" i="7"/>
  <c r="AG56" i="7"/>
  <c r="AG46" i="7"/>
  <c r="BM60" i="7"/>
  <c r="BN60" i="7" s="1"/>
  <c r="BB60" i="7"/>
  <c r="AG22" i="7"/>
  <c r="AG20" i="7"/>
  <c r="AG61" i="7"/>
  <c r="AG69" i="7"/>
  <c r="AG52" i="7"/>
  <c r="AG50" i="7"/>
  <c r="AK71" i="6"/>
  <c r="AK59" i="6"/>
  <c r="AK47" i="6"/>
  <c r="AK35" i="6"/>
  <c r="AK23" i="6"/>
  <c r="AK11" i="6"/>
  <c r="AK70" i="6"/>
  <c r="AK64" i="6"/>
  <c r="AK58" i="6"/>
  <c r="AK52" i="6"/>
  <c r="AK46" i="6"/>
  <c r="AK40" i="6"/>
  <c r="AK34" i="6"/>
  <c r="AK28" i="6"/>
  <c r="AK22" i="6"/>
  <c r="AK16" i="6"/>
  <c r="AK10" i="6"/>
  <c r="AK67" i="6"/>
  <c r="AK55" i="6"/>
  <c r="AK43" i="6"/>
  <c r="AK31" i="6"/>
  <c r="AK19" i="6"/>
  <c r="AK7" i="6"/>
  <c r="AK72" i="6"/>
  <c r="AK66" i="6"/>
  <c r="AK60" i="6"/>
  <c r="AK54" i="6"/>
  <c r="AK48" i="6"/>
  <c r="AK42" i="6"/>
  <c r="AK36" i="6"/>
  <c r="AK30" i="6"/>
  <c r="AK24" i="6"/>
  <c r="AK18" i="6"/>
  <c r="AK12" i="6"/>
  <c r="AK6" i="6"/>
  <c r="AK63" i="6"/>
  <c r="AK51" i="6"/>
  <c r="AK39" i="6"/>
  <c r="AK27" i="6"/>
  <c r="AK15" i="6"/>
  <c r="AK4" i="6"/>
  <c r="AK68" i="6"/>
  <c r="AK62" i="6"/>
  <c r="AK56" i="6"/>
  <c r="AK50" i="6"/>
  <c r="AK44" i="6"/>
  <c r="AK38" i="6"/>
  <c r="AK32" i="6"/>
  <c r="AK26" i="6"/>
  <c r="AK20" i="6"/>
  <c r="AK14" i="6"/>
  <c r="AK8" i="6"/>
  <c r="AK73" i="6"/>
  <c r="AK69" i="6"/>
  <c r="AK65" i="6"/>
  <c r="AK61" i="6"/>
  <c r="AK57" i="6"/>
  <c r="AK53" i="6"/>
  <c r="AK49" i="6"/>
  <c r="AK45" i="6"/>
  <c r="AK41" i="6"/>
  <c r="AK37" i="6"/>
  <c r="AK33" i="6"/>
  <c r="AK29" i="6"/>
  <c r="AK25" i="6"/>
  <c r="AK21" i="6"/>
  <c r="AK17" i="6"/>
  <c r="AK13" i="6"/>
  <c r="AK9" i="6"/>
  <c r="AK5" i="6"/>
  <c r="AF4" i="6"/>
  <c r="AE4" i="6"/>
  <c r="Z8" i="26" l="1"/>
  <c r="Z12" i="26"/>
  <c r="Z16" i="26"/>
  <c r="Z20" i="26"/>
  <c r="Z24" i="26"/>
  <c r="Z28" i="26"/>
  <c r="Z32" i="26"/>
  <c r="Z36" i="26"/>
  <c r="Z40" i="26"/>
  <c r="Z44" i="26"/>
  <c r="Z48" i="26"/>
  <c r="Z52" i="26"/>
  <c r="Z5" i="26"/>
  <c r="Z7" i="26"/>
  <c r="Z19" i="26"/>
  <c r="Z27" i="26"/>
  <c r="Z35" i="26"/>
  <c r="Z43" i="26"/>
  <c r="Z9" i="26"/>
  <c r="Z13" i="26"/>
  <c r="Z17" i="26"/>
  <c r="Z21" i="26"/>
  <c r="Z25" i="26"/>
  <c r="Z29" i="26"/>
  <c r="Z33" i="26"/>
  <c r="Z37" i="26"/>
  <c r="Z41" i="26"/>
  <c r="Z45" i="26"/>
  <c r="Z49" i="26"/>
  <c r="Z53" i="26"/>
  <c r="Z51" i="26"/>
  <c r="Z6" i="26"/>
  <c r="Z10" i="26"/>
  <c r="Z14" i="26"/>
  <c r="Z18" i="26"/>
  <c r="Z22" i="26"/>
  <c r="Z26" i="26"/>
  <c r="Z30" i="26"/>
  <c r="Z34" i="26"/>
  <c r="Z38" i="26"/>
  <c r="Z42" i="26"/>
  <c r="Z46" i="26"/>
  <c r="Z50" i="26"/>
  <c r="Z11" i="26"/>
  <c r="Z15" i="26"/>
  <c r="Z23" i="26"/>
  <c r="Z31" i="26"/>
  <c r="Z39" i="26"/>
  <c r="Z47" i="26"/>
  <c r="Z54" i="26"/>
  <c r="Z55" i="26"/>
  <c r="Z56" i="26"/>
  <c r="Z57" i="26"/>
  <c r="Z58" i="26"/>
  <c r="Z59" i="26"/>
  <c r="Z60" i="26"/>
  <c r="Z61" i="26"/>
  <c r="Z62" i="26"/>
  <c r="Z63" i="26"/>
  <c r="Z64" i="26"/>
  <c r="Z65" i="26"/>
  <c r="Z66" i="26"/>
  <c r="Z67" i="26"/>
  <c r="Z68" i="26"/>
  <c r="Z69" i="26"/>
  <c r="Z70" i="26"/>
  <c r="Z71" i="26"/>
  <c r="Z53" i="24"/>
  <c r="Y54" i="24"/>
  <c r="Y16" i="24"/>
  <c r="Z15" i="24"/>
  <c r="Y55" i="23"/>
  <c r="Z54" i="23"/>
  <c r="Y16" i="23"/>
  <c r="Z15" i="23"/>
  <c r="Y15" i="20"/>
  <c r="Z14" i="20"/>
  <c r="X12" i="18"/>
  <c r="X13" i="17"/>
  <c r="Y22" i="15"/>
  <c r="X12" i="14"/>
  <c r="X10" i="13"/>
  <c r="X11" i="12"/>
  <c r="X9" i="9"/>
  <c r="X10" i="8"/>
  <c r="Y9" i="8"/>
  <c r="X6" i="7"/>
  <c r="X7" i="7" s="1"/>
  <c r="U74" i="7"/>
  <c r="AG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BP5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9" i="6"/>
  <c r="BP20" i="6"/>
  <c r="BP21" i="6"/>
  <c r="BP22" i="6"/>
  <c r="BP23" i="6"/>
  <c r="BP24" i="6"/>
  <c r="BP25" i="6"/>
  <c r="BP26" i="6"/>
  <c r="BP27" i="6"/>
  <c r="BP28" i="6"/>
  <c r="BP29" i="6"/>
  <c r="BR29" i="6" s="1"/>
  <c r="BP30" i="6"/>
  <c r="BP31" i="6"/>
  <c r="BP33" i="6"/>
  <c r="BP34" i="6"/>
  <c r="BP35" i="6"/>
  <c r="BP36" i="6"/>
  <c r="BP37" i="6"/>
  <c r="BP38" i="6"/>
  <c r="BP39" i="6"/>
  <c r="BP40" i="6"/>
  <c r="BP41" i="6"/>
  <c r="BP42" i="6"/>
  <c r="BP43" i="6"/>
  <c r="BR43" i="6" s="1"/>
  <c r="BP44" i="6"/>
  <c r="BP45" i="6"/>
  <c r="BP47" i="6"/>
  <c r="BP48" i="6"/>
  <c r="BP49" i="6"/>
  <c r="BP50" i="6"/>
  <c r="BP51" i="6"/>
  <c r="BP52" i="6"/>
  <c r="BP53" i="6"/>
  <c r="BP54" i="6"/>
  <c r="BP55" i="6"/>
  <c r="BP56" i="6"/>
  <c r="BP57" i="6"/>
  <c r="BR57" i="6" s="1"/>
  <c r="BP58" i="6"/>
  <c r="BP59" i="6"/>
  <c r="BP61" i="6"/>
  <c r="BP62" i="6"/>
  <c r="BP63" i="6"/>
  <c r="BP64" i="6"/>
  <c r="BP65" i="6"/>
  <c r="BP66" i="6"/>
  <c r="BP67" i="6"/>
  <c r="BP68" i="6"/>
  <c r="BP69" i="6"/>
  <c r="BP70" i="6"/>
  <c r="BP71" i="6"/>
  <c r="BR71" i="6" s="1"/>
  <c r="BP72" i="6"/>
  <c r="BP73" i="6"/>
  <c r="BP4" i="6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N29" i="6" s="1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N43" i="6" s="1"/>
  <c r="BL44" i="6"/>
  <c r="BL45" i="6"/>
  <c r="BL46" i="6"/>
  <c r="BL47" i="6"/>
  <c r="BL48" i="6"/>
  <c r="BL49" i="6"/>
  <c r="BL50" i="6"/>
  <c r="BL51" i="6"/>
  <c r="BL52" i="6"/>
  <c r="BL53" i="6"/>
  <c r="BL54" i="6"/>
  <c r="BL55" i="6"/>
  <c r="BL56" i="6"/>
  <c r="BL57" i="6"/>
  <c r="BN57" i="6" s="1"/>
  <c r="BL58" i="6"/>
  <c r="BL59" i="6"/>
  <c r="BL60" i="6"/>
  <c r="BL61" i="6"/>
  <c r="BL62" i="6"/>
  <c r="BL63" i="6"/>
  <c r="BL64" i="6"/>
  <c r="BL65" i="6"/>
  <c r="BL66" i="6"/>
  <c r="BL67" i="6"/>
  <c r="BL68" i="6"/>
  <c r="BL69" i="6"/>
  <c r="BL70" i="6"/>
  <c r="BL71" i="6"/>
  <c r="BN71" i="6" s="1"/>
  <c r="BL72" i="6"/>
  <c r="BL73" i="6"/>
  <c r="BQ5" i="6"/>
  <c r="BQ6" i="6"/>
  <c r="BQ7" i="6"/>
  <c r="BQ9" i="6"/>
  <c r="BQ10" i="6"/>
  <c r="BQ11" i="6"/>
  <c r="BQ13" i="6"/>
  <c r="BQ14" i="6"/>
  <c r="BQ15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4" i="6"/>
  <c r="W4" i="6"/>
  <c r="X4" i="6" s="1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21" i="6"/>
  <c r="P22" i="6"/>
  <c r="P23" i="6"/>
  <c r="P24" i="6"/>
  <c r="P25" i="6"/>
  <c r="P26" i="6"/>
  <c r="P27" i="6"/>
  <c r="P28" i="6"/>
  <c r="P29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Z16" i="24" l="1"/>
  <c r="Y17" i="24"/>
  <c r="Y55" i="24"/>
  <c r="Z54" i="24"/>
  <c r="Z16" i="23"/>
  <c r="Y17" i="23"/>
  <c r="Z55" i="23"/>
  <c r="Y56" i="23"/>
  <c r="Y16" i="20"/>
  <c r="Z15" i="20"/>
  <c r="X13" i="18"/>
  <c r="X14" i="17"/>
  <c r="Y24" i="15"/>
  <c r="X13" i="14"/>
  <c r="X11" i="13"/>
  <c r="X12" i="12"/>
  <c r="X11" i="8"/>
  <c r="Y10" i="8"/>
  <c r="X10" i="9"/>
  <c r="X8" i="7"/>
  <c r="AX4" i="6"/>
  <c r="AX46" i="6"/>
  <c r="AX32" i="6"/>
  <c r="AX60" i="6"/>
  <c r="AX18" i="6"/>
  <c r="BQ17" i="6"/>
  <c r="V71" i="6"/>
  <c r="V67" i="6"/>
  <c r="V63" i="6"/>
  <c r="V59" i="6"/>
  <c r="V55" i="6"/>
  <c r="V51" i="6"/>
  <c r="V47" i="6"/>
  <c r="V43" i="6"/>
  <c r="V39" i="6"/>
  <c r="V35" i="6"/>
  <c r="V27" i="6"/>
  <c r="V23" i="6"/>
  <c r="V19" i="6"/>
  <c r="V11" i="6"/>
  <c r="V7" i="6"/>
  <c r="Q8" i="6"/>
  <c r="V69" i="6"/>
  <c r="V61" i="6"/>
  <c r="V53" i="6"/>
  <c r="V45" i="6"/>
  <c r="V29" i="6"/>
  <c r="T61" i="6"/>
  <c r="T45" i="6"/>
  <c r="T13" i="6"/>
  <c r="T71" i="6"/>
  <c r="BR15" i="6"/>
  <c r="V13" i="6"/>
  <c r="Q72" i="6"/>
  <c r="Q56" i="6"/>
  <c r="Q40" i="6"/>
  <c r="T67" i="6"/>
  <c r="T63" i="6"/>
  <c r="T59" i="6"/>
  <c r="T55" i="6"/>
  <c r="T51" i="6"/>
  <c r="T47" i="6"/>
  <c r="T43" i="6"/>
  <c r="T39" i="6"/>
  <c r="T35" i="6"/>
  <c r="T29" i="6"/>
  <c r="Q25" i="6"/>
  <c r="T15" i="6"/>
  <c r="T11" i="6"/>
  <c r="T7" i="6"/>
  <c r="V70" i="6"/>
  <c r="V66" i="6"/>
  <c r="V62" i="6"/>
  <c r="V58" i="6"/>
  <c r="V54" i="6"/>
  <c r="V50" i="6"/>
  <c r="V46" i="6"/>
  <c r="V42" i="6"/>
  <c r="V38" i="6"/>
  <c r="V34" i="6"/>
  <c r="V30" i="6"/>
  <c r="V26" i="6"/>
  <c r="V22" i="6"/>
  <c r="V18" i="6"/>
  <c r="V14" i="6"/>
  <c r="V10" i="6"/>
  <c r="V6" i="6"/>
  <c r="Q29" i="6"/>
  <c r="Q51" i="6"/>
  <c r="Q13" i="6"/>
  <c r="T66" i="6"/>
  <c r="T50" i="6"/>
  <c r="T34" i="6"/>
  <c r="Q28" i="6"/>
  <c r="T18" i="6"/>
  <c r="T25" i="6"/>
  <c r="Q67" i="6"/>
  <c r="Q35" i="6"/>
  <c r="V73" i="6"/>
  <c r="V65" i="6"/>
  <c r="V57" i="6"/>
  <c r="V49" i="6"/>
  <c r="V41" i="6"/>
  <c r="V37" i="6"/>
  <c r="V33" i="6"/>
  <c r="V25" i="6"/>
  <c r="V21" i="6"/>
  <c r="V17" i="6"/>
  <c r="V9" i="6"/>
  <c r="V15" i="6"/>
  <c r="V16" i="6"/>
  <c r="T69" i="6"/>
  <c r="Q69" i="6"/>
  <c r="T65" i="6"/>
  <c r="Q65" i="6"/>
  <c r="Q57" i="6"/>
  <c r="T57" i="6"/>
  <c r="T37" i="6"/>
  <c r="Q37" i="6"/>
  <c r="T33" i="6"/>
  <c r="Q33" i="6"/>
  <c r="T23" i="6"/>
  <c r="Q23" i="6"/>
  <c r="T17" i="6"/>
  <c r="Q17" i="6"/>
  <c r="Q9" i="6"/>
  <c r="T9" i="6"/>
  <c r="Q73" i="6"/>
  <c r="T73" i="6"/>
  <c r="T53" i="6"/>
  <c r="Q53" i="6"/>
  <c r="T49" i="6"/>
  <c r="Q49" i="6"/>
  <c r="Q41" i="6"/>
  <c r="T41" i="6"/>
  <c r="T27" i="6"/>
  <c r="Q27" i="6"/>
  <c r="Q45" i="6"/>
  <c r="Q24" i="6"/>
  <c r="V31" i="6"/>
  <c r="V32" i="6"/>
  <c r="Q61" i="6"/>
  <c r="T72" i="6"/>
  <c r="T68" i="6"/>
  <c r="T64" i="6"/>
  <c r="T60" i="6"/>
  <c r="T56" i="6"/>
  <c r="T52" i="6"/>
  <c r="T48" i="6"/>
  <c r="T44" i="6"/>
  <c r="T40" i="6"/>
  <c r="T36" i="6"/>
  <c r="Q26" i="6"/>
  <c r="T22" i="6"/>
  <c r="Q22" i="6"/>
  <c r="T16" i="6"/>
  <c r="T12" i="6"/>
  <c r="T8" i="6"/>
  <c r="Q71" i="6"/>
  <c r="Q60" i="6"/>
  <c r="Q55" i="6"/>
  <c r="Q44" i="6"/>
  <c r="Q39" i="6"/>
  <c r="Q12" i="6"/>
  <c r="Q7" i="6"/>
  <c r="Q64" i="6"/>
  <c r="Q59" i="6"/>
  <c r="Q48" i="6"/>
  <c r="Q43" i="6"/>
  <c r="Q16" i="6"/>
  <c r="Q11" i="6"/>
  <c r="T70" i="6"/>
  <c r="Q70" i="6"/>
  <c r="Q66" i="6"/>
  <c r="T62" i="6"/>
  <c r="Q62" i="6"/>
  <c r="Q58" i="6"/>
  <c r="T54" i="6"/>
  <c r="Q54" i="6"/>
  <c r="Q50" i="6"/>
  <c r="T46" i="6"/>
  <c r="Q46" i="6"/>
  <c r="Q42" i="6"/>
  <c r="T38" i="6"/>
  <c r="Q38" i="6"/>
  <c r="Q34" i="6"/>
  <c r="T28" i="6"/>
  <c r="T24" i="6"/>
  <c r="Q18" i="6"/>
  <c r="T14" i="6"/>
  <c r="Q14" i="6"/>
  <c r="Q10" i="6"/>
  <c r="Q68" i="6"/>
  <c r="Q63" i="6"/>
  <c r="Q52" i="6"/>
  <c r="Q47" i="6"/>
  <c r="Q36" i="6"/>
  <c r="Q15" i="6"/>
  <c r="V40" i="6"/>
  <c r="V24" i="6"/>
  <c r="V8" i="6"/>
  <c r="T58" i="6"/>
  <c r="T42" i="6"/>
  <c r="T26" i="6"/>
  <c r="T10" i="6"/>
  <c r="V72" i="6"/>
  <c r="V68" i="6"/>
  <c r="V64" i="6"/>
  <c r="V60" i="6"/>
  <c r="V56" i="6"/>
  <c r="V52" i="6"/>
  <c r="V48" i="6"/>
  <c r="V44" i="6"/>
  <c r="V36" i="6"/>
  <c r="V28" i="6"/>
  <c r="V20" i="6"/>
  <c r="V12" i="6"/>
  <c r="BQ16" i="6"/>
  <c r="BQ12" i="6"/>
  <c r="BQ8" i="6"/>
  <c r="T6" i="6"/>
  <c r="Z55" i="24" l="1"/>
  <c r="Y56" i="24"/>
  <c r="Y18" i="24"/>
  <c r="Z17" i="24"/>
  <c r="Y57" i="23"/>
  <c r="Z56" i="23"/>
  <c r="Y18" i="23"/>
  <c r="Z17" i="23"/>
  <c r="Y17" i="20"/>
  <c r="Z16" i="20"/>
  <c r="X14" i="18"/>
  <c r="X15" i="17"/>
  <c r="Y26" i="15"/>
  <c r="X14" i="14"/>
  <c r="X12" i="13"/>
  <c r="X13" i="12"/>
  <c r="X11" i="9"/>
  <c r="Y11" i="8"/>
  <c r="X12" i="8"/>
  <c r="X9" i="7"/>
  <c r="W47" i="6"/>
  <c r="W57" i="6"/>
  <c r="W51" i="6"/>
  <c r="W67" i="6"/>
  <c r="W25" i="6"/>
  <c r="W71" i="6"/>
  <c r="W55" i="6"/>
  <c r="W63" i="6"/>
  <c r="W24" i="6"/>
  <c r="W54" i="6"/>
  <c r="W29" i="6"/>
  <c r="W13" i="6"/>
  <c r="W12" i="6"/>
  <c r="W23" i="6"/>
  <c r="W59" i="6"/>
  <c r="W26" i="6"/>
  <c r="W8" i="6"/>
  <c r="W7" i="6"/>
  <c r="W58" i="6"/>
  <c r="W66" i="6"/>
  <c r="W49" i="6"/>
  <c r="W46" i="6"/>
  <c r="W42" i="6"/>
  <c r="W27" i="6"/>
  <c r="W10" i="6"/>
  <c r="W43" i="6"/>
  <c r="W33" i="6"/>
  <c r="W18" i="6"/>
  <c r="W65" i="6"/>
  <c r="W34" i="6"/>
  <c r="W50" i="6"/>
  <c r="W69" i="6"/>
  <c r="W17" i="6"/>
  <c r="W39" i="6"/>
  <c r="W45" i="6"/>
  <c r="W61" i="6"/>
  <c r="W28" i="6"/>
  <c r="W41" i="6"/>
  <c r="W73" i="6"/>
  <c r="W36" i="6"/>
  <c r="W62" i="6"/>
  <c r="W37" i="6"/>
  <c r="W15" i="6"/>
  <c r="W14" i="6"/>
  <c r="W53" i="6"/>
  <c r="W11" i="6"/>
  <c r="W35" i="6"/>
  <c r="W72" i="6"/>
  <c r="W44" i="6"/>
  <c r="W60" i="6"/>
  <c r="W9" i="6"/>
  <c r="W22" i="6"/>
  <c r="W56" i="6"/>
  <c r="W40" i="6"/>
  <c r="W38" i="6"/>
  <c r="W70" i="6"/>
  <c r="W52" i="6"/>
  <c r="W68" i="6"/>
  <c r="W16" i="6"/>
  <c r="W6" i="6"/>
  <c r="W48" i="6"/>
  <c r="W64" i="6"/>
  <c r="AR30" i="6"/>
  <c r="AR31" i="6"/>
  <c r="AR19" i="6"/>
  <c r="AR20" i="6"/>
  <c r="AR21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Z18" i="24" l="1"/>
  <c r="Y19" i="24"/>
  <c r="Y57" i="24"/>
  <c r="Z56" i="24"/>
  <c r="Z18" i="23"/>
  <c r="Y19" i="23"/>
  <c r="Z57" i="23"/>
  <c r="Y58" i="23"/>
  <c r="Y18" i="20"/>
  <c r="Z17" i="20"/>
  <c r="X15" i="18"/>
  <c r="X16" i="17"/>
  <c r="Y28" i="15"/>
  <c r="Y30" i="15" s="1"/>
  <c r="X15" i="14"/>
  <c r="X13" i="13"/>
  <c r="X14" i="12"/>
  <c r="X13" i="8"/>
  <c r="Y12" i="8"/>
  <c r="X12" i="9"/>
  <c r="X10" i="7"/>
  <c r="AG64" i="6"/>
  <c r="AG52" i="6"/>
  <c r="AG40" i="6"/>
  <c r="AG28" i="6"/>
  <c r="AG22" i="6"/>
  <c r="AG16" i="6"/>
  <c r="AG63" i="6"/>
  <c r="AG51" i="6"/>
  <c r="AG39" i="6"/>
  <c r="AG27" i="6"/>
  <c r="AG15" i="6"/>
  <c r="AG70" i="6"/>
  <c r="AG58" i="6"/>
  <c r="AG46" i="6"/>
  <c r="AG34" i="6"/>
  <c r="AG10" i="6"/>
  <c r="AG68" i="6"/>
  <c r="AG50" i="6"/>
  <c r="AG32" i="6"/>
  <c r="AG14" i="6"/>
  <c r="AG56" i="6"/>
  <c r="AG38" i="6"/>
  <c r="AG26" i="6"/>
  <c r="AG8" i="6"/>
  <c r="AG62" i="6"/>
  <c r="AG44" i="6"/>
  <c r="AG20" i="6"/>
  <c r="AG43" i="6"/>
  <c r="AG31" i="6"/>
  <c r="AG72" i="6"/>
  <c r="AG66" i="6"/>
  <c r="AG60" i="6"/>
  <c r="AG54" i="6"/>
  <c r="AG48" i="6"/>
  <c r="AG42" i="6"/>
  <c r="AG36" i="6"/>
  <c r="AG30" i="6"/>
  <c r="AG24" i="6"/>
  <c r="AG18" i="6"/>
  <c r="AG12" i="6"/>
  <c r="AG6" i="6"/>
  <c r="AS20" i="6"/>
  <c r="AG55" i="6"/>
  <c r="AG7" i="6"/>
  <c r="AG71" i="6"/>
  <c r="AG59" i="6"/>
  <c r="AG47" i="6"/>
  <c r="AG35" i="6"/>
  <c r="AG23" i="6"/>
  <c r="AG11" i="6"/>
  <c r="AS19" i="6"/>
  <c r="AS31" i="6"/>
  <c r="AS30" i="6"/>
  <c r="AG67" i="6"/>
  <c r="AG19" i="6"/>
  <c r="AS21" i="6"/>
  <c r="AG73" i="6"/>
  <c r="AG69" i="6"/>
  <c r="AG65" i="6"/>
  <c r="AG61" i="6"/>
  <c r="AG57" i="6"/>
  <c r="AG53" i="6"/>
  <c r="AG49" i="6"/>
  <c r="AG45" i="6"/>
  <c r="AG41" i="6"/>
  <c r="AG37" i="6"/>
  <c r="AG33" i="6"/>
  <c r="AG29" i="6"/>
  <c r="AG25" i="6"/>
  <c r="AG21" i="6"/>
  <c r="AG17" i="6"/>
  <c r="AG13" i="6"/>
  <c r="AG9" i="6"/>
  <c r="AG5" i="6"/>
  <c r="P31" i="6"/>
  <c r="P30" i="6"/>
  <c r="P20" i="6"/>
  <c r="P19" i="6"/>
  <c r="AR73" i="6"/>
  <c r="AR72" i="6"/>
  <c r="AS72" i="6" s="1"/>
  <c r="AR71" i="6"/>
  <c r="AR70" i="6"/>
  <c r="AR69" i="6"/>
  <c r="AR68" i="6"/>
  <c r="AR67" i="6"/>
  <c r="AR66" i="6"/>
  <c r="AR65" i="6"/>
  <c r="AS65" i="6" s="1"/>
  <c r="AR64" i="6"/>
  <c r="AR63" i="6"/>
  <c r="AR62" i="6"/>
  <c r="AR61" i="6"/>
  <c r="AR60" i="6"/>
  <c r="AR59" i="6"/>
  <c r="AR58" i="6"/>
  <c r="AR57" i="6"/>
  <c r="AS57" i="6" s="1"/>
  <c r="AR56" i="6"/>
  <c r="AR55" i="6"/>
  <c r="AR54" i="6"/>
  <c r="AR53" i="6"/>
  <c r="AR52" i="6"/>
  <c r="AR51" i="6"/>
  <c r="AR50" i="6"/>
  <c r="AR49" i="6"/>
  <c r="AS49" i="6" s="1"/>
  <c r="AR48" i="6"/>
  <c r="AR47" i="6"/>
  <c r="AR46" i="6"/>
  <c r="AR45" i="6"/>
  <c r="AR44" i="6"/>
  <c r="AR43" i="6"/>
  <c r="AR42" i="6"/>
  <c r="AR41" i="6"/>
  <c r="AS41" i="6" s="1"/>
  <c r="AR40" i="6"/>
  <c r="AR39" i="6"/>
  <c r="AR38" i="6"/>
  <c r="AR37" i="6"/>
  <c r="AR36" i="6"/>
  <c r="AR35" i="6"/>
  <c r="AR34" i="6"/>
  <c r="AS34" i="6" s="1"/>
  <c r="AR33" i="6"/>
  <c r="AR32" i="6"/>
  <c r="AR29" i="6"/>
  <c r="AR28" i="6"/>
  <c r="AR27" i="6"/>
  <c r="AR26" i="6"/>
  <c r="AR25" i="6"/>
  <c r="AS25" i="6" s="1"/>
  <c r="AR24" i="6"/>
  <c r="AR23" i="6"/>
  <c r="AR22" i="6"/>
  <c r="AR18" i="6"/>
  <c r="AR17" i="6"/>
  <c r="AR16" i="6"/>
  <c r="AR15" i="6"/>
  <c r="AS15" i="6" s="1"/>
  <c r="AR14" i="6"/>
  <c r="AR13" i="6"/>
  <c r="AR12" i="6"/>
  <c r="AR11" i="6"/>
  <c r="AR10" i="6"/>
  <c r="AR9" i="6"/>
  <c r="AR8" i="6"/>
  <c r="AR7" i="6"/>
  <c r="AR6" i="6"/>
  <c r="AR5" i="6"/>
  <c r="S5" i="6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BR4" i="6"/>
  <c r="U4" i="6"/>
  <c r="R4" i="6"/>
  <c r="V5" i="6" s="1"/>
  <c r="P4" i="6"/>
  <c r="M4" i="6"/>
  <c r="Z57" i="24" l="1"/>
  <c r="Y58" i="24"/>
  <c r="Y20" i="24"/>
  <c r="Z19" i="24"/>
  <c r="Y59" i="23"/>
  <c r="Z58" i="23"/>
  <c r="Y20" i="23"/>
  <c r="Z19" i="23"/>
  <c r="Y19" i="20"/>
  <c r="Z18" i="20"/>
  <c r="X16" i="18"/>
  <c r="X17" i="17"/>
  <c r="X16" i="14"/>
  <c r="X14" i="13"/>
  <c r="X15" i="12"/>
  <c r="X13" i="9"/>
  <c r="X14" i="8"/>
  <c r="Y13" i="8"/>
  <c r="X11" i="7"/>
  <c r="AS4" i="6"/>
  <c r="AS64" i="6"/>
  <c r="AS18" i="6"/>
  <c r="AS27" i="6"/>
  <c r="AS35" i="6"/>
  <c r="AS7" i="6"/>
  <c r="AS8" i="6"/>
  <c r="AS23" i="6"/>
  <c r="AS37" i="6"/>
  <c r="AS43" i="6"/>
  <c r="AS55" i="6"/>
  <c r="AS61" i="6"/>
  <c r="AS67" i="6"/>
  <c r="AS73" i="6"/>
  <c r="AS9" i="6"/>
  <c r="AS24" i="6"/>
  <c r="AS32" i="6"/>
  <c r="AS38" i="6"/>
  <c r="AS44" i="6"/>
  <c r="AS50" i="6"/>
  <c r="AS56" i="6"/>
  <c r="AS62" i="6"/>
  <c r="AS68" i="6"/>
  <c r="AS11" i="6"/>
  <c r="AS26" i="6"/>
  <c r="AS40" i="6"/>
  <c r="AS70" i="6"/>
  <c r="AS6" i="6"/>
  <c r="AS47" i="6"/>
  <c r="AS59" i="6"/>
  <c r="AS71" i="6"/>
  <c r="AS13" i="6"/>
  <c r="AS36" i="6"/>
  <c r="AS66" i="6"/>
  <c r="AS14" i="6"/>
  <c r="AS29" i="6"/>
  <c r="AS10" i="6"/>
  <c r="AS16" i="6"/>
  <c r="AS33" i="6"/>
  <c r="AS39" i="6"/>
  <c r="AS45" i="6"/>
  <c r="AS51" i="6"/>
  <c r="AS63" i="6"/>
  <c r="AS69" i="6"/>
  <c r="AS58" i="6"/>
  <c r="AS52" i="6"/>
  <c r="AS5" i="6"/>
  <c r="AS17" i="6"/>
  <c r="AS46" i="6"/>
  <c r="AS12" i="6"/>
  <c r="AS22" i="6"/>
  <c r="AS28" i="6"/>
  <c r="AS42" i="6"/>
  <c r="AS48" i="6"/>
  <c r="AS54" i="6"/>
  <c r="AS60" i="6"/>
  <c r="AS53" i="6"/>
  <c r="T19" i="6"/>
  <c r="W19" i="6" s="1"/>
  <c r="Q19" i="6"/>
  <c r="T30" i="6"/>
  <c r="W30" i="6" s="1"/>
  <c r="Q30" i="6"/>
  <c r="T20" i="6"/>
  <c r="W20" i="6" s="1"/>
  <c r="Q20" i="6"/>
  <c r="T21" i="6"/>
  <c r="W21" i="6" s="1"/>
  <c r="Q21" i="6"/>
  <c r="T31" i="6"/>
  <c r="W31" i="6" s="1"/>
  <c r="Q31" i="6"/>
  <c r="Q32" i="6"/>
  <c r="T32" i="6"/>
  <c r="W32" i="6" s="1"/>
  <c r="T5" i="6"/>
  <c r="Q6" i="6"/>
  <c r="Q5" i="6"/>
  <c r="Y21" i="24" l="1"/>
  <c r="Z20" i="24"/>
  <c r="Y59" i="24"/>
  <c r="Z58" i="24"/>
  <c r="Y21" i="23"/>
  <c r="Z20" i="23"/>
  <c r="Z59" i="23"/>
  <c r="Y60" i="23"/>
  <c r="Y20" i="20"/>
  <c r="Z19" i="20"/>
  <c r="X17" i="18"/>
  <c r="X18" i="17"/>
  <c r="Y32" i="15"/>
  <c r="X17" i="14"/>
  <c r="X15" i="13"/>
  <c r="X16" i="12"/>
  <c r="X15" i="8"/>
  <c r="Y14" i="8"/>
  <c r="X14" i="9"/>
  <c r="X12" i="7"/>
  <c r="BM17" i="6"/>
  <c r="AV46" i="6"/>
  <c r="AV32" i="6"/>
  <c r="AV4" i="6"/>
  <c r="AV60" i="6"/>
  <c r="AV18" i="6"/>
  <c r="BM5" i="6"/>
  <c r="BM13" i="6"/>
  <c r="BM12" i="6"/>
  <c r="BM7" i="6"/>
  <c r="BM14" i="6"/>
  <c r="BM16" i="6"/>
  <c r="BM9" i="6"/>
  <c r="BM10" i="6"/>
  <c r="BM8" i="6"/>
  <c r="BM11" i="6"/>
  <c r="BM6" i="6"/>
  <c r="T2" i="6"/>
  <c r="BM15" i="6"/>
  <c r="BN15" i="6" s="1"/>
  <c r="U5" i="6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2" i="6" s="1"/>
  <c r="W5" i="6"/>
  <c r="X5" i="6" s="1"/>
  <c r="BA46" i="6" l="1"/>
  <c r="BB46" i="6" s="1"/>
  <c r="BG46" i="6"/>
  <c r="BS46" i="6"/>
  <c r="BA60" i="6"/>
  <c r="BM60" i="6" s="1"/>
  <c r="BN60" i="6" s="1"/>
  <c r="BS60" i="6"/>
  <c r="BG60" i="6"/>
  <c r="BA18" i="6"/>
  <c r="BM18" i="6" s="1"/>
  <c r="BN18" i="6" s="1"/>
  <c r="BG18" i="6"/>
  <c r="BS18" i="6"/>
  <c r="BG4" i="6"/>
  <c r="BS4" i="6"/>
  <c r="BA32" i="6"/>
  <c r="BM32" i="6" s="1"/>
  <c r="BN32" i="6" s="1"/>
  <c r="BG32" i="6"/>
  <c r="BS32" i="6"/>
  <c r="Z59" i="24"/>
  <c r="Y60" i="24"/>
  <c r="Y22" i="24"/>
  <c r="Z21" i="24"/>
  <c r="Y61" i="23"/>
  <c r="Z60" i="23"/>
  <c r="Y22" i="23"/>
  <c r="Z21" i="23"/>
  <c r="Y21" i="20"/>
  <c r="Z20" i="20"/>
  <c r="X18" i="18"/>
  <c r="X19" i="17"/>
  <c r="Y34" i="15"/>
  <c r="X18" i="14"/>
  <c r="X16" i="13"/>
  <c r="X17" i="12"/>
  <c r="X15" i="9"/>
  <c r="X16" i="8"/>
  <c r="Y15" i="8"/>
  <c r="BM46" i="6"/>
  <c r="BN46" i="6" s="1"/>
  <c r="X13" i="7"/>
  <c r="BA4" i="6"/>
  <c r="X6" i="6"/>
  <c r="N2" i="2"/>
  <c r="O2" i="2"/>
  <c r="Q2" i="2"/>
  <c r="R2" i="2"/>
  <c r="S2" i="2"/>
  <c r="T2" i="2"/>
  <c r="U2" i="2"/>
  <c r="V2" i="2"/>
  <c r="AF2" i="2" s="1"/>
  <c r="Z3" i="2"/>
  <c r="AC3" i="2"/>
  <c r="AD3" i="2"/>
  <c r="AF3" i="2"/>
  <c r="AA4" i="2"/>
  <c r="AB4" i="2"/>
  <c r="AE4" i="2"/>
  <c r="AF4" i="2"/>
  <c r="Z5" i="2"/>
  <c r="AC5" i="2"/>
  <c r="AD5" i="2"/>
  <c r="AF5" i="2"/>
  <c r="AA6" i="2"/>
  <c r="AB6" i="2"/>
  <c r="AE6" i="2"/>
  <c r="AF6" i="2"/>
  <c r="Z7" i="2"/>
  <c r="AC7" i="2"/>
  <c r="AD7" i="2"/>
  <c r="AF7" i="2"/>
  <c r="AA8" i="2"/>
  <c r="AE8" i="2"/>
  <c r="AF8" i="2"/>
  <c r="Z9" i="2"/>
  <c r="AC9" i="2"/>
  <c r="AD9" i="2"/>
  <c r="AF9" i="2"/>
  <c r="AA10" i="2"/>
  <c r="AB10" i="2"/>
  <c r="AE10" i="2"/>
  <c r="AF10" i="2"/>
  <c r="BB18" i="6" l="1"/>
  <c r="BB32" i="6"/>
  <c r="BB60" i="6"/>
  <c r="AB2" i="2"/>
  <c r="Y23" i="24"/>
  <c r="Z22" i="24"/>
  <c r="Y61" i="24"/>
  <c r="Z60" i="24"/>
  <c r="Z22" i="23"/>
  <c r="Y23" i="23"/>
  <c r="Z61" i="23"/>
  <c r="Y62" i="23"/>
  <c r="Y22" i="20"/>
  <c r="Z21" i="20"/>
  <c r="AE2" i="2"/>
  <c r="AA2" i="2"/>
  <c r="X9" i="2"/>
  <c r="Y9" i="2"/>
  <c r="X7" i="2"/>
  <c r="Y7" i="2"/>
  <c r="X5" i="2"/>
  <c r="Y5" i="2"/>
  <c r="X3" i="2"/>
  <c r="Y3" i="2"/>
  <c r="AC10" i="2"/>
  <c r="Y10" i="2"/>
  <c r="X10" i="2"/>
  <c r="AE9" i="2"/>
  <c r="AA9" i="2"/>
  <c r="AC8" i="2"/>
  <c r="Y8" i="2"/>
  <c r="X8" i="2"/>
  <c r="AE7" i="2"/>
  <c r="AA7" i="2"/>
  <c r="AC6" i="2"/>
  <c r="Y6" i="2"/>
  <c r="X6" i="2"/>
  <c r="AE5" i="2"/>
  <c r="AA5" i="2"/>
  <c r="AC4" i="2"/>
  <c r="Y4" i="2"/>
  <c r="X4" i="2"/>
  <c r="AE3" i="2"/>
  <c r="Y2" i="2"/>
  <c r="X2" i="2"/>
  <c r="AD10" i="2"/>
  <c r="Z10" i="2"/>
  <c r="AB9" i="2"/>
  <c r="AD8" i="2"/>
  <c r="Z8" i="2"/>
  <c r="AB7" i="2"/>
  <c r="AD6" i="2"/>
  <c r="Z6" i="2"/>
  <c r="AB5" i="2"/>
  <c r="AD4" i="2"/>
  <c r="Z4" i="2"/>
  <c r="AB3" i="2"/>
  <c r="AD2" i="2"/>
  <c r="Z2" i="2"/>
  <c r="AA3" i="2"/>
  <c r="AC2" i="2"/>
  <c r="X19" i="18"/>
  <c r="X20" i="17"/>
  <c r="Y36" i="15"/>
  <c r="X19" i="14"/>
  <c r="X17" i="13"/>
  <c r="X18" i="12"/>
  <c r="X17" i="8"/>
  <c r="Y16" i="8"/>
  <c r="X16" i="9"/>
  <c r="BB4" i="6"/>
  <c r="BM4" i="6"/>
  <c r="BN4" i="6" s="1"/>
  <c r="X14" i="7"/>
  <c r="X7" i="6"/>
  <c r="Z61" i="24" l="1"/>
  <c r="Y62" i="24"/>
  <c r="Y24" i="24"/>
  <c r="Z23" i="24"/>
  <c r="Y63" i="23"/>
  <c r="Z63" i="23" s="1"/>
  <c r="Z62" i="23"/>
  <c r="Y24" i="23"/>
  <c r="Z23" i="23"/>
  <c r="Y23" i="20"/>
  <c r="Z22" i="20"/>
  <c r="X20" i="18"/>
  <c r="X21" i="17"/>
  <c r="Y38" i="15"/>
  <c r="X20" i="14"/>
  <c r="X18" i="13"/>
  <c r="X19" i="12"/>
  <c r="X17" i="9"/>
  <c r="Y17" i="8"/>
  <c r="X18" i="8"/>
  <c r="X15" i="7"/>
  <c r="X8" i="6"/>
  <c r="Y63" i="24" l="1"/>
  <c r="Z63" i="24" s="1"/>
  <c r="Z62" i="24"/>
  <c r="Y25" i="24"/>
  <c r="Z24" i="24"/>
  <c r="Y25" i="23"/>
  <c r="Z24" i="23"/>
  <c r="Y24" i="20"/>
  <c r="Z23" i="20"/>
  <c r="X21" i="18"/>
  <c r="X22" i="17"/>
  <c r="X21" i="14"/>
  <c r="X19" i="13"/>
  <c r="X20" i="12"/>
  <c r="X19" i="8"/>
  <c r="Y18" i="8"/>
  <c r="X18" i="9"/>
  <c r="X16" i="7"/>
  <c r="X9" i="6"/>
  <c r="Y26" i="24" l="1"/>
  <c r="Z25" i="24"/>
  <c r="Y26" i="23"/>
  <c r="Z25" i="23"/>
  <c r="Y25" i="20"/>
  <c r="Z24" i="20"/>
  <c r="X22" i="18"/>
  <c r="X23" i="17"/>
  <c r="Y41" i="15"/>
  <c r="X22" i="14"/>
  <c r="X20" i="13"/>
  <c r="X21" i="12"/>
  <c r="X19" i="9"/>
  <c r="X20" i="8"/>
  <c r="Y19" i="8"/>
  <c r="X17" i="7"/>
  <c r="X10" i="6"/>
  <c r="Y27" i="24" l="1"/>
  <c r="Z26" i="24"/>
  <c r="Z26" i="23"/>
  <c r="Y27" i="23"/>
  <c r="Y26" i="20"/>
  <c r="Z25" i="20"/>
  <c r="X23" i="18"/>
  <c r="X24" i="17"/>
  <c r="Y43" i="15"/>
  <c r="X23" i="14"/>
  <c r="X21" i="13"/>
  <c r="X22" i="12"/>
  <c r="Y20" i="8"/>
  <c r="X21" i="8"/>
  <c r="X20" i="9"/>
  <c r="X18" i="7"/>
  <c r="X11" i="6"/>
  <c r="Y28" i="24" l="1"/>
  <c r="Z27" i="24"/>
  <c r="Y28" i="23"/>
  <c r="Z27" i="23"/>
  <c r="Y27" i="20"/>
  <c r="Z26" i="20"/>
  <c r="X24" i="18"/>
  <c r="X25" i="17"/>
  <c r="X24" i="14"/>
  <c r="X22" i="13"/>
  <c r="X23" i="12"/>
  <c r="X21" i="9"/>
  <c r="Y21" i="8"/>
  <c r="X22" i="8"/>
  <c r="X19" i="7"/>
  <c r="X12" i="6"/>
  <c r="Y29" i="24" l="1"/>
  <c r="Z28" i="24"/>
  <c r="Y29" i="23"/>
  <c r="Z28" i="23"/>
  <c r="Y28" i="20"/>
  <c r="Z27" i="20"/>
  <c r="X25" i="18"/>
  <c r="X26" i="17"/>
  <c r="Y45" i="15"/>
  <c r="X25" i="14"/>
  <c r="X23" i="13"/>
  <c r="X24" i="12"/>
  <c r="X22" i="9"/>
  <c r="X23" i="8"/>
  <c r="Y22" i="8"/>
  <c r="X20" i="7"/>
  <c r="X13" i="6"/>
  <c r="Y30" i="24" l="1"/>
  <c r="Z29" i="24"/>
  <c r="Y30" i="23"/>
  <c r="Z29" i="23"/>
  <c r="Y29" i="20"/>
  <c r="Z28" i="20"/>
  <c r="X26" i="18"/>
  <c r="X27" i="17"/>
  <c r="Y47" i="15"/>
  <c r="X26" i="14"/>
  <c r="X24" i="13"/>
  <c r="X25" i="12"/>
  <c r="X24" i="8"/>
  <c r="Y23" i="8"/>
  <c r="X23" i="9"/>
  <c r="X21" i="7"/>
  <c r="X14" i="6"/>
  <c r="Z30" i="24" l="1"/>
  <c r="Y31" i="24"/>
  <c r="Z30" i="23"/>
  <c r="Y31" i="23"/>
  <c r="Y30" i="20"/>
  <c r="Z29" i="20"/>
  <c r="X27" i="18"/>
  <c r="X28" i="17"/>
  <c r="Y49" i="15"/>
  <c r="X27" i="14"/>
  <c r="X25" i="13"/>
  <c r="X26" i="12"/>
  <c r="X24" i="9"/>
  <c r="Y24" i="8"/>
  <c r="X25" i="8"/>
  <c r="X22" i="7"/>
  <c r="X15" i="6"/>
  <c r="Z31" i="24" l="1"/>
  <c r="Y32" i="24"/>
  <c r="Y32" i="23"/>
  <c r="Z31" i="23"/>
  <c r="Y31" i="20"/>
  <c r="Z30" i="20"/>
  <c r="X28" i="18"/>
  <c r="X29" i="17"/>
  <c r="Y51" i="15"/>
  <c r="X28" i="14"/>
  <c r="X26" i="13"/>
  <c r="X27" i="12"/>
  <c r="Y25" i="8"/>
  <c r="X26" i="8"/>
  <c r="X25" i="9"/>
  <c r="X23" i="7"/>
  <c r="X16" i="6"/>
  <c r="Z32" i="24" l="1"/>
  <c r="Y33" i="24"/>
  <c r="Y33" i="23"/>
  <c r="Z32" i="23"/>
  <c r="Y32" i="20"/>
  <c r="Z31" i="20"/>
  <c r="X29" i="18"/>
  <c r="X30" i="17"/>
  <c r="Y53" i="15"/>
  <c r="X29" i="14"/>
  <c r="X27" i="13"/>
  <c r="X28" i="12"/>
  <c r="X26" i="9"/>
  <c r="X27" i="8"/>
  <c r="Y26" i="8"/>
  <c r="X24" i="7"/>
  <c r="X17" i="6"/>
  <c r="Z33" i="24" l="1"/>
  <c r="Y34" i="24"/>
  <c r="Y34" i="23"/>
  <c r="Z33" i="23"/>
  <c r="Y33" i="20"/>
  <c r="Z32" i="20"/>
  <c r="X30" i="18"/>
  <c r="X31" i="17"/>
  <c r="Y55" i="15"/>
  <c r="X30" i="14"/>
  <c r="X28" i="13"/>
  <c r="X29" i="12"/>
  <c r="X28" i="8"/>
  <c r="Y27" i="8"/>
  <c r="X27" i="9"/>
  <c r="X25" i="7"/>
  <c r="X18" i="6"/>
  <c r="Z34" i="24" l="1"/>
  <c r="Y35" i="24"/>
  <c r="Z34" i="23"/>
  <c r="Y35" i="23"/>
  <c r="Y34" i="20"/>
  <c r="Z33" i="20"/>
  <c r="X31" i="18"/>
  <c r="X32" i="17"/>
  <c r="Y57" i="15"/>
  <c r="X31" i="14"/>
  <c r="X29" i="13"/>
  <c r="X30" i="12"/>
  <c r="X28" i="9"/>
  <c r="Y28" i="8"/>
  <c r="X29" i="8"/>
  <c r="X26" i="7"/>
  <c r="X19" i="6"/>
  <c r="Z35" i="24" l="1"/>
  <c r="Y36" i="24"/>
  <c r="Y36" i="23"/>
  <c r="Z35" i="23"/>
  <c r="Y35" i="20"/>
  <c r="Z34" i="20"/>
  <c r="X32" i="18"/>
  <c r="X33" i="17"/>
  <c r="Y59" i="15"/>
  <c r="X32" i="14"/>
  <c r="X30" i="13"/>
  <c r="X31" i="12"/>
  <c r="X30" i="8"/>
  <c r="Y29" i="8"/>
  <c r="X29" i="9"/>
  <c r="X27" i="7"/>
  <c r="X20" i="6"/>
  <c r="Z36" i="24" l="1"/>
  <c r="Y37" i="24"/>
  <c r="Y37" i="23"/>
  <c r="Z36" i="23"/>
  <c r="Y36" i="20"/>
  <c r="Z35" i="20"/>
  <c r="X33" i="18"/>
  <c r="X34" i="17"/>
  <c r="Y61" i="15"/>
  <c r="X33" i="14"/>
  <c r="X31" i="13"/>
  <c r="X32" i="12"/>
  <c r="X30" i="9"/>
  <c r="Y30" i="8"/>
  <c r="X31" i="8"/>
  <c r="X28" i="7"/>
  <c r="X21" i="6"/>
  <c r="Z37" i="24" l="1"/>
  <c r="Y38" i="24"/>
  <c r="Y38" i="23"/>
  <c r="Z37" i="23"/>
  <c r="Y37" i="20"/>
  <c r="Z36" i="20"/>
  <c r="X34" i="18"/>
  <c r="X35" i="17"/>
  <c r="X34" i="14"/>
  <c r="X32" i="13"/>
  <c r="X33" i="12"/>
  <c r="Y31" i="8"/>
  <c r="X32" i="8"/>
  <c r="X31" i="9"/>
  <c r="X29" i="7"/>
  <c r="X22" i="6"/>
  <c r="Z38" i="24" l="1"/>
  <c r="Y39" i="24"/>
  <c r="Z38" i="23"/>
  <c r="Y39" i="23"/>
  <c r="Y38" i="20"/>
  <c r="Z37" i="20"/>
  <c r="X35" i="18"/>
  <c r="X36" i="17"/>
  <c r="X35" i="14"/>
  <c r="X33" i="13"/>
  <c r="X34" i="12"/>
  <c r="X32" i="9"/>
  <c r="X33" i="8"/>
  <c r="Y32" i="8"/>
  <c r="X30" i="7"/>
  <c r="X23" i="6"/>
  <c r="Z39" i="24" l="1"/>
  <c r="Y40" i="24"/>
  <c r="Y40" i="23"/>
  <c r="Z39" i="23"/>
  <c r="Y39" i="20"/>
  <c r="Z38" i="20"/>
  <c r="X36" i="18"/>
  <c r="X37" i="17"/>
  <c r="Y65" i="15"/>
  <c r="X36" i="14"/>
  <c r="X34" i="13"/>
  <c r="X35" i="12"/>
  <c r="Y33" i="8"/>
  <c r="X34" i="8"/>
  <c r="X33" i="9"/>
  <c r="X31" i="7"/>
  <c r="X24" i="6"/>
  <c r="Z40" i="24" l="1"/>
  <c r="Y41" i="24"/>
  <c r="Z41" i="24" s="1"/>
  <c r="Z40" i="23"/>
  <c r="Y41" i="23"/>
  <c r="Z41" i="23" s="1"/>
  <c r="Z39" i="20"/>
  <c r="Y40" i="20"/>
  <c r="X37" i="18"/>
  <c r="X38" i="17"/>
  <c r="Y67" i="15"/>
  <c r="X37" i="14"/>
  <c r="X35" i="13"/>
  <c r="X36" i="12"/>
  <c r="X34" i="9"/>
  <c r="Y34" i="8"/>
  <c r="X35" i="8"/>
  <c r="X32" i="7"/>
  <c r="X25" i="6"/>
  <c r="Y41" i="20" l="1"/>
  <c r="Z40" i="20"/>
  <c r="X38" i="18"/>
  <c r="X39" i="17"/>
  <c r="Y69" i="15"/>
  <c r="X38" i="14"/>
  <c r="X36" i="13"/>
  <c r="X37" i="12"/>
  <c r="X36" i="8"/>
  <c r="Y35" i="8"/>
  <c r="X35" i="9"/>
  <c r="X33" i="7"/>
  <c r="X26" i="6"/>
  <c r="Y42" i="20" l="1"/>
  <c r="Z41" i="20"/>
  <c r="X39" i="18"/>
  <c r="X40" i="17"/>
  <c r="Y71" i="15"/>
  <c r="X39" i="14"/>
  <c r="X37" i="13"/>
  <c r="X38" i="12"/>
  <c r="X36" i="9"/>
  <c r="X37" i="8"/>
  <c r="Y36" i="8"/>
  <c r="X34" i="7"/>
  <c r="X27" i="6"/>
  <c r="Y43" i="20" l="1"/>
  <c r="Z42" i="20"/>
  <c r="X40" i="18"/>
  <c r="X41" i="17"/>
  <c r="Y73" i="15"/>
  <c r="X40" i="14"/>
  <c r="X38" i="13"/>
  <c r="X39" i="12"/>
  <c r="X38" i="8"/>
  <c r="Y37" i="8"/>
  <c r="X37" i="9"/>
  <c r="X35" i="7"/>
  <c r="X28" i="6"/>
  <c r="Z43" i="20" l="1"/>
  <c r="Y44" i="20"/>
  <c r="X41" i="18"/>
  <c r="X42" i="17"/>
  <c r="X41" i="14"/>
  <c r="X39" i="13"/>
  <c r="X40" i="12"/>
  <c r="X38" i="9"/>
  <c r="Y38" i="8"/>
  <c r="X39" i="8"/>
  <c r="X36" i="7"/>
  <c r="X29" i="6"/>
  <c r="Y45" i="20" l="1"/>
  <c r="Z44" i="20"/>
  <c r="X42" i="18"/>
  <c r="X43" i="17"/>
  <c r="Y77" i="15"/>
  <c r="X42" i="14"/>
  <c r="X40" i="13"/>
  <c r="X41" i="12"/>
  <c r="Y39" i="8"/>
  <c r="X40" i="8"/>
  <c r="X39" i="9"/>
  <c r="X37" i="7"/>
  <c r="X30" i="6"/>
  <c r="Z45" i="20" l="1"/>
  <c r="Y46" i="20"/>
  <c r="X43" i="18"/>
  <c r="X44" i="17"/>
  <c r="Y79" i="15"/>
  <c r="X43" i="14"/>
  <c r="X41" i="13"/>
  <c r="X42" i="12"/>
  <c r="Y40" i="8"/>
  <c r="X41" i="8"/>
  <c r="X40" i="9"/>
  <c r="X38" i="7"/>
  <c r="X31" i="6"/>
  <c r="Y47" i="20" l="1"/>
  <c r="Z46" i="20"/>
  <c r="X44" i="18"/>
  <c r="X45" i="17"/>
  <c r="Y81" i="15"/>
  <c r="X44" i="14"/>
  <c r="X42" i="13"/>
  <c r="X43" i="12"/>
  <c r="X42" i="8"/>
  <c r="Y41" i="8"/>
  <c r="X41" i="9"/>
  <c r="X39" i="7"/>
  <c r="X32" i="6"/>
  <c r="Z47" i="20" l="1"/>
  <c r="Y48" i="20"/>
  <c r="X45" i="18"/>
  <c r="X46" i="17"/>
  <c r="Y83" i="15"/>
  <c r="X45" i="14"/>
  <c r="X43" i="13"/>
  <c r="X44" i="12"/>
  <c r="X42" i="9"/>
  <c r="X43" i="8"/>
  <c r="Y42" i="8"/>
  <c r="X40" i="7"/>
  <c r="X33" i="6"/>
  <c r="Y49" i="20" l="1"/>
  <c r="Z48" i="20"/>
  <c r="X46" i="18"/>
  <c r="X47" i="17"/>
  <c r="Y85" i="15"/>
  <c r="X46" i="14"/>
  <c r="X44" i="13"/>
  <c r="X45" i="12"/>
  <c r="X44" i="8"/>
  <c r="Y43" i="8"/>
  <c r="X43" i="9"/>
  <c r="X41" i="7"/>
  <c r="X34" i="6"/>
  <c r="Z49" i="20" l="1"/>
  <c r="Y50" i="20"/>
  <c r="X47" i="18"/>
  <c r="X48" i="17"/>
  <c r="Y87" i="15"/>
  <c r="X47" i="14"/>
  <c r="X45" i="13"/>
  <c r="X46" i="12"/>
  <c r="X44" i="9"/>
  <c r="X45" i="8"/>
  <c r="Y44" i="8"/>
  <c r="X42" i="7"/>
  <c r="X35" i="6"/>
  <c r="Y51" i="20" l="1"/>
  <c r="Z50" i="20"/>
  <c r="X48" i="18"/>
  <c r="X49" i="17"/>
  <c r="Y89" i="15"/>
  <c r="X48" i="14"/>
  <c r="X46" i="13"/>
  <c r="X47" i="12"/>
  <c r="Y45" i="8"/>
  <c r="X46" i="8"/>
  <c r="X45" i="9"/>
  <c r="X43" i="7"/>
  <c r="X36" i="6"/>
  <c r="Z51" i="20" l="1"/>
  <c r="Y52" i="20"/>
  <c r="X49" i="18"/>
  <c r="X50" i="17"/>
  <c r="Y91" i="15"/>
  <c r="X49" i="14"/>
  <c r="X47" i="13"/>
  <c r="X48" i="12"/>
  <c r="X46" i="9"/>
  <c r="X47" i="8"/>
  <c r="Y46" i="8"/>
  <c r="X44" i="7"/>
  <c r="X37" i="6"/>
  <c r="Y53" i="20" l="1"/>
  <c r="Z52" i="20"/>
  <c r="X50" i="18"/>
  <c r="X51" i="17"/>
  <c r="Y93" i="15"/>
  <c r="X50" i="14"/>
  <c r="X48" i="13"/>
  <c r="X49" i="12"/>
  <c r="X48" i="8"/>
  <c r="Y47" i="8"/>
  <c r="X47" i="9"/>
  <c r="X45" i="7"/>
  <c r="X38" i="6"/>
  <c r="Y54" i="20" l="1"/>
  <c r="Z53" i="20"/>
  <c r="X51" i="18"/>
  <c r="X52" i="17"/>
  <c r="Y95" i="15"/>
  <c r="X51" i="14"/>
  <c r="X49" i="13"/>
  <c r="X50" i="12"/>
  <c r="X48" i="9"/>
  <c r="Y48" i="8"/>
  <c r="X49" i="8"/>
  <c r="X46" i="7"/>
  <c r="X39" i="6"/>
  <c r="Y55" i="20" l="1"/>
  <c r="Z54" i="20"/>
  <c r="X52" i="18"/>
  <c r="X53" i="17"/>
  <c r="Y96" i="15"/>
  <c r="X52" i="14"/>
  <c r="X50" i="13"/>
  <c r="X51" i="12"/>
  <c r="X49" i="9"/>
  <c r="Y49" i="8"/>
  <c r="X50" i="8"/>
  <c r="X47" i="7"/>
  <c r="X40" i="6"/>
  <c r="Y56" i="20" l="1"/>
  <c r="Z55" i="20"/>
  <c r="X53" i="18"/>
  <c r="X54" i="17"/>
  <c r="Y97" i="15"/>
  <c r="X53" i="14"/>
  <c r="X51" i="13"/>
  <c r="X52" i="12"/>
  <c r="X51" i="8"/>
  <c r="Y50" i="8"/>
  <c r="X50" i="9"/>
  <c r="X48" i="7"/>
  <c r="X41" i="6"/>
  <c r="Y57" i="20" l="1"/>
  <c r="Z56" i="20"/>
  <c r="X54" i="18"/>
  <c r="X55" i="17"/>
  <c r="Y98" i="15"/>
  <c r="X54" i="14"/>
  <c r="X52" i="13"/>
  <c r="X53" i="12"/>
  <c r="X51" i="9"/>
  <c r="X52" i="8"/>
  <c r="Y51" i="8"/>
  <c r="X49" i="7"/>
  <c r="X42" i="6"/>
  <c r="Y58" i="20" l="1"/>
  <c r="Z57" i="20"/>
  <c r="X55" i="18"/>
  <c r="X56" i="17"/>
  <c r="Y99" i="15"/>
  <c r="X55" i="14"/>
  <c r="X53" i="13"/>
  <c r="X54" i="12"/>
  <c r="Y52" i="8"/>
  <c r="X53" i="8"/>
  <c r="X52" i="9"/>
  <c r="X50" i="7"/>
  <c r="X43" i="6"/>
  <c r="Y59" i="20" l="1"/>
  <c r="Z58" i="20"/>
  <c r="X56" i="18"/>
  <c r="X57" i="17"/>
  <c r="Y100" i="15"/>
  <c r="X56" i="14"/>
  <c r="X54" i="13"/>
  <c r="X55" i="12"/>
  <c r="X53" i="9"/>
  <c r="Y53" i="8"/>
  <c r="X54" i="8"/>
  <c r="X51" i="7"/>
  <c r="X44" i="6"/>
  <c r="Y60" i="20" l="1"/>
  <c r="Z59" i="20"/>
  <c r="X57" i="18"/>
  <c r="X58" i="17"/>
  <c r="X57" i="14"/>
  <c r="X55" i="13"/>
  <c r="X56" i="12"/>
  <c r="X55" i="8"/>
  <c r="Y54" i="8"/>
  <c r="X54" i="9"/>
  <c r="X52" i="7"/>
  <c r="X45" i="6"/>
  <c r="Y61" i="20" l="1"/>
  <c r="Z60" i="20"/>
  <c r="X58" i="18"/>
  <c r="X59" i="17"/>
  <c r="Y101" i="15"/>
  <c r="X58" i="14"/>
  <c r="X56" i="13"/>
  <c r="X57" i="12"/>
  <c r="X55" i="9"/>
  <c r="X56" i="8"/>
  <c r="Y55" i="8"/>
  <c r="X53" i="7"/>
  <c r="X46" i="6"/>
  <c r="Y62" i="20" l="1"/>
  <c r="Z61" i="20"/>
  <c r="X59" i="18"/>
  <c r="X60" i="17"/>
  <c r="Y102" i="15"/>
  <c r="X59" i="14"/>
  <c r="X57" i="13"/>
  <c r="X58" i="12"/>
  <c r="Y56" i="8"/>
  <c r="X57" i="8"/>
  <c r="X56" i="9"/>
  <c r="X54" i="7"/>
  <c r="X47" i="6"/>
  <c r="Y63" i="20" l="1"/>
  <c r="Z63" i="20" s="1"/>
  <c r="Z62" i="20"/>
  <c r="X60" i="18"/>
  <c r="X61" i="17"/>
  <c r="Y103" i="15"/>
  <c r="X60" i="14"/>
  <c r="X58" i="13"/>
  <c r="X59" i="12"/>
  <c r="X57" i="9"/>
  <c r="X58" i="8"/>
  <c r="Y57" i="8"/>
  <c r="X55" i="7"/>
  <c r="X48" i="6"/>
  <c r="X61" i="18" l="1"/>
  <c r="X62" i="17"/>
  <c r="Y104" i="15"/>
  <c r="X61" i="14"/>
  <c r="X59" i="13"/>
  <c r="X60" i="12"/>
  <c r="Y58" i="8"/>
  <c r="X59" i="8"/>
  <c r="X58" i="9"/>
  <c r="X56" i="7"/>
  <c r="X49" i="6"/>
  <c r="X62" i="18" l="1"/>
  <c r="X63" i="17"/>
  <c r="Y105" i="15"/>
  <c r="X62" i="14"/>
  <c r="X60" i="13"/>
  <c r="X61" i="12"/>
  <c r="X59" i="9"/>
  <c r="Y59" i="8"/>
  <c r="X60" i="8"/>
  <c r="X57" i="7"/>
  <c r="X50" i="6"/>
  <c r="X63" i="18" l="1"/>
  <c r="X64" i="17"/>
  <c r="X63" i="14"/>
  <c r="X61" i="13"/>
  <c r="X62" i="12"/>
  <c r="X61" i="8"/>
  <c r="Y60" i="8"/>
  <c r="X60" i="9"/>
  <c r="X58" i="7"/>
  <c r="X51" i="6"/>
  <c r="X64" i="18" l="1"/>
  <c r="X65" i="17"/>
  <c r="X64" i="14"/>
  <c r="X62" i="13"/>
  <c r="X63" i="12"/>
  <c r="X61" i="9"/>
  <c r="Y61" i="8"/>
  <c r="X62" i="8"/>
  <c r="X59" i="7"/>
  <c r="X52" i="6"/>
  <c r="X65" i="18" l="1"/>
  <c r="X66" i="17"/>
  <c r="X65" i="14"/>
  <c r="X63" i="13"/>
  <c r="X64" i="12"/>
  <c r="X63" i="8"/>
  <c r="Y62" i="8"/>
  <c r="X62" i="9"/>
  <c r="X60" i="7"/>
  <c r="X53" i="6"/>
  <c r="X66" i="18" l="1"/>
  <c r="X67" i="17"/>
  <c r="X66" i="14"/>
  <c r="X64" i="13"/>
  <c r="X65" i="12"/>
  <c r="X63" i="9"/>
  <c r="X64" i="8"/>
  <c r="Y63" i="8"/>
  <c r="X61" i="7"/>
  <c r="X54" i="6"/>
  <c r="X67" i="18" l="1"/>
  <c r="X68" i="17"/>
  <c r="X67" i="14"/>
  <c r="X65" i="13"/>
  <c r="X66" i="12"/>
  <c r="Y64" i="8"/>
  <c r="X65" i="8"/>
  <c r="X64" i="9"/>
  <c r="X62" i="7"/>
  <c r="X55" i="6"/>
  <c r="X68" i="18" l="1"/>
  <c r="X69" i="17"/>
  <c r="X68" i="14"/>
  <c r="X66" i="13"/>
  <c r="X67" i="12"/>
  <c r="X65" i="9"/>
  <c r="Y65" i="8"/>
  <c r="X66" i="8"/>
  <c r="X63" i="7"/>
  <c r="X56" i="6"/>
  <c r="X69" i="18" l="1"/>
  <c r="X70" i="17"/>
  <c r="X69" i="14"/>
  <c r="X67" i="13"/>
  <c r="X68" i="12"/>
  <c r="X67" i="8"/>
  <c r="Y66" i="8"/>
  <c r="X66" i="9"/>
  <c r="X64" i="7"/>
  <c r="X57" i="6"/>
  <c r="X70" i="18" l="1"/>
  <c r="X71" i="17"/>
  <c r="X70" i="14"/>
  <c r="X68" i="13"/>
  <c r="X69" i="12"/>
  <c r="X67" i="9"/>
  <c r="X68" i="8"/>
  <c r="Y67" i="8"/>
  <c r="X65" i="7"/>
  <c r="X58" i="6"/>
  <c r="X71" i="18" l="1"/>
  <c r="X72" i="17"/>
  <c r="X71" i="14"/>
  <c r="X69" i="13"/>
  <c r="X70" i="12"/>
  <c r="Y68" i="8"/>
  <c r="X69" i="8"/>
  <c r="X68" i="9"/>
  <c r="X66" i="7"/>
  <c r="X59" i="6"/>
  <c r="X72" i="18" l="1"/>
  <c r="X73" i="17"/>
  <c r="X72" i="14"/>
  <c r="X70" i="13"/>
  <c r="X71" i="12"/>
  <c r="X69" i="9"/>
  <c r="X70" i="8"/>
  <c r="Y69" i="8"/>
  <c r="X67" i="7"/>
  <c r="X60" i="6"/>
  <c r="X73" i="18" l="1"/>
  <c r="X2" i="17"/>
  <c r="Y2" i="15"/>
  <c r="Z30" i="15" s="1"/>
  <c r="X73" i="14"/>
  <c r="X71" i="13"/>
  <c r="X72" i="12"/>
  <c r="Y70" i="8"/>
  <c r="X71" i="8"/>
  <c r="X70" i="9"/>
  <c r="X68" i="7"/>
  <c r="X61" i="6"/>
  <c r="X2" i="18" l="1"/>
  <c r="Y4" i="17"/>
  <c r="Y5" i="17"/>
  <c r="Y6" i="17"/>
  <c r="Y7" i="17"/>
  <c r="Y8" i="17"/>
  <c r="Y9" i="17"/>
  <c r="Y10" i="17"/>
  <c r="Y11" i="17"/>
  <c r="Y12" i="17"/>
  <c r="Y13" i="17"/>
  <c r="Y14" i="17"/>
  <c r="Y15" i="17"/>
  <c r="Y16" i="17"/>
  <c r="Y17" i="17"/>
  <c r="Y18" i="17"/>
  <c r="Y19" i="17"/>
  <c r="Y20" i="17"/>
  <c r="Y21" i="17"/>
  <c r="Y22" i="17"/>
  <c r="Y23" i="17"/>
  <c r="Y24" i="17"/>
  <c r="Y25" i="17"/>
  <c r="Y26" i="17"/>
  <c r="Y27" i="17"/>
  <c r="Y28" i="17"/>
  <c r="Y29" i="17"/>
  <c r="Y30" i="17"/>
  <c r="Y31" i="17"/>
  <c r="Y32" i="17"/>
  <c r="Y33" i="17"/>
  <c r="Y34" i="17"/>
  <c r="Y35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58" i="17"/>
  <c r="Y59" i="17"/>
  <c r="Y60" i="17"/>
  <c r="Y61" i="17"/>
  <c r="Y62" i="17"/>
  <c r="Y63" i="17"/>
  <c r="Y64" i="17"/>
  <c r="Y65" i="17"/>
  <c r="Y66" i="17"/>
  <c r="Y67" i="17"/>
  <c r="Y68" i="17"/>
  <c r="Y69" i="17"/>
  <c r="Y70" i="17"/>
  <c r="Y71" i="17"/>
  <c r="Y72" i="17"/>
  <c r="Y73" i="17"/>
  <c r="Z4" i="15"/>
  <c r="Z6" i="15"/>
  <c r="Z8" i="15"/>
  <c r="Z10" i="15"/>
  <c r="Z12" i="15"/>
  <c r="Z14" i="15"/>
  <c r="Z16" i="15"/>
  <c r="Z18" i="15"/>
  <c r="Z20" i="15"/>
  <c r="Z22" i="15"/>
  <c r="Z24" i="15"/>
  <c r="Z26" i="15"/>
  <c r="Z28" i="15"/>
  <c r="Z32" i="15"/>
  <c r="Z34" i="15"/>
  <c r="Z36" i="15"/>
  <c r="Z38" i="15"/>
  <c r="Z41" i="15"/>
  <c r="Z43" i="15"/>
  <c r="Z45" i="15"/>
  <c r="Z47" i="15"/>
  <c r="Z49" i="15"/>
  <c r="Z51" i="15"/>
  <c r="Z53" i="15"/>
  <c r="Z55" i="15"/>
  <c r="Z57" i="15"/>
  <c r="Z59" i="15"/>
  <c r="Z61" i="15"/>
  <c r="Z65" i="15"/>
  <c r="Z67" i="15"/>
  <c r="Z69" i="15"/>
  <c r="Z71" i="15"/>
  <c r="Z73" i="15"/>
  <c r="Z77" i="15"/>
  <c r="Z79" i="15"/>
  <c r="Z81" i="15"/>
  <c r="Z83" i="15"/>
  <c r="Z85" i="15"/>
  <c r="Z87" i="15"/>
  <c r="Z89" i="15"/>
  <c r="Z91" i="15"/>
  <c r="Z93" i="15"/>
  <c r="Z95" i="15"/>
  <c r="Z96" i="15"/>
  <c r="Z97" i="15"/>
  <c r="Z98" i="15"/>
  <c r="Z99" i="15"/>
  <c r="Z100" i="15"/>
  <c r="Z101" i="15"/>
  <c r="Z102" i="15"/>
  <c r="Z103" i="15"/>
  <c r="Z104" i="15"/>
  <c r="Z105" i="15"/>
  <c r="X2" i="14"/>
  <c r="X72" i="13"/>
  <c r="X73" i="12"/>
  <c r="X72" i="8"/>
  <c r="Y71" i="8"/>
  <c r="X71" i="9"/>
  <c r="X69" i="7"/>
  <c r="X62" i="6"/>
  <c r="Y4" i="18" l="1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Y37" i="18"/>
  <c r="Y38" i="18"/>
  <c r="Y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X73" i="13"/>
  <c r="X2" i="12"/>
  <c r="X72" i="9"/>
  <c r="X73" i="8"/>
  <c r="Y73" i="8" s="1"/>
  <c r="Y72" i="8"/>
  <c r="X70" i="7"/>
  <c r="X63" i="6"/>
  <c r="X2" i="13" l="1"/>
  <c r="Y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X73" i="9"/>
  <c r="X71" i="7"/>
  <c r="X64" i="6"/>
  <c r="Y4" i="13" l="1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X2" i="9"/>
  <c r="X72" i="7"/>
  <c r="X65" i="6"/>
  <c r="Y4" i="9" l="1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X73" i="7"/>
  <c r="X66" i="6"/>
  <c r="X2" i="7" l="1"/>
  <c r="Y73" i="7" s="1"/>
  <c r="X67" i="6"/>
  <c r="Y4" i="7" l="1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X68" i="6"/>
  <c r="X69" i="6" l="1"/>
  <c r="X70" i="6" l="1"/>
  <c r="X71" i="6" l="1"/>
  <c r="X72" i="6" l="1"/>
  <c r="X73" i="6" l="1"/>
  <c r="X2" i="6" l="1"/>
  <c r="Y5" i="6" l="1"/>
  <c r="Y6" i="6"/>
  <c r="Y4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</calcChain>
</file>

<file path=xl/sharedStrings.xml><?xml version="1.0" encoding="utf-8"?>
<sst xmlns="http://schemas.openxmlformats.org/spreadsheetml/2006/main" count="7687" uniqueCount="207">
  <si>
    <t>Load</t>
  </si>
  <si>
    <t>Distance</t>
  </si>
  <si>
    <t>Imp</t>
  </si>
  <si>
    <t>D0</t>
  </si>
  <si>
    <t>D1</t>
  </si>
  <si>
    <t>D2</t>
  </si>
  <si>
    <t>D3</t>
  </si>
  <si>
    <t>D4</t>
  </si>
  <si>
    <t>D5</t>
  </si>
  <si>
    <t>D6</t>
  </si>
  <si>
    <t>J</t>
  </si>
  <si>
    <t>D</t>
  </si>
  <si>
    <t>LHS</t>
  </si>
  <si>
    <t>Side</t>
  </si>
  <si>
    <t>SI No</t>
  </si>
  <si>
    <t>Chainage,Km</t>
  </si>
  <si>
    <t>Load(N)</t>
  </si>
  <si>
    <t>Contact pressure</t>
  </si>
  <si>
    <t>Corrected Deflections in mm</t>
  </si>
  <si>
    <t>Poisson's ratio</t>
  </si>
  <si>
    <t>Modulus ranges</t>
  </si>
  <si>
    <t>Thickness(mm)</t>
  </si>
  <si>
    <t>Modulus from KGPBACK</t>
  </si>
  <si>
    <t>Pavement temperature</t>
  </si>
  <si>
    <t>Temperature correction factor</t>
  </si>
  <si>
    <t>Corrected Modulus</t>
  </si>
  <si>
    <t>15th Percentile Modulus values</t>
  </si>
  <si>
    <t>Design traffic, msa</t>
  </si>
  <si>
    <t>Design overlay thickness             (VG 40),mm</t>
  </si>
  <si>
    <t>Pavement Performance with Proposed overlay</t>
  </si>
  <si>
    <t>D7</t>
  </si>
  <si>
    <t>Chaninge</t>
  </si>
  <si>
    <t>Distance (m)</t>
  </si>
  <si>
    <r>
      <t>SCI (D0-D300) (r</t>
    </r>
    <r>
      <rPr>
        <b/>
        <vertAlign val="subscript"/>
        <sz val="11"/>
        <rFont val="Arial"/>
        <family val="2"/>
      </rPr>
      <t>i</t>
    </r>
    <r>
      <rPr>
        <b/>
        <sz val="11"/>
        <rFont val="Arial"/>
        <family val="2"/>
      </rPr>
      <t>)</t>
    </r>
  </si>
  <si>
    <t>Interval Number (n)</t>
  </si>
  <si>
    <t>Interval Distance (DXi)</t>
  </si>
  <si>
    <t>Cumulative inverval Distance(5)</t>
  </si>
  <si>
    <t>Average Inverval Response (6)</t>
  </si>
  <si>
    <t>Actual Inerval Area (7)</t>
  </si>
  <si>
    <t>Cumulative Area (8)</t>
  </si>
  <si>
    <t>Zx Value</t>
  </si>
  <si>
    <t>Bituminous</t>
  </si>
  <si>
    <t>Granular</t>
  </si>
  <si>
    <t>Subgrade</t>
  </si>
  <si>
    <t>Grnaular Lower limit</t>
  </si>
  <si>
    <t>Granular Upper limit</t>
  </si>
  <si>
    <t>CBR values</t>
  </si>
  <si>
    <t>Subgrade Lower limit</t>
  </si>
  <si>
    <t>Subgrade Upper limit</t>
  </si>
  <si>
    <t>E1 Temp corrected</t>
  </si>
  <si>
    <t>E2  summer</t>
  </si>
  <si>
    <t>E3 summer</t>
  </si>
  <si>
    <t>Back calculated Tensile Strain (microstrains)</t>
  </si>
  <si>
    <t>Allowable Tensile Strain (microstrains)</t>
  </si>
  <si>
    <t>Remarks</t>
  </si>
  <si>
    <t>Back calculated Compressive stress (microstarins)</t>
  </si>
  <si>
    <t>Allowable Compressive Stress (microstrains)</t>
  </si>
  <si>
    <t>Overlaid Tensile Strain (microstrains)</t>
  </si>
  <si>
    <t>Overlaid  Compressive stress (microstarins)</t>
  </si>
  <si>
    <t>0,200,300,450,600,900,1200</t>
  </si>
  <si>
    <t>750 2400</t>
  </si>
  <si>
    <t>a</t>
  </si>
  <si>
    <t>Lane</t>
  </si>
  <si>
    <t>L1</t>
  </si>
  <si>
    <t>L2</t>
  </si>
  <si>
    <t>L3</t>
  </si>
  <si>
    <t>L4</t>
  </si>
  <si>
    <t>L5</t>
  </si>
  <si>
    <t>pavement performance</t>
  </si>
  <si>
    <t>Detailed Analysis of FWD Investigation from Hudson Circle To Mysore Bank Circle</t>
  </si>
  <si>
    <t>pavement performance in terms of MSA</t>
  </si>
  <si>
    <t>Performance of pavement After Overlay</t>
  </si>
  <si>
    <t>Fatigue, msa</t>
  </si>
  <si>
    <t>Rutting,msa</t>
  </si>
  <si>
    <t>Back calculated Compressive strains (microstarins)</t>
  </si>
  <si>
    <t>Allowable Compressive Strains (microstrains)</t>
  </si>
  <si>
    <t>Detailed Analysis of FWD Investigation at K G Road from Hudson Circle To Mysore Bank Circle</t>
  </si>
  <si>
    <t>Deflection data, Pavement Composition and Input data</t>
  </si>
  <si>
    <r>
      <t>SCI (D0-D300) (r</t>
    </r>
    <r>
      <rPr>
        <b/>
        <vertAlign val="subscript"/>
        <sz val="20"/>
        <rFont val="Arial"/>
        <family val="2"/>
      </rPr>
      <t>i</t>
    </r>
    <r>
      <rPr>
        <b/>
        <sz val="20"/>
        <rFont val="Arial"/>
        <family val="2"/>
      </rPr>
      <t>)</t>
    </r>
  </si>
  <si>
    <t>Back calculated Tensile Strains (microstrains)</t>
  </si>
  <si>
    <t>Allowable Tensile Strains (microstrains)</t>
  </si>
  <si>
    <t>Inner</t>
  </si>
  <si>
    <t>Temp</t>
  </si>
  <si>
    <t>Outer</t>
  </si>
  <si>
    <t>RHS</t>
  </si>
  <si>
    <t>Carriageway</t>
  </si>
  <si>
    <t>Detailed Analysis of FWD Investigation at NH75 Bengaluru-Mangalore Highway</t>
  </si>
  <si>
    <r>
      <t>SCI (D0-D300) (r</t>
    </r>
    <r>
      <rPr>
        <b/>
        <vertAlign val="subscript"/>
        <sz val="26"/>
        <rFont val="Arial"/>
        <family val="2"/>
      </rPr>
      <t>i</t>
    </r>
    <r>
      <rPr>
        <b/>
        <sz val="26"/>
        <rFont val="Arial"/>
        <family val="2"/>
      </rPr>
      <t>)</t>
    </r>
  </si>
  <si>
    <t>Detailed Analysis of FWD Investigation at NH766C</t>
  </si>
  <si>
    <t>Granular Lower limit</t>
  </si>
  <si>
    <t>Chainange</t>
  </si>
  <si>
    <t>Detailed Analysis of FWD Investigation at NH744</t>
  </si>
  <si>
    <t>Thickness  (mm)</t>
  </si>
  <si>
    <t>Rutting,    msa</t>
  </si>
  <si>
    <t>From</t>
  </si>
  <si>
    <t>To</t>
  </si>
  <si>
    <t xml:space="preserve"> Analysis of FWD Investigation at NH744</t>
  </si>
  <si>
    <t>Rutting, msa</t>
  </si>
  <si>
    <t>Lower</t>
  </si>
  <si>
    <t>Higher</t>
  </si>
  <si>
    <t>Required</t>
  </si>
  <si>
    <t>Existing Crust Thickness  (mm)</t>
  </si>
  <si>
    <t>Length, m</t>
  </si>
  <si>
    <t>Length</t>
  </si>
  <si>
    <t>Chainage, Km</t>
  </si>
  <si>
    <t>Design Traffic, msa</t>
  </si>
  <si>
    <t>Allowable Strain values (micro strains)</t>
  </si>
  <si>
    <t>Obtained Strain values (micro strains)</t>
  </si>
  <si>
    <t>Existing Pavement residual life</t>
  </si>
  <si>
    <t>Overlay Thickness, mm</t>
  </si>
  <si>
    <t>Strain va Overla (micro</t>
  </si>
  <si>
    <t>lues after y design strains)</t>
  </si>
  <si>
    <t>Horizontal Tensile Strains</t>
  </si>
  <si>
    <t>Vertical Compressive Strains</t>
  </si>
  <si>
    <t>39+200</t>
  </si>
  <si>
    <t>41+000</t>
  </si>
  <si>
    <t>43+400</t>
  </si>
  <si>
    <t>44+100</t>
  </si>
  <si>
    <t>47+400</t>
  </si>
  <si>
    <t>51+000</t>
  </si>
  <si>
    <t>52+200</t>
  </si>
  <si>
    <t>52+965</t>
  </si>
  <si>
    <t>55+000</t>
  </si>
  <si>
    <t>69+650</t>
  </si>
  <si>
    <t>73+775</t>
  </si>
  <si>
    <t>75+800</t>
  </si>
  <si>
    <t>76+400</t>
  </si>
  <si>
    <t>78+200</t>
  </si>
  <si>
    <t>BT</t>
  </si>
  <si>
    <t>GRANULAR</t>
  </si>
  <si>
    <t>cbr</t>
  </si>
  <si>
    <t>CBR,%</t>
  </si>
  <si>
    <t>Bituminous (BC+DBM)</t>
  </si>
  <si>
    <t>Granular (GSB+WMM)</t>
  </si>
  <si>
    <t>Total Thickness,mm</t>
  </si>
  <si>
    <t>Existing pavement crust and Subgrade CBR values</t>
  </si>
  <si>
    <t>Chainage</t>
  </si>
  <si>
    <t>Air Temp</t>
  </si>
  <si>
    <t>Pavement Temp</t>
  </si>
  <si>
    <t>Raw Data from Site</t>
  </si>
  <si>
    <t>Normalised Deflection w.r.to 40 KN Load</t>
  </si>
  <si>
    <t>BLI</t>
  </si>
  <si>
    <t>MEAN BLI</t>
  </si>
  <si>
    <t>DIFFERENCE</t>
  </si>
  <si>
    <t>CUMULATIVE DIFF</t>
  </si>
  <si>
    <t>Load (N)</t>
  </si>
  <si>
    <t>Pressure (Mpa)</t>
  </si>
  <si>
    <t>No. of Geophones</t>
  </si>
  <si>
    <t>Distance_D0 (mm)</t>
  </si>
  <si>
    <t>Distance_D1 (mm)</t>
  </si>
  <si>
    <t>Distance_D2 (mm)</t>
  </si>
  <si>
    <t>Distance_D3 (mm)</t>
  </si>
  <si>
    <t>Distance_D4 (mm)</t>
  </si>
  <si>
    <t>Distance_D5 (mm)</t>
  </si>
  <si>
    <t>Distance_D6 (mm)</t>
  </si>
  <si>
    <t>D0 (mm)</t>
  </si>
  <si>
    <t>D1 (mm)</t>
  </si>
  <si>
    <t>D2 (mm)</t>
  </si>
  <si>
    <t>D3 (mm)</t>
  </si>
  <si>
    <t>D4 (mm)</t>
  </si>
  <si>
    <t>D5 (mm)</t>
  </si>
  <si>
    <t>D6 (mm)</t>
  </si>
  <si>
    <t>Asphalt_thickness (mm)</t>
  </si>
  <si>
    <t>Granular_thickness (mm)</t>
  </si>
  <si>
    <t>Poi_Asphalt</t>
  </si>
  <si>
    <t>Poi_Granular</t>
  </si>
  <si>
    <t>Poi_Subgrade</t>
  </si>
  <si>
    <t>Lower_Seed_Asphalt (Mpa)</t>
  </si>
  <si>
    <t>Upper_Seed_Asphalt (Mpa)</t>
  </si>
  <si>
    <t>Lower_Seed_Granular (Mpa)</t>
  </si>
  <si>
    <t>Upper_Seed_Granular (Mpa)</t>
  </si>
  <si>
    <t>Lower_Seed_Subgrade (Mpa)</t>
  </si>
  <si>
    <t>Upper_Seed_Subgrade (Mpa)</t>
  </si>
  <si>
    <t>CUM DIFF</t>
  </si>
  <si>
    <t>Homogeneous Sections</t>
  </si>
  <si>
    <t>No.</t>
  </si>
  <si>
    <t>Length (km)</t>
  </si>
  <si>
    <t>CORR. E2</t>
  </si>
  <si>
    <t>CORR. E3</t>
  </si>
  <si>
    <t>CORR. E1</t>
  </si>
  <si>
    <t>HOMOGENOUS SECTION</t>
  </si>
  <si>
    <t>SL.NO</t>
  </si>
  <si>
    <t>REMARK</t>
  </si>
  <si>
    <t>LIMITING STRAIN</t>
  </si>
  <si>
    <t>OVERLAY THICKNESS</t>
  </si>
  <si>
    <t>CORR.E3</t>
  </si>
  <si>
    <t>OBTAINED STRAIN</t>
  </si>
  <si>
    <t>ASSUMED</t>
  </si>
  <si>
    <t>Sl.No.</t>
  </si>
  <si>
    <t>SL.No.</t>
  </si>
  <si>
    <r>
      <t>Pavement Temp(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C)</t>
    </r>
  </si>
  <si>
    <t>E1(Mpa)</t>
  </si>
  <si>
    <t>E2(Mpa)</t>
  </si>
  <si>
    <t>E3(Mpa)</t>
  </si>
  <si>
    <t>epT(microstrain)</t>
  </si>
  <si>
    <t>epZ(microstrain)</t>
  </si>
  <si>
    <t>REMAINING LIFE(FATIGUE)(msa)</t>
  </si>
  <si>
    <t>REMAINING LIFE(RUT) (msa)</t>
  </si>
  <si>
    <t>REMAINING LIFE(msa)</t>
  </si>
  <si>
    <t>OVERLAY THICKNESS(mm)</t>
  </si>
  <si>
    <t>H1(mm)</t>
  </si>
  <si>
    <t>H2(mm)</t>
  </si>
  <si>
    <t>DESIGN LIFE(msa)</t>
  </si>
  <si>
    <t>STRAIN OBTAINED</t>
  </si>
  <si>
    <t>PEAK</t>
  </si>
  <si>
    <t>REMAINING LIFE(RUT)(msa)</t>
  </si>
  <si>
    <t>ROLL NO-F02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</si>
</sst>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\+000"/>
    <numFmt numFmtId="166" formatCode="0.0"/>
    <numFmt numFmtId="167" formatCode="0.000000"/>
    <numFmt numFmtId="168" formatCode="0.0000"/>
    <numFmt numFmtId="169" formatCode="0.00000"/>
    <numFmt numFmtId="170" formatCode="0.000000000"/>
  </numFmts>
  <fonts count="6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Arial"/>
      <family val="2"/>
    </font>
    <font>
      <b/>
      <sz val="16"/>
      <color theme="1"/>
      <name val="Calibri"/>
      <family val="2"/>
      <scheme val="minor"/>
    </font>
    <font>
      <b/>
      <sz val="11"/>
      <name val="Arial"/>
      <family val="2"/>
    </font>
    <font>
      <b/>
      <vertAlign val="subscript"/>
      <sz val="11"/>
      <name val="Arial"/>
      <family val="2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Arial"/>
      <family val="2"/>
    </font>
    <font>
      <b/>
      <sz val="14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Arial"/>
      <family val="2"/>
    </font>
    <font>
      <sz val="20"/>
      <name val="Calibri"/>
      <family val="2"/>
      <scheme val="minor"/>
    </font>
    <font>
      <b/>
      <u/>
      <sz val="20"/>
      <name val="Calibri"/>
      <family val="2"/>
      <scheme val="minor"/>
    </font>
    <font>
      <b/>
      <sz val="20"/>
      <name val="Arial"/>
      <family val="2"/>
    </font>
    <font>
      <b/>
      <vertAlign val="subscript"/>
      <sz val="20"/>
      <name val="Arial"/>
      <family val="2"/>
    </font>
    <font>
      <b/>
      <sz val="26"/>
      <name val="Calibri"/>
      <family val="2"/>
      <scheme val="minor"/>
    </font>
    <font>
      <b/>
      <sz val="16"/>
      <name val="Arial"/>
      <family val="2"/>
    </font>
    <font>
      <b/>
      <sz val="24"/>
      <color theme="1"/>
      <name val="Calibri"/>
      <family val="2"/>
      <scheme val="minor"/>
    </font>
    <font>
      <b/>
      <sz val="48"/>
      <name val="Calibri"/>
      <family val="2"/>
      <scheme val="minor"/>
    </font>
    <font>
      <b/>
      <sz val="4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4"/>
      <color theme="1"/>
      <name val="Arial"/>
      <family val="2"/>
    </font>
    <font>
      <sz val="24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name val="Arial"/>
      <family val="2"/>
    </font>
    <font>
      <b/>
      <vertAlign val="subscript"/>
      <sz val="26"/>
      <name val="Arial"/>
      <family val="2"/>
    </font>
    <font>
      <sz val="11"/>
      <color rgb="FF000000"/>
      <name val="Century"/>
      <family val="1"/>
    </font>
    <font>
      <sz val="48"/>
      <name val="Calibri"/>
      <family val="2"/>
      <scheme val="minor"/>
    </font>
    <font>
      <sz val="48"/>
      <color theme="1"/>
      <name val="Calibri"/>
      <family val="2"/>
      <scheme val="minor"/>
    </font>
    <font>
      <sz val="26"/>
      <color theme="1"/>
      <name val="Calibri Light"/>
      <family val="2"/>
      <scheme val="major"/>
    </font>
    <font>
      <sz val="24"/>
      <color rgb="FFFF0000"/>
      <name val="Calibri"/>
      <family val="2"/>
      <scheme val="minor"/>
    </font>
    <font>
      <sz val="24"/>
      <color rgb="FFFF0000"/>
      <name val="Arial"/>
      <family val="2"/>
    </font>
    <font>
      <sz val="26"/>
      <color rgb="FFFF0000"/>
      <name val="Calibri Light"/>
      <family val="2"/>
      <scheme val="maj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indexed="12"/>
      <name val="Arial"/>
      <family val="2"/>
    </font>
    <font>
      <sz val="36"/>
      <color theme="1"/>
      <name val="Calibri"/>
      <family val="2"/>
      <scheme val="minor"/>
    </font>
    <font>
      <sz val="14"/>
      <color theme="1"/>
      <name val="Century"/>
      <family val="1"/>
    </font>
    <font>
      <sz val="12"/>
      <color theme="1"/>
      <name val="Century"/>
      <family val="1"/>
    </font>
    <font>
      <sz val="11"/>
      <color theme="1"/>
      <name val="Century"/>
      <family val="1"/>
    </font>
    <font>
      <b/>
      <sz val="10"/>
      <color theme="1"/>
      <name val="Century"/>
      <family val="1"/>
    </font>
    <font>
      <b/>
      <sz val="10.5"/>
      <color rgb="FF000000"/>
      <name val="Century"/>
      <family val="1"/>
    </font>
    <font>
      <b/>
      <sz val="12"/>
      <color theme="1"/>
      <name val="Century"/>
      <family val="1"/>
    </font>
    <font>
      <b/>
      <sz val="9.5"/>
      <color theme="1"/>
      <name val="Century"/>
      <family val="1"/>
    </font>
    <font>
      <b/>
      <sz val="12.5"/>
      <color theme="1"/>
      <name val="Century"/>
      <family val="1"/>
    </font>
    <font>
      <b/>
      <sz val="10.5"/>
      <color theme="1"/>
      <name val="Century"/>
      <family val="1"/>
    </font>
    <font>
      <b/>
      <sz val="7.5"/>
      <color theme="1"/>
      <name val="Century"/>
      <family val="1"/>
    </font>
    <font>
      <b/>
      <sz val="11.5"/>
      <color theme="1"/>
      <name val="Century"/>
      <family val="1"/>
    </font>
    <font>
      <b/>
      <sz val="14.5"/>
      <color theme="1"/>
      <name val="Century"/>
      <family val="1"/>
    </font>
    <font>
      <b/>
      <sz val="13.5"/>
      <color theme="1"/>
      <name val="Century"/>
      <family val="1"/>
    </font>
    <font>
      <b/>
      <sz val="11"/>
      <color theme="1"/>
      <name val="Century"/>
      <family val="1"/>
    </font>
    <font>
      <sz val="52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B4C5E7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4">
    <xf numFmtId="0" fontId="0" fillId="0" borderId="0"/>
    <xf numFmtId="9" fontId="42" fillId="0" borderId="0" applyFont="0" applyFill="0" applyBorder="0" applyAlignment="0" applyProtection="0"/>
    <xf numFmtId="0" fontId="44" fillId="0" borderId="0"/>
    <xf numFmtId="0" fontId="44" fillId="0" borderId="0"/>
  </cellStyleXfs>
  <cellXfs count="43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1" fontId="4" fillId="3" borderId="1" xfId="0" applyNumberFormat="1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1" fontId="13" fillId="0" borderId="0" xfId="0" applyNumberFormat="1" applyFont="1" applyAlignment="1">
      <alignment horizontal="center" vertical="center"/>
    </xf>
    <xf numFmtId="167" fontId="12" fillId="0" borderId="0" xfId="0" applyNumberFormat="1" applyFont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 wrapText="1"/>
    </xf>
    <xf numFmtId="2" fontId="12" fillId="6" borderId="0" xfId="0" applyNumberFormat="1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5" fontId="18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18" fillId="0" borderId="3" xfId="0" applyNumberFormat="1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166" fontId="18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" fontId="20" fillId="0" borderId="1" xfId="0" applyNumberFormat="1" applyFont="1" applyBorder="1" applyAlignment="1">
      <alignment horizontal="center" vertical="center"/>
    </xf>
    <xf numFmtId="164" fontId="20" fillId="0" borderId="1" xfId="0" applyNumberFormat="1" applyFont="1" applyBorder="1" applyAlignment="1">
      <alignment horizontal="center" vertical="center"/>
    </xf>
    <xf numFmtId="2" fontId="20" fillId="0" borderId="1" xfId="0" applyNumberFormat="1" applyFont="1" applyBorder="1" applyAlignment="1">
      <alignment horizontal="center" vertical="center"/>
    </xf>
    <xf numFmtId="2" fontId="20" fillId="0" borderId="3" xfId="0" applyNumberFormat="1" applyFont="1" applyBorder="1" applyAlignment="1">
      <alignment horizontal="center" vertical="center"/>
    </xf>
    <xf numFmtId="166" fontId="20" fillId="0" borderId="1" xfId="0" applyNumberFormat="1" applyFont="1" applyBorder="1" applyAlignment="1">
      <alignment horizontal="center" vertical="center"/>
    </xf>
    <xf numFmtId="0" fontId="20" fillId="7" borderId="1" xfId="0" applyFont="1" applyFill="1" applyBorder="1" applyAlignment="1">
      <alignment horizontal="center" vertical="center"/>
    </xf>
    <xf numFmtId="1" fontId="20" fillId="7" borderId="1" xfId="0" applyNumberFormat="1" applyFont="1" applyFill="1" applyBorder="1" applyAlignment="1">
      <alignment horizontal="center" vertical="center"/>
    </xf>
    <xf numFmtId="164" fontId="18" fillId="7" borderId="1" xfId="0" applyNumberFormat="1" applyFont="1" applyFill="1" applyBorder="1" applyAlignment="1">
      <alignment horizontal="center" vertical="center"/>
    </xf>
    <xf numFmtId="165" fontId="18" fillId="7" borderId="1" xfId="0" applyNumberFormat="1" applyFont="1" applyFill="1" applyBorder="1" applyAlignment="1">
      <alignment horizontal="center" vertical="center"/>
    </xf>
    <xf numFmtId="1" fontId="18" fillId="7" borderId="1" xfId="0" applyNumberFormat="1" applyFont="1" applyFill="1" applyBorder="1" applyAlignment="1">
      <alignment horizontal="center" vertical="center"/>
    </xf>
    <xf numFmtId="164" fontId="19" fillId="7" borderId="1" xfId="0" applyNumberFormat="1" applyFont="1" applyFill="1" applyBorder="1" applyAlignment="1">
      <alignment horizontal="center" vertical="center"/>
    </xf>
    <xf numFmtId="2" fontId="20" fillId="7" borderId="1" xfId="0" applyNumberFormat="1" applyFont="1" applyFill="1" applyBorder="1" applyAlignment="1">
      <alignment horizontal="center" vertical="center"/>
    </xf>
    <xf numFmtId="0" fontId="18" fillId="7" borderId="1" xfId="0" applyFont="1" applyFill="1" applyBorder="1" applyAlignment="1">
      <alignment horizontal="center" vertical="center"/>
    </xf>
    <xf numFmtId="164" fontId="20" fillId="7" borderId="1" xfId="0" applyNumberFormat="1" applyFont="1" applyFill="1" applyBorder="1" applyAlignment="1">
      <alignment horizontal="center" vertical="center"/>
    </xf>
    <xf numFmtId="2" fontId="20" fillId="7" borderId="3" xfId="0" applyNumberFormat="1" applyFont="1" applyFill="1" applyBorder="1" applyAlignment="1">
      <alignment horizontal="center" vertical="center"/>
    </xf>
    <xf numFmtId="0" fontId="20" fillId="7" borderId="0" xfId="0" applyFont="1" applyFill="1" applyAlignment="1">
      <alignment horizontal="center" vertical="center"/>
    </xf>
    <xf numFmtId="0" fontId="20" fillId="6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 wrapText="1"/>
    </xf>
    <xf numFmtId="0" fontId="22" fillId="3" borderId="2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/>
    </xf>
    <xf numFmtId="1" fontId="4" fillId="3" borderId="6" xfId="0" applyNumberFormat="1" applyFont="1" applyFill="1" applyBorder="1" applyAlignment="1">
      <alignment horizontal="center" vertical="center"/>
    </xf>
    <xf numFmtId="164" fontId="4" fillId="3" borderId="6" xfId="0" applyNumberFormat="1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" fontId="20" fillId="0" borderId="0" xfId="0" applyNumberFormat="1" applyFont="1" applyAlignment="1">
      <alignment horizontal="center" vertical="center"/>
    </xf>
    <xf numFmtId="164" fontId="18" fillId="0" borderId="3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165" fontId="20" fillId="0" borderId="1" xfId="0" applyNumberFormat="1" applyFont="1" applyBorder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2" fontId="16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vertical="center"/>
    </xf>
    <xf numFmtId="0" fontId="4" fillId="3" borderId="6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/>
    </xf>
    <xf numFmtId="1" fontId="27" fillId="0" borderId="1" xfId="0" applyNumberFormat="1" applyFont="1" applyBorder="1" applyAlignment="1">
      <alignment vertical="center"/>
    </xf>
    <xf numFmtId="1" fontId="28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9" fillId="0" borderId="1" xfId="0" applyFont="1" applyBorder="1" applyAlignment="1">
      <alignment horizontal="center" vertical="center"/>
    </xf>
    <xf numFmtId="165" fontId="29" fillId="0" borderId="1" xfId="0" applyNumberFormat="1" applyFont="1" applyBorder="1" applyAlignment="1">
      <alignment horizontal="center" vertical="center"/>
    </xf>
    <xf numFmtId="1" fontId="29" fillId="0" borderId="1" xfId="0" applyNumberFormat="1" applyFont="1" applyBorder="1" applyAlignment="1">
      <alignment horizontal="center" vertical="center"/>
    </xf>
    <xf numFmtId="164" fontId="29" fillId="0" borderId="1" xfId="0" applyNumberFormat="1" applyFont="1" applyBorder="1" applyAlignment="1">
      <alignment horizontal="center" vertical="center"/>
    </xf>
    <xf numFmtId="164" fontId="30" fillId="0" borderId="1" xfId="0" applyNumberFormat="1" applyFont="1" applyBorder="1" applyAlignment="1">
      <alignment horizontal="center" vertical="center"/>
    </xf>
    <xf numFmtId="2" fontId="29" fillId="0" borderId="1" xfId="0" applyNumberFormat="1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1" xfId="0" applyNumberFormat="1" applyFont="1" applyBorder="1" applyAlignment="1">
      <alignment horizontal="center" vertical="center"/>
    </xf>
    <xf numFmtId="1" fontId="31" fillId="0" borderId="1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164" fontId="31" fillId="0" borderId="1" xfId="0" applyNumberFormat="1" applyFont="1" applyBorder="1" applyAlignment="1">
      <alignment horizontal="center" vertical="center"/>
    </xf>
    <xf numFmtId="2" fontId="31" fillId="0" borderId="1" xfId="0" applyNumberFormat="1" applyFont="1" applyBorder="1" applyAlignment="1">
      <alignment horizontal="center" vertical="center"/>
    </xf>
    <xf numFmtId="166" fontId="31" fillId="0" borderId="1" xfId="0" applyNumberFormat="1" applyFont="1" applyBorder="1" applyAlignment="1">
      <alignment horizontal="center" vertical="center"/>
    </xf>
    <xf numFmtId="2" fontId="26" fillId="0" borderId="1" xfId="0" applyNumberFormat="1" applyFont="1" applyBorder="1" applyAlignment="1">
      <alignment vertical="center"/>
    </xf>
    <xf numFmtId="1" fontId="26" fillId="0" borderId="1" xfId="0" applyNumberFormat="1" applyFont="1" applyBorder="1" applyAlignment="1">
      <alignment vertical="center"/>
    </xf>
    <xf numFmtId="2" fontId="15" fillId="0" borderId="1" xfId="0" applyNumberFormat="1" applyFont="1" applyBorder="1" applyAlignment="1">
      <alignment vertical="center"/>
    </xf>
    <xf numFmtId="1" fontId="15" fillId="0" borderId="1" xfId="0" applyNumberFormat="1" applyFont="1" applyBorder="1" applyAlignment="1">
      <alignment vertical="center"/>
    </xf>
    <xf numFmtId="164" fontId="29" fillId="0" borderId="3" xfId="0" applyNumberFormat="1" applyFont="1" applyBorder="1" applyAlignment="1">
      <alignment horizontal="center" vertical="center"/>
    </xf>
    <xf numFmtId="164" fontId="29" fillId="0" borderId="5" xfId="0" applyNumberFormat="1" applyFont="1" applyBorder="1" applyAlignment="1">
      <alignment horizontal="center" vertical="center"/>
    </xf>
    <xf numFmtId="0" fontId="24" fillId="3" borderId="6" xfId="0" applyFont="1" applyFill="1" applyBorder="1" applyAlignment="1">
      <alignment horizontal="center"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/>
    </xf>
    <xf numFmtId="0" fontId="33" fillId="3" borderId="2" xfId="0" applyFont="1" applyFill="1" applyBorder="1" applyAlignment="1">
      <alignment horizontal="center" vertical="center" wrapText="1"/>
    </xf>
    <xf numFmtId="0" fontId="24" fillId="6" borderId="2" xfId="0" applyFont="1" applyFill="1" applyBorder="1" applyAlignment="1">
      <alignment horizontal="center" vertical="center" wrapText="1"/>
    </xf>
    <xf numFmtId="0" fontId="24" fillId="3" borderId="2" xfId="0" applyFont="1" applyFill="1" applyBorder="1" applyAlignment="1">
      <alignment horizontal="center" vertical="center" wrapText="1"/>
    </xf>
    <xf numFmtId="1" fontId="24" fillId="3" borderId="6" xfId="0" applyNumberFormat="1" applyFont="1" applyFill="1" applyBorder="1" applyAlignment="1">
      <alignment horizontal="center" vertical="center" wrapText="1"/>
    </xf>
    <xf numFmtId="164" fontId="24" fillId="3" borderId="6" xfId="0" applyNumberFormat="1" applyFont="1" applyFill="1" applyBorder="1" applyAlignment="1">
      <alignment horizontal="center" vertical="center" wrapText="1"/>
    </xf>
    <xf numFmtId="0" fontId="24" fillId="6" borderId="6" xfId="0" applyFont="1" applyFill="1" applyBorder="1" applyAlignment="1">
      <alignment horizontal="center" vertical="center" wrapText="1"/>
    </xf>
    <xf numFmtId="0" fontId="24" fillId="3" borderId="0" xfId="0" applyFont="1" applyFill="1" applyAlignment="1">
      <alignment horizontal="center" vertical="center" wrapText="1"/>
    </xf>
    <xf numFmtId="165" fontId="35" fillId="0" borderId="12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 vertical="center"/>
    </xf>
    <xf numFmtId="0" fontId="31" fillId="6" borderId="1" xfId="0" applyFont="1" applyFill="1" applyBorder="1" applyAlignment="1">
      <alignment horizontal="center" vertical="center"/>
    </xf>
    <xf numFmtId="0" fontId="29" fillId="6" borderId="1" xfId="0" applyFont="1" applyFill="1" applyBorder="1" applyAlignment="1">
      <alignment horizontal="center" vertical="center"/>
    </xf>
    <xf numFmtId="165" fontId="29" fillId="6" borderId="1" xfId="0" applyNumberFormat="1" applyFont="1" applyFill="1" applyBorder="1" applyAlignment="1">
      <alignment horizontal="center" vertical="center"/>
    </xf>
    <xf numFmtId="1" fontId="29" fillId="6" borderId="1" xfId="0" applyNumberFormat="1" applyFont="1" applyFill="1" applyBorder="1" applyAlignment="1">
      <alignment horizontal="center" vertical="center"/>
    </xf>
    <xf numFmtId="164" fontId="29" fillId="6" borderId="1" xfId="0" applyNumberFormat="1" applyFont="1" applyFill="1" applyBorder="1" applyAlignment="1">
      <alignment horizontal="center" vertical="center"/>
    </xf>
    <xf numFmtId="164" fontId="30" fillId="6" borderId="1" xfId="0" applyNumberFormat="1" applyFont="1" applyFill="1" applyBorder="1" applyAlignment="1">
      <alignment horizontal="center" vertical="center"/>
    </xf>
    <xf numFmtId="2" fontId="29" fillId="6" borderId="1" xfId="0" applyNumberFormat="1" applyFont="1" applyFill="1" applyBorder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165" fontId="31" fillId="6" borderId="1" xfId="0" applyNumberFormat="1" applyFont="1" applyFill="1" applyBorder="1" applyAlignment="1">
      <alignment horizontal="center" vertical="center"/>
    </xf>
    <xf numFmtId="164" fontId="31" fillId="6" borderId="1" xfId="0" applyNumberFormat="1" applyFont="1" applyFill="1" applyBorder="1" applyAlignment="1">
      <alignment horizontal="center" vertical="center"/>
    </xf>
    <xf numFmtId="2" fontId="20" fillId="0" borderId="1" xfId="0" applyNumberFormat="1" applyFont="1" applyBorder="1" applyAlignment="1">
      <alignment vertical="center"/>
    </xf>
    <xf numFmtId="1" fontId="36" fillId="0" borderId="1" xfId="0" applyNumberFormat="1" applyFont="1" applyBorder="1" applyAlignment="1">
      <alignment vertical="center"/>
    </xf>
    <xf numFmtId="1" fontId="37" fillId="0" borderId="0" xfId="0" applyNumberFormat="1" applyFont="1" applyAlignment="1">
      <alignment horizontal="center" vertical="center"/>
    </xf>
    <xf numFmtId="164" fontId="38" fillId="0" borderId="1" xfId="0" applyNumberFormat="1" applyFont="1" applyBorder="1" applyAlignment="1">
      <alignment horizontal="center" vertical="center"/>
    </xf>
    <xf numFmtId="164" fontId="38" fillId="6" borderId="1" xfId="0" applyNumberFormat="1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165" fontId="39" fillId="0" borderId="1" xfId="0" applyNumberFormat="1" applyFont="1" applyBorder="1" applyAlignment="1">
      <alignment horizontal="center" vertical="center"/>
    </xf>
    <xf numFmtId="1" fontId="39" fillId="0" borderId="1" xfId="0" applyNumberFormat="1" applyFont="1" applyBorder="1" applyAlignment="1">
      <alignment horizontal="center" vertical="center"/>
    </xf>
    <xf numFmtId="164" fontId="39" fillId="0" borderId="1" xfId="0" applyNumberFormat="1" applyFont="1" applyBorder="1" applyAlignment="1">
      <alignment horizontal="center" vertical="center"/>
    </xf>
    <xf numFmtId="164" fontId="40" fillId="0" borderId="1" xfId="0" applyNumberFormat="1" applyFont="1" applyBorder="1" applyAlignment="1">
      <alignment horizontal="center" vertical="center"/>
    </xf>
    <xf numFmtId="164" fontId="41" fillId="0" borderId="1" xfId="0" applyNumberFormat="1" applyFont="1" applyBorder="1" applyAlignment="1">
      <alignment horizontal="center" vertical="center"/>
    </xf>
    <xf numFmtId="2" fontId="39" fillId="0" borderId="1" xfId="0" applyNumberFormat="1" applyFont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167" fontId="0" fillId="0" borderId="0" xfId="0" applyNumberFormat="1"/>
    <xf numFmtId="0" fontId="33" fillId="4" borderId="2" xfId="0" applyFont="1" applyFill="1" applyBorder="1" applyAlignment="1">
      <alignment horizontal="center" vertical="center" wrapText="1"/>
    </xf>
    <xf numFmtId="2" fontId="24" fillId="3" borderId="1" xfId="0" applyNumberFormat="1" applyFont="1" applyFill="1" applyBorder="1" applyAlignment="1">
      <alignment horizontal="center" vertical="center" wrapText="1"/>
    </xf>
    <xf numFmtId="0" fontId="33" fillId="3" borderId="1" xfId="0" applyFont="1" applyFill="1" applyBorder="1" applyAlignment="1">
      <alignment horizontal="center" vertical="center" wrapText="1"/>
    </xf>
    <xf numFmtId="165" fontId="0" fillId="0" borderId="0" xfId="0" applyNumberFormat="1"/>
    <xf numFmtId="166" fontId="29" fillId="0" borderId="1" xfId="0" applyNumberFormat="1" applyFont="1" applyBorder="1" applyAlignment="1">
      <alignment horizontal="center" vertical="center"/>
    </xf>
    <xf numFmtId="2" fontId="43" fillId="0" borderId="1" xfId="0" applyNumberFormat="1" applyFont="1" applyBorder="1" applyAlignment="1">
      <alignment horizontal="center" vertical="center"/>
    </xf>
    <xf numFmtId="9" fontId="0" fillId="0" borderId="0" xfId="1" applyFont="1"/>
    <xf numFmtId="0" fontId="45" fillId="8" borderId="0" xfId="2" applyFont="1" applyFill="1" applyAlignment="1">
      <alignment horizontal="center"/>
    </xf>
    <xf numFmtId="9" fontId="45" fillId="0" borderId="0" xfId="2" applyNumberFormat="1" applyFont="1" applyAlignment="1">
      <alignment horizontal="center"/>
    </xf>
    <xf numFmtId="2" fontId="44" fillId="0" borderId="1" xfId="2" applyNumberFormat="1" applyBorder="1" applyAlignment="1">
      <alignment horizontal="center"/>
    </xf>
    <xf numFmtId="2" fontId="45" fillId="0" borderId="0" xfId="2" applyNumberFormat="1" applyFont="1" applyAlignment="1">
      <alignment horizontal="center"/>
    </xf>
    <xf numFmtId="0" fontId="46" fillId="0" borderId="1" xfId="0" applyFont="1" applyBorder="1" applyAlignment="1">
      <alignment horizontal="center" vertical="center"/>
    </xf>
    <xf numFmtId="165" fontId="46" fillId="0" borderId="1" xfId="0" applyNumberFormat="1" applyFont="1" applyBorder="1" applyAlignment="1">
      <alignment horizontal="center" vertical="center"/>
    </xf>
    <xf numFmtId="1" fontId="46" fillId="0" borderId="1" xfId="0" applyNumberFormat="1" applyFont="1" applyBorder="1" applyAlignment="1">
      <alignment horizontal="center" vertical="center"/>
    </xf>
    <xf numFmtId="2" fontId="46" fillId="0" borderId="1" xfId="0" applyNumberFormat="1" applyFont="1" applyBorder="1" applyAlignment="1">
      <alignment horizontal="center" vertical="center"/>
    </xf>
    <xf numFmtId="11" fontId="46" fillId="0" borderId="1" xfId="0" applyNumberFormat="1" applyFont="1" applyBorder="1" applyAlignment="1">
      <alignment horizontal="center" vertical="center"/>
    </xf>
    <xf numFmtId="0" fontId="27" fillId="2" borderId="1" xfId="0" applyFont="1" applyFill="1" applyBorder="1" applyAlignment="1">
      <alignment vertical="center"/>
    </xf>
    <xf numFmtId="166" fontId="29" fillId="6" borderId="1" xfId="0" applyNumberFormat="1" applyFont="1" applyFill="1" applyBorder="1" applyAlignment="1">
      <alignment horizontal="center" vertical="center"/>
    </xf>
    <xf numFmtId="2" fontId="31" fillId="6" borderId="1" xfId="0" applyNumberFormat="1" applyFont="1" applyFill="1" applyBorder="1" applyAlignment="1">
      <alignment horizontal="center" vertical="center"/>
    </xf>
    <xf numFmtId="1" fontId="31" fillId="6" borderId="1" xfId="0" applyNumberFormat="1" applyFont="1" applyFill="1" applyBorder="1" applyAlignment="1">
      <alignment horizontal="center" vertical="center"/>
    </xf>
    <xf numFmtId="166" fontId="31" fillId="6" borderId="1" xfId="0" applyNumberFormat="1" applyFont="1" applyFill="1" applyBorder="1" applyAlignment="1">
      <alignment horizontal="center" vertical="center"/>
    </xf>
    <xf numFmtId="0" fontId="37" fillId="0" borderId="0" xfId="0" applyFont="1"/>
    <xf numFmtId="164" fontId="47" fillId="0" borderId="0" xfId="2" applyNumberFormat="1" applyFont="1" applyAlignment="1">
      <alignment horizontal="center" vertical="center"/>
    </xf>
    <xf numFmtId="164" fontId="48" fillId="6" borderId="0" xfId="0" applyNumberFormat="1" applyFont="1" applyFill="1" applyAlignment="1">
      <alignment horizontal="center" vertical="center"/>
    </xf>
    <xf numFmtId="2" fontId="0" fillId="0" borderId="0" xfId="0" applyNumberFormat="1"/>
    <xf numFmtId="170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2" fontId="0" fillId="0" borderId="1" xfId="0" applyNumberFormat="1" applyBorder="1"/>
    <xf numFmtId="0" fontId="1" fillId="4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52" fillId="10" borderId="15" xfId="0" applyFont="1" applyFill="1" applyBorder="1" applyAlignment="1">
      <alignment vertical="center" textRotation="90" wrapText="1"/>
    </xf>
    <xf numFmtId="0" fontId="51" fillId="10" borderId="17" xfId="0" applyFont="1" applyFill="1" applyBorder="1" applyAlignment="1">
      <alignment horizontal="center" vertical="center" textRotation="90" wrapText="1"/>
    </xf>
    <xf numFmtId="0" fontId="0" fillId="10" borderId="17" xfId="0" applyFill="1" applyBorder="1" applyAlignment="1">
      <alignment vertical="top" textRotation="90" wrapText="1"/>
    </xf>
    <xf numFmtId="0" fontId="0" fillId="10" borderId="19" xfId="0" applyFill="1" applyBorder="1" applyAlignment="1">
      <alignment vertical="top" textRotation="90" wrapText="1"/>
    </xf>
    <xf numFmtId="0" fontId="53" fillId="10" borderId="20" xfId="0" applyFont="1" applyFill="1" applyBorder="1" applyAlignment="1">
      <alignment vertical="center" wrapText="1"/>
    </xf>
    <xf numFmtId="0" fontId="0" fillId="10" borderId="21" xfId="0" applyFill="1" applyBorder="1" applyAlignment="1">
      <alignment vertical="top" wrapText="1"/>
    </xf>
    <xf numFmtId="0" fontId="51" fillId="10" borderId="0" xfId="0" applyFont="1" applyFill="1" applyAlignment="1">
      <alignment horizontal="left" vertical="center" wrapText="1" indent="2"/>
    </xf>
    <xf numFmtId="0" fontId="54" fillId="10" borderId="15" xfId="0" applyFont="1" applyFill="1" applyBorder="1" applyAlignment="1">
      <alignment vertical="center" textRotation="90" wrapText="1"/>
    </xf>
    <xf numFmtId="0" fontId="51" fillId="10" borderId="17" xfId="0" applyFont="1" applyFill="1" applyBorder="1" applyAlignment="1">
      <alignment horizontal="left" vertical="center" wrapText="1" indent="2"/>
    </xf>
    <xf numFmtId="0" fontId="53" fillId="10" borderId="15" xfId="0" applyFont="1" applyFill="1" applyBorder="1" applyAlignment="1">
      <alignment vertical="center" wrapText="1"/>
    </xf>
    <xf numFmtId="0" fontId="51" fillId="10" borderId="17" xfId="0" applyFont="1" applyFill="1" applyBorder="1" applyAlignment="1">
      <alignment vertical="center" wrapText="1"/>
    </xf>
    <xf numFmtId="0" fontId="0" fillId="10" borderId="19" xfId="0" applyFill="1" applyBorder="1" applyAlignment="1">
      <alignment vertical="top" wrapText="1"/>
    </xf>
    <xf numFmtId="0" fontId="50" fillId="10" borderId="23" xfId="0" applyFont="1" applyFill="1" applyBorder="1" applyAlignment="1">
      <alignment vertical="center" wrapText="1"/>
    </xf>
    <xf numFmtId="0" fontId="54" fillId="10" borderId="23" xfId="0" applyFont="1" applyFill="1" applyBorder="1" applyAlignment="1">
      <alignment vertical="center" wrapText="1"/>
    </xf>
    <xf numFmtId="0" fontId="51" fillId="10" borderId="22" xfId="0" applyFont="1" applyFill="1" applyBorder="1" applyAlignment="1">
      <alignment horizontal="left" vertical="center" wrapText="1" indent="1"/>
    </xf>
    <xf numFmtId="0" fontId="50" fillId="10" borderId="17" xfId="0" applyFont="1" applyFill="1" applyBorder="1" applyAlignment="1">
      <alignment vertical="center" wrapText="1"/>
    </xf>
    <xf numFmtId="0" fontId="54" fillId="10" borderId="17" xfId="0" applyFont="1" applyFill="1" applyBorder="1" applyAlignment="1">
      <alignment vertical="center" wrapText="1"/>
    </xf>
    <xf numFmtId="0" fontId="51" fillId="10" borderId="19" xfId="0" applyFont="1" applyFill="1" applyBorder="1" applyAlignment="1">
      <alignment horizontal="center" vertical="center" wrapText="1"/>
    </xf>
    <xf numFmtId="0" fontId="53" fillId="10" borderId="17" xfId="0" applyFont="1" applyFill="1" applyBorder="1" applyAlignment="1">
      <alignment vertical="center" textRotation="90" wrapText="1"/>
    </xf>
    <xf numFmtId="0" fontId="51" fillId="10" borderId="17" xfId="0" applyFont="1" applyFill="1" applyBorder="1" applyAlignment="1">
      <alignment horizontal="left" vertical="center" wrapText="1" indent="1"/>
    </xf>
    <xf numFmtId="0" fontId="56" fillId="10" borderId="17" xfId="0" applyFont="1" applyFill="1" applyBorder="1" applyAlignment="1">
      <alignment vertical="center" textRotation="90" wrapText="1"/>
    </xf>
    <xf numFmtId="0" fontId="57" fillId="10" borderId="17" xfId="0" applyFont="1" applyFill="1" applyBorder="1" applyAlignment="1">
      <alignment vertical="center" textRotation="90" wrapText="1"/>
    </xf>
    <xf numFmtId="0" fontId="58" fillId="10" borderId="17" xfId="0" applyFont="1" applyFill="1" applyBorder="1" applyAlignment="1">
      <alignment vertical="center" textRotation="90" wrapText="1"/>
    </xf>
    <xf numFmtId="0" fontId="50" fillId="10" borderId="17" xfId="0" applyFont="1" applyFill="1" applyBorder="1" applyAlignment="1">
      <alignment vertical="center" textRotation="90" wrapText="1"/>
    </xf>
    <xf numFmtId="0" fontId="59" fillId="10" borderId="17" xfId="0" applyFont="1" applyFill="1" applyBorder="1" applyAlignment="1">
      <alignment vertical="center" textRotation="90" wrapText="1"/>
    </xf>
    <xf numFmtId="0" fontId="49" fillId="0" borderId="22" xfId="0" applyFont="1" applyBorder="1" applyAlignment="1">
      <alignment vertical="center" wrapText="1"/>
    </xf>
    <xf numFmtId="0" fontId="49" fillId="0" borderId="19" xfId="0" applyFont="1" applyBorder="1" applyAlignment="1">
      <alignment vertical="center" wrapText="1"/>
    </xf>
    <xf numFmtId="0" fontId="49" fillId="0" borderId="19" xfId="0" applyFont="1" applyBorder="1" applyAlignment="1">
      <alignment horizontal="left" vertical="center" wrapText="1" indent="1"/>
    </xf>
    <xf numFmtId="0" fontId="49" fillId="0" borderId="19" xfId="0" applyFont="1" applyBorder="1" applyAlignment="1">
      <alignment horizontal="left" vertical="center" wrapText="1" indent="2"/>
    </xf>
    <xf numFmtId="0" fontId="60" fillId="0" borderId="19" xfId="0" applyFont="1" applyBorder="1" applyAlignment="1">
      <alignment horizontal="center" vertical="center" wrapText="1"/>
    </xf>
    <xf numFmtId="0" fontId="49" fillId="0" borderId="19" xfId="0" applyFont="1" applyBorder="1" applyAlignment="1">
      <alignment horizontal="center" vertical="center" wrapText="1"/>
    </xf>
    <xf numFmtId="0" fontId="51" fillId="10" borderId="14" xfId="0" applyFont="1" applyFill="1" applyBorder="1" applyAlignment="1">
      <alignment horizontal="left" vertical="center" wrapText="1" indent="4"/>
    </xf>
    <xf numFmtId="0" fontId="51" fillId="10" borderId="16" xfId="0" applyFont="1" applyFill="1" applyBorder="1" applyAlignment="1">
      <alignment horizontal="left" vertical="center" wrapText="1" indent="4"/>
    </xf>
    <xf numFmtId="0" fontId="51" fillId="10" borderId="17" xfId="0" applyFont="1" applyFill="1" applyBorder="1" applyAlignment="1">
      <alignment horizontal="left" vertical="center" wrapText="1" indent="4"/>
    </xf>
    <xf numFmtId="0" fontId="51" fillId="10" borderId="19" xfId="0" applyFont="1" applyFill="1" applyBorder="1" applyAlignment="1">
      <alignment horizontal="left" vertical="center" wrapText="1" indent="4"/>
    </xf>
    <xf numFmtId="0" fontId="61" fillId="0" borderId="1" xfId="0" applyFont="1" applyBorder="1" applyAlignment="1">
      <alignment horizontal="center" vertical="center"/>
    </xf>
    <xf numFmtId="165" fontId="61" fillId="0" borderId="1" xfId="0" applyNumberFormat="1" applyFont="1" applyBorder="1" applyAlignment="1">
      <alignment horizontal="center" vertical="center"/>
    </xf>
    <xf numFmtId="1" fontId="61" fillId="0" borderId="1" xfId="0" applyNumberFormat="1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2" fontId="27" fillId="4" borderId="1" xfId="0" applyNumberFormat="1" applyFont="1" applyFill="1" applyBorder="1" applyAlignment="1">
      <alignment horizontal="center" vertical="center" wrapText="1"/>
    </xf>
    <xf numFmtId="0" fontId="27" fillId="4" borderId="1" xfId="0" applyFont="1" applyFill="1" applyBorder="1" applyAlignment="1">
      <alignment horizontal="center" vertical="center" wrapText="1"/>
    </xf>
    <xf numFmtId="0" fontId="0" fillId="11" borderId="0" xfId="0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68" fontId="0" fillId="0" borderId="0" xfId="0" applyNumberFormat="1" applyAlignment="1">
      <alignment horizontal="center" vertical="center"/>
    </xf>
    <xf numFmtId="168" fontId="0" fillId="0" borderId="0" xfId="0" applyNumberFormat="1"/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0" fontId="0" fillId="12" borderId="1" xfId="0" applyFill="1" applyBorder="1" applyAlignment="1">
      <alignment horizontal="center" vertical="center"/>
    </xf>
    <xf numFmtId="0" fontId="0" fillId="0" borderId="8" xfId="0" applyBorder="1"/>
    <xf numFmtId="1" fontId="0" fillId="0" borderId="1" xfId="0" applyNumberFormat="1" applyBorder="1"/>
    <xf numFmtId="0" fontId="0" fillId="0" borderId="0" xfId="0" applyAlignment="1">
      <alignment vertical="center"/>
    </xf>
    <xf numFmtId="0" fontId="1" fillId="20" borderId="1" xfId="0" applyFont="1" applyFill="1" applyBorder="1" applyAlignment="1">
      <alignment horizontal="center" vertical="center"/>
    </xf>
    <xf numFmtId="0" fontId="1" fillId="20" borderId="1" xfId="0" applyFont="1" applyFill="1" applyBorder="1" applyAlignment="1">
      <alignment horizontal="center" vertical="center" wrapText="1"/>
    </xf>
    <xf numFmtId="0" fontId="1" fillId="20" borderId="8" xfId="0" applyFont="1" applyFill="1" applyBorder="1" applyAlignment="1">
      <alignment horizontal="center" vertical="center"/>
    </xf>
    <xf numFmtId="0" fontId="1" fillId="20" borderId="2" xfId="0" applyFont="1" applyFill="1" applyBorder="1" applyAlignment="1">
      <alignment horizontal="center" vertical="center"/>
    </xf>
    <xf numFmtId="0" fontId="1" fillId="20" borderId="1" xfId="0" applyFont="1" applyFill="1" applyBorder="1"/>
    <xf numFmtId="0" fontId="1" fillId="2" borderId="1" xfId="0" applyFont="1" applyFill="1" applyBorder="1"/>
    <xf numFmtId="0" fontId="0" fillId="21" borderId="1" xfId="0" applyFill="1" applyBorder="1"/>
    <xf numFmtId="0" fontId="1" fillId="12" borderId="1" xfId="0" applyFont="1" applyFill="1" applyBorder="1"/>
    <xf numFmtId="0" fontId="1" fillId="12" borderId="0" xfId="0" applyFont="1" applyFill="1"/>
    <xf numFmtId="0" fontId="1" fillId="15" borderId="1" xfId="0" applyFont="1" applyFill="1" applyBorder="1"/>
    <xf numFmtId="0" fontId="1" fillId="15" borderId="1" xfId="0" applyFont="1" applyFill="1" applyBorder="1" applyAlignment="1">
      <alignment horizontal="center" vertical="center"/>
    </xf>
    <xf numFmtId="0" fontId="1" fillId="12" borderId="13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" fillId="5" borderId="1" xfId="0" applyFont="1" applyFill="1" applyBorder="1"/>
    <xf numFmtId="0" fontId="1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1" fontId="15" fillId="5" borderId="0" xfId="0" applyNumberFormat="1" applyFont="1" applyFill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2" fontId="2" fillId="0" borderId="8" xfId="0" applyNumberFormat="1" applyFont="1" applyBorder="1" applyAlignment="1">
      <alignment horizontal="center" vertical="center"/>
    </xf>
    <xf numFmtId="2" fontId="2" fillId="0" borderId="6" xfId="0" applyNumberFormat="1" applyFont="1" applyBorder="1" applyAlignment="1">
      <alignment horizontal="center" vertical="center"/>
    </xf>
    <xf numFmtId="2" fontId="16" fillId="0" borderId="2" xfId="0" applyNumberFormat="1" applyFont="1" applyBorder="1" applyAlignment="1">
      <alignment horizontal="center" vertical="center"/>
    </xf>
    <xf numFmtId="2" fontId="16" fillId="0" borderId="8" xfId="0" applyNumberFormat="1" applyFont="1" applyBorder="1" applyAlignment="1">
      <alignment horizontal="center" vertical="center"/>
    </xf>
    <xf numFmtId="2" fontId="16" fillId="0" borderId="6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2" fontId="16" fillId="0" borderId="1" xfId="0" applyNumberFormat="1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6" fillId="3" borderId="7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2" fontId="4" fillId="3" borderId="1" xfId="0" applyNumberFormat="1" applyFont="1" applyFill="1" applyBorder="1" applyAlignment="1">
      <alignment horizontal="center" vertical="center" wrapText="1"/>
    </xf>
    <xf numFmtId="2" fontId="4" fillId="3" borderId="2" xfId="0" applyNumberFormat="1" applyFont="1" applyFill="1" applyBorder="1" applyAlignment="1">
      <alignment horizontal="center" vertical="center" wrapText="1"/>
    </xf>
    <xf numFmtId="2" fontId="4" fillId="3" borderId="6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2" fontId="17" fillId="0" borderId="2" xfId="0" applyNumberFormat="1" applyFont="1" applyBorder="1" applyAlignment="1">
      <alignment horizontal="center" vertical="center"/>
    </xf>
    <xf numFmtId="2" fontId="17" fillId="0" borderId="8" xfId="0" applyNumberFormat="1" applyFont="1" applyBorder="1" applyAlignment="1">
      <alignment horizontal="center" vertical="center"/>
    </xf>
    <xf numFmtId="2" fontId="17" fillId="0" borderId="6" xfId="0" applyNumberFormat="1" applyFont="1" applyBorder="1" applyAlignment="1">
      <alignment horizontal="center" vertical="center"/>
    </xf>
    <xf numFmtId="168" fontId="16" fillId="0" borderId="2" xfId="0" applyNumberFormat="1" applyFont="1" applyBorder="1" applyAlignment="1">
      <alignment horizontal="center" vertical="center"/>
    </xf>
    <xf numFmtId="168" fontId="16" fillId="0" borderId="8" xfId="0" applyNumberFormat="1" applyFont="1" applyBorder="1" applyAlignment="1">
      <alignment horizontal="center" vertical="center"/>
    </xf>
    <xf numFmtId="168" fontId="16" fillId="0" borderId="6" xfId="0" applyNumberFormat="1" applyFont="1" applyBorder="1" applyAlignment="1">
      <alignment horizontal="center" vertical="center"/>
    </xf>
    <xf numFmtId="2" fontId="21" fillId="0" borderId="2" xfId="0" applyNumberFormat="1" applyFont="1" applyBorder="1" applyAlignment="1">
      <alignment horizontal="center" vertical="center"/>
    </xf>
    <xf numFmtId="2" fontId="21" fillId="0" borderId="8" xfId="0" applyNumberFormat="1" applyFont="1" applyBorder="1" applyAlignment="1">
      <alignment horizontal="center" vertical="center"/>
    </xf>
    <xf numFmtId="2" fontId="21" fillId="0" borderId="6" xfId="0" applyNumberFormat="1" applyFont="1" applyBorder="1" applyAlignment="1">
      <alignment horizontal="center" vertical="center"/>
    </xf>
    <xf numFmtId="2" fontId="29" fillId="0" borderId="2" xfId="0" applyNumberFormat="1" applyFont="1" applyBorder="1" applyAlignment="1">
      <alignment horizontal="center" vertical="center"/>
    </xf>
    <xf numFmtId="2" fontId="29" fillId="0" borderId="8" xfId="0" applyNumberFormat="1" applyFont="1" applyBorder="1" applyAlignment="1">
      <alignment horizontal="center" vertical="center"/>
    </xf>
    <xf numFmtId="2" fontId="29" fillId="0" borderId="6" xfId="0" applyNumberFormat="1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9" fillId="0" borderId="8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1" fontId="29" fillId="0" borderId="2" xfId="0" applyNumberFormat="1" applyFont="1" applyBorder="1" applyAlignment="1">
      <alignment horizontal="center" vertical="center"/>
    </xf>
    <xf numFmtId="11" fontId="29" fillId="0" borderId="8" xfId="0" applyNumberFormat="1" applyFont="1" applyBorder="1" applyAlignment="1">
      <alignment horizontal="center" vertical="center"/>
    </xf>
    <xf numFmtId="11" fontId="29" fillId="0" borderId="6" xfId="0" applyNumberFormat="1" applyFont="1" applyBorder="1" applyAlignment="1">
      <alignment horizontal="center" vertical="center"/>
    </xf>
    <xf numFmtId="2" fontId="26" fillId="0" borderId="2" xfId="0" applyNumberFormat="1" applyFont="1" applyBorder="1" applyAlignment="1">
      <alignment horizontal="center" vertical="center"/>
    </xf>
    <xf numFmtId="2" fontId="26" fillId="0" borderId="8" xfId="0" applyNumberFormat="1" applyFont="1" applyBorder="1" applyAlignment="1">
      <alignment horizontal="center" vertical="center"/>
    </xf>
    <xf numFmtId="2" fontId="26" fillId="0" borderId="6" xfId="0" applyNumberFormat="1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32" fillId="3" borderId="7" xfId="0" applyFont="1" applyFill="1" applyBorder="1" applyAlignment="1">
      <alignment horizontal="center" vertical="center" wrapText="1"/>
    </xf>
    <xf numFmtId="0" fontId="32" fillId="3" borderId="0" xfId="0" applyFont="1" applyFill="1" applyAlignment="1">
      <alignment horizontal="center" vertical="center" wrapText="1"/>
    </xf>
    <xf numFmtId="0" fontId="32" fillId="3" borderId="6" xfId="0" applyFont="1" applyFill="1" applyBorder="1" applyAlignment="1">
      <alignment horizontal="center" vertical="center" wrapText="1"/>
    </xf>
    <xf numFmtId="0" fontId="24" fillId="3" borderId="9" xfId="0" applyFont="1" applyFill="1" applyBorder="1" applyAlignment="1">
      <alignment horizontal="center" vertical="center" wrapText="1"/>
    </xf>
    <xf numFmtId="0" fontId="24" fillId="3" borderId="10" xfId="0" applyFont="1" applyFill="1" applyBorder="1" applyAlignment="1">
      <alignment horizontal="center" vertical="center" wrapText="1"/>
    </xf>
    <xf numFmtId="0" fontId="24" fillId="3" borderId="11" xfId="0" applyFont="1" applyFill="1" applyBorder="1" applyAlignment="1">
      <alignment horizontal="center" vertical="center" wrapText="1"/>
    </xf>
    <xf numFmtId="0" fontId="24" fillId="3" borderId="6" xfId="0" applyFont="1" applyFill="1" applyBorder="1" applyAlignment="1">
      <alignment horizontal="center" vertical="center" wrapText="1"/>
    </xf>
    <xf numFmtId="0" fontId="24" fillId="3" borderId="2" xfId="0" applyFont="1" applyFill="1" applyBorder="1" applyAlignment="1">
      <alignment horizontal="center" vertical="center" wrapText="1"/>
    </xf>
    <xf numFmtId="1" fontId="24" fillId="3" borderId="6" xfId="0" applyNumberFormat="1" applyFont="1" applyFill="1" applyBorder="1" applyAlignment="1">
      <alignment horizontal="center" vertical="center" wrapText="1"/>
    </xf>
    <xf numFmtId="1" fontId="24" fillId="3" borderId="2" xfId="0" applyNumberFormat="1" applyFont="1" applyFill="1" applyBorder="1" applyAlignment="1">
      <alignment horizontal="center" vertical="center" wrapText="1"/>
    </xf>
    <xf numFmtId="2" fontId="24" fillId="3" borderId="6" xfId="0" applyNumberFormat="1" applyFont="1" applyFill="1" applyBorder="1" applyAlignment="1">
      <alignment horizontal="center" vertical="center" wrapText="1"/>
    </xf>
    <xf numFmtId="2" fontId="24" fillId="3" borderId="2" xfId="0" applyNumberFormat="1" applyFont="1" applyFill="1" applyBorder="1" applyAlignment="1">
      <alignment horizontal="center" vertical="center" wrapText="1"/>
    </xf>
    <xf numFmtId="0" fontId="33" fillId="3" borderId="9" xfId="0" applyFont="1" applyFill="1" applyBorder="1" applyAlignment="1">
      <alignment horizontal="center" vertical="center" wrapText="1"/>
    </xf>
    <xf numFmtId="0" fontId="33" fillId="3" borderId="10" xfId="0" applyFont="1" applyFill="1" applyBorder="1" applyAlignment="1">
      <alignment horizontal="center" vertical="center" wrapText="1"/>
    </xf>
    <xf numFmtId="0" fontId="33" fillId="3" borderId="11" xfId="0" applyFont="1" applyFill="1" applyBorder="1" applyAlignment="1">
      <alignment horizontal="center" vertical="center" wrapText="1"/>
    </xf>
    <xf numFmtId="2" fontId="24" fillId="3" borderId="8" xfId="0" applyNumberFormat="1" applyFont="1" applyFill="1" applyBorder="1" applyAlignment="1">
      <alignment horizontal="center" vertical="center" wrapText="1"/>
    </xf>
    <xf numFmtId="169" fontId="29" fillId="0" borderId="2" xfId="0" applyNumberFormat="1" applyFont="1" applyBorder="1" applyAlignment="1">
      <alignment horizontal="center" vertical="center"/>
    </xf>
    <xf numFmtId="169" fontId="29" fillId="0" borderId="8" xfId="0" applyNumberFormat="1" applyFont="1" applyBorder="1" applyAlignment="1">
      <alignment horizontal="center" vertical="center"/>
    </xf>
    <xf numFmtId="169" fontId="29" fillId="0" borderId="6" xfId="0" applyNumberFormat="1" applyFont="1" applyBorder="1" applyAlignment="1">
      <alignment horizontal="center" vertical="center"/>
    </xf>
    <xf numFmtId="1" fontId="26" fillId="0" borderId="2" xfId="0" applyNumberFormat="1" applyFont="1" applyBorder="1" applyAlignment="1">
      <alignment horizontal="center" vertical="center"/>
    </xf>
    <xf numFmtId="1" fontId="26" fillId="0" borderId="8" xfId="0" applyNumberFormat="1" applyFont="1" applyBorder="1" applyAlignment="1">
      <alignment horizontal="center" vertical="center"/>
    </xf>
    <xf numFmtId="1" fontId="26" fillId="0" borderId="6" xfId="0" applyNumberFormat="1" applyFont="1" applyBorder="1" applyAlignment="1">
      <alignment horizontal="center" vertical="center"/>
    </xf>
    <xf numFmtId="1" fontId="29" fillId="0" borderId="2" xfId="0" applyNumberFormat="1" applyFont="1" applyBorder="1" applyAlignment="1">
      <alignment horizontal="center" vertical="center"/>
    </xf>
    <xf numFmtId="1" fontId="29" fillId="0" borderId="8" xfId="0" applyNumberFormat="1" applyFont="1" applyBorder="1" applyAlignment="1">
      <alignment horizontal="center" vertical="center"/>
    </xf>
    <xf numFmtId="1" fontId="29" fillId="0" borderId="6" xfId="0" applyNumberFormat="1" applyFont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1" fillId="1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20" borderId="5" xfId="0" applyFont="1" applyFill="1" applyBorder="1" applyAlignment="1">
      <alignment horizontal="center"/>
    </xf>
    <xf numFmtId="1" fontId="0" fillId="19" borderId="1" xfId="0" applyNumberFormat="1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 vertical="center"/>
    </xf>
    <xf numFmtId="0" fontId="1" fillId="20" borderId="4" xfId="0" applyFont="1" applyFill="1" applyBorder="1" applyAlignment="1">
      <alignment horizontal="center" vertical="center"/>
    </xf>
    <xf numFmtId="0" fontId="1" fillId="20" borderId="5" xfId="0" applyFon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1" fontId="0" fillId="18" borderId="1" xfId="0" applyNumberFormat="1" applyFill="1" applyBorder="1" applyAlignment="1">
      <alignment horizontal="center" vertical="center"/>
    </xf>
    <xf numFmtId="1" fontId="0" fillId="14" borderId="1" xfId="0" applyNumberFormat="1" applyFill="1" applyBorder="1" applyAlignment="1">
      <alignment horizontal="center" vertical="center"/>
    </xf>
    <xf numFmtId="1" fontId="0" fillId="17" borderId="1" xfId="0" applyNumberFormat="1" applyFill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0" fillId="16" borderId="1" xfId="0" applyNumberFormat="1" applyFill="1" applyBorder="1" applyAlignment="1">
      <alignment horizontal="center" vertical="center"/>
    </xf>
    <xf numFmtId="1" fontId="0" fillId="13" borderId="1" xfId="0" applyNumberForma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0" fontId="1" fillId="20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 wrapText="1"/>
    </xf>
    <xf numFmtId="2" fontId="27" fillId="4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55" fillId="10" borderId="14" xfId="0" applyFont="1" applyFill="1" applyBorder="1" applyAlignment="1">
      <alignment vertical="center" wrapText="1"/>
    </xf>
    <xf numFmtId="0" fontId="55" fillId="10" borderId="15" xfId="0" applyFont="1" applyFill="1" applyBorder="1" applyAlignment="1">
      <alignment vertical="center" wrapText="1"/>
    </xf>
    <xf numFmtId="0" fontId="51" fillId="10" borderId="16" xfId="0" applyFont="1" applyFill="1" applyBorder="1" applyAlignment="1">
      <alignment horizontal="center" vertical="center" wrapText="1"/>
    </xf>
    <xf numFmtId="0" fontId="51" fillId="10" borderId="17" xfId="0" applyFont="1" applyFill="1" applyBorder="1" applyAlignment="1">
      <alignment horizontal="center" vertical="center" wrapText="1"/>
    </xf>
    <xf numFmtId="0" fontId="0" fillId="10" borderId="18" xfId="0" applyFill="1" applyBorder="1" applyAlignment="1">
      <alignment vertical="top" wrapText="1"/>
    </xf>
    <xf numFmtId="0" fontId="0" fillId="10" borderId="19" xfId="0" applyFill="1" applyBorder="1" applyAlignment="1">
      <alignment vertical="top" wrapText="1"/>
    </xf>
    <xf numFmtId="0" fontId="50" fillId="10" borderId="14" xfId="0" applyFont="1" applyFill="1" applyBorder="1" applyAlignment="1">
      <alignment vertical="center" wrapText="1"/>
    </xf>
    <xf numFmtId="0" fontId="50" fillId="10" borderId="15" xfId="0" applyFont="1" applyFill="1" applyBorder="1" applyAlignment="1">
      <alignment vertical="center" wrapText="1"/>
    </xf>
    <xf numFmtId="0" fontId="50" fillId="10" borderId="16" xfId="0" applyFont="1" applyFill="1" applyBorder="1" applyAlignment="1">
      <alignment vertical="center" wrapText="1"/>
    </xf>
    <xf numFmtId="0" fontId="50" fillId="10" borderId="17" xfId="0" applyFont="1" applyFill="1" applyBorder="1" applyAlignment="1">
      <alignment vertical="center" wrapText="1"/>
    </xf>
    <xf numFmtId="0" fontId="51" fillId="10" borderId="18" xfId="0" applyFont="1" applyFill="1" applyBorder="1" applyAlignment="1">
      <alignment horizontal="left" vertical="center" wrapText="1" indent="1"/>
    </xf>
    <xf numFmtId="0" fontId="51" fillId="10" borderId="19" xfId="0" applyFont="1" applyFill="1" applyBorder="1" applyAlignment="1">
      <alignment horizontal="left" vertical="center" wrapText="1" indent="1"/>
    </xf>
    <xf numFmtId="0" fontId="51" fillId="10" borderId="24" xfId="0" applyFont="1" applyFill="1" applyBorder="1" applyAlignment="1">
      <alignment horizontal="left" vertical="center" wrapText="1" indent="4"/>
    </xf>
    <xf numFmtId="0" fontId="51" fillId="10" borderId="23" xfId="0" applyFont="1" applyFill="1" applyBorder="1" applyAlignment="1">
      <alignment horizontal="left" vertical="center" wrapText="1" indent="4"/>
    </xf>
    <xf numFmtId="0" fontId="51" fillId="10" borderId="22" xfId="0" applyFont="1" applyFill="1" applyBorder="1" applyAlignment="1">
      <alignment horizontal="left" vertical="center" wrapText="1" indent="4"/>
    </xf>
    <xf numFmtId="0" fontId="53" fillId="10" borderId="14" xfId="0" applyFont="1" applyFill="1" applyBorder="1" applyAlignment="1">
      <alignment vertical="center" wrapText="1"/>
    </xf>
    <xf numFmtId="0" fontId="53" fillId="10" borderId="15" xfId="0" applyFont="1" applyFill="1" applyBorder="1" applyAlignment="1">
      <alignment vertical="center" wrapText="1"/>
    </xf>
    <xf numFmtId="0" fontId="51" fillId="10" borderId="24" xfId="0" applyFont="1" applyFill="1" applyBorder="1" applyAlignment="1">
      <alignment horizontal="center" vertical="center" textRotation="90" wrapText="1"/>
    </xf>
    <xf numFmtId="0" fontId="51" fillId="10" borderId="23" xfId="0" applyFont="1" applyFill="1" applyBorder="1" applyAlignment="1">
      <alignment horizontal="center" vertical="center" textRotation="90" wrapText="1"/>
    </xf>
    <xf numFmtId="0" fontId="51" fillId="10" borderId="22" xfId="0" applyFont="1" applyFill="1" applyBorder="1" applyAlignment="1">
      <alignment horizontal="center" vertical="center" textRotation="90" wrapText="1"/>
    </xf>
    <xf numFmtId="0" fontId="51" fillId="10" borderId="24" xfId="0" applyFont="1" applyFill="1" applyBorder="1" applyAlignment="1">
      <alignment horizontal="left" vertical="center" wrapText="1" indent="1"/>
    </xf>
    <xf numFmtId="0" fontId="51" fillId="10" borderId="23" xfId="0" applyFont="1" applyFill="1" applyBorder="1" applyAlignment="1">
      <alignment horizontal="left" vertical="center" wrapText="1" indent="1"/>
    </xf>
    <xf numFmtId="0" fontId="51" fillId="10" borderId="22" xfId="0" applyFont="1" applyFill="1" applyBorder="1" applyAlignment="1">
      <alignment horizontal="left" vertical="center" wrapText="1" indent="1"/>
    </xf>
    <xf numFmtId="0" fontId="51" fillId="10" borderId="14" xfId="0" applyFont="1" applyFill="1" applyBorder="1" applyAlignment="1">
      <alignment horizontal="center" vertical="center" wrapText="1"/>
    </xf>
    <xf numFmtId="0" fontId="51" fillId="10" borderId="15" xfId="0" applyFont="1" applyFill="1" applyBorder="1" applyAlignment="1">
      <alignment horizontal="center" vertical="center" wrapText="1"/>
    </xf>
    <xf numFmtId="0" fontId="51" fillId="10" borderId="18" xfId="0" applyFont="1" applyFill="1" applyBorder="1" applyAlignment="1">
      <alignment horizontal="center" vertical="center" wrapText="1"/>
    </xf>
    <xf numFmtId="0" fontId="51" fillId="10" borderId="19" xfId="0" applyFont="1" applyFill="1" applyBorder="1" applyAlignment="1">
      <alignment horizontal="center" vertical="center" wrapText="1"/>
    </xf>
    <xf numFmtId="0" fontId="32" fillId="3" borderId="13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 wrapText="1"/>
    </xf>
    <xf numFmtId="2" fontId="24" fillId="3" borderId="3" xfId="0" applyNumberFormat="1" applyFont="1" applyFill="1" applyBorder="1" applyAlignment="1">
      <alignment horizontal="center" vertical="center" wrapText="1"/>
    </xf>
    <xf numFmtId="2" fontId="24" fillId="3" borderId="5" xfId="0" applyNumberFormat="1" applyFont="1" applyFill="1" applyBorder="1" applyAlignment="1">
      <alignment horizontal="center" vertical="center" wrapText="1"/>
    </xf>
    <xf numFmtId="1" fontId="24" fillId="3" borderId="1" xfId="0" applyNumberFormat="1" applyFont="1" applyFill="1" applyBorder="1" applyAlignment="1">
      <alignment horizontal="center" vertical="center" wrapText="1"/>
    </xf>
    <xf numFmtId="11" fontId="29" fillId="0" borderId="1" xfId="0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166" fontId="26" fillId="0" borderId="1" xfId="0" applyNumberFormat="1" applyFont="1" applyBorder="1" applyAlignment="1">
      <alignment horizontal="center" vertical="center"/>
    </xf>
    <xf numFmtId="2" fontId="24" fillId="3" borderId="1" xfId="0" applyNumberFormat="1" applyFont="1" applyFill="1" applyBorder="1" applyAlignment="1">
      <alignment horizontal="center" vertical="center" wrapText="1"/>
    </xf>
    <xf numFmtId="2" fontId="15" fillId="0" borderId="2" xfId="0" applyNumberFormat="1" applyFont="1" applyBorder="1" applyAlignment="1">
      <alignment horizontal="center" vertical="center"/>
    </xf>
    <xf numFmtId="2" fontId="15" fillId="0" borderId="8" xfId="0" applyNumberFormat="1" applyFont="1" applyBorder="1" applyAlignment="1">
      <alignment horizontal="center" vertical="center"/>
    </xf>
    <xf numFmtId="2" fontId="15" fillId="0" borderId="6" xfId="0" applyNumberFormat="1" applyFont="1" applyBorder="1" applyAlignment="1">
      <alignment horizontal="center" vertical="center"/>
    </xf>
    <xf numFmtId="1" fontId="15" fillId="0" borderId="2" xfId="0" applyNumberFormat="1" applyFont="1" applyBorder="1" applyAlignment="1">
      <alignment horizontal="center" vertical="center"/>
    </xf>
    <xf numFmtId="1" fontId="15" fillId="0" borderId="8" xfId="0" applyNumberFormat="1" applyFont="1" applyBorder="1" applyAlignment="1">
      <alignment horizontal="center" vertical="center"/>
    </xf>
    <xf numFmtId="1" fontId="15" fillId="0" borderId="6" xfId="0" applyNumberFormat="1" applyFont="1" applyBorder="1" applyAlignment="1">
      <alignment horizontal="center" vertical="center"/>
    </xf>
    <xf numFmtId="0" fontId="25" fillId="3" borderId="9" xfId="0" applyFont="1" applyFill="1" applyBorder="1" applyAlignment="1">
      <alignment horizontal="center" vertical="center" wrapText="1"/>
    </xf>
    <xf numFmtId="0" fontId="25" fillId="3" borderId="10" xfId="0" applyFont="1" applyFill="1" applyBorder="1" applyAlignment="1">
      <alignment horizontal="center" vertical="center" wrapText="1"/>
    </xf>
    <xf numFmtId="0" fontId="25" fillId="3" borderId="1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2" fontId="4" fillId="3" borderId="8" xfId="0" applyNumberFormat="1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3" borderId="1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4" fillId="2" borderId="7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 wrapText="1"/>
    </xf>
    <xf numFmtId="2" fontId="2" fillId="3" borderId="2" xfId="0" applyNumberFormat="1" applyFont="1" applyFill="1" applyBorder="1" applyAlignment="1">
      <alignment horizontal="center" vertical="center" wrapText="1"/>
    </xf>
    <xf numFmtId="2" fontId="2" fillId="3" borderId="6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2" fillId="3" borderId="3" xfId="0" applyFont="1" applyFill="1" applyBorder="1" applyAlignment="1">
      <alignment horizontal="center" vertical="center" wrapText="1"/>
    </xf>
    <xf numFmtId="0" fontId="22" fillId="3" borderId="4" xfId="0" applyFont="1" applyFill="1" applyBorder="1" applyAlignment="1">
      <alignment horizontal="center" vertical="center" wrapText="1"/>
    </xf>
    <xf numFmtId="0" fontId="22" fillId="3" borderId="5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16" fillId="3" borderId="0" xfId="0" applyFont="1" applyFill="1" applyAlignment="1">
      <alignment horizontal="center" vertical="center" wrapText="1"/>
    </xf>
  </cellXfs>
  <cellStyles count="4">
    <cellStyle name="Normal" xfId="0" builtinId="0"/>
    <cellStyle name="Normal 2" xfId="2" xr:uid="{00000000-0005-0000-0000-000001000000}"/>
    <cellStyle name="Normal 2 2" xfId="3" xr:uid="{00000000-0005-0000-0000-000002000000}"/>
    <cellStyle name="Percent" xfId="1" builtinId="5"/>
  </cellStyles>
  <dxfs count="8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21929932567582133"/>
          <c:y val="3.55917856742212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728164353387454"/>
          <c:h val="0.57355632308791771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2391.9</c:v>
                </c:pt>
                <c:pt idx="3">
                  <c:v>2400</c:v>
                </c:pt>
                <c:pt idx="4">
                  <c:v>2387.1</c:v>
                </c:pt>
                <c:pt idx="5">
                  <c:v>2359.6999999999998</c:v>
                </c:pt>
                <c:pt idx="6">
                  <c:v>2387.1</c:v>
                </c:pt>
                <c:pt idx="7">
                  <c:v>2387.1</c:v>
                </c:pt>
                <c:pt idx="8">
                  <c:v>2400</c:v>
                </c:pt>
                <c:pt idx="9">
                  <c:v>2380.6</c:v>
                </c:pt>
                <c:pt idx="10">
                  <c:v>2379</c:v>
                </c:pt>
                <c:pt idx="11">
                  <c:v>2393.5</c:v>
                </c:pt>
                <c:pt idx="12">
                  <c:v>2395.1999999999998</c:v>
                </c:pt>
                <c:pt idx="13">
                  <c:v>2398.4</c:v>
                </c:pt>
                <c:pt idx="14">
                  <c:v>2396.8000000000002</c:v>
                </c:pt>
                <c:pt idx="15">
                  <c:v>2387.1</c:v>
                </c:pt>
                <c:pt idx="16">
                  <c:v>2393.5</c:v>
                </c:pt>
                <c:pt idx="17">
                  <c:v>2395.1999999999998</c:v>
                </c:pt>
                <c:pt idx="18">
                  <c:v>2379</c:v>
                </c:pt>
                <c:pt idx="19" formatCode="General">
                  <c:v>2398.4</c:v>
                </c:pt>
                <c:pt idx="20" formatCode="General">
                  <c:v>2393.5</c:v>
                </c:pt>
                <c:pt idx="21" formatCode="General">
                  <c:v>2361.3000000000002</c:v>
                </c:pt>
                <c:pt idx="22">
                  <c:v>2383.9</c:v>
                </c:pt>
                <c:pt idx="23">
                  <c:v>2388.6999999999998</c:v>
                </c:pt>
                <c:pt idx="24" formatCode="General">
                  <c:v>2383.9</c:v>
                </c:pt>
                <c:pt idx="25" formatCode="General">
                  <c:v>2396.8000000000002</c:v>
                </c:pt>
                <c:pt idx="26" formatCode="General">
                  <c:v>2390.3000000000002</c:v>
                </c:pt>
                <c:pt idx="27" formatCode="General">
                  <c:v>2382.3000000000002</c:v>
                </c:pt>
                <c:pt idx="28">
                  <c:v>2395.1999999999998</c:v>
                </c:pt>
                <c:pt idx="29">
                  <c:v>2364.5</c:v>
                </c:pt>
                <c:pt idx="30" formatCode="General">
                  <c:v>2398.4</c:v>
                </c:pt>
                <c:pt idx="31" formatCode="General">
                  <c:v>2369.4</c:v>
                </c:pt>
                <c:pt idx="32" formatCode="General">
                  <c:v>2388.6999999999998</c:v>
                </c:pt>
                <c:pt idx="33" formatCode="General">
                  <c:v>2380.6</c:v>
                </c:pt>
                <c:pt idx="34" formatCode="General">
                  <c:v>2398.4</c:v>
                </c:pt>
                <c:pt idx="35" formatCode="General">
                  <c:v>2400</c:v>
                </c:pt>
                <c:pt idx="36" formatCode="General">
                  <c:v>2400</c:v>
                </c:pt>
                <c:pt idx="37" formatCode="General">
                  <c:v>2396.8000000000002</c:v>
                </c:pt>
                <c:pt idx="38" formatCode="General">
                  <c:v>2396.8000000000002</c:v>
                </c:pt>
                <c:pt idx="39" formatCode="General">
                  <c:v>2377.4</c:v>
                </c:pt>
                <c:pt idx="40" formatCode="General">
                  <c:v>2388.6999999999998</c:v>
                </c:pt>
                <c:pt idx="41" formatCode="General">
                  <c:v>2385.5</c:v>
                </c:pt>
                <c:pt idx="42" formatCode="General">
                  <c:v>2396.8000000000002</c:v>
                </c:pt>
                <c:pt idx="43" formatCode="General">
                  <c:v>2393.5</c:v>
                </c:pt>
                <c:pt idx="44" formatCode="General">
                  <c:v>2388.6999999999998</c:v>
                </c:pt>
                <c:pt idx="45" formatCode="General">
                  <c:v>2400</c:v>
                </c:pt>
                <c:pt idx="46" formatCode="General">
                  <c:v>2351.6</c:v>
                </c:pt>
                <c:pt idx="47" formatCode="General">
                  <c:v>2383.9</c:v>
                </c:pt>
                <c:pt idx="48" formatCode="General">
                  <c:v>2398.4</c:v>
                </c:pt>
                <c:pt idx="49" formatCode="General">
                  <c:v>2385.5</c:v>
                </c:pt>
                <c:pt idx="50" formatCode="General">
                  <c:v>2393.5</c:v>
                </c:pt>
                <c:pt idx="51" formatCode="General">
                  <c:v>2340.3000000000002</c:v>
                </c:pt>
                <c:pt idx="52" formatCode="General">
                  <c:v>2383.9</c:v>
                </c:pt>
                <c:pt idx="53" formatCode="General">
                  <c:v>2391.9</c:v>
                </c:pt>
                <c:pt idx="54" formatCode="General">
                  <c:v>2400</c:v>
                </c:pt>
                <c:pt idx="55" formatCode="General">
                  <c:v>2377.4</c:v>
                </c:pt>
                <c:pt idx="56" formatCode="General">
                  <c:v>2369.4</c:v>
                </c:pt>
                <c:pt idx="57" formatCode="General">
                  <c:v>2395.1999999999998</c:v>
                </c:pt>
                <c:pt idx="58" formatCode="General">
                  <c:v>2400</c:v>
                </c:pt>
                <c:pt idx="59" formatCode="General">
                  <c:v>2395.1999999999998</c:v>
                </c:pt>
                <c:pt idx="60" formatCode="General">
                  <c:v>2395.1999999999998</c:v>
                </c:pt>
                <c:pt idx="61" formatCode="General">
                  <c:v>2391.9</c:v>
                </c:pt>
                <c:pt idx="62" formatCode="General">
                  <c:v>2398.4</c:v>
                </c:pt>
                <c:pt idx="63" formatCode="General">
                  <c:v>2395.1999999999998</c:v>
                </c:pt>
                <c:pt idx="64" formatCode="General">
                  <c:v>2383.9</c:v>
                </c:pt>
                <c:pt idx="65" formatCode="General">
                  <c:v>2338.6999999999998</c:v>
                </c:pt>
                <c:pt idx="66" formatCode="General">
                  <c:v>2393.5</c:v>
                </c:pt>
                <c:pt idx="67" formatCode="General">
                  <c:v>2343.5</c:v>
                </c:pt>
                <c:pt idx="68" formatCode="General">
                  <c:v>2375.8000000000002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19-4F68-B877-33238C113AA7}"/>
            </c:ext>
          </c:extLst>
        </c:ser>
        <c:ser>
          <c:idx val="1"/>
          <c:order val="1"/>
          <c:tx>
            <c:v>E-Granular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226.8</c:v>
                </c:pt>
                <c:pt idx="2">
                  <c:v>227.3</c:v>
                </c:pt>
                <c:pt idx="3" formatCode="General">
                  <c:v>227</c:v>
                </c:pt>
                <c:pt idx="4" formatCode="General">
                  <c:v>227.7</c:v>
                </c:pt>
                <c:pt idx="5" formatCode="General">
                  <c:v>227.5</c:v>
                </c:pt>
                <c:pt idx="6">
                  <c:v>227.2</c:v>
                </c:pt>
                <c:pt idx="7">
                  <c:v>227.4</c:v>
                </c:pt>
                <c:pt idx="8">
                  <c:v>227.2</c:v>
                </c:pt>
                <c:pt idx="9">
                  <c:v>227.8</c:v>
                </c:pt>
                <c:pt idx="10" formatCode="General">
                  <c:v>227.5</c:v>
                </c:pt>
                <c:pt idx="11">
                  <c:v>226.6</c:v>
                </c:pt>
                <c:pt idx="12">
                  <c:v>225.7</c:v>
                </c:pt>
                <c:pt idx="13" formatCode="0.0">
                  <c:v>227</c:v>
                </c:pt>
                <c:pt idx="14" formatCode="General">
                  <c:v>227.4</c:v>
                </c:pt>
                <c:pt idx="15" formatCode="General">
                  <c:v>227.1</c:v>
                </c:pt>
                <c:pt idx="16" formatCode="General">
                  <c:v>227.9</c:v>
                </c:pt>
                <c:pt idx="17" formatCode="General">
                  <c:v>227.8</c:v>
                </c:pt>
                <c:pt idx="18" formatCode="General">
                  <c:v>227.2</c:v>
                </c:pt>
                <c:pt idx="19" formatCode="General">
                  <c:v>227.8</c:v>
                </c:pt>
                <c:pt idx="20" formatCode="General">
                  <c:v>226.9</c:v>
                </c:pt>
                <c:pt idx="21" formatCode="General">
                  <c:v>227.7</c:v>
                </c:pt>
                <c:pt idx="22" formatCode="0.0">
                  <c:v>227.4</c:v>
                </c:pt>
                <c:pt idx="23" formatCode="0.0">
                  <c:v>226.1</c:v>
                </c:pt>
                <c:pt idx="24" formatCode="General">
                  <c:v>227.8</c:v>
                </c:pt>
                <c:pt idx="25" formatCode="General">
                  <c:v>227.5</c:v>
                </c:pt>
                <c:pt idx="26" formatCode="General">
                  <c:v>227.5</c:v>
                </c:pt>
                <c:pt idx="27" formatCode="General">
                  <c:v>227.4</c:v>
                </c:pt>
                <c:pt idx="28" formatCode="General">
                  <c:v>225.9</c:v>
                </c:pt>
                <c:pt idx="29" formatCode="General">
                  <c:v>226.8</c:v>
                </c:pt>
                <c:pt idx="30" formatCode="General">
                  <c:v>227.3</c:v>
                </c:pt>
                <c:pt idx="31" formatCode="General">
                  <c:v>226.6</c:v>
                </c:pt>
                <c:pt idx="32" formatCode="General">
                  <c:v>227.5</c:v>
                </c:pt>
                <c:pt idx="33" formatCode="General">
                  <c:v>226.3</c:v>
                </c:pt>
                <c:pt idx="34" formatCode="General">
                  <c:v>227.5</c:v>
                </c:pt>
                <c:pt idx="35" formatCode="General">
                  <c:v>227.8</c:v>
                </c:pt>
                <c:pt idx="36" formatCode="General">
                  <c:v>227.8</c:v>
                </c:pt>
                <c:pt idx="37" formatCode="General">
                  <c:v>227.3</c:v>
                </c:pt>
                <c:pt idx="38" formatCode="General">
                  <c:v>227.4</c:v>
                </c:pt>
                <c:pt idx="39" formatCode="General">
                  <c:v>227.2</c:v>
                </c:pt>
                <c:pt idx="40" formatCode="General">
                  <c:v>227.8</c:v>
                </c:pt>
                <c:pt idx="41" formatCode="General">
                  <c:v>227.9</c:v>
                </c:pt>
                <c:pt idx="42" formatCode="General">
                  <c:v>227.5</c:v>
                </c:pt>
                <c:pt idx="43" formatCode="General">
                  <c:v>227.7</c:v>
                </c:pt>
                <c:pt idx="44" formatCode="General">
                  <c:v>227</c:v>
                </c:pt>
                <c:pt idx="45" formatCode="General">
                  <c:v>227.3</c:v>
                </c:pt>
                <c:pt idx="46" formatCode="General">
                  <c:v>227.3</c:v>
                </c:pt>
                <c:pt idx="47" formatCode="General">
                  <c:v>227.9</c:v>
                </c:pt>
                <c:pt idx="48" formatCode="General">
                  <c:v>227.4</c:v>
                </c:pt>
                <c:pt idx="49" formatCode="General">
                  <c:v>227.8</c:v>
                </c:pt>
                <c:pt idx="50" formatCode="General">
                  <c:v>227</c:v>
                </c:pt>
                <c:pt idx="51" formatCode="General">
                  <c:v>225.7</c:v>
                </c:pt>
                <c:pt idx="52" formatCode="General">
                  <c:v>227.8</c:v>
                </c:pt>
                <c:pt idx="53" formatCode="General">
                  <c:v>227.5</c:v>
                </c:pt>
                <c:pt idx="54" formatCode="General">
                  <c:v>226.2</c:v>
                </c:pt>
                <c:pt idx="55" formatCode="General">
                  <c:v>227.7</c:v>
                </c:pt>
                <c:pt idx="56" formatCode="General">
                  <c:v>226.7</c:v>
                </c:pt>
                <c:pt idx="57" formatCode="General">
                  <c:v>227.3</c:v>
                </c:pt>
                <c:pt idx="58" formatCode="General">
                  <c:v>227.3</c:v>
                </c:pt>
                <c:pt idx="59" formatCode="General">
                  <c:v>227.1</c:v>
                </c:pt>
                <c:pt idx="60" formatCode="General">
                  <c:v>224.9</c:v>
                </c:pt>
                <c:pt idx="61" formatCode="General">
                  <c:v>226.8</c:v>
                </c:pt>
                <c:pt idx="62" formatCode="General">
                  <c:v>227.4</c:v>
                </c:pt>
                <c:pt idx="63" formatCode="General">
                  <c:v>227.2</c:v>
                </c:pt>
                <c:pt idx="64" formatCode="General">
                  <c:v>226.7</c:v>
                </c:pt>
                <c:pt idx="65" formatCode="General">
                  <c:v>227.3</c:v>
                </c:pt>
                <c:pt idx="66" formatCode="General">
                  <c:v>226.7</c:v>
                </c:pt>
                <c:pt idx="67" formatCode="General">
                  <c:v>226.3</c:v>
                </c:pt>
                <c:pt idx="68" formatCode="General">
                  <c:v>226.7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19-4F68-B877-33238C113AA7}"/>
            </c:ext>
          </c:extLst>
        </c:ser>
        <c:ser>
          <c:idx val="2"/>
          <c:order val="2"/>
          <c:tx>
            <c:v>E-Subgrade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95</c:v>
                </c:pt>
                <c:pt idx="2">
                  <c:v>95</c:v>
                </c:pt>
                <c:pt idx="3" formatCode="General">
                  <c:v>95</c:v>
                </c:pt>
                <c:pt idx="4" formatCode="General">
                  <c:v>95</c:v>
                </c:pt>
                <c:pt idx="5" formatCode="General">
                  <c:v>94.9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94.9</c:v>
                </c:pt>
                <c:pt idx="11">
                  <c:v>95</c:v>
                </c:pt>
                <c:pt idx="12">
                  <c:v>95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94.9</c:v>
                </c:pt>
                <c:pt idx="16" formatCode="General">
                  <c:v>94.9</c:v>
                </c:pt>
                <c:pt idx="17" formatCode="General">
                  <c:v>95</c:v>
                </c:pt>
                <c:pt idx="18" formatCode="General">
                  <c:v>95</c:v>
                </c:pt>
                <c:pt idx="19" formatCode="General">
                  <c:v>95</c:v>
                </c:pt>
                <c:pt idx="20" formatCode="General">
                  <c:v>94.9</c:v>
                </c:pt>
                <c:pt idx="21" formatCode="General">
                  <c:v>94.9</c:v>
                </c:pt>
                <c:pt idx="22" formatCode="General">
                  <c:v>94.9</c:v>
                </c:pt>
                <c:pt idx="23" formatCode="General">
                  <c:v>95</c:v>
                </c:pt>
                <c:pt idx="24" formatCode="General">
                  <c:v>94.9</c:v>
                </c:pt>
                <c:pt idx="25" formatCode="General">
                  <c:v>95</c:v>
                </c:pt>
                <c:pt idx="26" formatCode="General">
                  <c:v>95</c:v>
                </c:pt>
                <c:pt idx="27" formatCode="General">
                  <c:v>94.9</c:v>
                </c:pt>
                <c:pt idx="28" formatCode="General">
                  <c:v>95</c:v>
                </c:pt>
                <c:pt idx="29" formatCode="General">
                  <c:v>95</c:v>
                </c:pt>
                <c:pt idx="30" formatCode="General">
                  <c:v>94.9</c:v>
                </c:pt>
                <c:pt idx="31" formatCode="General">
                  <c:v>95</c:v>
                </c:pt>
                <c:pt idx="32" formatCode="General">
                  <c:v>95</c:v>
                </c:pt>
                <c:pt idx="33" formatCode="General">
                  <c:v>95</c:v>
                </c:pt>
                <c:pt idx="34" formatCode="General">
                  <c:v>94.9</c:v>
                </c:pt>
                <c:pt idx="35" formatCode="General">
                  <c:v>94.9</c:v>
                </c:pt>
                <c:pt idx="36" formatCode="General">
                  <c:v>94.9</c:v>
                </c:pt>
                <c:pt idx="37" formatCode="General">
                  <c:v>95</c:v>
                </c:pt>
                <c:pt idx="38" formatCode="General">
                  <c:v>95</c:v>
                </c:pt>
                <c:pt idx="39" formatCode="General">
                  <c:v>95</c:v>
                </c:pt>
                <c:pt idx="40" formatCode="General">
                  <c:v>94.9</c:v>
                </c:pt>
                <c:pt idx="41" formatCode="General">
                  <c:v>95</c:v>
                </c:pt>
                <c:pt idx="42" formatCode="General">
                  <c:v>94.9</c:v>
                </c:pt>
                <c:pt idx="43" formatCode="General">
                  <c:v>95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94.9</c:v>
                </c:pt>
                <c:pt idx="48" formatCode="General">
                  <c:v>95</c:v>
                </c:pt>
                <c:pt idx="49" formatCode="General">
                  <c:v>94.9</c:v>
                </c:pt>
                <c:pt idx="50" formatCode="General">
                  <c:v>94.9</c:v>
                </c:pt>
                <c:pt idx="51" formatCode="General">
                  <c:v>95</c:v>
                </c:pt>
                <c:pt idx="52" formatCode="General">
                  <c:v>94.9</c:v>
                </c:pt>
                <c:pt idx="53" formatCode="General">
                  <c:v>95</c:v>
                </c:pt>
                <c:pt idx="54" formatCode="General">
                  <c:v>95</c:v>
                </c:pt>
                <c:pt idx="55" formatCode="General">
                  <c:v>94.9</c:v>
                </c:pt>
                <c:pt idx="56" formatCode="General">
                  <c:v>95</c:v>
                </c:pt>
                <c:pt idx="57" formatCode="General">
                  <c:v>94.9</c:v>
                </c:pt>
                <c:pt idx="58" formatCode="General">
                  <c:v>94.9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94.9</c:v>
                </c:pt>
                <c:pt idx="62" formatCode="General">
                  <c:v>95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95</c:v>
                </c:pt>
                <c:pt idx="67" formatCode="General">
                  <c:v>94.9</c:v>
                </c:pt>
                <c:pt idx="68" formatCode="General">
                  <c:v>95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19-4F68-B877-33238C113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362400"/>
          <c:min val="343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868730866418239"/>
              <c:y val="0.8521897265777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1000"/>
        <c:minorUnit val="100"/>
      </c:valAx>
      <c:valAx>
        <c:axId val="23497326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0180735057293394E-2"/>
              <c:y val="0.187779936787475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68394489193695"/>
          <c:y val="0.90642704118543771"/>
          <c:w val="0.6276190761742092"/>
          <c:h val="9.3572983409786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69901118015107"/>
          <c:y val="0.12547153668321256"/>
          <c:w val="0.79706088370785755"/>
          <c:h val="0.62904398871002598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2391.9</c:v>
                </c:pt>
                <c:pt idx="3">
                  <c:v>2400</c:v>
                </c:pt>
                <c:pt idx="4">
                  <c:v>2387.1</c:v>
                </c:pt>
                <c:pt idx="5">
                  <c:v>2359.6999999999998</c:v>
                </c:pt>
                <c:pt idx="6">
                  <c:v>2387.1</c:v>
                </c:pt>
                <c:pt idx="7">
                  <c:v>2387.1</c:v>
                </c:pt>
                <c:pt idx="8">
                  <c:v>2400</c:v>
                </c:pt>
                <c:pt idx="9">
                  <c:v>2380.6</c:v>
                </c:pt>
                <c:pt idx="10">
                  <c:v>2379</c:v>
                </c:pt>
                <c:pt idx="11">
                  <c:v>2393.5</c:v>
                </c:pt>
                <c:pt idx="12">
                  <c:v>2395.1999999999998</c:v>
                </c:pt>
                <c:pt idx="13">
                  <c:v>2398.4</c:v>
                </c:pt>
                <c:pt idx="14">
                  <c:v>2396.8000000000002</c:v>
                </c:pt>
                <c:pt idx="15">
                  <c:v>2387.1</c:v>
                </c:pt>
                <c:pt idx="16">
                  <c:v>2393.5</c:v>
                </c:pt>
                <c:pt idx="17">
                  <c:v>2395.1999999999998</c:v>
                </c:pt>
                <c:pt idx="18">
                  <c:v>2379</c:v>
                </c:pt>
                <c:pt idx="19" formatCode="General">
                  <c:v>2398.4</c:v>
                </c:pt>
                <c:pt idx="20" formatCode="General">
                  <c:v>2393.5</c:v>
                </c:pt>
                <c:pt idx="21" formatCode="General">
                  <c:v>2361.3000000000002</c:v>
                </c:pt>
                <c:pt idx="22">
                  <c:v>2383.9</c:v>
                </c:pt>
                <c:pt idx="23">
                  <c:v>2388.6999999999998</c:v>
                </c:pt>
                <c:pt idx="24" formatCode="General">
                  <c:v>2383.9</c:v>
                </c:pt>
                <c:pt idx="25" formatCode="General">
                  <c:v>2396.8000000000002</c:v>
                </c:pt>
                <c:pt idx="26" formatCode="General">
                  <c:v>2390.3000000000002</c:v>
                </c:pt>
                <c:pt idx="27" formatCode="General">
                  <c:v>2382.3000000000002</c:v>
                </c:pt>
                <c:pt idx="28">
                  <c:v>2395.1999999999998</c:v>
                </c:pt>
                <c:pt idx="29">
                  <c:v>2364.5</c:v>
                </c:pt>
                <c:pt idx="30" formatCode="General">
                  <c:v>2398.4</c:v>
                </c:pt>
                <c:pt idx="31" formatCode="General">
                  <c:v>2369.4</c:v>
                </c:pt>
                <c:pt idx="32" formatCode="General">
                  <c:v>2388.6999999999998</c:v>
                </c:pt>
                <c:pt idx="33" formatCode="General">
                  <c:v>2380.6</c:v>
                </c:pt>
                <c:pt idx="34" formatCode="General">
                  <c:v>2398.4</c:v>
                </c:pt>
                <c:pt idx="35" formatCode="General">
                  <c:v>2400</c:v>
                </c:pt>
                <c:pt idx="36" formatCode="General">
                  <c:v>2400</c:v>
                </c:pt>
                <c:pt idx="37" formatCode="General">
                  <c:v>2396.8000000000002</c:v>
                </c:pt>
                <c:pt idx="38" formatCode="General">
                  <c:v>2396.8000000000002</c:v>
                </c:pt>
                <c:pt idx="39" formatCode="General">
                  <c:v>2377.4</c:v>
                </c:pt>
                <c:pt idx="40" formatCode="General">
                  <c:v>2388.6999999999998</c:v>
                </c:pt>
                <c:pt idx="41" formatCode="General">
                  <c:v>2385.5</c:v>
                </c:pt>
                <c:pt idx="42" formatCode="General">
                  <c:v>2396.8000000000002</c:v>
                </c:pt>
                <c:pt idx="43" formatCode="General">
                  <c:v>2393.5</c:v>
                </c:pt>
                <c:pt idx="44" formatCode="General">
                  <c:v>2388.6999999999998</c:v>
                </c:pt>
                <c:pt idx="45" formatCode="General">
                  <c:v>2400</c:v>
                </c:pt>
                <c:pt idx="46" formatCode="General">
                  <c:v>2351.6</c:v>
                </c:pt>
                <c:pt idx="47" formatCode="General">
                  <c:v>2383.9</c:v>
                </c:pt>
                <c:pt idx="48" formatCode="General">
                  <c:v>2398.4</c:v>
                </c:pt>
                <c:pt idx="49" formatCode="General">
                  <c:v>2385.5</c:v>
                </c:pt>
                <c:pt idx="50" formatCode="General">
                  <c:v>2393.5</c:v>
                </c:pt>
                <c:pt idx="51" formatCode="General">
                  <c:v>2340.3000000000002</c:v>
                </c:pt>
                <c:pt idx="52" formatCode="General">
                  <c:v>2383.9</c:v>
                </c:pt>
                <c:pt idx="53" formatCode="General">
                  <c:v>2391.9</c:v>
                </c:pt>
                <c:pt idx="54" formatCode="General">
                  <c:v>2400</c:v>
                </c:pt>
                <c:pt idx="55" formatCode="General">
                  <c:v>2377.4</c:v>
                </c:pt>
                <c:pt idx="56" formatCode="General">
                  <c:v>2369.4</c:v>
                </c:pt>
                <c:pt idx="57" formatCode="General">
                  <c:v>2395.1999999999998</c:v>
                </c:pt>
                <c:pt idx="58" formatCode="General">
                  <c:v>2400</c:v>
                </c:pt>
                <c:pt idx="59" formatCode="General">
                  <c:v>2395.1999999999998</c:v>
                </c:pt>
                <c:pt idx="60" formatCode="General">
                  <c:v>2395.1999999999998</c:v>
                </c:pt>
                <c:pt idx="61" formatCode="General">
                  <c:v>2391.9</c:v>
                </c:pt>
                <c:pt idx="62" formatCode="General">
                  <c:v>2398.4</c:v>
                </c:pt>
                <c:pt idx="63" formatCode="General">
                  <c:v>2395.1999999999998</c:v>
                </c:pt>
                <c:pt idx="64" formatCode="General">
                  <c:v>2383.9</c:v>
                </c:pt>
                <c:pt idx="65" formatCode="General">
                  <c:v>2338.6999999999998</c:v>
                </c:pt>
                <c:pt idx="66" formatCode="General">
                  <c:v>2393.5</c:v>
                </c:pt>
                <c:pt idx="67" formatCode="General">
                  <c:v>2343.5</c:v>
                </c:pt>
                <c:pt idx="68" formatCode="General">
                  <c:v>2375.8000000000002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52-445E-8B67-6F316413370F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'10Y-30msa'!$AS$4:$AS$73</c:f>
              <c:numCache>
                <c:formatCode>0.00</c:formatCode>
                <c:ptCount val="70"/>
                <c:pt idx="0">
                  <c:v>1577.2858037822741</c:v>
                </c:pt>
                <c:pt idx="1">
                  <c:v>1576.2335784295174</c:v>
                </c:pt>
                <c:pt idx="2">
                  <c:v>1573.0111382867001</c:v>
                </c:pt>
                <c:pt idx="3">
                  <c:v>1578.3380291350306</c:v>
                </c:pt>
                <c:pt idx="4">
                  <c:v>1569.8544622284298</c:v>
                </c:pt>
                <c:pt idx="5">
                  <c:v>1551.8351030624715</c:v>
                </c:pt>
                <c:pt idx="6">
                  <c:v>1569.8544622284298</c:v>
                </c:pt>
                <c:pt idx="7">
                  <c:v>1569.8544622284298</c:v>
                </c:pt>
                <c:pt idx="8">
                  <c:v>1578.3380291350306</c:v>
                </c:pt>
                <c:pt idx="9">
                  <c:v>1565.5797967328558</c:v>
                </c:pt>
                <c:pt idx="10">
                  <c:v>1564.5275713800991</c:v>
                </c:pt>
                <c:pt idx="11">
                  <c:v>1574.0633636394566</c:v>
                </c:pt>
                <c:pt idx="12">
                  <c:v>1575.1813530767604</c:v>
                </c:pt>
                <c:pt idx="13">
                  <c:v>1577.2858037822741</c:v>
                </c:pt>
                <c:pt idx="14">
                  <c:v>1576.2335784295174</c:v>
                </c:pt>
                <c:pt idx="15">
                  <c:v>1569.8544622284298</c:v>
                </c:pt>
                <c:pt idx="16">
                  <c:v>1574.0633636394566</c:v>
                </c:pt>
                <c:pt idx="17">
                  <c:v>1575.1813530767604</c:v>
                </c:pt>
                <c:pt idx="18">
                  <c:v>1564.5275713800991</c:v>
                </c:pt>
                <c:pt idx="19">
                  <c:v>1577.2858037822741</c:v>
                </c:pt>
                <c:pt idx="20">
                  <c:v>1574.0633636394566</c:v>
                </c:pt>
                <c:pt idx="21">
                  <c:v>1552.8873284152285</c:v>
                </c:pt>
                <c:pt idx="22">
                  <c:v>1567.7500115229166</c:v>
                </c:pt>
                <c:pt idx="23">
                  <c:v>1570.9066875811864</c:v>
                </c:pt>
                <c:pt idx="24">
                  <c:v>1567.7500115229166</c:v>
                </c:pt>
                <c:pt idx="25">
                  <c:v>1576.2335784295174</c:v>
                </c:pt>
                <c:pt idx="26">
                  <c:v>1571.9589129339433</c:v>
                </c:pt>
                <c:pt idx="27">
                  <c:v>1566.69778617016</c:v>
                </c:pt>
                <c:pt idx="28">
                  <c:v>1575.1813530767604</c:v>
                </c:pt>
                <c:pt idx="29">
                  <c:v>1554.9917791207417</c:v>
                </c:pt>
                <c:pt idx="30">
                  <c:v>1577.2858037822741</c:v>
                </c:pt>
                <c:pt idx="31">
                  <c:v>1558.214219263559</c:v>
                </c:pt>
                <c:pt idx="32">
                  <c:v>1570.9066875811864</c:v>
                </c:pt>
                <c:pt idx="33">
                  <c:v>1565.5797967328558</c:v>
                </c:pt>
                <c:pt idx="34">
                  <c:v>1577.2858037822741</c:v>
                </c:pt>
                <c:pt idx="35">
                  <c:v>1578.3380291350306</c:v>
                </c:pt>
                <c:pt idx="36">
                  <c:v>1578.3380291350306</c:v>
                </c:pt>
                <c:pt idx="37">
                  <c:v>1576.2335784295174</c:v>
                </c:pt>
                <c:pt idx="38">
                  <c:v>1576.2335784295174</c:v>
                </c:pt>
                <c:pt idx="39">
                  <c:v>1563.4753460273425</c:v>
                </c:pt>
                <c:pt idx="40">
                  <c:v>1570.9066875811864</c:v>
                </c:pt>
                <c:pt idx="41">
                  <c:v>1568.8022368756731</c:v>
                </c:pt>
                <c:pt idx="42">
                  <c:v>1576.2335784295174</c:v>
                </c:pt>
                <c:pt idx="43">
                  <c:v>1574.0633636394566</c:v>
                </c:pt>
                <c:pt idx="44">
                  <c:v>1570.9066875811864</c:v>
                </c:pt>
                <c:pt idx="45">
                  <c:v>1578.3380291350306</c:v>
                </c:pt>
                <c:pt idx="46">
                  <c:v>1546.5082122141409</c:v>
                </c:pt>
                <c:pt idx="47">
                  <c:v>1567.7500115229166</c:v>
                </c:pt>
                <c:pt idx="48">
                  <c:v>1577.2858037822741</c:v>
                </c:pt>
                <c:pt idx="49">
                  <c:v>1568.8022368756731</c:v>
                </c:pt>
                <c:pt idx="50">
                  <c:v>1574.0633636394566</c:v>
                </c:pt>
                <c:pt idx="51">
                  <c:v>1539.0768706602969</c:v>
                </c:pt>
                <c:pt idx="52">
                  <c:v>1567.7500115229166</c:v>
                </c:pt>
                <c:pt idx="53">
                  <c:v>1573.0111382867001</c:v>
                </c:pt>
                <c:pt idx="54">
                  <c:v>1578.3380291350306</c:v>
                </c:pt>
                <c:pt idx="55">
                  <c:v>1563.4753460273425</c:v>
                </c:pt>
                <c:pt idx="56">
                  <c:v>1558.214219263559</c:v>
                </c:pt>
                <c:pt idx="57">
                  <c:v>1575.1813530767604</c:v>
                </c:pt>
                <c:pt idx="58">
                  <c:v>1578.3380291350306</c:v>
                </c:pt>
                <c:pt idx="59">
                  <c:v>1575.1813530767604</c:v>
                </c:pt>
                <c:pt idx="60">
                  <c:v>1575.1813530767604</c:v>
                </c:pt>
                <c:pt idx="61">
                  <c:v>1573.0111382867001</c:v>
                </c:pt>
                <c:pt idx="62">
                  <c:v>1577.2858037822741</c:v>
                </c:pt>
                <c:pt idx="63">
                  <c:v>1575.1813530767604</c:v>
                </c:pt>
                <c:pt idx="64">
                  <c:v>1567.7500115229166</c:v>
                </c:pt>
                <c:pt idx="65">
                  <c:v>1538.0246453075399</c:v>
                </c:pt>
                <c:pt idx="66">
                  <c:v>1574.0633636394566</c:v>
                </c:pt>
                <c:pt idx="67">
                  <c:v>1541.1813213658102</c:v>
                </c:pt>
                <c:pt idx="68">
                  <c:v>1562.4231206745858</c:v>
                </c:pt>
                <c:pt idx="69">
                  <c:v>1578.3380291350306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52-445E-8B67-6F3164133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051280657281721"/>
              <c:y val="0.85566840434873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1000"/>
        <c:minorUnit val="10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9502776645042542E-2"/>
              <c:y val="0.12677495068293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60144148560347"/>
          <c:y val="0.89447010412986505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layout>
        <c:manualLayout>
          <c:xMode val="edge"/>
          <c:yMode val="edge"/>
          <c:x val="0.15151299991766706"/>
          <c:y val="1.84640832042682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197.5069964804334</c:v>
                </c:pt>
                <c:pt idx="2">
                  <c:v>197.9351505563051</c:v>
                </c:pt>
                <c:pt idx="3">
                  <c:v>197.67830065706644</c:v>
                </c:pt>
                <c:pt idx="4">
                  <c:v>198.27741889967663</c:v>
                </c:pt>
                <c:pt idx="5">
                  <c:v>198.10631301214815</c:v>
                </c:pt>
                <c:pt idx="6">
                  <c:v>197.84954809386474</c:v>
                </c:pt>
                <c:pt idx="7">
                  <c:v>198.02073885954385</c:v>
                </c:pt>
                <c:pt idx="8">
                  <c:v>197.84954809386474</c:v>
                </c:pt>
                <c:pt idx="9">
                  <c:v>198.36295065169023</c:v>
                </c:pt>
                <c:pt idx="10">
                  <c:v>198.10631301214815</c:v>
                </c:pt>
                <c:pt idx="11">
                  <c:v>197.33563549510538</c:v>
                </c:pt>
                <c:pt idx="12">
                  <c:v>196.5638061999546</c:v>
                </c:pt>
                <c:pt idx="13">
                  <c:v>197.67830065706644</c:v>
                </c:pt>
                <c:pt idx="14">
                  <c:v>198.02073885954385</c:v>
                </c:pt>
                <c:pt idx="15">
                  <c:v>197.76393146364674</c:v>
                </c:pt>
                <c:pt idx="16">
                  <c:v>198.44846828724823</c:v>
                </c:pt>
                <c:pt idx="17">
                  <c:v>198.36295065169023</c:v>
                </c:pt>
                <c:pt idx="18">
                  <c:v>197.84954809386474</c:v>
                </c:pt>
                <c:pt idx="19">
                  <c:v>198.36295065169023</c:v>
                </c:pt>
                <c:pt idx="20">
                  <c:v>197.59265566552969</c:v>
                </c:pt>
                <c:pt idx="21">
                  <c:v>198.27741889967663</c:v>
                </c:pt>
                <c:pt idx="22">
                  <c:v>198.02073885954385</c:v>
                </c:pt>
                <c:pt idx="23">
                  <c:v>196.90698404054976</c:v>
                </c:pt>
                <c:pt idx="24">
                  <c:v>198.36295065169023</c:v>
                </c:pt>
                <c:pt idx="25">
                  <c:v>198.10631301214815</c:v>
                </c:pt>
                <c:pt idx="26">
                  <c:v>198.10631301214815</c:v>
                </c:pt>
                <c:pt idx="27">
                  <c:v>198.02073885954385</c:v>
                </c:pt>
                <c:pt idx="28">
                  <c:v>196.73542368043078</c:v>
                </c:pt>
                <c:pt idx="29">
                  <c:v>197.5069964804334</c:v>
                </c:pt>
                <c:pt idx="30">
                  <c:v>197.9351505563051</c:v>
                </c:pt>
                <c:pt idx="31">
                  <c:v>197.33563549510538</c:v>
                </c:pt>
                <c:pt idx="32">
                  <c:v>198.10631301214815</c:v>
                </c:pt>
                <c:pt idx="33">
                  <c:v>197.07848734982466</c:v>
                </c:pt>
                <c:pt idx="34">
                  <c:v>198.10631301214815</c:v>
                </c:pt>
                <c:pt idx="35">
                  <c:v>198.36295065169023</c:v>
                </c:pt>
                <c:pt idx="36">
                  <c:v>198.36295065169023</c:v>
                </c:pt>
                <c:pt idx="37">
                  <c:v>197.9351505563051</c:v>
                </c:pt>
                <c:pt idx="38">
                  <c:v>198.02073885954385</c:v>
                </c:pt>
                <c:pt idx="39">
                  <c:v>197.84954809386474</c:v>
                </c:pt>
                <c:pt idx="40">
                  <c:v>198.36295065169023</c:v>
                </c:pt>
                <c:pt idx="41">
                  <c:v>198.44846828724823</c:v>
                </c:pt>
                <c:pt idx="42">
                  <c:v>198.10631301214815</c:v>
                </c:pt>
                <c:pt idx="43">
                  <c:v>198.27741889967663</c:v>
                </c:pt>
                <c:pt idx="44">
                  <c:v>197.67830065706644</c:v>
                </c:pt>
                <c:pt idx="45">
                  <c:v>197.9351505563051</c:v>
                </c:pt>
                <c:pt idx="46">
                  <c:v>197.9351505563051</c:v>
                </c:pt>
                <c:pt idx="47">
                  <c:v>198.44846828724823</c:v>
                </c:pt>
                <c:pt idx="48">
                  <c:v>198.02073885954385</c:v>
                </c:pt>
                <c:pt idx="49">
                  <c:v>198.36295065169023</c:v>
                </c:pt>
                <c:pt idx="50">
                  <c:v>197.67830065706644</c:v>
                </c:pt>
                <c:pt idx="51">
                  <c:v>196.5638061999546</c:v>
                </c:pt>
                <c:pt idx="52">
                  <c:v>198.36295065169023</c:v>
                </c:pt>
                <c:pt idx="53">
                  <c:v>198.10631301214815</c:v>
                </c:pt>
                <c:pt idx="54">
                  <c:v>196.99274282220401</c:v>
                </c:pt>
                <c:pt idx="55">
                  <c:v>198.27741889967663</c:v>
                </c:pt>
                <c:pt idx="56">
                  <c:v>197.42132309316551</c:v>
                </c:pt>
                <c:pt idx="57">
                  <c:v>197.9351505563051</c:v>
                </c:pt>
                <c:pt idx="58">
                  <c:v>197.9351505563051</c:v>
                </c:pt>
                <c:pt idx="59">
                  <c:v>197.76393146364674</c:v>
                </c:pt>
                <c:pt idx="60">
                  <c:v>195.87676367908298</c:v>
                </c:pt>
                <c:pt idx="61">
                  <c:v>197.5069964804334</c:v>
                </c:pt>
                <c:pt idx="62">
                  <c:v>198.02073885954385</c:v>
                </c:pt>
                <c:pt idx="63">
                  <c:v>197.84954809386474</c:v>
                </c:pt>
                <c:pt idx="64">
                  <c:v>197.42132309316551</c:v>
                </c:pt>
                <c:pt idx="65">
                  <c:v>197.9351505563051</c:v>
                </c:pt>
                <c:pt idx="66">
                  <c:v>197.42132309316551</c:v>
                </c:pt>
                <c:pt idx="67">
                  <c:v>197.07848734982466</c:v>
                </c:pt>
                <c:pt idx="68">
                  <c:v>197.42132309316551</c:v>
                </c:pt>
                <c:pt idx="69">
                  <c:v>198.19187302267594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5C-4352-8688-78ED5F0B36E4}"/>
            </c:ext>
          </c:extLst>
        </c:ser>
        <c:ser>
          <c:idx val="2"/>
          <c:order val="1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226.8</c:v>
                </c:pt>
                <c:pt idx="2">
                  <c:v>227.3</c:v>
                </c:pt>
                <c:pt idx="3" formatCode="General">
                  <c:v>227</c:v>
                </c:pt>
                <c:pt idx="4" formatCode="General">
                  <c:v>227.7</c:v>
                </c:pt>
                <c:pt idx="5" formatCode="General">
                  <c:v>227.5</c:v>
                </c:pt>
                <c:pt idx="6">
                  <c:v>227.2</c:v>
                </c:pt>
                <c:pt idx="7">
                  <c:v>227.4</c:v>
                </c:pt>
                <c:pt idx="8">
                  <c:v>227.2</c:v>
                </c:pt>
                <c:pt idx="9">
                  <c:v>227.8</c:v>
                </c:pt>
                <c:pt idx="10" formatCode="General">
                  <c:v>227.5</c:v>
                </c:pt>
                <c:pt idx="11">
                  <c:v>226.6</c:v>
                </c:pt>
                <c:pt idx="12">
                  <c:v>225.7</c:v>
                </c:pt>
                <c:pt idx="13" formatCode="0.0">
                  <c:v>227</c:v>
                </c:pt>
                <c:pt idx="14" formatCode="General">
                  <c:v>227.4</c:v>
                </c:pt>
                <c:pt idx="15" formatCode="General">
                  <c:v>227.1</c:v>
                </c:pt>
                <c:pt idx="16" formatCode="General">
                  <c:v>227.9</c:v>
                </c:pt>
                <c:pt idx="17" formatCode="General">
                  <c:v>227.8</c:v>
                </c:pt>
                <c:pt idx="18" formatCode="General">
                  <c:v>227.2</c:v>
                </c:pt>
                <c:pt idx="19" formatCode="General">
                  <c:v>227.8</c:v>
                </c:pt>
                <c:pt idx="20" formatCode="General">
                  <c:v>226.9</c:v>
                </c:pt>
                <c:pt idx="21" formatCode="General">
                  <c:v>227.7</c:v>
                </c:pt>
                <c:pt idx="22" formatCode="0.0">
                  <c:v>227.4</c:v>
                </c:pt>
                <c:pt idx="23" formatCode="0.0">
                  <c:v>226.1</c:v>
                </c:pt>
                <c:pt idx="24" formatCode="General">
                  <c:v>227.8</c:v>
                </c:pt>
                <c:pt idx="25" formatCode="General">
                  <c:v>227.5</c:v>
                </c:pt>
                <c:pt idx="26" formatCode="General">
                  <c:v>227.5</c:v>
                </c:pt>
                <c:pt idx="27" formatCode="General">
                  <c:v>227.4</c:v>
                </c:pt>
                <c:pt idx="28" formatCode="General">
                  <c:v>225.9</c:v>
                </c:pt>
                <c:pt idx="29" formatCode="General">
                  <c:v>226.8</c:v>
                </c:pt>
                <c:pt idx="30" formatCode="General">
                  <c:v>227.3</c:v>
                </c:pt>
                <c:pt idx="31" formatCode="General">
                  <c:v>226.6</c:v>
                </c:pt>
                <c:pt idx="32" formatCode="General">
                  <c:v>227.5</c:v>
                </c:pt>
                <c:pt idx="33" formatCode="General">
                  <c:v>226.3</c:v>
                </c:pt>
                <c:pt idx="34" formatCode="General">
                  <c:v>227.5</c:v>
                </c:pt>
                <c:pt idx="35" formatCode="General">
                  <c:v>227.8</c:v>
                </c:pt>
                <c:pt idx="36" formatCode="General">
                  <c:v>227.8</c:v>
                </c:pt>
                <c:pt idx="37" formatCode="General">
                  <c:v>227.3</c:v>
                </c:pt>
                <c:pt idx="38" formatCode="General">
                  <c:v>227.4</c:v>
                </c:pt>
                <c:pt idx="39" formatCode="General">
                  <c:v>227.2</c:v>
                </c:pt>
                <c:pt idx="40" formatCode="General">
                  <c:v>227.8</c:v>
                </c:pt>
                <c:pt idx="41" formatCode="General">
                  <c:v>227.9</c:v>
                </c:pt>
                <c:pt idx="42" formatCode="General">
                  <c:v>227.5</c:v>
                </c:pt>
                <c:pt idx="43" formatCode="General">
                  <c:v>227.7</c:v>
                </c:pt>
                <c:pt idx="44" formatCode="General">
                  <c:v>227</c:v>
                </c:pt>
                <c:pt idx="45" formatCode="General">
                  <c:v>227.3</c:v>
                </c:pt>
                <c:pt idx="46" formatCode="General">
                  <c:v>227.3</c:v>
                </c:pt>
                <c:pt idx="47" formatCode="General">
                  <c:v>227.9</c:v>
                </c:pt>
                <c:pt idx="48" formatCode="General">
                  <c:v>227.4</c:v>
                </c:pt>
                <c:pt idx="49" formatCode="General">
                  <c:v>227.8</c:v>
                </c:pt>
                <c:pt idx="50" formatCode="General">
                  <c:v>227</c:v>
                </c:pt>
                <c:pt idx="51" formatCode="General">
                  <c:v>225.7</c:v>
                </c:pt>
                <c:pt idx="52" formatCode="General">
                  <c:v>227.8</c:v>
                </c:pt>
                <c:pt idx="53" formatCode="General">
                  <c:v>227.5</c:v>
                </c:pt>
                <c:pt idx="54" formatCode="General">
                  <c:v>226.2</c:v>
                </c:pt>
                <c:pt idx="55" formatCode="General">
                  <c:v>227.7</c:v>
                </c:pt>
                <c:pt idx="56" formatCode="General">
                  <c:v>226.7</c:v>
                </c:pt>
                <c:pt idx="57" formatCode="General">
                  <c:v>227.3</c:v>
                </c:pt>
                <c:pt idx="58" formatCode="General">
                  <c:v>227.3</c:v>
                </c:pt>
                <c:pt idx="59" formatCode="General">
                  <c:v>227.1</c:v>
                </c:pt>
                <c:pt idx="60" formatCode="General">
                  <c:v>224.9</c:v>
                </c:pt>
                <c:pt idx="61" formatCode="General">
                  <c:v>226.8</c:v>
                </c:pt>
                <c:pt idx="62" formatCode="General">
                  <c:v>227.4</c:v>
                </c:pt>
                <c:pt idx="63" formatCode="General">
                  <c:v>227.2</c:v>
                </c:pt>
                <c:pt idx="64" formatCode="General">
                  <c:v>226.7</c:v>
                </c:pt>
                <c:pt idx="65" formatCode="General">
                  <c:v>227.3</c:v>
                </c:pt>
                <c:pt idx="66" formatCode="General">
                  <c:v>226.7</c:v>
                </c:pt>
                <c:pt idx="67" formatCode="General">
                  <c:v>226.3</c:v>
                </c:pt>
                <c:pt idx="68" formatCode="General">
                  <c:v>226.7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5C-4352-8688-78ED5F0B3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11103443506367"/>
          <c:y val="0.12547050154089323"/>
          <c:w val="0.81381776735349853"/>
          <c:h val="0.66298310158212059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'10Y-30msa'!$F$4:$F$73</c:f>
              <c:numCache>
                <c:formatCode>0.000</c:formatCode>
                <c:ptCount val="70"/>
                <c:pt idx="0">
                  <c:v>0.14899999999999999</c:v>
                </c:pt>
                <c:pt idx="1">
                  <c:v>0.17</c:v>
                </c:pt>
                <c:pt idx="2">
                  <c:v>0.14100000000000001</c:v>
                </c:pt>
                <c:pt idx="3">
                  <c:v>8.5000000000000006E-2</c:v>
                </c:pt>
                <c:pt idx="4">
                  <c:v>0.112</c:v>
                </c:pt>
                <c:pt idx="5">
                  <c:v>0.115</c:v>
                </c:pt>
                <c:pt idx="6">
                  <c:v>7.5999999999999998E-2</c:v>
                </c:pt>
                <c:pt idx="7">
                  <c:v>0.152</c:v>
                </c:pt>
                <c:pt idx="8">
                  <c:v>0.14599999999999999</c:v>
                </c:pt>
                <c:pt idx="9">
                  <c:v>0.24399999999999999</c:v>
                </c:pt>
                <c:pt idx="10">
                  <c:v>0.2</c:v>
                </c:pt>
                <c:pt idx="11">
                  <c:v>0.19900000000000001</c:v>
                </c:pt>
                <c:pt idx="12">
                  <c:v>0.18099999999999999</c:v>
                </c:pt>
                <c:pt idx="13">
                  <c:v>0.19500000000000001</c:v>
                </c:pt>
                <c:pt idx="14">
                  <c:v>0.12</c:v>
                </c:pt>
                <c:pt idx="15">
                  <c:v>0.13400000000000001</c:v>
                </c:pt>
                <c:pt idx="16">
                  <c:v>0.17100000000000001</c:v>
                </c:pt>
                <c:pt idx="17">
                  <c:v>0.13900000000000001</c:v>
                </c:pt>
                <c:pt idx="18">
                  <c:v>0.13600000000000001</c:v>
                </c:pt>
                <c:pt idx="19">
                  <c:v>0.105</c:v>
                </c:pt>
                <c:pt idx="20">
                  <c:v>0.13300000000000001</c:v>
                </c:pt>
                <c:pt idx="21">
                  <c:v>0.26400000000000001</c:v>
                </c:pt>
                <c:pt idx="22">
                  <c:v>0.154</c:v>
                </c:pt>
                <c:pt idx="23">
                  <c:v>0.26600000000000001</c:v>
                </c:pt>
                <c:pt idx="24">
                  <c:v>0.16400000000000001</c:v>
                </c:pt>
                <c:pt idx="25">
                  <c:v>0.16300000000000001</c:v>
                </c:pt>
                <c:pt idx="26">
                  <c:v>0.16</c:v>
                </c:pt>
                <c:pt idx="27">
                  <c:v>0.28599999999999998</c:v>
                </c:pt>
                <c:pt idx="28">
                  <c:v>9.6000000000000002E-2</c:v>
                </c:pt>
                <c:pt idx="29">
                  <c:v>0.09</c:v>
                </c:pt>
                <c:pt idx="30">
                  <c:v>0.08</c:v>
                </c:pt>
                <c:pt idx="31">
                  <c:v>8.4000000000000005E-2</c:v>
                </c:pt>
                <c:pt idx="32">
                  <c:v>9.0999999999999998E-2</c:v>
                </c:pt>
                <c:pt idx="33">
                  <c:v>0.16800000000000001</c:v>
                </c:pt>
                <c:pt idx="34">
                  <c:v>0.154</c:v>
                </c:pt>
                <c:pt idx="35">
                  <c:v>0.111</c:v>
                </c:pt>
                <c:pt idx="36">
                  <c:v>0.13100000000000001</c:v>
                </c:pt>
                <c:pt idx="37">
                  <c:v>0.106</c:v>
                </c:pt>
                <c:pt idx="38">
                  <c:v>0.13500000000000001</c:v>
                </c:pt>
                <c:pt idx="39">
                  <c:v>0.14399999999999999</c:v>
                </c:pt>
                <c:pt idx="40">
                  <c:v>0.315</c:v>
                </c:pt>
                <c:pt idx="41">
                  <c:v>0.16600000000000001</c:v>
                </c:pt>
                <c:pt idx="42">
                  <c:v>0.185</c:v>
                </c:pt>
                <c:pt idx="43">
                  <c:v>0.11800000000000001</c:v>
                </c:pt>
                <c:pt idx="44">
                  <c:v>0.65400000000000003</c:v>
                </c:pt>
                <c:pt idx="45">
                  <c:v>0.113</c:v>
                </c:pt>
                <c:pt idx="46">
                  <c:v>0.155</c:v>
                </c:pt>
                <c:pt idx="47">
                  <c:v>0.182</c:v>
                </c:pt>
                <c:pt idx="48">
                  <c:v>0.19500000000000001</c:v>
                </c:pt>
                <c:pt idx="49">
                  <c:v>0.17399999999999999</c:v>
                </c:pt>
                <c:pt idx="50">
                  <c:v>0.13900000000000001</c:v>
                </c:pt>
                <c:pt idx="51">
                  <c:v>0.36699999999999999</c:v>
                </c:pt>
                <c:pt idx="52">
                  <c:v>0.14100000000000001</c:v>
                </c:pt>
                <c:pt idx="53">
                  <c:v>0.14199999999999999</c:v>
                </c:pt>
                <c:pt idx="54">
                  <c:v>0.184</c:v>
                </c:pt>
                <c:pt idx="55">
                  <c:v>0.18099999999999999</c:v>
                </c:pt>
                <c:pt idx="56">
                  <c:v>0.189</c:v>
                </c:pt>
                <c:pt idx="57">
                  <c:v>0.20899999999999999</c:v>
                </c:pt>
                <c:pt idx="58">
                  <c:v>0.184</c:v>
                </c:pt>
                <c:pt idx="59">
                  <c:v>0.13400000000000001</c:v>
                </c:pt>
                <c:pt idx="60">
                  <c:v>0.108</c:v>
                </c:pt>
                <c:pt idx="61">
                  <c:v>0.122</c:v>
                </c:pt>
                <c:pt idx="62">
                  <c:v>0.127</c:v>
                </c:pt>
                <c:pt idx="63">
                  <c:v>0.188</c:v>
                </c:pt>
                <c:pt idx="64">
                  <c:v>0.17599999999999999</c:v>
                </c:pt>
                <c:pt idx="65">
                  <c:v>0.307</c:v>
                </c:pt>
                <c:pt idx="66">
                  <c:v>0.156</c:v>
                </c:pt>
                <c:pt idx="67">
                  <c:v>0.24399999999999999</c:v>
                </c:pt>
                <c:pt idx="68">
                  <c:v>0.19700000000000001</c:v>
                </c:pt>
                <c:pt idx="69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19-48BC-95D3-B7692EC54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557000"/>
          <c:min val="53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587241861972121"/>
              <c:y val="0.907520257405513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1000"/>
        <c:minorUnit val="20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2.3145078363424443E-2"/>
              <c:y val="0.19101114294592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Seggregation of Homogeneous Section By</a:t>
            </a:r>
            <a:r>
              <a:rPr lang="en-US" sz="2800" b="1" baseline="0"/>
              <a:t> Cumulative Difference Approach For NH234 CH 348+800 to 362+200</a:t>
            </a:r>
            <a:endParaRPr lang="en-US" sz="2800" b="1"/>
          </a:p>
        </c:rich>
      </c:tx>
      <c:layout>
        <c:manualLayout>
          <c:xMode val="edge"/>
          <c:yMode val="edge"/>
          <c:x val="0.1735524180782434"/>
          <c:y val="2.285594106465670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4242017373051517E-2"/>
          <c:y val="9.0826722099742296E-2"/>
          <c:w val="0.93268960498360154"/>
          <c:h val="0.76582318022659779"/>
        </c:manualLayout>
      </c:layout>
      <c:scatterChart>
        <c:scatterStyle val="lineMarker"/>
        <c:varyColors val="0"/>
        <c:ser>
          <c:idx val="0"/>
          <c:order val="0"/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'10Y-30msa'!$Y$4:$Y$73</c:f>
            </c:numRef>
          </c:yVal>
          <c:smooth val="0"/>
          <c:extLst>
            <c:ext xmlns:c16="http://schemas.microsoft.com/office/drawing/2014/chart" uri="{C3380CC4-5D6E-409C-BE32-E72D297353CC}">
              <c16:uniqueId val="{00000000-294D-4DE1-8066-CEB7CB7D3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362400"/>
          <c:min val="343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DISTANCE</a:t>
                </a:r>
              </a:p>
            </c:rich>
          </c:tx>
          <c:layout>
            <c:manualLayout>
              <c:xMode val="edge"/>
              <c:yMode val="edge"/>
              <c:x val="0.49749160136266812"/>
              <c:y val="0.888941739022559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0"/>
      </c:valAx>
      <c:valAx>
        <c:axId val="527750160"/>
        <c:scaling>
          <c:orientation val="minMax"/>
          <c:max val="40"/>
          <c:min val="-2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0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'10Y-30msa'!$AU$4:$AU$73</c:f>
              <c:numCache>
                <c:formatCode>0.00</c:formatCode>
                <c:ptCount val="70"/>
                <c:pt idx="0">
                  <c:v>82.093281630882302</c:v>
                </c:pt>
                <c:pt idx="1">
                  <c:v>82.183188106073175</c:v>
                </c:pt>
                <c:pt idx="2">
                  <c:v>82.183188106073175</c:v>
                </c:pt>
                <c:pt idx="3">
                  <c:v>82.183188106073175</c:v>
                </c:pt>
                <c:pt idx="4">
                  <c:v>82.183188106073175</c:v>
                </c:pt>
                <c:pt idx="5">
                  <c:v>82.093281630882302</c:v>
                </c:pt>
                <c:pt idx="6">
                  <c:v>82.093281630882302</c:v>
                </c:pt>
                <c:pt idx="7">
                  <c:v>82.183188106073175</c:v>
                </c:pt>
                <c:pt idx="8">
                  <c:v>82.183188106073175</c:v>
                </c:pt>
                <c:pt idx="9">
                  <c:v>82.093281630882302</c:v>
                </c:pt>
                <c:pt idx="10">
                  <c:v>82.093281630882302</c:v>
                </c:pt>
                <c:pt idx="11">
                  <c:v>82.183188106073175</c:v>
                </c:pt>
                <c:pt idx="12">
                  <c:v>82.183188106073175</c:v>
                </c:pt>
                <c:pt idx="13">
                  <c:v>82.183188106073175</c:v>
                </c:pt>
                <c:pt idx="14">
                  <c:v>82.093281630882302</c:v>
                </c:pt>
                <c:pt idx="15">
                  <c:v>82.093281630882302</c:v>
                </c:pt>
                <c:pt idx="16">
                  <c:v>82.093281630882302</c:v>
                </c:pt>
                <c:pt idx="17">
                  <c:v>82.183188106073175</c:v>
                </c:pt>
                <c:pt idx="18">
                  <c:v>82.183188106073175</c:v>
                </c:pt>
                <c:pt idx="19">
                  <c:v>82.183188106073175</c:v>
                </c:pt>
                <c:pt idx="20">
                  <c:v>82.093281630882302</c:v>
                </c:pt>
                <c:pt idx="21">
                  <c:v>82.093281630882302</c:v>
                </c:pt>
                <c:pt idx="22">
                  <c:v>82.093281630882302</c:v>
                </c:pt>
                <c:pt idx="23">
                  <c:v>82.183188106073175</c:v>
                </c:pt>
                <c:pt idx="24">
                  <c:v>82.093281630882302</c:v>
                </c:pt>
                <c:pt idx="25">
                  <c:v>82.183188106073175</c:v>
                </c:pt>
                <c:pt idx="26">
                  <c:v>82.183188106073175</c:v>
                </c:pt>
                <c:pt idx="27">
                  <c:v>82.093281630882302</c:v>
                </c:pt>
                <c:pt idx="28">
                  <c:v>82.183188106073175</c:v>
                </c:pt>
                <c:pt idx="29">
                  <c:v>82.183188106073175</c:v>
                </c:pt>
                <c:pt idx="30">
                  <c:v>82.093281630882302</c:v>
                </c:pt>
                <c:pt idx="31">
                  <c:v>82.183188106073175</c:v>
                </c:pt>
                <c:pt idx="32">
                  <c:v>82.183188106073175</c:v>
                </c:pt>
                <c:pt idx="33">
                  <c:v>82.183188106073175</c:v>
                </c:pt>
                <c:pt idx="34">
                  <c:v>82.093281630882302</c:v>
                </c:pt>
                <c:pt idx="35">
                  <c:v>82.093281630882302</c:v>
                </c:pt>
                <c:pt idx="36">
                  <c:v>82.093281630882302</c:v>
                </c:pt>
                <c:pt idx="37">
                  <c:v>82.183188106073175</c:v>
                </c:pt>
                <c:pt idx="38">
                  <c:v>82.183188106073175</c:v>
                </c:pt>
                <c:pt idx="39">
                  <c:v>82.183188106073175</c:v>
                </c:pt>
                <c:pt idx="40">
                  <c:v>82.093281630882302</c:v>
                </c:pt>
                <c:pt idx="41">
                  <c:v>82.183188106073175</c:v>
                </c:pt>
                <c:pt idx="42">
                  <c:v>82.093281630882302</c:v>
                </c:pt>
                <c:pt idx="43">
                  <c:v>82.183188106073175</c:v>
                </c:pt>
                <c:pt idx="44">
                  <c:v>82.183188106073175</c:v>
                </c:pt>
                <c:pt idx="45">
                  <c:v>82.093281630882302</c:v>
                </c:pt>
                <c:pt idx="46">
                  <c:v>82.183188106073175</c:v>
                </c:pt>
                <c:pt idx="47">
                  <c:v>82.093281630882302</c:v>
                </c:pt>
                <c:pt idx="48">
                  <c:v>82.183188106073175</c:v>
                </c:pt>
                <c:pt idx="49">
                  <c:v>82.093281630882302</c:v>
                </c:pt>
                <c:pt idx="50">
                  <c:v>82.093281630882302</c:v>
                </c:pt>
                <c:pt idx="51">
                  <c:v>82.183188106073175</c:v>
                </c:pt>
                <c:pt idx="52">
                  <c:v>82.093281630882302</c:v>
                </c:pt>
                <c:pt idx="53">
                  <c:v>82.183188106073175</c:v>
                </c:pt>
                <c:pt idx="54">
                  <c:v>82.183188106073175</c:v>
                </c:pt>
                <c:pt idx="55">
                  <c:v>82.093281630882302</c:v>
                </c:pt>
                <c:pt idx="56">
                  <c:v>82.183188106073175</c:v>
                </c:pt>
                <c:pt idx="57">
                  <c:v>82.093281630882302</c:v>
                </c:pt>
                <c:pt idx="58">
                  <c:v>82.093281630882302</c:v>
                </c:pt>
                <c:pt idx="59">
                  <c:v>82.093281630882302</c:v>
                </c:pt>
                <c:pt idx="60">
                  <c:v>82.183188106073175</c:v>
                </c:pt>
                <c:pt idx="61">
                  <c:v>82.093281630882302</c:v>
                </c:pt>
                <c:pt idx="62">
                  <c:v>82.183188106073175</c:v>
                </c:pt>
                <c:pt idx="63">
                  <c:v>82.183188106073175</c:v>
                </c:pt>
                <c:pt idx="64">
                  <c:v>82.183188106073175</c:v>
                </c:pt>
                <c:pt idx="65">
                  <c:v>82.183188106073175</c:v>
                </c:pt>
                <c:pt idx="66">
                  <c:v>82.183188106073175</c:v>
                </c:pt>
                <c:pt idx="67">
                  <c:v>82.093281630882302</c:v>
                </c:pt>
                <c:pt idx="68">
                  <c:v>82.183188106073175</c:v>
                </c:pt>
                <c:pt idx="69">
                  <c:v>82.183188106073175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F2-4CAA-91D2-B6337C521D1E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95</c:v>
                </c:pt>
                <c:pt idx="2">
                  <c:v>95</c:v>
                </c:pt>
                <c:pt idx="3" formatCode="General">
                  <c:v>95</c:v>
                </c:pt>
                <c:pt idx="4" formatCode="General">
                  <c:v>95</c:v>
                </c:pt>
                <c:pt idx="5" formatCode="General">
                  <c:v>94.9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94.9</c:v>
                </c:pt>
                <c:pt idx="11">
                  <c:v>95</c:v>
                </c:pt>
                <c:pt idx="12">
                  <c:v>95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94.9</c:v>
                </c:pt>
                <c:pt idx="16" formatCode="General">
                  <c:v>94.9</c:v>
                </c:pt>
                <c:pt idx="17" formatCode="General">
                  <c:v>95</c:v>
                </c:pt>
                <c:pt idx="18" formatCode="General">
                  <c:v>95</c:v>
                </c:pt>
                <c:pt idx="19" formatCode="General">
                  <c:v>95</c:v>
                </c:pt>
                <c:pt idx="20" formatCode="General">
                  <c:v>94.9</c:v>
                </c:pt>
                <c:pt idx="21" formatCode="General">
                  <c:v>94.9</c:v>
                </c:pt>
                <c:pt idx="22" formatCode="General">
                  <c:v>94.9</c:v>
                </c:pt>
                <c:pt idx="23" formatCode="General">
                  <c:v>95</c:v>
                </c:pt>
                <c:pt idx="24" formatCode="General">
                  <c:v>94.9</c:v>
                </c:pt>
                <c:pt idx="25" formatCode="General">
                  <c:v>95</c:v>
                </c:pt>
                <c:pt idx="26" formatCode="General">
                  <c:v>95</c:v>
                </c:pt>
                <c:pt idx="27" formatCode="General">
                  <c:v>94.9</c:v>
                </c:pt>
                <c:pt idx="28" formatCode="General">
                  <c:v>95</c:v>
                </c:pt>
                <c:pt idx="29" formatCode="General">
                  <c:v>95</c:v>
                </c:pt>
                <c:pt idx="30" formatCode="General">
                  <c:v>94.9</c:v>
                </c:pt>
                <c:pt idx="31" formatCode="General">
                  <c:v>95</c:v>
                </c:pt>
                <c:pt idx="32" formatCode="General">
                  <c:v>95</c:v>
                </c:pt>
                <c:pt idx="33" formatCode="General">
                  <c:v>95</c:v>
                </c:pt>
                <c:pt idx="34" formatCode="General">
                  <c:v>94.9</c:v>
                </c:pt>
                <c:pt idx="35" formatCode="General">
                  <c:v>94.9</c:v>
                </c:pt>
                <c:pt idx="36" formatCode="General">
                  <c:v>94.9</c:v>
                </c:pt>
                <c:pt idx="37" formatCode="General">
                  <c:v>95</c:v>
                </c:pt>
                <c:pt idx="38" formatCode="General">
                  <c:v>95</c:v>
                </c:pt>
                <c:pt idx="39" formatCode="General">
                  <c:v>95</c:v>
                </c:pt>
                <c:pt idx="40" formatCode="General">
                  <c:v>94.9</c:v>
                </c:pt>
                <c:pt idx="41" formatCode="General">
                  <c:v>95</c:v>
                </c:pt>
                <c:pt idx="42" formatCode="General">
                  <c:v>94.9</c:v>
                </c:pt>
                <c:pt idx="43" formatCode="General">
                  <c:v>95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94.9</c:v>
                </c:pt>
                <c:pt idx="48" formatCode="General">
                  <c:v>95</c:v>
                </c:pt>
                <c:pt idx="49" formatCode="General">
                  <c:v>94.9</c:v>
                </c:pt>
                <c:pt idx="50" formatCode="General">
                  <c:v>94.9</c:v>
                </c:pt>
                <c:pt idx="51" formatCode="General">
                  <c:v>95</c:v>
                </c:pt>
                <c:pt idx="52" formatCode="General">
                  <c:v>94.9</c:v>
                </c:pt>
                <c:pt idx="53" formatCode="General">
                  <c:v>95</c:v>
                </c:pt>
                <c:pt idx="54" formatCode="General">
                  <c:v>95</c:v>
                </c:pt>
                <c:pt idx="55" formatCode="General">
                  <c:v>94.9</c:v>
                </c:pt>
                <c:pt idx="56" formatCode="General">
                  <c:v>95</c:v>
                </c:pt>
                <c:pt idx="57" formatCode="General">
                  <c:v>94.9</c:v>
                </c:pt>
                <c:pt idx="58" formatCode="General">
                  <c:v>94.9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94.9</c:v>
                </c:pt>
                <c:pt idx="62" formatCode="General">
                  <c:v>95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95</c:v>
                </c:pt>
                <c:pt idx="67" formatCode="General">
                  <c:v>94.9</c:v>
                </c:pt>
                <c:pt idx="68" formatCode="General">
                  <c:v>95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F2-4CAA-91D2-B6337C521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FATIGUE</a:t>
            </a:r>
          </a:p>
        </c:rich>
      </c:tx>
      <c:layout>
        <c:manualLayout>
          <c:xMode val="edge"/>
          <c:yMode val="edge"/>
          <c:x val="0.31288188126654176"/>
          <c:y val="1.37990531893740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[2]Summary!$K$3</c:f>
              <c:strCache>
                <c:ptCount val="1"/>
                <c:pt idx="0">
                  <c:v>Back calculated Tensile Strain (microstrains)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[2]Summary!$K$4:$K$11</c15:sqref>
                  </c15:fullRef>
                </c:ext>
              </c:extLst>
              <c:f>[2]Summary!$K$4:$K$10</c:f>
              <c:numCache>
                <c:formatCode>General</c:formatCode>
                <c:ptCount val="7"/>
                <c:pt idx="0">
                  <c:v>147</c:v>
                </c:pt>
                <c:pt idx="1">
                  <c:v>147</c:v>
                </c:pt>
                <c:pt idx="2">
                  <c:v>148</c:v>
                </c:pt>
                <c:pt idx="3">
                  <c:v>234.2</c:v>
                </c:pt>
                <c:pt idx="4">
                  <c:v>140.5</c:v>
                </c:pt>
                <c:pt idx="5">
                  <c:v>185.79999999999998</c:v>
                </c:pt>
                <c:pt idx="6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1-4A70-A988-B962B99CB77F}"/>
            </c:ext>
          </c:extLst>
        </c:ser>
        <c:ser>
          <c:idx val="3"/>
          <c:order val="1"/>
          <c:tx>
            <c:strRef>
              <c:f>[2]Summary!$L$3</c:f>
              <c:strCache>
                <c:ptCount val="1"/>
                <c:pt idx="0">
                  <c:v>Allowable Tensile Strain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[2]Summary!$L$4:$L$11</c15:sqref>
                  </c15:fullRef>
                </c:ext>
              </c:extLst>
              <c:f>[2]Summary!$L$4:$L$10</c:f>
              <c:numCache>
                <c:formatCode>General</c:formatCode>
                <c:ptCount val="7"/>
                <c:pt idx="0">
                  <c:v>221.04978228212497</c:v>
                </c:pt>
                <c:pt idx="1">
                  <c:v>221.11706180500059</c:v>
                </c:pt>
                <c:pt idx="2">
                  <c:v>221.67970452774171</c:v>
                </c:pt>
                <c:pt idx="3">
                  <c:v>264.53614287049254</c:v>
                </c:pt>
                <c:pt idx="4">
                  <c:v>220.75550121158849</c:v>
                </c:pt>
                <c:pt idx="5">
                  <c:v>238.84263415303604</c:v>
                </c:pt>
                <c:pt idx="6">
                  <c:v>264.50779849944178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61-4A70-A988-B962B99C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Tangential Strain Values, micro strains</a:t>
                </a:r>
              </a:p>
            </c:rich>
          </c:tx>
          <c:layout>
            <c:manualLayout>
              <c:xMode val="edge"/>
              <c:yMode val="edge"/>
              <c:x val="3.529129495932122E-3"/>
              <c:y val="0.17802946987498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846746606560249E-2"/>
          <c:y val="5.3164247848379913E-2"/>
          <c:w val="0.86747606279675959"/>
          <c:h val="5.9977801995538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RUTTING</a:t>
            </a:r>
          </a:p>
        </c:rich>
      </c:tx>
      <c:layout>
        <c:manualLayout>
          <c:xMode val="edge"/>
          <c:yMode val="edge"/>
          <c:x val="0.3127541405388356"/>
          <c:y val="8.849202345442758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[2]Summary!$N$3</c:f>
              <c:strCache>
                <c:ptCount val="1"/>
                <c:pt idx="0">
                  <c:v>Back calculated Compressive stress (microstarins)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[2]Summary!$N$4:$N$11</c15:sqref>
                  </c15:fullRef>
                </c:ext>
              </c:extLst>
              <c:f>[2]Summary!$N$4:$N$10</c:f>
              <c:numCache>
                <c:formatCode>General</c:formatCode>
                <c:ptCount val="7"/>
                <c:pt idx="0">
                  <c:v>250.70000000000002</c:v>
                </c:pt>
                <c:pt idx="1">
                  <c:v>250.8</c:v>
                </c:pt>
                <c:pt idx="2">
                  <c:v>251.6</c:v>
                </c:pt>
                <c:pt idx="3">
                  <c:v>325.90000000000003</c:v>
                </c:pt>
                <c:pt idx="4">
                  <c:v>230.9</c:v>
                </c:pt>
                <c:pt idx="5">
                  <c:v>264.10000000000002</c:v>
                </c:pt>
                <c:pt idx="6">
                  <c:v>294.3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91-4F00-9F8C-991DBD015E61}"/>
            </c:ext>
          </c:extLst>
        </c:ser>
        <c:ser>
          <c:idx val="3"/>
          <c:order val="1"/>
          <c:tx>
            <c:strRef>
              <c:f>[2]Summary!$O$3</c:f>
              <c:strCache>
                <c:ptCount val="1"/>
                <c:pt idx="0">
                  <c:v>Allowable Compressive Stress (microstrains)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[2]Summary!$O$4:$O$11</c15:sqref>
                  </c15:fullRef>
                </c:ext>
              </c:extLst>
              <c:f>[2]Summary!$O$4:$O$10</c:f>
              <c:numCache>
                <c:formatCode>General</c:formatCode>
                <c:ptCount val="7"/>
                <c:pt idx="0">
                  <c:v>477.89729000779016</c:v>
                </c:pt>
                <c:pt idx="1">
                  <c:v>477.89729000779016</c:v>
                </c:pt>
                <c:pt idx="2">
                  <c:v>477.89729000779016</c:v>
                </c:pt>
                <c:pt idx="3">
                  <c:v>477.89729000779016</c:v>
                </c:pt>
                <c:pt idx="4">
                  <c:v>477.89729000779016</c:v>
                </c:pt>
                <c:pt idx="5">
                  <c:v>477.89729000779016</c:v>
                </c:pt>
                <c:pt idx="6">
                  <c:v>477.89729000779016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91-4F00-9F8C-991DBD015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0405798884514436E-2"/>
              <c:y val="0.16653138437482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7918403691819056E-2"/>
          <c:y val="4.184669335270217E-2"/>
          <c:w val="0.96736223426398971"/>
          <c:h val="7.7962448165971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solidFill>
            <a:schemeClr val="accent2"/>
          </a:solidFill>
        </a:ln>
        <a:effectLst/>
        <a:sp3d>
          <a:contourClr>
            <a:schemeClr val="accent2"/>
          </a:contourClr>
        </a:sp3d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Bituminous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cat>
          <c:val>
            <c:numRef>
              <c:f>'10Y-30msa'!$AS$4:$AS$73</c:f>
              <c:numCache>
                <c:formatCode>0.00</c:formatCode>
                <c:ptCount val="70"/>
                <c:pt idx="0">
                  <c:v>1577.2858037822741</c:v>
                </c:pt>
                <c:pt idx="1">
                  <c:v>1576.2335784295174</c:v>
                </c:pt>
                <c:pt idx="2">
                  <c:v>1573.0111382867001</c:v>
                </c:pt>
                <c:pt idx="3">
                  <c:v>1578.3380291350306</c:v>
                </c:pt>
                <c:pt idx="4">
                  <c:v>1569.8544622284298</c:v>
                </c:pt>
                <c:pt idx="5">
                  <c:v>1551.8351030624715</c:v>
                </c:pt>
                <c:pt idx="6">
                  <c:v>1569.8544622284298</c:v>
                </c:pt>
                <c:pt idx="7">
                  <c:v>1569.8544622284298</c:v>
                </c:pt>
                <c:pt idx="8">
                  <c:v>1578.3380291350306</c:v>
                </c:pt>
                <c:pt idx="9">
                  <c:v>1565.5797967328558</c:v>
                </c:pt>
                <c:pt idx="10">
                  <c:v>1564.5275713800991</c:v>
                </c:pt>
                <c:pt idx="11">
                  <c:v>1574.0633636394566</c:v>
                </c:pt>
                <c:pt idx="12">
                  <c:v>1575.1813530767604</c:v>
                </c:pt>
                <c:pt idx="13">
                  <c:v>1577.2858037822741</c:v>
                </c:pt>
                <c:pt idx="14">
                  <c:v>1576.2335784295174</c:v>
                </c:pt>
                <c:pt idx="15">
                  <c:v>1569.8544622284298</c:v>
                </c:pt>
                <c:pt idx="16">
                  <c:v>1574.0633636394566</c:v>
                </c:pt>
                <c:pt idx="17">
                  <c:v>1575.1813530767604</c:v>
                </c:pt>
                <c:pt idx="18">
                  <c:v>1564.5275713800991</c:v>
                </c:pt>
                <c:pt idx="19">
                  <c:v>1577.2858037822741</c:v>
                </c:pt>
                <c:pt idx="20">
                  <c:v>1574.0633636394566</c:v>
                </c:pt>
                <c:pt idx="21">
                  <c:v>1552.8873284152285</c:v>
                </c:pt>
                <c:pt idx="22">
                  <c:v>1567.7500115229166</c:v>
                </c:pt>
                <c:pt idx="23">
                  <c:v>1570.9066875811864</c:v>
                </c:pt>
                <c:pt idx="24">
                  <c:v>1567.7500115229166</c:v>
                </c:pt>
                <c:pt idx="25">
                  <c:v>1576.2335784295174</c:v>
                </c:pt>
                <c:pt idx="26">
                  <c:v>1571.9589129339433</c:v>
                </c:pt>
                <c:pt idx="27">
                  <c:v>1566.69778617016</c:v>
                </c:pt>
                <c:pt idx="28">
                  <c:v>1575.1813530767604</c:v>
                </c:pt>
                <c:pt idx="29">
                  <c:v>1554.9917791207417</c:v>
                </c:pt>
                <c:pt idx="30">
                  <c:v>1577.2858037822741</c:v>
                </c:pt>
                <c:pt idx="31">
                  <c:v>1558.214219263559</c:v>
                </c:pt>
                <c:pt idx="32">
                  <c:v>1570.9066875811864</c:v>
                </c:pt>
                <c:pt idx="33">
                  <c:v>1565.5797967328558</c:v>
                </c:pt>
                <c:pt idx="34">
                  <c:v>1577.2858037822741</c:v>
                </c:pt>
                <c:pt idx="35">
                  <c:v>1578.3380291350306</c:v>
                </c:pt>
                <c:pt idx="36">
                  <c:v>1578.3380291350306</c:v>
                </c:pt>
                <c:pt idx="37">
                  <c:v>1576.2335784295174</c:v>
                </c:pt>
                <c:pt idx="38">
                  <c:v>1576.2335784295174</c:v>
                </c:pt>
                <c:pt idx="39">
                  <c:v>1563.4753460273425</c:v>
                </c:pt>
                <c:pt idx="40">
                  <c:v>1570.9066875811864</c:v>
                </c:pt>
                <c:pt idx="41">
                  <c:v>1568.8022368756731</c:v>
                </c:pt>
                <c:pt idx="42">
                  <c:v>1576.2335784295174</c:v>
                </c:pt>
                <c:pt idx="43">
                  <c:v>1574.0633636394566</c:v>
                </c:pt>
                <c:pt idx="44">
                  <c:v>1570.9066875811864</c:v>
                </c:pt>
                <c:pt idx="45">
                  <c:v>1578.3380291350306</c:v>
                </c:pt>
                <c:pt idx="46">
                  <c:v>1546.5082122141409</c:v>
                </c:pt>
                <c:pt idx="47">
                  <c:v>1567.7500115229166</c:v>
                </c:pt>
                <c:pt idx="48">
                  <c:v>1577.2858037822741</c:v>
                </c:pt>
                <c:pt idx="49">
                  <c:v>1568.8022368756731</c:v>
                </c:pt>
                <c:pt idx="50">
                  <c:v>1574.0633636394566</c:v>
                </c:pt>
                <c:pt idx="51">
                  <c:v>1539.0768706602969</c:v>
                </c:pt>
                <c:pt idx="52">
                  <c:v>1567.7500115229166</c:v>
                </c:pt>
                <c:pt idx="53">
                  <c:v>1573.0111382867001</c:v>
                </c:pt>
                <c:pt idx="54">
                  <c:v>1578.3380291350306</c:v>
                </c:pt>
                <c:pt idx="55">
                  <c:v>1563.4753460273425</c:v>
                </c:pt>
                <c:pt idx="56">
                  <c:v>1558.214219263559</c:v>
                </c:pt>
                <c:pt idx="57">
                  <c:v>1575.1813530767604</c:v>
                </c:pt>
                <c:pt idx="58">
                  <c:v>1578.3380291350306</c:v>
                </c:pt>
                <c:pt idx="59">
                  <c:v>1575.1813530767604</c:v>
                </c:pt>
                <c:pt idx="60">
                  <c:v>1575.1813530767604</c:v>
                </c:pt>
                <c:pt idx="61">
                  <c:v>1573.0111382867001</c:v>
                </c:pt>
                <c:pt idx="62">
                  <c:v>1577.2858037822741</c:v>
                </c:pt>
                <c:pt idx="63">
                  <c:v>1575.1813530767604</c:v>
                </c:pt>
                <c:pt idx="64">
                  <c:v>1567.7500115229166</c:v>
                </c:pt>
                <c:pt idx="65">
                  <c:v>1538.0246453075399</c:v>
                </c:pt>
                <c:pt idx="66">
                  <c:v>1574.0633636394566</c:v>
                </c:pt>
                <c:pt idx="67">
                  <c:v>1541.1813213658102</c:v>
                </c:pt>
                <c:pt idx="68">
                  <c:v>1562.4231206745858</c:v>
                </c:pt>
                <c:pt idx="69">
                  <c:v>1578.3380291350306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5-43A4-B014-D018F07F5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94975198733927"/>
              <c:y val="0.9016966732067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136709341364111"/>
          <c:y val="4.2649371164653273E-4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Granular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cat>
          <c:val>
            <c:numRef>
              <c:f>'10Y-30msa'!$AT$4:$AT$73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197.5069964804334</c:v>
                </c:pt>
                <c:pt idx="2">
                  <c:v>197.9351505563051</c:v>
                </c:pt>
                <c:pt idx="3">
                  <c:v>197.67830065706644</c:v>
                </c:pt>
                <c:pt idx="4">
                  <c:v>198.27741889967663</c:v>
                </c:pt>
                <c:pt idx="5">
                  <c:v>198.10631301214815</c:v>
                </c:pt>
                <c:pt idx="6">
                  <c:v>197.84954809386474</c:v>
                </c:pt>
                <c:pt idx="7">
                  <c:v>198.02073885954385</c:v>
                </c:pt>
                <c:pt idx="8">
                  <c:v>197.84954809386474</c:v>
                </c:pt>
                <c:pt idx="9">
                  <c:v>198.36295065169023</c:v>
                </c:pt>
                <c:pt idx="10">
                  <c:v>198.10631301214815</c:v>
                </c:pt>
                <c:pt idx="11">
                  <c:v>197.33563549510538</c:v>
                </c:pt>
                <c:pt idx="12">
                  <c:v>196.5638061999546</c:v>
                </c:pt>
                <c:pt idx="13">
                  <c:v>197.67830065706644</c:v>
                </c:pt>
                <c:pt idx="14">
                  <c:v>198.02073885954385</c:v>
                </c:pt>
                <c:pt idx="15">
                  <c:v>197.76393146364674</c:v>
                </c:pt>
                <c:pt idx="16">
                  <c:v>198.44846828724823</c:v>
                </c:pt>
                <c:pt idx="17">
                  <c:v>198.36295065169023</c:v>
                </c:pt>
                <c:pt idx="18">
                  <c:v>197.84954809386474</c:v>
                </c:pt>
                <c:pt idx="19">
                  <c:v>198.36295065169023</c:v>
                </c:pt>
                <c:pt idx="20">
                  <c:v>197.59265566552969</c:v>
                </c:pt>
                <c:pt idx="21">
                  <c:v>198.27741889967663</c:v>
                </c:pt>
                <c:pt idx="22">
                  <c:v>198.02073885954385</c:v>
                </c:pt>
                <c:pt idx="23">
                  <c:v>196.90698404054976</c:v>
                </c:pt>
                <c:pt idx="24">
                  <c:v>198.36295065169023</c:v>
                </c:pt>
                <c:pt idx="25">
                  <c:v>198.10631301214815</c:v>
                </c:pt>
                <c:pt idx="26">
                  <c:v>198.10631301214815</c:v>
                </c:pt>
                <c:pt idx="27">
                  <c:v>198.02073885954385</c:v>
                </c:pt>
                <c:pt idx="28">
                  <c:v>196.73542368043078</c:v>
                </c:pt>
                <c:pt idx="29">
                  <c:v>197.5069964804334</c:v>
                </c:pt>
                <c:pt idx="30">
                  <c:v>197.9351505563051</c:v>
                </c:pt>
                <c:pt idx="31">
                  <c:v>197.33563549510538</c:v>
                </c:pt>
                <c:pt idx="32">
                  <c:v>198.10631301214815</c:v>
                </c:pt>
                <c:pt idx="33">
                  <c:v>197.07848734982466</c:v>
                </c:pt>
                <c:pt idx="34">
                  <c:v>198.10631301214815</c:v>
                </c:pt>
                <c:pt idx="35">
                  <c:v>198.36295065169023</c:v>
                </c:pt>
                <c:pt idx="36">
                  <c:v>198.36295065169023</c:v>
                </c:pt>
                <c:pt idx="37">
                  <c:v>197.9351505563051</c:v>
                </c:pt>
                <c:pt idx="38">
                  <c:v>198.02073885954385</c:v>
                </c:pt>
                <c:pt idx="39">
                  <c:v>197.84954809386474</c:v>
                </c:pt>
                <c:pt idx="40">
                  <c:v>198.36295065169023</c:v>
                </c:pt>
                <c:pt idx="41">
                  <c:v>198.44846828724823</c:v>
                </c:pt>
                <c:pt idx="42">
                  <c:v>198.10631301214815</c:v>
                </c:pt>
                <c:pt idx="43">
                  <c:v>198.27741889967663</c:v>
                </c:pt>
                <c:pt idx="44">
                  <c:v>197.67830065706644</c:v>
                </c:pt>
                <c:pt idx="45">
                  <c:v>197.9351505563051</c:v>
                </c:pt>
                <c:pt idx="46">
                  <c:v>197.9351505563051</c:v>
                </c:pt>
                <c:pt idx="47">
                  <c:v>198.44846828724823</c:v>
                </c:pt>
                <c:pt idx="48">
                  <c:v>198.02073885954385</c:v>
                </c:pt>
                <c:pt idx="49">
                  <c:v>198.36295065169023</c:v>
                </c:pt>
                <c:pt idx="50">
                  <c:v>197.67830065706644</c:v>
                </c:pt>
                <c:pt idx="51">
                  <c:v>196.5638061999546</c:v>
                </c:pt>
                <c:pt idx="52">
                  <c:v>198.36295065169023</c:v>
                </c:pt>
                <c:pt idx="53">
                  <c:v>198.10631301214815</c:v>
                </c:pt>
                <c:pt idx="54">
                  <c:v>196.99274282220401</c:v>
                </c:pt>
                <c:pt idx="55">
                  <c:v>198.27741889967663</c:v>
                </c:pt>
                <c:pt idx="56">
                  <c:v>197.42132309316551</c:v>
                </c:pt>
                <c:pt idx="57">
                  <c:v>197.9351505563051</c:v>
                </c:pt>
                <c:pt idx="58">
                  <c:v>197.9351505563051</c:v>
                </c:pt>
                <c:pt idx="59">
                  <c:v>197.76393146364674</c:v>
                </c:pt>
                <c:pt idx="60">
                  <c:v>195.87676367908298</c:v>
                </c:pt>
                <c:pt idx="61">
                  <c:v>197.5069964804334</c:v>
                </c:pt>
                <c:pt idx="62">
                  <c:v>198.02073885954385</c:v>
                </c:pt>
                <c:pt idx="63">
                  <c:v>197.84954809386474</c:v>
                </c:pt>
                <c:pt idx="64">
                  <c:v>197.42132309316551</c:v>
                </c:pt>
                <c:pt idx="65">
                  <c:v>197.9351505563051</c:v>
                </c:pt>
                <c:pt idx="66">
                  <c:v>197.42132309316551</c:v>
                </c:pt>
                <c:pt idx="67">
                  <c:v>197.07848734982466</c:v>
                </c:pt>
                <c:pt idx="68">
                  <c:v>197.42132309316551</c:v>
                </c:pt>
                <c:pt idx="69">
                  <c:v>198.19187302267594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C-4318-8B14-1338A1E81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020794630956567"/>
          <c:y val="3.5966552479513053E-2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21929932567582133"/>
          <c:y val="3.55917856742212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728164353387454"/>
          <c:h val="0.57355632308791771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 formatCode="General">
                  <c:v>2395.1999999999998</c:v>
                </c:pt>
                <c:pt idx="20" formatCode="General">
                  <c:v>2387.1</c:v>
                </c:pt>
                <c:pt idx="21" formatCode="General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 formatCode="General">
                  <c:v>2395.1999999999998</c:v>
                </c:pt>
                <c:pt idx="25" formatCode="General">
                  <c:v>2359.6999999999998</c:v>
                </c:pt>
                <c:pt idx="26" formatCode="General">
                  <c:v>2398.4</c:v>
                </c:pt>
                <c:pt idx="27" formatCode="General">
                  <c:v>2380.6</c:v>
                </c:pt>
                <c:pt idx="28">
                  <c:v>2383.9</c:v>
                </c:pt>
                <c:pt idx="29">
                  <c:v>2391.9</c:v>
                </c:pt>
                <c:pt idx="30" formatCode="General">
                  <c:v>2387.1</c:v>
                </c:pt>
                <c:pt idx="31" formatCode="General">
                  <c:v>2393.5</c:v>
                </c:pt>
                <c:pt idx="32" formatCode="General">
                  <c:v>2398.4</c:v>
                </c:pt>
                <c:pt idx="33" formatCode="General">
                  <c:v>2398.4</c:v>
                </c:pt>
                <c:pt idx="34" formatCode="General">
                  <c:v>2398.4</c:v>
                </c:pt>
                <c:pt idx="35" formatCode="General">
                  <c:v>2387.1</c:v>
                </c:pt>
                <c:pt idx="36" formatCode="General">
                  <c:v>2361.3000000000002</c:v>
                </c:pt>
                <c:pt idx="37" formatCode="General">
                  <c:v>2400</c:v>
                </c:pt>
                <c:pt idx="38" formatCode="General">
                  <c:v>2385.5</c:v>
                </c:pt>
                <c:pt idx="39" formatCode="General">
                  <c:v>2395.1999999999998</c:v>
                </c:pt>
                <c:pt idx="40" formatCode="General">
                  <c:v>2400</c:v>
                </c:pt>
                <c:pt idx="41" formatCode="General">
                  <c:v>2383.9</c:v>
                </c:pt>
                <c:pt idx="42" formatCode="General">
                  <c:v>2400</c:v>
                </c:pt>
                <c:pt idx="43" formatCode="General">
                  <c:v>2393.5</c:v>
                </c:pt>
                <c:pt idx="44" formatCode="General">
                  <c:v>2383.9</c:v>
                </c:pt>
                <c:pt idx="45" formatCode="General">
                  <c:v>2380.6</c:v>
                </c:pt>
                <c:pt idx="46" formatCode="General">
                  <c:v>2388.6999999999998</c:v>
                </c:pt>
                <c:pt idx="47" formatCode="General">
                  <c:v>2396.8000000000002</c:v>
                </c:pt>
                <c:pt idx="48" formatCode="General">
                  <c:v>2340.3000000000002</c:v>
                </c:pt>
                <c:pt idx="49" formatCode="General">
                  <c:v>2338.6999999999998</c:v>
                </c:pt>
                <c:pt idx="50" formatCode="General">
                  <c:v>2379</c:v>
                </c:pt>
                <c:pt idx="51" formatCode="General">
                  <c:v>2383.9</c:v>
                </c:pt>
                <c:pt idx="52" formatCode="General">
                  <c:v>2396.8000000000002</c:v>
                </c:pt>
                <c:pt idx="53" formatCode="General">
                  <c:v>2383.9</c:v>
                </c:pt>
                <c:pt idx="54" formatCode="General">
                  <c:v>2393.5</c:v>
                </c:pt>
                <c:pt idx="55" formatCode="General">
                  <c:v>2393.5</c:v>
                </c:pt>
                <c:pt idx="56" formatCode="General">
                  <c:v>2396.8000000000002</c:v>
                </c:pt>
                <c:pt idx="57" formatCode="General">
                  <c:v>2377.4</c:v>
                </c:pt>
                <c:pt idx="58" formatCode="General">
                  <c:v>2391.9</c:v>
                </c:pt>
                <c:pt idx="59" formatCode="General">
                  <c:v>2343.5</c:v>
                </c:pt>
                <c:pt idx="60" formatCode="General">
                  <c:v>2395.1999999999998</c:v>
                </c:pt>
                <c:pt idx="61" formatCode="General">
                  <c:v>2390.3000000000002</c:v>
                </c:pt>
                <c:pt idx="62" formatCode="General">
                  <c:v>2388.6999999999998</c:v>
                </c:pt>
                <c:pt idx="63" formatCode="General">
                  <c:v>2400</c:v>
                </c:pt>
                <c:pt idx="64" formatCode="General">
                  <c:v>2375.8000000000002</c:v>
                </c:pt>
                <c:pt idx="65" formatCode="General">
                  <c:v>2398.4</c:v>
                </c:pt>
                <c:pt idx="66" formatCode="General">
                  <c:v>2382.3000000000002</c:v>
                </c:pt>
                <c:pt idx="67" formatCode="General">
                  <c:v>2385.5</c:v>
                </c:pt>
                <c:pt idx="68" formatCode="General">
                  <c:v>2377.4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0-45A4-9ABE-05F492D51D8C}"/>
            </c:ext>
          </c:extLst>
        </c:ser>
        <c:ser>
          <c:idx val="1"/>
          <c:order val="1"/>
          <c:tx>
            <c:v>E-Granular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227.4</c:v>
                </c:pt>
                <c:pt idx="2">
                  <c:v>225.9</c:v>
                </c:pt>
                <c:pt idx="3" formatCode="General">
                  <c:v>227.5</c:v>
                </c:pt>
                <c:pt idx="4" formatCode="General">
                  <c:v>226.7</c:v>
                </c:pt>
                <c:pt idx="5" formatCode="General">
                  <c:v>226.8</c:v>
                </c:pt>
                <c:pt idx="6">
                  <c:v>227.1</c:v>
                </c:pt>
                <c:pt idx="7">
                  <c:v>226.8</c:v>
                </c:pt>
                <c:pt idx="8">
                  <c:v>227.7</c:v>
                </c:pt>
                <c:pt idx="9">
                  <c:v>227.3</c:v>
                </c:pt>
                <c:pt idx="10" formatCode="General">
                  <c:v>227.3</c:v>
                </c:pt>
                <c:pt idx="11">
                  <c:v>227.9</c:v>
                </c:pt>
                <c:pt idx="12">
                  <c:v>227.3</c:v>
                </c:pt>
                <c:pt idx="13" formatCode="0.0">
                  <c:v>227</c:v>
                </c:pt>
                <c:pt idx="14" formatCode="General">
                  <c:v>227.3</c:v>
                </c:pt>
                <c:pt idx="15" formatCode="General">
                  <c:v>227</c:v>
                </c:pt>
                <c:pt idx="16" formatCode="General">
                  <c:v>227.8</c:v>
                </c:pt>
                <c:pt idx="17" formatCode="General">
                  <c:v>226.6</c:v>
                </c:pt>
                <c:pt idx="18" formatCode="General">
                  <c:v>227.3</c:v>
                </c:pt>
                <c:pt idx="19" formatCode="General">
                  <c:v>227.1</c:v>
                </c:pt>
                <c:pt idx="20" formatCode="General">
                  <c:v>227.7</c:v>
                </c:pt>
                <c:pt idx="21" formatCode="General">
                  <c:v>227.2</c:v>
                </c:pt>
                <c:pt idx="22" formatCode="0.0">
                  <c:v>227.5</c:v>
                </c:pt>
                <c:pt idx="23" formatCode="0.0">
                  <c:v>227.3</c:v>
                </c:pt>
                <c:pt idx="24" formatCode="General">
                  <c:v>224.9</c:v>
                </c:pt>
                <c:pt idx="25" formatCode="General">
                  <c:v>227.5</c:v>
                </c:pt>
                <c:pt idx="26" formatCode="General">
                  <c:v>227.8</c:v>
                </c:pt>
                <c:pt idx="27" formatCode="General">
                  <c:v>226.3</c:v>
                </c:pt>
                <c:pt idx="28" formatCode="General">
                  <c:v>227.9</c:v>
                </c:pt>
                <c:pt idx="29" formatCode="General">
                  <c:v>226.8</c:v>
                </c:pt>
                <c:pt idx="30" formatCode="General">
                  <c:v>227.2</c:v>
                </c:pt>
                <c:pt idx="31" formatCode="General">
                  <c:v>226.9</c:v>
                </c:pt>
                <c:pt idx="32" formatCode="General">
                  <c:v>227.5</c:v>
                </c:pt>
                <c:pt idx="33" formatCode="General">
                  <c:v>227.4</c:v>
                </c:pt>
                <c:pt idx="34" formatCode="General">
                  <c:v>227.4</c:v>
                </c:pt>
                <c:pt idx="35" formatCode="General">
                  <c:v>227.4</c:v>
                </c:pt>
                <c:pt idx="36" formatCode="General">
                  <c:v>227.7</c:v>
                </c:pt>
                <c:pt idx="37" formatCode="General">
                  <c:v>227.8</c:v>
                </c:pt>
                <c:pt idx="38" formatCode="General">
                  <c:v>227.8</c:v>
                </c:pt>
                <c:pt idx="39" formatCode="General">
                  <c:v>227.2</c:v>
                </c:pt>
                <c:pt idx="40" formatCode="General">
                  <c:v>227.2</c:v>
                </c:pt>
                <c:pt idx="41" formatCode="General">
                  <c:v>227.4</c:v>
                </c:pt>
                <c:pt idx="42" formatCode="General">
                  <c:v>227.8</c:v>
                </c:pt>
                <c:pt idx="43" formatCode="General">
                  <c:v>227</c:v>
                </c:pt>
                <c:pt idx="44" formatCode="General">
                  <c:v>226.7</c:v>
                </c:pt>
                <c:pt idx="45" formatCode="General">
                  <c:v>227.8</c:v>
                </c:pt>
                <c:pt idx="46" formatCode="General">
                  <c:v>226.1</c:v>
                </c:pt>
                <c:pt idx="47" formatCode="General">
                  <c:v>227.3</c:v>
                </c:pt>
                <c:pt idx="48" formatCode="General">
                  <c:v>225.7</c:v>
                </c:pt>
                <c:pt idx="49" formatCode="General">
                  <c:v>227.3</c:v>
                </c:pt>
                <c:pt idx="50" formatCode="General">
                  <c:v>227.5</c:v>
                </c:pt>
                <c:pt idx="51" formatCode="General">
                  <c:v>227.8</c:v>
                </c:pt>
                <c:pt idx="52" formatCode="General">
                  <c:v>227.4</c:v>
                </c:pt>
                <c:pt idx="53" formatCode="General">
                  <c:v>227.8</c:v>
                </c:pt>
                <c:pt idx="54" formatCode="General">
                  <c:v>226.7</c:v>
                </c:pt>
                <c:pt idx="55" formatCode="General">
                  <c:v>226.6</c:v>
                </c:pt>
                <c:pt idx="56" formatCode="General">
                  <c:v>227.5</c:v>
                </c:pt>
                <c:pt idx="57" formatCode="General">
                  <c:v>227.2</c:v>
                </c:pt>
                <c:pt idx="58" formatCode="General">
                  <c:v>227.5</c:v>
                </c:pt>
                <c:pt idx="59" formatCode="General">
                  <c:v>226.3</c:v>
                </c:pt>
                <c:pt idx="60" formatCode="General">
                  <c:v>225.7</c:v>
                </c:pt>
                <c:pt idx="61" formatCode="General">
                  <c:v>227.5</c:v>
                </c:pt>
                <c:pt idx="62" formatCode="General">
                  <c:v>227.8</c:v>
                </c:pt>
                <c:pt idx="63" formatCode="General">
                  <c:v>226.2</c:v>
                </c:pt>
                <c:pt idx="64" formatCode="General">
                  <c:v>226.7</c:v>
                </c:pt>
                <c:pt idx="65" formatCode="General">
                  <c:v>227</c:v>
                </c:pt>
                <c:pt idx="66" formatCode="General">
                  <c:v>227.4</c:v>
                </c:pt>
                <c:pt idx="67" formatCode="General">
                  <c:v>227.9</c:v>
                </c:pt>
                <c:pt idx="68" formatCode="General">
                  <c:v>227.7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60-45A4-9ABE-05F492D51D8C}"/>
            </c:ext>
          </c:extLst>
        </c:ser>
        <c:ser>
          <c:idx val="2"/>
          <c:order val="2"/>
          <c:tx>
            <c:v>E-Subgrade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95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95</c:v>
                </c:pt>
                <c:pt idx="11">
                  <c:v>94.9</c:v>
                </c:pt>
                <c:pt idx="12">
                  <c:v>94.9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95</c:v>
                </c:pt>
                <c:pt idx="16" formatCode="General">
                  <c:v>95</c:v>
                </c:pt>
                <c:pt idx="17" formatCode="General">
                  <c:v>95</c:v>
                </c:pt>
                <c:pt idx="18" formatCode="General">
                  <c:v>94.9</c:v>
                </c:pt>
                <c:pt idx="19" formatCode="General">
                  <c:v>94.9</c:v>
                </c:pt>
                <c:pt idx="20" formatCode="General">
                  <c:v>95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95</c:v>
                </c:pt>
                <c:pt idx="24" formatCode="General">
                  <c:v>95</c:v>
                </c:pt>
                <c:pt idx="25" formatCode="General">
                  <c:v>94.9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94.9</c:v>
                </c:pt>
                <c:pt idx="29" formatCode="General">
                  <c:v>94.9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94.9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94.9</c:v>
                </c:pt>
                <c:pt idx="37" formatCode="General">
                  <c:v>94.9</c:v>
                </c:pt>
                <c:pt idx="38" formatCode="General">
                  <c:v>94.9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94.9</c:v>
                </c:pt>
                <c:pt idx="51" formatCode="General">
                  <c:v>94.9</c:v>
                </c:pt>
                <c:pt idx="52" formatCode="General">
                  <c:v>95</c:v>
                </c:pt>
                <c:pt idx="53" formatCode="General">
                  <c:v>94.9</c:v>
                </c:pt>
                <c:pt idx="54" formatCode="General">
                  <c:v>95</c:v>
                </c:pt>
                <c:pt idx="55" formatCode="General">
                  <c:v>95</c:v>
                </c:pt>
                <c:pt idx="56" formatCode="General">
                  <c:v>95</c:v>
                </c:pt>
                <c:pt idx="57" formatCode="General">
                  <c:v>95</c:v>
                </c:pt>
                <c:pt idx="58" formatCode="General">
                  <c:v>95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95</c:v>
                </c:pt>
                <c:pt idx="62" formatCode="General">
                  <c:v>94.9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94.9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60-45A4-9ABE-05F492D51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362400"/>
          <c:min val="343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868730866418239"/>
              <c:y val="0.8521897265777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1000"/>
        <c:minorUnit val="100"/>
      </c:valAx>
      <c:valAx>
        <c:axId val="23497326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0180735057293394E-2"/>
              <c:y val="0.187779936787475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68394489193695"/>
          <c:y val="0.90642704118543771"/>
          <c:w val="0.6276190761742092"/>
          <c:h val="9.3572983409786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69901118015107"/>
          <c:y val="0.12547153668321256"/>
          <c:w val="0.79706088370785755"/>
          <c:h val="0.62904398871002598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 formatCode="General">
                  <c:v>2395.1999999999998</c:v>
                </c:pt>
                <c:pt idx="20" formatCode="General">
                  <c:v>2387.1</c:v>
                </c:pt>
                <c:pt idx="21" formatCode="General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 formatCode="General">
                  <c:v>2395.1999999999998</c:v>
                </c:pt>
                <c:pt idx="25" formatCode="General">
                  <c:v>2359.6999999999998</c:v>
                </c:pt>
                <c:pt idx="26" formatCode="General">
                  <c:v>2398.4</c:v>
                </c:pt>
                <c:pt idx="27" formatCode="General">
                  <c:v>2380.6</c:v>
                </c:pt>
                <c:pt idx="28">
                  <c:v>2383.9</c:v>
                </c:pt>
                <c:pt idx="29">
                  <c:v>2391.9</c:v>
                </c:pt>
                <c:pt idx="30" formatCode="General">
                  <c:v>2387.1</c:v>
                </c:pt>
                <c:pt idx="31" formatCode="General">
                  <c:v>2393.5</c:v>
                </c:pt>
                <c:pt idx="32" formatCode="General">
                  <c:v>2398.4</c:v>
                </c:pt>
                <c:pt idx="33" formatCode="General">
                  <c:v>2398.4</c:v>
                </c:pt>
                <c:pt idx="34" formatCode="General">
                  <c:v>2398.4</c:v>
                </c:pt>
                <c:pt idx="35" formatCode="General">
                  <c:v>2387.1</c:v>
                </c:pt>
                <c:pt idx="36" formatCode="General">
                  <c:v>2361.3000000000002</c:v>
                </c:pt>
                <c:pt idx="37" formatCode="General">
                  <c:v>2400</c:v>
                </c:pt>
                <c:pt idx="38" formatCode="General">
                  <c:v>2385.5</c:v>
                </c:pt>
                <c:pt idx="39" formatCode="General">
                  <c:v>2395.1999999999998</c:v>
                </c:pt>
                <c:pt idx="40" formatCode="General">
                  <c:v>2400</c:v>
                </c:pt>
                <c:pt idx="41" formatCode="General">
                  <c:v>2383.9</c:v>
                </c:pt>
                <c:pt idx="42" formatCode="General">
                  <c:v>2400</c:v>
                </c:pt>
                <c:pt idx="43" formatCode="General">
                  <c:v>2393.5</c:v>
                </c:pt>
                <c:pt idx="44" formatCode="General">
                  <c:v>2383.9</c:v>
                </c:pt>
                <c:pt idx="45" formatCode="General">
                  <c:v>2380.6</c:v>
                </c:pt>
                <c:pt idx="46" formatCode="General">
                  <c:v>2388.6999999999998</c:v>
                </c:pt>
                <c:pt idx="47" formatCode="General">
                  <c:v>2396.8000000000002</c:v>
                </c:pt>
                <c:pt idx="48" formatCode="General">
                  <c:v>2340.3000000000002</c:v>
                </c:pt>
                <c:pt idx="49" formatCode="General">
                  <c:v>2338.6999999999998</c:v>
                </c:pt>
                <c:pt idx="50" formatCode="General">
                  <c:v>2379</c:v>
                </c:pt>
                <c:pt idx="51" formatCode="General">
                  <c:v>2383.9</c:v>
                </c:pt>
                <c:pt idx="52" formatCode="General">
                  <c:v>2396.8000000000002</c:v>
                </c:pt>
                <c:pt idx="53" formatCode="General">
                  <c:v>2383.9</c:v>
                </c:pt>
                <c:pt idx="54" formatCode="General">
                  <c:v>2393.5</c:v>
                </c:pt>
                <c:pt idx="55" formatCode="General">
                  <c:v>2393.5</c:v>
                </c:pt>
                <c:pt idx="56" formatCode="General">
                  <c:v>2396.8000000000002</c:v>
                </c:pt>
                <c:pt idx="57" formatCode="General">
                  <c:v>2377.4</c:v>
                </c:pt>
                <c:pt idx="58" formatCode="General">
                  <c:v>2391.9</c:v>
                </c:pt>
                <c:pt idx="59" formatCode="General">
                  <c:v>2343.5</c:v>
                </c:pt>
                <c:pt idx="60" formatCode="General">
                  <c:v>2395.1999999999998</c:v>
                </c:pt>
                <c:pt idx="61" formatCode="General">
                  <c:v>2390.3000000000002</c:v>
                </c:pt>
                <c:pt idx="62" formatCode="General">
                  <c:v>2388.6999999999998</c:v>
                </c:pt>
                <c:pt idx="63" formatCode="General">
                  <c:v>2400</c:v>
                </c:pt>
                <c:pt idx="64" formatCode="General">
                  <c:v>2375.8000000000002</c:v>
                </c:pt>
                <c:pt idx="65" formatCode="General">
                  <c:v>2398.4</c:v>
                </c:pt>
                <c:pt idx="66" formatCode="General">
                  <c:v>2382.3000000000002</c:v>
                </c:pt>
                <c:pt idx="67" formatCode="General">
                  <c:v>2385.5</c:v>
                </c:pt>
                <c:pt idx="68" formatCode="General">
                  <c:v>2377.4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B-4F0B-9F0A-393FBCF3449E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'25C'!$AS$4:$AS$73</c:f>
              <c:numCache>
                <c:formatCode>0.00</c:formatCode>
                <c:ptCount val="70"/>
                <c:pt idx="0">
                  <c:v>1577.2858037822741</c:v>
                </c:pt>
                <c:pt idx="1">
                  <c:v>1576.2335784295174</c:v>
                </c:pt>
                <c:pt idx="2">
                  <c:v>1575.1813530767604</c:v>
                </c:pt>
                <c:pt idx="3">
                  <c:v>1576.2335784295174</c:v>
                </c:pt>
                <c:pt idx="4">
                  <c:v>1558.214219263559</c:v>
                </c:pt>
                <c:pt idx="5">
                  <c:v>1576.2335784295174</c:v>
                </c:pt>
                <c:pt idx="6">
                  <c:v>1569.8544622284298</c:v>
                </c:pt>
                <c:pt idx="7">
                  <c:v>1554.9917791207417</c:v>
                </c:pt>
                <c:pt idx="8">
                  <c:v>1574.0633636394566</c:v>
                </c:pt>
                <c:pt idx="9">
                  <c:v>1575.1813530767604</c:v>
                </c:pt>
                <c:pt idx="10">
                  <c:v>1573.0111382867001</c:v>
                </c:pt>
                <c:pt idx="11">
                  <c:v>1574.0633636394566</c:v>
                </c:pt>
                <c:pt idx="12">
                  <c:v>1577.2858037822741</c:v>
                </c:pt>
                <c:pt idx="13">
                  <c:v>1570.9066875811864</c:v>
                </c:pt>
                <c:pt idx="14">
                  <c:v>1578.3380291350306</c:v>
                </c:pt>
                <c:pt idx="15">
                  <c:v>1578.3380291350306</c:v>
                </c:pt>
                <c:pt idx="16">
                  <c:v>1575.1813530767604</c:v>
                </c:pt>
                <c:pt idx="17">
                  <c:v>1558.214219263559</c:v>
                </c:pt>
                <c:pt idx="18">
                  <c:v>1578.3380291350306</c:v>
                </c:pt>
                <c:pt idx="19">
                  <c:v>1575.1813530767604</c:v>
                </c:pt>
                <c:pt idx="20">
                  <c:v>1569.8544622284298</c:v>
                </c:pt>
                <c:pt idx="21">
                  <c:v>1564.5275713800991</c:v>
                </c:pt>
                <c:pt idx="22">
                  <c:v>1570.9066875811864</c:v>
                </c:pt>
                <c:pt idx="23">
                  <c:v>1546.5082122141409</c:v>
                </c:pt>
                <c:pt idx="24">
                  <c:v>1575.1813530767604</c:v>
                </c:pt>
                <c:pt idx="25">
                  <c:v>1551.8351030624715</c:v>
                </c:pt>
                <c:pt idx="26">
                  <c:v>1577.2858037822741</c:v>
                </c:pt>
                <c:pt idx="27">
                  <c:v>1565.5797967328558</c:v>
                </c:pt>
                <c:pt idx="28">
                  <c:v>1567.7500115229166</c:v>
                </c:pt>
                <c:pt idx="29">
                  <c:v>1573.0111382867001</c:v>
                </c:pt>
                <c:pt idx="30">
                  <c:v>1569.8544622284298</c:v>
                </c:pt>
                <c:pt idx="31">
                  <c:v>1574.0633636394566</c:v>
                </c:pt>
                <c:pt idx="32">
                  <c:v>1577.2858037822741</c:v>
                </c:pt>
                <c:pt idx="33">
                  <c:v>1577.2858037822741</c:v>
                </c:pt>
                <c:pt idx="34">
                  <c:v>1577.2858037822741</c:v>
                </c:pt>
                <c:pt idx="35">
                  <c:v>1569.8544622284298</c:v>
                </c:pt>
                <c:pt idx="36">
                  <c:v>1552.8873284152285</c:v>
                </c:pt>
                <c:pt idx="37">
                  <c:v>1578.3380291350306</c:v>
                </c:pt>
                <c:pt idx="38">
                  <c:v>1568.8022368756731</c:v>
                </c:pt>
                <c:pt idx="39">
                  <c:v>1575.1813530767604</c:v>
                </c:pt>
                <c:pt idx="40">
                  <c:v>1578.3380291350306</c:v>
                </c:pt>
                <c:pt idx="41">
                  <c:v>1567.7500115229166</c:v>
                </c:pt>
                <c:pt idx="42">
                  <c:v>1578.3380291350306</c:v>
                </c:pt>
                <c:pt idx="43">
                  <c:v>1574.0633636394566</c:v>
                </c:pt>
                <c:pt idx="44">
                  <c:v>1567.7500115229166</c:v>
                </c:pt>
                <c:pt idx="45">
                  <c:v>1565.5797967328558</c:v>
                </c:pt>
                <c:pt idx="46">
                  <c:v>1570.9066875811864</c:v>
                </c:pt>
                <c:pt idx="47">
                  <c:v>1576.2335784295174</c:v>
                </c:pt>
                <c:pt idx="48">
                  <c:v>1539.0768706602969</c:v>
                </c:pt>
                <c:pt idx="49">
                  <c:v>1538.0246453075399</c:v>
                </c:pt>
                <c:pt idx="50">
                  <c:v>1564.5275713800991</c:v>
                </c:pt>
                <c:pt idx="51">
                  <c:v>1567.7500115229166</c:v>
                </c:pt>
                <c:pt idx="52">
                  <c:v>1576.2335784295174</c:v>
                </c:pt>
                <c:pt idx="53">
                  <c:v>1567.7500115229166</c:v>
                </c:pt>
                <c:pt idx="54">
                  <c:v>1574.0633636394566</c:v>
                </c:pt>
                <c:pt idx="55">
                  <c:v>1574.0633636394566</c:v>
                </c:pt>
                <c:pt idx="56">
                  <c:v>1576.2335784295174</c:v>
                </c:pt>
                <c:pt idx="57">
                  <c:v>1563.4753460273425</c:v>
                </c:pt>
                <c:pt idx="58">
                  <c:v>1573.0111382867001</c:v>
                </c:pt>
                <c:pt idx="59">
                  <c:v>1541.1813213658102</c:v>
                </c:pt>
                <c:pt idx="60">
                  <c:v>1575.1813530767604</c:v>
                </c:pt>
                <c:pt idx="61">
                  <c:v>1571.9589129339433</c:v>
                </c:pt>
                <c:pt idx="62">
                  <c:v>1570.9066875811864</c:v>
                </c:pt>
                <c:pt idx="63">
                  <c:v>1578.3380291350306</c:v>
                </c:pt>
                <c:pt idx="64">
                  <c:v>1562.4231206745858</c:v>
                </c:pt>
                <c:pt idx="65">
                  <c:v>1577.2858037822741</c:v>
                </c:pt>
                <c:pt idx="66">
                  <c:v>1566.69778617016</c:v>
                </c:pt>
                <c:pt idx="67">
                  <c:v>1568.8022368756731</c:v>
                </c:pt>
                <c:pt idx="68">
                  <c:v>1563.4753460273425</c:v>
                </c:pt>
                <c:pt idx="69">
                  <c:v>1578.3380291350306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0B-4F0B-9F0A-393FBCF34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051280657281721"/>
              <c:y val="0.85566840434873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1000"/>
        <c:minorUnit val="10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9502776645042542E-2"/>
              <c:y val="0.12677495068293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60144148560347"/>
          <c:y val="0.89447010412986505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layout>
        <c:manualLayout>
          <c:xMode val="edge"/>
          <c:yMode val="edge"/>
          <c:x val="0.15151299991766706"/>
          <c:y val="1.84640832042682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198.02073885954385</c:v>
                </c:pt>
                <c:pt idx="2">
                  <c:v>196.73542368043078</c:v>
                </c:pt>
                <c:pt idx="3">
                  <c:v>198.10631301214815</c:v>
                </c:pt>
                <c:pt idx="4">
                  <c:v>197.42132309316551</c:v>
                </c:pt>
                <c:pt idx="5">
                  <c:v>197.5069964804334</c:v>
                </c:pt>
                <c:pt idx="6">
                  <c:v>197.76393146364674</c:v>
                </c:pt>
                <c:pt idx="7">
                  <c:v>197.5069964804334</c:v>
                </c:pt>
                <c:pt idx="8">
                  <c:v>198.27741889967663</c:v>
                </c:pt>
                <c:pt idx="9">
                  <c:v>197.9351505563051</c:v>
                </c:pt>
                <c:pt idx="10">
                  <c:v>197.9351505563051</c:v>
                </c:pt>
                <c:pt idx="11">
                  <c:v>198.44846828724823</c:v>
                </c:pt>
                <c:pt idx="12">
                  <c:v>197.9351505563051</c:v>
                </c:pt>
                <c:pt idx="13">
                  <c:v>197.67830065706644</c:v>
                </c:pt>
                <c:pt idx="14">
                  <c:v>197.9351505563051</c:v>
                </c:pt>
                <c:pt idx="15">
                  <c:v>197.67830065706644</c:v>
                </c:pt>
                <c:pt idx="16">
                  <c:v>198.36295065169023</c:v>
                </c:pt>
                <c:pt idx="17">
                  <c:v>197.33563549510538</c:v>
                </c:pt>
                <c:pt idx="18">
                  <c:v>197.9351505563051</c:v>
                </c:pt>
                <c:pt idx="19">
                  <c:v>197.76393146364674</c:v>
                </c:pt>
                <c:pt idx="20">
                  <c:v>198.27741889967663</c:v>
                </c:pt>
                <c:pt idx="21">
                  <c:v>197.84954809386474</c:v>
                </c:pt>
                <c:pt idx="22">
                  <c:v>198.10631301214815</c:v>
                </c:pt>
                <c:pt idx="23">
                  <c:v>197.9351505563051</c:v>
                </c:pt>
                <c:pt idx="24">
                  <c:v>195.87676367908298</c:v>
                </c:pt>
                <c:pt idx="25">
                  <c:v>198.10631301214815</c:v>
                </c:pt>
                <c:pt idx="26">
                  <c:v>198.36295065169023</c:v>
                </c:pt>
                <c:pt idx="27">
                  <c:v>197.07848734982466</c:v>
                </c:pt>
                <c:pt idx="28">
                  <c:v>198.44846828724823</c:v>
                </c:pt>
                <c:pt idx="29">
                  <c:v>197.5069964804334</c:v>
                </c:pt>
                <c:pt idx="30">
                  <c:v>197.84954809386474</c:v>
                </c:pt>
                <c:pt idx="31">
                  <c:v>197.59265566552969</c:v>
                </c:pt>
                <c:pt idx="32">
                  <c:v>198.10631301214815</c:v>
                </c:pt>
                <c:pt idx="33">
                  <c:v>198.02073885954385</c:v>
                </c:pt>
                <c:pt idx="34">
                  <c:v>198.02073885954385</c:v>
                </c:pt>
                <c:pt idx="35">
                  <c:v>198.02073885954385</c:v>
                </c:pt>
                <c:pt idx="36">
                  <c:v>198.27741889967663</c:v>
                </c:pt>
                <c:pt idx="37">
                  <c:v>198.36295065169023</c:v>
                </c:pt>
                <c:pt idx="38">
                  <c:v>198.36295065169023</c:v>
                </c:pt>
                <c:pt idx="39">
                  <c:v>197.84954809386474</c:v>
                </c:pt>
                <c:pt idx="40">
                  <c:v>197.84954809386474</c:v>
                </c:pt>
                <c:pt idx="41">
                  <c:v>198.02073885954385</c:v>
                </c:pt>
                <c:pt idx="42">
                  <c:v>198.36295065169023</c:v>
                </c:pt>
                <c:pt idx="43">
                  <c:v>197.67830065706644</c:v>
                </c:pt>
                <c:pt idx="44">
                  <c:v>197.42132309316551</c:v>
                </c:pt>
                <c:pt idx="45">
                  <c:v>198.36295065169023</c:v>
                </c:pt>
                <c:pt idx="46">
                  <c:v>196.90698404054976</c:v>
                </c:pt>
                <c:pt idx="47">
                  <c:v>197.9351505563051</c:v>
                </c:pt>
                <c:pt idx="48">
                  <c:v>196.5638061999546</c:v>
                </c:pt>
                <c:pt idx="49">
                  <c:v>197.9351505563051</c:v>
                </c:pt>
                <c:pt idx="50">
                  <c:v>198.10631301214815</c:v>
                </c:pt>
                <c:pt idx="51">
                  <c:v>198.36295065169023</c:v>
                </c:pt>
                <c:pt idx="52">
                  <c:v>198.02073885954385</c:v>
                </c:pt>
                <c:pt idx="53">
                  <c:v>198.36295065169023</c:v>
                </c:pt>
                <c:pt idx="54">
                  <c:v>197.42132309316551</c:v>
                </c:pt>
                <c:pt idx="55">
                  <c:v>197.33563549510538</c:v>
                </c:pt>
                <c:pt idx="56">
                  <c:v>198.10631301214815</c:v>
                </c:pt>
                <c:pt idx="57">
                  <c:v>197.84954809386474</c:v>
                </c:pt>
                <c:pt idx="58">
                  <c:v>198.10631301214815</c:v>
                </c:pt>
                <c:pt idx="59">
                  <c:v>197.07848734982466</c:v>
                </c:pt>
                <c:pt idx="60">
                  <c:v>196.5638061999546</c:v>
                </c:pt>
                <c:pt idx="61">
                  <c:v>198.10631301214815</c:v>
                </c:pt>
                <c:pt idx="62">
                  <c:v>198.36295065169023</c:v>
                </c:pt>
                <c:pt idx="63">
                  <c:v>196.99274282220401</c:v>
                </c:pt>
                <c:pt idx="64">
                  <c:v>197.42132309316551</c:v>
                </c:pt>
                <c:pt idx="65">
                  <c:v>197.67830065706644</c:v>
                </c:pt>
                <c:pt idx="66">
                  <c:v>198.02073885954385</c:v>
                </c:pt>
                <c:pt idx="67">
                  <c:v>198.44846828724823</c:v>
                </c:pt>
                <c:pt idx="68">
                  <c:v>198.27741889967663</c:v>
                </c:pt>
                <c:pt idx="69">
                  <c:v>198.19187302267594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18-496B-A161-8C7E55E5B54F}"/>
            </c:ext>
          </c:extLst>
        </c:ser>
        <c:ser>
          <c:idx val="2"/>
          <c:order val="1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227.4</c:v>
                </c:pt>
                <c:pt idx="2">
                  <c:v>225.9</c:v>
                </c:pt>
                <c:pt idx="3" formatCode="General">
                  <c:v>227.5</c:v>
                </c:pt>
                <c:pt idx="4" formatCode="General">
                  <c:v>226.7</c:v>
                </c:pt>
                <c:pt idx="5" formatCode="General">
                  <c:v>226.8</c:v>
                </c:pt>
                <c:pt idx="6">
                  <c:v>227.1</c:v>
                </c:pt>
                <c:pt idx="7">
                  <c:v>226.8</c:v>
                </c:pt>
                <c:pt idx="8">
                  <c:v>227.7</c:v>
                </c:pt>
                <c:pt idx="9">
                  <c:v>227.3</c:v>
                </c:pt>
                <c:pt idx="10" formatCode="General">
                  <c:v>227.3</c:v>
                </c:pt>
                <c:pt idx="11">
                  <c:v>227.9</c:v>
                </c:pt>
                <c:pt idx="12">
                  <c:v>227.3</c:v>
                </c:pt>
                <c:pt idx="13" formatCode="0.0">
                  <c:v>227</c:v>
                </c:pt>
                <c:pt idx="14" formatCode="General">
                  <c:v>227.3</c:v>
                </c:pt>
                <c:pt idx="15" formatCode="General">
                  <c:v>227</c:v>
                </c:pt>
                <c:pt idx="16" formatCode="General">
                  <c:v>227.8</c:v>
                </c:pt>
                <c:pt idx="17" formatCode="General">
                  <c:v>226.6</c:v>
                </c:pt>
                <c:pt idx="18" formatCode="General">
                  <c:v>227.3</c:v>
                </c:pt>
                <c:pt idx="19" formatCode="General">
                  <c:v>227.1</c:v>
                </c:pt>
                <c:pt idx="20" formatCode="General">
                  <c:v>227.7</c:v>
                </c:pt>
                <c:pt idx="21" formatCode="General">
                  <c:v>227.2</c:v>
                </c:pt>
                <c:pt idx="22" formatCode="0.0">
                  <c:v>227.5</c:v>
                </c:pt>
                <c:pt idx="23" formatCode="0.0">
                  <c:v>227.3</c:v>
                </c:pt>
                <c:pt idx="24" formatCode="General">
                  <c:v>224.9</c:v>
                </c:pt>
                <c:pt idx="25" formatCode="General">
                  <c:v>227.5</c:v>
                </c:pt>
                <c:pt idx="26" formatCode="General">
                  <c:v>227.8</c:v>
                </c:pt>
                <c:pt idx="27" formatCode="General">
                  <c:v>226.3</c:v>
                </c:pt>
                <c:pt idx="28" formatCode="General">
                  <c:v>227.9</c:v>
                </c:pt>
                <c:pt idx="29" formatCode="General">
                  <c:v>226.8</c:v>
                </c:pt>
                <c:pt idx="30" formatCode="General">
                  <c:v>227.2</c:v>
                </c:pt>
                <c:pt idx="31" formatCode="General">
                  <c:v>226.9</c:v>
                </c:pt>
                <c:pt idx="32" formatCode="General">
                  <c:v>227.5</c:v>
                </c:pt>
                <c:pt idx="33" formatCode="General">
                  <c:v>227.4</c:v>
                </c:pt>
                <c:pt idx="34" formatCode="General">
                  <c:v>227.4</c:v>
                </c:pt>
                <c:pt idx="35" formatCode="General">
                  <c:v>227.4</c:v>
                </c:pt>
                <c:pt idx="36" formatCode="General">
                  <c:v>227.7</c:v>
                </c:pt>
                <c:pt idx="37" formatCode="General">
                  <c:v>227.8</c:v>
                </c:pt>
                <c:pt idx="38" formatCode="General">
                  <c:v>227.8</c:v>
                </c:pt>
                <c:pt idx="39" formatCode="General">
                  <c:v>227.2</c:v>
                </c:pt>
                <c:pt idx="40" formatCode="General">
                  <c:v>227.2</c:v>
                </c:pt>
                <c:pt idx="41" formatCode="General">
                  <c:v>227.4</c:v>
                </c:pt>
                <c:pt idx="42" formatCode="General">
                  <c:v>227.8</c:v>
                </c:pt>
                <c:pt idx="43" formatCode="General">
                  <c:v>227</c:v>
                </c:pt>
                <c:pt idx="44" formatCode="General">
                  <c:v>226.7</c:v>
                </c:pt>
                <c:pt idx="45" formatCode="General">
                  <c:v>227.8</c:v>
                </c:pt>
                <c:pt idx="46" formatCode="General">
                  <c:v>226.1</c:v>
                </c:pt>
                <c:pt idx="47" formatCode="General">
                  <c:v>227.3</c:v>
                </c:pt>
                <c:pt idx="48" formatCode="General">
                  <c:v>225.7</c:v>
                </c:pt>
                <c:pt idx="49" formatCode="General">
                  <c:v>227.3</c:v>
                </c:pt>
                <c:pt idx="50" formatCode="General">
                  <c:v>227.5</c:v>
                </c:pt>
                <c:pt idx="51" formatCode="General">
                  <c:v>227.8</c:v>
                </c:pt>
                <c:pt idx="52" formatCode="General">
                  <c:v>227.4</c:v>
                </c:pt>
                <c:pt idx="53" formatCode="General">
                  <c:v>227.8</c:v>
                </c:pt>
                <c:pt idx="54" formatCode="General">
                  <c:v>226.7</c:v>
                </c:pt>
                <c:pt idx="55" formatCode="General">
                  <c:v>226.6</c:v>
                </c:pt>
                <c:pt idx="56" formatCode="General">
                  <c:v>227.5</c:v>
                </c:pt>
                <c:pt idx="57" formatCode="General">
                  <c:v>227.2</c:v>
                </c:pt>
                <c:pt idx="58" formatCode="General">
                  <c:v>227.5</c:v>
                </c:pt>
                <c:pt idx="59" formatCode="General">
                  <c:v>226.3</c:v>
                </c:pt>
                <c:pt idx="60" formatCode="General">
                  <c:v>225.7</c:v>
                </c:pt>
                <c:pt idx="61" formatCode="General">
                  <c:v>227.5</c:v>
                </c:pt>
                <c:pt idx="62" formatCode="General">
                  <c:v>227.8</c:v>
                </c:pt>
                <c:pt idx="63" formatCode="General">
                  <c:v>226.2</c:v>
                </c:pt>
                <c:pt idx="64" formatCode="General">
                  <c:v>226.7</c:v>
                </c:pt>
                <c:pt idx="65" formatCode="General">
                  <c:v>227</c:v>
                </c:pt>
                <c:pt idx="66" formatCode="General">
                  <c:v>227.4</c:v>
                </c:pt>
                <c:pt idx="67" formatCode="General">
                  <c:v>227.9</c:v>
                </c:pt>
                <c:pt idx="68" formatCode="General">
                  <c:v>227.7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18-496B-A161-8C7E55E5B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11103443506367"/>
          <c:y val="0.12547050154089323"/>
          <c:w val="0.81381776735349853"/>
          <c:h val="0.66298310158212059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'25C'!$F$4:$F$73</c:f>
              <c:numCache>
                <c:formatCode>0.000</c:formatCode>
                <c:ptCount val="70"/>
                <c:pt idx="0">
                  <c:v>0.14899999999999999</c:v>
                </c:pt>
                <c:pt idx="1">
                  <c:v>0.12</c:v>
                </c:pt>
                <c:pt idx="2">
                  <c:v>9.6000000000000002E-2</c:v>
                </c:pt>
                <c:pt idx="3">
                  <c:v>0.185</c:v>
                </c:pt>
                <c:pt idx="4">
                  <c:v>0.189</c:v>
                </c:pt>
                <c:pt idx="5">
                  <c:v>0.17</c:v>
                </c:pt>
                <c:pt idx="6">
                  <c:v>0.13400000000000001</c:v>
                </c:pt>
                <c:pt idx="7">
                  <c:v>0.09</c:v>
                </c:pt>
                <c:pt idx="8">
                  <c:v>0.11800000000000001</c:v>
                </c:pt>
                <c:pt idx="9">
                  <c:v>0.20899999999999999</c:v>
                </c:pt>
                <c:pt idx="10">
                  <c:v>0.14100000000000001</c:v>
                </c:pt>
                <c:pt idx="11">
                  <c:v>0.17100000000000001</c:v>
                </c:pt>
                <c:pt idx="12">
                  <c:v>0.08</c:v>
                </c:pt>
                <c:pt idx="13">
                  <c:v>0.65400000000000003</c:v>
                </c:pt>
                <c:pt idx="14">
                  <c:v>0.184</c:v>
                </c:pt>
                <c:pt idx="15">
                  <c:v>8.5000000000000006E-2</c:v>
                </c:pt>
                <c:pt idx="16">
                  <c:v>0.13900000000000001</c:v>
                </c:pt>
                <c:pt idx="17">
                  <c:v>8.4000000000000005E-2</c:v>
                </c:pt>
                <c:pt idx="18">
                  <c:v>0.113</c:v>
                </c:pt>
                <c:pt idx="19">
                  <c:v>0.13400000000000001</c:v>
                </c:pt>
                <c:pt idx="20">
                  <c:v>0.112</c:v>
                </c:pt>
                <c:pt idx="21">
                  <c:v>0.13600000000000001</c:v>
                </c:pt>
                <c:pt idx="22">
                  <c:v>9.0999999999999998E-2</c:v>
                </c:pt>
                <c:pt idx="23">
                  <c:v>0.155</c:v>
                </c:pt>
                <c:pt idx="24">
                  <c:v>0.108</c:v>
                </c:pt>
                <c:pt idx="25">
                  <c:v>0.115</c:v>
                </c:pt>
                <c:pt idx="26">
                  <c:v>0.105</c:v>
                </c:pt>
                <c:pt idx="27">
                  <c:v>0.16800000000000001</c:v>
                </c:pt>
                <c:pt idx="28">
                  <c:v>0.182</c:v>
                </c:pt>
                <c:pt idx="29">
                  <c:v>0.122</c:v>
                </c:pt>
                <c:pt idx="30">
                  <c:v>7.5999999999999998E-2</c:v>
                </c:pt>
                <c:pt idx="31">
                  <c:v>0.13300000000000001</c:v>
                </c:pt>
                <c:pt idx="32">
                  <c:v>0.154</c:v>
                </c:pt>
                <c:pt idx="33">
                  <c:v>0.19500000000000001</c:v>
                </c:pt>
                <c:pt idx="34">
                  <c:v>0.127</c:v>
                </c:pt>
                <c:pt idx="35">
                  <c:v>0.152</c:v>
                </c:pt>
                <c:pt idx="36">
                  <c:v>0.26400000000000001</c:v>
                </c:pt>
                <c:pt idx="37">
                  <c:v>0.111</c:v>
                </c:pt>
                <c:pt idx="38">
                  <c:v>0.17399999999999999</c:v>
                </c:pt>
                <c:pt idx="39">
                  <c:v>0.188</c:v>
                </c:pt>
                <c:pt idx="40">
                  <c:v>0.14599999999999999</c:v>
                </c:pt>
                <c:pt idx="41">
                  <c:v>0.154</c:v>
                </c:pt>
                <c:pt idx="42">
                  <c:v>0.13100000000000001</c:v>
                </c:pt>
                <c:pt idx="43">
                  <c:v>0.13900000000000001</c:v>
                </c:pt>
                <c:pt idx="44">
                  <c:v>0.17599999999999999</c:v>
                </c:pt>
                <c:pt idx="45">
                  <c:v>0.24399999999999999</c:v>
                </c:pt>
                <c:pt idx="46">
                  <c:v>0.26600000000000001</c:v>
                </c:pt>
                <c:pt idx="47">
                  <c:v>0.106</c:v>
                </c:pt>
                <c:pt idx="48">
                  <c:v>0.36699999999999999</c:v>
                </c:pt>
                <c:pt idx="49">
                  <c:v>0.307</c:v>
                </c:pt>
                <c:pt idx="50">
                  <c:v>0.2</c:v>
                </c:pt>
                <c:pt idx="51">
                  <c:v>0.16400000000000001</c:v>
                </c:pt>
                <c:pt idx="52">
                  <c:v>0.13500000000000001</c:v>
                </c:pt>
                <c:pt idx="53">
                  <c:v>0.14100000000000001</c:v>
                </c:pt>
                <c:pt idx="54">
                  <c:v>0.156</c:v>
                </c:pt>
                <c:pt idx="55">
                  <c:v>0.19900000000000001</c:v>
                </c:pt>
                <c:pt idx="56">
                  <c:v>0.16300000000000001</c:v>
                </c:pt>
                <c:pt idx="57">
                  <c:v>0.14399999999999999</c:v>
                </c:pt>
                <c:pt idx="58">
                  <c:v>0.14199999999999999</c:v>
                </c:pt>
                <c:pt idx="59">
                  <c:v>0.24399999999999999</c:v>
                </c:pt>
                <c:pt idx="60">
                  <c:v>0.18099999999999999</c:v>
                </c:pt>
                <c:pt idx="61">
                  <c:v>0.16</c:v>
                </c:pt>
                <c:pt idx="62">
                  <c:v>0.315</c:v>
                </c:pt>
                <c:pt idx="63">
                  <c:v>0.184</c:v>
                </c:pt>
                <c:pt idx="64">
                  <c:v>0.19700000000000001</c:v>
                </c:pt>
                <c:pt idx="65">
                  <c:v>0.19500000000000001</c:v>
                </c:pt>
                <c:pt idx="66">
                  <c:v>0.28599999999999998</c:v>
                </c:pt>
                <c:pt idx="67">
                  <c:v>0.16600000000000001</c:v>
                </c:pt>
                <c:pt idx="68">
                  <c:v>0.18099999999999999</c:v>
                </c:pt>
                <c:pt idx="69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67-4701-A4CA-8893575DD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557000"/>
          <c:min val="53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587241861972121"/>
              <c:y val="0.907520257405513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1000"/>
        <c:minorUnit val="20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2.3145078363424443E-2"/>
              <c:y val="0.19101114294592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'25C'!$AU$4:$AU$73</c:f>
              <c:numCache>
                <c:formatCode>0.00</c:formatCode>
                <c:ptCount val="70"/>
                <c:pt idx="0">
                  <c:v>82.093281630882302</c:v>
                </c:pt>
                <c:pt idx="1">
                  <c:v>82.093281630882302</c:v>
                </c:pt>
                <c:pt idx="2">
                  <c:v>82.183188106073175</c:v>
                </c:pt>
                <c:pt idx="3">
                  <c:v>82.093281630882302</c:v>
                </c:pt>
                <c:pt idx="4">
                  <c:v>82.183188106073175</c:v>
                </c:pt>
                <c:pt idx="5">
                  <c:v>82.183188106073175</c:v>
                </c:pt>
                <c:pt idx="6">
                  <c:v>82.093281630882302</c:v>
                </c:pt>
                <c:pt idx="7">
                  <c:v>82.183188106073175</c:v>
                </c:pt>
                <c:pt idx="8">
                  <c:v>82.183188106073175</c:v>
                </c:pt>
                <c:pt idx="9">
                  <c:v>82.093281630882302</c:v>
                </c:pt>
                <c:pt idx="10">
                  <c:v>82.183188106073175</c:v>
                </c:pt>
                <c:pt idx="11">
                  <c:v>82.093281630882302</c:v>
                </c:pt>
                <c:pt idx="12">
                  <c:v>82.093281630882302</c:v>
                </c:pt>
                <c:pt idx="13">
                  <c:v>82.183188106073175</c:v>
                </c:pt>
                <c:pt idx="14">
                  <c:v>82.093281630882302</c:v>
                </c:pt>
                <c:pt idx="15">
                  <c:v>82.183188106073175</c:v>
                </c:pt>
                <c:pt idx="16">
                  <c:v>82.183188106073175</c:v>
                </c:pt>
                <c:pt idx="17">
                  <c:v>82.183188106073175</c:v>
                </c:pt>
                <c:pt idx="18">
                  <c:v>82.093281630882302</c:v>
                </c:pt>
                <c:pt idx="19">
                  <c:v>82.093281630882302</c:v>
                </c:pt>
                <c:pt idx="20">
                  <c:v>82.183188106073175</c:v>
                </c:pt>
                <c:pt idx="21">
                  <c:v>82.183188106073175</c:v>
                </c:pt>
                <c:pt idx="22">
                  <c:v>82.183188106073175</c:v>
                </c:pt>
                <c:pt idx="23">
                  <c:v>82.183188106073175</c:v>
                </c:pt>
                <c:pt idx="24">
                  <c:v>82.183188106073175</c:v>
                </c:pt>
                <c:pt idx="25">
                  <c:v>82.093281630882302</c:v>
                </c:pt>
                <c:pt idx="26">
                  <c:v>82.183188106073175</c:v>
                </c:pt>
                <c:pt idx="27">
                  <c:v>82.183188106073175</c:v>
                </c:pt>
                <c:pt idx="28">
                  <c:v>82.093281630882302</c:v>
                </c:pt>
                <c:pt idx="29">
                  <c:v>82.093281630882302</c:v>
                </c:pt>
                <c:pt idx="30">
                  <c:v>82.093281630882302</c:v>
                </c:pt>
                <c:pt idx="31">
                  <c:v>82.093281630882302</c:v>
                </c:pt>
                <c:pt idx="32">
                  <c:v>82.093281630882302</c:v>
                </c:pt>
                <c:pt idx="33">
                  <c:v>82.183188106073175</c:v>
                </c:pt>
                <c:pt idx="34">
                  <c:v>82.183188106073175</c:v>
                </c:pt>
                <c:pt idx="35">
                  <c:v>82.183188106073175</c:v>
                </c:pt>
                <c:pt idx="36">
                  <c:v>82.093281630882302</c:v>
                </c:pt>
                <c:pt idx="37">
                  <c:v>82.093281630882302</c:v>
                </c:pt>
                <c:pt idx="38">
                  <c:v>82.093281630882302</c:v>
                </c:pt>
                <c:pt idx="39">
                  <c:v>82.183188106073175</c:v>
                </c:pt>
                <c:pt idx="40">
                  <c:v>82.183188106073175</c:v>
                </c:pt>
                <c:pt idx="41">
                  <c:v>82.093281630882302</c:v>
                </c:pt>
                <c:pt idx="42">
                  <c:v>82.093281630882302</c:v>
                </c:pt>
                <c:pt idx="43">
                  <c:v>82.093281630882302</c:v>
                </c:pt>
                <c:pt idx="44">
                  <c:v>82.183188106073175</c:v>
                </c:pt>
                <c:pt idx="45">
                  <c:v>82.093281630882302</c:v>
                </c:pt>
                <c:pt idx="46">
                  <c:v>82.183188106073175</c:v>
                </c:pt>
                <c:pt idx="47">
                  <c:v>82.183188106073175</c:v>
                </c:pt>
                <c:pt idx="48">
                  <c:v>82.183188106073175</c:v>
                </c:pt>
                <c:pt idx="49">
                  <c:v>82.183188106073175</c:v>
                </c:pt>
                <c:pt idx="50">
                  <c:v>82.093281630882302</c:v>
                </c:pt>
                <c:pt idx="51">
                  <c:v>82.093281630882302</c:v>
                </c:pt>
                <c:pt idx="52">
                  <c:v>82.183188106073175</c:v>
                </c:pt>
                <c:pt idx="53">
                  <c:v>82.093281630882302</c:v>
                </c:pt>
                <c:pt idx="54">
                  <c:v>82.183188106073175</c:v>
                </c:pt>
                <c:pt idx="55">
                  <c:v>82.183188106073175</c:v>
                </c:pt>
                <c:pt idx="56">
                  <c:v>82.183188106073175</c:v>
                </c:pt>
                <c:pt idx="57">
                  <c:v>82.183188106073175</c:v>
                </c:pt>
                <c:pt idx="58">
                  <c:v>82.183188106073175</c:v>
                </c:pt>
                <c:pt idx="59">
                  <c:v>82.093281630882302</c:v>
                </c:pt>
                <c:pt idx="60">
                  <c:v>82.183188106073175</c:v>
                </c:pt>
                <c:pt idx="61">
                  <c:v>82.183188106073175</c:v>
                </c:pt>
                <c:pt idx="62">
                  <c:v>82.093281630882302</c:v>
                </c:pt>
                <c:pt idx="63">
                  <c:v>82.183188106073175</c:v>
                </c:pt>
                <c:pt idx="64">
                  <c:v>82.183188106073175</c:v>
                </c:pt>
                <c:pt idx="65">
                  <c:v>82.183188106073175</c:v>
                </c:pt>
                <c:pt idx="66">
                  <c:v>82.093281630882302</c:v>
                </c:pt>
                <c:pt idx="67">
                  <c:v>82.183188106073175</c:v>
                </c:pt>
                <c:pt idx="68">
                  <c:v>82.093281630882302</c:v>
                </c:pt>
                <c:pt idx="69">
                  <c:v>82.183188106073175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E8-4F63-8417-883F95989AEF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95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95</c:v>
                </c:pt>
                <c:pt idx="11">
                  <c:v>94.9</c:v>
                </c:pt>
                <c:pt idx="12">
                  <c:v>94.9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95</c:v>
                </c:pt>
                <c:pt idx="16" formatCode="General">
                  <c:v>95</c:v>
                </c:pt>
                <c:pt idx="17" formatCode="General">
                  <c:v>95</c:v>
                </c:pt>
                <c:pt idx="18" formatCode="General">
                  <c:v>94.9</c:v>
                </c:pt>
                <c:pt idx="19" formatCode="General">
                  <c:v>94.9</c:v>
                </c:pt>
                <c:pt idx="20" formatCode="General">
                  <c:v>95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95</c:v>
                </c:pt>
                <c:pt idx="24" formatCode="General">
                  <c:v>95</c:v>
                </c:pt>
                <c:pt idx="25" formatCode="General">
                  <c:v>94.9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94.9</c:v>
                </c:pt>
                <c:pt idx="29" formatCode="General">
                  <c:v>94.9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94.9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94.9</c:v>
                </c:pt>
                <c:pt idx="37" formatCode="General">
                  <c:v>94.9</c:v>
                </c:pt>
                <c:pt idx="38" formatCode="General">
                  <c:v>94.9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94.9</c:v>
                </c:pt>
                <c:pt idx="51" formatCode="General">
                  <c:v>94.9</c:v>
                </c:pt>
                <c:pt idx="52" formatCode="General">
                  <c:v>95</c:v>
                </c:pt>
                <c:pt idx="53" formatCode="General">
                  <c:v>94.9</c:v>
                </c:pt>
                <c:pt idx="54" formatCode="General">
                  <c:v>95</c:v>
                </c:pt>
                <c:pt idx="55" formatCode="General">
                  <c:v>95</c:v>
                </c:pt>
                <c:pt idx="56" formatCode="General">
                  <c:v>95</c:v>
                </c:pt>
                <c:pt idx="57" formatCode="General">
                  <c:v>95</c:v>
                </c:pt>
                <c:pt idx="58" formatCode="General">
                  <c:v>95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95</c:v>
                </c:pt>
                <c:pt idx="62" formatCode="General">
                  <c:v>94.9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94.9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8-4F63-8417-883F95989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FATIGUE</a:t>
            </a:r>
          </a:p>
        </c:rich>
      </c:tx>
      <c:layout>
        <c:manualLayout>
          <c:xMode val="edge"/>
          <c:yMode val="edge"/>
          <c:x val="0.31288188126654176"/>
          <c:y val="1.37990531893740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[2]Summary!$K$3</c:f>
              <c:strCache>
                <c:ptCount val="1"/>
                <c:pt idx="0">
                  <c:v>Back calculated Tensile Strain (microstrains)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[2]Summary!$K$4:$K$11</c15:sqref>
                  </c15:fullRef>
                </c:ext>
              </c:extLst>
              <c:f>[2]Summary!$K$4:$K$10</c:f>
              <c:numCache>
                <c:formatCode>General</c:formatCode>
                <c:ptCount val="7"/>
                <c:pt idx="0">
                  <c:v>147</c:v>
                </c:pt>
                <c:pt idx="1">
                  <c:v>147</c:v>
                </c:pt>
                <c:pt idx="2">
                  <c:v>148</c:v>
                </c:pt>
                <c:pt idx="3">
                  <c:v>234.2</c:v>
                </c:pt>
                <c:pt idx="4">
                  <c:v>140.5</c:v>
                </c:pt>
                <c:pt idx="5">
                  <c:v>185.79999999999998</c:v>
                </c:pt>
                <c:pt idx="6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9-477A-B23C-473DE1927986}"/>
            </c:ext>
          </c:extLst>
        </c:ser>
        <c:ser>
          <c:idx val="3"/>
          <c:order val="1"/>
          <c:tx>
            <c:strRef>
              <c:f>[2]Summary!$L$3</c:f>
              <c:strCache>
                <c:ptCount val="1"/>
                <c:pt idx="0">
                  <c:v>Allowable Tensile Strain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[2]Summary!$L$4:$L$11</c15:sqref>
                  </c15:fullRef>
                </c:ext>
              </c:extLst>
              <c:f>[2]Summary!$L$4:$L$10</c:f>
              <c:numCache>
                <c:formatCode>General</c:formatCode>
                <c:ptCount val="7"/>
                <c:pt idx="0">
                  <c:v>221.04978228212497</c:v>
                </c:pt>
                <c:pt idx="1">
                  <c:v>221.11706180500059</c:v>
                </c:pt>
                <c:pt idx="2">
                  <c:v>221.67970452774171</c:v>
                </c:pt>
                <c:pt idx="3">
                  <c:v>264.53614287049254</c:v>
                </c:pt>
                <c:pt idx="4">
                  <c:v>220.75550121158849</c:v>
                </c:pt>
                <c:pt idx="5">
                  <c:v>238.84263415303604</c:v>
                </c:pt>
                <c:pt idx="6">
                  <c:v>264.50779849944178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9-477A-B23C-473DE1927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Tangential Strain Values, micro strains</a:t>
                </a:r>
              </a:p>
            </c:rich>
          </c:tx>
          <c:layout>
            <c:manualLayout>
              <c:xMode val="edge"/>
              <c:yMode val="edge"/>
              <c:x val="3.529129495932122E-3"/>
              <c:y val="0.17802946987498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846746606560249E-2"/>
          <c:y val="5.3164247848379913E-2"/>
          <c:w val="0.86747606279675959"/>
          <c:h val="5.9977801995538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RUTTING</a:t>
            </a:r>
          </a:p>
        </c:rich>
      </c:tx>
      <c:layout>
        <c:manualLayout>
          <c:xMode val="edge"/>
          <c:yMode val="edge"/>
          <c:x val="0.3127541405388356"/>
          <c:y val="8.849202345442758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[2]Summary!$N$3</c:f>
              <c:strCache>
                <c:ptCount val="1"/>
                <c:pt idx="0">
                  <c:v>Back calculated Compressive stress (microstarins)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[2]Summary!$N$4:$N$11</c15:sqref>
                  </c15:fullRef>
                </c:ext>
              </c:extLst>
              <c:f>[2]Summary!$N$4:$N$10</c:f>
              <c:numCache>
                <c:formatCode>General</c:formatCode>
                <c:ptCount val="7"/>
                <c:pt idx="0">
                  <c:v>250.70000000000002</c:v>
                </c:pt>
                <c:pt idx="1">
                  <c:v>250.8</c:v>
                </c:pt>
                <c:pt idx="2">
                  <c:v>251.6</c:v>
                </c:pt>
                <c:pt idx="3">
                  <c:v>325.90000000000003</c:v>
                </c:pt>
                <c:pt idx="4">
                  <c:v>230.9</c:v>
                </c:pt>
                <c:pt idx="5">
                  <c:v>264.10000000000002</c:v>
                </c:pt>
                <c:pt idx="6">
                  <c:v>294.3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3-4E14-A2FE-973D2E6B1FAF}"/>
            </c:ext>
          </c:extLst>
        </c:ser>
        <c:ser>
          <c:idx val="3"/>
          <c:order val="1"/>
          <c:tx>
            <c:strRef>
              <c:f>[2]Summary!$O$3</c:f>
              <c:strCache>
                <c:ptCount val="1"/>
                <c:pt idx="0">
                  <c:v>Allowable Compressive Stress (microstrains)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[2]Summary!$O$4:$O$11</c15:sqref>
                  </c15:fullRef>
                </c:ext>
              </c:extLst>
              <c:f>[2]Summary!$O$4:$O$10</c:f>
              <c:numCache>
                <c:formatCode>General</c:formatCode>
                <c:ptCount val="7"/>
                <c:pt idx="0">
                  <c:v>477.89729000779016</c:v>
                </c:pt>
                <c:pt idx="1">
                  <c:v>477.89729000779016</c:v>
                </c:pt>
                <c:pt idx="2">
                  <c:v>477.89729000779016</c:v>
                </c:pt>
                <c:pt idx="3">
                  <c:v>477.89729000779016</c:v>
                </c:pt>
                <c:pt idx="4">
                  <c:v>477.89729000779016</c:v>
                </c:pt>
                <c:pt idx="5">
                  <c:v>477.89729000779016</c:v>
                </c:pt>
                <c:pt idx="6">
                  <c:v>477.89729000779016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43-4E14-A2FE-973D2E6B1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0405798884514436E-2"/>
              <c:y val="0.16653138437482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7918403691819056E-2"/>
          <c:y val="4.184669335270217E-2"/>
          <c:w val="0.96736223426398971"/>
          <c:h val="7.7962448165971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solidFill>
            <a:schemeClr val="accent2"/>
          </a:solidFill>
        </a:ln>
        <a:effectLst/>
        <a:sp3d>
          <a:contourClr>
            <a:schemeClr val="accent2"/>
          </a:contourClr>
        </a:sp3d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Bituminous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'25C'!$AS$4:$AS$73</c:f>
              <c:numCache>
                <c:formatCode>0.00</c:formatCode>
                <c:ptCount val="70"/>
                <c:pt idx="0">
                  <c:v>1577.2858037822741</c:v>
                </c:pt>
                <c:pt idx="1">
                  <c:v>1576.2335784295174</c:v>
                </c:pt>
                <c:pt idx="2">
                  <c:v>1575.1813530767604</c:v>
                </c:pt>
                <c:pt idx="3">
                  <c:v>1576.2335784295174</c:v>
                </c:pt>
                <c:pt idx="4">
                  <c:v>1558.214219263559</c:v>
                </c:pt>
                <c:pt idx="5">
                  <c:v>1576.2335784295174</c:v>
                </c:pt>
                <c:pt idx="6">
                  <c:v>1569.8544622284298</c:v>
                </c:pt>
                <c:pt idx="7">
                  <c:v>1554.9917791207417</c:v>
                </c:pt>
                <c:pt idx="8">
                  <c:v>1574.0633636394566</c:v>
                </c:pt>
                <c:pt idx="9">
                  <c:v>1575.1813530767604</c:v>
                </c:pt>
                <c:pt idx="10">
                  <c:v>1573.0111382867001</c:v>
                </c:pt>
                <c:pt idx="11">
                  <c:v>1574.0633636394566</c:v>
                </c:pt>
                <c:pt idx="12">
                  <c:v>1577.2858037822741</c:v>
                </c:pt>
                <c:pt idx="13">
                  <c:v>1570.9066875811864</c:v>
                </c:pt>
                <c:pt idx="14">
                  <c:v>1578.3380291350306</c:v>
                </c:pt>
                <c:pt idx="15">
                  <c:v>1578.3380291350306</c:v>
                </c:pt>
                <c:pt idx="16">
                  <c:v>1575.1813530767604</c:v>
                </c:pt>
                <c:pt idx="17">
                  <c:v>1558.214219263559</c:v>
                </c:pt>
                <c:pt idx="18">
                  <c:v>1578.3380291350306</c:v>
                </c:pt>
                <c:pt idx="19">
                  <c:v>1575.1813530767604</c:v>
                </c:pt>
                <c:pt idx="20">
                  <c:v>1569.8544622284298</c:v>
                </c:pt>
                <c:pt idx="21">
                  <c:v>1564.5275713800991</c:v>
                </c:pt>
                <c:pt idx="22">
                  <c:v>1570.9066875811864</c:v>
                </c:pt>
                <c:pt idx="23">
                  <c:v>1546.5082122141409</c:v>
                </c:pt>
                <c:pt idx="24">
                  <c:v>1575.1813530767604</c:v>
                </c:pt>
                <c:pt idx="25">
                  <c:v>1551.8351030624715</c:v>
                </c:pt>
                <c:pt idx="26">
                  <c:v>1577.2858037822741</c:v>
                </c:pt>
                <c:pt idx="27">
                  <c:v>1565.5797967328558</c:v>
                </c:pt>
                <c:pt idx="28">
                  <c:v>1567.7500115229166</c:v>
                </c:pt>
                <c:pt idx="29">
                  <c:v>1573.0111382867001</c:v>
                </c:pt>
                <c:pt idx="30">
                  <c:v>1569.8544622284298</c:v>
                </c:pt>
                <c:pt idx="31">
                  <c:v>1574.0633636394566</c:v>
                </c:pt>
                <c:pt idx="32">
                  <c:v>1577.2858037822741</c:v>
                </c:pt>
                <c:pt idx="33">
                  <c:v>1577.2858037822741</c:v>
                </c:pt>
                <c:pt idx="34">
                  <c:v>1577.2858037822741</c:v>
                </c:pt>
                <c:pt idx="35">
                  <c:v>1569.8544622284298</c:v>
                </c:pt>
                <c:pt idx="36">
                  <c:v>1552.8873284152285</c:v>
                </c:pt>
                <c:pt idx="37">
                  <c:v>1578.3380291350306</c:v>
                </c:pt>
                <c:pt idx="38">
                  <c:v>1568.8022368756731</c:v>
                </c:pt>
                <c:pt idx="39">
                  <c:v>1575.1813530767604</c:v>
                </c:pt>
                <c:pt idx="40">
                  <c:v>1578.3380291350306</c:v>
                </c:pt>
                <c:pt idx="41">
                  <c:v>1567.7500115229166</c:v>
                </c:pt>
                <c:pt idx="42">
                  <c:v>1578.3380291350306</c:v>
                </c:pt>
                <c:pt idx="43">
                  <c:v>1574.0633636394566</c:v>
                </c:pt>
                <c:pt idx="44">
                  <c:v>1567.7500115229166</c:v>
                </c:pt>
                <c:pt idx="45">
                  <c:v>1565.5797967328558</c:v>
                </c:pt>
                <c:pt idx="46">
                  <c:v>1570.9066875811864</c:v>
                </c:pt>
                <c:pt idx="47">
                  <c:v>1576.2335784295174</c:v>
                </c:pt>
                <c:pt idx="48">
                  <c:v>1539.0768706602969</c:v>
                </c:pt>
                <c:pt idx="49">
                  <c:v>1538.0246453075399</c:v>
                </c:pt>
                <c:pt idx="50">
                  <c:v>1564.5275713800991</c:v>
                </c:pt>
                <c:pt idx="51">
                  <c:v>1567.7500115229166</c:v>
                </c:pt>
                <c:pt idx="52">
                  <c:v>1576.2335784295174</c:v>
                </c:pt>
                <c:pt idx="53">
                  <c:v>1567.7500115229166</c:v>
                </c:pt>
                <c:pt idx="54">
                  <c:v>1574.0633636394566</c:v>
                </c:pt>
                <c:pt idx="55">
                  <c:v>1574.0633636394566</c:v>
                </c:pt>
                <c:pt idx="56">
                  <c:v>1576.2335784295174</c:v>
                </c:pt>
                <c:pt idx="57">
                  <c:v>1563.4753460273425</c:v>
                </c:pt>
                <c:pt idx="58">
                  <c:v>1573.0111382867001</c:v>
                </c:pt>
                <c:pt idx="59">
                  <c:v>1541.1813213658102</c:v>
                </c:pt>
                <c:pt idx="60">
                  <c:v>1575.1813530767604</c:v>
                </c:pt>
                <c:pt idx="61">
                  <c:v>1571.9589129339433</c:v>
                </c:pt>
                <c:pt idx="62">
                  <c:v>1570.9066875811864</c:v>
                </c:pt>
                <c:pt idx="63">
                  <c:v>1578.3380291350306</c:v>
                </c:pt>
                <c:pt idx="64">
                  <c:v>1562.4231206745858</c:v>
                </c:pt>
                <c:pt idx="65">
                  <c:v>1577.2858037822741</c:v>
                </c:pt>
                <c:pt idx="66">
                  <c:v>1566.69778617016</c:v>
                </c:pt>
                <c:pt idx="67">
                  <c:v>1568.8022368756731</c:v>
                </c:pt>
                <c:pt idx="68">
                  <c:v>1563.4753460273425</c:v>
                </c:pt>
                <c:pt idx="69">
                  <c:v>1578.3380291350306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7-4FD6-A45C-464B5164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94975198733927"/>
              <c:y val="0.9016966732067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136709341364111"/>
          <c:y val="4.2649371164653273E-4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Granular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'25C'!$B$4:$B$73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'25C'!$AT$4:$AT$73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198.02073885954385</c:v>
                </c:pt>
                <c:pt idx="2">
                  <c:v>196.73542368043078</c:v>
                </c:pt>
                <c:pt idx="3">
                  <c:v>198.10631301214815</c:v>
                </c:pt>
                <c:pt idx="4">
                  <c:v>197.42132309316551</c:v>
                </c:pt>
                <c:pt idx="5">
                  <c:v>197.5069964804334</c:v>
                </c:pt>
                <c:pt idx="6">
                  <c:v>197.76393146364674</c:v>
                </c:pt>
                <c:pt idx="7">
                  <c:v>197.5069964804334</c:v>
                </c:pt>
                <c:pt idx="8">
                  <c:v>198.27741889967663</c:v>
                </c:pt>
                <c:pt idx="9">
                  <c:v>197.9351505563051</c:v>
                </c:pt>
                <c:pt idx="10">
                  <c:v>197.9351505563051</c:v>
                </c:pt>
                <c:pt idx="11">
                  <c:v>198.44846828724823</c:v>
                </c:pt>
                <c:pt idx="12">
                  <c:v>197.9351505563051</c:v>
                </c:pt>
                <c:pt idx="13">
                  <c:v>197.67830065706644</c:v>
                </c:pt>
                <c:pt idx="14">
                  <c:v>197.9351505563051</c:v>
                </c:pt>
                <c:pt idx="15">
                  <c:v>197.67830065706644</c:v>
                </c:pt>
                <c:pt idx="16">
                  <c:v>198.36295065169023</c:v>
                </c:pt>
                <c:pt idx="17">
                  <c:v>197.33563549510538</c:v>
                </c:pt>
                <c:pt idx="18">
                  <c:v>197.9351505563051</c:v>
                </c:pt>
                <c:pt idx="19">
                  <c:v>197.76393146364674</c:v>
                </c:pt>
                <c:pt idx="20">
                  <c:v>198.27741889967663</c:v>
                </c:pt>
                <c:pt idx="21">
                  <c:v>197.84954809386474</c:v>
                </c:pt>
                <c:pt idx="22">
                  <c:v>198.10631301214815</c:v>
                </c:pt>
                <c:pt idx="23">
                  <c:v>197.9351505563051</c:v>
                </c:pt>
                <c:pt idx="24">
                  <c:v>195.87676367908298</c:v>
                </c:pt>
                <c:pt idx="25">
                  <c:v>198.10631301214815</c:v>
                </c:pt>
                <c:pt idx="26">
                  <c:v>198.36295065169023</c:v>
                </c:pt>
                <c:pt idx="27">
                  <c:v>197.07848734982466</c:v>
                </c:pt>
                <c:pt idx="28">
                  <c:v>198.44846828724823</c:v>
                </c:pt>
                <c:pt idx="29">
                  <c:v>197.5069964804334</c:v>
                </c:pt>
                <c:pt idx="30">
                  <c:v>197.84954809386474</c:v>
                </c:pt>
                <c:pt idx="31">
                  <c:v>197.59265566552969</c:v>
                </c:pt>
                <c:pt idx="32">
                  <c:v>198.10631301214815</c:v>
                </c:pt>
                <c:pt idx="33">
                  <c:v>198.02073885954385</c:v>
                </c:pt>
                <c:pt idx="34">
                  <c:v>198.02073885954385</c:v>
                </c:pt>
                <c:pt idx="35">
                  <c:v>198.02073885954385</c:v>
                </c:pt>
                <c:pt idx="36">
                  <c:v>198.27741889967663</c:v>
                </c:pt>
                <c:pt idx="37">
                  <c:v>198.36295065169023</c:v>
                </c:pt>
                <c:pt idx="38">
                  <c:v>198.36295065169023</c:v>
                </c:pt>
                <c:pt idx="39">
                  <c:v>197.84954809386474</c:v>
                </c:pt>
                <c:pt idx="40">
                  <c:v>197.84954809386474</c:v>
                </c:pt>
                <c:pt idx="41">
                  <c:v>198.02073885954385</c:v>
                </c:pt>
                <c:pt idx="42">
                  <c:v>198.36295065169023</c:v>
                </c:pt>
                <c:pt idx="43">
                  <c:v>197.67830065706644</c:v>
                </c:pt>
                <c:pt idx="44">
                  <c:v>197.42132309316551</c:v>
                </c:pt>
                <c:pt idx="45">
                  <c:v>198.36295065169023</c:v>
                </c:pt>
                <c:pt idx="46">
                  <c:v>196.90698404054976</c:v>
                </c:pt>
                <c:pt idx="47">
                  <c:v>197.9351505563051</c:v>
                </c:pt>
                <c:pt idx="48">
                  <c:v>196.5638061999546</c:v>
                </c:pt>
                <c:pt idx="49">
                  <c:v>197.9351505563051</c:v>
                </c:pt>
                <c:pt idx="50">
                  <c:v>198.10631301214815</c:v>
                </c:pt>
                <c:pt idx="51">
                  <c:v>198.36295065169023</c:v>
                </c:pt>
                <c:pt idx="52">
                  <c:v>198.02073885954385</c:v>
                </c:pt>
                <c:pt idx="53">
                  <c:v>198.36295065169023</c:v>
                </c:pt>
                <c:pt idx="54">
                  <c:v>197.42132309316551</c:v>
                </c:pt>
                <c:pt idx="55">
                  <c:v>197.33563549510538</c:v>
                </c:pt>
                <c:pt idx="56">
                  <c:v>198.10631301214815</c:v>
                </c:pt>
                <c:pt idx="57">
                  <c:v>197.84954809386474</c:v>
                </c:pt>
                <c:pt idx="58">
                  <c:v>198.10631301214815</c:v>
                </c:pt>
                <c:pt idx="59">
                  <c:v>197.07848734982466</c:v>
                </c:pt>
                <c:pt idx="60">
                  <c:v>196.5638061999546</c:v>
                </c:pt>
                <c:pt idx="61">
                  <c:v>198.10631301214815</c:v>
                </c:pt>
                <c:pt idx="62">
                  <c:v>198.36295065169023</c:v>
                </c:pt>
                <c:pt idx="63">
                  <c:v>196.99274282220401</c:v>
                </c:pt>
                <c:pt idx="64">
                  <c:v>197.42132309316551</c:v>
                </c:pt>
                <c:pt idx="65">
                  <c:v>197.67830065706644</c:v>
                </c:pt>
                <c:pt idx="66">
                  <c:v>198.02073885954385</c:v>
                </c:pt>
                <c:pt idx="67">
                  <c:v>198.44846828724823</c:v>
                </c:pt>
                <c:pt idx="68">
                  <c:v>198.27741889967663</c:v>
                </c:pt>
                <c:pt idx="69">
                  <c:v>198.19187302267594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5-43CF-981D-81731320D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020794630956567"/>
          <c:y val="3.5966552479513053E-2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Seggregation of Homogeneous Section By</a:t>
            </a:r>
            <a:r>
              <a:rPr lang="en-US" sz="2800" b="1" baseline="0"/>
              <a:t> Cumulative Diffrence Approach For Hudsaon Circle To Mysore bank Circle</a:t>
            </a:r>
            <a:endParaRPr lang="en-US" sz="2800" b="1"/>
          </a:p>
        </c:rich>
      </c:tx>
      <c:layout>
        <c:manualLayout>
          <c:xMode val="edge"/>
          <c:yMode val="edge"/>
          <c:x val="0.18479556113608001"/>
          <c:y val="2.16586907219121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4242017373051517E-2"/>
          <c:y val="9.0826722099742296E-2"/>
          <c:w val="0.93268960498360154"/>
          <c:h val="0.76582318022659779"/>
        </c:manualLayout>
      </c:layout>
      <c:scatterChart>
        <c:scatterStyle val="lineMarker"/>
        <c:varyColors val="0"/>
        <c:ser>
          <c:idx val="0"/>
          <c:order val="0"/>
          <c:tx>
            <c:v>xy</c:v>
          </c:tx>
          <c:xVal>
            <c:numRef>
              <c:f>'25C'!$P$4:$P$73</c:f>
              <c:numCache>
                <c:formatCode>0\+000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'25C'!$Y$4:$Y$73</c:f>
              <c:numCache>
                <c:formatCode>0.000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1.0386458333333346</c:v>
                </c:pt>
                <c:pt idx="6">
                  <c:v>1.0386458333333346</c:v>
                </c:pt>
                <c:pt idx="7">
                  <c:v>1.0386458333333346</c:v>
                </c:pt>
                <c:pt idx="8">
                  <c:v>1.0386458333333346</c:v>
                </c:pt>
                <c:pt idx="9">
                  <c:v>1.0386458333333346</c:v>
                </c:pt>
                <c:pt idx="10">
                  <c:v>0.22479166666666828</c:v>
                </c:pt>
                <c:pt idx="11">
                  <c:v>0.22479166666666828</c:v>
                </c:pt>
                <c:pt idx="12">
                  <c:v>0.22479166666666828</c:v>
                </c:pt>
                <c:pt idx="13">
                  <c:v>0.22479166666666828</c:v>
                </c:pt>
                <c:pt idx="14">
                  <c:v>0.22479166666666828</c:v>
                </c:pt>
                <c:pt idx="15">
                  <c:v>-1.0115624999999984</c:v>
                </c:pt>
                <c:pt idx="16">
                  <c:v>-1.0115624999999984</c:v>
                </c:pt>
                <c:pt idx="17">
                  <c:v>-1.0115624999999984</c:v>
                </c:pt>
                <c:pt idx="18">
                  <c:v>-1.0115624999999984</c:v>
                </c:pt>
                <c:pt idx="19">
                  <c:v>-1.0115624999999984</c:v>
                </c:pt>
                <c:pt idx="20">
                  <c:v>-1.9554166666666646</c:v>
                </c:pt>
                <c:pt idx="21">
                  <c:v>-1.9554166666666646</c:v>
                </c:pt>
                <c:pt idx="22">
                  <c:v>-1.9554166666666646</c:v>
                </c:pt>
                <c:pt idx="23">
                  <c:v>-1.9554166666666646</c:v>
                </c:pt>
                <c:pt idx="24">
                  <c:v>-1.9554166666666646</c:v>
                </c:pt>
                <c:pt idx="25">
                  <c:v>-3.2242708333333319</c:v>
                </c:pt>
                <c:pt idx="26">
                  <c:v>-3.2242708333333319</c:v>
                </c:pt>
                <c:pt idx="27">
                  <c:v>-3.2242708333333319</c:v>
                </c:pt>
                <c:pt idx="28">
                  <c:v>-3.2242708333333319</c:v>
                </c:pt>
                <c:pt idx="29">
                  <c:v>-3.2242708333333319</c:v>
                </c:pt>
                <c:pt idx="30">
                  <c:v>-5.1106249999999989</c:v>
                </c:pt>
                <c:pt idx="31">
                  <c:v>-5.1106249999999989</c:v>
                </c:pt>
                <c:pt idx="32">
                  <c:v>-5.1106249999999989</c:v>
                </c:pt>
                <c:pt idx="33">
                  <c:v>-5.1106249999999989</c:v>
                </c:pt>
                <c:pt idx="34">
                  <c:v>-5.1106249999999989</c:v>
                </c:pt>
                <c:pt idx="35">
                  <c:v>-5.4369791666666671</c:v>
                </c:pt>
                <c:pt idx="36">
                  <c:v>-5.4369791666666671</c:v>
                </c:pt>
                <c:pt idx="37">
                  <c:v>-5.4369791666666671</c:v>
                </c:pt>
                <c:pt idx="38">
                  <c:v>-5.4369791666666671</c:v>
                </c:pt>
                <c:pt idx="39">
                  <c:v>-5.4369791666666671</c:v>
                </c:pt>
                <c:pt idx="40">
                  <c:v>-5.730833333333333</c:v>
                </c:pt>
                <c:pt idx="41">
                  <c:v>-5.730833333333333</c:v>
                </c:pt>
                <c:pt idx="42">
                  <c:v>-5.730833333333333</c:v>
                </c:pt>
                <c:pt idx="43">
                  <c:v>-5.730833333333333</c:v>
                </c:pt>
                <c:pt idx="44">
                  <c:v>-5.730833333333333</c:v>
                </c:pt>
                <c:pt idx="45">
                  <c:v>-4.2696874999999963</c:v>
                </c:pt>
                <c:pt idx="46">
                  <c:v>-4.2696874999999963</c:v>
                </c:pt>
                <c:pt idx="47">
                  <c:v>-4.2696874999999963</c:v>
                </c:pt>
                <c:pt idx="48">
                  <c:v>-4.2696874999999963</c:v>
                </c:pt>
                <c:pt idx="49">
                  <c:v>-4.2696874999999963</c:v>
                </c:pt>
                <c:pt idx="50">
                  <c:v>-2.4510416666666686</c:v>
                </c:pt>
                <c:pt idx="51">
                  <c:v>-2.4510416666666686</c:v>
                </c:pt>
                <c:pt idx="52">
                  <c:v>-2.4510416666666686</c:v>
                </c:pt>
                <c:pt idx="53">
                  <c:v>-2.4510416666666686</c:v>
                </c:pt>
                <c:pt idx="54">
                  <c:v>-2.4510416666666686</c:v>
                </c:pt>
                <c:pt idx="55">
                  <c:v>-1.8673958333333331</c:v>
                </c:pt>
                <c:pt idx="56">
                  <c:v>-1.8673958333333331</c:v>
                </c:pt>
                <c:pt idx="57">
                  <c:v>-1.8673958333333331</c:v>
                </c:pt>
                <c:pt idx="58">
                  <c:v>-1.8673958333333331</c:v>
                </c:pt>
                <c:pt idx="59">
                  <c:v>-1.8673958333333331</c:v>
                </c:pt>
                <c:pt idx="60">
                  <c:v>-0.56875000000000142</c:v>
                </c:pt>
                <c:pt idx="61">
                  <c:v>-0.56875000000000142</c:v>
                </c:pt>
                <c:pt idx="62">
                  <c:v>-0.56875000000000142</c:v>
                </c:pt>
                <c:pt idx="63">
                  <c:v>-0.56875000000000142</c:v>
                </c:pt>
                <c:pt idx="64">
                  <c:v>-0.56875000000000142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B5-44CC-B940-45463E3D1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DISTANCE</a:t>
                </a:r>
              </a:p>
            </c:rich>
          </c:tx>
          <c:layout>
            <c:manualLayout>
              <c:xMode val="edge"/>
              <c:yMode val="edge"/>
              <c:x val="0.49749160136266812"/>
              <c:y val="0.888941739022559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\+00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"/>
      </c:valAx>
      <c:valAx>
        <c:axId val="527750160"/>
        <c:scaling>
          <c:orientation val="minMax"/>
          <c:max val="2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21929932567582133"/>
          <c:y val="3.55917856742212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728164353387454"/>
          <c:h val="0.57355632308791771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'28C'!$AN$4:$AN$73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 formatCode="General">
                  <c:v>2395.1999999999998</c:v>
                </c:pt>
                <c:pt idx="20" formatCode="General">
                  <c:v>2387.1</c:v>
                </c:pt>
                <c:pt idx="21" formatCode="General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 formatCode="General">
                  <c:v>2395.1999999999998</c:v>
                </c:pt>
                <c:pt idx="25" formatCode="General">
                  <c:v>2359.6999999999998</c:v>
                </c:pt>
                <c:pt idx="26" formatCode="General">
                  <c:v>2398.4</c:v>
                </c:pt>
                <c:pt idx="27" formatCode="General">
                  <c:v>2380.6</c:v>
                </c:pt>
                <c:pt idx="28">
                  <c:v>2383.9</c:v>
                </c:pt>
                <c:pt idx="29">
                  <c:v>2391.9</c:v>
                </c:pt>
                <c:pt idx="30" formatCode="General">
                  <c:v>2387.1</c:v>
                </c:pt>
                <c:pt idx="31" formatCode="General">
                  <c:v>2393.5</c:v>
                </c:pt>
                <c:pt idx="32" formatCode="General">
                  <c:v>2398.4</c:v>
                </c:pt>
                <c:pt idx="33" formatCode="General">
                  <c:v>2398.4</c:v>
                </c:pt>
                <c:pt idx="34" formatCode="General">
                  <c:v>2398.4</c:v>
                </c:pt>
                <c:pt idx="35" formatCode="General">
                  <c:v>2387.1</c:v>
                </c:pt>
                <c:pt idx="36" formatCode="General">
                  <c:v>2361.3000000000002</c:v>
                </c:pt>
                <c:pt idx="37" formatCode="General">
                  <c:v>2400</c:v>
                </c:pt>
                <c:pt idx="38" formatCode="General">
                  <c:v>2385.5</c:v>
                </c:pt>
                <c:pt idx="39" formatCode="General">
                  <c:v>2395.1999999999998</c:v>
                </c:pt>
                <c:pt idx="40" formatCode="General">
                  <c:v>2400</c:v>
                </c:pt>
                <c:pt idx="41" formatCode="General">
                  <c:v>2383.9</c:v>
                </c:pt>
                <c:pt idx="42" formatCode="General">
                  <c:v>2400</c:v>
                </c:pt>
                <c:pt idx="43" formatCode="General">
                  <c:v>2393.5</c:v>
                </c:pt>
                <c:pt idx="44" formatCode="General">
                  <c:v>2383.9</c:v>
                </c:pt>
                <c:pt idx="45" formatCode="General">
                  <c:v>2380.6</c:v>
                </c:pt>
                <c:pt idx="46" formatCode="General">
                  <c:v>2388.6999999999998</c:v>
                </c:pt>
                <c:pt idx="47" formatCode="General">
                  <c:v>2396.8000000000002</c:v>
                </c:pt>
                <c:pt idx="48" formatCode="General">
                  <c:v>2340.3000000000002</c:v>
                </c:pt>
                <c:pt idx="49" formatCode="General">
                  <c:v>2338.6999999999998</c:v>
                </c:pt>
                <c:pt idx="50" formatCode="General">
                  <c:v>2379</c:v>
                </c:pt>
                <c:pt idx="51" formatCode="General">
                  <c:v>2383.9</c:v>
                </c:pt>
                <c:pt idx="52" formatCode="General">
                  <c:v>2396.8000000000002</c:v>
                </c:pt>
                <c:pt idx="53" formatCode="General">
                  <c:v>2383.9</c:v>
                </c:pt>
                <c:pt idx="54" formatCode="General">
                  <c:v>2393.5</c:v>
                </c:pt>
                <c:pt idx="55" formatCode="General">
                  <c:v>2393.5</c:v>
                </c:pt>
                <c:pt idx="56" formatCode="General">
                  <c:v>2396.8000000000002</c:v>
                </c:pt>
                <c:pt idx="57" formatCode="General">
                  <c:v>2377.4</c:v>
                </c:pt>
                <c:pt idx="58" formatCode="General">
                  <c:v>2391.9</c:v>
                </c:pt>
                <c:pt idx="59" formatCode="General">
                  <c:v>2343.5</c:v>
                </c:pt>
                <c:pt idx="60" formatCode="General">
                  <c:v>2395.1999999999998</c:v>
                </c:pt>
                <c:pt idx="61" formatCode="General">
                  <c:v>2390.3000000000002</c:v>
                </c:pt>
                <c:pt idx="62" formatCode="General">
                  <c:v>2388.6999999999998</c:v>
                </c:pt>
                <c:pt idx="63" formatCode="General">
                  <c:v>2400</c:v>
                </c:pt>
                <c:pt idx="64" formatCode="General">
                  <c:v>2375.8000000000002</c:v>
                </c:pt>
                <c:pt idx="65" formatCode="General">
                  <c:v>2398.4</c:v>
                </c:pt>
                <c:pt idx="66" formatCode="General">
                  <c:v>2382.3000000000002</c:v>
                </c:pt>
                <c:pt idx="67" formatCode="General">
                  <c:v>2385.5</c:v>
                </c:pt>
                <c:pt idx="68" formatCode="General">
                  <c:v>2377.4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AE-43B2-BAD6-8AB535C2591F}"/>
            </c:ext>
          </c:extLst>
        </c:ser>
        <c:ser>
          <c:idx val="1"/>
          <c:order val="1"/>
          <c:tx>
            <c:v>E-Granular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'28C'!$AO$4:$AO$73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227.4</c:v>
                </c:pt>
                <c:pt idx="2">
                  <c:v>225.9</c:v>
                </c:pt>
                <c:pt idx="3" formatCode="General">
                  <c:v>227.5</c:v>
                </c:pt>
                <c:pt idx="4" formatCode="General">
                  <c:v>226.7</c:v>
                </c:pt>
                <c:pt idx="5" formatCode="General">
                  <c:v>226.8</c:v>
                </c:pt>
                <c:pt idx="6">
                  <c:v>227.1</c:v>
                </c:pt>
                <c:pt idx="7">
                  <c:v>226.8</c:v>
                </c:pt>
                <c:pt idx="8">
                  <c:v>227.7</c:v>
                </c:pt>
                <c:pt idx="9">
                  <c:v>227.3</c:v>
                </c:pt>
                <c:pt idx="10" formatCode="General">
                  <c:v>227.3</c:v>
                </c:pt>
                <c:pt idx="11">
                  <c:v>227.9</c:v>
                </c:pt>
                <c:pt idx="12">
                  <c:v>227.3</c:v>
                </c:pt>
                <c:pt idx="13" formatCode="0.0">
                  <c:v>227</c:v>
                </c:pt>
                <c:pt idx="14" formatCode="General">
                  <c:v>227.3</c:v>
                </c:pt>
                <c:pt idx="15" formatCode="General">
                  <c:v>227</c:v>
                </c:pt>
                <c:pt idx="16" formatCode="General">
                  <c:v>227.8</c:v>
                </c:pt>
                <c:pt idx="17" formatCode="General">
                  <c:v>226.6</c:v>
                </c:pt>
                <c:pt idx="18" formatCode="General">
                  <c:v>227.3</c:v>
                </c:pt>
                <c:pt idx="19" formatCode="General">
                  <c:v>227.1</c:v>
                </c:pt>
                <c:pt idx="20" formatCode="General">
                  <c:v>227.7</c:v>
                </c:pt>
                <c:pt idx="21" formatCode="General">
                  <c:v>227.2</c:v>
                </c:pt>
                <c:pt idx="22" formatCode="0.0">
                  <c:v>227.5</c:v>
                </c:pt>
                <c:pt idx="23" formatCode="0.0">
                  <c:v>227.3</c:v>
                </c:pt>
                <c:pt idx="24" formatCode="General">
                  <c:v>224.9</c:v>
                </c:pt>
                <c:pt idx="25" formatCode="General">
                  <c:v>227.5</c:v>
                </c:pt>
                <c:pt idx="26" formatCode="General">
                  <c:v>227.8</c:v>
                </c:pt>
                <c:pt idx="27" formatCode="General">
                  <c:v>226.3</c:v>
                </c:pt>
                <c:pt idx="28" formatCode="General">
                  <c:v>227.9</c:v>
                </c:pt>
                <c:pt idx="29" formatCode="General">
                  <c:v>226.8</c:v>
                </c:pt>
                <c:pt idx="30" formatCode="General">
                  <c:v>227.2</c:v>
                </c:pt>
                <c:pt idx="31" formatCode="General">
                  <c:v>226.9</c:v>
                </c:pt>
                <c:pt idx="32" formatCode="General">
                  <c:v>227.5</c:v>
                </c:pt>
                <c:pt idx="33" formatCode="General">
                  <c:v>227.4</c:v>
                </c:pt>
                <c:pt idx="34" formatCode="General">
                  <c:v>227.4</c:v>
                </c:pt>
                <c:pt idx="35" formatCode="General">
                  <c:v>227.4</c:v>
                </c:pt>
                <c:pt idx="36" formatCode="General">
                  <c:v>227.7</c:v>
                </c:pt>
                <c:pt idx="37" formatCode="General">
                  <c:v>227.8</c:v>
                </c:pt>
                <c:pt idx="38" formatCode="General">
                  <c:v>227.8</c:v>
                </c:pt>
                <c:pt idx="39" formatCode="General">
                  <c:v>227.2</c:v>
                </c:pt>
                <c:pt idx="40" formatCode="General">
                  <c:v>227.2</c:v>
                </c:pt>
                <c:pt idx="41" formatCode="General">
                  <c:v>227.4</c:v>
                </c:pt>
                <c:pt idx="42" formatCode="General">
                  <c:v>227.8</c:v>
                </c:pt>
                <c:pt idx="43" formatCode="General">
                  <c:v>227</c:v>
                </c:pt>
                <c:pt idx="44" formatCode="General">
                  <c:v>226.7</c:v>
                </c:pt>
                <c:pt idx="45" formatCode="General">
                  <c:v>227.8</c:v>
                </c:pt>
                <c:pt idx="46" formatCode="General">
                  <c:v>226.1</c:v>
                </c:pt>
                <c:pt idx="47" formatCode="General">
                  <c:v>227.3</c:v>
                </c:pt>
                <c:pt idx="48" formatCode="General">
                  <c:v>225.7</c:v>
                </c:pt>
                <c:pt idx="49" formatCode="General">
                  <c:v>227.3</c:v>
                </c:pt>
                <c:pt idx="50" formatCode="General">
                  <c:v>227.5</c:v>
                </c:pt>
                <c:pt idx="51" formatCode="General">
                  <c:v>227.8</c:v>
                </c:pt>
                <c:pt idx="52" formatCode="General">
                  <c:v>227.4</c:v>
                </c:pt>
                <c:pt idx="53" formatCode="General">
                  <c:v>227.8</c:v>
                </c:pt>
                <c:pt idx="54" formatCode="General">
                  <c:v>226.7</c:v>
                </c:pt>
                <c:pt idx="55" formatCode="General">
                  <c:v>226.6</c:v>
                </c:pt>
                <c:pt idx="56" formatCode="General">
                  <c:v>227.5</c:v>
                </c:pt>
                <c:pt idx="57" formatCode="General">
                  <c:v>227.2</c:v>
                </c:pt>
                <c:pt idx="58" formatCode="General">
                  <c:v>227.5</c:v>
                </c:pt>
                <c:pt idx="59" formatCode="General">
                  <c:v>226.3</c:v>
                </c:pt>
                <c:pt idx="60" formatCode="General">
                  <c:v>225.7</c:v>
                </c:pt>
                <c:pt idx="61" formatCode="General">
                  <c:v>227.5</c:v>
                </c:pt>
                <c:pt idx="62" formatCode="General">
                  <c:v>227.8</c:v>
                </c:pt>
                <c:pt idx="63" formatCode="General">
                  <c:v>226.2</c:v>
                </c:pt>
                <c:pt idx="64" formatCode="General">
                  <c:v>226.7</c:v>
                </c:pt>
                <c:pt idx="65" formatCode="General">
                  <c:v>227</c:v>
                </c:pt>
                <c:pt idx="66" formatCode="General">
                  <c:v>227.4</c:v>
                </c:pt>
                <c:pt idx="67" formatCode="General">
                  <c:v>227.9</c:v>
                </c:pt>
                <c:pt idx="68" formatCode="General">
                  <c:v>227.7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AE-43B2-BAD6-8AB535C2591F}"/>
            </c:ext>
          </c:extLst>
        </c:ser>
        <c:ser>
          <c:idx val="2"/>
          <c:order val="2"/>
          <c:tx>
            <c:v>E-Subgrade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'28C'!$AP$4:$AP$73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95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95</c:v>
                </c:pt>
                <c:pt idx="11">
                  <c:v>94.9</c:v>
                </c:pt>
                <c:pt idx="12">
                  <c:v>94.9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95</c:v>
                </c:pt>
                <c:pt idx="16" formatCode="General">
                  <c:v>95</c:v>
                </c:pt>
                <c:pt idx="17" formatCode="General">
                  <c:v>95</c:v>
                </c:pt>
                <c:pt idx="18" formatCode="General">
                  <c:v>94.9</c:v>
                </c:pt>
                <c:pt idx="19" formatCode="General">
                  <c:v>94.9</c:v>
                </c:pt>
                <c:pt idx="20" formatCode="General">
                  <c:v>95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95</c:v>
                </c:pt>
                <c:pt idx="24" formatCode="General">
                  <c:v>95</c:v>
                </c:pt>
                <c:pt idx="25" formatCode="General">
                  <c:v>94.9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94.9</c:v>
                </c:pt>
                <c:pt idx="29" formatCode="General">
                  <c:v>94.9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94.9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94.9</c:v>
                </c:pt>
                <c:pt idx="37" formatCode="General">
                  <c:v>94.9</c:v>
                </c:pt>
                <c:pt idx="38" formatCode="General">
                  <c:v>94.9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94.9</c:v>
                </c:pt>
                <c:pt idx="51" formatCode="General">
                  <c:v>94.9</c:v>
                </c:pt>
                <c:pt idx="52" formatCode="General">
                  <c:v>95</c:v>
                </c:pt>
                <c:pt idx="53" formatCode="General">
                  <c:v>94.9</c:v>
                </c:pt>
                <c:pt idx="54" formatCode="General">
                  <c:v>95</c:v>
                </c:pt>
                <c:pt idx="55" formatCode="General">
                  <c:v>95</c:v>
                </c:pt>
                <c:pt idx="56" formatCode="General">
                  <c:v>95</c:v>
                </c:pt>
                <c:pt idx="57" formatCode="General">
                  <c:v>95</c:v>
                </c:pt>
                <c:pt idx="58" formatCode="General">
                  <c:v>95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95</c:v>
                </c:pt>
                <c:pt idx="62" formatCode="General">
                  <c:v>94.9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94.9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AE-43B2-BAD6-8AB535C25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362400"/>
          <c:min val="343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868730866418239"/>
              <c:y val="0.8521897265777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1000"/>
        <c:minorUnit val="100"/>
      </c:valAx>
      <c:valAx>
        <c:axId val="23497326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0180735057293394E-2"/>
              <c:y val="0.187779936787475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68394489193695"/>
          <c:y val="0.90642704118543771"/>
          <c:w val="0.6276190761742092"/>
          <c:h val="9.3572983409786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69901118015107"/>
          <c:y val="0.12547153668321256"/>
          <c:w val="0.79706088370785755"/>
          <c:h val="0.62904398871002598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'28C'!$AN$4:$AN$73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 formatCode="General">
                  <c:v>2395.1999999999998</c:v>
                </c:pt>
                <c:pt idx="20" formatCode="General">
                  <c:v>2387.1</c:v>
                </c:pt>
                <c:pt idx="21" formatCode="General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 formatCode="General">
                  <c:v>2395.1999999999998</c:v>
                </c:pt>
                <c:pt idx="25" formatCode="General">
                  <c:v>2359.6999999999998</c:v>
                </c:pt>
                <c:pt idx="26" formatCode="General">
                  <c:v>2398.4</c:v>
                </c:pt>
                <c:pt idx="27" formatCode="General">
                  <c:v>2380.6</c:v>
                </c:pt>
                <c:pt idx="28">
                  <c:v>2383.9</c:v>
                </c:pt>
                <c:pt idx="29">
                  <c:v>2391.9</c:v>
                </c:pt>
                <c:pt idx="30" formatCode="General">
                  <c:v>2387.1</c:v>
                </c:pt>
                <c:pt idx="31" formatCode="General">
                  <c:v>2393.5</c:v>
                </c:pt>
                <c:pt idx="32" formatCode="General">
                  <c:v>2398.4</c:v>
                </c:pt>
                <c:pt idx="33" formatCode="General">
                  <c:v>2398.4</c:v>
                </c:pt>
                <c:pt idx="34" formatCode="General">
                  <c:v>2398.4</c:v>
                </c:pt>
                <c:pt idx="35" formatCode="General">
                  <c:v>2387.1</c:v>
                </c:pt>
                <c:pt idx="36" formatCode="General">
                  <c:v>2361.3000000000002</c:v>
                </c:pt>
                <c:pt idx="37" formatCode="General">
                  <c:v>2400</c:v>
                </c:pt>
                <c:pt idx="38" formatCode="General">
                  <c:v>2385.5</c:v>
                </c:pt>
                <c:pt idx="39" formatCode="General">
                  <c:v>2395.1999999999998</c:v>
                </c:pt>
                <c:pt idx="40" formatCode="General">
                  <c:v>2400</c:v>
                </c:pt>
                <c:pt idx="41" formatCode="General">
                  <c:v>2383.9</c:v>
                </c:pt>
                <c:pt idx="42" formatCode="General">
                  <c:v>2400</c:v>
                </c:pt>
                <c:pt idx="43" formatCode="General">
                  <c:v>2393.5</c:v>
                </c:pt>
                <c:pt idx="44" formatCode="General">
                  <c:v>2383.9</c:v>
                </c:pt>
                <c:pt idx="45" formatCode="General">
                  <c:v>2380.6</c:v>
                </c:pt>
                <c:pt idx="46" formatCode="General">
                  <c:v>2388.6999999999998</c:v>
                </c:pt>
                <c:pt idx="47" formatCode="General">
                  <c:v>2396.8000000000002</c:v>
                </c:pt>
                <c:pt idx="48" formatCode="General">
                  <c:v>2340.3000000000002</c:v>
                </c:pt>
                <c:pt idx="49" formatCode="General">
                  <c:v>2338.6999999999998</c:v>
                </c:pt>
                <c:pt idx="50" formatCode="General">
                  <c:v>2379</c:v>
                </c:pt>
                <c:pt idx="51" formatCode="General">
                  <c:v>2383.9</c:v>
                </c:pt>
                <c:pt idx="52" formatCode="General">
                  <c:v>2396.8000000000002</c:v>
                </c:pt>
                <c:pt idx="53" formatCode="General">
                  <c:v>2383.9</c:v>
                </c:pt>
                <c:pt idx="54" formatCode="General">
                  <c:v>2393.5</c:v>
                </c:pt>
                <c:pt idx="55" formatCode="General">
                  <c:v>2393.5</c:v>
                </c:pt>
                <c:pt idx="56" formatCode="General">
                  <c:v>2396.8000000000002</c:v>
                </c:pt>
                <c:pt idx="57" formatCode="General">
                  <c:v>2377.4</c:v>
                </c:pt>
                <c:pt idx="58" formatCode="General">
                  <c:v>2391.9</c:v>
                </c:pt>
                <c:pt idx="59" formatCode="General">
                  <c:v>2343.5</c:v>
                </c:pt>
                <c:pt idx="60" formatCode="General">
                  <c:v>2395.1999999999998</c:v>
                </c:pt>
                <c:pt idx="61" formatCode="General">
                  <c:v>2390.3000000000002</c:v>
                </c:pt>
                <c:pt idx="62" formatCode="General">
                  <c:v>2388.6999999999998</c:v>
                </c:pt>
                <c:pt idx="63" formatCode="General">
                  <c:v>2400</c:v>
                </c:pt>
                <c:pt idx="64" formatCode="General">
                  <c:v>2375.8000000000002</c:v>
                </c:pt>
                <c:pt idx="65" formatCode="General">
                  <c:v>2398.4</c:v>
                </c:pt>
                <c:pt idx="66" formatCode="General">
                  <c:v>2382.3000000000002</c:v>
                </c:pt>
                <c:pt idx="67" formatCode="General">
                  <c:v>2385.5</c:v>
                </c:pt>
                <c:pt idx="68" formatCode="General">
                  <c:v>2377.4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27-40EB-B425-FC0AEF83C2D6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'28C'!$AS$4:$AS$73</c:f>
              <c:numCache>
                <c:formatCode>0.00</c:formatCode>
                <c:ptCount val="70"/>
                <c:pt idx="0">
                  <c:v>1782.871344006413</c:v>
                </c:pt>
                <c:pt idx="1">
                  <c:v>1781.6819701945342</c:v>
                </c:pt>
                <c:pt idx="2">
                  <c:v>1780.4925963826549</c:v>
                </c:pt>
                <c:pt idx="3">
                  <c:v>1781.6819701945342</c:v>
                </c:pt>
                <c:pt idx="4">
                  <c:v>1761.3139436661086</c:v>
                </c:pt>
                <c:pt idx="5">
                  <c:v>1781.6819701945342</c:v>
                </c:pt>
                <c:pt idx="6">
                  <c:v>1774.4713914600184</c:v>
                </c:pt>
                <c:pt idx="7">
                  <c:v>1757.6714863672296</c:v>
                </c:pt>
                <c:pt idx="8">
                  <c:v>1779.228886707534</c:v>
                </c:pt>
                <c:pt idx="9">
                  <c:v>1780.4925963826549</c:v>
                </c:pt>
                <c:pt idx="10">
                  <c:v>1778.0395128956552</c:v>
                </c:pt>
                <c:pt idx="11">
                  <c:v>1779.228886707534</c:v>
                </c:pt>
                <c:pt idx="12">
                  <c:v>1782.871344006413</c:v>
                </c:pt>
                <c:pt idx="13">
                  <c:v>1775.6607652718972</c:v>
                </c:pt>
                <c:pt idx="14">
                  <c:v>1784.0607178182918</c:v>
                </c:pt>
                <c:pt idx="15">
                  <c:v>1784.0607178182918</c:v>
                </c:pt>
                <c:pt idx="16">
                  <c:v>1780.4925963826549</c:v>
                </c:pt>
                <c:pt idx="17">
                  <c:v>1761.3139436661086</c:v>
                </c:pt>
                <c:pt idx="18">
                  <c:v>1784.0607178182918</c:v>
                </c:pt>
                <c:pt idx="19">
                  <c:v>1780.4925963826549</c:v>
                </c:pt>
                <c:pt idx="20">
                  <c:v>1774.4713914600184</c:v>
                </c:pt>
                <c:pt idx="21">
                  <c:v>1768.4501865373818</c:v>
                </c:pt>
                <c:pt idx="22">
                  <c:v>1775.6607652718972</c:v>
                </c:pt>
                <c:pt idx="23">
                  <c:v>1748.0821600089562</c:v>
                </c:pt>
                <c:pt idx="24">
                  <c:v>1780.4925963826549</c:v>
                </c:pt>
                <c:pt idx="25">
                  <c:v>1754.1033649315928</c:v>
                </c:pt>
                <c:pt idx="26">
                  <c:v>1782.871344006413</c:v>
                </c:pt>
                <c:pt idx="27">
                  <c:v>1769.6395603492606</c:v>
                </c:pt>
                <c:pt idx="28">
                  <c:v>1772.0926438362608</c:v>
                </c:pt>
                <c:pt idx="29">
                  <c:v>1778.0395128956552</c:v>
                </c:pt>
                <c:pt idx="30">
                  <c:v>1774.4713914600184</c:v>
                </c:pt>
                <c:pt idx="31">
                  <c:v>1779.228886707534</c:v>
                </c:pt>
                <c:pt idx="32">
                  <c:v>1782.871344006413</c:v>
                </c:pt>
                <c:pt idx="33">
                  <c:v>1782.871344006413</c:v>
                </c:pt>
                <c:pt idx="34">
                  <c:v>1782.871344006413</c:v>
                </c:pt>
                <c:pt idx="35">
                  <c:v>1774.4713914600184</c:v>
                </c:pt>
                <c:pt idx="36">
                  <c:v>1755.292738743472</c:v>
                </c:pt>
                <c:pt idx="37">
                  <c:v>1784.0607178182918</c:v>
                </c:pt>
                <c:pt idx="38">
                  <c:v>1773.2820176481396</c:v>
                </c:pt>
                <c:pt idx="39">
                  <c:v>1780.4925963826549</c:v>
                </c:pt>
                <c:pt idx="40">
                  <c:v>1784.0607178182918</c:v>
                </c:pt>
                <c:pt idx="41">
                  <c:v>1772.0926438362608</c:v>
                </c:pt>
                <c:pt idx="42">
                  <c:v>1784.0607178182918</c:v>
                </c:pt>
                <c:pt idx="43">
                  <c:v>1779.228886707534</c:v>
                </c:pt>
                <c:pt idx="44">
                  <c:v>1772.0926438362608</c:v>
                </c:pt>
                <c:pt idx="45">
                  <c:v>1769.6395603492606</c:v>
                </c:pt>
                <c:pt idx="46">
                  <c:v>1775.6607652718972</c:v>
                </c:pt>
                <c:pt idx="47">
                  <c:v>1781.6819701945342</c:v>
                </c:pt>
                <c:pt idx="48">
                  <c:v>1739.6822074625618</c:v>
                </c:pt>
                <c:pt idx="49">
                  <c:v>1738.4928336506828</c:v>
                </c:pt>
                <c:pt idx="50">
                  <c:v>1768.4501865373818</c:v>
                </c:pt>
                <c:pt idx="51">
                  <c:v>1772.0926438362608</c:v>
                </c:pt>
                <c:pt idx="52">
                  <c:v>1781.6819701945342</c:v>
                </c:pt>
                <c:pt idx="53">
                  <c:v>1772.0926438362608</c:v>
                </c:pt>
                <c:pt idx="54">
                  <c:v>1779.228886707534</c:v>
                </c:pt>
                <c:pt idx="55">
                  <c:v>1779.228886707534</c:v>
                </c:pt>
                <c:pt idx="56">
                  <c:v>1781.6819701945342</c:v>
                </c:pt>
                <c:pt idx="57">
                  <c:v>1767.260812725503</c:v>
                </c:pt>
                <c:pt idx="58">
                  <c:v>1778.0395128956552</c:v>
                </c:pt>
                <c:pt idx="59">
                  <c:v>1742.0609550863194</c:v>
                </c:pt>
                <c:pt idx="60">
                  <c:v>1780.4925963826549</c:v>
                </c:pt>
                <c:pt idx="61">
                  <c:v>1776.8501390837764</c:v>
                </c:pt>
                <c:pt idx="62">
                  <c:v>1775.6607652718972</c:v>
                </c:pt>
                <c:pt idx="63">
                  <c:v>1784.0607178182918</c:v>
                </c:pt>
                <c:pt idx="64">
                  <c:v>1766.0714389136242</c:v>
                </c:pt>
                <c:pt idx="65">
                  <c:v>1782.871344006413</c:v>
                </c:pt>
                <c:pt idx="66">
                  <c:v>1770.903270024382</c:v>
                </c:pt>
                <c:pt idx="67">
                  <c:v>1773.2820176481396</c:v>
                </c:pt>
                <c:pt idx="68">
                  <c:v>1767.260812725503</c:v>
                </c:pt>
                <c:pt idx="69">
                  <c:v>1784.0607178182918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27-40EB-B425-FC0AEF83C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051280657281721"/>
              <c:y val="0.85566840434873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1000"/>
        <c:minorUnit val="10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9502776645042542E-2"/>
              <c:y val="0.12677495068293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60144148560347"/>
          <c:y val="0.89447010412986505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layout>
        <c:manualLayout>
          <c:xMode val="edge"/>
          <c:yMode val="edge"/>
          <c:x val="0.15151299991766706"/>
          <c:y val="1.84640832042682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'28C'!$AT$4:$AT$73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198.02073885954385</c:v>
                </c:pt>
                <c:pt idx="2">
                  <c:v>196.73542368043078</c:v>
                </c:pt>
                <c:pt idx="3">
                  <c:v>198.10631301214815</c:v>
                </c:pt>
                <c:pt idx="4">
                  <c:v>197.42132309316551</c:v>
                </c:pt>
                <c:pt idx="5">
                  <c:v>197.5069964804334</c:v>
                </c:pt>
                <c:pt idx="6">
                  <c:v>197.76393146364674</c:v>
                </c:pt>
                <c:pt idx="7">
                  <c:v>197.5069964804334</c:v>
                </c:pt>
                <c:pt idx="8">
                  <c:v>198.27741889967663</c:v>
                </c:pt>
                <c:pt idx="9">
                  <c:v>197.9351505563051</c:v>
                </c:pt>
                <c:pt idx="10">
                  <c:v>197.9351505563051</c:v>
                </c:pt>
                <c:pt idx="11">
                  <c:v>198.44846828724823</c:v>
                </c:pt>
                <c:pt idx="12">
                  <c:v>197.9351505563051</c:v>
                </c:pt>
                <c:pt idx="13">
                  <c:v>197.67830065706644</c:v>
                </c:pt>
                <c:pt idx="14">
                  <c:v>197.9351505563051</c:v>
                </c:pt>
                <c:pt idx="15">
                  <c:v>197.67830065706644</c:v>
                </c:pt>
                <c:pt idx="16">
                  <c:v>198.36295065169023</c:v>
                </c:pt>
                <c:pt idx="17">
                  <c:v>197.33563549510538</c:v>
                </c:pt>
                <c:pt idx="18">
                  <c:v>197.9351505563051</c:v>
                </c:pt>
                <c:pt idx="19">
                  <c:v>197.76393146364674</c:v>
                </c:pt>
                <c:pt idx="20">
                  <c:v>198.27741889967663</c:v>
                </c:pt>
                <c:pt idx="21">
                  <c:v>197.84954809386474</c:v>
                </c:pt>
                <c:pt idx="22">
                  <c:v>198.10631301214815</c:v>
                </c:pt>
                <c:pt idx="23">
                  <c:v>197.9351505563051</c:v>
                </c:pt>
                <c:pt idx="24">
                  <c:v>195.87676367908298</c:v>
                </c:pt>
                <c:pt idx="25">
                  <c:v>198.10631301214815</c:v>
                </c:pt>
                <c:pt idx="26">
                  <c:v>198.36295065169023</c:v>
                </c:pt>
                <c:pt idx="27">
                  <c:v>197.07848734982466</c:v>
                </c:pt>
                <c:pt idx="28">
                  <c:v>198.44846828724823</c:v>
                </c:pt>
                <c:pt idx="29">
                  <c:v>197.5069964804334</c:v>
                </c:pt>
                <c:pt idx="30">
                  <c:v>197.84954809386474</c:v>
                </c:pt>
                <c:pt idx="31">
                  <c:v>197.59265566552969</c:v>
                </c:pt>
                <c:pt idx="32">
                  <c:v>198.10631301214815</c:v>
                </c:pt>
                <c:pt idx="33">
                  <c:v>198.02073885954385</c:v>
                </c:pt>
                <c:pt idx="34">
                  <c:v>198.02073885954385</c:v>
                </c:pt>
                <c:pt idx="35">
                  <c:v>198.02073885954385</c:v>
                </c:pt>
                <c:pt idx="36">
                  <c:v>198.27741889967663</c:v>
                </c:pt>
                <c:pt idx="37">
                  <c:v>198.36295065169023</c:v>
                </c:pt>
                <c:pt idx="38">
                  <c:v>198.36295065169023</c:v>
                </c:pt>
                <c:pt idx="39">
                  <c:v>197.84954809386474</c:v>
                </c:pt>
                <c:pt idx="40">
                  <c:v>197.84954809386474</c:v>
                </c:pt>
                <c:pt idx="41">
                  <c:v>198.02073885954385</c:v>
                </c:pt>
                <c:pt idx="42">
                  <c:v>198.36295065169023</c:v>
                </c:pt>
                <c:pt idx="43">
                  <c:v>197.67830065706644</c:v>
                </c:pt>
                <c:pt idx="44">
                  <c:v>197.42132309316551</c:v>
                </c:pt>
                <c:pt idx="45">
                  <c:v>198.36295065169023</c:v>
                </c:pt>
                <c:pt idx="46">
                  <c:v>196.90698404054976</c:v>
                </c:pt>
                <c:pt idx="47">
                  <c:v>197.9351505563051</c:v>
                </c:pt>
                <c:pt idx="48">
                  <c:v>196.5638061999546</c:v>
                </c:pt>
                <c:pt idx="49">
                  <c:v>197.9351505563051</c:v>
                </c:pt>
                <c:pt idx="50">
                  <c:v>198.10631301214815</c:v>
                </c:pt>
                <c:pt idx="51">
                  <c:v>198.36295065169023</c:v>
                </c:pt>
                <c:pt idx="52">
                  <c:v>198.02073885954385</c:v>
                </c:pt>
                <c:pt idx="53">
                  <c:v>198.36295065169023</c:v>
                </c:pt>
                <c:pt idx="54">
                  <c:v>197.42132309316551</c:v>
                </c:pt>
                <c:pt idx="55">
                  <c:v>197.33563549510538</c:v>
                </c:pt>
                <c:pt idx="56">
                  <c:v>198.10631301214815</c:v>
                </c:pt>
                <c:pt idx="57">
                  <c:v>197.84954809386474</c:v>
                </c:pt>
                <c:pt idx="58">
                  <c:v>198.10631301214815</c:v>
                </c:pt>
                <c:pt idx="59">
                  <c:v>197.07848734982466</c:v>
                </c:pt>
                <c:pt idx="60">
                  <c:v>196.5638061999546</c:v>
                </c:pt>
                <c:pt idx="61">
                  <c:v>198.10631301214815</c:v>
                </c:pt>
                <c:pt idx="62">
                  <c:v>198.36295065169023</c:v>
                </c:pt>
                <c:pt idx="63">
                  <c:v>196.99274282220401</c:v>
                </c:pt>
                <c:pt idx="64">
                  <c:v>197.42132309316551</c:v>
                </c:pt>
                <c:pt idx="65">
                  <c:v>197.67830065706644</c:v>
                </c:pt>
                <c:pt idx="66">
                  <c:v>198.02073885954385</c:v>
                </c:pt>
                <c:pt idx="67">
                  <c:v>198.44846828724823</c:v>
                </c:pt>
                <c:pt idx="68">
                  <c:v>198.27741889967663</c:v>
                </c:pt>
                <c:pt idx="69">
                  <c:v>198.19187302267594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51-43E2-A319-21BBEDAAF869}"/>
            </c:ext>
          </c:extLst>
        </c:ser>
        <c:ser>
          <c:idx val="2"/>
          <c:order val="1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'28C'!$AO$4:$AO$73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227.4</c:v>
                </c:pt>
                <c:pt idx="2">
                  <c:v>225.9</c:v>
                </c:pt>
                <c:pt idx="3" formatCode="General">
                  <c:v>227.5</c:v>
                </c:pt>
                <c:pt idx="4" formatCode="General">
                  <c:v>226.7</c:v>
                </c:pt>
                <c:pt idx="5" formatCode="General">
                  <c:v>226.8</c:v>
                </c:pt>
                <c:pt idx="6">
                  <c:v>227.1</c:v>
                </c:pt>
                <c:pt idx="7">
                  <c:v>226.8</c:v>
                </c:pt>
                <c:pt idx="8">
                  <c:v>227.7</c:v>
                </c:pt>
                <c:pt idx="9">
                  <c:v>227.3</c:v>
                </c:pt>
                <c:pt idx="10" formatCode="General">
                  <c:v>227.3</c:v>
                </c:pt>
                <c:pt idx="11">
                  <c:v>227.9</c:v>
                </c:pt>
                <c:pt idx="12">
                  <c:v>227.3</c:v>
                </c:pt>
                <c:pt idx="13" formatCode="0.0">
                  <c:v>227</c:v>
                </c:pt>
                <c:pt idx="14" formatCode="General">
                  <c:v>227.3</c:v>
                </c:pt>
                <c:pt idx="15" formatCode="General">
                  <c:v>227</c:v>
                </c:pt>
                <c:pt idx="16" formatCode="General">
                  <c:v>227.8</c:v>
                </c:pt>
                <c:pt idx="17" formatCode="General">
                  <c:v>226.6</c:v>
                </c:pt>
                <c:pt idx="18" formatCode="General">
                  <c:v>227.3</c:v>
                </c:pt>
                <c:pt idx="19" formatCode="General">
                  <c:v>227.1</c:v>
                </c:pt>
                <c:pt idx="20" formatCode="General">
                  <c:v>227.7</c:v>
                </c:pt>
                <c:pt idx="21" formatCode="General">
                  <c:v>227.2</c:v>
                </c:pt>
                <c:pt idx="22" formatCode="0.0">
                  <c:v>227.5</c:v>
                </c:pt>
                <c:pt idx="23" formatCode="0.0">
                  <c:v>227.3</c:v>
                </c:pt>
                <c:pt idx="24" formatCode="General">
                  <c:v>224.9</c:v>
                </c:pt>
                <c:pt idx="25" formatCode="General">
                  <c:v>227.5</c:v>
                </c:pt>
                <c:pt idx="26" formatCode="General">
                  <c:v>227.8</c:v>
                </c:pt>
                <c:pt idx="27" formatCode="General">
                  <c:v>226.3</c:v>
                </c:pt>
                <c:pt idx="28" formatCode="General">
                  <c:v>227.9</c:v>
                </c:pt>
                <c:pt idx="29" formatCode="General">
                  <c:v>226.8</c:v>
                </c:pt>
                <c:pt idx="30" formatCode="General">
                  <c:v>227.2</c:v>
                </c:pt>
                <c:pt idx="31" formatCode="General">
                  <c:v>226.9</c:v>
                </c:pt>
                <c:pt idx="32" formatCode="General">
                  <c:v>227.5</c:v>
                </c:pt>
                <c:pt idx="33" formatCode="General">
                  <c:v>227.4</c:v>
                </c:pt>
                <c:pt idx="34" formatCode="General">
                  <c:v>227.4</c:v>
                </c:pt>
                <c:pt idx="35" formatCode="General">
                  <c:v>227.4</c:v>
                </c:pt>
                <c:pt idx="36" formatCode="General">
                  <c:v>227.7</c:v>
                </c:pt>
                <c:pt idx="37" formatCode="General">
                  <c:v>227.8</c:v>
                </c:pt>
                <c:pt idx="38" formatCode="General">
                  <c:v>227.8</c:v>
                </c:pt>
                <c:pt idx="39" formatCode="General">
                  <c:v>227.2</c:v>
                </c:pt>
                <c:pt idx="40" formatCode="General">
                  <c:v>227.2</c:v>
                </c:pt>
                <c:pt idx="41" formatCode="General">
                  <c:v>227.4</c:v>
                </c:pt>
                <c:pt idx="42" formatCode="General">
                  <c:v>227.8</c:v>
                </c:pt>
                <c:pt idx="43" formatCode="General">
                  <c:v>227</c:v>
                </c:pt>
                <c:pt idx="44" formatCode="General">
                  <c:v>226.7</c:v>
                </c:pt>
                <c:pt idx="45" formatCode="General">
                  <c:v>227.8</c:v>
                </c:pt>
                <c:pt idx="46" formatCode="General">
                  <c:v>226.1</c:v>
                </c:pt>
                <c:pt idx="47" formatCode="General">
                  <c:v>227.3</c:v>
                </c:pt>
                <c:pt idx="48" formatCode="General">
                  <c:v>225.7</c:v>
                </c:pt>
                <c:pt idx="49" formatCode="General">
                  <c:v>227.3</c:v>
                </c:pt>
                <c:pt idx="50" formatCode="General">
                  <c:v>227.5</c:v>
                </c:pt>
                <c:pt idx="51" formatCode="General">
                  <c:v>227.8</c:v>
                </c:pt>
                <c:pt idx="52" formatCode="General">
                  <c:v>227.4</c:v>
                </c:pt>
                <c:pt idx="53" formatCode="General">
                  <c:v>227.8</c:v>
                </c:pt>
                <c:pt idx="54" formatCode="General">
                  <c:v>226.7</c:v>
                </c:pt>
                <c:pt idx="55" formatCode="General">
                  <c:v>226.6</c:v>
                </c:pt>
                <c:pt idx="56" formatCode="General">
                  <c:v>227.5</c:v>
                </c:pt>
                <c:pt idx="57" formatCode="General">
                  <c:v>227.2</c:v>
                </c:pt>
                <c:pt idx="58" formatCode="General">
                  <c:v>227.5</c:v>
                </c:pt>
                <c:pt idx="59" formatCode="General">
                  <c:v>226.3</c:v>
                </c:pt>
                <c:pt idx="60" formatCode="General">
                  <c:v>225.7</c:v>
                </c:pt>
                <c:pt idx="61" formatCode="General">
                  <c:v>227.5</c:v>
                </c:pt>
                <c:pt idx="62" formatCode="General">
                  <c:v>227.8</c:v>
                </c:pt>
                <c:pt idx="63" formatCode="General">
                  <c:v>226.2</c:v>
                </c:pt>
                <c:pt idx="64" formatCode="General">
                  <c:v>226.7</c:v>
                </c:pt>
                <c:pt idx="65" formatCode="General">
                  <c:v>227</c:v>
                </c:pt>
                <c:pt idx="66" formatCode="General">
                  <c:v>227.4</c:v>
                </c:pt>
                <c:pt idx="67" formatCode="General">
                  <c:v>227.9</c:v>
                </c:pt>
                <c:pt idx="68" formatCode="General">
                  <c:v>227.7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51-43E2-A319-21BBEDAAF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11103443506367"/>
          <c:y val="0.12547050154089323"/>
          <c:w val="0.81381776735349853"/>
          <c:h val="0.66298310158212059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'28C'!$F$4:$F$73</c:f>
              <c:numCache>
                <c:formatCode>0.000</c:formatCode>
                <c:ptCount val="70"/>
                <c:pt idx="0">
                  <c:v>0.14899999999999999</c:v>
                </c:pt>
                <c:pt idx="1">
                  <c:v>0.12</c:v>
                </c:pt>
                <c:pt idx="2">
                  <c:v>9.6000000000000002E-2</c:v>
                </c:pt>
                <c:pt idx="3">
                  <c:v>0.185</c:v>
                </c:pt>
                <c:pt idx="4">
                  <c:v>0.189</c:v>
                </c:pt>
                <c:pt idx="5">
                  <c:v>0.17</c:v>
                </c:pt>
                <c:pt idx="6">
                  <c:v>0.13400000000000001</c:v>
                </c:pt>
                <c:pt idx="7">
                  <c:v>0.09</c:v>
                </c:pt>
                <c:pt idx="8">
                  <c:v>0.11800000000000001</c:v>
                </c:pt>
                <c:pt idx="9">
                  <c:v>0.20899999999999999</c:v>
                </c:pt>
                <c:pt idx="10">
                  <c:v>0.14100000000000001</c:v>
                </c:pt>
                <c:pt idx="11">
                  <c:v>0.17100000000000001</c:v>
                </c:pt>
                <c:pt idx="12">
                  <c:v>0.08</c:v>
                </c:pt>
                <c:pt idx="13">
                  <c:v>0.65400000000000003</c:v>
                </c:pt>
                <c:pt idx="14">
                  <c:v>0.184</c:v>
                </c:pt>
                <c:pt idx="15">
                  <c:v>8.5000000000000006E-2</c:v>
                </c:pt>
                <c:pt idx="16">
                  <c:v>0.13900000000000001</c:v>
                </c:pt>
                <c:pt idx="17">
                  <c:v>8.4000000000000005E-2</c:v>
                </c:pt>
                <c:pt idx="18">
                  <c:v>0.113</c:v>
                </c:pt>
                <c:pt idx="19">
                  <c:v>0.13400000000000001</c:v>
                </c:pt>
                <c:pt idx="20">
                  <c:v>0.112</c:v>
                </c:pt>
                <c:pt idx="21">
                  <c:v>0.13600000000000001</c:v>
                </c:pt>
                <c:pt idx="22">
                  <c:v>9.0999999999999998E-2</c:v>
                </c:pt>
                <c:pt idx="23">
                  <c:v>0.155</c:v>
                </c:pt>
                <c:pt idx="24">
                  <c:v>0.108</c:v>
                </c:pt>
                <c:pt idx="25">
                  <c:v>0.115</c:v>
                </c:pt>
                <c:pt idx="26">
                  <c:v>0.105</c:v>
                </c:pt>
                <c:pt idx="27">
                  <c:v>0.16800000000000001</c:v>
                </c:pt>
                <c:pt idx="28">
                  <c:v>0.182</c:v>
                </c:pt>
                <c:pt idx="29">
                  <c:v>0.122</c:v>
                </c:pt>
                <c:pt idx="30">
                  <c:v>7.5999999999999998E-2</c:v>
                </c:pt>
                <c:pt idx="31">
                  <c:v>0.13300000000000001</c:v>
                </c:pt>
                <c:pt idx="32">
                  <c:v>0.154</c:v>
                </c:pt>
                <c:pt idx="33">
                  <c:v>0.19500000000000001</c:v>
                </c:pt>
                <c:pt idx="34">
                  <c:v>0.127</c:v>
                </c:pt>
                <c:pt idx="35">
                  <c:v>0.152</c:v>
                </c:pt>
                <c:pt idx="36">
                  <c:v>0.26400000000000001</c:v>
                </c:pt>
                <c:pt idx="37">
                  <c:v>0.111</c:v>
                </c:pt>
                <c:pt idx="38">
                  <c:v>0.17399999999999999</c:v>
                </c:pt>
                <c:pt idx="39">
                  <c:v>0.188</c:v>
                </c:pt>
                <c:pt idx="40">
                  <c:v>0.14599999999999999</c:v>
                </c:pt>
                <c:pt idx="41">
                  <c:v>0.154</c:v>
                </c:pt>
                <c:pt idx="42">
                  <c:v>0.13100000000000001</c:v>
                </c:pt>
                <c:pt idx="43">
                  <c:v>0.13900000000000001</c:v>
                </c:pt>
                <c:pt idx="44">
                  <c:v>0.17599999999999999</c:v>
                </c:pt>
                <c:pt idx="45">
                  <c:v>0.24399999999999999</c:v>
                </c:pt>
                <c:pt idx="46">
                  <c:v>0.26600000000000001</c:v>
                </c:pt>
                <c:pt idx="47">
                  <c:v>0.106</c:v>
                </c:pt>
                <c:pt idx="48">
                  <c:v>0.36699999999999999</c:v>
                </c:pt>
                <c:pt idx="49">
                  <c:v>0.307</c:v>
                </c:pt>
                <c:pt idx="50">
                  <c:v>0.2</c:v>
                </c:pt>
                <c:pt idx="51">
                  <c:v>0.16400000000000001</c:v>
                </c:pt>
                <c:pt idx="52">
                  <c:v>0.13500000000000001</c:v>
                </c:pt>
                <c:pt idx="53">
                  <c:v>0.14100000000000001</c:v>
                </c:pt>
                <c:pt idx="54">
                  <c:v>0.156</c:v>
                </c:pt>
                <c:pt idx="55">
                  <c:v>0.19900000000000001</c:v>
                </c:pt>
                <c:pt idx="56">
                  <c:v>0.16300000000000001</c:v>
                </c:pt>
                <c:pt idx="57">
                  <c:v>0.14399999999999999</c:v>
                </c:pt>
                <c:pt idx="58">
                  <c:v>0.14199999999999999</c:v>
                </c:pt>
                <c:pt idx="59">
                  <c:v>0.24399999999999999</c:v>
                </c:pt>
                <c:pt idx="60">
                  <c:v>0.18099999999999999</c:v>
                </c:pt>
                <c:pt idx="61">
                  <c:v>0.16</c:v>
                </c:pt>
                <c:pt idx="62">
                  <c:v>0.315</c:v>
                </c:pt>
                <c:pt idx="63">
                  <c:v>0.184</c:v>
                </c:pt>
                <c:pt idx="64">
                  <c:v>0.19700000000000001</c:v>
                </c:pt>
                <c:pt idx="65">
                  <c:v>0.19500000000000001</c:v>
                </c:pt>
                <c:pt idx="66">
                  <c:v>0.28599999999999998</c:v>
                </c:pt>
                <c:pt idx="67">
                  <c:v>0.16600000000000001</c:v>
                </c:pt>
                <c:pt idx="68">
                  <c:v>0.18099999999999999</c:v>
                </c:pt>
                <c:pt idx="69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06-4F75-A3FA-E9C6AF6D7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557000"/>
          <c:min val="53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587241861972121"/>
              <c:y val="0.907520257405513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1000"/>
        <c:minorUnit val="20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2.3145078363424443E-2"/>
              <c:y val="0.19101114294592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'28C'!$AU$4:$AU$73</c:f>
              <c:numCache>
                <c:formatCode>0.00</c:formatCode>
                <c:ptCount val="70"/>
                <c:pt idx="0">
                  <c:v>82.093281630882302</c:v>
                </c:pt>
                <c:pt idx="1">
                  <c:v>82.093281630882302</c:v>
                </c:pt>
                <c:pt idx="2">
                  <c:v>82.183188106073175</c:v>
                </c:pt>
                <c:pt idx="3">
                  <c:v>82.093281630882302</c:v>
                </c:pt>
                <c:pt idx="4">
                  <c:v>82.183188106073175</c:v>
                </c:pt>
                <c:pt idx="5">
                  <c:v>82.183188106073175</c:v>
                </c:pt>
                <c:pt idx="6">
                  <c:v>82.093281630882302</c:v>
                </c:pt>
                <c:pt idx="7">
                  <c:v>82.183188106073175</c:v>
                </c:pt>
                <c:pt idx="8">
                  <c:v>82.183188106073175</c:v>
                </c:pt>
                <c:pt idx="9">
                  <c:v>82.093281630882302</c:v>
                </c:pt>
                <c:pt idx="10">
                  <c:v>82.183188106073175</c:v>
                </c:pt>
                <c:pt idx="11">
                  <c:v>82.093281630882302</c:v>
                </c:pt>
                <c:pt idx="12">
                  <c:v>82.093281630882302</c:v>
                </c:pt>
                <c:pt idx="13">
                  <c:v>82.183188106073175</c:v>
                </c:pt>
                <c:pt idx="14">
                  <c:v>82.093281630882302</c:v>
                </c:pt>
                <c:pt idx="15">
                  <c:v>82.183188106073175</c:v>
                </c:pt>
                <c:pt idx="16">
                  <c:v>82.183188106073175</c:v>
                </c:pt>
                <c:pt idx="17">
                  <c:v>82.183188106073175</c:v>
                </c:pt>
                <c:pt idx="18">
                  <c:v>82.093281630882302</c:v>
                </c:pt>
                <c:pt idx="19">
                  <c:v>82.093281630882302</c:v>
                </c:pt>
                <c:pt idx="20">
                  <c:v>82.183188106073175</c:v>
                </c:pt>
                <c:pt idx="21">
                  <c:v>82.183188106073175</c:v>
                </c:pt>
                <c:pt idx="22">
                  <c:v>82.183188106073175</c:v>
                </c:pt>
                <c:pt idx="23">
                  <c:v>82.183188106073175</c:v>
                </c:pt>
                <c:pt idx="24">
                  <c:v>82.183188106073175</c:v>
                </c:pt>
                <c:pt idx="25">
                  <c:v>82.093281630882302</c:v>
                </c:pt>
                <c:pt idx="26">
                  <c:v>82.183188106073175</c:v>
                </c:pt>
                <c:pt idx="27">
                  <c:v>82.183188106073175</c:v>
                </c:pt>
                <c:pt idx="28">
                  <c:v>82.093281630882302</c:v>
                </c:pt>
                <c:pt idx="29">
                  <c:v>82.093281630882302</c:v>
                </c:pt>
                <c:pt idx="30">
                  <c:v>82.093281630882302</c:v>
                </c:pt>
                <c:pt idx="31">
                  <c:v>82.093281630882302</c:v>
                </c:pt>
                <c:pt idx="32">
                  <c:v>82.093281630882302</c:v>
                </c:pt>
                <c:pt idx="33">
                  <c:v>82.183188106073175</c:v>
                </c:pt>
                <c:pt idx="34">
                  <c:v>82.183188106073175</c:v>
                </c:pt>
                <c:pt idx="35">
                  <c:v>82.183188106073175</c:v>
                </c:pt>
                <c:pt idx="36">
                  <c:v>82.093281630882302</c:v>
                </c:pt>
                <c:pt idx="37">
                  <c:v>82.093281630882302</c:v>
                </c:pt>
                <c:pt idx="38">
                  <c:v>82.093281630882302</c:v>
                </c:pt>
                <c:pt idx="39">
                  <c:v>82.183188106073175</c:v>
                </c:pt>
                <c:pt idx="40">
                  <c:v>82.183188106073175</c:v>
                </c:pt>
                <c:pt idx="41">
                  <c:v>82.093281630882302</c:v>
                </c:pt>
                <c:pt idx="42">
                  <c:v>82.093281630882302</c:v>
                </c:pt>
                <c:pt idx="43">
                  <c:v>82.093281630882302</c:v>
                </c:pt>
                <c:pt idx="44">
                  <c:v>82.183188106073175</c:v>
                </c:pt>
                <c:pt idx="45">
                  <c:v>82.093281630882302</c:v>
                </c:pt>
                <c:pt idx="46">
                  <c:v>82.183188106073175</c:v>
                </c:pt>
                <c:pt idx="47">
                  <c:v>82.183188106073175</c:v>
                </c:pt>
                <c:pt idx="48">
                  <c:v>82.183188106073175</c:v>
                </c:pt>
                <c:pt idx="49">
                  <c:v>82.183188106073175</c:v>
                </c:pt>
                <c:pt idx="50">
                  <c:v>82.093281630882302</c:v>
                </c:pt>
                <c:pt idx="51">
                  <c:v>82.093281630882302</c:v>
                </c:pt>
                <c:pt idx="52">
                  <c:v>82.183188106073175</c:v>
                </c:pt>
                <c:pt idx="53">
                  <c:v>82.093281630882302</c:v>
                </c:pt>
                <c:pt idx="54">
                  <c:v>82.183188106073175</c:v>
                </c:pt>
                <c:pt idx="55">
                  <c:v>82.183188106073175</c:v>
                </c:pt>
                <c:pt idx="56">
                  <c:v>82.183188106073175</c:v>
                </c:pt>
                <c:pt idx="57">
                  <c:v>82.183188106073175</c:v>
                </c:pt>
                <c:pt idx="58">
                  <c:v>82.183188106073175</c:v>
                </c:pt>
                <c:pt idx="59">
                  <c:v>82.093281630882302</c:v>
                </c:pt>
                <c:pt idx="60">
                  <c:v>82.183188106073175</c:v>
                </c:pt>
                <c:pt idx="61">
                  <c:v>82.183188106073175</c:v>
                </c:pt>
                <c:pt idx="62">
                  <c:v>82.093281630882302</c:v>
                </c:pt>
                <c:pt idx="63">
                  <c:v>82.183188106073175</c:v>
                </c:pt>
                <c:pt idx="64">
                  <c:v>82.183188106073175</c:v>
                </c:pt>
                <c:pt idx="65">
                  <c:v>82.183188106073175</c:v>
                </c:pt>
                <c:pt idx="66">
                  <c:v>82.093281630882302</c:v>
                </c:pt>
                <c:pt idx="67">
                  <c:v>82.183188106073175</c:v>
                </c:pt>
                <c:pt idx="68">
                  <c:v>82.093281630882302</c:v>
                </c:pt>
                <c:pt idx="69">
                  <c:v>82.183188106073175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4-4FFF-B993-36F0A1D2127F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'28C'!$AP$4:$AP$73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95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95</c:v>
                </c:pt>
                <c:pt idx="11">
                  <c:v>94.9</c:v>
                </c:pt>
                <c:pt idx="12">
                  <c:v>94.9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95</c:v>
                </c:pt>
                <c:pt idx="16" formatCode="General">
                  <c:v>95</c:v>
                </c:pt>
                <c:pt idx="17" formatCode="General">
                  <c:v>95</c:v>
                </c:pt>
                <c:pt idx="18" formatCode="General">
                  <c:v>94.9</c:v>
                </c:pt>
                <c:pt idx="19" formatCode="General">
                  <c:v>94.9</c:v>
                </c:pt>
                <c:pt idx="20" formatCode="General">
                  <c:v>95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95</c:v>
                </c:pt>
                <c:pt idx="24" formatCode="General">
                  <c:v>95</c:v>
                </c:pt>
                <c:pt idx="25" formatCode="General">
                  <c:v>94.9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94.9</c:v>
                </c:pt>
                <c:pt idx="29" formatCode="General">
                  <c:v>94.9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94.9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94.9</c:v>
                </c:pt>
                <c:pt idx="37" formatCode="General">
                  <c:v>94.9</c:v>
                </c:pt>
                <c:pt idx="38" formatCode="General">
                  <c:v>94.9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94.9</c:v>
                </c:pt>
                <c:pt idx="51" formatCode="General">
                  <c:v>94.9</c:v>
                </c:pt>
                <c:pt idx="52" formatCode="General">
                  <c:v>95</c:v>
                </c:pt>
                <c:pt idx="53" formatCode="General">
                  <c:v>94.9</c:v>
                </c:pt>
                <c:pt idx="54" formatCode="General">
                  <c:v>95</c:v>
                </c:pt>
                <c:pt idx="55" formatCode="General">
                  <c:v>95</c:v>
                </c:pt>
                <c:pt idx="56" formatCode="General">
                  <c:v>95</c:v>
                </c:pt>
                <c:pt idx="57" formatCode="General">
                  <c:v>95</c:v>
                </c:pt>
                <c:pt idx="58" formatCode="General">
                  <c:v>95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95</c:v>
                </c:pt>
                <c:pt idx="62" formatCode="General">
                  <c:v>94.9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94.9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04-4FFF-B993-36F0A1D21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FATIGUE</a:t>
            </a:r>
          </a:p>
        </c:rich>
      </c:tx>
      <c:layout>
        <c:manualLayout>
          <c:xMode val="edge"/>
          <c:yMode val="edge"/>
          <c:x val="0.31288188126654176"/>
          <c:y val="1.37990531893740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[2]Summary!$K$3</c:f>
              <c:strCache>
                <c:ptCount val="1"/>
                <c:pt idx="0">
                  <c:v>Back calculated Tensile Strain (microstrains)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[2]Summary!$K$4:$K$11</c15:sqref>
                  </c15:fullRef>
                </c:ext>
              </c:extLst>
              <c:f>[2]Summary!$K$4:$K$10</c:f>
              <c:numCache>
                <c:formatCode>General</c:formatCode>
                <c:ptCount val="7"/>
                <c:pt idx="0">
                  <c:v>147</c:v>
                </c:pt>
                <c:pt idx="1">
                  <c:v>147</c:v>
                </c:pt>
                <c:pt idx="2">
                  <c:v>148</c:v>
                </c:pt>
                <c:pt idx="3">
                  <c:v>234.2</c:v>
                </c:pt>
                <c:pt idx="4">
                  <c:v>140.5</c:v>
                </c:pt>
                <c:pt idx="5">
                  <c:v>185.79999999999998</c:v>
                </c:pt>
                <c:pt idx="6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6-4808-91BC-41BDD194DC18}"/>
            </c:ext>
          </c:extLst>
        </c:ser>
        <c:ser>
          <c:idx val="3"/>
          <c:order val="1"/>
          <c:tx>
            <c:strRef>
              <c:f>[2]Summary!$L$3</c:f>
              <c:strCache>
                <c:ptCount val="1"/>
                <c:pt idx="0">
                  <c:v>Allowable Tensile Strain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[2]Summary!$L$4:$L$11</c15:sqref>
                  </c15:fullRef>
                </c:ext>
              </c:extLst>
              <c:f>[2]Summary!$L$4:$L$10</c:f>
              <c:numCache>
                <c:formatCode>General</c:formatCode>
                <c:ptCount val="7"/>
                <c:pt idx="0">
                  <c:v>221.04978228212497</c:v>
                </c:pt>
                <c:pt idx="1">
                  <c:v>221.11706180500059</c:v>
                </c:pt>
                <c:pt idx="2">
                  <c:v>221.67970452774171</c:v>
                </c:pt>
                <c:pt idx="3">
                  <c:v>264.53614287049254</c:v>
                </c:pt>
                <c:pt idx="4">
                  <c:v>220.75550121158849</c:v>
                </c:pt>
                <c:pt idx="5">
                  <c:v>238.84263415303604</c:v>
                </c:pt>
                <c:pt idx="6">
                  <c:v>264.50779849944178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6-4808-91BC-41BDD194D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Tangential Strain Values, micro strains</a:t>
                </a:r>
              </a:p>
            </c:rich>
          </c:tx>
          <c:layout>
            <c:manualLayout>
              <c:xMode val="edge"/>
              <c:yMode val="edge"/>
              <c:x val="3.529129495932122E-3"/>
              <c:y val="0.17802946987498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846746606560249E-2"/>
          <c:y val="5.3164247848379913E-2"/>
          <c:w val="0.86747606279675959"/>
          <c:h val="5.9977801995538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RUTTING</a:t>
            </a:r>
          </a:p>
        </c:rich>
      </c:tx>
      <c:layout>
        <c:manualLayout>
          <c:xMode val="edge"/>
          <c:yMode val="edge"/>
          <c:x val="0.3127541405388356"/>
          <c:y val="8.849202345442758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[2]Summary!$N$3</c:f>
              <c:strCache>
                <c:ptCount val="1"/>
                <c:pt idx="0">
                  <c:v>Back calculated Compressive stress (microstarins)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[2]Summary!$N$4:$N$11</c15:sqref>
                  </c15:fullRef>
                </c:ext>
              </c:extLst>
              <c:f>[2]Summary!$N$4:$N$10</c:f>
              <c:numCache>
                <c:formatCode>General</c:formatCode>
                <c:ptCount val="7"/>
                <c:pt idx="0">
                  <c:v>250.70000000000002</c:v>
                </c:pt>
                <c:pt idx="1">
                  <c:v>250.8</c:v>
                </c:pt>
                <c:pt idx="2">
                  <c:v>251.6</c:v>
                </c:pt>
                <c:pt idx="3">
                  <c:v>325.90000000000003</c:v>
                </c:pt>
                <c:pt idx="4">
                  <c:v>230.9</c:v>
                </c:pt>
                <c:pt idx="5">
                  <c:v>264.10000000000002</c:v>
                </c:pt>
                <c:pt idx="6">
                  <c:v>294.3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7-4F79-8044-B0642B10CF3E}"/>
            </c:ext>
          </c:extLst>
        </c:ser>
        <c:ser>
          <c:idx val="3"/>
          <c:order val="1"/>
          <c:tx>
            <c:strRef>
              <c:f>[2]Summary!$O$3</c:f>
              <c:strCache>
                <c:ptCount val="1"/>
                <c:pt idx="0">
                  <c:v>Allowable Compressive Stress (microstrains)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[2]Summary!$O$4:$O$11</c15:sqref>
                  </c15:fullRef>
                </c:ext>
              </c:extLst>
              <c:f>[2]Summary!$O$4:$O$10</c:f>
              <c:numCache>
                <c:formatCode>General</c:formatCode>
                <c:ptCount val="7"/>
                <c:pt idx="0">
                  <c:v>477.89729000779016</c:v>
                </c:pt>
                <c:pt idx="1">
                  <c:v>477.89729000779016</c:v>
                </c:pt>
                <c:pt idx="2">
                  <c:v>477.89729000779016</c:v>
                </c:pt>
                <c:pt idx="3">
                  <c:v>477.89729000779016</c:v>
                </c:pt>
                <c:pt idx="4">
                  <c:v>477.89729000779016</c:v>
                </c:pt>
                <c:pt idx="5">
                  <c:v>477.89729000779016</c:v>
                </c:pt>
                <c:pt idx="6">
                  <c:v>477.89729000779016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7-4F79-8044-B0642B10C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0405798884514436E-2"/>
              <c:y val="0.16653138437482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7918403691819056E-2"/>
          <c:y val="4.184669335270217E-2"/>
          <c:w val="0.96736223426398971"/>
          <c:h val="7.7962448165971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solidFill>
            <a:schemeClr val="accent2"/>
          </a:solidFill>
        </a:ln>
        <a:effectLst/>
        <a:sp3d>
          <a:contourClr>
            <a:schemeClr val="accent2"/>
          </a:contourClr>
        </a:sp3d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Bituminous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'28C'!$AS$4:$AS$73</c:f>
              <c:numCache>
                <c:formatCode>0.00</c:formatCode>
                <c:ptCount val="70"/>
                <c:pt idx="0">
                  <c:v>1782.871344006413</c:v>
                </c:pt>
                <c:pt idx="1">
                  <c:v>1781.6819701945342</c:v>
                </c:pt>
                <c:pt idx="2">
                  <c:v>1780.4925963826549</c:v>
                </c:pt>
                <c:pt idx="3">
                  <c:v>1781.6819701945342</c:v>
                </c:pt>
                <c:pt idx="4">
                  <c:v>1761.3139436661086</c:v>
                </c:pt>
                <c:pt idx="5">
                  <c:v>1781.6819701945342</c:v>
                </c:pt>
                <c:pt idx="6">
                  <c:v>1774.4713914600184</c:v>
                </c:pt>
                <c:pt idx="7">
                  <c:v>1757.6714863672296</c:v>
                </c:pt>
                <c:pt idx="8">
                  <c:v>1779.228886707534</c:v>
                </c:pt>
                <c:pt idx="9">
                  <c:v>1780.4925963826549</c:v>
                </c:pt>
                <c:pt idx="10">
                  <c:v>1778.0395128956552</c:v>
                </c:pt>
                <c:pt idx="11">
                  <c:v>1779.228886707534</c:v>
                </c:pt>
                <c:pt idx="12">
                  <c:v>1782.871344006413</c:v>
                </c:pt>
                <c:pt idx="13">
                  <c:v>1775.6607652718972</c:v>
                </c:pt>
                <c:pt idx="14">
                  <c:v>1784.0607178182918</c:v>
                </c:pt>
                <c:pt idx="15">
                  <c:v>1784.0607178182918</c:v>
                </c:pt>
                <c:pt idx="16">
                  <c:v>1780.4925963826549</c:v>
                </c:pt>
                <c:pt idx="17">
                  <c:v>1761.3139436661086</c:v>
                </c:pt>
                <c:pt idx="18">
                  <c:v>1784.0607178182918</c:v>
                </c:pt>
                <c:pt idx="19">
                  <c:v>1780.4925963826549</c:v>
                </c:pt>
                <c:pt idx="20">
                  <c:v>1774.4713914600184</c:v>
                </c:pt>
                <c:pt idx="21">
                  <c:v>1768.4501865373818</c:v>
                </c:pt>
                <c:pt idx="22">
                  <c:v>1775.6607652718972</c:v>
                </c:pt>
                <c:pt idx="23">
                  <c:v>1748.0821600089562</c:v>
                </c:pt>
                <c:pt idx="24">
                  <c:v>1780.4925963826549</c:v>
                </c:pt>
                <c:pt idx="25">
                  <c:v>1754.1033649315928</c:v>
                </c:pt>
                <c:pt idx="26">
                  <c:v>1782.871344006413</c:v>
                </c:pt>
                <c:pt idx="27">
                  <c:v>1769.6395603492606</c:v>
                </c:pt>
                <c:pt idx="28">
                  <c:v>1772.0926438362608</c:v>
                </c:pt>
                <c:pt idx="29">
                  <c:v>1778.0395128956552</c:v>
                </c:pt>
                <c:pt idx="30">
                  <c:v>1774.4713914600184</c:v>
                </c:pt>
                <c:pt idx="31">
                  <c:v>1779.228886707534</c:v>
                </c:pt>
                <c:pt idx="32">
                  <c:v>1782.871344006413</c:v>
                </c:pt>
                <c:pt idx="33">
                  <c:v>1782.871344006413</c:v>
                </c:pt>
                <c:pt idx="34">
                  <c:v>1782.871344006413</c:v>
                </c:pt>
                <c:pt idx="35">
                  <c:v>1774.4713914600184</c:v>
                </c:pt>
                <c:pt idx="36">
                  <c:v>1755.292738743472</c:v>
                </c:pt>
                <c:pt idx="37">
                  <c:v>1784.0607178182918</c:v>
                </c:pt>
                <c:pt idx="38">
                  <c:v>1773.2820176481396</c:v>
                </c:pt>
                <c:pt idx="39">
                  <c:v>1780.4925963826549</c:v>
                </c:pt>
                <c:pt idx="40">
                  <c:v>1784.0607178182918</c:v>
                </c:pt>
                <c:pt idx="41">
                  <c:v>1772.0926438362608</c:v>
                </c:pt>
                <c:pt idx="42">
                  <c:v>1784.0607178182918</c:v>
                </c:pt>
                <c:pt idx="43">
                  <c:v>1779.228886707534</c:v>
                </c:pt>
                <c:pt idx="44">
                  <c:v>1772.0926438362608</c:v>
                </c:pt>
                <c:pt idx="45">
                  <c:v>1769.6395603492606</c:v>
                </c:pt>
                <c:pt idx="46">
                  <c:v>1775.6607652718972</c:v>
                </c:pt>
                <c:pt idx="47">
                  <c:v>1781.6819701945342</c:v>
                </c:pt>
                <c:pt idx="48">
                  <c:v>1739.6822074625618</c:v>
                </c:pt>
                <c:pt idx="49">
                  <c:v>1738.4928336506828</c:v>
                </c:pt>
                <c:pt idx="50">
                  <c:v>1768.4501865373818</c:v>
                </c:pt>
                <c:pt idx="51">
                  <c:v>1772.0926438362608</c:v>
                </c:pt>
                <c:pt idx="52">
                  <c:v>1781.6819701945342</c:v>
                </c:pt>
                <c:pt idx="53">
                  <c:v>1772.0926438362608</c:v>
                </c:pt>
                <c:pt idx="54">
                  <c:v>1779.228886707534</c:v>
                </c:pt>
                <c:pt idx="55">
                  <c:v>1779.228886707534</c:v>
                </c:pt>
                <c:pt idx="56">
                  <c:v>1781.6819701945342</c:v>
                </c:pt>
                <c:pt idx="57">
                  <c:v>1767.260812725503</c:v>
                </c:pt>
                <c:pt idx="58">
                  <c:v>1778.0395128956552</c:v>
                </c:pt>
                <c:pt idx="59">
                  <c:v>1742.0609550863194</c:v>
                </c:pt>
                <c:pt idx="60">
                  <c:v>1780.4925963826549</c:v>
                </c:pt>
                <c:pt idx="61">
                  <c:v>1776.8501390837764</c:v>
                </c:pt>
                <c:pt idx="62">
                  <c:v>1775.6607652718972</c:v>
                </c:pt>
                <c:pt idx="63">
                  <c:v>1784.0607178182918</c:v>
                </c:pt>
                <c:pt idx="64">
                  <c:v>1766.0714389136242</c:v>
                </c:pt>
                <c:pt idx="65">
                  <c:v>1782.871344006413</c:v>
                </c:pt>
                <c:pt idx="66">
                  <c:v>1770.903270024382</c:v>
                </c:pt>
                <c:pt idx="67">
                  <c:v>1773.2820176481396</c:v>
                </c:pt>
                <c:pt idx="68">
                  <c:v>1767.260812725503</c:v>
                </c:pt>
                <c:pt idx="69">
                  <c:v>1784.0607178182918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6-4A6B-8308-01F1403F7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94975198733927"/>
              <c:y val="0.9016966732067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136709341364111"/>
          <c:y val="4.2649371164653273E-4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Granular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'28C'!$B$4:$B$73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'28C'!$AT$4:$AT$73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198.02073885954385</c:v>
                </c:pt>
                <c:pt idx="2">
                  <c:v>196.73542368043078</c:v>
                </c:pt>
                <c:pt idx="3">
                  <c:v>198.10631301214815</c:v>
                </c:pt>
                <c:pt idx="4">
                  <c:v>197.42132309316551</c:v>
                </c:pt>
                <c:pt idx="5">
                  <c:v>197.5069964804334</c:v>
                </c:pt>
                <c:pt idx="6">
                  <c:v>197.76393146364674</c:v>
                </c:pt>
                <c:pt idx="7">
                  <c:v>197.5069964804334</c:v>
                </c:pt>
                <c:pt idx="8">
                  <c:v>198.27741889967663</c:v>
                </c:pt>
                <c:pt idx="9">
                  <c:v>197.9351505563051</c:v>
                </c:pt>
                <c:pt idx="10">
                  <c:v>197.9351505563051</c:v>
                </c:pt>
                <c:pt idx="11">
                  <c:v>198.44846828724823</c:v>
                </c:pt>
                <c:pt idx="12">
                  <c:v>197.9351505563051</c:v>
                </c:pt>
                <c:pt idx="13">
                  <c:v>197.67830065706644</c:v>
                </c:pt>
                <c:pt idx="14">
                  <c:v>197.9351505563051</c:v>
                </c:pt>
                <c:pt idx="15">
                  <c:v>197.67830065706644</c:v>
                </c:pt>
                <c:pt idx="16">
                  <c:v>198.36295065169023</c:v>
                </c:pt>
                <c:pt idx="17">
                  <c:v>197.33563549510538</c:v>
                </c:pt>
                <c:pt idx="18">
                  <c:v>197.9351505563051</c:v>
                </c:pt>
                <c:pt idx="19">
                  <c:v>197.76393146364674</c:v>
                </c:pt>
                <c:pt idx="20">
                  <c:v>198.27741889967663</c:v>
                </c:pt>
                <c:pt idx="21">
                  <c:v>197.84954809386474</c:v>
                </c:pt>
                <c:pt idx="22">
                  <c:v>198.10631301214815</c:v>
                </c:pt>
                <c:pt idx="23">
                  <c:v>197.9351505563051</c:v>
                </c:pt>
                <c:pt idx="24">
                  <c:v>195.87676367908298</c:v>
                </c:pt>
                <c:pt idx="25">
                  <c:v>198.10631301214815</c:v>
                </c:pt>
                <c:pt idx="26">
                  <c:v>198.36295065169023</c:v>
                </c:pt>
                <c:pt idx="27">
                  <c:v>197.07848734982466</c:v>
                </c:pt>
                <c:pt idx="28">
                  <c:v>198.44846828724823</c:v>
                </c:pt>
                <c:pt idx="29">
                  <c:v>197.5069964804334</c:v>
                </c:pt>
                <c:pt idx="30">
                  <c:v>197.84954809386474</c:v>
                </c:pt>
                <c:pt idx="31">
                  <c:v>197.59265566552969</c:v>
                </c:pt>
                <c:pt idx="32">
                  <c:v>198.10631301214815</c:v>
                </c:pt>
                <c:pt idx="33">
                  <c:v>198.02073885954385</c:v>
                </c:pt>
                <c:pt idx="34">
                  <c:v>198.02073885954385</c:v>
                </c:pt>
                <c:pt idx="35">
                  <c:v>198.02073885954385</c:v>
                </c:pt>
                <c:pt idx="36">
                  <c:v>198.27741889967663</c:v>
                </c:pt>
                <c:pt idx="37">
                  <c:v>198.36295065169023</c:v>
                </c:pt>
                <c:pt idx="38">
                  <c:v>198.36295065169023</c:v>
                </c:pt>
                <c:pt idx="39">
                  <c:v>197.84954809386474</c:v>
                </c:pt>
                <c:pt idx="40">
                  <c:v>197.84954809386474</c:v>
                </c:pt>
                <c:pt idx="41">
                  <c:v>198.02073885954385</c:v>
                </c:pt>
                <c:pt idx="42">
                  <c:v>198.36295065169023</c:v>
                </c:pt>
                <c:pt idx="43">
                  <c:v>197.67830065706644</c:v>
                </c:pt>
                <c:pt idx="44">
                  <c:v>197.42132309316551</c:v>
                </c:pt>
                <c:pt idx="45">
                  <c:v>198.36295065169023</c:v>
                </c:pt>
                <c:pt idx="46">
                  <c:v>196.90698404054976</c:v>
                </c:pt>
                <c:pt idx="47">
                  <c:v>197.9351505563051</c:v>
                </c:pt>
                <c:pt idx="48">
                  <c:v>196.5638061999546</c:v>
                </c:pt>
                <c:pt idx="49">
                  <c:v>197.9351505563051</c:v>
                </c:pt>
                <c:pt idx="50">
                  <c:v>198.10631301214815</c:v>
                </c:pt>
                <c:pt idx="51">
                  <c:v>198.36295065169023</c:v>
                </c:pt>
                <c:pt idx="52">
                  <c:v>198.02073885954385</c:v>
                </c:pt>
                <c:pt idx="53">
                  <c:v>198.36295065169023</c:v>
                </c:pt>
                <c:pt idx="54">
                  <c:v>197.42132309316551</c:v>
                </c:pt>
                <c:pt idx="55">
                  <c:v>197.33563549510538</c:v>
                </c:pt>
                <c:pt idx="56">
                  <c:v>198.10631301214815</c:v>
                </c:pt>
                <c:pt idx="57">
                  <c:v>197.84954809386474</c:v>
                </c:pt>
                <c:pt idx="58">
                  <c:v>198.10631301214815</c:v>
                </c:pt>
                <c:pt idx="59">
                  <c:v>197.07848734982466</c:v>
                </c:pt>
                <c:pt idx="60">
                  <c:v>196.5638061999546</c:v>
                </c:pt>
                <c:pt idx="61">
                  <c:v>198.10631301214815</c:v>
                </c:pt>
                <c:pt idx="62">
                  <c:v>198.36295065169023</c:v>
                </c:pt>
                <c:pt idx="63">
                  <c:v>196.99274282220401</c:v>
                </c:pt>
                <c:pt idx="64">
                  <c:v>197.42132309316551</c:v>
                </c:pt>
                <c:pt idx="65">
                  <c:v>197.67830065706644</c:v>
                </c:pt>
                <c:pt idx="66">
                  <c:v>198.02073885954385</c:v>
                </c:pt>
                <c:pt idx="67">
                  <c:v>198.44846828724823</c:v>
                </c:pt>
                <c:pt idx="68">
                  <c:v>198.27741889967663</c:v>
                </c:pt>
                <c:pt idx="69">
                  <c:v>198.19187302267594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3-428B-8F71-7DC971DFD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020794630956567"/>
          <c:y val="3.5966552479513053E-2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Seggregation of Homogeneous Section By</a:t>
            </a:r>
            <a:r>
              <a:rPr lang="en-US" sz="2800" b="1" baseline="0"/>
              <a:t> Cumulative Diffrence Approach For Hudsaon Circle To Mysore bank Circle</a:t>
            </a:r>
            <a:endParaRPr lang="en-US" sz="2800" b="1"/>
          </a:p>
        </c:rich>
      </c:tx>
      <c:layout>
        <c:manualLayout>
          <c:xMode val="edge"/>
          <c:yMode val="edge"/>
          <c:x val="0.18479556113608001"/>
          <c:y val="2.16586907219121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4242017373051517E-2"/>
          <c:y val="9.0826722099742296E-2"/>
          <c:w val="0.93268960498360154"/>
          <c:h val="0.76582318022659779"/>
        </c:manualLayout>
      </c:layout>
      <c:scatterChart>
        <c:scatterStyle val="lineMarker"/>
        <c:varyColors val="0"/>
        <c:ser>
          <c:idx val="0"/>
          <c:order val="0"/>
          <c:tx>
            <c:v>xy</c:v>
          </c:tx>
          <c:xVal>
            <c:numRef>
              <c:f>'25C'!$P$4:$P$73</c:f>
              <c:numCache>
                <c:formatCode>0\+000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'25C'!$Y$4:$Y$73</c:f>
              <c:numCache>
                <c:formatCode>0.000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1.0386458333333346</c:v>
                </c:pt>
                <c:pt idx="6">
                  <c:v>1.0386458333333346</c:v>
                </c:pt>
                <c:pt idx="7">
                  <c:v>1.0386458333333346</c:v>
                </c:pt>
                <c:pt idx="8">
                  <c:v>1.0386458333333346</c:v>
                </c:pt>
                <c:pt idx="9">
                  <c:v>1.0386458333333346</c:v>
                </c:pt>
                <c:pt idx="10">
                  <c:v>0.22479166666666828</c:v>
                </c:pt>
                <c:pt idx="11">
                  <c:v>0.22479166666666828</c:v>
                </c:pt>
                <c:pt idx="12">
                  <c:v>0.22479166666666828</c:v>
                </c:pt>
                <c:pt idx="13">
                  <c:v>0.22479166666666828</c:v>
                </c:pt>
                <c:pt idx="14">
                  <c:v>0.22479166666666828</c:v>
                </c:pt>
                <c:pt idx="15">
                  <c:v>-1.0115624999999984</c:v>
                </c:pt>
                <c:pt idx="16">
                  <c:v>-1.0115624999999984</c:v>
                </c:pt>
                <c:pt idx="17">
                  <c:v>-1.0115624999999984</c:v>
                </c:pt>
                <c:pt idx="18">
                  <c:v>-1.0115624999999984</c:v>
                </c:pt>
                <c:pt idx="19">
                  <c:v>-1.0115624999999984</c:v>
                </c:pt>
                <c:pt idx="20">
                  <c:v>-1.9554166666666646</c:v>
                </c:pt>
                <c:pt idx="21">
                  <c:v>-1.9554166666666646</c:v>
                </c:pt>
                <c:pt idx="22">
                  <c:v>-1.9554166666666646</c:v>
                </c:pt>
                <c:pt idx="23">
                  <c:v>-1.9554166666666646</c:v>
                </c:pt>
                <c:pt idx="24">
                  <c:v>-1.9554166666666646</c:v>
                </c:pt>
                <c:pt idx="25">
                  <c:v>-3.2242708333333319</c:v>
                </c:pt>
                <c:pt idx="26">
                  <c:v>-3.2242708333333319</c:v>
                </c:pt>
                <c:pt idx="27">
                  <c:v>-3.2242708333333319</c:v>
                </c:pt>
                <c:pt idx="28">
                  <c:v>-3.2242708333333319</c:v>
                </c:pt>
                <c:pt idx="29">
                  <c:v>-3.2242708333333319</c:v>
                </c:pt>
                <c:pt idx="30">
                  <c:v>-5.1106249999999989</c:v>
                </c:pt>
                <c:pt idx="31">
                  <c:v>-5.1106249999999989</c:v>
                </c:pt>
                <c:pt idx="32">
                  <c:v>-5.1106249999999989</c:v>
                </c:pt>
                <c:pt idx="33">
                  <c:v>-5.1106249999999989</c:v>
                </c:pt>
                <c:pt idx="34">
                  <c:v>-5.1106249999999989</c:v>
                </c:pt>
                <c:pt idx="35">
                  <c:v>-5.4369791666666671</c:v>
                </c:pt>
                <c:pt idx="36">
                  <c:v>-5.4369791666666671</c:v>
                </c:pt>
                <c:pt idx="37">
                  <c:v>-5.4369791666666671</c:v>
                </c:pt>
                <c:pt idx="38">
                  <c:v>-5.4369791666666671</c:v>
                </c:pt>
                <c:pt idx="39">
                  <c:v>-5.4369791666666671</c:v>
                </c:pt>
                <c:pt idx="40">
                  <c:v>-5.730833333333333</c:v>
                </c:pt>
                <c:pt idx="41">
                  <c:v>-5.730833333333333</c:v>
                </c:pt>
                <c:pt idx="42">
                  <c:v>-5.730833333333333</c:v>
                </c:pt>
                <c:pt idx="43">
                  <c:v>-5.730833333333333</c:v>
                </c:pt>
                <c:pt idx="44">
                  <c:v>-5.730833333333333</c:v>
                </c:pt>
                <c:pt idx="45">
                  <c:v>-4.2696874999999963</c:v>
                </c:pt>
                <c:pt idx="46">
                  <c:v>-4.2696874999999963</c:v>
                </c:pt>
                <c:pt idx="47">
                  <c:v>-4.2696874999999963</c:v>
                </c:pt>
                <c:pt idx="48">
                  <c:v>-4.2696874999999963</c:v>
                </c:pt>
                <c:pt idx="49">
                  <c:v>-4.2696874999999963</c:v>
                </c:pt>
                <c:pt idx="50">
                  <c:v>-2.4510416666666686</c:v>
                </c:pt>
                <c:pt idx="51">
                  <c:v>-2.4510416666666686</c:v>
                </c:pt>
                <c:pt idx="52">
                  <c:v>-2.4510416666666686</c:v>
                </c:pt>
                <c:pt idx="53">
                  <c:v>-2.4510416666666686</c:v>
                </c:pt>
                <c:pt idx="54">
                  <c:v>-2.4510416666666686</c:v>
                </c:pt>
                <c:pt idx="55">
                  <c:v>-1.8673958333333331</c:v>
                </c:pt>
                <c:pt idx="56">
                  <c:v>-1.8673958333333331</c:v>
                </c:pt>
                <c:pt idx="57">
                  <c:v>-1.8673958333333331</c:v>
                </c:pt>
                <c:pt idx="58">
                  <c:v>-1.8673958333333331</c:v>
                </c:pt>
                <c:pt idx="59">
                  <c:v>-1.8673958333333331</c:v>
                </c:pt>
                <c:pt idx="60">
                  <c:v>-0.56875000000000142</c:v>
                </c:pt>
                <c:pt idx="61">
                  <c:v>-0.56875000000000142</c:v>
                </c:pt>
                <c:pt idx="62">
                  <c:v>-0.56875000000000142</c:v>
                </c:pt>
                <c:pt idx="63">
                  <c:v>-0.56875000000000142</c:v>
                </c:pt>
                <c:pt idx="64">
                  <c:v>-0.56875000000000142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9B-4698-8E14-C752CD98F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DISTANCE</a:t>
                </a:r>
              </a:p>
            </c:rich>
          </c:tx>
          <c:layout>
            <c:manualLayout>
              <c:xMode val="edge"/>
              <c:yMode val="edge"/>
              <c:x val="0.49749160136266812"/>
              <c:y val="0.888941739022559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\+00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"/>
      </c:valAx>
      <c:valAx>
        <c:axId val="527750160"/>
        <c:scaling>
          <c:orientation val="minMax"/>
          <c:max val="2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21929932567582133"/>
          <c:y val="3.55917856742212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728164353387454"/>
          <c:h val="0.57355632308791771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'30C'!$AN$4:$AN$73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 formatCode="General">
                  <c:v>2395.1999999999998</c:v>
                </c:pt>
                <c:pt idx="20" formatCode="General">
                  <c:v>2387.1</c:v>
                </c:pt>
                <c:pt idx="21" formatCode="General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 formatCode="General">
                  <c:v>2395.1999999999998</c:v>
                </c:pt>
                <c:pt idx="25" formatCode="General">
                  <c:v>2359.6999999999998</c:v>
                </c:pt>
                <c:pt idx="26" formatCode="General">
                  <c:v>2398.4</c:v>
                </c:pt>
                <c:pt idx="27" formatCode="General">
                  <c:v>2380.6</c:v>
                </c:pt>
                <c:pt idx="28">
                  <c:v>2383.9</c:v>
                </c:pt>
                <c:pt idx="29">
                  <c:v>2391.9</c:v>
                </c:pt>
                <c:pt idx="30" formatCode="General">
                  <c:v>2387.1</c:v>
                </c:pt>
                <c:pt idx="31" formatCode="General">
                  <c:v>2393.5</c:v>
                </c:pt>
                <c:pt idx="32" formatCode="General">
                  <c:v>2398.4</c:v>
                </c:pt>
                <c:pt idx="33" formatCode="General">
                  <c:v>2398.4</c:v>
                </c:pt>
                <c:pt idx="34" formatCode="General">
                  <c:v>2398.4</c:v>
                </c:pt>
                <c:pt idx="35" formatCode="General">
                  <c:v>2387.1</c:v>
                </c:pt>
                <c:pt idx="36" formatCode="General">
                  <c:v>2361.3000000000002</c:v>
                </c:pt>
                <c:pt idx="37" formatCode="General">
                  <c:v>2400</c:v>
                </c:pt>
                <c:pt idx="38" formatCode="General">
                  <c:v>2385.5</c:v>
                </c:pt>
                <c:pt idx="39" formatCode="General">
                  <c:v>2395.1999999999998</c:v>
                </c:pt>
                <c:pt idx="40" formatCode="General">
                  <c:v>2400</c:v>
                </c:pt>
                <c:pt idx="41" formatCode="General">
                  <c:v>2383.9</c:v>
                </c:pt>
                <c:pt idx="42" formatCode="General">
                  <c:v>2400</c:v>
                </c:pt>
                <c:pt idx="43" formatCode="General">
                  <c:v>2393.5</c:v>
                </c:pt>
                <c:pt idx="44" formatCode="General">
                  <c:v>2383.9</c:v>
                </c:pt>
                <c:pt idx="45" formatCode="General">
                  <c:v>2380.6</c:v>
                </c:pt>
                <c:pt idx="46" formatCode="General">
                  <c:v>2388.6999999999998</c:v>
                </c:pt>
                <c:pt idx="47" formatCode="General">
                  <c:v>2396.8000000000002</c:v>
                </c:pt>
                <c:pt idx="48" formatCode="General">
                  <c:v>2340.3000000000002</c:v>
                </c:pt>
                <c:pt idx="49" formatCode="General">
                  <c:v>2338.6999999999998</c:v>
                </c:pt>
                <c:pt idx="50" formatCode="General">
                  <c:v>2379</c:v>
                </c:pt>
                <c:pt idx="51" formatCode="General">
                  <c:v>2383.9</c:v>
                </c:pt>
                <c:pt idx="52" formatCode="General">
                  <c:v>2396.8000000000002</c:v>
                </c:pt>
                <c:pt idx="53" formatCode="General">
                  <c:v>2383.9</c:v>
                </c:pt>
                <c:pt idx="54" formatCode="General">
                  <c:v>2393.5</c:v>
                </c:pt>
                <c:pt idx="55" formatCode="General">
                  <c:v>2393.5</c:v>
                </c:pt>
                <c:pt idx="56" formatCode="General">
                  <c:v>2396.8000000000002</c:v>
                </c:pt>
                <c:pt idx="57" formatCode="General">
                  <c:v>2377.4</c:v>
                </c:pt>
                <c:pt idx="58" formatCode="General">
                  <c:v>2391.9</c:v>
                </c:pt>
                <c:pt idx="59" formatCode="General">
                  <c:v>2343.5</c:v>
                </c:pt>
                <c:pt idx="60" formatCode="General">
                  <c:v>2395.1999999999998</c:v>
                </c:pt>
                <c:pt idx="61" formatCode="General">
                  <c:v>2390.3000000000002</c:v>
                </c:pt>
                <c:pt idx="62" formatCode="General">
                  <c:v>2388.6999999999998</c:v>
                </c:pt>
                <c:pt idx="63" formatCode="General">
                  <c:v>2400</c:v>
                </c:pt>
                <c:pt idx="64" formatCode="General">
                  <c:v>2375.8000000000002</c:v>
                </c:pt>
                <c:pt idx="65" formatCode="General">
                  <c:v>2398.4</c:v>
                </c:pt>
                <c:pt idx="66" formatCode="General">
                  <c:v>2382.3000000000002</c:v>
                </c:pt>
                <c:pt idx="67" formatCode="General">
                  <c:v>2385.5</c:v>
                </c:pt>
                <c:pt idx="68" formatCode="General">
                  <c:v>2377.4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C2-4232-93EB-E0975D47F936}"/>
            </c:ext>
          </c:extLst>
        </c:ser>
        <c:ser>
          <c:idx val="1"/>
          <c:order val="1"/>
          <c:tx>
            <c:v>E-Granular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'30C'!$AO$4:$AO$73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227.4</c:v>
                </c:pt>
                <c:pt idx="2">
                  <c:v>225.9</c:v>
                </c:pt>
                <c:pt idx="3" formatCode="General">
                  <c:v>227.5</c:v>
                </c:pt>
                <c:pt idx="4" formatCode="General">
                  <c:v>226.7</c:v>
                </c:pt>
                <c:pt idx="5" formatCode="General">
                  <c:v>226.8</c:v>
                </c:pt>
                <c:pt idx="6">
                  <c:v>227.1</c:v>
                </c:pt>
                <c:pt idx="7">
                  <c:v>226.8</c:v>
                </c:pt>
                <c:pt idx="8">
                  <c:v>227.7</c:v>
                </c:pt>
                <c:pt idx="9">
                  <c:v>227.3</c:v>
                </c:pt>
                <c:pt idx="10" formatCode="General">
                  <c:v>227.3</c:v>
                </c:pt>
                <c:pt idx="11">
                  <c:v>227.9</c:v>
                </c:pt>
                <c:pt idx="12">
                  <c:v>227.3</c:v>
                </c:pt>
                <c:pt idx="13" formatCode="0.0">
                  <c:v>227</c:v>
                </c:pt>
                <c:pt idx="14" formatCode="General">
                  <c:v>227.3</c:v>
                </c:pt>
                <c:pt idx="15" formatCode="General">
                  <c:v>227</c:v>
                </c:pt>
                <c:pt idx="16" formatCode="General">
                  <c:v>227.8</c:v>
                </c:pt>
                <c:pt idx="17" formatCode="General">
                  <c:v>226.6</c:v>
                </c:pt>
                <c:pt idx="18" formatCode="General">
                  <c:v>227.3</c:v>
                </c:pt>
                <c:pt idx="19" formatCode="General">
                  <c:v>227.1</c:v>
                </c:pt>
                <c:pt idx="20" formatCode="General">
                  <c:v>227.7</c:v>
                </c:pt>
                <c:pt idx="21" formatCode="General">
                  <c:v>227.2</c:v>
                </c:pt>
                <c:pt idx="22" formatCode="0.0">
                  <c:v>227.5</c:v>
                </c:pt>
                <c:pt idx="23" formatCode="0.0">
                  <c:v>227.3</c:v>
                </c:pt>
                <c:pt idx="24" formatCode="General">
                  <c:v>224.9</c:v>
                </c:pt>
                <c:pt idx="25" formatCode="General">
                  <c:v>227.5</c:v>
                </c:pt>
                <c:pt idx="26" formatCode="General">
                  <c:v>227.8</c:v>
                </c:pt>
                <c:pt idx="27" formatCode="General">
                  <c:v>226.3</c:v>
                </c:pt>
                <c:pt idx="28" formatCode="General">
                  <c:v>227.9</c:v>
                </c:pt>
                <c:pt idx="29" formatCode="General">
                  <c:v>226.8</c:v>
                </c:pt>
                <c:pt idx="30" formatCode="General">
                  <c:v>227.2</c:v>
                </c:pt>
                <c:pt idx="31" formatCode="General">
                  <c:v>226.9</c:v>
                </c:pt>
                <c:pt idx="32" formatCode="General">
                  <c:v>227.5</c:v>
                </c:pt>
                <c:pt idx="33" formatCode="General">
                  <c:v>227.4</c:v>
                </c:pt>
                <c:pt idx="34" formatCode="General">
                  <c:v>227.4</c:v>
                </c:pt>
                <c:pt idx="35" formatCode="General">
                  <c:v>227.4</c:v>
                </c:pt>
                <c:pt idx="36" formatCode="General">
                  <c:v>227.7</c:v>
                </c:pt>
                <c:pt idx="37" formatCode="General">
                  <c:v>227.8</c:v>
                </c:pt>
                <c:pt idx="38" formatCode="General">
                  <c:v>227.8</c:v>
                </c:pt>
                <c:pt idx="39" formatCode="General">
                  <c:v>227.2</c:v>
                </c:pt>
                <c:pt idx="40" formatCode="General">
                  <c:v>227.2</c:v>
                </c:pt>
                <c:pt idx="41" formatCode="General">
                  <c:v>227.4</c:v>
                </c:pt>
                <c:pt idx="42" formatCode="General">
                  <c:v>227.8</c:v>
                </c:pt>
                <c:pt idx="43" formatCode="General">
                  <c:v>227</c:v>
                </c:pt>
                <c:pt idx="44" formatCode="General">
                  <c:v>226.7</c:v>
                </c:pt>
                <c:pt idx="45" formatCode="General">
                  <c:v>227.8</c:v>
                </c:pt>
                <c:pt idx="46" formatCode="General">
                  <c:v>226.1</c:v>
                </c:pt>
                <c:pt idx="47" formatCode="General">
                  <c:v>227.3</c:v>
                </c:pt>
                <c:pt idx="48" formatCode="General">
                  <c:v>225.7</c:v>
                </c:pt>
                <c:pt idx="49" formatCode="General">
                  <c:v>227.3</c:v>
                </c:pt>
                <c:pt idx="50" formatCode="General">
                  <c:v>227.5</c:v>
                </c:pt>
                <c:pt idx="51" formatCode="General">
                  <c:v>227.8</c:v>
                </c:pt>
                <c:pt idx="52" formatCode="General">
                  <c:v>227.4</c:v>
                </c:pt>
                <c:pt idx="53" formatCode="General">
                  <c:v>227.8</c:v>
                </c:pt>
                <c:pt idx="54" formatCode="General">
                  <c:v>226.7</c:v>
                </c:pt>
                <c:pt idx="55" formatCode="General">
                  <c:v>226.6</c:v>
                </c:pt>
                <c:pt idx="56" formatCode="General">
                  <c:v>227.5</c:v>
                </c:pt>
                <c:pt idx="57" formatCode="General">
                  <c:v>227.2</c:v>
                </c:pt>
                <c:pt idx="58" formatCode="General">
                  <c:v>227.5</c:v>
                </c:pt>
                <c:pt idx="59" formatCode="General">
                  <c:v>226.3</c:v>
                </c:pt>
                <c:pt idx="60" formatCode="General">
                  <c:v>225.7</c:v>
                </c:pt>
                <c:pt idx="61" formatCode="General">
                  <c:v>227.5</c:v>
                </c:pt>
                <c:pt idx="62" formatCode="General">
                  <c:v>227.8</c:v>
                </c:pt>
                <c:pt idx="63" formatCode="General">
                  <c:v>226.2</c:v>
                </c:pt>
                <c:pt idx="64" formatCode="General">
                  <c:v>226.7</c:v>
                </c:pt>
                <c:pt idx="65" formatCode="General">
                  <c:v>227</c:v>
                </c:pt>
                <c:pt idx="66" formatCode="General">
                  <c:v>227.4</c:v>
                </c:pt>
                <c:pt idx="67" formatCode="General">
                  <c:v>227.9</c:v>
                </c:pt>
                <c:pt idx="68" formatCode="General">
                  <c:v>227.7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C2-4232-93EB-E0975D47F936}"/>
            </c:ext>
          </c:extLst>
        </c:ser>
        <c:ser>
          <c:idx val="2"/>
          <c:order val="2"/>
          <c:tx>
            <c:v>E-Subgrade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'30C'!$AP$4:$AP$73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95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95</c:v>
                </c:pt>
                <c:pt idx="11">
                  <c:v>94.9</c:v>
                </c:pt>
                <c:pt idx="12">
                  <c:v>94.9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95</c:v>
                </c:pt>
                <c:pt idx="16" formatCode="General">
                  <c:v>95</c:v>
                </c:pt>
                <c:pt idx="17" formatCode="General">
                  <c:v>95</c:v>
                </c:pt>
                <c:pt idx="18" formatCode="General">
                  <c:v>94.9</c:v>
                </c:pt>
                <c:pt idx="19" formatCode="General">
                  <c:v>94.9</c:v>
                </c:pt>
                <c:pt idx="20" formatCode="General">
                  <c:v>95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95</c:v>
                </c:pt>
                <c:pt idx="24" formatCode="General">
                  <c:v>95</c:v>
                </c:pt>
                <c:pt idx="25" formatCode="General">
                  <c:v>94.9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94.9</c:v>
                </c:pt>
                <c:pt idx="29" formatCode="General">
                  <c:v>94.9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94.9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94.9</c:v>
                </c:pt>
                <c:pt idx="37" formatCode="General">
                  <c:v>94.9</c:v>
                </c:pt>
                <c:pt idx="38" formatCode="General">
                  <c:v>94.9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94.9</c:v>
                </c:pt>
                <c:pt idx="51" formatCode="General">
                  <c:v>94.9</c:v>
                </c:pt>
                <c:pt idx="52" formatCode="General">
                  <c:v>95</c:v>
                </c:pt>
                <c:pt idx="53" formatCode="General">
                  <c:v>94.9</c:v>
                </c:pt>
                <c:pt idx="54" formatCode="General">
                  <c:v>95</c:v>
                </c:pt>
                <c:pt idx="55" formatCode="General">
                  <c:v>95</c:v>
                </c:pt>
                <c:pt idx="56" formatCode="General">
                  <c:v>95</c:v>
                </c:pt>
                <c:pt idx="57" formatCode="General">
                  <c:v>95</c:v>
                </c:pt>
                <c:pt idx="58" formatCode="General">
                  <c:v>95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95</c:v>
                </c:pt>
                <c:pt idx="62" formatCode="General">
                  <c:v>94.9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94.9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C2-4232-93EB-E0975D47F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362400"/>
          <c:min val="343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868730866418239"/>
              <c:y val="0.8521897265777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1000"/>
        <c:minorUnit val="100"/>
      </c:valAx>
      <c:valAx>
        <c:axId val="23497326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0180735057293394E-2"/>
              <c:y val="0.187779936787475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68394489193695"/>
          <c:y val="0.90642704118543771"/>
          <c:w val="0.6276190761742092"/>
          <c:h val="9.3572983409786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69901118015107"/>
          <c:y val="0.12547153668321256"/>
          <c:w val="0.79706088370785755"/>
          <c:h val="0.62904398871002598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'30C'!$AN$4:$AN$73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 formatCode="General">
                  <c:v>2395.1999999999998</c:v>
                </c:pt>
                <c:pt idx="20" formatCode="General">
                  <c:v>2387.1</c:v>
                </c:pt>
                <c:pt idx="21" formatCode="General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 formatCode="General">
                  <c:v>2395.1999999999998</c:v>
                </c:pt>
                <c:pt idx="25" formatCode="General">
                  <c:v>2359.6999999999998</c:v>
                </c:pt>
                <c:pt idx="26" formatCode="General">
                  <c:v>2398.4</c:v>
                </c:pt>
                <c:pt idx="27" formatCode="General">
                  <c:v>2380.6</c:v>
                </c:pt>
                <c:pt idx="28">
                  <c:v>2383.9</c:v>
                </c:pt>
                <c:pt idx="29">
                  <c:v>2391.9</c:v>
                </c:pt>
                <c:pt idx="30" formatCode="General">
                  <c:v>2387.1</c:v>
                </c:pt>
                <c:pt idx="31" formatCode="General">
                  <c:v>2393.5</c:v>
                </c:pt>
                <c:pt idx="32" formatCode="General">
                  <c:v>2398.4</c:v>
                </c:pt>
                <c:pt idx="33" formatCode="General">
                  <c:v>2398.4</c:v>
                </c:pt>
                <c:pt idx="34" formatCode="General">
                  <c:v>2398.4</c:v>
                </c:pt>
                <c:pt idx="35" formatCode="General">
                  <c:v>2387.1</c:v>
                </c:pt>
                <c:pt idx="36" formatCode="General">
                  <c:v>2361.3000000000002</c:v>
                </c:pt>
                <c:pt idx="37" formatCode="General">
                  <c:v>2400</c:v>
                </c:pt>
                <c:pt idx="38" formatCode="General">
                  <c:v>2385.5</c:v>
                </c:pt>
                <c:pt idx="39" formatCode="General">
                  <c:v>2395.1999999999998</c:v>
                </c:pt>
                <c:pt idx="40" formatCode="General">
                  <c:v>2400</c:v>
                </c:pt>
                <c:pt idx="41" formatCode="General">
                  <c:v>2383.9</c:v>
                </c:pt>
                <c:pt idx="42" formatCode="General">
                  <c:v>2400</c:v>
                </c:pt>
                <c:pt idx="43" formatCode="General">
                  <c:v>2393.5</c:v>
                </c:pt>
                <c:pt idx="44" formatCode="General">
                  <c:v>2383.9</c:v>
                </c:pt>
                <c:pt idx="45" formatCode="General">
                  <c:v>2380.6</c:v>
                </c:pt>
                <c:pt idx="46" formatCode="General">
                  <c:v>2388.6999999999998</c:v>
                </c:pt>
                <c:pt idx="47" formatCode="General">
                  <c:v>2396.8000000000002</c:v>
                </c:pt>
                <c:pt idx="48" formatCode="General">
                  <c:v>2340.3000000000002</c:v>
                </c:pt>
                <c:pt idx="49" formatCode="General">
                  <c:v>2338.6999999999998</c:v>
                </c:pt>
                <c:pt idx="50" formatCode="General">
                  <c:v>2379</c:v>
                </c:pt>
                <c:pt idx="51" formatCode="General">
                  <c:v>2383.9</c:v>
                </c:pt>
                <c:pt idx="52" formatCode="General">
                  <c:v>2396.8000000000002</c:v>
                </c:pt>
                <c:pt idx="53" formatCode="General">
                  <c:v>2383.9</c:v>
                </c:pt>
                <c:pt idx="54" formatCode="General">
                  <c:v>2393.5</c:v>
                </c:pt>
                <c:pt idx="55" formatCode="General">
                  <c:v>2393.5</c:v>
                </c:pt>
                <c:pt idx="56" formatCode="General">
                  <c:v>2396.8000000000002</c:v>
                </c:pt>
                <c:pt idx="57" formatCode="General">
                  <c:v>2377.4</c:v>
                </c:pt>
                <c:pt idx="58" formatCode="General">
                  <c:v>2391.9</c:v>
                </c:pt>
                <c:pt idx="59" formatCode="General">
                  <c:v>2343.5</c:v>
                </c:pt>
                <c:pt idx="60" formatCode="General">
                  <c:v>2395.1999999999998</c:v>
                </c:pt>
                <c:pt idx="61" formatCode="General">
                  <c:v>2390.3000000000002</c:v>
                </c:pt>
                <c:pt idx="62" formatCode="General">
                  <c:v>2388.6999999999998</c:v>
                </c:pt>
                <c:pt idx="63" formatCode="General">
                  <c:v>2400</c:v>
                </c:pt>
                <c:pt idx="64" formatCode="General">
                  <c:v>2375.8000000000002</c:v>
                </c:pt>
                <c:pt idx="65" formatCode="General">
                  <c:v>2398.4</c:v>
                </c:pt>
                <c:pt idx="66" formatCode="General">
                  <c:v>2382.3000000000002</c:v>
                </c:pt>
                <c:pt idx="67" formatCode="General">
                  <c:v>2385.5</c:v>
                </c:pt>
                <c:pt idx="68" formatCode="General">
                  <c:v>2377.4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D8-4F38-B73A-8FC4F8DD9D5F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'30C'!$AS$4:$AS$73</c:f>
              <c:numCache>
                <c:formatCode>0.00</c:formatCode>
                <c:ptCount val="70"/>
                <c:pt idx="0">
                  <c:v>1936.5352804785496</c:v>
                </c:pt>
                <c:pt idx="1">
                  <c:v>1935.2433957017129</c:v>
                </c:pt>
                <c:pt idx="2">
                  <c:v>1933.9515109248755</c:v>
                </c:pt>
                <c:pt idx="3">
                  <c:v>1935.2433957017129</c:v>
                </c:pt>
                <c:pt idx="4">
                  <c:v>1913.1198688983804</c:v>
                </c:pt>
                <c:pt idx="5">
                  <c:v>1935.2433957017129</c:v>
                </c:pt>
                <c:pt idx="6">
                  <c:v>1927.4113442421387</c:v>
                </c:pt>
                <c:pt idx="7">
                  <c:v>1909.1634717693173</c:v>
                </c:pt>
                <c:pt idx="8">
                  <c:v>1932.5788833494864</c:v>
                </c:pt>
                <c:pt idx="9">
                  <c:v>1933.9515109248755</c:v>
                </c:pt>
                <c:pt idx="10">
                  <c:v>1931.2869985726497</c:v>
                </c:pt>
                <c:pt idx="11">
                  <c:v>1932.5788833494864</c:v>
                </c:pt>
                <c:pt idx="12">
                  <c:v>1936.5352804785496</c:v>
                </c:pt>
                <c:pt idx="13">
                  <c:v>1928.7032290189757</c:v>
                </c:pt>
                <c:pt idx="14">
                  <c:v>1937.8271652553865</c:v>
                </c:pt>
                <c:pt idx="15">
                  <c:v>1937.8271652553865</c:v>
                </c:pt>
                <c:pt idx="16">
                  <c:v>1933.9515109248755</c:v>
                </c:pt>
                <c:pt idx="17">
                  <c:v>1913.1198688983804</c:v>
                </c:pt>
                <c:pt idx="18">
                  <c:v>1937.8271652553865</c:v>
                </c:pt>
                <c:pt idx="19">
                  <c:v>1933.9515109248755</c:v>
                </c:pt>
                <c:pt idx="20">
                  <c:v>1927.4113442421387</c:v>
                </c:pt>
                <c:pt idx="21">
                  <c:v>1920.8711775594018</c:v>
                </c:pt>
                <c:pt idx="22">
                  <c:v>1928.7032290189757</c:v>
                </c:pt>
                <c:pt idx="23">
                  <c:v>1898.7476507560696</c:v>
                </c:pt>
                <c:pt idx="24">
                  <c:v>1933.9515109248755</c:v>
                </c:pt>
                <c:pt idx="25">
                  <c:v>1905.2878174388063</c:v>
                </c:pt>
                <c:pt idx="26">
                  <c:v>1936.5352804785496</c:v>
                </c:pt>
                <c:pt idx="27">
                  <c:v>1922.1630623362387</c:v>
                </c:pt>
                <c:pt idx="28">
                  <c:v>1924.8275746884651</c:v>
                </c:pt>
                <c:pt idx="29">
                  <c:v>1931.2869985726497</c:v>
                </c:pt>
                <c:pt idx="30">
                  <c:v>1927.4113442421387</c:v>
                </c:pt>
                <c:pt idx="31">
                  <c:v>1932.5788833494864</c:v>
                </c:pt>
                <c:pt idx="32">
                  <c:v>1936.5352804785496</c:v>
                </c:pt>
                <c:pt idx="33">
                  <c:v>1936.5352804785496</c:v>
                </c:pt>
                <c:pt idx="34">
                  <c:v>1936.5352804785496</c:v>
                </c:pt>
                <c:pt idx="35">
                  <c:v>1927.4113442421387</c:v>
                </c:pt>
                <c:pt idx="36">
                  <c:v>1906.5797022156435</c:v>
                </c:pt>
                <c:pt idx="37">
                  <c:v>1937.8271652553865</c:v>
                </c:pt>
                <c:pt idx="38">
                  <c:v>1926.1194594653018</c:v>
                </c:pt>
                <c:pt idx="39">
                  <c:v>1933.9515109248755</c:v>
                </c:pt>
                <c:pt idx="40">
                  <c:v>1937.8271652553865</c:v>
                </c:pt>
                <c:pt idx="41">
                  <c:v>1924.8275746884651</c:v>
                </c:pt>
                <c:pt idx="42">
                  <c:v>1937.8271652553865</c:v>
                </c:pt>
                <c:pt idx="43">
                  <c:v>1932.5788833494864</c:v>
                </c:pt>
                <c:pt idx="44">
                  <c:v>1924.8275746884651</c:v>
                </c:pt>
                <c:pt idx="45">
                  <c:v>1922.1630623362387</c:v>
                </c:pt>
                <c:pt idx="46">
                  <c:v>1928.7032290189757</c:v>
                </c:pt>
                <c:pt idx="47">
                  <c:v>1935.2433957017129</c:v>
                </c:pt>
                <c:pt idx="48">
                  <c:v>1889.623714519659</c:v>
                </c:pt>
                <c:pt idx="49">
                  <c:v>1888.3318297428216</c:v>
                </c:pt>
                <c:pt idx="50">
                  <c:v>1920.8711775594018</c:v>
                </c:pt>
                <c:pt idx="51">
                  <c:v>1924.8275746884651</c:v>
                </c:pt>
                <c:pt idx="52">
                  <c:v>1935.2433957017129</c:v>
                </c:pt>
                <c:pt idx="53">
                  <c:v>1924.8275746884651</c:v>
                </c:pt>
                <c:pt idx="54">
                  <c:v>1932.5788833494864</c:v>
                </c:pt>
                <c:pt idx="55">
                  <c:v>1932.5788833494864</c:v>
                </c:pt>
                <c:pt idx="56">
                  <c:v>1935.2433957017129</c:v>
                </c:pt>
                <c:pt idx="57">
                  <c:v>1919.5792927825651</c:v>
                </c:pt>
                <c:pt idx="58">
                  <c:v>1931.2869985726497</c:v>
                </c:pt>
                <c:pt idx="59">
                  <c:v>1892.2074840733326</c:v>
                </c:pt>
                <c:pt idx="60">
                  <c:v>1933.9515109248755</c:v>
                </c:pt>
                <c:pt idx="61">
                  <c:v>1929.9951137958128</c:v>
                </c:pt>
                <c:pt idx="62">
                  <c:v>1928.7032290189757</c:v>
                </c:pt>
                <c:pt idx="63">
                  <c:v>1937.8271652553865</c:v>
                </c:pt>
                <c:pt idx="64">
                  <c:v>1918.2874080057281</c:v>
                </c:pt>
                <c:pt idx="65">
                  <c:v>1936.5352804785496</c:v>
                </c:pt>
                <c:pt idx="66">
                  <c:v>1923.5356899116282</c:v>
                </c:pt>
                <c:pt idx="67">
                  <c:v>1926.1194594653018</c:v>
                </c:pt>
                <c:pt idx="68">
                  <c:v>1919.5792927825651</c:v>
                </c:pt>
                <c:pt idx="69">
                  <c:v>1937.8271652553865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D8-4F38-B73A-8FC4F8DD9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051280657281721"/>
              <c:y val="0.85566840434873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1000"/>
        <c:minorUnit val="10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9502776645042542E-2"/>
              <c:y val="0.12677495068293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60144148560347"/>
          <c:y val="0.89447010412986505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layout>
        <c:manualLayout>
          <c:xMode val="edge"/>
          <c:yMode val="edge"/>
          <c:x val="0.15151299991766706"/>
          <c:y val="1.84640832042682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'30C'!$AT$4:$AT$73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198.02073885954385</c:v>
                </c:pt>
                <c:pt idx="2">
                  <c:v>196.73542368043078</c:v>
                </c:pt>
                <c:pt idx="3">
                  <c:v>198.10631301214815</c:v>
                </c:pt>
                <c:pt idx="4">
                  <c:v>197.42132309316551</c:v>
                </c:pt>
                <c:pt idx="5">
                  <c:v>197.5069964804334</c:v>
                </c:pt>
                <c:pt idx="6">
                  <c:v>197.76393146364674</c:v>
                </c:pt>
                <c:pt idx="7">
                  <c:v>197.5069964804334</c:v>
                </c:pt>
                <c:pt idx="8">
                  <c:v>198.27741889967663</c:v>
                </c:pt>
                <c:pt idx="9">
                  <c:v>197.9351505563051</c:v>
                </c:pt>
                <c:pt idx="10">
                  <c:v>197.9351505563051</c:v>
                </c:pt>
                <c:pt idx="11">
                  <c:v>198.44846828724823</c:v>
                </c:pt>
                <c:pt idx="12">
                  <c:v>197.9351505563051</c:v>
                </c:pt>
                <c:pt idx="13">
                  <c:v>197.67830065706644</c:v>
                </c:pt>
                <c:pt idx="14">
                  <c:v>197.9351505563051</c:v>
                </c:pt>
                <c:pt idx="15">
                  <c:v>197.67830065706644</c:v>
                </c:pt>
                <c:pt idx="16">
                  <c:v>198.36295065169023</c:v>
                </c:pt>
                <c:pt idx="17">
                  <c:v>197.33563549510538</c:v>
                </c:pt>
                <c:pt idx="18">
                  <c:v>197.9351505563051</c:v>
                </c:pt>
                <c:pt idx="19">
                  <c:v>197.76393146364674</c:v>
                </c:pt>
                <c:pt idx="20">
                  <c:v>198.27741889967663</c:v>
                </c:pt>
                <c:pt idx="21">
                  <c:v>197.84954809386474</c:v>
                </c:pt>
                <c:pt idx="22">
                  <c:v>198.10631301214815</c:v>
                </c:pt>
                <c:pt idx="23">
                  <c:v>197.9351505563051</c:v>
                </c:pt>
                <c:pt idx="24">
                  <c:v>195.87676367908298</c:v>
                </c:pt>
                <c:pt idx="25">
                  <c:v>198.10631301214815</c:v>
                </c:pt>
                <c:pt idx="26">
                  <c:v>198.36295065169023</c:v>
                </c:pt>
                <c:pt idx="27">
                  <c:v>197.07848734982466</c:v>
                </c:pt>
                <c:pt idx="28">
                  <c:v>198.44846828724823</c:v>
                </c:pt>
                <c:pt idx="29">
                  <c:v>197.5069964804334</c:v>
                </c:pt>
                <c:pt idx="30">
                  <c:v>197.84954809386474</c:v>
                </c:pt>
                <c:pt idx="31">
                  <c:v>197.59265566552969</c:v>
                </c:pt>
                <c:pt idx="32">
                  <c:v>198.10631301214815</c:v>
                </c:pt>
                <c:pt idx="33">
                  <c:v>198.02073885954385</c:v>
                </c:pt>
                <c:pt idx="34">
                  <c:v>198.02073885954385</c:v>
                </c:pt>
                <c:pt idx="35">
                  <c:v>198.02073885954385</c:v>
                </c:pt>
                <c:pt idx="36">
                  <c:v>198.27741889967663</c:v>
                </c:pt>
                <c:pt idx="37">
                  <c:v>198.36295065169023</c:v>
                </c:pt>
                <c:pt idx="38">
                  <c:v>198.36295065169023</c:v>
                </c:pt>
                <c:pt idx="39">
                  <c:v>197.84954809386474</c:v>
                </c:pt>
                <c:pt idx="40">
                  <c:v>197.84954809386474</c:v>
                </c:pt>
                <c:pt idx="41">
                  <c:v>198.02073885954385</c:v>
                </c:pt>
                <c:pt idx="42">
                  <c:v>198.36295065169023</c:v>
                </c:pt>
                <c:pt idx="43">
                  <c:v>197.67830065706644</c:v>
                </c:pt>
                <c:pt idx="44">
                  <c:v>197.42132309316551</c:v>
                </c:pt>
                <c:pt idx="45">
                  <c:v>198.36295065169023</c:v>
                </c:pt>
                <c:pt idx="46">
                  <c:v>196.90698404054976</c:v>
                </c:pt>
                <c:pt idx="47">
                  <c:v>197.9351505563051</c:v>
                </c:pt>
                <c:pt idx="48">
                  <c:v>196.5638061999546</c:v>
                </c:pt>
                <c:pt idx="49">
                  <c:v>197.9351505563051</c:v>
                </c:pt>
                <c:pt idx="50">
                  <c:v>198.10631301214815</c:v>
                </c:pt>
                <c:pt idx="51">
                  <c:v>198.36295065169023</c:v>
                </c:pt>
                <c:pt idx="52">
                  <c:v>198.02073885954385</c:v>
                </c:pt>
                <c:pt idx="53">
                  <c:v>198.36295065169023</c:v>
                </c:pt>
                <c:pt idx="54">
                  <c:v>197.42132309316551</c:v>
                </c:pt>
                <c:pt idx="55">
                  <c:v>197.33563549510538</c:v>
                </c:pt>
                <c:pt idx="56">
                  <c:v>198.10631301214815</c:v>
                </c:pt>
                <c:pt idx="57">
                  <c:v>197.84954809386474</c:v>
                </c:pt>
                <c:pt idx="58">
                  <c:v>198.10631301214815</c:v>
                </c:pt>
                <c:pt idx="59">
                  <c:v>197.07848734982466</c:v>
                </c:pt>
                <c:pt idx="60">
                  <c:v>196.5638061999546</c:v>
                </c:pt>
                <c:pt idx="61">
                  <c:v>198.10631301214815</c:v>
                </c:pt>
                <c:pt idx="62">
                  <c:v>198.36295065169023</c:v>
                </c:pt>
                <c:pt idx="63">
                  <c:v>196.99274282220401</c:v>
                </c:pt>
                <c:pt idx="64">
                  <c:v>197.42132309316551</c:v>
                </c:pt>
                <c:pt idx="65">
                  <c:v>197.67830065706644</c:v>
                </c:pt>
                <c:pt idx="66">
                  <c:v>198.02073885954385</c:v>
                </c:pt>
                <c:pt idx="67">
                  <c:v>198.44846828724823</c:v>
                </c:pt>
                <c:pt idx="68">
                  <c:v>198.27741889967663</c:v>
                </c:pt>
                <c:pt idx="69">
                  <c:v>198.19187302267594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DB-4E5D-8071-C5DDF82256D6}"/>
            </c:ext>
          </c:extLst>
        </c:ser>
        <c:ser>
          <c:idx val="2"/>
          <c:order val="1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'30C'!$AO$4:$AO$73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227.4</c:v>
                </c:pt>
                <c:pt idx="2">
                  <c:v>225.9</c:v>
                </c:pt>
                <c:pt idx="3" formatCode="General">
                  <c:v>227.5</c:v>
                </c:pt>
                <c:pt idx="4" formatCode="General">
                  <c:v>226.7</c:v>
                </c:pt>
                <c:pt idx="5" formatCode="General">
                  <c:v>226.8</c:v>
                </c:pt>
                <c:pt idx="6">
                  <c:v>227.1</c:v>
                </c:pt>
                <c:pt idx="7">
                  <c:v>226.8</c:v>
                </c:pt>
                <c:pt idx="8">
                  <c:v>227.7</c:v>
                </c:pt>
                <c:pt idx="9">
                  <c:v>227.3</c:v>
                </c:pt>
                <c:pt idx="10" formatCode="General">
                  <c:v>227.3</c:v>
                </c:pt>
                <c:pt idx="11">
                  <c:v>227.9</c:v>
                </c:pt>
                <c:pt idx="12">
                  <c:v>227.3</c:v>
                </c:pt>
                <c:pt idx="13" formatCode="0.0">
                  <c:v>227</c:v>
                </c:pt>
                <c:pt idx="14" formatCode="General">
                  <c:v>227.3</c:v>
                </c:pt>
                <c:pt idx="15" formatCode="General">
                  <c:v>227</c:v>
                </c:pt>
                <c:pt idx="16" formatCode="General">
                  <c:v>227.8</c:v>
                </c:pt>
                <c:pt idx="17" formatCode="General">
                  <c:v>226.6</c:v>
                </c:pt>
                <c:pt idx="18" formatCode="General">
                  <c:v>227.3</c:v>
                </c:pt>
                <c:pt idx="19" formatCode="General">
                  <c:v>227.1</c:v>
                </c:pt>
                <c:pt idx="20" formatCode="General">
                  <c:v>227.7</c:v>
                </c:pt>
                <c:pt idx="21" formatCode="General">
                  <c:v>227.2</c:v>
                </c:pt>
                <c:pt idx="22" formatCode="0.0">
                  <c:v>227.5</c:v>
                </c:pt>
                <c:pt idx="23" formatCode="0.0">
                  <c:v>227.3</c:v>
                </c:pt>
                <c:pt idx="24" formatCode="General">
                  <c:v>224.9</c:v>
                </c:pt>
                <c:pt idx="25" formatCode="General">
                  <c:v>227.5</c:v>
                </c:pt>
                <c:pt idx="26" formatCode="General">
                  <c:v>227.8</c:v>
                </c:pt>
                <c:pt idx="27" formatCode="General">
                  <c:v>226.3</c:v>
                </c:pt>
                <c:pt idx="28" formatCode="General">
                  <c:v>227.9</c:v>
                </c:pt>
                <c:pt idx="29" formatCode="General">
                  <c:v>226.8</c:v>
                </c:pt>
                <c:pt idx="30" formatCode="General">
                  <c:v>227.2</c:v>
                </c:pt>
                <c:pt idx="31" formatCode="General">
                  <c:v>226.9</c:v>
                </c:pt>
                <c:pt idx="32" formatCode="General">
                  <c:v>227.5</c:v>
                </c:pt>
                <c:pt idx="33" formatCode="General">
                  <c:v>227.4</c:v>
                </c:pt>
                <c:pt idx="34" formatCode="General">
                  <c:v>227.4</c:v>
                </c:pt>
                <c:pt idx="35" formatCode="General">
                  <c:v>227.4</c:v>
                </c:pt>
                <c:pt idx="36" formatCode="General">
                  <c:v>227.7</c:v>
                </c:pt>
                <c:pt idx="37" formatCode="General">
                  <c:v>227.8</c:v>
                </c:pt>
                <c:pt idx="38" formatCode="General">
                  <c:v>227.8</c:v>
                </c:pt>
                <c:pt idx="39" formatCode="General">
                  <c:v>227.2</c:v>
                </c:pt>
                <c:pt idx="40" formatCode="General">
                  <c:v>227.2</c:v>
                </c:pt>
                <c:pt idx="41" formatCode="General">
                  <c:v>227.4</c:v>
                </c:pt>
                <c:pt idx="42" formatCode="General">
                  <c:v>227.8</c:v>
                </c:pt>
                <c:pt idx="43" formatCode="General">
                  <c:v>227</c:v>
                </c:pt>
                <c:pt idx="44" formatCode="General">
                  <c:v>226.7</c:v>
                </c:pt>
                <c:pt idx="45" formatCode="General">
                  <c:v>227.8</c:v>
                </c:pt>
                <c:pt idx="46" formatCode="General">
                  <c:v>226.1</c:v>
                </c:pt>
                <c:pt idx="47" formatCode="General">
                  <c:v>227.3</c:v>
                </c:pt>
                <c:pt idx="48" formatCode="General">
                  <c:v>225.7</c:v>
                </c:pt>
                <c:pt idx="49" formatCode="General">
                  <c:v>227.3</c:v>
                </c:pt>
                <c:pt idx="50" formatCode="General">
                  <c:v>227.5</c:v>
                </c:pt>
                <c:pt idx="51" formatCode="General">
                  <c:v>227.8</c:v>
                </c:pt>
                <c:pt idx="52" formatCode="General">
                  <c:v>227.4</c:v>
                </c:pt>
                <c:pt idx="53" formatCode="General">
                  <c:v>227.8</c:v>
                </c:pt>
                <c:pt idx="54" formatCode="General">
                  <c:v>226.7</c:v>
                </c:pt>
                <c:pt idx="55" formatCode="General">
                  <c:v>226.6</c:v>
                </c:pt>
                <c:pt idx="56" formatCode="General">
                  <c:v>227.5</c:v>
                </c:pt>
                <c:pt idx="57" formatCode="General">
                  <c:v>227.2</c:v>
                </c:pt>
                <c:pt idx="58" formatCode="General">
                  <c:v>227.5</c:v>
                </c:pt>
                <c:pt idx="59" formatCode="General">
                  <c:v>226.3</c:v>
                </c:pt>
                <c:pt idx="60" formatCode="General">
                  <c:v>225.7</c:v>
                </c:pt>
                <c:pt idx="61" formatCode="General">
                  <c:v>227.5</c:v>
                </c:pt>
                <c:pt idx="62" formatCode="General">
                  <c:v>227.8</c:v>
                </c:pt>
                <c:pt idx="63" formatCode="General">
                  <c:v>226.2</c:v>
                </c:pt>
                <c:pt idx="64" formatCode="General">
                  <c:v>226.7</c:v>
                </c:pt>
                <c:pt idx="65" formatCode="General">
                  <c:v>227</c:v>
                </c:pt>
                <c:pt idx="66" formatCode="General">
                  <c:v>227.4</c:v>
                </c:pt>
                <c:pt idx="67" formatCode="General">
                  <c:v>227.9</c:v>
                </c:pt>
                <c:pt idx="68" formatCode="General">
                  <c:v>227.7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DB-4E5D-8071-C5DDF8225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11103443506367"/>
          <c:y val="0.12547050154089323"/>
          <c:w val="0.81381776735349853"/>
          <c:h val="0.66298310158212059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'30C'!$F$4:$F$73</c:f>
              <c:numCache>
                <c:formatCode>0.000</c:formatCode>
                <c:ptCount val="70"/>
                <c:pt idx="0">
                  <c:v>0.14899999999999999</c:v>
                </c:pt>
                <c:pt idx="1">
                  <c:v>0.12</c:v>
                </c:pt>
                <c:pt idx="2">
                  <c:v>9.6000000000000002E-2</c:v>
                </c:pt>
                <c:pt idx="3">
                  <c:v>0.185</c:v>
                </c:pt>
                <c:pt idx="4">
                  <c:v>0.189</c:v>
                </c:pt>
                <c:pt idx="5">
                  <c:v>0.17</c:v>
                </c:pt>
                <c:pt idx="6">
                  <c:v>0.13400000000000001</c:v>
                </c:pt>
                <c:pt idx="7">
                  <c:v>0.09</c:v>
                </c:pt>
                <c:pt idx="8">
                  <c:v>0.11800000000000001</c:v>
                </c:pt>
                <c:pt idx="9">
                  <c:v>0.20899999999999999</c:v>
                </c:pt>
                <c:pt idx="10">
                  <c:v>0.14100000000000001</c:v>
                </c:pt>
                <c:pt idx="11">
                  <c:v>0.17100000000000001</c:v>
                </c:pt>
                <c:pt idx="12">
                  <c:v>0.08</c:v>
                </c:pt>
                <c:pt idx="13">
                  <c:v>0.65400000000000003</c:v>
                </c:pt>
                <c:pt idx="14">
                  <c:v>0.184</c:v>
                </c:pt>
                <c:pt idx="15">
                  <c:v>8.5000000000000006E-2</c:v>
                </c:pt>
                <c:pt idx="16">
                  <c:v>0.13900000000000001</c:v>
                </c:pt>
                <c:pt idx="17">
                  <c:v>8.4000000000000005E-2</c:v>
                </c:pt>
                <c:pt idx="18">
                  <c:v>0.113</c:v>
                </c:pt>
                <c:pt idx="19">
                  <c:v>0.13400000000000001</c:v>
                </c:pt>
                <c:pt idx="20">
                  <c:v>0.112</c:v>
                </c:pt>
                <c:pt idx="21">
                  <c:v>0.13600000000000001</c:v>
                </c:pt>
                <c:pt idx="22">
                  <c:v>9.0999999999999998E-2</c:v>
                </c:pt>
                <c:pt idx="23">
                  <c:v>0.155</c:v>
                </c:pt>
                <c:pt idx="24">
                  <c:v>0.108</c:v>
                </c:pt>
                <c:pt idx="25">
                  <c:v>0.115</c:v>
                </c:pt>
                <c:pt idx="26">
                  <c:v>0.105</c:v>
                </c:pt>
                <c:pt idx="27">
                  <c:v>0.16800000000000001</c:v>
                </c:pt>
                <c:pt idx="28">
                  <c:v>0.182</c:v>
                </c:pt>
                <c:pt idx="29">
                  <c:v>0.122</c:v>
                </c:pt>
                <c:pt idx="30">
                  <c:v>7.5999999999999998E-2</c:v>
                </c:pt>
                <c:pt idx="31">
                  <c:v>0.13300000000000001</c:v>
                </c:pt>
                <c:pt idx="32">
                  <c:v>0.154</c:v>
                </c:pt>
                <c:pt idx="33">
                  <c:v>0.19500000000000001</c:v>
                </c:pt>
                <c:pt idx="34">
                  <c:v>0.127</c:v>
                </c:pt>
                <c:pt idx="35">
                  <c:v>0.152</c:v>
                </c:pt>
                <c:pt idx="36">
                  <c:v>0.26400000000000001</c:v>
                </c:pt>
                <c:pt idx="37">
                  <c:v>0.111</c:v>
                </c:pt>
                <c:pt idx="38">
                  <c:v>0.17399999999999999</c:v>
                </c:pt>
                <c:pt idx="39">
                  <c:v>0.188</c:v>
                </c:pt>
                <c:pt idx="40">
                  <c:v>0.14599999999999999</c:v>
                </c:pt>
                <c:pt idx="41">
                  <c:v>0.154</c:v>
                </c:pt>
                <c:pt idx="42">
                  <c:v>0.13100000000000001</c:v>
                </c:pt>
                <c:pt idx="43">
                  <c:v>0.13900000000000001</c:v>
                </c:pt>
                <c:pt idx="44">
                  <c:v>0.17599999999999999</c:v>
                </c:pt>
                <c:pt idx="45">
                  <c:v>0.24399999999999999</c:v>
                </c:pt>
                <c:pt idx="46">
                  <c:v>0.26600000000000001</c:v>
                </c:pt>
                <c:pt idx="47">
                  <c:v>0.106</c:v>
                </c:pt>
                <c:pt idx="48">
                  <c:v>0.36699999999999999</c:v>
                </c:pt>
                <c:pt idx="49">
                  <c:v>0.307</c:v>
                </c:pt>
                <c:pt idx="50">
                  <c:v>0.2</c:v>
                </c:pt>
                <c:pt idx="51">
                  <c:v>0.16400000000000001</c:v>
                </c:pt>
                <c:pt idx="52">
                  <c:v>0.13500000000000001</c:v>
                </c:pt>
                <c:pt idx="53">
                  <c:v>0.14100000000000001</c:v>
                </c:pt>
                <c:pt idx="54">
                  <c:v>0.156</c:v>
                </c:pt>
                <c:pt idx="55">
                  <c:v>0.19900000000000001</c:v>
                </c:pt>
                <c:pt idx="56">
                  <c:v>0.16300000000000001</c:v>
                </c:pt>
                <c:pt idx="57">
                  <c:v>0.14399999999999999</c:v>
                </c:pt>
                <c:pt idx="58">
                  <c:v>0.14199999999999999</c:v>
                </c:pt>
                <c:pt idx="59">
                  <c:v>0.24399999999999999</c:v>
                </c:pt>
                <c:pt idx="60">
                  <c:v>0.18099999999999999</c:v>
                </c:pt>
                <c:pt idx="61">
                  <c:v>0.16</c:v>
                </c:pt>
                <c:pt idx="62">
                  <c:v>0.315</c:v>
                </c:pt>
                <c:pt idx="63">
                  <c:v>0.184</c:v>
                </c:pt>
                <c:pt idx="64">
                  <c:v>0.19700000000000001</c:v>
                </c:pt>
                <c:pt idx="65">
                  <c:v>0.19500000000000001</c:v>
                </c:pt>
                <c:pt idx="66">
                  <c:v>0.28599999999999998</c:v>
                </c:pt>
                <c:pt idx="67">
                  <c:v>0.16600000000000001</c:v>
                </c:pt>
                <c:pt idx="68">
                  <c:v>0.18099999999999999</c:v>
                </c:pt>
                <c:pt idx="69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09-460B-8578-F64D12B41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557000"/>
          <c:min val="53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587241861972121"/>
              <c:y val="0.907520257405513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1000"/>
        <c:minorUnit val="20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2.3145078363424443E-2"/>
              <c:y val="0.19101114294592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'30C'!$AU$4:$AU$73</c:f>
              <c:numCache>
                <c:formatCode>0.00</c:formatCode>
                <c:ptCount val="70"/>
                <c:pt idx="0">
                  <c:v>82.093281630882302</c:v>
                </c:pt>
                <c:pt idx="1">
                  <c:v>82.093281630882302</c:v>
                </c:pt>
                <c:pt idx="2">
                  <c:v>82.183188106073175</c:v>
                </c:pt>
                <c:pt idx="3">
                  <c:v>82.093281630882302</c:v>
                </c:pt>
                <c:pt idx="4">
                  <c:v>82.183188106073175</c:v>
                </c:pt>
                <c:pt idx="5">
                  <c:v>82.183188106073175</c:v>
                </c:pt>
                <c:pt idx="6">
                  <c:v>82.093281630882302</c:v>
                </c:pt>
                <c:pt idx="7">
                  <c:v>82.183188106073175</c:v>
                </c:pt>
                <c:pt idx="8">
                  <c:v>82.183188106073175</c:v>
                </c:pt>
                <c:pt idx="9">
                  <c:v>82.093281630882302</c:v>
                </c:pt>
                <c:pt idx="10">
                  <c:v>82.183188106073175</c:v>
                </c:pt>
                <c:pt idx="11">
                  <c:v>82.093281630882302</c:v>
                </c:pt>
                <c:pt idx="12">
                  <c:v>82.093281630882302</c:v>
                </c:pt>
                <c:pt idx="13">
                  <c:v>82.183188106073175</c:v>
                </c:pt>
                <c:pt idx="14">
                  <c:v>82.093281630882302</c:v>
                </c:pt>
                <c:pt idx="15">
                  <c:v>82.183188106073175</c:v>
                </c:pt>
                <c:pt idx="16">
                  <c:v>82.183188106073175</c:v>
                </c:pt>
                <c:pt idx="17">
                  <c:v>82.183188106073175</c:v>
                </c:pt>
                <c:pt idx="18">
                  <c:v>82.093281630882302</c:v>
                </c:pt>
                <c:pt idx="19">
                  <c:v>82.093281630882302</c:v>
                </c:pt>
                <c:pt idx="20">
                  <c:v>82.183188106073175</c:v>
                </c:pt>
                <c:pt idx="21">
                  <c:v>82.183188106073175</c:v>
                </c:pt>
                <c:pt idx="22">
                  <c:v>82.183188106073175</c:v>
                </c:pt>
                <c:pt idx="23">
                  <c:v>82.183188106073175</c:v>
                </c:pt>
                <c:pt idx="24">
                  <c:v>82.183188106073175</c:v>
                </c:pt>
                <c:pt idx="25">
                  <c:v>82.093281630882302</c:v>
                </c:pt>
                <c:pt idx="26">
                  <c:v>82.183188106073175</c:v>
                </c:pt>
                <c:pt idx="27">
                  <c:v>82.183188106073175</c:v>
                </c:pt>
                <c:pt idx="28">
                  <c:v>82.093281630882302</c:v>
                </c:pt>
                <c:pt idx="29">
                  <c:v>82.093281630882302</c:v>
                </c:pt>
                <c:pt idx="30">
                  <c:v>82.093281630882302</c:v>
                </c:pt>
                <c:pt idx="31">
                  <c:v>82.093281630882302</c:v>
                </c:pt>
                <c:pt idx="32">
                  <c:v>82.093281630882302</c:v>
                </c:pt>
                <c:pt idx="33">
                  <c:v>82.183188106073175</c:v>
                </c:pt>
                <c:pt idx="34">
                  <c:v>82.183188106073175</c:v>
                </c:pt>
                <c:pt idx="35">
                  <c:v>82.183188106073175</c:v>
                </c:pt>
                <c:pt idx="36">
                  <c:v>82.093281630882302</c:v>
                </c:pt>
                <c:pt idx="37">
                  <c:v>82.093281630882302</c:v>
                </c:pt>
                <c:pt idx="38">
                  <c:v>82.093281630882302</c:v>
                </c:pt>
                <c:pt idx="39">
                  <c:v>82.183188106073175</c:v>
                </c:pt>
                <c:pt idx="40">
                  <c:v>82.183188106073175</c:v>
                </c:pt>
                <c:pt idx="41">
                  <c:v>82.093281630882302</c:v>
                </c:pt>
                <c:pt idx="42">
                  <c:v>82.093281630882302</c:v>
                </c:pt>
                <c:pt idx="43">
                  <c:v>82.093281630882302</c:v>
                </c:pt>
                <c:pt idx="44">
                  <c:v>82.183188106073175</c:v>
                </c:pt>
                <c:pt idx="45">
                  <c:v>82.093281630882302</c:v>
                </c:pt>
                <c:pt idx="46">
                  <c:v>82.183188106073175</c:v>
                </c:pt>
                <c:pt idx="47">
                  <c:v>82.183188106073175</c:v>
                </c:pt>
                <c:pt idx="48">
                  <c:v>82.183188106073175</c:v>
                </c:pt>
                <c:pt idx="49">
                  <c:v>82.183188106073175</c:v>
                </c:pt>
                <c:pt idx="50">
                  <c:v>82.093281630882302</c:v>
                </c:pt>
                <c:pt idx="51">
                  <c:v>82.093281630882302</c:v>
                </c:pt>
                <c:pt idx="52">
                  <c:v>82.183188106073175</c:v>
                </c:pt>
                <c:pt idx="53">
                  <c:v>82.093281630882302</c:v>
                </c:pt>
                <c:pt idx="54">
                  <c:v>82.183188106073175</c:v>
                </c:pt>
                <c:pt idx="55">
                  <c:v>82.183188106073175</c:v>
                </c:pt>
                <c:pt idx="56">
                  <c:v>82.183188106073175</c:v>
                </c:pt>
                <c:pt idx="57">
                  <c:v>82.183188106073175</c:v>
                </c:pt>
                <c:pt idx="58">
                  <c:v>82.183188106073175</c:v>
                </c:pt>
                <c:pt idx="59">
                  <c:v>82.093281630882302</c:v>
                </c:pt>
                <c:pt idx="60">
                  <c:v>82.183188106073175</c:v>
                </c:pt>
                <c:pt idx="61">
                  <c:v>82.183188106073175</c:v>
                </c:pt>
                <c:pt idx="62">
                  <c:v>82.093281630882302</c:v>
                </c:pt>
                <c:pt idx="63">
                  <c:v>82.183188106073175</c:v>
                </c:pt>
                <c:pt idx="64">
                  <c:v>82.183188106073175</c:v>
                </c:pt>
                <c:pt idx="65">
                  <c:v>82.183188106073175</c:v>
                </c:pt>
                <c:pt idx="66">
                  <c:v>82.093281630882302</c:v>
                </c:pt>
                <c:pt idx="67">
                  <c:v>82.183188106073175</c:v>
                </c:pt>
                <c:pt idx="68">
                  <c:v>82.093281630882302</c:v>
                </c:pt>
                <c:pt idx="69">
                  <c:v>82.183188106073175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F0-4042-BA4A-B885BD8B9104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'30C'!$AP$4:$AP$73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95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95</c:v>
                </c:pt>
                <c:pt idx="11">
                  <c:v>94.9</c:v>
                </c:pt>
                <c:pt idx="12">
                  <c:v>94.9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95</c:v>
                </c:pt>
                <c:pt idx="16" formatCode="General">
                  <c:v>95</c:v>
                </c:pt>
                <c:pt idx="17" formatCode="General">
                  <c:v>95</c:v>
                </c:pt>
                <c:pt idx="18" formatCode="General">
                  <c:v>94.9</c:v>
                </c:pt>
                <c:pt idx="19" formatCode="General">
                  <c:v>94.9</c:v>
                </c:pt>
                <c:pt idx="20" formatCode="General">
                  <c:v>95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95</c:v>
                </c:pt>
                <c:pt idx="24" formatCode="General">
                  <c:v>95</c:v>
                </c:pt>
                <c:pt idx="25" formatCode="General">
                  <c:v>94.9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94.9</c:v>
                </c:pt>
                <c:pt idx="29" formatCode="General">
                  <c:v>94.9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94.9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94.9</c:v>
                </c:pt>
                <c:pt idx="37" formatCode="General">
                  <c:v>94.9</c:v>
                </c:pt>
                <c:pt idx="38" formatCode="General">
                  <c:v>94.9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94.9</c:v>
                </c:pt>
                <c:pt idx="51" formatCode="General">
                  <c:v>94.9</c:v>
                </c:pt>
                <c:pt idx="52" formatCode="General">
                  <c:v>95</c:v>
                </c:pt>
                <c:pt idx="53" formatCode="General">
                  <c:v>94.9</c:v>
                </c:pt>
                <c:pt idx="54" formatCode="General">
                  <c:v>95</c:v>
                </c:pt>
                <c:pt idx="55" formatCode="General">
                  <c:v>95</c:v>
                </c:pt>
                <c:pt idx="56" formatCode="General">
                  <c:v>95</c:v>
                </c:pt>
                <c:pt idx="57" formatCode="General">
                  <c:v>95</c:v>
                </c:pt>
                <c:pt idx="58" formatCode="General">
                  <c:v>95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95</c:v>
                </c:pt>
                <c:pt idx="62" formatCode="General">
                  <c:v>94.9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94.9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F0-4042-BA4A-B885BD8B9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FATIGUE</a:t>
            </a:r>
          </a:p>
        </c:rich>
      </c:tx>
      <c:layout>
        <c:manualLayout>
          <c:xMode val="edge"/>
          <c:yMode val="edge"/>
          <c:x val="0.31288188126654176"/>
          <c:y val="1.37990531893740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[2]Summary!$K$3</c:f>
              <c:strCache>
                <c:ptCount val="1"/>
                <c:pt idx="0">
                  <c:v>Back calculated Tensile Strain (microstrains)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[2]Summary!$K$4:$K$11</c15:sqref>
                  </c15:fullRef>
                </c:ext>
              </c:extLst>
              <c:f>[2]Summary!$K$4:$K$10</c:f>
              <c:numCache>
                <c:formatCode>General</c:formatCode>
                <c:ptCount val="7"/>
                <c:pt idx="0">
                  <c:v>147</c:v>
                </c:pt>
                <c:pt idx="1">
                  <c:v>147</c:v>
                </c:pt>
                <c:pt idx="2">
                  <c:v>148</c:v>
                </c:pt>
                <c:pt idx="3">
                  <c:v>234.2</c:v>
                </c:pt>
                <c:pt idx="4">
                  <c:v>140.5</c:v>
                </c:pt>
                <c:pt idx="5">
                  <c:v>185.79999999999998</c:v>
                </c:pt>
                <c:pt idx="6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3-4425-959F-AA8A09235EA4}"/>
            </c:ext>
          </c:extLst>
        </c:ser>
        <c:ser>
          <c:idx val="3"/>
          <c:order val="1"/>
          <c:tx>
            <c:strRef>
              <c:f>[2]Summary!$L$3</c:f>
              <c:strCache>
                <c:ptCount val="1"/>
                <c:pt idx="0">
                  <c:v>Allowable Tensile Strain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[2]Summary!$L$4:$L$11</c15:sqref>
                  </c15:fullRef>
                </c:ext>
              </c:extLst>
              <c:f>[2]Summary!$L$4:$L$10</c:f>
              <c:numCache>
                <c:formatCode>General</c:formatCode>
                <c:ptCount val="7"/>
                <c:pt idx="0">
                  <c:v>221.04978228212497</c:v>
                </c:pt>
                <c:pt idx="1">
                  <c:v>221.11706180500059</c:v>
                </c:pt>
                <c:pt idx="2">
                  <c:v>221.67970452774171</c:v>
                </c:pt>
                <c:pt idx="3">
                  <c:v>264.53614287049254</c:v>
                </c:pt>
                <c:pt idx="4">
                  <c:v>220.75550121158849</c:v>
                </c:pt>
                <c:pt idx="5">
                  <c:v>238.84263415303604</c:v>
                </c:pt>
                <c:pt idx="6">
                  <c:v>264.50779849944178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C3-4425-959F-AA8A0923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Tangential Strain Values, micro strains</a:t>
                </a:r>
              </a:p>
            </c:rich>
          </c:tx>
          <c:layout>
            <c:manualLayout>
              <c:xMode val="edge"/>
              <c:yMode val="edge"/>
              <c:x val="3.529129495932122E-3"/>
              <c:y val="0.17802946987498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846746606560249E-2"/>
          <c:y val="5.3164247848379913E-2"/>
          <c:w val="0.86747606279675959"/>
          <c:h val="5.9977801995538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RUTTING</a:t>
            </a:r>
          </a:p>
        </c:rich>
      </c:tx>
      <c:layout>
        <c:manualLayout>
          <c:xMode val="edge"/>
          <c:yMode val="edge"/>
          <c:x val="0.3127541405388356"/>
          <c:y val="8.849202345442758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[2]Summary!$N$3</c:f>
              <c:strCache>
                <c:ptCount val="1"/>
                <c:pt idx="0">
                  <c:v>Back calculated Compressive stress (microstarins)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[2]Summary!$N$4:$N$11</c15:sqref>
                  </c15:fullRef>
                </c:ext>
              </c:extLst>
              <c:f>[2]Summary!$N$4:$N$10</c:f>
              <c:numCache>
                <c:formatCode>General</c:formatCode>
                <c:ptCount val="7"/>
                <c:pt idx="0">
                  <c:v>250.70000000000002</c:v>
                </c:pt>
                <c:pt idx="1">
                  <c:v>250.8</c:v>
                </c:pt>
                <c:pt idx="2">
                  <c:v>251.6</c:v>
                </c:pt>
                <c:pt idx="3">
                  <c:v>325.90000000000003</c:v>
                </c:pt>
                <c:pt idx="4">
                  <c:v>230.9</c:v>
                </c:pt>
                <c:pt idx="5">
                  <c:v>264.10000000000002</c:v>
                </c:pt>
                <c:pt idx="6">
                  <c:v>294.3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9-4966-BE88-6D3D0ECA0A9A}"/>
            </c:ext>
          </c:extLst>
        </c:ser>
        <c:ser>
          <c:idx val="3"/>
          <c:order val="1"/>
          <c:tx>
            <c:strRef>
              <c:f>[2]Summary!$O$3</c:f>
              <c:strCache>
                <c:ptCount val="1"/>
                <c:pt idx="0">
                  <c:v>Allowable Compressive Stress (microstrains)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[2]Summary!$O$4:$O$11</c15:sqref>
                  </c15:fullRef>
                </c:ext>
              </c:extLst>
              <c:f>[2]Summary!$O$4:$O$10</c:f>
              <c:numCache>
                <c:formatCode>General</c:formatCode>
                <c:ptCount val="7"/>
                <c:pt idx="0">
                  <c:v>477.89729000779016</c:v>
                </c:pt>
                <c:pt idx="1">
                  <c:v>477.89729000779016</c:v>
                </c:pt>
                <c:pt idx="2">
                  <c:v>477.89729000779016</c:v>
                </c:pt>
                <c:pt idx="3">
                  <c:v>477.89729000779016</c:v>
                </c:pt>
                <c:pt idx="4">
                  <c:v>477.89729000779016</c:v>
                </c:pt>
                <c:pt idx="5">
                  <c:v>477.89729000779016</c:v>
                </c:pt>
                <c:pt idx="6">
                  <c:v>477.89729000779016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9-4966-BE88-6D3D0ECA0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0405798884514436E-2"/>
              <c:y val="0.16653138437482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7918403691819056E-2"/>
          <c:y val="4.184669335270217E-2"/>
          <c:w val="0.96736223426398971"/>
          <c:h val="7.7962448165971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solidFill>
            <a:schemeClr val="accent2"/>
          </a:solidFill>
        </a:ln>
        <a:effectLst/>
        <a:sp3d>
          <a:contourClr>
            <a:schemeClr val="accent2"/>
          </a:contourClr>
        </a:sp3d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Bituminous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'30C'!$AS$4:$AS$73</c:f>
              <c:numCache>
                <c:formatCode>0.00</c:formatCode>
                <c:ptCount val="70"/>
                <c:pt idx="0">
                  <c:v>1936.5352804785496</c:v>
                </c:pt>
                <c:pt idx="1">
                  <c:v>1935.2433957017129</c:v>
                </c:pt>
                <c:pt idx="2">
                  <c:v>1933.9515109248755</c:v>
                </c:pt>
                <c:pt idx="3">
                  <c:v>1935.2433957017129</c:v>
                </c:pt>
                <c:pt idx="4">
                  <c:v>1913.1198688983804</c:v>
                </c:pt>
                <c:pt idx="5">
                  <c:v>1935.2433957017129</c:v>
                </c:pt>
                <c:pt idx="6">
                  <c:v>1927.4113442421387</c:v>
                </c:pt>
                <c:pt idx="7">
                  <c:v>1909.1634717693173</c:v>
                </c:pt>
                <c:pt idx="8">
                  <c:v>1932.5788833494864</c:v>
                </c:pt>
                <c:pt idx="9">
                  <c:v>1933.9515109248755</c:v>
                </c:pt>
                <c:pt idx="10">
                  <c:v>1931.2869985726497</c:v>
                </c:pt>
                <c:pt idx="11">
                  <c:v>1932.5788833494864</c:v>
                </c:pt>
                <c:pt idx="12">
                  <c:v>1936.5352804785496</c:v>
                </c:pt>
                <c:pt idx="13">
                  <c:v>1928.7032290189757</c:v>
                </c:pt>
                <c:pt idx="14">
                  <c:v>1937.8271652553865</c:v>
                </c:pt>
                <c:pt idx="15">
                  <c:v>1937.8271652553865</c:v>
                </c:pt>
                <c:pt idx="16">
                  <c:v>1933.9515109248755</c:v>
                </c:pt>
                <c:pt idx="17">
                  <c:v>1913.1198688983804</c:v>
                </c:pt>
                <c:pt idx="18">
                  <c:v>1937.8271652553865</c:v>
                </c:pt>
                <c:pt idx="19">
                  <c:v>1933.9515109248755</c:v>
                </c:pt>
                <c:pt idx="20">
                  <c:v>1927.4113442421387</c:v>
                </c:pt>
                <c:pt idx="21">
                  <c:v>1920.8711775594018</c:v>
                </c:pt>
                <c:pt idx="22">
                  <c:v>1928.7032290189757</c:v>
                </c:pt>
                <c:pt idx="23">
                  <c:v>1898.7476507560696</c:v>
                </c:pt>
                <c:pt idx="24">
                  <c:v>1933.9515109248755</c:v>
                </c:pt>
                <c:pt idx="25">
                  <c:v>1905.2878174388063</c:v>
                </c:pt>
                <c:pt idx="26">
                  <c:v>1936.5352804785496</c:v>
                </c:pt>
                <c:pt idx="27">
                  <c:v>1922.1630623362387</c:v>
                </c:pt>
                <c:pt idx="28">
                  <c:v>1924.8275746884651</c:v>
                </c:pt>
                <c:pt idx="29">
                  <c:v>1931.2869985726497</c:v>
                </c:pt>
                <c:pt idx="30">
                  <c:v>1927.4113442421387</c:v>
                </c:pt>
                <c:pt idx="31">
                  <c:v>1932.5788833494864</c:v>
                </c:pt>
                <c:pt idx="32">
                  <c:v>1936.5352804785496</c:v>
                </c:pt>
                <c:pt idx="33">
                  <c:v>1936.5352804785496</c:v>
                </c:pt>
                <c:pt idx="34">
                  <c:v>1936.5352804785496</c:v>
                </c:pt>
                <c:pt idx="35">
                  <c:v>1927.4113442421387</c:v>
                </c:pt>
                <c:pt idx="36">
                  <c:v>1906.5797022156435</c:v>
                </c:pt>
                <c:pt idx="37">
                  <c:v>1937.8271652553865</c:v>
                </c:pt>
                <c:pt idx="38">
                  <c:v>1926.1194594653018</c:v>
                </c:pt>
                <c:pt idx="39">
                  <c:v>1933.9515109248755</c:v>
                </c:pt>
                <c:pt idx="40">
                  <c:v>1937.8271652553865</c:v>
                </c:pt>
                <c:pt idx="41">
                  <c:v>1924.8275746884651</c:v>
                </c:pt>
                <c:pt idx="42">
                  <c:v>1937.8271652553865</c:v>
                </c:pt>
                <c:pt idx="43">
                  <c:v>1932.5788833494864</c:v>
                </c:pt>
                <c:pt idx="44">
                  <c:v>1924.8275746884651</c:v>
                </c:pt>
                <c:pt idx="45">
                  <c:v>1922.1630623362387</c:v>
                </c:pt>
                <c:pt idx="46">
                  <c:v>1928.7032290189757</c:v>
                </c:pt>
                <c:pt idx="47">
                  <c:v>1935.2433957017129</c:v>
                </c:pt>
                <c:pt idx="48">
                  <c:v>1889.623714519659</c:v>
                </c:pt>
                <c:pt idx="49">
                  <c:v>1888.3318297428216</c:v>
                </c:pt>
                <c:pt idx="50">
                  <c:v>1920.8711775594018</c:v>
                </c:pt>
                <c:pt idx="51">
                  <c:v>1924.8275746884651</c:v>
                </c:pt>
                <c:pt idx="52">
                  <c:v>1935.2433957017129</c:v>
                </c:pt>
                <c:pt idx="53">
                  <c:v>1924.8275746884651</c:v>
                </c:pt>
                <c:pt idx="54">
                  <c:v>1932.5788833494864</c:v>
                </c:pt>
                <c:pt idx="55">
                  <c:v>1932.5788833494864</c:v>
                </c:pt>
                <c:pt idx="56">
                  <c:v>1935.2433957017129</c:v>
                </c:pt>
                <c:pt idx="57">
                  <c:v>1919.5792927825651</c:v>
                </c:pt>
                <c:pt idx="58">
                  <c:v>1931.2869985726497</c:v>
                </c:pt>
                <c:pt idx="59">
                  <c:v>1892.2074840733326</c:v>
                </c:pt>
                <c:pt idx="60">
                  <c:v>1933.9515109248755</c:v>
                </c:pt>
                <c:pt idx="61">
                  <c:v>1929.9951137958128</c:v>
                </c:pt>
                <c:pt idx="62">
                  <c:v>1928.7032290189757</c:v>
                </c:pt>
                <c:pt idx="63">
                  <c:v>1937.8271652553865</c:v>
                </c:pt>
                <c:pt idx="64">
                  <c:v>1918.2874080057281</c:v>
                </c:pt>
                <c:pt idx="65">
                  <c:v>1936.5352804785496</c:v>
                </c:pt>
                <c:pt idx="66">
                  <c:v>1923.5356899116282</c:v>
                </c:pt>
                <c:pt idx="67">
                  <c:v>1926.1194594653018</c:v>
                </c:pt>
                <c:pt idx="68">
                  <c:v>1919.5792927825651</c:v>
                </c:pt>
                <c:pt idx="69">
                  <c:v>1937.8271652553865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CC-4D90-8A9F-D0147D067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94975198733927"/>
              <c:y val="0.9016966732067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136709341364111"/>
          <c:y val="4.2649371164653273E-4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Granular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'30C'!$B$4:$B$73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'30C'!$AT$4:$AT$73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198.02073885954385</c:v>
                </c:pt>
                <c:pt idx="2">
                  <c:v>196.73542368043078</c:v>
                </c:pt>
                <c:pt idx="3">
                  <c:v>198.10631301214815</c:v>
                </c:pt>
                <c:pt idx="4">
                  <c:v>197.42132309316551</c:v>
                </c:pt>
                <c:pt idx="5">
                  <c:v>197.5069964804334</c:v>
                </c:pt>
                <c:pt idx="6">
                  <c:v>197.76393146364674</c:v>
                </c:pt>
                <c:pt idx="7">
                  <c:v>197.5069964804334</c:v>
                </c:pt>
                <c:pt idx="8">
                  <c:v>198.27741889967663</c:v>
                </c:pt>
                <c:pt idx="9">
                  <c:v>197.9351505563051</c:v>
                </c:pt>
                <c:pt idx="10">
                  <c:v>197.9351505563051</c:v>
                </c:pt>
                <c:pt idx="11">
                  <c:v>198.44846828724823</c:v>
                </c:pt>
                <c:pt idx="12">
                  <c:v>197.9351505563051</c:v>
                </c:pt>
                <c:pt idx="13">
                  <c:v>197.67830065706644</c:v>
                </c:pt>
                <c:pt idx="14">
                  <c:v>197.9351505563051</c:v>
                </c:pt>
                <c:pt idx="15">
                  <c:v>197.67830065706644</c:v>
                </c:pt>
                <c:pt idx="16">
                  <c:v>198.36295065169023</c:v>
                </c:pt>
                <c:pt idx="17">
                  <c:v>197.33563549510538</c:v>
                </c:pt>
                <c:pt idx="18">
                  <c:v>197.9351505563051</c:v>
                </c:pt>
                <c:pt idx="19">
                  <c:v>197.76393146364674</c:v>
                </c:pt>
                <c:pt idx="20">
                  <c:v>198.27741889967663</c:v>
                </c:pt>
                <c:pt idx="21">
                  <c:v>197.84954809386474</c:v>
                </c:pt>
                <c:pt idx="22">
                  <c:v>198.10631301214815</c:v>
                </c:pt>
                <c:pt idx="23">
                  <c:v>197.9351505563051</c:v>
                </c:pt>
                <c:pt idx="24">
                  <c:v>195.87676367908298</c:v>
                </c:pt>
                <c:pt idx="25">
                  <c:v>198.10631301214815</c:v>
                </c:pt>
                <c:pt idx="26">
                  <c:v>198.36295065169023</c:v>
                </c:pt>
                <c:pt idx="27">
                  <c:v>197.07848734982466</c:v>
                </c:pt>
                <c:pt idx="28">
                  <c:v>198.44846828724823</c:v>
                </c:pt>
                <c:pt idx="29">
                  <c:v>197.5069964804334</c:v>
                </c:pt>
                <c:pt idx="30">
                  <c:v>197.84954809386474</c:v>
                </c:pt>
                <c:pt idx="31">
                  <c:v>197.59265566552969</c:v>
                </c:pt>
                <c:pt idx="32">
                  <c:v>198.10631301214815</c:v>
                </c:pt>
                <c:pt idx="33">
                  <c:v>198.02073885954385</c:v>
                </c:pt>
                <c:pt idx="34">
                  <c:v>198.02073885954385</c:v>
                </c:pt>
                <c:pt idx="35">
                  <c:v>198.02073885954385</c:v>
                </c:pt>
                <c:pt idx="36">
                  <c:v>198.27741889967663</c:v>
                </c:pt>
                <c:pt idx="37">
                  <c:v>198.36295065169023</c:v>
                </c:pt>
                <c:pt idx="38">
                  <c:v>198.36295065169023</c:v>
                </c:pt>
                <c:pt idx="39">
                  <c:v>197.84954809386474</c:v>
                </c:pt>
                <c:pt idx="40">
                  <c:v>197.84954809386474</c:v>
                </c:pt>
                <c:pt idx="41">
                  <c:v>198.02073885954385</c:v>
                </c:pt>
                <c:pt idx="42">
                  <c:v>198.36295065169023</c:v>
                </c:pt>
                <c:pt idx="43">
                  <c:v>197.67830065706644</c:v>
                </c:pt>
                <c:pt idx="44">
                  <c:v>197.42132309316551</c:v>
                </c:pt>
                <c:pt idx="45">
                  <c:v>198.36295065169023</c:v>
                </c:pt>
                <c:pt idx="46">
                  <c:v>196.90698404054976</c:v>
                </c:pt>
                <c:pt idx="47">
                  <c:v>197.9351505563051</c:v>
                </c:pt>
                <c:pt idx="48">
                  <c:v>196.5638061999546</c:v>
                </c:pt>
                <c:pt idx="49">
                  <c:v>197.9351505563051</c:v>
                </c:pt>
                <c:pt idx="50">
                  <c:v>198.10631301214815</c:v>
                </c:pt>
                <c:pt idx="51">
                  <c:v>198.36295065169023</c:v>
                </c:pt>
                <c:pt idx="52">
                  <c:v>198.02073885954385</c:v>
                </c:pt>
                <c:pt idx="53">
                  <c:v>198.36295065169023</c:v>
                </c:pt>
                <c:pt idx="54">
                  <c:v>197.42132309316551</c:v>
                </c:pt>
                <c:pt idx="55">
                  <c:v>197.33563549510538</c:v>
                </c:pt>
                <c:pt idx="56">
                  <c:v>198.10631301214815</c:v>
                </c:pt>
                <c:pt idx="57">
                  <c:v>197.84954809386474</c:v>
                </c:pt>
                <c:pt idx="58">
                  <c:v>198.10631301214815</c:v>
                </c:pt>
                <c:pt idx="59">
                  <c:v>197.07848734982466</c:v>
                </c:pt>
                <c:pt idx="60">
                  <c:v>196.5638061999546</c:v>
                </c:pt>
                <c:pt idx="61">
                  <c:v>198.10631301214815</c:v>
                </c:pt>
                <c:pt idx="62">
                  <c:v>198.36295065169023</c:v>
                </c:pt>
                <c:pt idx="63">
                  <c:v>196.99274282220401</c:v>
                </c:pt>
                <c:pt idx="64">
                  <c:v>197.42132309316551</c:v>
                </c:pt>
                <c:pt idx="65">
                  <c:v>197.67830065706644</c:v>
                </c:pt>
                <c:pt idx="66">
                  <c:v>198.02073885954385</c:v>
                </c:pt>
                <c:pt idx="67">
                  <c:v>198.44846828724823</c:v>
                </c:pt>
                <c:pt idx="68">
                  <c:v>198.27741889967663</c:v>
                </c:pt>
                <c:pt idx="69">
                  <c:v>198.19187302267594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6-4FB6-9EBD-B6727F309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020794630956567"/>
          <c:y val="3.5966552479513053E-2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Seggregation of Homogeneous Section By</a:t>
            </a:r>
            <a:r>
              <a:rPr lang="en-US" sz="2800" b="1" baseline="0"/>
              <a:t> Cumulative Diffrence Approach For Hudsaon Circle To Mysore bank Circle</a:t>
            </a:r>
            <a:endParaRPr lang="en-US" sz="2800" b="1"/>
          </a:p>
        </c:rich>
      </c:tx>
      <c:layout>
        <c:manualLayout>
          <c:xMode val="edge"/>
          <c:yMode val="edge"/>
          <c:x val="0.18479556113608001"/>
          <c:y val="2.16586907219121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4242017373051517E-2"/>
          <c:y val="9.0826722099742296E-2"/>
          <c:w val="0.93268960498360154"/>
          <c:h val="0.76582318022659779"/>
        </c:manualLayout>
      </c:layout>
      <c:scatterChart>
        <c:scatterStyle val="lineMarker"/>
        <c:varyColors val="0"/>
        <c:ser>
          <c:idx val="0"/>
          <c:order val="0"/>
          <c:tx>
            <c:v>xy</c:v>
          </c:tx>
          <c:xVal>
            <c:numRef>
              <c:f>'25C'!$P$4:$P$73</c:f>
              <c:numCache>
                <c:formatCode>0\+000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'25C'!$Y$4:$Y$73</c:f>
              <c:numCache>
                <c:formatCode>0.000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1.0386458333333346</c:v>
                </c:pt>
                <c:pt idx="6">
                  <c:v>1.0386458333333346</c:v>
                </c:pt>
                <c:pt idx="7">
                  <c:v>1.0386458333333346</c:v>
                </c:pt>
                <c:pt idx="8">
                  <c:v>1.0386458333333346</c:v>
                </c:pt>
                <c:pt idx="9">
                  <c:v>1.0386458333333346</c:v>
                </c:pt>
                <c:pt idx="10">
                  <c:v>0.22479166666666828</c:v>
                </c:pt>
                <c:pt idx="11">
                  <c:v>0.22479166666666828</c:v>
                </c:pt>
                <c:pt idx="12">
                  <c:v>0.22479166666666828</c:v>
                </c:pt>
                <c:pt idx="13">
                  <c:v>0.22479166666666828</c:v>
                </c:pt>
                <c:pt idx="14">
                  <c:v>0.22479166666666828</c:v>
                </c:pt>
                <c:pt idx="15">
                  <c:v>-1.0115624999999984</c:v>
                </c:pt>
                <c:pt idx="16">
                  <c:v>-1.0115624999999984</c:v>
                </c:pt>
                <c:pt idx="17">
                  <c:v>-1.0115624999999984</c:v>
                </c:pt>
                <c:pt idx="18">
                  <c:v>-1.0115624999999984</c:v>
                </c:pt>
                <c:pt idx="19">
                  <c:v>-1.0115624999999984</c:v>
                </c:pt>
                <c:pt idx="20">
                  <c:v>-1.9554166666666646</c:v>
                </c:pt>
                <c:pt idx="21">
                  <c:v>-1.9554166666666646</c:v>
                </c:pt>
                <c:pt idx="22">
                  <c:v>-1.9554166666666646</c:v>
                </c:pt>
                <c:pt idx="23">
                  <c:v>-1.9554166666666646</c:v>
                </c:pt>
                <c:pt idx="24">
                  <c:v>-1.9554166666666646</c:v>
                </c:pt>
                <c:pt idx="25">
                  <c:v>-3.2242708333333319</c:v>
                </c:pt>
                <c:pt idx="26">
                  <c:v>-3.2242708333333319</c:v>
                </c:pt>
                <c:pt idx="27">
                  <c:v>-3.2242708333333319</c:v>
                </c:pt>
                <c:pt idx="28">
                  <c:v>-3.2242708333333319</c:v>
                </c:pt>
                <c:pt idx="29">
                  <c:v>-3.2242708333333319</c:v>
                </c:pt>
                <c:pt idx="30">
                  <c:v>-5.1106249999999989</c:v>
                </c:pt>
                <c:pt idx="31">
                  <c:v>-5.1106249999999989</c:v>
                </c:pt>
                <c:pt idx="32">
                  <c:v>-5.1106249999999989</c:v>
                </c:pt>
                <c:pt idx="33">
                  <c:v>-5.1106249999999989</c:v>
                </c:pt>
                <c:pt idx="34">
                  <c:v>-5.1106249999999989</c:v>
                </c:pt>
                <c:pt idx="35">
                  <c:v>-5.4369791666666671</c:v>
                </c:pt>
                <c:pt idx="36">
                  <c:v>-5.4369791666666671</c:v>
                </c:pt>
                <c:pt idx="37">
                  <c:v>-5.4369791666666671</c:v>
                </c:pt>
                <c:pt idx="38">
                  <c:v>-5.4369791666666671</c:v>
                </c:pt>
                <c:pt idx="39">
                  <c:v>-5.4369791666666671</c:v>
                </c:pt>
                <c:pt idx="40">
                  <c:v>-5.730833333333333</c:v>
                </c:pt>
                <c:pt idx="41">
                  <c:v>-5.730833333333333</c:v>
                </c:pt>
                <c:pt idx="42">
                  <c:v>-5.730833333333333</c:v>
                </c:pt>
                <c:pt idx="43">
                  <c:v>-5.730833333333333</c:v>
                </c:pt>
                <c:pt idx="44">
                  <c:v>-5.730833333333333</c:v>
                </c:pt>
                <c:pt idx="45">
                  <c:v>-4.2696874999999963</c:v>
                </c:pt>
                <c:pt idx="46">
                  <c:v>-4.2696874999999963</c:v>
                </c:pt>
                <c:pt idx="47">
                  <c:v>-4.2696874999999963</c:v>
                </c:pt>
                <c:pt idx="48">
                  <c:v>-4.2696874999999963</c:v>
                </c:pt>
                <c:pt idx="49">
                  <c:v>-4.2696874999999963</c:v>
                </c:pt>
                <c:pt idx="50">
                  <c:v>-2.4510416666666686</c:v>
                </c:pt>
                <c:pt idx="51">
                  <c:v>-2.4510416666666686</c:v>
                </c:pt>
                <c:pt idx="52">
                  <c:v>-2.4510416666666686</c:v>
                </c:pt>
                <c:pt idx="53">
                  <c:v>-2.4510416666666686</c:v>
                </c:pt>
                <c:pt idx="54">
                  <c:v>-2.4510416666666686</c:v>
                </c:pt>
                <c:pt idx="55">
                  <c:v>-1.8673958333333331</c:v>
                </c:pt>
                <c:pt idx="56">
                  <c:v>-1.8673958333333331</c:v>
                </c:pt>
                <c:pt idx="57">
                  <c:v>-1.8673958333333331</c:v>
                </c:pt>
                <c:pt idx="58">
                  <c:v>-1.8673958333333331</c:v>
                </c:pt>
                <c:pt idx="59">
                  <c:v>-1.8673958333333331</c:v>
                </c:pt>
                <c:pt idx="60">
                  <c:v>-0.56875000000000142</c:v>
                </c:pt>
                <c:pt idx="61">
                  <c:v>-0.56875000000000142</c:v>
                </c:pt>
                <c:pt idx="62">
                  <c:v>-0.56875000000000142</c:v>
                </c:pt>
                <c:pt idx="63">
                  <c:v>-0.56875000000000142</c:v>
                </c:pt>
                <c:pt idx="64">
                  <c:v>-0.56875000000000142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A-462F-B66E-5E769132E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DISTANCE</a:t>
                </a:r>
              </a:p>
            </c:rich>
          </c:tx>
          <c:layout>
            <c:manualLayout>
              <c:xMode val="edge"/>
              <c:yMode val="edge"/>
              <c:x val="0.49749160136266812"/>
              <c:y val="0.888941739022559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\+00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"/>
      </c:valAx>
      <c:valAx>
        <c:axId val="527750160"/>
        <c:scaling>
          <c:orientation val="minMax"/>
          <c:max val="2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21929932567582133"/>
          <c:y val="3.55917856742212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728164353387454"/>
          <c:h val="0.57355632308791771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'35C'!$AN$4:$AN$73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 formatCode="General">
                  <c:v>2395.1999999999998</c:v>
                </c:pt>
                <c:pt idx="20" formatCode="General">
                  <c:v>2387.1</c:v>
                </c:pt>
                <c:pt idx="21" formatCode="General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 formatCode="General">
                  <c:v>2395.1999999999998</c:v>
                </c:pt>
                <c:pt idx="25" formatCode="General">
                  <c:v>2359.6999999999998</c:v>
                </c:pt>
                <c:pt idx="26" formatCode="General">
                  <c:v>2398.4</c:v>
                </c:pt>
                <c:pt idx="27" formatCode="General">
                  <c:v>2380.6</c:v>
                </c:pt>
                <c:pt idx="28">
                  <c:v>2383.9</c:v>
                </c:pt>
                <c:pt idx="29">
                  <c:v>2391.9</c:v>
                </c:pt>
                <c:pt idx="30" formatCode="General">
                  <c:v>2387.1</c:v>
                </c:pt>
                <c:pt idx="31" formatCode="General">
                  <c:v>2393.5</c:v>
                </c:pt>
                <c:pt idx="32" formatCode="General">
                  <c:v>2398.4</c:v>
                </c:pt>
                <c:pt idx="33" formatCode="General">
                  <c:v>2398.4</c:v>
                </c:pt>
                <c:pt idx="34" formatCode="General">
                  <c:v>2398.4</c:v>
                </c:pt>
                <c:pt idx="35" formatCode="General">
                  <c:v>2387.1</c:v>
                </c:pt>
                <c:pt idx="36" formatCode="General">
                  <c:v>2361.3000000000002</c:v>
                </c:pt>
                <c:pt idx="37" formatCode="General">
                  <c:v>2400</c:v>
                </c:pt>
                <c:pt idx="38" formatCode="General">
                  <c:v>2385.5</c:v>
                </c:pt>
                <c:pt idx="39" formatCode="General">
                  <c:v>2395.1999999999998</c:v>
                </c:pt>
                <c:pt idx="40" formatCode="General">
                  <c:v>2400</c:v>
                </c:pt>
                <c:pt idx="41" formatCode="General">
                  <c:v>2383.9</c:v>
                </c:pt>
                <c:pt idx="42" formatCode="General">
                  <c:v>2400</c:v>
                </c:pt>
                <c:pt idx="43" formatCode="General">
                  <c:v>2393.5</c:v>
                </c:pt>
                <c:pt idx="44" formatCode="General">
                  <c:v>2383.9</c:v>
                </c:pt>
                <c:pt idx="45" formatCode="General">
                  <c:v>2380.6</c:v>
                </c:pt>
                <c:pt idx="46" formatCode="General">
                  <c:v>2388.6999999999998</c:v>
                </c:pt>
                <c:pt idx="47" formatCode="General">
                  <c:v>2396.8000000000002</c:v>
                </c:pt>
                <c:pt idx="48" formatCode="General">
                  <c:v>2340.3000000000002</c:v>
                </c:pt>
                <c:pt idx="49" formatCode="General">
                  <c:v>2338.6999999999998</c:v>
                </c:pt>
                <c:pt idx="50" formatCode="General">
                  <c:v>2379</c:v>
                </c:pt>
                <c:pt idx="51" formatCode="General">
                  <c:v>2383.9</c:v>
                </c:pt>
                <c:pt idx="52" formatCode="General">
                  <c:v>2396.8000000000002</c:v>
                </c:pt>
                <c:pt idx="53" formatCode="General">
                  <c:v>2383.9</c:v>
                </c:pt>
                <c:pt idx="54" formatCode="General">
                  <c:v>2393.5</c:v>
                </c:pt>
                <c:pt idx="55" formatCode="General">
                  <c:v>2393.5</c:v>
                </c:pt>
                <c:pt idx="56" formatCode="General">
                  <c:v>2396.8000000000002</c:v>
                </c:pt>
                <c:pt idx="57" formatCode="General">
                  <c:v>2377.4</c:v>
                </c:pt>
                <c:pt idx="58" formatCode="General">
                  <c:v>2391.9</c:v>
                </c:pt>
                <c:pt idx="59" formatCode="General">
                  <c:v>2343.5</c:v>
                </c:pt>
                <c:pt idx="60" formatCode="General">
                  <c:v>2395.1999999999998</c:v>
                </c:pt>
                <c:pt idx="61" formatCode="General">
                  <c:v>2390.3000000000002</c:v>
                </c:pt>
                <c:pt idx="62" formatCode="General">
                  <c:v>2388.6999999999998</c:v>
                </c:pt>
                <c:pt idx="63" formatCode="General">
                  <c:v>2400</c:v>
                </c:pt>
                <c:pt idx="64" formatCode="General">
                  <c:v>2375.8000000000002</c:v>
                </c:pt>
                <c:pt idx="65" formatCode="General">
                  <c:v>2398.4</c:v>
                </c:pt>
                <c:pt idx="66" formatCode="General">
                  <c:v>2382.3000000000002</c:v>
                </c:pt>
                <c:pt idx="67" formatCode="General">
                  <c:v>2385.5</c:v>
                </c:pt>
                <c:pt idx="68" formatCode="General">
                  <c:v>2377.4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3-4F02-B6A0-DB2DBA47D1AC}"/>
            </c:ext>
          </c:extLst>
        </c:ser>
        <c:ser>
          <c:idx val="1"/>
          <c:order val="1"/>
          <c:tx>
            <c:v>E-Granular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'35C'!$AO$4:$AO$73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227.4</c:v>
                </c:pt>
                <c:pt idx="2">
                  <c:v>225.9</c:v>
                </c:pt>
                <c:pt idx="3" formatCode="General">
                  <c:v>227.5</c:v>
                </c:pt>
                <c:pt idx="4" formatCode="General">
                  <c:v>226.7</c:v>
                </c:pt>
                <c:pt idx="5" formatCode="General">
                  <c:v>226.8</c:v>
                </c:pt>
                <c:pt idx="6">
                  <c:v>227.1</c:v>
                </c:pt>
                <c:pt idx="7">
                  <c:v>226.8</c:v>
                </c:pt>
                <c:pt idx="8">
                  <c:v>227.7</c:v>
                </c:pt>
                <c:pt idx="9">
                  <c:v>227.3</c:v>
                </c:pt>
                <c:pt idx="10" formatCode="General">
                  <c:v>227.3</c:v>
                </c:pt>
                <c:pt idx="11">
                  <c:v>227.9</c:v>
                </c:pt>
                <c:pt idx="12">
                  <c:v>227.3</c:v>
                </c:pt>
                <c:pt idx="13" formatCode="0.0">
                  <c:v>227</c:v>
                </c:pt>
                <c:pt idx="14" formatCode="General">
                  <c:v>227.3</c:v>
                </c:pt>
                <c:pt idx="15" formatCode="General">
                  <c:v>227</c:v>
                </c:pt>
                <c:pt idx="16" formatCode="General">
                  <c:v>227.8</c:v>
                </c:pt>
                <c:pt idx="17" formatCode="General">
                  <c:v>226.6</c:v>
                </c:pt>
                <c:pt idx="18" formatCode="General">
                  <c:v>227.3</c:v>
                </c:pt>
                <c:pt idx="19" formatCode="General">
                  <c:v>227.1</c:v>
                </c:pt>
                <c:pt idx="20" formatCode="General">
                  <c:v>227.7</c:v>
                </c:pt>
                <c:pt idx="21" formatCode="General">
                  <c:v>227.2</c:v>
                </c:pt>
                <c:pt idx="22" formatCode="0.0">
                  <c:v>227.5</c:v>
                </c:pt>
                <c:pt idx="23" formatCode="0.0">
                  <c:v>227.3</c:v>
                </c:pt>
                <c:pt idx="24" formatCode="General">
                  <c:v>224.9</c:v>
                </c:pt>
                <c:pt idx="25" formatCode="General">
                  <c:v>227.5</c:v>
                </c:pt>
                <c:pt idx="26" formatCode="General">
                  <c:v>227.8</c:v>
                </c:pt>
                <c:pt idx="27" formatCode="General">
                  <c:v>226.3</c:v>
                </c:pt>
                <c:pt idx="28" formatCode="General">
                  <c:v>227.9</c:v>
                </c:pt>
                <c:pt idx="29" formatCode="General">
                  <c:v>226.8</c:v>
                </c:pt>
                <c:pt idx="30" formatCode="General">
                  <c:v>227.2</c:v>
                </c:pt>
                <c:pt idx="31" formatCode="General">
                  <c:v>226.9</c:v>
                </c:pt>
                <c:pt idx="32" formatCode="General">
                  <c:v>227.5</c:v>
                </c:pt>
                <c:pt idx="33" formatCode="General">
                  <c:v>227.4</c:v>
                </c:pt>
                <c:pt idx="34" formatCode="General">
                  <c:v>227.4</c:v>
                </c:pt>
                <c:pt idx="35" formatCode="General">
                  <c:v>227.4</c:v>
                </c:pt>
                <c:pt idx="36" formatCode="General">
                  <c:v>227.7</c:v>
                </c:pt>
                <c:pt idx="37" formatCode="General">
                  <c:v>227.8</c:v>
                </c:pt>
                <c:pt idx="38" formatCode="General">
                  <c:v>227.8</c:v>
                </c:pt>
                <c:pt idx="39" formatCode="General">
                  <c:v>227.2</c:v>
                </c:pt>
                <c:pt idx="40" formatCode="General">
                  <c:v>227.2</c:v>
                </c:pt>
                <c:pt idx="41" formatCode="General">
                  <c:v>227.4</c:v>
                </c:pt>
                <c:pt idx="42" formatCode="General">
                  <c:v>227.8</c:v>
                </c:pt>
                <c:pt idx="43" formatCode="General">
                  <c:v>227</c:v>
                </c:pt>
                <c:pt idx="44" formatCode="General">
                  <c:v>226.7</c:v>
                </c:pt>
                <c:pt idx="45" formatCode="General">
                  <c:v>227.8</c:v>
                </c:pt>
                <c:pt idx="46" formatCode="General">
                  <c:v>226.1</c:v>
                </c:pt>
                <c:pt idx="47" formatCode="General">
                  <c:v>227.3</c:v>
                </c:pt>
                <c:pt idx="48" formatCode="General">
                  <c:v>225.7</c:v>
                </c:pt>
                <c:pt idx="49" formatCode="General">
                  <c:v>227.3</c:v>
                </c:pt>
                <c:pt idx="50" formatCode="General">
                  <c:v>227.5</c:v>
                </c:pt>
                <c:pt idx="51" formatCode="General">
                  <c:v>227.8</c:v>
                </c:pt>
                <c:pt idx="52" formatCode="General">
                  <c:v>227.4</c:v>
                </c:pt>
                <c:pt idx="53" formatCode="General">
                  <c:v>227.8</c:v>
                </c:pt>
                <c:pt idx="54" formatCode="General">
                  <c:v>226.7</c:v>
                </c:pt>
                <c:pt idx="55" formatCode="General">
                  <c:v>226.6</c:v>
                </c:pt>
                <c:pt idx="56" formatCode="General">
                  <c:v>227.5</c:v>
                </c:pt>
                <c:pt idx="57" formatCode="General">
                  <c:v>227.2</c:v>
                </c:pt>
                <c:pt idx="58" formatCode="General">
                  <c:v>227.5</c:v>
                </c:pt>
                <c:pt idx="59" formatCode="General">
                  <c:v>226.3</c:v>
                </c:pt>
                <c:pt idx="60" formatCode="General">
                  <c:v>225.7</c:v>
                </c:pt>
                <c:pt idx="61" formatCode="General">
                  <c:v>227.5</c:v>
                </c:pt>
                <c:pt idx="62" formatCode="General">
                  <c:v>227.8</c:v>
                </c:pt>
                <c:pt idx="63" formatCode="General">
                  <c:v>226.2</c:v>
                </c:pt>
                <c:pt idx="64" formatCode="General">
                  <c:v>226.7</c:v>
                </c:pt>
                <c:pt idx="65" formatCode="General">
                  <c:v>227</c:v>
                </c:pt>
                <c:pt idx="66" formatCode="General">
                  <c:v>227.4</c:v>
                </c:pt>
                <c:pt idx="67" formatCode="General">
                  <c:v>227.9</c:v>
                </c:pt>
                <c:pt idx="68" formatCode="General">
                  <c:v>227.7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3-4F02-B6A0-DB2DBA47D1AC}"/>
            </c:ext>
          </c:extLst>
        </c:ser>
        <c:ser>
          <c:idx val="2"/>
          <c:order val="2"/>
          <c:tx>
            <c:v>E-Subgrade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'35C'!$AP$4:$AP$73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95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95</c:v>
                </c:pt>
                <c:pt idx="11">
                  <c:v>94.9</c:v>
                </c:pt>
                <c:pt idx="12">
                  <c:v>94.9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95</c:v>
                </c:pt>
                <c:pt idx="16" formatCode="General">
                  <c:v>95</c:v>
                </c:pt>
                <c:pt idx="17" formatCode="General">
                  <c:v>95</c:v>
                </c:pt>
                <c:pt idx="18" formatCode="General">
                  <c:v>94.9</c:v>
                </c:pt>
                <c:pt idx="19" formatCode="General">
                  <c:v>94.9</c:v>
                </c:pt>
                <c:pt idx="20" formatCode="General">
                  <c:v>95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95</c:v>
                </c:pt>
                <c:pt idx="24" formatCode="General">
                  <c:v>95</c:v>
                </c:pt>
                <c:pt idx="25" formatCode="General">
                  <c:v>94.9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94.9</c:v>
                </c:pt>
                <c:pt idx="29" formatCode="General">
                  <c:v>94.9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94.9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94.9</c:v>
                </c:pt>
                <c:pt idx="37" formatCode="General">
                  <c:v>94.9</c:v>
                </c:pt>
                <c:pt idx="38" formatCode="General">
                  <c:v>94.9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94.9</c:v>
                </c:pt>
                <c:pt idx="51" formatCode="General">
                  <c:v>94.9</c:v>
                </c:pt>
                <c:pt idx="52" formatCode="General">
                  <c:v>95</c:v>
                </c:pt>
                <c:pt idx="53" formatCode="General">
                  <c:v>94.9</c:v>
                </c:pt>
                <c:pt idx="54" formatCode="General">
                  <c:v>95</c:v>
                </c:pt>
                <c:pt idx="55" formatCode="General">
                  <c:v>95</c:v>
                </c:pt>
                <c:pt idx="56" formatCode="General">
                  <c:v>95</c:v>
                </c:pt>
                <c:pt idx="57" formatCode="General">
                  <c:v>95</c:v>
                </c:pt>
                <c:pt idx="58" formatCode="General">
                  <c:v>95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95</c:v>
                </c:pt>
                <c:pt idx="62" formatCode="General">
                  <c:v>94.9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94.9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3-4F02-B6A0-DB2DBA47D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362400"/>
          <c:min val="343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868730866418239"/>
              <c:y val="0.8521897265777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1000"/>
        <c:minorUnit val="100"/>
      </c:valAx>
      <c:valAx>
        <c:axId val="23497326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0180735057293394E-2"/>
              <c:y val="0.187779936787475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68394489193695"/>
          <c:y val="0.90642704118543771"/>
          <c:w val="0.6276190761742092"/>
          <c:h val="9.3572983409786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69901118015107"/>
          <c:y val="0.12547153668321256"/>
          <c:w val="0.79706088370785755"/>
          <c:h val="0.62904398871002598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'35C'!$AN$4:$AN$73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 formatCode="General">
                  <c:v>2395.1999999999998</c:v>
                </c:pt>
                <c:pt idx="20" formatCode="General">
                  <c:v>2387.1</c:v>
                </c:pt>
                <c:pt idx="21" formatCode="General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 formatCode="General">
                  <c:v>2395.1999999999998</c:v>
                </c:pt>
                <c:pt idx="25" formatCode="General">
                  <c:v>2359.6999999999998</c:v>
                </c:pt>
                <c:pt idx="26" formatCode="General">
                  <c:v>2398.4</c:v>
                </c:pt>
                <c:pt idx="27" formatCode="General">
                  <c:v>2380.6</c:v>
                </c:pt>
                <c:pt idx="28">
                  <c:v>2383.9</c:v>
                </c:pt>
                <c:pt idx="29">
                  <c:v>2391.9</c:v>
                </c:pt>
                <c:pt idx="30" formatCode="General">
                  <c:v>2387.1</c:v>
                </c:pt>
                <c:pt idx="31" formatCode="General">
                  <c:v>2393.5</c:v>
                </c:pt>
                <c:pt idx="32" formatCode="General">
                  <c:v>2398.4</c:v>
                </c:pt>
                <c:pt idx="33" formatCode="General">
                  <c:v>2398.4</c:v>
                </c:pt>
                <c:pt idx="34" formatCode="General">
                  <c:v>2398.4</c:v>
                </c:pt>
                <c:pt idx="35" formatCode="General">
                  <c:v>2387.1</c:v>
                </c:pt>
                <c:pt idx="36" formatCode="General">
                  <c:v>2361.3000000000002</c:v>
                </c:pt>
                <c:pt idx="37" formatCode="General">
                  <c:v>2400</c:v>
                </c:pt>
                <c:pt idx="38" formatCode="General">
                  <c:v>2385.5</c:v>
                </c:pt>
                <c:pt idx="39" formatCode="General">
                  <c:v>2395.1999999999998</c:v>
                </c:pt>
                <c:pt idx="40" formatCode="General">
                  <c:v>2400</c:v>
                </c:pt>
                <c:pt idx="41" formatCode="General">
                  <c:v>2383.9</c:v>
                </c:pt>
                <c:pt idx="42" formatCode="General">
                  <c:v>2400</c:v>
                </c:pt>
                <c:pt idx="43" formatCode="General">
                  <c:v>2393.5</c:v>
                </c:pt>
                <c:pt idx="44" formatCode="General">
                  <c:v>2383.9</c:v>
                </c:pt>
                <c:pt idx="45" formatCode="General">
                  <c:v>2380.6</c:v>
                </c:pt>
                <c:pt idx="46" formatCode="General">
                  <c:v>2388.6999999999998</c:v>
                </c:pt>
                <c:pt idx="47" formatCode="General">
                  <c:v>2396.8000000000002</c:v>
                </c:pt>
                <c:pt idx="48" formatCode="General">
                  <c:v>2340.3000000000002</c:v>
                </c:pt>
                <c:pt idx="49" formatCode="General">
                  <c:v>2338.6999999999998</c:v>
                </c:pt>
                <c:pt idx="50" formatCode="General">
                  <c:v>2379</c:v>
                </c:pt>
                <c:pt idx="51" formatCode="General">
                  <c:v>2383.9</c:v>
                </c:pt>
                <c:pt idx="52" formatCode="General">
                  <c:v>2396.8000000000002</c:v>
                </c:pt>
                <c:pt idx="53" formatCode="General">
                  <c:v>2383.9</c:v>
                </c:pt>
                <c:pt idx="54" formatCode="General">
                  <c:v>2393.5</c:v>
                </c:pt>
                <c:pt idx="55" formatCode="General">
                  <c:v>2393.5</c:v>
                </c:pt>
                <c:pt idx="56" formatCode="General">
                  <c:v>2396.8000000000002</c:v>
                </c:pt>
                <c:pt idx="57" formatCode="General">
                  <c:v>2377.4</c:v>
                </c:pt>
                <c:pt idx="58" formatCode="General">
                  <c:v>2391.9</c:v>
                </c:pt>
                <c:pt idx="59" formatCode="General">
                  <c:v>2343.5</c:v>
                </c:pt>
                <c:pt idx="60" formatCode="General">
                  <c:v>2395.1999999999998</c:v>
                </c:pt>
                <c:pt idx="61" formatCode="General">
                  <c:v>2390.3000000000002</c:v>
                </c:pt>
                <c:pt idx="62" formatCode="General">
                  <c:v>2388.6999999999998</c:v>
                </c:pt>
                <c:pt idx="63" formatCode="General">
                  <c:v>2400</c:v>
                </c:pt>
                <c:pt idx="64" formatCode="General">
                  <c:v>2375.8000000000002</c:v>
                </c:pt>
                <c:pt idx="65" formatCode="General">
                  <c:v>2398.4</c:v>
                </c:pt>
                <c:pt idx="66" formatCode="General">
                  <c:v>2382.3000000000002</c:v>
                </c:pt>
                <c:pt idx="67" formatCode="General">
                  <c:v>2385.5</c:v>
                </c:pt>
                <c:pt idx="68" formatCode="General">
                  <c:v>2377.4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FE-4AD4-AD1A-E235F198F8AE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'35C'!$AS$4:$AS$73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>
                  <c:v>2395.1999999999998</c:v>
                </c:pt>
                <c:pt idx="20">
                  <c:v>2387.1</c:v>
                </c:pt>
                <c:pt idx="21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>
                  <c:v>2395.1999999999998</c:v>
                </c:pt>
                <c:pt idx="25">
                  <c:v>2359.6999999999998</c:v>
                </c:pt>
                <c:pt idx="26">
                  <c:v>2398.4</c:v>
                </c:pt>
                <c:pt idx="27">
                  <c:v>2380.6</c:v>
                </c:pt>
                <c:pt idx="28">
                  <c:v>2383.9</c:v>
                </c:pt>
                <c:pt idx="29">
                  <c:v>2391.9</c:v>
                </c:pt>
                <c:pt idx="30">
                  <c:v>2387.1</c:v>
                </c:pt>
                <c:pt idx="31">
                  <c:v>2393.5</c:v>
                </c:pt>
                <c:pt idx="32">
                  <c:v>2398.4</c:v>
                </c:pt>
                <c:pt idx="33">
                  <c:v>2398.4</c:v>
                </c:pt>
                <c:pt idx="34">
                  <c:v>2398.4</c:v>
                </c:pt>
                <c:pt idx="35">
                  <c:v>2387.1</c:v>
                </c:pt>
                <c:pt idx="36">
                  <c:v>2361.3000000000002</c:v>
                </c:pt>
                <c:pt idx="37">
                  <c:v>2400</c:v>
                </c:pt>
                <c:pt idx="38">
                  <c:v>2385.5</c:v>
                </c:pt>
                <c:pt idx="39">
                  <c:v>2395.1999999999998</c:v>
                </c:pt>
                <c:pt idx="40">
                  <c:v>2400</c:v>
                </c:pt>
                <c:pt idx="41">
                  <c:v>2383.9</c:v>
                </c:pt>
                <c:pt idx="42">
                  <c:v>2400</c:v>
                </c:pt>
                <c:pt idx="43">
                  <c:v>2393.5</c:v>
                </c:pt>
                <c:pt idx="44">
                  <c:v>2383.9</c:v>
                </c:pt>
                <c:pt idx="45">
                  <c:v>2380.6</c:v>
                </c:pt>
                <c:pt idx="46">
                  <c:v>2388.6999999999998</c:v>
                </c:pt>
                <c:pt idx="47">
                  <c:v>2396.8000000000002</c:v>
                </c:pt>
                <c:pt idx="48">
                  <c:v>2340.3000000000002</c:v>
                </c:pt>
                <c:pt idx="49">
                  <c:v>2338.6999999999998</c:v>
                </c:pt>
                <c:pt idx="50">
                  <c:v>2379</c:v>
                </c:pt>
                <c:pt idx="51">
                  <c:v>2383.9</c:v>
                </c:pt>
                <c:pt idx="52">
                  <c:v>2396.8000000000002</c:v>
                </c:pt>
                <c:pt idx="53">
                  <c:v>2383.9</c:v>
                </c:pt>
                <c:pt idx="54">
                  <c:v>2393.5</c:v>
                </c:pt>
                <c:pt idx="55">
                  <c:v>2393.5</c:v>
                </c:pt>
                <c:pt idx="56">
                  <c:v>2396.8000000000002</c:v>
                </c:pt>
                <c:pt idx="57">
                  <c:v>2377.4</c:v>
                </c:pt>
                <c:pt idx="58">
                  <c:v>2391.9</c:v>
                </c:pt>
                <c:pt idx="59">
                  <c:v>2343.5</c:v>
                </c:pt>
                <c:pt idx="60">
                  <c:v>2395.1999999999998</c:v>
                </c:pt>
                <c:pt idx="61">
                  <c:v>2390.3000000000002</c:v>
                </c:pt>
                <c:pt idx="62">
                  <c:v>2388.6999999999998</c:v>
                </c:pt>
                <c:pt idx="63">
                  <c:v>2400</c:v>
                </c:pt>
                <c:pt idx="64">
                  <c:v>2375.8000000000002</c:v>
                </c:pt>
                <c:pt idx="65">
                  <c:v>2398.4</c:v>
                </c:pt>
                <c:pt idx="66">
                  <c:v>2382.3000000000002</c:v>
                </c:pt>
                <c:pt idx="67">
                  <c:v>2385.5</c:v>
                </c:pt>
                <c:pt idx="68">
                  <c:v>2377.4</c:v>
                </c:pt>
                <c:pt idx="69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FE-4AD4-AD1A-E235F198F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051280657281721"/>
              <c:y val="0.85566840434873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1000"/>
        <c:minorUnit val="10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9502776645042542E-2"/>
              <c:y val="0.12677495068293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60144148560347"/>
          <c:y val="0.89447010412986505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layout>
        <c:manualLayout>
          <c:xMode val="edge"/>
          <c:yMode val="edge"/>
          <c:x val="0.15151299991766706"/>
          <c:y val="1.84640832042682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'35C'!$AT$4:$AT$73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198.02073885954385</c:v>
                </c:pt>
                <c:pt idx="2">
                  <c:v>196.73542368043078</c:v>
                </c:pt>
                <c:pt idx="3">
                  <c:v>198.10631301214815</c:v>
                </c:pt>
                <c:pt idx="4">
                  <c:v>197.42132309316551</c:v>
                </c:pt>
                <c:pt idx="5">
                  <c:v>197.5069964804334</c:v>
                </c:pt>
                <c:pt idx="6">
                  <c:v>197.76393146364674</c:v>
                </c:pt>
                <c:pt idx="7">
                  <c:v>197.5069964804334</c:v>
                </c:pt>
                <c:pt idx="8">
                  <c:v>198.27741889967663</c:v>
                </c:pt>
                <c:pt idx="9">
                  <c:v>197.9351505563051</c:v>
                </c:pt>
                <c:pt idx="10">
                  <c:v>197.9351505563051</c:v>
                </c:pt>
                <c:pt idx="11">
                  <c:v>198.44846828724823</c:v>
                </c:pt>
                <c:pt idx="12">
                  <c:v>197.9351505563051</c:v>
                </c:pt>
                <c:pt idx="13">
                  <c:v>197.67830065706644</c:v>
                </c:pt>
                <c:pt idx="14">
                  <c:v>197.9351505563051</c:v>
                </c:pt>
                <c:pt idx="15">
                  <c:v>197.67830065706644</c:v>
                </c:pt>
                <c:pt idx="16">
                  <c:v>198.36295065169023</c:v>
                </c:pt>
                <c:pt idx="17">
                  <c:v>197.33563549510538</c:v>
                </c:pt>
                <c:pt idx="18">
                  <c:v>197.9351505563051</c:v>
                </c:pt>
                <c:pt idx="19">
                  <c:v>197.76393146364674</c:v>
                </c:pt>
                <c:pt idx="20">
                  <c:v>198.27741889967663</c:v>
                </c:pt>
                <c:pt idx="21">
                  <c:v>197.84954809386474</c:v>
                </c:pt>
                <c:pt idx="22">
                  <c:v>198.10631301214815</c:v>
                </c:pt>
                <c:pt idx="23">
                  <c:v>197.9351505563051</c:v>
                </c:pt>
                <c:pt idx="24">
                  <c:v>195.87676367908298</c:v>
                </c:pt>
                <c:pt idx="25">
                  <c:v>198.10631301214815</c:v>
                </c:pt>
                <c:pt idx="26">
                  <c:v>198.36295065169023</c:v>
                </c:pt>
                <c:pt idx="27">
                  <c:v>197.07848734982466</c:v>
                </c:pt>
                <c:pt idx="28">
                  <c:v>198.44846828724823</c:v>
                </c:pt>
                <c:pt idx="29">
                  <c:v>197.5069964804334</c:v>
                </c:pt>
                <c:pt idx="30">
                  <c:v>197.84954809386474</c:v>
                </c:pt>
                <c:pt idx="31">
                  <c:v>197.59265566552969</c:v>
                </c:pt>
                <c:pt idx="32">
                  <c:v>198.10631301214815</c:v>
                </c:pt>
                <c:pt idx="33">
                  <c:v>198.02073885954385</c:v>
                </c:pt>
                <c:pt idx="34">
                  <c:v>198.02073885954385</c:v>
                </c:pt>
                <c:pt idx="35">
                  <c:v>198.02073885954385</c:v>
                </c:pt>
                <c:pt idx="36">
                  <c:v>198.27741889967663</c:v>
                </c:pt>
                <c:pt idx="37">
                  <c:v>198.36295065169023</c:v>
                </c:pt>
                <c:pt idx="38">
                  <c:v>198.36295065169023</c:v>
                </c:pt>
                <c:pt idx="39">
                  <c:v>197.84954809386474</c:v>
                </c:pt>
                <c:pt idx="40">
                  <c:v>197.84954809386474</c:v>
                </c:pt>
                <c:pt idx="41">
                  <c:v>198.02073885954385</c:v>
                </c:pt>
                <c:pt idx="42">
                  <c:v>198.36295065169023</c:v>
                </c:pt>
                <c:pt idx="43">
                  <c:v>197.67830065706644</c:v>
                </c:pt>
                <c:pt idx="44">
                  <c:v>197.42132309316551</c:v>
                </c:pt>
                <c:pt idx="45">
                  <c:v>198.36295065169023</c:v>
                </c:pt>
                <c:pt idx="46">
                  <c:v>196.90698404054976</c:v>
                </c:pt>
                <c:pt idx="47">
                  <c:v>197.9351505563051</c:v>
                </c:pt>
                <c:pt idx="48">
                  <c:v>196.5638061999546</c:v>
                </c:pt>
                <c:pt idx="49">
                  <c:v>197.9351505563051</c:v>
                </c:pt>
                <c:pt idx="50">
                  <c:v>198.10631301214815</c:v>
                </c:pt>
                <c:pt idx="51">
                  <c:v>198.36295065169023</c:v>
                </c:pt>
                <c:pt idx="52">
                  <c:v>198.02073885954385</c:v>
                </c:pt>
                <c:pt idx="53">
                  <c:v>198.36295065169023</c:v>
                </c:pt>
                <c:pt idx="54">
                  <c:v>197.42132309316551</c:v>
                </c:pt>
                <c:pt idx="55">
                  <c:v>197.33563549510538</c:v>
                </c:pt>
                <c:pt idx="56">
                  <c:v>198.10631301214815</c:v>
                </c:pt>
                <c:pt idx="57">
                  <c:v>197.84954809386474</c:v>
                </c:pt>
                <c:pt idx="58">
                  <c:v>198.10631301214815</c:v>
                </c:pt>
                <c:pt idx="59">
                  <c:v>197.07848734982466</c:v>
                </c:pt>
                <c:pt idx="60">
                  <c:v>196.5638061999546</c:v>
                </c:pt>
                <c:pt idx="61">
                  <c:v>198.10631301214815</c:v>
                </c:pt>
                <c:pt idx="62">
                  <c:v>198.36295065169023</c:v>
                </c:pt>
                <c:pt idx="63">
                  <c:v>196.99274282220401</c:v>
                </c:pt>
                <c:pt idx="64">
                  <c:v>197.42132309316551</c:v>
                </c:pt>
                <c:pt idx="65">
                  <c:v>197.67830065706644</c:v>
                </c:pt>
                <c:pt idx="66">
                  <c:v>198.02073885954385</c:v>
                </c:pt>
                <c:pt idx="67">
                  <c:v>198.44846828724823</c:v>
                </c:pt>
                <c:pt idx="68">
                  <c:v>198.27741889967663</c:v>
                </c:pt>
                <c:pt idx="69">
                  <c:v>198.19187302267594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4A-4997-91EF-0729C8D95954}"/>
            </c:ext>
          </c:extLst>
        </c:ser>
        <c:ser>
          <c:idx val="2"/>
          <c:order val="1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'35C'!$AO$4:$AO$73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227.4</c:v>
                </c:pt>
                <c:pt idx="2">
                  <c:v>225.9</c:v>
                </c:pt>
                <c:pt idx="3" formatCode="General">
                  <c:v>227.5</c:v>
                </c:pt>
                <c:pt idx="4" formatCode="General">
                  <c:v>226.7</c:v>
                </c:pt>
                <c:pt idx="5" formatCode="General">
                  <c:v>226.8</c:v>
                </c:pt>
                <c:pt idx="6">
                  <c:v>227.1</c:v>
                </c:pt>
                <c:pt idx="7">
                  <c:v>226.8</c:v>
                </c:pt>
                <c:pt idx="8">
                  <c:v>227.7</c:v>
                </c:pt>
                <c:pt idx="9">
                  <c:v>227.3</c:v>
                </c:pt>
                <c:pt idx="10" formatCode="General">
                  <c:v>227.3</c:v>
                </c:pt>
                <c:pt idx="11">
                  <c:v>227.9</c:v>
                </c:pt>
                <c:pt idx="12">
                  <c:v>227.3</c:v>
                </c:pt>
                <c:pt idx="13" formatCode="0.0">
                  <c:v>227</c:v>
                </c:pt>
                <c:pt idx="14" formatCode="General">
                  <c:v>227.3</c:v>
                </c:pt>
                <c:pt idx="15" formatCode="General">
                  <c:v>227</c:v>
                </c:pt>
                <c:pt idx="16" formatCode="General">
                  <c:v>227.8</c:v>
                </c:pt>
                <c:pt idx="17" formatCode="General">
                  <c:v>226.6</c:v>
                </c:pt>
                <c:pt idx="18" formatCode="General">
                  <c:v>227.3</c:v>
                </c:pt>
                <c:pt idx="19" formatCode="General">
                  <c:v>227.1</c:v>
                </c:pt>
                <c:pt idx="20" formatCode="General">
                  <c:v>227.7</c:v>
                </c:pt>
                <c:pt idx="21" formatCode="General">
                  <c:v>227.2</c:v>
                </c:pt>
                <c:pt idx="22" formatCode="0.0">
                  <c:v>227.5</c:v>
                </c:pt>
                <c:pt idx="23" formatCode="0.0">
                  <c:v>227.3</c:v>
                </c:pt>
                <c:pt idx="24" formatCode="General">
                  <c:v>224.9</c:v>
                </c:pt>
                <c:pt idx="25" formatCode="General">
                  <c:v>227.5</c:v>
                </c:pt>
                <c:pt idx="26" formatCode="General">
                  <c:v>227.8</c:v>
                </c:pt>
                <c:pt idx="27" formatCode="General">
                  <c:v>226.3</c:v>
                </c:pt>
                <c:pt idx="28" formatCode="General">
                  <c:v>227.9</c:v>
                </c:pt>
                <c:pt idx="29" formatCode="General">
                  <c:v>226.8</c:v>
                </c:pt>
                <c:pt idx="30" formatCode="General">
                  <c:v>227.2</c:v>
                </c:pt>
                <c:pt idx="31" formatCode="General">
                  <c:v>226.9</c:v>
                </c:pt>
                <c:pt idx="32" formatCode="General">
                  <c:v>227.5</c:v>
                </c:pt>
                <c:pt idx="33" formatCode="General">
                  <c:v>227.4</c:v>
                </c:pt>
                <c:pt idx="34" formatCode="General">
                  <c:v>227.4</c:v>
                </c:pt>
                <c:pt idx="35" formatCode="General">
                  <c:v>227.4</c:v>
                </c:pt>
                <c:pt idx="36" formatCode="General">
                  <c:v>227.7</c:v>
                </c:pt>
                <c:pt idx="37" formatCode="General">
                  <c:v>227.8</c:v>
                </c:pt>
                <c:pt idx="38" formatCode="General">
                  <c:v>227.8</c:v>
                </c:pt>
                <c:pt idx="39" formatCode="General">
                  <c:v>227.2</c:v>
                </c:pt>
                <c:pt idx="40" formatCode="General">
                  <c:v>227.2</c:v>
                </c:pt>
                <c:pt idx="41" formatCode="General">
                  <c:v>227.4</c:v>
                </c:pt>
                <c:pt idx="42" formatCode="General">
                  <c:v>227.8</c:v>
                </c:pt>
                <c:pt idx="43" formatCode="General">
                  <c:v>227</c:v>
                </c:pt>
                <c:pt idx="44" formatCode="General">
                  <c:v>226.7</c:v>
                </c:pt>
                <c:pt idx="45" formatCode="General">
                  <c:v>227.8</c:v>
                </c:pt>
                <c:pt idx="46" formatCode="General">
                  <c:v>226.1</c:v>
                </c:pt>
                <c:pt idx="47" formatCode="General">
                  <c:v>227.3</c:v>
                </c:pt>
                <c:pt idx="48" formatCode="General">
                  <c:v>225.7</c:v>
                </c:pt>
                <c:pt idx="49" formatCode="General">
                  <c:v>227.3</c:v>
                </c:pt>
                <c:pt idx="50" formatCode="General">
                  <c:v>227.5</c:v>
                </c:pt>
                <c:pt idx="51" formatCode="General">
                  <c:v>227.8</c:v>
                </c:pt>
                <c:pt idx="52" formatCode="General">
                  <c:v>227.4</c:v>
                </c:pt>
                <c:pt idx="53" formatCode="General">
                  <c:v>227.8</c:v>
                </c:pt>
                <c:pt idx="54" formatCode="General">
                  <c:v>226.7</c:v>
                </c:pt>
                <c:pt idx="55" formatCode="General">
                  <c:v>226.6</c:v>
                </c:pt>
                <c:pt idx="56" formatCode="General">
                  <c:v>227.5</c:v>
                </c:pt>
                <c:pt idx="57" formatCode="General">
                  <c:v>227.2</c:v>
                </c:pt>
                <c:pt idx="58" formatCode="General">
                  <c:v>227.5</c:v>
                </c:pt>
                <c:pt idx="59" formatCode="General">
                  <c:v>226.3</c:v>
                </c:pt>
                <c:pt idx="60" formatCode="General">
                  <c:v>225.7</c:v>
                </c:pt>
                <c:pt idx="61" formatCode="General">
                  <c:v>227.5</c:v>
                </c:pt>
                <c:pt idx="62" formatCode="General">
                  <c:v>227.8</c:v>
                </c:pt>
                <c:pt idx="63" formatCode="General">
                  <c:v>226.2</c:v>
                </c:pt>
                <c:pt idx="64" formatCode="General">
                  <c:v>226.7</c:v>
                </c:pt>
                <c:pt idx="65" formatCode="General">
                  <c:v>227</c:v>
                </c:pt>
                <c:pt idx="66" formatCode="General">
                  <c:v>227.4</c:v>
                </c:pt>
                <c:pt idx="67" formatCode="General">
                  <c:v>227.9</c:v>
                </c:pt>
                <c:pt idx="68" formatCode="General">
                  <c:v>227.7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4A-4997-91EF-0729C8D95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11103443506367"/>
          <c:y val="0.12547050154089323"/>
          <c:w val="0.81381776735349853"/>
          <c:h val="0.66298310158212059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'35C'!$F$4:$F$73</c:f>
              <c:numCache>
                <c:formatCode>0.000</c:formatCode>
                <c:ptCount val="70"/>
                <c:pt idx="0">
                  <c:v>0.14899999999999999</c:v>
                </c:pt>
                <c:pt idx="1">
                  <c:v>0.12</c:v>
                </c:pt>
                <c:pt idx="2">
                  <c:v>9.6000000000000002E-2</c:v>
                </c:pt>
                <c:pt idx="3">
                  <c:v>0.185</c:v>
                </c:pt>
                <c:pt idx="4">
                  <c:v>0.189</c:v>
                </c:pt>
                <c:pt idx="5">
                  <c:v>0.17</c:v>
                </c:pt>
                <c:pt idx="6">
                  <c:v>0.13400000000000001</c:v>
                </c:pt>
                <c:pt idx="7">
                  <c:v>0.09</c:v>
                </c:pt>
                <c:pt idx="8">
                  <c:v>0.11800000000000001</c:v>
                </c:pt>
                <c:pt idx="9">
                  <c:v>0.20899999999999999</c:v>
                </c:pt>
                <c:pt idx="10">
                  <c:v>0.14100000000000001</c:v>
                </c:pt>
                <c:pt idx="11">
                  <c:v>0.17100000000000001</c:v>
                </c:pt>
                <c:pt idx="12">
                  <c:v>0.08</c:v>
                </c:pt>
                <c:pt idx="13">
                  <c:v>0.65400000000000003</c:v>
                </c:pt>
                <c:pt idx="14">
                  <c:v>0.184</c:v>
                </c:pt>
                <c:pt idx="15">
                  <c:v>8.5000000000000006E-2</c:v>
                </c:pt>
                <c:pt idx="16">
                  <c:v>0.13900000000000001</c:v>
                </c:pt>
                <c:pt idx="17">
                  <c:v>8.4000000000000005E-2</c:v>
                </c:pt>
                <c:pt idx="18">
                  <c:v>0.113</c:v>
                </c:pt>
                <c:pt idx="19">
                  <c:v>0.13400000000000001</c:v>
                </c:pt>
                <c:pt idx="20">
                  <c:v>0.112</c:v>
                </c:pt>
                <c:pt idx="21">
                  <c:v>0.13600000000000001</c:v>
                </c:pt>
                <c:pt idx="22">
                  <c:v>9.0999999999999998E-2</c:v>
                </c:pt>
                <c:pt idx="23">
                  <c:v>0.155</c:v>
                </c:pt>
                <c:pt idx="24">
                  <c:v>0.108</c:v>
                </c:pt>
                <c:pt idx="25">
                  <c:v>0.115</c:v>
                </c:pt>
                <c:pt idx="26">
                  <c:v>0.105</c:v>
                </c:pt>
                <c:pt idx="27">
                  <c:v>0.16800000000000001</c:v>
                </c:pt>
                <c:pt idx="28">
                  <c:v>0.182</c:v>
                </c:pt>
                <c:pt idx="29">
                  <c:v>0.122</c:v>
                </c:pt>
                <c:pt idx="30">
                  <c:v>7.5999999999999998E-2</c:v>
                </c:pt>
                <c:pt idx="31">
                  <c:v>0.13300000000000001</c:v>
                </c:pt>
                <c:pt idx="32">
                  <c:v>0.154</c:v>
                </c:pt>
                <c:pt idx="33">
                  <c:v>0.19500000000000001</c:v>
                </c:pt>
                <c:pt idx="34">
                  <c:v>0.127</c:v>
                </c:pt>
                <c:pt idx="35">
                  <c:v>0.152</c:v>
                </c:pt>
                <c:pt idx="36">
                  <c:v>0.26400000000000001</c:v>
                </c:pt>
                <c:pt idx="37">
                  <c:v>0.111</c:v>
                </c:pt>
                <c:pt idx="38">
                  <c:v>0.17399999999999999</c:v>
                </c:pt>
                <c:pt idx="39">
                  <c:v>0.188</c:v>
                </c:pt>
                <c:pt idx="40">
                  <c:v>0.14599999999999999</c:v>
                </c:pt>
                <c:pt idx="41">
                  <c:v>0.154</c:v>
                </c:pt>
                <c:pt idx="42">
                  <c:v>0.13100000000000001</c:v>
                </c:pt>
                <c:pt idx="43">
                  <c:v>0.13900000000000001</c:v>
                </c:pt>
                <c:pt idx="44">
                  <c:v>0.17599999999999999</c:v>
                </c:pt>
                <c:pt idx="45">
                  <c:v>0.24399999999999999</c:v>
                </c:pt>
                <c:pt idx="46">
                  <c:v>0.26600000000000001</c:v>
                </c:pt>
                <c:pt idx="47">
                  <c:v>0.106</c:v>
                </c:pt>
                <c:pt idx="48">
                  <c:v>0.36699999999999999</c:v>
                </c:pt>
                <c:pt idx="49">
                  <c:v>0.307</c:v>
                </c:pt>
                <c:pt idx="50">
                  <c:v>0.2</c:v>
                </c:pt>
                <c:pt idx="51">
                  <c:v>0.16400000000000001</c:v>
                </c:pt>
                <c:pt idx="52">
                  <c:v>0.13500000000000001</c:v>
                </c:pt>
                <c:pt idx="53">
                  <c:v>0.14100000000000001</c:v>
                </c:pt>
                <c:pt idx="54">
                  <c:v>0.156</c:v>
                </c:pt>
                <c:pt idx="55">
                  <c:v>0.19900000000000001</c:v>
                </c:pt>
                <c:pt idx="56">
                  <c:v>0.16300000000000001</c:v>
                </c:pt>
                <c:pt idx="57">
                  <c:v>0.14399999999999999</c:v>
                </c:pt>
                <c:pt idx="58">
                  <c:v>0.14199999999999999</c:v>
                </c:pt>
                <c:pt idx="59">
                  <c:v>0.24399999999999999</c:v>
                </c:pt>
                <c:pt idx="60">
                  <c:v>0.18099999999999999</c:v>
                </c:pt>
                <c:pt idx="61">
                  <c:v>0.16</c:v>
                </c:pt>
                <c:pt idx="62">
                  <c:v>0.315</c:v>
                </c:pt>
                <c:pt idx="63">
                  <c:v>0.184</c:v>
                </c:pt>
                <c:pt idx="64">
                  <c:v>0.19700000000000001</c:v>
                </c:pt>
                <c:pt idx="65">
                  <c:v>0.19500000000000001</c:v>
                </c:pt>
                <c:pt idx="66">
                  <c:v>0.28599999999999998</c:v>
                </c:pt>
                <c:pt idx="67">
                  <c:v>0.16600000000000001</c:v>
                </c:pt>
                <c:pt idx="68">
                  <c:v>0.18099999999999999</c:v>
                </c:pt>
                <c:pt idx="69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9A-41D3-90E7-C751EF558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557000"/>
          <c:min val="53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587241861972121"/>
              <c:y val="0.907520257405513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1000"/>
        <c:minorUnit val="20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2.3145078363424443E-2"/>
              <c:y val="0.19101114294592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'35C'!$AU$4:$AU$73</c:f>
              <c:numCache>
                <c:formatCode>0.00</c:formatCode>
                <c:ptCount val="70"/>
                <c:pt idx="0">
                  <c:v>82.093281630882302</c:v>
                </c:pt>
                <c:pt idx="1">
                  <c:v>82.093281630882302</c:v>
                </c:pt>
                <c:pt idx="2">
                  <c:v>82.183188106073175</c:v>
                </c:pt>
                <c:pt idx="3">
                  <c:v>82.093281630882302</c:v>
                </c:pt>
                <c:pt idx="4">
                  <c:v>82.183188106073175</c:v>
                </c:pt>
                <c:pt idx="5">
                  <c:v>82.183188106073175</c:v>
                </c:pt>
                <c:pt idx="6">
                  <c:v>82.093281630882302</c:v>
                </c:pt>
                <c:pt idx="7">
                  <c:v>82.183188106073175</c:v>
                </c:pt>
                <c:pt idx="8">
                  <c:v>82.183188106073175</c:v>
                </c:pt>
                <c:pt idx="9">
                  <c:v>82.093281630882302</c:v>
                </c:pt>
                <c:pt idx="10">
                  <c:v>82.183188106073175</c:v>
                </c:pt>
                <c:pt idx="11">
                  <c:v>82.093281630882302</c:v>
                </c:pt>
                <c:pt idx="12">
                  <c:v>82.093281630882302</c:v>
                </c:pt>
                <c:pt idx="13">
                  <c:v>82.183188106073175</c:v>
                </c:pt>
                <c:pt idx="14">
                  <c:v>82.093281630882302</c:v>
                </c:pt>
                <c:pt idx="15">
                  <c:v>82.183188106073175</c:v>
                </c:pt>
                <c:pt idx="16">
                  <c:v>82.183188106073175</c:v>
                </c:pt>
                <c:pt idx="17">
                  <c:v>82.183188106073175</c:v>
                </c:pt>
                <c:pt idx="18">
                  <c:v>82.093281630882302</c:v>
                </c:pt>
                <c:pt idx="19">
                  <c:v>82.093281630882302</c:v>
                </c:pt>
                <c:pt idx="20">
                  <c:v>82.183188106073175</c:v>
                </c:pt>
                <c:pt idx="21">
                  <c:v>82.183188106073175</c:v>
                </c:pt>
                <c:pt idx="22">
                  <c:v>82.183188106073175</c:v>
                </c:pt>
                <c:pt idx="23">
                  <c:v>82.183188106073175</c:v>
                </c:pt>
                <c:pt idx="24">
                  <c:v>82.183188106073175</c:v>
                </c:pt>
                <c:pt idx="25">
                  <c:v>82.093281630882302</c:v>
                </c:pt>
                <c:pt idx="26">
                  <c:v>82.183188106073175</c:v>
                </c:pt>
                <c:pt idx="27">
                  <c:v>82.183188106073175</c:v>
                </c:pt>
                <c:pt idx="28">
                  <c:v>82.093281630882302</c:v>
                </c:pt>
                <c:pt idx="29">
                  <c:v>82.093281630882302</c:v>
                </c:pt>
                <c:pt idx="30">
                  <c:v>82.093281630882302</c:v>
                </c:pt>
                <c:pt idx="31">
                  <c:v>82.093281630882302</c:v>
                </c:pt>
                <c:pt idx="32">
                  <c:v>82.093281630882302</c:v>
                </c:pt>
                <c:pt idx="33">
                  <c:v>82.183188106073175</c:v>
                </c:pt>
                <c:pt idx="34">
                  <c:v>82.183188106073175</c:v>
                </c:pt>
                <c:pt idx="35">
                  <c:v>82.183188106073175</c:v>
                </c:pt>
                <c:pt idx="36">
                  <c:v>82.093281630882302</c:v>
                </c:pt>
                <c:pt idx="37">
                  <c:v>82.093281630882302</c:v>
                </c:pt>
                <c:pt idx="38">
                  <c:v>82.093281630882302</c:v>
                </c:pt>
                <c:pt idx="39">
                  <c:v>82.183188106073175</c:v>
                </c:pt>
                <c:pt idx="40">
                  <c:v>82.183188106073175</c:v>
                </c:pt>
                <c:pt idx="41">
                  <c:v>82.093281630882302</c:v>
                </c:pt>
                <c:pt idx="42">
                  <c:v>82.093281630882302</c:v>
                </c:pt>
                <c:pt idx="43">
                  <c:v>82.093281630882302</c:v>
                </c:pt>
                <c:pt idx="44">
                  <c:v>82.183188106073175</c:v>
                </c:pt>
                <c:pt idx="45">
                  <c:v>82.093281630882302</c:v>
                </c:pt>
                <c:pt idx="46">
                  <c:v>82.183188106073175</c:v>
                </c:pt>
                <c:pt idx="47">
                  <c:v>82.183188106073175</c:v>
                </c:pt>
                <c:pt idx="48">
                  <c:v>82.183188106073175</c:v>
                </c:pt>
                <c:pt idx="49">
                  <c:v>82.183188106073175</c:v>
                </c:pt>
                <c:pt idx="50">
                  <c:v>82.093281630882302</c:v>
                </c:pt>
                <c:pt idx="51">
                  <c:v>82.093281630882302</c:v>
                </c:pt>
                <c:pt idx="52">
                  <c:v>82.183188106073175</c:v>
                </c:pt>
                <c:pt idx="53">
                  <c:v>82.093281630882302</c:v>
                </c:pt>
                <c:pt idx="54">
                  <c:v>82.183188106073175</c:v>
                </c:pt>
                <c:pt idx="55">
                  <c:v>82.183188106073175</c:v>
                </c:pt>
                <c:pt idx="56">
                  <c:v>82.183188106073175</c:v>
                </c:pt>
                <c:pt idx="57">
                  <c:v>82.183188106073175</c:v>
                </c:pt>
                <c:pt idx="58">
                  <c:v>82.183188106073175</c:v>
                </c:pt>
                <c:pt idx="59">
                  <c:v>82.093281630882302</c:v>
                </c:pt>
                <c:pt idx="60">
                  <c:v>82.183188106073175</c:v>
                </c:pt>
                <c:pt idx="61">
                  <c:v>82.183188106073175</c:v>
                </c:pt>
                <c:pt idx="62">
                  <c:v>82.093281630882302</c:v>
                </c:pt>
                <c:pt idx="63">
                  <c:v>82.183188106073175</c:v>
                </c:pt>
                <c:pt idx="64">
                  <c:v>82.183188106073175</c:v>
                </c:pt>
                <c:pt idx="65">
                  <c:v>82.183188106073175</c:v>
                </c:pt>
                <c:pt idx="66">
                  <c:v>82.093281630882302</c:v>
                </c:pt>
                <c:pt idx="67">
                  <c:v>82.183188106073175</c:v>
                </c:pt>
                <c:pt idx="68">
                  <c:v>82.093281630882302</c:v>
                </c:pt>
                <c:pt idx="69">
                  <c:v>82.183188106073175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76-4F13-8A89-38A01B5B53C0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'35C'!$AP$4:$AP$73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95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95</c:v>
                </c:pt>
                <c:pt idx="11">
                  <c:v>94.9</c:v>
                </c:pt>
                <c:pt idx="12">
                  <c:v>94.9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95</c:v>
                </c:pt>
                <c:pt idx="16" formatCode="General">
                  <c:v>95</c:v>
                </c:pt>
                <c:pt idx="17" formatCode="General">
                  <c:v>95</c:v>
                </c:pt>
                <c:pt idx="18" formatCode="General">
                  <c:v>94.9</c:v>
                </c:pt>
                <c:pt idx="19" formatCode="General">
                  <c:v>94.9</c:v>
                </c:pt>
                <c:pt idx="20" formatCode="General">
                  <c:v>95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95</c:v>
                </c:pt>
                <c:pt idx="24" formatCode="General">
                  <c:v>95</c:v>
                </c:pt>
                <c:pt idx="25" formatCode="General">
                  <c:v>94.9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94.9</c:v>
                </c:pt>
                <c:pt idx="29" formatCode="General">
                  <c:v>94.9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94.9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94.9</c:v>
                </c:pt>
                <c:pt idx="37" formatCode="General">
                  <c:v>94.9</c:v>
                </c:pt>
                <c:pt idx="38" formatCode="General">
                  <c:v>94.9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94.9</c:v>
                </c:pt>
                <c:pt idx="51" formatCode="General">
                  <c:v>94.9</c:v>
                </c:pt>
                <c:pt idx="52" formatCode="General">
                  <c:v>95</c:v>
                </c:pt>
                <c:pt idx="53" formatCode="General">
                  <c:v>94.9</c:v>
                </c:pt>
                <c:pt idx="54" formatCode="General">
                  <c:v>95</c:v>
                </c:pt>
                <c:pt idx="55" formatCode="General">
                  <c:v>95</c:v>
                </c:pt>
                <c:pt idx="56" formatCode="General">
                  <c:v>95</c:v>
                </c:pt>
                <c:pt idx="57" formatCode="General">
                  <c:v>95</c:v>
                </c:pt>
                <c:pt idx="58" formatCode="General">
                  <c:v>95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95</c:v>
                </c:pt>
                <c:pt idx="62" formatCode="General">
                  <c:v>94.9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94.9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76-4F13-8A89-38A01B5B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FATIGUE</a:t>
            </a:r>
          </a:p>
        </c:rich>
      </c:tx>
      <c:layout>
        <c:manualLayout>
          <c:xMode val="edge"/>
          <c:yMode val="edge"/>
          <c:x val="0.31288188126654176"/>
          <c:y val="1.37990531893740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[2]Summary!$K$3</c:f>
              <c:strCache>
                <c:ptCount val="1"/>
                <c:pt idx="0">
                  <c:v>Back calculated Tensile Strain (microstrains)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[2]Summary!$K$4:$K$11</c15:sqref>
                  </c15:fullRef>
                </c:ext>
              </c:extLst>
              <c:f>[2]Summary!$K$4:$K$10</c:f>
              <c:numCache>
                <c:formatCode>General</c:formatCode>
                <c:ptCount val="7"/>
                <c:pt idx="0">
                  <c:v>147</c:v>
                </c:pt>
                <c:pt idx="1">
                  <c:v>147</c:v>
                </c:pt>
                <c:pt idx="2">
                  <c:v>148</c:v>
                </c:pt>
                <c:pt idx="3">
                  <c:v>234.2</c:v>
                </c:pt>
                <c:pt idx="4">
                  <c:v>140.5</c:v>
                </c:pt>
                <c:pt idx="5">
                  <c:v>185.79999999999998</c:v>
                </c:pt>
                <c:pt idx="6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7-40A6-AA86-5F0F6FC25913}"/>
            </c:ext>
          </c:extLst>
        </c:ser>
        <c:ser>
          <c:idx val="3"/>
          <c:order val="1"/>
          <c:tx>
            <c:strRef>
              <c:f>[2]Summary!$L$3</c:f>
              <c:strCache>
                <c:ptCount val="1"/>
                <c:pt idx="0">
                  <c:v>Allowable Tensile Strain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[2]Summary!$L$4:$L$11</c15:sqref>
                  </c15:fullRef>
                </c:ext>
              </c:extLst>
              <c:f>[2]Summary!$L$4:$L$10</c:f>
              <c:numCache>
                <c:formatCode>General</c:formatCode>
                <c:ptCount val="7"/>
                <c:pt idx="0">
                  <c:v>221.04978228212497</c:v>
                </c:pt>
                <c:pt idx="1">
                  <c:v>221.11706180500059</c:v>
                </c:pt>
                <c:pt idx="2">
                  <c:v>221.67970452774171</c:v>
                </c:pt>
                <c:pt idx="3">
                  <c:v>264.53614287049254</c:v>
                </c:pt>
                <c:pt idx="4">
                  <c:v>220.75550121158849</c:v>
                </c:pt>
                <c:pt idx="5">
                  <c:v>238.84263415303604</c:v>
                </c:pt>
                <c:pt idx="6">
                  <c:v>264.50779849944178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7-40A6-AA86-5F0F6FC25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Tangential Strain Values, micro strains</a:t>
                </a:r>
              </a:p>
            </c:rich>
          </c:tx>
          <c:layout>
            <c:manualLayout>
              <c:xMode val="edge"/>
              <c:yMode val="edge"/>
              <c:x val="3.529129495932122E-3"/>
              <c:y val="0.17802946987498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846746606560249E-2"/>
          <c:y val="5.3164247848379913E-2"/>
          <c:w val="0.86747606279675959"/>
          <c:h val="5.9977801995538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RUTTING</a:t>
            </a:r>
          </a:p>
        </c:rich>
      </c:tx>
      <c:layout>
        <c:manualLayout>
          <c:xMode val="edge"/>
          <c:yMode val="edge"/>
          <c:x val="0.3127541405388356"/>
          <c:y val="8.849202345442758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[2]Summary!$N$3</c:f>
              <c:strCache>
                <c:ptCount val="1"/>
                <c:pt idx="0">
                  <c:v>Back calculated Compressive stress (microstarins)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[2]Summary!$N$4:$N$11</c15:sqref>
                  </c15:fullRef>
                </c:ext>
              </c:extLst>
              <c:f>[2]Summary!$N$4:$N$10</c:f>
              <c:numCache>
                <c:formatCode>General</c:formatCode>
                <c:ptCount val="7"/>
                <c:pt idx="0">
                  <c:v>250.70000000000002</c:v>
                </c:pt>
                <c:pt idx="1">
                  <c:v>250.8</c:v>
                </c:pt>
                <c:pt idx="2">
                  <c:v>251.6</c:v>
                </c:pt>
                <c:pt idx="3">
                  <c:v>325.90000000000003</c:v>
                </c:pt>
                <c:pt idx="4">
                  <c:v>230.9</c:v>
                </c:pt>
                <c:pt idx="5">
                  <c:v>264.10000000000002</c:v>
                </c:pt>
                <c:pt idx="6">
                  <c:v>294.3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F-4968-B0C1-958DD3787F69}"/>
            </c:ext>
          </c:extLst>
        </c:ser>
        <c:ser>
          <c:idx val="3"/>
          <c:order val="1"/>
          <c:tx>
            <c:strRef>
              <c:f>[2]Summary!$O$3</c:f>
              <c:strCache>
                <c:ptCount val="1"/>
                <c:pt idx="0">
                  <c:v>Allowable Compressive Stress (microstrains)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[2]Summary!$O$4:$O$11</c15:sqref>
                  </c15:fullRef>
                </c:ext>
              </c:extLst>
              <c:f>[2]Summary!$O$4:$O$10</c:f>
              <c:numCache>
                <c:formatCode>General</c:formatCode>
                <c:ptCount val="7"/>
                <c:pt idx="0">
                  <c:v>477.89729000779016</c:v>
                </c:pt>
                <c:pt idx="1">
                  <c:v>477.89729000779016</c:v>
                </c:pt>
                <c:pt idx="2">
                  <c:v>477.89729000779016</c:v>
                </c:pt>
                <c:pt idx="3">
                  <c:v>477.89729000779016</c:v>
                </c:pt>
                <c:pt idx="4">
                  <c:v>477.89729000779016</c:v>
                </c:pt>
                <c:pt idx="5">
                  <c:v>477.89729000779016</c:v>
                </c:pt>
                <c:pt idx="6">
                  <c:v>477.89729000779016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0F-4968-B0C1-958DD3787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0405798884514436E-2"/>
              <c:y val="0.16653138437482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7918403691819056E-2"/>
          <c:y val="4.184669335270217E-2"/>
          <c:w val="0.96736223426398971"/>
          <c:h val="7.7962448165971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solidFill>
            <a:schemeClr val="accent2"/>
          </a:solidFill>
        </a:ln>
        <a:effectLst/>
        <a:sp3d>
          <a:contourClr>
            <a:schemeClr val="accent2"/>
          </a:contourClr>
        </a:sp3d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Bituminous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'35C'!$AS$4:$AS$73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>
                  <c:v>2395.1999999999998</c:v>
                </c:pt>
                <c:pt idx="20">
                  <c:v>2387.1</c:v>
                </c:pt>
                <c:pt idx="21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>
                  <c:v>2395.1999999999998</c:v>
                </c:pt>
                <c:pt idx="25">
                  <c:v>2359.6999999999998</c:v>
                </c:pt>
                <c:pt idx="26">
                  <c:v>2398.4</c:v>
                </c:pt>
                <c:pt idx="27">
                  <c:v>2380.6</c:v>
                </c:pt>
                <c:pt idx="28">
                  <c:v>2383.9</c:v>
                </c:pt>
                <c:pt idx="29">
                  <c:v>2391.9</c:v>
                </c:pt>
                <c:pt idx="30">
                  <c:v>2387.1</c:v>
                </c:pt>
                <c:pt idx="31">
                  <c:v>2393.5</c:v>
                </c:pt>
                <c:pt idx="32">
                  <c:v>2398.4</c:v>
                </c:pt>
                <c:pt idx="33">
                  <c:v>2398.4</c:v>
                </c:pt>
                <c:pt idx="34">
                  <c:v>2398.4</c:v>
                </c:pt>
                <c:pt idx="35">
                  <c:v>2387.1</c:v>
                </c:pt>
                <c:pt idx="36">
                  <c:v>2361.3000000000002</c:v>
                </c:pt>
                <c:pt idx="37">
                  <c:v>2400</c:v>
                </c:pt>
                <c:pt idx="38">
                  <c:v>2385.5</c:v>
                </c:pt>
                <c:pt idx="39">
                  <c:v>2395.1999999999998</c:v>
                </c:pt>
                <c:pt idx="40">
                  <c:v>2400</c:v>
                </c:pt>
                <c:pt idx="41">
                  <c:v>2383.9</c:v>
                </c:pt>
                <c:pt idx="42">
                  <c:v>2400</c:v>
                </c:pt>
                <c:pt idx="43">
                  <c:v>2393.5</c:v>
                </c:pt>
                <c:pt idx="44">
                  <c:v>2383.9</c:v>
                </c:pt>
                <c:pt idx="45">
                  <c:v>2380.6</c:v>
                </c:pt>
                <c:pt idx="46">
                  <c:v>2388.6999999999998</c:v>
                </c:pt>
                <c:pt idx="47">
                  <c:v>2396.8000000000002</c:v>
                </c:pt>
                <c:pt idx="48">
                  <c:v>2340.3000000000002</c:v>
                </c:pt>
                <c:pt idx="49">
                  <c:v>2338.6999999999998</c:v>
                </c:pt>
                <c:pt idx="50">
                  <c:v>2379</c:v>
                </c:pt>
                <c:pt idx="51">
                  <c:v>2383.9</c:v>
                </c:pt>
                <c:pt idx="52">
                  <c:v>2396.8000000000002</c:v>
                </c:pt>
                <c:pt idx="53">
                  <c:v>2383.9</c:v>
                </c:pt>
                <c:pt idx="54">
                  <c:v>2393.5</c:v>
                </c:pt>
                <c:pt idx="55">
                  <c:v>2393.5</c:v>
                </c:pt>
                <c:pt idx="56">
                  <c:v>2396.8000000000002</c:v>
                </c:pt>
                <c:pt idx="57">
                  <c:v>2377.4</c:v>
                </c:pt>
                <c:pt idx="58">
                  <c:v>2391.9</c:v>
                </c:pt>
                <c:pt idx="59">
                  <c:v>2343.5</c:v>
                </c:pt>
                <c:pt idx="60">
                  <c:v>2395.1999999999998</c:v>
                </c:pt>
                <c:pt idx="61">
                  <c:v>2390.3000000000002</c:v>
                </c:pt>
                <c:pt idx="62">
                  <c:v>2388.6999999999998</c:v>
                </c:pt>
                <c:pt idx="63">
                  <c:v>2400</c:v>
                </c:pt>
                <c:pt idx="64">
                  <c:v>2375.8000000000002</c:v>
                </c:pt>
                <c:pt idx="65">
                  <c:v>2398.4</c:v>
                </c:pt>
                <c:pt idx="66">
                  <c:v>2382.3000000000002</c:v>
                </c:pt>
                <c:pt idx="67">
                  <c:v>2385.5</c:v>
                </c:pt>
                <c:pt idx="68">
                  <c:v>2377.4</c:v>
                </c:pt>
                <c:pt idx="69">
                  <c:v>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0-4672-AFF8-1FC69F4E1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94975198733927"/>
              <c:y val="0.9016966732067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136709341364111"/>
          <c:y val="4.2649371164653273E-4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Granular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'35C'!$B$4:$B$73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'35C'!$AT$4:$AT$73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198.02073885954385</c:v>
                </c:pt>
                <c:pt idx="2">
                  <c:v>196.73542368043078</c:v>
                </c:pt>
                <c:pt idx="3">
                  <c:v>198.10631301214815</c:v>
                </c:pt>
                <c:pt idx="4">
                  <c:v>197.42132309316551</c:v>
                </c:pt>
                <c:pt idx="5">
                  <c:v>197.5069964804334</c:v>
                </c:pt>
                <c:pt idx="6">
                  <c:v>197.76393146364674</c:v>
                </c:pt>
                <c:pt idx="7">
                  <c:v>197.5069964804334</c:v>
                </c:pt>
                <c:pt idx="8">
                  <c:v>198.27741889967663</c:v>
                </c:pt>
                <c:pt idx="9">
                  <c:v>197.9351505563051</c:v>
                </c:pt>
                <c:pt idx="10">
                  <c:v>197.9351505563051</c:v>
                </c:pt>
                <c:pt idx="11">
                  <c:v>198.44846828724823</c:v>
                </c:pt>
                <c:pt idx="12">
                  <c:v>197.9351505563051</c:v>
                </c:pt>
                <c:pt idx="13">
                  <c:v>197.67830065706644</c:v>
                </c:pt>
                <c:pt idx="14">
                  <c:v>197.9351505563051</c:v>
                </c:pt>
                <c:pt idx="15">
                  <c:v>197.67830065706644</c:v>
                </c:pt>
                <c:pt idx="16">
                  <c:v>198.36295065169023</c:v>
                </c:pt>
                <c:pt idx="17">
                  <c:v>197.33563549510538</c:v>
                </c:pt>
                <c:pt idx="18">
                  <c:v>197.9351505563051</c:v>
                </c:pt>
                <c:pt idx="19">
                  <c:v>197.76393146364674</c:v>
                </c:pt>
                <c:pt idx="20">
                  <c:v>198.27741889967663</c:v>
                </c:pt>
                <c:pt idx="21">
                  <c:v>197.84954809386474</c:v>
                </c:pt>
                <c:pt idx="22">
                  <c:v>198.10631301214815</c:v>
                </c:pt>
                <c:pt idx="23">
                  <c:v>197.9351505563051</c:v>
                </c:pt>
                <c:pt idx="24">
                  <c:v>195.87676367908298</c:v>
                </c:pt>
                <c:pt idx="25">
                  <c:v>198.10631301214815</c:v>
                </c:pt>
                <c:pt idx="26">
                  <c:v>198.36295065169023</c:v>
                </c:pt>
                <c:pt idx="27">
                  <c:v>197.07848734982466</c:v>
                </c:pt>
                <c:pt idx="28">
                  <c:v>198.44846828724823</c:v>
                </c:pt>
                <c:pt idx="29">
                  <c:v>197.5069964804334</c:v>
                </c:pt>
                <c:pt idx="30">
                  <c:v>197.84954809386474</c:v>
                </c:pt>
                <c:pt idx="31">
                  <c:v>197.59265566552969</c:v>
                </c:pt>
                <c:pt idx="32">
                  <c:v>198.10631301214815</c:v>
                </c:pt>
                <c:pt idx="33">
                  <c:v>198.02073885954385</c:v>
                </c:pt>
                <c:pt idx="34">
                  <c:v>198.02073885954385</c:v>
                </c:pt>
                <c:pt idx="35">
                  <c:v>198.02073885954385</c:v>
                </c:pt>
                <c:pt idx="36">
                  <c:v>198.27741889967663</c:v>
                </c:pt>
                <c:pt idx="37">
                  <c:v>198.36295065169023</c:v>
                </c:pt>
                <c:pt idx="38">
                  <c:v>198.36295065169023</c:v>
                </c:pt>
                <c:pt idx="39">
                  <c:v>197.84954809386474</c:v>
                </c:pt>
                <c:pt idx="40">
                  <c:v>197.84954809386474</c:v>
                </c:pt>
                <c:pt idx="41">
                  <c:v>198.02073885954385</c:v>
                </c:pt>
                <c:pt idx="42">
                  <c:v>198.36295065169023</c:v>
                </c:pt>
                <c:pt idx="43">
                  <c:v>197.67830065706644</c:v>
                </c:pt>
                <c:pt idx="44">
                  <c:v>197.42132309316551</c:v>
                </c:pt>
                <c:pt idx="45">
                  <c:v>198.36295065169023</c:v>
                </c:pt>
                <c:pt idx="46">
                  <c:v>196.90698404054976</c:v>
                </c:pt>
                <c:pt idx="47">
                  <c:v>197.9351505563051</c:v>
                </c:pt>
                <c:pt idx="48">
                  <c:v>196.5638061999546</c:v>
                </c:pt>
                <c:pt idx="49">
                  <c:v>197.9351505563051</c:v>
                </c:pt>
                <c:pt idx="50">
                  <c:v>198.10631301214815</c:v>
                </c:pt>
                <c:pt idx="51">
                  <c:v>198.36295065169023</c:v>
                </c:pt>
                <c:pt idx="52">
                  <c:v>198.02073885954385</c:v>
                </c:pt>
                <c:pt idx="53">
                  <c:v>198.36295065169023</c:v>
                </c:pt>
                <c:pt idx="54">
                  <c:v>197.42132309316551</c:v>
                </c:pt>
                <c:pt idx="55">
                  <c:v>197.33563549510538</c:v>
                </c:pt>
                <c:pt idx="56">
                  <c:v>198.10631301214815</c:v>
                </c:pt>
                <c:pt idx="57">
                  <c:v>197.84954809386474</c:v>
                </c:pt>
                <c:pt idx="58">
                  <c:v>198.10631301214815</c:v>
                </c:pt>
                <c:pt idx="59">
                  <c:v>197.07848734982466</c:v>
                </c:pt>
                <c:pt idx="60">
                  <c:v>196.5638061999546</c:v>
                </c:pt>
                <c:pt idx="61">
                  <c:v>198.10631301214815</c:v>
                </c:pt>
                <c:pt idx="62">
                  <c:v>198.36295065169023</c:v>
                </c:pt>
                <c:pt idx="63">
                  <c:v>196.99274282220401</c:v>
                </c:pt>
                <c:pt idx="64">
                  <c:v>197.42132309316551</c:v>
                </c:pt>
                <c:pt idx="65">
                  <c:v>197.67830065706644</c:v>
                </c:pt>
                <c:pt idx="66">
                  <c:v>198.02073885954385</c:v>
                </c:pt>
                <c:pt idx="67">
                  <c:v>198.44846828724823</c:v>
                </c:pt>
                <c:pt idx="68">
                  <c:v>198.27741889967663</c:v>
                </c:pt>
                <c:pt idx="69">
                  <c:v>198.19187302267594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4-494E-BD33-41D83B39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020794630956567"/>
          <c:y val="3.5966552479513053E-2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Seggregation of Homogeneous Section By</a:t>
            </a:r>
            <a:r>
              <a:rPr lang="en-US" sz="2800" b="1" baseline="0"/>
              <a:t> Cumulative Diffrence Approach For Hudsaon Circle To Mysore bank Circle</a:t>
            </a:r>
            <a:endParaRPr lang="en-US" sz="2800" b="1"/>
          </a:p>
        </c:rich>
      </c:tx>
      <c:layout>
        <c:manualLayout>
          <c:xMode val="edge"/>
          <c:yMode val="edge"/>
          <c:x val="0.18479556113608001"/>
          <c:y val="2.16586907219121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4242017373051517E-2"/>
          <c:y val="9.0826722099742296E-2"/>
          <c:w val="0.93268960498360154"/>
          <c:h val="0.76582318022659779"/>
        </c:manualLayout>
      </c:layout>
      <c:scatterChart>
        <c:scatterStyle val="lineMarker"/>
        <c:varyColors val="0"/>
        <c:ser>
          <c:idx val="0"/>
          <c:order val="0"/>
          <c:tx>
            <c:v>xy</c:v>
          </c:tx>
          <c:xVal>
            <c:numRef>
              <c:f>'25C'!$P$4:$P$73</c:f>
              <c:numCache>
                <c:formatCode>0\+000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'25C'!$Y$4:$Y$73</c:f>
              <c:numCache>
                <c:formatCode>0.000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1.0386458333333346</c:v>
                </c:pt>
                <c:pt idx="6">
                  <c:v>1.0386458333333346</c:v>
                </c:pt>
                <c:pt idx="7">
                  <c:v>1.0386458333333346</c:v>
                </c:pt>
                <c:pt idx="8">
                  <c:v>1.0386458333333346</c:v>
                </c:pt>
                <c:pt idx="9">
                  <c:v>1.0386458333333346</c:v>
                </c:pt>
                <c:pt idx="10">
                  <c:v>0.22479166666666828</c:v>
                </c:pt>
                <c:pt idx="11">
                  <c:v>0.22479166666666828</c:v>
                </c:pt>
                <c:pt idx="12">
                  <c:v>0.22479166666666828</c:v>
                </c:pt>
                <c:pt idx="13">
                  <c:v>0.22479166666666828</c:v>
                </c:pt>
                <c:pt idx="14">
                  <c:v>0.22479166666666828</c:v>
                </c:pt>
                <c:pt idx="15">
                  <c:v>-1.0115624999999984</c:v>
                </c:pt>
                <c:pt idx="16">
                  <c:v>-1.0115624999999984</c:v>
                </c:pt>
                <c:pt idx="17">
                  <c:v>-1.0115624999999984</c:v>
                </c:pt>
                <c:pt idx="18">
                  <c:v>-1.0115624999999984</c:v>
                </c:pt>
                <c:pt idx="19">
                  <c:v>-1.0115624999999984</c:v>
                </c:pt>
                <c:pt idx="20">
                  <c:v>-1.9554166666666646</c:v>
                </c:pt>
                <c:pt idx="21">
                  <c:v>-1.9554166666666646</c:v>
                </c:pt>
                <c:pt idx="22">
                  <c:v>-1.9554166666666646</c:v>
                </c:pt>
                <c:pt idx="23">
                  <c:v>-1.9554166666666646</c:v>
                </c:pt>
                <c:pt idx="24">
                  <c:v>-1.9554166666666646</c:v>
                </c:pt>
                <c:pt idx="25">
                  <c:v>-3.2242708333333319</c:v>
                </c:pt>
                <c:pt idx="26">
                  <c:v>-3.2242708333333319</c:v>
                </c:pt>
                <c:pt idx="27">
                  <c:v>-3.2242708333333319</c:v>
                </c:pt>
                <c:pt idx="28">
                  <c:v>-3.2242708333333319</c:v>
                </c:pt>
                <c:pt idx="29">
                  <c:v>-3.2242708333333319</c:v>
                </c:pt>
                <c:pt idx="30">
                  <c:v>-5.1106249999999989</c:v>
                </c:pt>
                <c:pt idx="31">
                  <c:v>-5.1106249999999989</c:v>
                </c:pt>
                <c:pt idx="32">
                  <c:v>-5.1106249999999989</c:v>
                </c:pt>
                <c:pt idx="33">
                  <c:v>-5.1106249999999989</c:v>
                </c:pt>
                <c:pt idx="34">
                  <c:v>-5.1106249999999989</c:v>
                </c:pt>
                <c:pt idx="35">
                  <c:v>-5.4369791666666671</c:v>
                </c:pt>
                <c:pt idx="36">
                  <c:v>-5.4369791666666671</c:v>
                </c:pt>
                <c:pt idx="37">
                  <c:v>-5.4369791666666671</c:v>
                </c:pt>
                <c:pt idx="38">
                  <c:v>-5.4369791666666671</c:v>
                </c:pt>
                <c:pt idx="39">
                  <c:v>-5.4369791666666671</c:v>
                </c:pt>
                <c:pt idx="40">
                  <c:v>-5.730833333333333</c:v>
                </c:pt>
                <c:pt idx="41">
                  <c:v>-5.730833333333333</c:v>
                </c:pt>
                <c:pt idx="42">
                  <c:v>-5.730833333333333</c:v>
                </c:pt>
                <c:pt idx="43">
                  <c:v>-5.730833333333333</c:v>
                </c:pt>
                <c:pt idx="44">
                  <c:v>-5.730833333333333</c:v>
                </c:pt>
                <c:pt idx="45">
                  <c:v>-4.2696874999999963</c:v>
                </c:pt>
                <c:pt idx="46">
                  <c:v>-4.2696874999999963</c:v>
                </c:pt>
                <c:pt idx="47">
                  <c:v>-4.2696874999999963</c:v>
                </c:pt>
                <c:pt idx="48">
                  <c:v>-4.2696874999999963</c:v>
                </c:pt>
                <c:pt idx="49">
                  <c:v>-4.2696874999999963</c:v>
                </c:pt>
                <c:pt idx="50">
                  <c:v>-2.4510416666666686</c:v>
                </c:pt>
                <c:pt idx="51">
                  <c:v>-2.4510416666666686</c:v>
                </c:pt>
                <c:pt idx="52">
                  <c:v>-2.4510416666666686</c:v>
                </c:pt>
                <c:pt idx="53">
                  <c:v>-2.4510416666666686</c:v>
                </c:pt>
                <c:pt idx="54">
                  <c:v>-2.4510416666666686</c:v>
                </c:pt>
                <c:pt idx="55">
                  <c:v>-1.8673958333333331</c:v>
                </c:pt>
                <c:pt idx="56">
                  <c:v>-1.8673958333333331</c:v>
                </c:pt>
                <c:pt idx="57">
                  <c:v>-1.8673958333333331</c:v>
                </c:pt>
                <c:pt idx="58">
                  <c:v>-1.8673958333333331</c:v>
                </c:pt>
                <c:pt idx="59">
                  <c:v>-1.8673958333333331</c:v>
                </c:pt>
                <c:pt idx="60">
                  <c:v>-0.56875000000000142</c:v>
                </c:pt>
                <c:pt idx="61">
                  <c:v>-0.56875000000000142</c:v>
                </c:pt>
                <c:pt idx="62">
                  <c:v>-0.56875000000000142</c:v>
                </c:pt>
                <c:pt idx="63">
                  <c:v>-0.56875000000000142</c:v>
                </c:pt>
                <c:pt idx="64">
                  <c:v>-0.56875000000000142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BB-44BC-9B79-653FE75DA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DISTANCE</a:t>
                </a:r>
              </a:p>
            </c:rich>
          </c:tx>
          <c:layout>
            <c:manualLayout>
              <c:xMode val="edge"/>
              <c:yMode val="edge"/>
              <c:x val="0.49749160136266812"/>
              <c:y val="0.888941739022559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\+00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"/>
      </c:valAx>
      <c:valAx>
        <c:axId val="527750160"/>
        <c:scaling>
          <c:orientation val="minMax"/>
          <c:max val="2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Elastic Modulus</a:t>
            </a:r>
          </a:p>
        </c:rich>
      </c:tx>
      <c:layout>
        <c:manualLayout>
          <c:xMode val="edge"/>
          <c:yMode val="edge"/>
          <c:x val="0.42204434330537738"/>
          <c:y val="4.11058229233175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932485616089866"/>
          <c:h val="0.54283946200147437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Analysis!$B$4:$B$149</c:f>
              <c:numCache>
                <c:formatCode>General</c:formatCode>
                <c:ptCount val="146"/>
                <c:pt idx="0">
                  <c:v>36000</c:v>
                </c:pt>
                <c:pt idx="1">
                  <c:v>36000</c:v>
                </c:pt>
                <c:pt idx="2">
                  <c:v>36256</c:v>
                </c:pt>
                <c:pt idx="3">
                  <c:v>36503</c:v>
                </c:pt>
                <c:pt idx="4">
                  <c:v>36759</c:v>
                </c:pt>
                <c:pt idx="5">
                  <c:v>37007</c:v>
                </c:pt>
                <c:pt idx="6">
                  <c:v>37269</c:v>
                </c:pt>
                <c:pt idx="7">
                  <c:v>37505</c:v>
                </c:pt>
                <c:pt idx="8">
                  <c:v>37845</c:v>
                </c:pt>
                <c:pt idx="9">
                  <c:v>38014</c:v>
                </c:pt>
                <c:pt idx="10">
                  <c:v>38251</c:v>
                </c:pt>
                <c:pt idx="11">
                  <c:v>38487</c:v>
                </c:pt>
                <c:pt idx="12">
                  <c:v>38749</c:v>
                </c:pt>
                <c:pt idx="13">
                  <c:v>39008</c:v>
                </c:pt>
                <c:pt idx="14">
                  <c:v>39253</c:v>
                </c:pt>
                <c:pt idx="15">
                  <c:v>39504</c:v>
                </c:pt>
                <c:pt idx="16">
                  <c:v>39760</c:v>
                </c:pt>
                <c:pt idx="17">
                  <c:v>40002</c:v>
                </c:pt>
                <c:pt idx="18">
                  <c:v>40274</c:v>
                </c:pt>
                <c:pt idx="19">
                  <c:v>40534</c:v>
                </c:pt>
                <c:pt idx="20">
                  <c:v>40751</c:v>
                </c:pt>
                <c:pt idx="21">
                  <c:v>41007</c:v>
                </c:pt>
                <c:pt idx="22">
                  <c:v>41250</c:v>
                </c:pt>
                <c:pt idx="23">
                  <c:v>41513</c:v>
                </c:pt>
                <c:pt idx="24">
                  <c:v>41752</c:v>
                </c:pt>
                <c:pt idx="25">
                  <c:v>42005</c:v>
                </c:pt>
                <c:pt idx="26">
                  <c:v>42254</c:v>
                </c:pt>
                <c:pt idx="27">
                  <c:v>42512</c:v>
                </c:pt>
                <c:pt idx="28">
                  <c:v>42752</c:v>
                </c:pt>
                <c:pt idx="29">
                  <c:v>43004</c:v>
                </c:pt>
                <c:pt idx="30">
                  <c:v>43251</c:v>
                </c:pt>
                <c:pt idx="31">
                  <c:v>43503</c:v>
                </c:pt>
                <c:pt idx="32">
                  <c:v>43750</c:v>
                </c:pt>
                <c:pt idx="33">
                  <c:v>44006</c:v>
                </c:pt>
                <c:pt idx="34">
                  <c:v>44250</c:v>
                </c:pt>
                <c:pt idx="35">
                  <c:v>44511</c:v>
                </c:pt>
                <c:pt idx="36">
                  <c:v>44774</c:v>
                </c:pt>
                <c:pt idx="37">
                  <c:v>45013</c:v>
                </c:pt>
                <c:pt idx="38">
                  <c:v>45249</c:v>
                </c:pt>
                <c:pt idx="39">
                  <c:v>45505</c:v>
                </c:pt>
                <c:pt idx="40">
                  <c:v>45757</c:v>
                </c:pt>
                <c:pt idx="41">
                  <c:v>46007</c:v>
                </c:pt>
                <c:pt idx="42">
                  <c:v>46279</c:v>
                </c:pt>
                <c:pt idx="43">
                  <c:v>46502</c:v>
                </c:pt>
                <c:pt idx="44">
                  <c:v>46763</c:v>
                </c:pt>
                <c:pt idx="45">
                  <c:v>47001</c:v>
                </c:pt>
                <c:pt idx="46">
                  <c:v>47268</c:v>
                </c:pt>
                <c:pt idx="47">
                  <c:v>47503</c:v>
                </c:pt>
                <c:pt idx="48">
                  <c:v>47782</c:v>
                </c:pt>
                <c:pt idx="49">
                  <c:v>48002</c:v>
                </c:pt>
                <c:pt idx="50">
                  <c:v>48260</c:v>
                </c:pt>
                <c:pt idx="51">
                  <c:v>48500</c:v>
                </c:pt>
                <c:pt idx="52">
                  <c:v>48758</c:v>
                </c:pt>
                <c:pt idx="53">
                  <c:v>49002</c:v>
                </c:pt>
                <c:pt idx="54">
                  <c:v>49258</c:v>
                </c:pt>
                <c:pt idx="55">
                  <c:v>49528</c:v>
                </c:pt>
                <c:pt idx="56">
                  <c:v>49766</c:v>
                </c:pt>
                <c:pt idx="57">
                  <c:v>50008</c:v>
                </c:pt>
                <c:pt idx="58">
                  <c:v>50229</c:v>
                </c:pt>
                <c:pt idx="59">
                  <c:v>50510</c:v>
                </c:pt>
                <c:pt idx="60">
                  <c:v>50542</c:v>
                </c:pt>
                <c:pt idx="61">
                  <c:v>50595</c:v>
                </c:pt>
                <c:pt idx="62">
                  <c:v>50753</c:v>
                </c:pt>
                <c:pt idx="63">
                  <c:v>51011</c:v>
                </c:pt>
                <c:pt idx="64">
                  <c:v>51289</c:v>
                </c:pt>
                <c:pt idx="65">
                  <c:v>51500</c:v>
                </c:pt>
                <c:pt idx="66">
                  <c:v>51778</c:v>
                </c:pt>
                <c:pt idx="67">
                  <c:v>52014</c:v>
                </c:pt>
                <c:pt idx="68">
                  <c:v>52250</c:v>
                </c:pt>
                <c:pt idx="69">
                  <c:v>52512</c:v>
                </c:pt>
                <c:pt idx="70">
                  <c:v>52755</c:v>
                </c:pt>
                <c:pt idx="71">
                  <c:v>53007</c:v>
                </c:pt>
                <c:pt idx="72">
                  <c:v>53263</c:v>
                </c:pt>
                <c:pt idx="73">
                  <c:v>53501</c:v>
                </c:pt>
                <c:pt idx="74">
                  <c:v>53768</c:v>
                </c:pt>
                <c:pt idx="75">
                  <c:v>54011</c:v>
                </c:pt>
                <c:pt idx="76">
                  <c:v>54250</c:v>
                </c:pt>
                <c:pt idx="77">
                  <c:v>54509</c:v>
                </c:pt>
                <c:pt idx="78">
                  <c:v>54756</c:v>
                </c:pt>
                <c:pt idx="79">
                  <c:v>55000</c:v>
                </c:pt>
                <c:pt idx="80">
                  <c:v>55272</c:v>
                </c:pt>
                <c:pt idx="81">
                  <c:v>55499</c:v>
                </c:pt>
                <c:pt idx="82">
                  <c:v>55767</c:v>
                </c:pt>
                <c:pt idx="83">
                  <c:v>56013</c:v>
                </c:pt>
                <c:pt idx="84">
                  <c:v>56246</c:v>
                </c:pt>
                <c:pt idx="85">
                  <c:v>56504</c:v>
                </c:pt>
                <c:pt idx="86">
                  <c:v>56761</c:v>
                </c:pt>
                <c:pt idx="87">
                  <c:v>57001</c:v>
                </c:pt>
                <c:pt idx="88">
                  <c:v>57272</c:v>
                </c:pt>
                <c:pt idx="89">
                  <c:v>57509</c:v>
                </c:pt>
                <c:pt idx="90">
                  <c:v>57760</c:v>
                </c:pt>
                <c:pt idx="91">
                  <c:v>57994</c:v>
                </c:pt>
                <c:pt idx="92">
                  <c:v>58254</c:v>
                </c:pt>
                <c:pt idx="93">
                  <c:v>58505</c:v>
                </c:pt>
                <c:pt idx="94">
                  <c:v>58751</c:v>
                </c:pt>
                <c:pt idx="95">
                  <c:v>59029</c:v>
                </c:pt>
                <c:pt idx="96">
                  <c:v>59250</c:v>
                </c:pt>
                <c:pt idx="97">
                  <c:v>59501</c:v>
                </c:pt>
                <c:pt idx="98">
                  <c:v>59766</c:v>
                </c:pt>
                <c:pt idx="99">
                  <c:v>60000</c:v>
                </c:pt>
                <c:pt idx="100">
                  <c:v>60254</c:v>
                </c:pt>
                <c:pt idx="101">
                  <c:v>60502</c:v>
                </c:pt>
                <c:pt idx="102">
                  <c:v>60753</c:v>
                </c:pt>
                <c:pt idx="103">
                  <c:v>61007</c:v>
                </c:pt>
                <c:pt idx="104">
                  <c:v>61293</c:v>
                </c:pt>
                <c:pt idx="105">
                  <c:v>61509</c:v>
                </c:pt>
                <c:pt idx="106">
                  <c:v>61754</c:v>
                </c:pt>
                <c:pt idx="107">
                  <c:v>62008</c:v>
                </c:pt>
                <c:pt idx="108">
                  <c:v>62269</c:v>
                </c:pt>
                <c:pt idx="109">
                  <c:v>62521</c:v>
                </c:pt>
                <c:pt idx="110">
                  <c:v>62835</c:v>
                </c:pt>
                <c:pt idx="111">
                  <c:v>63011</c:v>
                </c:pt>
                <c:pt idx="112">
                  <c:v>63256</c:v>
                </c:pt>
                <c:pt idx="113">
                  <c:v>63509</c:v>
                </c:pt>
                <c:pt idx="114">
                  <c:v>63757</c:v>
                </c:pt>
                <c:pt idx="115">
                  <c:v>64002</c:v>
                </c:pt>
                <c:pt idx="116">
                  <c:v>64250</c:v>
                </c:pt>
                <c:pt idx="117">
                  <c:v>64515</c:v>
                </c:pt>
                <c:pt idx="118" formatCode="0">
                  <c:v>64800</c:v>
                </c:pt>
                <c:pt idx="119" formatCode="0">
                  <c:v>65045</c:v>
                </c:pt>
                <c:pt idx="120" formatCode="0">
                  <c:v>65269</c:v>
                </c:pt>
                <c:pt idx="121" formatCode="0">
                  <c:v>65539</c:v>
                </c:pt>
                <c:pt idx="122" formatCode="0">
                  <c:v>65801</c:v>
                </c:pt>
                <c:pt idx="123" formatCode="0">
                  <c:v>65968</c:v>
                </c:pt>
                <c:pt idx="124" formatCode="0">
                  <c:v>66256</c:v>
                </c:pt>
                <c:pt idx="125" formatCode="0">
                  <c:v>66538</c:v>
                </c:pt>
                <c:pt idx="126" formatCode="0">
                  <c:v>66773</c:v>
                </c:pt>
                <c:pt idx="127" formatCode="0">
                  <c:v>67000</c:v>
                </c:pt>
                <c:pt idx="128" formatCode="0">
                  <c:v>67274</c:v>
                </c:pt>
                <c:pt idx="129" formatCode="0">
                  <c:v>67518</c:v>
                </c:pt>
                <c:pt idx="130" formatCode="0">
                  <c:v>67752</c:v>
                </c:pt>
                <c:pt idx="131" formatCode="0">
                  <c:v>68008</c:v>
                </c:pt>
                <c:pt idx="132" formatCode="0">
                  <c:v>68263</c:v>
                </c:pt>
                <c:pt idx="133" formatCode="0">
                  <c:v>68526</c:v>
                </c:pt>
                <c:pt idx="134" formatCode="0">
                  <c:v>68761</c:v>
                </c:pt>
                <c:pt idx="135" formatCode="0">
                  <c:v>69005</c:v>
                </c:pt>
                <c:pt idx="136" formatCode="0">
                  <c:v>69250</c:v>
                </c:pt>
                <c:pt idx="137" formatCode="0">
                  <c:v>69517</c:v>
                </c:pt>
                <c:pt idx="138" formatCode="0">
                  <c:v>69750</c:v>
                </c:pt>
                <c:pt idx="139" formatCode="0">
                  <c:v>70000</c:v>
                </c:pt>
                <c:pt idx="140" formatCode="0">
                  <c:v>70250</c:v>
                </c:pt>
                <c:pt idx="141" formatCode="0">
                  <c:v>70513</c:v>
                </c:pt>
                <c:pt idx="142" formatCode="0">
                  <c:v>70750</c:v>
                </c:pt>
                <c:pt idx="143" formatCode="0">
                  <c:v>71002</c:v>
                </c:pt>
                <c:pt idx="144" formatCode="0">
                  <c:v>71250</c:v>
                </c:pt>
                <c:pt idx="145" formatCode="0">
                  <c:v>71590</c:v>
                </c:pt>
              </c:numCache>
            </c:numRef>
          </c:xVal>
          <c:yVal>
            <c:numRef>
              <c:f>Analysis!$AO$4:$AO$149</c:f>
              <c:numCache>
                <c:formatCode>0.00</c:formatCode>
                <c:ptCount val="146"/>
                <c:pt idx="0">
                  <c:v>2385.5</c:v>
                </c:pt>
                <c:pt idx="1">
                  <c:v>2387.1</c:v>
                </c:pt>
                <c:pt idx="2">
                  <c:v>2383.9</c:v>
                </c:pt>
                <c:pt idx="3">
                  <c:v>2396.8000000000002</c:v>
                </c:pt>
                <c:pt idx="4">
                  <c:v>2380.6</c:v>
                </c:pt>
                <c:pt idx="5">
                  <c:v>2393.5</c:v>
                </c:pt>
                <c:pt idx="6">
                  <c:v>2400</c:v>
                </c:pt>
                <c:pt idx="7">
                  <c:v>2340.3000000000002</c:v>
                </c:pt>
                <c:pt idx="8">
                  <c:v>2385.5</c:v>
                </c:pt>
                <c:pt idx="9">
                  <c:v>2019.4</c:v>
                </c:pt>
                <c:pt idx="10">
                  <c:v>2395.1999999999998</c:v>
                </c:pt>
                <c:pt idx="11">
                  <c:v>2385.5</c:v>
                </c:pt>
                <c:pt idx="12">
                  <c:v>2390.3000000000002</c:v>
                </c:pt>
                <c:pt idx="13">
                  <c:v>2364.5</c:v>
                </c:pt>
                <c:pt idx="14">
                  <c:v>2380.6</c:v>
                </c:pt>
                <c:pt idx="15">
                  <c:v>2393.5</c:v>
                </c:pt>
                <c:pt idx="16">
                  <c:v>2388.6999999999998</c:v>
                </c:pt>
                <c:pt idx="17">
                  <c:v>2383.9</c:v>
                </c:pt>
                <c:pt idx="18">
                  <c:v>2375.8000000000002</c:v>
                </c:pt>
                <c:pt idx="19">
                  <c:v>2361.3000000000002</c:v>
                </c:pt>
                <c:pt idx="20">
                  <c:v>2350</c:v>
                </c:pt>
                <c:pt idx="21">
                  <c:v>2400</c:v>
                </c:pt>
                <c:pt idx="22">
                  <c:v>2396.8000000000002</c:v>
                </c:pt>
                <c:pt idx="23">
                  <c:v>2375.8000000000002</c:v>
                </c:pt>
                <c:pt idx="24">
                  <c:v>2393.5</c:v>
                </c:pt>
                <c:pt idx="25">
                  <c:v>2398.4</c:v>
                </c:pt>
                <c:pt idx="26" formatCode="General">
                  <c:v>2390.3000000000002</c:v>
                </c:pt>
                <c:pt idx="27" formatCode="General">
                  <c:v>2377.4</c:v>
                </c:pt>
                <c:pt idx="28">
                  <c:v>2391.9</c:v>
                </c:pt>
                <c:pt idx="29">
                  <c:v>2387.1</c:v>
                </c:pt>
                <c:pt idx="30">
                  <c:v>2383.9</c:v>
                </c:pt>
                <c:pt idx="31">
                  <c:v>2372.6</c:v>
                </c:pt>
                <c:pt idx="32">
                  <c:v>2348.4</c:v>
                </c:pt>
                <c:pt idx="33">
                  <c:v>2393.5</c:v>
                </c:pt>
                <c:pt idx="34">
                  <c:v>2379</c:v>
                </c:pt>
                <c:pt idx="35">
                  <c:v>2364.5</c:v>
                </c:pt>
                <c:pt idx="36">
                  <c:v>2380.6</c:v>
                </c:pt>
                <c:pt idx="37" formatCode="General">
                  <c:v>2387.1</c:v>
                </c:pt>
                <c:pt idx="38" formatCode="General">
                  <c:v>2390.3000000000002</c:v>
                </c:pt>
                <c:pt idx="39" formatCode="General">
                  <c:v>2387.1</c:v>
                </c:pt>
                <c:pt idx="40" formatCode="General">
                  <c:v>2380.6</c:v>
                </c:pt>
                <c:pt idx="41">
                  <c:v>2398.4</c:v>
                </c:pt>
                <c:pt idx="42">
                  <c:v>2377.4</c:v>
                </c:pt>
                <c:pt idx="43">
                  <c:v>2374.1999999999998</c:v>
                </c:pt>
                <c:pt idx="44">
                  <c:v>2375.8000000000002</c:v>
                </c:pt>
                <c:pt idx="45">
                  <c:v>2362.9</c:v>
                </c:pt>
                <c:pt idx="46">
                  <c:v>2383.9</c:v>
                </c:pt>
                <c:pt idx="47" formatCode="General">
                  <c:v>2346.8000000000002</c:v>
                </c:pt>
                <c:pt idx="48" formatCode="General">
                  <c:v>2400</c:v>
                </c:pt>
                <c:pt idx="49" formatCode="General">
                  <c:v>2366.1</c:v>
                </c:pt>
                <c:pt idx="50" formatCode="General">
                  <c:v>2396.8000000000002</c:v>
                </c:pt>
                <c:pt idx="51" formatCode="General">
                  <c:v>2362.9</c:v>
                </c:pt>
                <c:pt idx="52" formatCode="General">
                  <c:v>2388.6999999999998</c:v>
                </c:pt>
                <c:pt idx="53">
                  <c:v>2333.9</c:v>
                </c:pt>
                <c:pt idx="54">
                  <c:v>2393.5</c:v>
                </c:pt>
                <c:pt idx="55">
                  <c:v>2400</c:v>
                </c:pt>
                <c:pt idx="56">
                  <c:v>2264.5</c:v>
                </c:pt>
                <c:pt idx="57" formatCode="General">
                  <c:v>2366.1</c:v>
                </c:pt>
                <c:pt idx="58" formatCode="General">
                  <c:v>2390.3000000000002</c:v>
                </c:pt>
                <c:pt idx="59" formatCode="General">
                  <c:v>2364.5</c:v>
                </c:pt>
                <c:pt idx="60" formatCode="General">
                  <c:v>2371</c:v>
                </c:pt>
                <c:pt idx="61" formatCode="General">
                  <c:v>2366.1</c:v>
                </c:pt>
                <c:pt idx="62" formatCode="General">
                  <c:v>2398.4</c:v>
                </c:pt>
                <c:pt idx="63" formatCode="General">
                  <c:v>2398.4</c:v>
                </c:pt>
                <c:pt idx="64" formatCode="General">
                  <c:v>2393.5</c:v>
                </c:pt>
                <c:pt idx="65" formatCode="General">
                  <c:v>2382.3000000000002</c:v>
                </c:pt>
                <c:pt idx="66" formatCode="General">
                  <c:v>2387.1</c:v>
                </c:pt>
                <c:pt idx="67" formatCode="General">
                  <c:v>2321</c:v>
                </c:pt>
                <c:pt idx="68" formatCode="General">
                  <c:v>2343.5</c:v>
                </c:pt>
                <c:pt idx="69" formatCode="General">
                  <c:v>2396.8000000000002</c:v>
                </c:pt>
                <c:pt idx="70" formatCode="General">
                  <c:v>2383.9</c:v>
                </c:pt>
                <c:pt idx="71" formatCode="General">
                  <c:v>2375.8000000000002</c:v>
                </c:pt>
                <c:pt idx="72" formatCode="General">
                  <c:v>2382.3000000000002</c:v>
                </c:pt>
                <c:pt idx="73" formatCode="General">
                  <c:v>2393.5</c:v>
                </c:pt>
                <c:pt idx="74" formatCode="General">
                  <c:v>2391.9</c:v>
                </c:pt>
                <c:pt idx="75" formatCode="General">
                  <c:v>2396.8000000000002</c:v>
                </c:pt>
                <c:pt idx="76" formatCode="General">
                  <c:v>2391.9</c:v>
                </c:pt>
                <c:pt idx="77" formatCode="General">
                  <c:v>2364.5</c:v>
                </c:pt>
                <c:pt idx="78" formatCode="General">
                  <c:v>2388.6999999999998</c:v>
                </c:pt>
                <c:pt idx="79" formatCode="General">
                  <c:v>2372.6</c:v>
                </c:pt>
                <c:pt idx="80" formatCode="General">
                  <c:v>2385.5</c:v>
                </c:pt>
                <c:pt idx="81" formatCode="General">
                  <c:v>2400</c:v>
                </c:pt>
                <c:pt idx="82" formatCode="General">
                  <c:v>2371</c:v>
                </c:pt>
                <c:pt idx="83" formatCode="General">
                  <c:v>2400</c:v>
                </c:pt>
                <c:pt idx="84" formatCode="General">
                  <c:v>2379</c:v>
                </c:pt>
                <c:pt idx="85" formatCode="General">
                  <c:v>2390.3000000000002</c:v>
                </c:pt>
                <c:pt idx="86" formatCode="General">
                  <c:v>2375.8000000000002</c:v>
                </c:pt>
                <c:pt idx="87" formatCode="General">
                  <c:v>2382.3000000000002</c:v>
                </c:pt>
                <c:pt idx="88" formatCode="General">
                  <c:v>2391.9</c:v>
                </c:pt>
                <c:pt idx="89" formatCode="General">
                  <c:v>2374.1999999999998</c:v>
                </c:pt>
                <c:pt idx="90" formatCode="General">
                  <c:v>2398.4</c:v>
                </c:pt>
                <c:pt idx="91" formatCode="General">
                  <c:v>2382.3000000000002</c:v>
                </c:pt>
                <c:pt idx="92" formatCode="General">
                  <c:v>2369.4</c:v>
                </c:pt>
                <c:pt idx="93" formatCode="General">
                  <c:v>2364.5</c:v>
                </c:pt>
                <c:pt idx="94" formatCode="General">
                  <c:v>2385.5</c:v>
                </c:pt>
                <c:pt idx="95" formatCode="General">
                  <c:v>2391.9</c:v>
                </c:pt>
                <c:pt idx="96" formatCode="General">
                  <c:v>2400</c:v>
                </c:pt>
                <c:pt idx="97" formatCode="General">
                  <c:v>2393.5</c:v>
                </c:pt>
                <c:pt idx="98" formatCode="General">
                  <c:v>2385.5</c:v>
                </c:pt>
                <c:pt idx="99" formatCode="General">
                  <c:v>2388.6999999999998</c:v>
                </c:pt>
                <c:pt idx="100" formatCode="General">
                  <c:v>2385.5</c:v>
                </c:pt>
                <c:pt idx="101" formatCode="General">
                  <c:v>2391.9</c:v>
                </c:pt>
                <c:pt idx="102" formatCode="General">
                  <c:v>2398.4</c:v>
                </c:pt>
                <c:pt idx="103" formatCode="General">
                  <c:v>2396.8000000000002</c:v>
                </c:pt>
                <c:pt idx="104" formatCode="General">
                  <c:v>2396.8000000000002</c:v>
                </c:pt>
                <c:pt idx="105" formatCode="General">
                  <c:v>2372.6</c:v>
                </c:pt>
                <c:pt idx="106" formatCode="General">
                  <c:v>2382.3000000000002</c:v>
                </c:pt>
                <c:pt idx="107" formatCode="General">
                  <c:v>2388.6999999999998</c:v>
                </c:pt>
                <c:pt idx="108" formatCode="General">
                  <c:v>2398.4</c:v>
                </c:pt>
                <c:pt idx="109" formatCode="General">
                  <c:v>2395.1999999999998</c:v>
                </c:pt>
                <c:pt idx="110" formatCode="General">
                  <c:v>2393.5</c:v>
                </c:pt>
                <c:pt idx="111" formatCode="General">
                  <c:v>2385.5</c:v>
                </c:pt>
                <c:pt idx="112" formatCode="General">
                  <c:v>2391.9</c:v>
                </c:pt>
                <c:pt idx="113" formatCode="General">
                  <c:v>2398.4</c:v>
                </c:pt>
                <c:pt idx="114" formatCode="General">
                  <c:v>2398.4</c:v>
                </c:pt>
                <c:pt idx="115" formatCode="General">
                  <c:v>2383.9</c:v>
                </c:pt>
                <c:pt idx="116" formatCode="General">
                  <c:v>2396.8000000000002</c:v>
                </c:pt>
                <c:pt idx="117" formatCode="General">
                  <c:v>2375.8000000000002</c:v>
                </c:pt>
                <c:pt idx="118" formatCode="General">
                  <c:v>2372.6</c:v>
                </c:pt>
                <c:pt idx="119" formatCode="General">
                  <c:v>2393.5</c:v>
                </c:pt>
                <c:pt idx="120" formatCode="General">
                  <c:v>2400</c:v>
                </c:pt>
                <c:pt idx="121" formatCode="General">
                  <c:v>2377.4</c:v>
                </c:pt>
                <c:pt idx="122" formatCode="General">
                  <c:v>2353.1999999999998</c:v>
                </c:pt>
                <c:pt idx="123" formatCode="General">
                  <c:v>2400</c:v>
                </c:pt>
                <c:pt idx="124" formatCode="General">
                  <c:v>2396.8000000000002</c:v>
                </c:pt>
                <c:pt idx="125" formatCode="General">
                  <c:v>2383.9</c:v>
                </c:pt>
                <c:pt idx="126" formatCode="General">
                  <c:v>2398.4</c:v>
                </c:pt>
                <c:pt idx="127" formatCode="General">
                  <c:v>2400</c:v>
                </c:pt>
                <c:pt idx="128" formatCode="General">
                  <c:v>2366.1</c:v>
                </c:pt>
                <c:pt idx="129" formatCode="General">
                  <c:v>2400</c:v>
                </c:pt>
                <c:pt idx="130" formatCode="General">
                  <c:v>2377.4</c:v>
                </c:pt>
                <c:pt idx="131" formatCode="General">
                  <c:v>2383.9</c:v>
                </c:pt>
                <c:pt idx="132" formatCode="General">
                  <c:v>2396.8000000000002</c:v>
                </c:pt>
                <c:pt idx="133" formatCode="General">
                  <c:v>2395.1999999999998</c:v>
                </c:pt>
                <c:pt idx="134" formatCode="General">
                  <c:v>2396.8000000000002</c:v>
                </c:pt>
                <c:pt idx="135" formatCode="General">
                  <c:v>2385.5</c:v>
                </c:pt>
                <c:pt idx="136" formatCode="General">
                  <c:v>2400</c:v>
                </c:pt>
                <c:pt idx="137" formatCode="General">
                  <c:v>2380.6</c:v>
                </c:pt>
                <c:pt idx="138" formatCode="General">
                  <c:v>2398.4</c:v>
                </c:pt>
                <c:pt idx="139" formatCode="General">
                  <c:v>2400</c:v>
                </c:pt>
                <c:pt idx="140" formatCode="General">
                  <c:v>2367.6999999999998</c:v>
                </c:pt>
                <c:pt idx="141" formatCode="General">
                  <c:v>2361.3000000000002</c:v>
                </c:pt>
                <c:pt idx="142" formatCode="General">
                  <c:v>2372.6</c:v>
                </c:pt>
                <c:pt idx="143" formatCode="General">
                  <c:v>2396.8000000000002</c:v>
                </c:pt>
                <c:pt idx="144" formatCode="General">
                  <c:v>2391.9</c:v>
                </c:pt>
                <c:pt idx="145" formatCode="General">
                  <c:v>2395.1999999999998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3F-4FC9-B974-6D1E1440A7D8}"/>
            </c:ext>
          </c:extLst>
        </c:ser>
        <c:ser>
          <c:idx val="1"/>
          <c:order val="1"/>
          <c:tx>
            <c:strRef>
              <c:f>Analysis!$F$2</c:f>
              <c:strCache>
                <c:ptCount val="1"/>
                <c:pt idx="0">
                  <c:v>Contact pressure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Analysis!$B$4:$B$149</c:f>
              <c:numCache>
                <c:formatCode>General</c:formatCode>
                <c:ptCount val="146"/>
                <c:pt idx="0">
                  <c:v>36000</c:v>
                </c:pt>
                <c:pt idx="1">
                  <c:v>36000</c:v>
                </c:pt>
                <c:pt idx="2">
                  <c:v>36256</c:v>
                </c:pt>
                <c:pt idx="3">
                  <c:v>36503</c:v>
                </c:pt>
                <c:pt idx="4">
                  <c:v>36759</c:v>
                </c:pt>
                <c:pt idx="5">
                  <c:v>37007</c:v>
                </c:pt>
                <c:pt idx="6">
                  <c:v>37269</c:v>
                </c:pt>
                <c:pt idx="7">
                  <c:v>37505</c:v>
                </c:pt>
                <c:pt idx="8">
                  <c:v>37845</c:v>
                </c:pt>
                <c:pt idx="9">
                  <c:v>38014</c:v>
                </c:pt>
                <c:pt idx="10">
                  <c:v>38251</c:v>
                </c:pt>
                <c:pt idx="11">
                  <c:v>38487</c:v>
                </c:pt>
                <c:pt idx="12">
                  <c:v>38749</c:v>
                </c:pt>
                <c:pt idx="13">
                  <c:v>39008</c:v>
                </c:pt>
                <c:pt idx="14">
                  <c:v>39253</c:v>
                </c:pt>
                <c:pt idx="15">
                  <c:v>39504</c:v>
                </c:pt>
                <c:pt idx="16">
                  <c:v>39760</c:v>
                </c:pt>
                <c:pt idx="17">
                  <c:v>40002</c:v>
                </c:pt>
                <c:pt idx="18">
                  <c:v>40274</c:v>
                </c:pt>
                <c:pt idx="19">
                  <c:v>40534</c:v>
                </c:pt>
                <c:pt idx="20">
                  <c:v>40751</c:v>
                </c:pt>
                <c:pt idx="21">
                  <c:v>41007</c:v>
                </c:pt>
                <c:pt idx="22">
                  <c:v>41250</c:v>
                </c:pt>
                <c:pt idx="23">
                  <c:v>41513</c:v>
                </c:pt>
                <c:pt idx="24">
                  <c:v>41752</c:v>
                </c:pt>
                <c:pt idx="25">
                  <c:v>42005</c:v>
                </c:pt>
                <c:pt idx="26">
                  <c:v>42254</c:v>
                </c:pt>
                <c:pt idx="27">
                  <c:v>42512</c:v>
                </c:pt>
                <c:pt idx="28">
                  <c:v>42752</c:v>
                </c:pt>
                <c:pt idx="29">
                  <c:v>43004</c:v>
                </c:pt>
                <c:pt idx="30">
                  <c:v>43251</c:v>
                </c:pt>
                <c:pt idx="31">
                  <c:v>43503</c:v>
                </c:pt>
                <c:pt idx="32">
                  <c:v>43750</c:v>
                </c:pt>
                <c:pt idx="33">
                  <c:v>44006</c:v>
                </c:pt>
                <c:pt idx="34">
                  <c:v>44250</c:v>
                </c:pt>
                <c:pt idx="35">
                  <c:v>44511</c:v>
                </c:pt>
                <c:pt idx="36">
                  <c:v>44774</c:v>
                </c:pt>
                <c:pt idx="37">
                  <c:v>45013</c:v>
                </c:pt>
                <c:pt idx="38">
                  <c:v>45249</c:v>
                </c:pt>
                <c:pt idx="39">
                  <c:v>45505</c:v>
                </c:pt>
                <c:pt idx="40">
                  <c:v>45757</c:v>
                </c:pt>
                <c:pt idx="41">
                  <c:v>46007</c:v>
                </c:pt>
                <c:pt idx="42">
                  <c:v>46279</c:v>
                </c:pt>
                <c:pt idx="43">
                  <c:v>46502</c:v>
                </c:pt>
                <c:pt idx="44">
                  <c:v>46763</c:v>
                </c:pt>
                <c:pt idx="45">
                  <c:v>47001</c:v>
                </c:pt>
                <c:pt idx="46">
                  <c:v>47268</c:v>
                </c:pt>
                <c:pt idx="47">
                  <c:v>47503</c:v>
                </c:pt>
                <c:pt idx="48">
                  <c:v>47782</c:v>
                </c:pt>
                <c:pt idx="49">
                  <c:v>48002</c:v>
                </c:pt>
                <c:pt idx="50">
                  <c:v>48260</c:v>
                </c:pt>
                <c:pt idx="51">
                  <c:v>48500</c:v>
                </c:pt>
                <c:pt idx="52">
                  <c:v>48758</c:v>
                </c:pt>
                <c:pt idx="53">
                  <c:v>49002</c:v>
                </c:pt>
                <c:pt idx="54">
                  <c:v>49258</c:v>
                </c:pt>
                <c:pt idx="55">
                  <c:v>49528</c:v>
                </c:pt>
                <c:pt idx="56">
                  <c:v>49766</c:v>
                </c:pt>
                <c:pt idx="57">
                  <c:v>50008</c:v>
                </c:pt>
                <c:pt idx="58">
                  <c:v>50229</c:v>
                </c:pt>
                <c:pt idx="59">
                  <c:v>50510</c:v>
                </c:pt>
                <c:pt idx="60">
                  <c:v>50542</c:v>
                </c:pt>
                <c:pt idx="61">
                  <c:v>50595</c:v>
                </c:pt>
                <c:pt idx="62">
                  <c:v>50753</c:v>
                </c:pt>
                <c:pt idx="63">
                  <c:v>51011</c:v>
                </c:pt>
                <c:pt idx="64">
                  <c:v>51289</c:v>
                </c:pt>
                <c:pt idx="65">
                  <c:v>51500</c:v>
                </c:pt>
                <c:pt idx="66">
                  <c:v>51778</c:v>
                </c:pt>
                <c:pt idx="67">
                  <c:v>52014</c:v>
                </c:pt>
                <c:pt idx="68">
                  <c:v>52250</c:v>
                </c:pt>
                <c:pt idx="69">
                  <c:v>52512</c:v>
                </c:pt>
                <c:pt idx="70">
                  <c:v>52755</c:v>
                </c:pt>
                <c:pt idx="71">
                  <c:v>53007</c:v>
                </c:pt>
                <c:pt idx="72">
                  <c:v>53263</c:v>
                </c:pt>
                <c:pt idx="73">
                  <c:v>53501</c:v>
                </c:pt>
                <c:pt idx="74">
                  <c:v>53768</c:v>
                </c:pt>
                <c:pt idx="75">
                  <c:v>54011</c:v>
                </c:pt>
                <c:pt idx="76">
                  <c:v>54250</c:v>
                </c:pt>
                <c:pt idx="77">
                  <c:v>54509</c:v>
                </c:pt>
                <c:pt idx="78">
                  <c:v>54756</c:v>
                </c:pt>
                <c:pt idx="79">
                  <c:v>55000</c:v>
                </c:pt>
                <c:pt idx="80">
                  <c:v>55272</c:v>
                </c:pt>
                <c:pt idx="81">
                  <c:v>55499</c:v>
                </c:pt>
                <c:pt idx="82">
                  <c:v>55767</c:v>
                </c:pt>
                <c:pt idx="83">
                  <c:v>56013</c:v>
                </c:pt>
                <c:pt idx="84">
                  <c:v>56246</c:v>
                </c:pt>
                <c:pt idx="85">
                  <c:v>56504</c:v>
                </c:pt>
                <c:pt idx="86">
                  <c:v>56761</c:v>
                </c:pt>
                <c:pt idx="87">
                  <c:v>57001</c:v>
                </c:pt>
                <c:pt idx="88">
                  <c:v>57272</c:v>
                </c:pt>
                <c:pt idx="89">
                  <c:v>57509</c:v>
                </c:pt>
                <c:pt idx="90">
                  <c:v>57760</c:v>
                </c:pt>
                <c:pt idx="91">
                  <c:v>57994</c:v>
                </c:pt>
                <c:pt idx="92">
                  <c:v>58254</c:v>
                </c:pt>
                <c:pt idx="93">
                  <c:v>58505</c:v>
                </c:pt>
                <c:pt idx="94">
                  <c:v>58751</c:v>
                </c:pt>
                <c:pt idx="95">
                  <c:v>59029</c:v>
                </c:pt>
                <c:pt idx="96">
                  <c:v>59250</c:v>
                </c:pt>
                <c:pt idx="97">
                  <c:v>59501</c:v>
                </c:pt>
                <c:pt idx="98">
                  <c:v>59766</c:v>
                </c:pt>
                <c:pt idx="99">
                  <c:v>60000</c:v>
                </c:pt>
                <c:pt idx="100">
                  <c:v>60254</c:v>
                </c:pt>
                <c:pt idx="101">
                  <c:v>60502</c:v>
                </c:pt>
                <c:pt idx="102">
                  <c:v>60753</c:v>
                </c:pt>
                <c:pt idx="103">
                  <c:v>61007</c:v>
                </c:pt>
                <c:pt idx="104">
                  <c:v>61293</c:v>
                </c:pt>
                <c:pt idx="105">
                  <c:v>61509</c:v>
                </c:pt>
                <c:pt idx="106">
                  <c:v>61754</c:v>
                </c:pt>
                <c:pt idx="107">
                  <c:v>62008</c:v>
                </c:pt>
                <c:pt idx="108">
                  <c:v>62269</c:v>
                </c:pt>
                <c:pt idx="109">
                  <c:v>62521</c:v>
                </c:pt>
                <c:pt idx="110">
                  <c:v>62835</c:v>
                </c:pt>
                <c:pt idx="111">
                  <c:v>63011</c:v>
                </c:pt>
                <c:pt idx="112">
                  <c:v>63256</c:v>
                </c:pt>
                <c:pt idx="113">
                  <c:v>63509</c:v>
                </c:pt>
                <c:pt idx="114">
                  <c:v>63757</c:v>
                </c:pt>
                <c:pt idx="115">
                  <c:v>64002</c:v>
                </c:pt>
                <c:pt idx="116">
                  <c:v>64250</c:v>
                </c:pt>
                <c:pt idx="117">
                  <c:v>64515</c:v>
                </c:pt>
                <c:pt idx="118" formatCode="0">
                  <c:v>64800</c:v>
                </c:pt>
                <c:pt idx="119" formatCode="0">
                  <c:v>65045</c:v>
                </c:pt>
                <c:pt idx="120" formatCode="0">
                  <c:v>65269</c:v>
                </c:pt>
                <c:pt idx="121" formatCode="0">
                  <c:v>65539</c:v>
                </c:pt>
                <c:pt idx="122" formatCode="0">
                  <c:v>65801</c:v>
                </c:pt>
                <c:pt idx="123" formatCode="0">
                  <c:v>65968</c:v>
                </c:pt>
                <c:pt idx="124" formatCode="0">
                  <c:v>66256</c:v>
                </c:pt>
                <c:pt idx="125" formatCode="0">
                  <c:v>66538</c:v>
                </c:pt>
                <c:pt idx="126" formatCode="0">
                  <c:v>66773</c:v>
                </c:pt>
                <c:pt idx="127" formatCode="0">
                  <c:v>67000</c:v>
                </c:pt>
                <c:pt idx="128" formatCode="0">
                  <c:v>67274</c:v>
                </c:pt>
                <c:pt idx="129" formatCode="0">
                  <c:v>67518</c:v>
                </c:pt>
                <c:pt idx="130" formatCode="0">
                  <c:v>67752</c:v>
                </c:pt>
                <c:pt idx="131" formatCode="0">
                  <c:v>68008</c:v>
                </c:pt>
                <c:pt idx="132" formatCode="0">
                  <c:v>68263</c:v>
                </c:pt>
                <c:pt idx="133" formatCode="0">
                  <c:v>68526</c:v>
                </c:pt>
                <c:pt idx="134" formatCode="0">
                  <c:v>68761</c:v>
                </c:pt>
                <c:pt idx="135" formatCode="0">
                  <c:v>69005</c:v>
                </c:pt>
                <c:pt idx="136" formatCode="0">
                  <c:v>69250</c:v>
                </c:pt>
                <c:pt idx="137" formatCode="0">
                  <c:v>69517</c:v>
                </c:pt>
                <c:pt idx="138" formatCode="0">
                  <c:v>69750</c:v>
                </c:pt>
                <c:pt idx="139" formatCode="0">
                  <c:v>70000</c:v>
                </c:pt>
                <c:pt idx="140" formatCode="0">
                  <c:v>70250</c:v>
                </c:pt>
                <c:pt idx="141" formatCode="0">
                  <c:v>70513</c:v>
                </c:pt>
                <c:pt idx="142" formatCode="0">
                  <c:v>70750</c:v>
                </c:pt>
                <c:pt idx="143" formatCode="0">
                  <c:v>71002</c:v>
                </c:pt>
                <c:pt idx="144" formatCode="0">
                  <c:v>71250</c:v>
                </c:pt>
                <c:pt idx="145" formatCode="0">
                  <c:v>71590</c:v>
                </c:pt>
              </c:numCache>
            </c:numRef>
          </c:xVal>
          <c:yVal>
            <c:numRef>
              <c:f>Analysis!$AP$4:$AP$149</c:f>
              <c:numCache>
                <c:formatCode>0.00</c:formatCode>
                <c:ptCount val="146"/>
                <c:pt idx="0">
                  <c:v>223.4</c:v>
                </c:pt>
                <c:pt idx="1">
                  <c:v>223.9</c:v>
                </c:pt>
                <c:pt idx="2">
                  <c:v>224</c:v>
                </c:pt>
                <c:pt idx="3">
                  <c:v>224.1</c:v>
                </c:pt>
                <c:pt idx="4">
                  <c:v>223.6</c:v>
                </c:pt>
                <c:pt idx="5">
                  <c:v>219.4</c:v>
                </c:pt>
                <c:pt idx="6" formatCode="General">
                  <c:v>227.4</c:v>
                </c:pt>
                <c:pt idx="7" formatCode="General">
                  <c:v>227.8</c:v>
                </c:pt>
                <c:pt idx="8" formatCode="General">
                  <c:v>227.4</c:v>
                </c:pt>
                <c:pt idx="9" formatCode="General">
                  <c:v>218.5</c:v>
                </c:pt>
                <c:pt idx="10" formatCode="General">
                  <c:v>266.39999999999998</c:v>
                </c:pt>
                <c:pt idx="11" formatCode="General">
                  <c:v>87.2</c:v>
                </c:pt>
                <c:pt idx="12">
                  <c:v>266.5</c:v>
                </c:pt>
                <c:pt idx="13">
                  <c:v>229</c:v>
                </c:pt>
                <c:pt idx="14">
                  <c:v>229.7</c:v>
                </c:pt>
                <c:pt idx="15">
                  <c:v>229.1</c:v>
                </c:pt>
                <c:pt idx="16">
                  <c:v>234.5</c:v>
                </c:pt>
                <c:pt idx="17">
                  <c:v>250.1</c:v>
                </c:pt>
                <c:pt idx="18">
                  <c:v>250.3</c:v>
                </c:pt>
                <c:pt idx="19">
                  <c:v>249.6</c:v>
                </c:pt>
                <c:pt idx="20" formatCode="General">
                  <c:v>228.4</c:v>
                </c:pt>
                <c:pt idx="21" formatCode="General">
                  <c:v>227.6</c:v>
                </c:pt>
                <c:pt idx="22">
                  <c:v>227.9</c:v>
                </c:pt>
                <c:pt idx="23">
                  <c:v>227.9</c:v>
                </c:pt>
                <c:pt idx="24">
                  <c:v>227.2</c:v>
                </c:pt>
                <c:pt idx="25">
                  <c:v>222.5</c:v>
                </c:pt>
                <c:pt idx="26" formatCode="General">
                  <c:v>222</c:v>
                </c:pt>
                <c:pt idx="27" formatCode="General">
                  <c:v>221.6</c:v>
                </c:pt>
                <c:pt idx="28" formatCode="General">
                  <c:v>221.9</c:v>
                </c:pt>
                <c:pt idx="29" formatCode="General">
                  <c:v>221.9</c:v>
                </c:pt>
                <c:pt idx="30" formatCode="General">
                  <c:v>221.5</c:v>
                </c:pt>
                <c:pt idx="31" formatCode="General">
                  <c:v>222.6</c:v>
                </c:pt>
                <c:pt idx="32" formatCode="General">
                  <c:v>323.89999999999998</c:v>
                </c:pt>
                <c:pt idx="33" formatCode="General">
                  <c:v>324.3</c:v>
                </c:pt>
                <c:pt idx="34" formatCode="General">
                  <c:v>325.39999999999998</c:v>
                </c:pt>
                <c:pt idx="35" formatCode="General">
                  <c:v>324.39999999999998</c:v>
                </c:pt>
                <c:pt idx="36" formatCode="General">
                  <c:v>324.89999999999998</c:v>
                </c:pt>
                <c:pt idx="37" formatCode="General">
                  <c:v>361.3</c:v>
                </c:pt>
                <c:pt idx="38" formatCode="General">
                  <c:v>361.4</c:v>
                </c:pt>
                <c:pt idx="39" formatCode="General">
                  <c:v>361.7</c:v>
                </c:pt>
                <c:pt idx="40" formatCode="General">
                  <c:v>357.9</c:v>
                </c:pt>
                <c:pt idx="41" formatCode="0.0">
                  <c:v>206.9</c:v>
                </c:pt>
                <c:pt idx="42" formatCode="0.0">
                  <c:v>207.3</c:v>
                </c:pt>
                <c:pt idx="43" formatCode="0.0">
                  <c:v>206.7</c:v>
                </c:pt>
                <c:pt idx="44" formatCode="0.0">
                  <c:v>207.6</c:v>
                </c:pt>
                <c:pt idx="45">
                  <c:v>261.39999999999998</c:v>
                </c:pt>
                <c:pt idx="46">
                  <c:v>261.39999999999998</c:v>
                </c:pt>
                <c:pt idx="47" formatCode="General">
                  <c:v>261.2</c:v>
                </c:pt>
                <c:pt idx="48" formatCode="General">
                  <c:v>261.8</c:v>
                </c:pt>
                <c:pt idx="49" formatCode="General">
                  <c:v>213.1</c:v>
                </c:pt>
                <c:pt idx="50" formatCode="General">
                  <c:v>212.6</c:v>
                </c:pt>
                <c:pt idx="51" formatCode="General">
                  <c:v>211.8</c:v>
                </c:pt>
                <c:pt idx="52" formatCode="General">
                  <c:v>213</c:v>
                </c:pt>
                <c:pt idx="53" formatCode="General">
                  <c:v>176.5</c:v>
                </c:pt>
                <c:pt idx="54" formatCode="General">
                  <c:v>175.8</c:v>
                </c:pt>
                <c:pt idx="55" formatCode="General">
                  <c:v>176</c:v>
                </c:pt>
                <c:pt idx="56" formatCode="General">
                  <c:v>176.3</c:v>
                </c:pt>
                <c:pt idx="57" formatCode="General">
                  <c:v>148.4</c:v>
                </c:pt>
                <c:pt idx="58" formatCode="General">
                  <c:v>148</c:v>
                </c:pt>
                <c:pt idx="59" formatCode="General">
                  <c:v>147.9</c:v>
                </c:pt>
                <c:pt idx="60" formatCode="General">
                  <c:v>147.9</c:v>
                </c:pt>
                <c:pt idx="61" formatCode="General">
                  <c:v>148.1</c:v>
                </c:pt>
                <c:pt idx="62" formatCode="General">
                  <c:v>147.6</c:v>
                </c:pt>
                <c:pt idx="63" formatCode="General">
                  <c:v>199.9</c:v>
                </c:pt>
                <c:pt idx="64" formatCode="General">
                  <c:v>199.3</c:v>
                </c:pt>
                <c:pt idx="65" formatCode="General">
                  <c:v>199.7</c:v>
                </c:pt>
                <c:pt idx="66" formatCode="General">
                  <c:v>200</c:v>
                </c:pt>
                <c:pt idx="67" formatCode="General">
                  <c:v>155.30000000000001</c:v>
                </c:pt>
                <c:pt idx="68" formatCode="General">
                  <c:v>154.9</c:v>
                </c:pt>
                <c:pt idx="69" formatCode="General">
                  <c:v>154.80000000000001</c:v>
                </c:pt>
                <c:pt idx="70" formatCode="General">
                  <c:v>155.19999999999999</c:v>
                </c:pt>
                <c:pt idx="71" formatCode="General">
                  <c:v>207.5</c:v>
                </c:pt>
                <c:pt idx="72" formatCode="General">
                  <c:v>207.3</c:v>
                </c:pt>
                <c:pt idx="73" formatCode="General">
                  <c:v>206.3</c:v>
                </c:pt>
                <c:pt idx="74" formatCode="General">
                  <c:v>207.4</c:v>
                </c:pt>
                <c:pt idx="75" formatCode="General">
                  <c:v>212.7</c:v>
                </c:pt>
                <c:pt idx="76" formatCode="General">
                  <c:v>213.3</c:v>
                </c:pt>
                <c:pt idx="77" formatCode="General">
                  <c:v>213.5</c:v>
                </c:pt>
                <c:pt idx="78" formatCode="General">
                  <c:v>211.6</c:v>
                </c:pt>
                <c:pt idx="79" formatCode="General">
                  <c:v>207.8</c:v>
                </c:pt>
                <c:pt idx="80" formatCode="General">
                  <c:v>207.9</c:v>
                </c:pt>
                <c:pt idx="81" formatCode="General">
                  <c:v>207.1</c:v>
                </c:pt>
                <c:pt idx="82" formatCode="General">
                  <c:v>207</c:v>
                </c:pt>
                <c:pt idx="83" formatCode="General">
                  <c:v>170.2</c:v>
                </c:pt>
                <c:pt idx="84" formatCode="General">
                  <c:v>170.2</c:v>
                </c:pt>
                <c:pt idx="85" formatCode="General">
                  <c:v>169.9</c:v>
                </c:pt>
                <c:pt idx="86" formatCode="General">
                  <c:v>170.3</c:v>
                </c:pt>
                <c:pt idx="87" formatCode="General">
                  <c:v>163.80000000000001</c:v>
                </c:pt>
                <c:pt idx="88" formatCode="General">
                  <c:v>163.1</c:v>
                </c:pt>
                <c:pt idx="89" formatCode="General">
                  <c:v>163.30000000000001</c:v>
                </c:pt>
                <c:pt idx="90" formatCode="General">
                  <c:v>163.80000000000001</c:v>
                </c:pt>
                <c:pt idx="91" formatCode="General">
                  <c:v>156.9</c:v>
                </c:pt>
                <c:pt idx="92" formatCode="General">
                  <c:v>156.69999999999999</c:v>
                </c:pt>
                <c:pt idx="93" formatCode="General">
                  <c:v>157.30000000000001</c:v>
                </c:pt>
                <c:pt idx="94" formatCode="General">
                  <c:v>157.1</c:v>
                </c:pt>
                <c:pt idx="95" formatCode="General">
                  <c:v>146.1</c:v>
                </c:pt>
                <c:pt idx="96" formatCode="General">
                  <c:v>146.19999999999999</c:v>
                </c:pt>
                <c:pt idx="97" formatCode="General">
                  <c:v>146.30000000000001</c:v>
                </c:pt>
                <c:pt idx="98" formatCode="General">
                  <c:v>146.19999999999999</c:v>
                </c:pt>
                <c:pt idx="99" formatCode="General">
                  <c:v>174.5</c:v>
                </c:pt>
                <c:pt idx="100" formatCode="General">
                  <c:v>174.3</c:v>
                </c:pt>
                <c:pt idx="101" formatCode="General">
                  <c:v>174.3</c:v>
                </c:pt>
                <c:pt idx="102" formatCode="General">
                  <c:v>173.9</c:v>
                </c:pt>
                <c:pt idx="103" formatCode="General">
                  <c:v>268.10000000000002</c:v>
                </c:pt>
                <c:pt idx="104" formatCode="General">
                  <c:v>268.10000000000002</c:v>
                </c:pt>
                <c:pt idx="105" formatCode="General">
                  <c:v>268.7</c:v>
                </c:pt>
                <c:pt idx="106" formatCode="General">
                  <c:v>268.2</c:v>
                </c:pt>
                <c:pt idx="107" formatCode="General">
                  <c:v>289.10000000000002</c:v>
                </c:pt>
                <c:pt idx="108" formatCode="General">
                  <c:v>292.39999999999998</c:v>
                </c:pt>
                <c:pt idx="109" formatCode="General">
                  <c:v>292.2</c:v>
                </c:pt>
                <c:pt idx="110" formatCode="General">
                  <c:v>291.8</c:v>
                </c:pt>
                <c:pt idx="111" formatCode="General">
                  <c:v>277.89999999999998</c:v>
                </c:pt>
                <c:pt idx="112" formatCode="General">
                  <c:v>277.3</c:v>
                </c:pt>
                <c:pt idx="113" formatCode="General">
                  <c:v>276.7</c:v>
                </c:pt>
                <c:pt idx="114" formatCode="General">
                  <c:v>277</c:v>
                </c:pt>
                <c:pt idx="115" formatCode="General">
                  <c:v>204.1</c:v>
                </c:pt>
                <c:pt idx="116" formatCode="General">
                  <c:v>203.8</c:v>
                </c:pt>
                <c:pt idx="117" formatCode="General">
                  <c:v>204.1</c:v>
                </c:pt>
                <c:pt idx="118" formatCode="General">
                  <c:v>203.6</c:v>
                </c:pt>
                <c:pt idx="119" formatCode="General">
                  <c:v>201.9</c:v>
                </c:pt>
                <c:pt idx="120" formatCode="General">
                  <c:v>202.2</c:v>
                </c:pt>
                <c:pt idx="121" formatCode="General">
                  <c:v>202</c:v>
                </c:pt>
                <c:pt idx="122" formatCode="General">
                  <c:v>202.2</c:v>
                </c:pt>
                <c:pt idx="123" formatCode="General">
                  <c:v>213.4</c:v>
                </c:pt>
                <c:pt idx="124" formatCode="General">
                  <c:v>212.1</c:v>
                </c:pt>
                <c:pt idx="125" formatCode="General">
                  <c:v>213.5</c:v>
                </c:pt>
                <c:pt idx="126" formatCode="General">
                  <c:v>212.9</c:v>
                </c:pt>
                <c:pt idx="127" formatCode="General">
                  <c:v>382.4</c:v>
                </c:pt>
                <c:pt idx="128" formatCode="General">
                  <c:v>316.89999999999998</c:v>
                </c:pt>
                <c:pt idx="129" formatCode="General">
                  <c:v>384.4</c:v>
                </c:pt>
                <c:pt idx="130" formatCode="General">
                  <c:v>383.9</c:v>
                </c:pt>
                <c:pt idx="131" formatCode="General">
                  <c:v>396.9</c:v>
                </c:pt>
                <c:pt idx="132" formatCode="General">
                  <c:v>396.7</c:v>
                </c:pt>
                <c:pt idx="133" formatCode="General">
                  <c:v>396.9</c:v>
                </c:pt>
                <c:pt idx="134" formatCode="General">
                  <c:v>394</c:v>
                </c:pt>
                <c:pt idx="135" formatCode="General">
                  <c:v>219.8</c:v>
                </c:pt>
                <c:pt idx="136" formatCode="General">
                  <c:v>220.1</c:v>
                </c:pt>
                <c:pt idx="137" formatCode="General">
                  <c:v>220.7</c:v>
                </c:pt>
                <c:pt idx="138" formatCode="General">
                  <c:v>219.9</c:v>
                </c:pt>
                <c:pt idx="139" formatCode="General">
                  <c:v>227.4</c:v>
                </c:pt>
                <c:pt idx="140" formatCode="General">
                  <c:v>227.5</c:v>
                </c:pt>
                <c:pt idx="141" formatCode="General">
                  <c:v>227.6</c:v>
                </c:pt>
                <c:pt idx="142" formatCode="General">
                  <c:v>227.9</c:v>
                </c:pt>
                <c:pt idx="143" formatCode="General">
                  <c:v>405.2</c:v>
                </c:pt>
                <c:pt idx="144" formatCode="General">
                  <c:v>405.8</c:v>
                </c:pt>
                <c:pt idx="145" formatCode="General">
                  <c:v>333.8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3F-4FC9-B974-6D1E1440A7D8}"/>
            </c:ext>
          </c:extLst>
        </c:ser>
        <c:ser>
          <c:idx val="2"/>
          <c:order val="2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Analysis!$B$4:$B$149</c:f>
              <c:numCache>
                <c:formatCode>General</c:formatCode>
                <c:ptCount val="146"/>
                <c:pt idx="0">
                  <c:v>36000</c:v>
                </c:pt>
                <c:pt idx="1">
                  <c:v>36000</c:v>
                </c:pt>
                <c:pt idx="2">
                  <c:v>36256</c:v>
                </c:pt>
                <c:pt idx="3">
                  <c:v>36503</c:v>
                </c:pt>
                <c:pt idx="4">
                  <c:v>36759</c:v>
                </c:pt>
                <c:pt idx="5">
                  <c:v>37007</c:v>
                </c:pt>
                <c:pt idx="6">
                  <c:v>37269</c:v>
                </c:pt>
                <c:pt idx="7">
                  <c:v>37505</c:v>
                </c:pt>
                <c:pt idx="8">
                  <c:v>37845</c:v>
                </c:pt>
                <c:pt idx="9">
                  <c:v>38014</c:v>
                </c:pt>
                <c:pt idx="10">
                  <c:v>38251</c:v>
                </c:pt>
                <c:pt idx="11">
                  <c:v>38487</c:v>
                </c:pt>
                <c:pt idx="12">
                  <c:v>38749</c:v>
                </c:pt>
                <c:pt idx="13">
                  <c:v>39008</c:v>
                </c:pt>
                <c:pt idx="14">
                  <c:v>39253</c:v>
                </c:pt>
                <c:pt idx="15">
                  <c:v>39504</c:v>
                </c:pt>
                <c:pt idx="16">
                  <c:v>39760</c:v>
                </c:pt>
                <c:pt idx="17">
                  <c:v>40002</c:v>
                </c:pt>
                <c:pt idx="18">
                  <c:v>40274</c:v>
                </c:pt>
                <c:pt idx="19">
                  <c:v>40534</c:v>
                </c:pt>
                <c:pt idx="20">
                  <c:v>40751</c:v>
                </c:pt>
                <c:pt idx="21">
                  <c:v>41007</c:v>
                </c:pt>
                <c:pt idx="22">
                  <c:v>41250</c:v>
                </c:pt>
                <c:pt idx="23">
                  <c:v>41513</c:v>
                </c:pt>
                <c:pt idx="24">
                  <c:v>41752</c:v>
                </c:pt>
                <c:pt idx="25">
                  <c:v>42005</c:v>
                </c:pt>
                <c:pt idx="26">
                  <c:v>42254</c:v>
                </c:pt>
                <c:pt idx="27">
                  <c:v>42512</c:v>
                </c:pt>
                <c:pt idx="28">
                  <c:v>42752</c:v>
                </c:pt>
                <c:pt idx="29">
                  <c:v>43004</c:v>
                </c:pt>
                <c:pt idx="30">
                  <c:v>43251</c:v>
                </c:pt>
                <c:pt idx="31">
                  <c:v>43503</c:v>
                </c:pt>
                <c:pt idx="32">
                  <c:v>43750</c:v>
                </c:pt>
                <c:pt idx="33">
                  <c:v>44006</c:v>
                </c:pt>
                <c:pt idx="34">
                  <c:v>44250</c:v>
                </c:pt>
                <c:pt idx="35">
                  <c:v>44511</c:v>
                </c:pt>
                <c:pt idx="36">
                  <c:v>44774</c:v>
                </c:pt>
                <c:pt idx="37">
                  <c:v>45013</c:v>
                </c:pt>
                <c:pt idx="38">
                  <c:v>45249</c:v>
                </c:pt>
                <c:pt idx="39">
                  <c:v>45505</c:v>
                </c:pt>
                <c:pt idx="40">
                  <c:v>45757</c:v>
                </c:pt>
                <c:pt idx="41">
                  <c:v>46007</c:v>
                </c:pt>
                <c:pt idx="42">
                  <c:v>46279</c:v>
                </c:pt>
                <c:pt idx="43">
                  <c:v>46502</c:v>
                </c:pt>
                <c:pt idx="44">
                  <c:v>46763</c:v>
                </c:pt>
                <c:pt idx="45">
                  <c:v>47001</c:v>
                </c:pt>
                <c:pt idx="46">
                  <c:v>47268</c:v>
                </c:pt>
                <c:pt idx="47">
                  <c:v>47503</c:v>
                </c:pt>
                <c:pt idx="48">
                  <c:v>47782</c:v>
                </c:pt>
                <c:pt idx="49">
                  <c:v>48002</c:v>
                </c:pt>
                <c:pt idx="50">
                  <c:v>48260</c:v>
                </c:pt>
                <c:pt idx="51">
                  <c:v>48500</c:v>
                </c:pt>
                <c:pt idx="52">
                  <c:v>48758</c:v>
                </c:pt>
                <c:pt idx="53">
                  <c:v>49002</c:v>
                </c:pt>
                <c:pt idx="54">
                  <c:v>49258</c:v>
                </c:pt>
                <c:pt idx="55">
                  <c:v>49528</c:v>
                </c:pt>
                <c:pt idx="56">
                  <c:v>49766</c:v>
                </c:pt>
                <c:pt idx="57">
                  <c:v>50008</c:v>
                </c:pt>
                <c:pt idx="58">
                  <c:v>50229</c:v>
                </c:pt>
                <c:pt idx="59">
                  <c:v>50510</c:v>
                </c:pt>
                <c:pt idx="60">
                  <c:v>50542</c:v>
                </c:pt>
                <c:pt idx="61">
                  <c:v>50595</c:v>
                </c:pt>
                <c:pt idx="62">
                  <c:v>50753</c:v>
                </c:pt>
                <c:pt idx="63">
                  <c:v>51011</c:v>
                </c:pt>
                <c:pt idx="64">
                  <c:v>51289</c:v>
                </c:pt>
                <c:pt idx="65">
                  <c:v>51500</c:v>
                </c:pt>
                <c:pt idx="66">
                  <c:v>51778</c:v>
                </c:pt>
                <c:pt idx="67">
                  <c:v>52014</c:v>
                </c:pt>
                <c:pt idx="68">
                  <c:v>52250</c:v>
                </c:pt>
                <c:pt idx="69">
                  <c:v>52512</c:v>
                </c:pt>
                <c:pt idx="70">
                  <c:v>52755</c:v>
                </c:pt>
                <c:pt idx="71">
                  <c:v>53007</c:v>
                </c:pt>
                <c:pt idx="72">
                  <c:v>53263</c:v>
                </c:pt>
                <c:pt idx="73">
                  <c:v>53501</c:v>
                </c:pt>
                <c:pt idx="74">
                  <c:v>53768</c:v>
                </c:pt>
                <c:pt idx="75">
                  <c:v>54011</c:v>
                </c:pt>
                <c:pt idx="76">
                  <c:v>54250</c:v>
                </c:pt>
                <c:pt idx="77">
                  <c:v>54509</c:v>
                </c:pt>
                <c:pt idx="78">
                  <c:v>54756</c:v>
                </c:pt>
                <c:pt idx="79">
                  <c:v>55000</c:v>
                </c:pt>
                <c:pt idx="80">
                  <c:v>55272</c:v>
                </c:pt>
                <c:pt idx="81">
                  <c:v>55499</c:v>
                </c:pt>
                <c:pt idx="82">
                  <c:v>55767</c:v>
                </c:pt>
                <c:pt idx="83">
                  <c:v>56013</c:v>
                </c:pt>
                <c:pt idx="84">
                  <c:v>56246</c:v>
                </c:pt>
                <c:pt idx="85">
                  <c:v>56504</c:v>
                </c:pt>
                <c:pt idx="86">
                  <c:v>56761</c:v>
                </c:pt>
                <c:pt idx="87">
                  <c:v>57001</c:v>
                </c:pt>
                <c:pt idx="88">
                  <c:v>57272</c:v>
                </c:pt>
                <c:pt idx="89">
                  <c:v>57509</c:v>
                </c:pt>
                <c:pt idx="90">
                  <c:v>57760</c:v>
                </c:pt>
                <c:pt idx="91">
                  <c:v>57994</c:v>
                </c:pt>
                <c:pt idx="92">
                  <c:v>58254</c:v>
                </c:pt>
                <c:pt idx="93">
                  <c:v>58505</c:v>
                </c:pt>
                <c:pt idx="94">
                  <c:v>58751</c:v>
                </c:pt>
                <c:pt idx="95">
                  <c:v>59029</c:v>
                </c:pt>
                <c:pt idx="96">
                  <c:v>59250</c:v>
                </c:pt>
                <c:pt idx="97">
                  <c:v>59501</c:v>
                </c:pt>
                <c:pt idx="98">
                  <c:v>59766</c:v>
                </c:pt>
                <c:pt idx="99">
                  <c:v>60000</c:v>
                </c:pt>
                <c:pt idx="100">
                  <c:v>60254</c:v>
                </c:pt>
                <c:pt idx="101">
                  <c:v>60502</c:v>
                </c:pt>
                <c:pt idx="102">
                  <c:v>60753</c:v>
                </c:pt>
                <c:pt idx="103">
                  <c:v>61007</c:v>
                </c:pt>
                <c:pt idx="104">
                  <c:v>61293</c:v>
                </c:pt>
                <c:pt idx="105">
                  <c:v>61509</c:v>
                </c:pt>
                <c:pt idx="106">
                  <c:v>61754</c:v>
                </c:pt>
                <c:pt idx="107">
                  <c:v>62008</c:v>
                </c:pt>
                <c:pt idx="108">
                  <c:v>62269</c:v>
                </c:pt>
                <c:pt idx="109">
                  <c:v>62521</c:v>
                </c:pt>
                <c:pt idx="110">
                  <c:v>62835</c:v>
                </c:pt>
                <c:pt idx="111">
                  <c:v>63011</c:v>
                </c:pt>
                <c:pt idx="112">
                  <c:v>63256</c:v>
                </c:pt>
                <c:pt idx="113">
                  <c:v>63509</c:v>
                </c:pt>
                <c:pt idx="114">
                  <c:v>63757</c:v>
                </c:pt>
                <c:pt idx="115">
                  <c:v>64002</c:v>
                </c:pt>
                <c:pt idx="116">
                  <c:v>64250</c:v>
                </c:pt>
                <c:pt idx="117">
                  <c:v>64515</c:v>
                </c:pt>
                <c:pt idx="118" formatCode="0">
                  <c:v>64800</c:v>
                </c:pt>
                <c:pt idx="119" formatCode="0">
                  <c:v>65045</c:v>
                </c:pt>
                <c:pt idx="120" formatCode="0">
                  <c:v>65269</c:v>
                </c:pt>
                <c:pt idx="121" formatCode="0">
                  <c:v>65539</c:v>
                </c:pt>
                <c:pt idx="122" formatCode="0">
                  <c:v>65801</c:v>
                </c:pt>
                <c:pt idx="123" formatCode="0">
                  <c:v>65968</c:v>
                </c:pt>
                <c:pt idx="124" formatCode="0">
                  <c:v>66256</c:v>
                </c:pt>
                <c:pt idx="125" formatCode="0">
                  <c:v>66538</c:v>
                </c:pt>
                <c:pt idx="126" formatCode="0">
                  <c:v>66773</c:v>
                </c:pt>
                <c:pt idx="127" formatCode="0">
                  <c:v>67000</c:v>
                </c:pt>
                <c:pt idx="128" formatCode="0">
                  <c:v>67274</c:v>
                </c:pt>
                <c:pt idx="129" formatCode="0">
                  <c:v>67518</c:v>
                </c:pt>
                <c:pt idx="130" formatCode="0">
                  <c:v>67752</c:v>
                </c:pt>
                <c:pt idx="131" formatCode="0">
                  <c:v>68008</c:v>
                </c:pt>
                <c:pt idx="132" formatCode="0">
                  <c:v>68263</c:v>
                </c:pt>
                <c:pt idx="133" formatCode="0">
                  <c:v>68526</c:v>
                </c:pt>
                <c:pt idx="134" formatCode="0">
                  <c:v>68761</c:v>
                </c:pt>
                <c:pt idx="135" formatCode="0">
                  <c:v>69005</c:v>
                </c:pt>
                <c:pt idx="136" formatCode="0">
                  <c:v>69250</c:v>
                </c:pt>
                <c:pt idx="137" formatCode="0">
                  <c:v>69517</c:v>
                </c:pt>
                <c:pt idx="138" formatCode="0">
                  <c:v>69750</c:v>
                </c:pt>
                <c:pt idx="139" formatCode="0">
                  <c:v>70000</c:v>
                </c:pt>
                <c:pt idx="140" formatCode="0">
                  <c:v>70250</c:v>
                </c:pt>
                <c:pt idx="141" formatCode="0">
                  <c:v>70513</c:v>
                </c:pt>
                <c:pt idx="142" formatCode="0">
                  <c:v>70750</c:v>
                </c:pt>
                <c:pt idx="143" formatCode="0">
                  <c:v>71002</c:v>
                </c:pt>
                <c:pt idx="144" formatCode="0">
                  <c:v>71250</c:v>
                </c:pt>
                <c:pt idx="145" formatCode="0">
                  <c:v>71590</c:v>
                </c:pt>
              </c:numCache>
            </c:numRef>
          </c:xVal>
          <c:yVal>
            <c:numRef>
              <c:f>Analysis!$AQ$4:$AQ$149</c:f>
              <c:numCache>
                <c:formatCode>0.00</c:formatCode>
                <c:ptCount val="146"/>
                <c:pt idx="0">
                  <c:v>75.599999999999994</c:v>
                </c:pt>
                <c:pt idx="1">
                  <c:v>75.5</c:v>
                </c:pt>
                <c:pt idx="2">
                  <c:v>75.599999999999994</c:v>
                </c:pt>
                <c:pt idx="3">
                  <c:v>75.5</c:v>
                </c:pt>
                <c:pt idx="4">
                  <c:v>75.599999999999994</c:v>
                </c:pt>
                <c:pt idx="5">
                  <c:v>75.599999999999994</c:v>
                </c:pt>
                <c:pt idx="6" formatCode="General">
                  <c:v>74.400000000000006</c:v>
                </c:pt>
                <c:pt idx="7" formatCode="General">
                  <c:v>74.400000000000006</c:v>
                </c:pt>
                <c:pt idx="8" formatCode="General">
                  <c:v>74.400000000000006</c:v>
                </c:pt>
                <c:pt idx="9" formatCode="General">
                  <c:v>75.099999999999994</c:v>
                </c:pt>
                <c:pt idx="10" formatCode="General">
                  <c:v>87.1</c:v>
                </c:pt>
                <c:pt idx="11" formatCode="General">
                  <c:v>87.2</c:v>
                </c:pt>
                <c:pt idx="12">
                  <c:v>87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80.099999999999994</c:v>
                </c:pt>
                <c:pt idx="18">
                  <c:v>80.099999999999994</c:v>
                </c:pt>
                <c:pt idx="19">
                  <c:v>80.099999999999994</c:v>
                </c:pt>
                <c:pt idx="20" formatCode="General">
                  <c:v>80.099999999999994</c:v>
                </c:pt>
                <c:pt idx="21" formatCode="General">
                  <c:v>74.400000000000006</c:v>
                </c:pt>
                <c:pt idx="22">
                  <c:v>74.400000000000006</c:v>
                </c:pt>
                <c:pt idx="23">
                  <c:v>74.400000000000006</c:v>
                </c:pt>
                <c:pt idx="24">
                  <c:v>74.400000000000006</c:v>
                </c:pt>
                <c:pt idx="25">
                  <c:v>72.599999999999994</c:v>
                </c:pt>
                <c:pt idx="26" formatCode="General">
                  <c:v>72.7</c:v>
                </c:pt>
                <c:pt idx="27" formatCode="General">
                  <c:v>72.7</c:v>
                </c:pt>
                <c:pt idx="28" formatCode="General">
                  <c:v>72.599999999999994</c:v>
                </c:pt>
                <c:pt idx="29" formatCode="General">
                  <c:v>72.7</c:v>
                </c:pt>
                <c:pt idx="30" formatCode="General">
                  <c:v>72.7</c:v>
                </c:pt>
                <c:pt idx="31" formatCode="General">
                  <c:v>72.7</c:v>
                </c:pt>
                <c:pt idx="32" formatCode="General">
                  <c:v>106.2</c:v>
                </c:pt>
                <c:pt idx="33" formatCode="General">
                  <c:v>106.2</c:v>
                </c:pt>
                <c:pt idx="34" formatCode="General">
                  <c:v>106.3</c:v>
                </c:pt>
                <c:pt idx="35" formatCode="General">
                  <c:v>106.2</c:v>
                </c:pt>
                <c:pt idx="36" formatCode="General">
                  <c:v>106.3</c:v>
                </c:pt>
                <c:pt idx="37" formatCode="General">
                  <c:v>118.2</c:v>
                </c:pt>
                <c:pt idx="38" formatCode="General">
                  <c:v>118.2</c:v>
                </c:pt>
                <c:pt idx="39" formatCode="General">
                  <c:v>118.2</c:v>
                </c:pt>
                <c:pt idx="40" formatCode="General">
                  <c:v>118.2</c:v>
                </c:pt>
                <c:pt idx="41" formatCode="General">
                  <c:v>67.8</c:v>
                </c:pt>
                <c:pt idx="42" formatCode="General">
                  <c:v>67.900000000000006</c:v>
                </c:pt>
                <c:pt idx="43" formatCode="General">
                  <c:v>67.900000000000006</c:v>
                </c:pt>
                <c:pt idx="44" formatCode="General">
                  <c:v>67.900000000000006</c:v>
                </c:pt>
                <c:pt idx="45">
                  <c:v>85.6</c:v>
                </c:pt>
                <c:pt idx="46">
                  <c:v>85.6</c:v>
                </c:pt>
                <c:pt idx="47" formatCode="General">
                  <c:v>85.6</c:v>
                </c:pt>
                <c:pt idx="48" formatCode="General">
                  <c:v>85.5</c:v>
                </c:pt>
                <c:pt idx="49" formatCode="General">
                  <c:v>69.7</c:v>
                </c:pt>
                <c:pt idx="50" formatCode="General">
                  <c:v>69.7</c:v>
                </c:pt>
                <c:pt idx="51" formatCode="General">
                  <c:v>69.7</c:v>
                </c:pt>
                <c:pt idx="52" formatCode="General">
                  <c:v>69.599999999999994</c:v>
                </c:pt>
                <c:pt idx="53" formatCode="General">
                  <c:v>57.7</c:v>
                </c:pt>
                <c:pt idx="54" formatCode="General">
                  <c:v>57.6</c:v>
                </c:pt>
                <c:pt idx="55" formatCode="General">
                  <c:v>57.6</c:v>
                </c:pt>
                <c:pt idx="56" formatCode="General">
                  <c:v>57.6</c:v>
                </c:pt>
                <c:pt idx="57" formatCode="General">
                  <c:v>48.5</c:v>
                </c:pt>
                <c:pt idx="58" formatCode="General">
                  <c:v>48.5</c:v>
                </c:pt>
                <c:pt idx="59" formatCode="General">
                  <c:v>48.5</c:v>
                </c:pt>
                <c:pt idx="60" formatCode="General">
                  <c:v>48.5</c:v>
                </c:pt>
                <c:pt idx="61" formatCode="General">
                  <c:v>48.5</c:v>
                </c:pt>
                <c:pt idx="62" formatCode="General">
                  <c:v>48.5</c:v>
                </c:pt>
                <c:pt idx="63" formatCode="General">
                  <c:v>65.400000000000006</c:v>
                </c:pt>
                <c:pt idx="64" formatCode="General">
                  <c:v>65.400000000000006</c:v>
                </c:pt>
                <c:pt idx="65" formatCode="General">
                  <c:v>65.400000000000006</c:v>
                </c:pt>
                <c:pt idx="66" formatCode="General">
                  <c:v>65.400000000000006</c:v>
                </c:pt>
                <c:pt idx="67" formatCode="General">
                  <c:v>50.7</c:v>
                </c:pt>
                <c:pt idx="68" formatCode="General">
                  <c:v>50.7</c:v>
                </c:pt>
                <c:pt idx="69" formatCode="General">
                  <c:v>50.7</c:v>
                </c:pt>
                <c:pt idx="70" formatCode="General">
                  <c:v>50.7</c:v>
                </c:pt>
                <c:pt idx="71" formatCode="General">
                  <c:v>67.8</c:v>
                </c:pt>
                <c:pt idx="72" formatCode="General">
                  <c:v>67.900000000000006</c:v>
                </c:pt>
                <c:pt idx="73" formatCode="General">
                  <c:v>67.900000000000006</c:v>
                </c:pt>
                <c:pt idx="74" formatCode="General">
                  <c:v>67.900000000000006</c:v>
                </c:pt>
                <c:pt idx="75" formatCode="General">
                  <c:v>69.7</c:v>
                </c:pt>
                <c:pt idx="76" formatCode="General">
                  <c:v>69.7</c:v>
                </c:pt>
                <c:pt idx="77" formatCode="General">
                  <c:v>69.599999999999994</c:v>
                </c:pt>
                <c:pt idx="78" formatCode="General">
                  <c:v>69.7</c:v>
                </c:pt>
                <c:pt idx="79" formatCode="General">
                  <c:v>67.900000000000006</c:v>
                </c:pt>
                <c:pt idx="80" formatCode="General">
                  <c:v>67.900000000000006</c:v>
                </c:pt>
                <c:pt idx="81" formatCode="General">
                  <c:v>67.900000000000006</c:v>
                </c:pt>
                <c:pt idx="82" formatCode="General">
                  <c:v>67.8</c:v>
                </c:pt>
                <c:pt idx="83" formatCode="General">
                  <c:v>55.6</c:v>
                </c:pt>
                <c:pt idx="84" formatCode="General">
                  <c:v>55.6</c:v>
                </c:pt>
                <c:pt idx="85" formatCode="General">
                  <c:v>55.6</c:v>
                </c:pt>
                <c:pt idx="86" formatCode="General">
                  <c:v>55.6</c:v>
                </c:pt>
                <c:pt idx="87" formatCode="General">
                  <c:v>53.5</c:v>
                </c:pt>
                <c:pt idx="88" formatCode="General">
                  <c:v>53.5</c:v>
                </c:pt>
                <c:pt idx="89" formatCode="General">
                  <c:v>53.5</c:v>
                </c:pt>
                <c:pt idx="90" formatCode="General">
                  <c:v>53.5</c:v>
                </c:pt>
                <c:pt idx="91" formatCode="General">
                  <c:v>51.4</c:v>
                </c:pt>
                <c:pt idx="92" formatCode="General">
                  <c:v>51.4</c:v>
                </c:pt>
                <c:pt idx="93" formatCode="General">
                  <c:v>51.4</c:v>
                </c:pt>
                <c:pt idx="94" formatCode="General">
                  <c:v>51.4</c:v>
                </c:pt>
                <c:pt idx="95" formatCode="General">
                  <c:v>47.8</c:v>
                </c:pt>
                <c:pt idx="96" formatCode="General">
                  <c:v>47.7</c:v>
                </c:pt>
                <c:pt idx="97" formatCode="General">
                  <c:v>47.7</c:v>
                </c:pt>
                <c:pt idx="98" formatCode="General">
                  <c:v>47.7</c:v>
                </c:pt>
                <c:pt idx="99" formatCode="General">
                  <c:v>56.9</c:v>
                </c:pt>
                <c:pt idx="100" formatCode="General">
                  <c:v>56.9</c:v>
                </c:pt>
                <c:pt idx="101" formatCode="General">
                  <c:v>57</c:v>
                </c:pt>
                <c:pt idx="102" formatCode="General">
                  <c:v>56.9</c:v>
                </c:pt>
                <c:pt idx="103" formatCode="General">
                  <c:v>87.7</c:v>
                </c:pt>
                <c:pt idx="104" formatCode="General">
                  <c:v>87.6</c:v>
                </c:pt>
                <c:pt idx="105" formatCode="General">
                  <c:v>87.7</c:v>
                </c:pt>
                <c:pt idx="106" formatCode="General">
                  <c:v>87.7</c:v>
                </c:pt>
                <c:pt idx="107" formatCode="General">
                  <c:v>86</c:v>
                </c:pt>
                <c:pt idx="108" formatCode="General">
                  <c:v>95.5</c:v>
                </c:pt>
                <c:pt idx="109" formatCode="General">
                  <c:v>95.5</c:v>
                </c:pt>
                <c:pt idx="110" formatCode="General">
                  <c:v>95.5</c:v>
                </c:pt>
                <c:pt idx="111" formatCode="General">
                  <c:v>90.8</c:v>
                </c:pt>
                <c:pt idx="112" formatCode="General">
                  <c:v>90.7</c:v>
                </c:pt>
                <c:pt idx="113" formatCode="General">
                  <c:v>90.9</c:v>
                </c:pt>
                <c:pt idx="114" formatCode="General">
                  <c:v>90.8</c:v>
                </c:pt>
                <c:pt idx="115" formatCode="General">
                  <c:v>66.599999999999994</c:v>
                </c:pt>
                <c:pt idx="116" formatCode="General">
                  <c:v>66.599999999999994</c:v>
                </c:pt>
                <c:pt idx="117" formatCode="General">
                  <c:v>66.599999999999994</c:v>
                </c:pt>
                <c:pt idx="118" formatCode="General">
                  <c:v>66.599999999999994</c:v>
                </c:pt>
                <c:pt idx="119" formatCode="General">
                  <c:v>65.8</c:v>
                </c:pt>
                <c:pt idx="120" formatCode="General">
                  <c:v>65.900000000000006</c:v>
                </c:pt>
                <c:pt idx="121" formatCode="General">
                  <c:v>66</c:v>
                </c:pt>
                <c:pt idx="122" formatCode="General">
                  <c:v>66</c:v>
                </c:pt>
                <c:pt idx="123" formatCode="General">
                  <c:v>69.400000000000006</c:v>
                </c:pt>
                <c:pt idx="124" formatCode="General">
                  <c:v>69.599999999999994</c:v>
                </c:pt>
                <c:pt idx="125" formatCode="General">
                  <c:v>69.7</c:v>
                </c:pt>
                <c:pt idx="126" formatCode="General">
                  <c:v>69.7</c:v>
                </c:pt>
                <c:pt idx="127" formatCode="General">
                  <c:v>125.7</c:v>
                </c:pt>
                <c:pt idx="128" formatCode="General">
                  <c:v>125.7</c:v>
                </c:pt>
                <c:pt idx="129" formatCode="General">
                  <c:v>125.6</c:v>
                </c:pt>
                <c:pt idx="130" formatCode="General">
                  <c:v>125.7</c:v>
                </c:pt>
                <c:pt idx="131" formatCode="General">
                  <c:v>129.6</c:v>
                </c:pt>
                <c:pt idx="132" formatCode="General">
                  <c:v>129.6</c:v>
                </c:pt>
                <c:pt idx="133" formatCode="General">
                  <c:v>129.6</c:v>
                </c:pt>
                <c:pt idx="134" formatCode="General">
                  <c:v>129.5</c:v>
                </c:pt>
                <c:pt idx="135" formatCode="General">
                  <c:v>72.099999999999994</c:v>
                </c:pt>
                <c:pt idx="136" formatCode="General">
                  <c:v>72.099999999999994</c:v>
                </c:pt>
                <c:pt idx="137" formatCode="General">
                  <c:v>72</c:v>
                </c:pt>
                <c:pt idx="138" formatCode="General">
                  <c:v>72.099999999999994</c:v>
                </c:pt>
                <c:pt idx="139" formatCode="General">
                  <c:v>74.400000000000006</c:v>
                </c:pt>
                <c:pt idx="140" formatCode="General">
                  <c:v>74.3</c:v>
                </c:pt>
                <c:pt idx="141" formatCode="General">
                  <c:v>74.400000000000006</c:v>
                </c:pt>
                <c:pt idx="142" formatCode="General">
                  <c:v>74.400000000000006</c:v>
                </c:pt>
                <c:pt idx="143" formatCode="General">
                  <c:v>132.9</c:v>
                </c:pt>
                <c:pt idx="144" formatCode="General">
                  <c:v>133</c:v>
                </c:pt>
                <c:pt idx="145" formatCode="General">
                  <c:v>128.19999999999999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3F-4FC9-B974-6D1E1440A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72000"/>
          <c:min val="3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780918116788703"/>
              <c:y val="0.852912310137806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1000"/>
      </c:valAx>
      <c:valAx>
        <c:axId val="234973264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6847044069234526E-2"/>
              <c:y val="0.10550020774443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1552018180982053E-2"/>
          <c:y val="0.90626584377751673"/>
          <c:w val="0.82831606751540687"/>
          <c:h val="9.3573077523897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Elastic Modulus</a:t>
            </a:r>
          </a:p>
        </c:rich>
      </c:tx>
      <c:layout>
        <c:manualLayout>
          <c:xMode val="edge"/>
          <c:yMode val="edge"/>
          <c:x val="0.39794759149569314"/>
          <c:y val="1.82817488119382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44369653476528"/>
          <c:y val="0.13836746340160702"/>
          <c:w val="0.81896634270301227"/>
          <c:h val="0.63376086234577289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Analysis!$B$4:$B$114</c:f>
              <c:numCache>
                <c:formatCode>General</c:formatCode>
                <c:ptCount val="111"/>
                <c:pt idx="0">
                  <c:v>36000</c:v>
                </c:pt>
                <c:pt idx="1">
                  <c:v>36000</c:v>
                </c:pt>
                <c:pt idx="2">
                  <c:v>36256</c:v>
                </c:pt>
                <c:pt idx="3">
                  <c:v>36503</c:v>
                </c:pt>
                <c:pt idx="4">
                  <c:v>36759</c:v>
                </c:pt>
                <c:pt idx="5">
                  <c:v>37007</c:v>
                </c:pt>
                <c:pt idx="6">
                  <c:v>37269</c:v>
                </c:pt>
                <c:pt idx="7">
                  <c:v>37505</c:v>
                </c:pt>
                <c:pt idx="8">
                  <c:v>37845</c:v>
                </c:pt>
                <c:pt idx="9">
                  <c:v>38014</c:v>
                </c:pt>
                <c:pt idx="10">
                  <c:v>38251</c:v>
                </c:pt>
                <c:pt idx="11">
                  <c:v>38487</c:v>
                </c:pt>
                <c:pt idx="12">
                  <c:v>38749</c:v>
                </c:pt>
                <c:pt idx="13">
                  <c:v>39008</c:v>
                </c:pt>
                <c:pt idx="14">
                  <c:v>39253</c:v>
                </c:pt>
                <c:pt idx="15">
                  <c:v>39504</c:v>
                </c:pt>
                <c:pt idx="16">
                  <c:v>39760</c:v>
                </c:pt>
                <c:pt idx="17">
                  <c:v>40002</c:v>
                </c:pt>
                <c:pt idx="18">
                  <c:v>40274</c:v>
                </c:pt>
                <c:pt idx="19">
                  <c:v>40534</c:v>
                </c:pt>
                <c:pt idx="20">
                  <c:v>40751</c:v>
                </c:pt>
                <c:pt idx="21">
                  <c:v>41007</c:v>
                </c:pt>
                <c:pt idx="22">
                  <c:v>41250</c:v>
                </c:pt>
                <c:pt idx="23">
                  <c:v>41513</c:v>
                </c:pt>
                <c:pt idx="24">
                  <c:v>41752</c:v>
                </c:pt>
                <c:pt idx="25">
                  <c:v>42005</c:v>
                </c:pt>
                <c:pt idx="26">
                  <c:v>42254</c:v>
                </c:pt>
                <c:pt idx="27">
                  <c:v>42512</c:v>
                </c:pt>
                <c:pt idx="28">
                  <c:v>42752</c:v>
                </c:pt>
                <c:pt idx="29">
                  <c:v>43004</c:v>
                </c:pt>
                <c:pt idx="30">
                  <c:v>43251</c:v>
                </c:pt>
                <c:pt idx="31">
                  <c:v>43503</c:v>
                </c:pt>
                <c:pt idx="32">
                  <c:v>43750</c:v>
                </c:pt>
                <c:pt idx="33">
                  <c:v>44006</c:v>
                </c:pt>
                <c:pt idx="34">
                  <c:v>44250</c:v>
                </c:pt>
                <c:pt idx="35">
                  <c:v>44511</c:v>
                </c:pt>
                <c:pt idx="36">
                  <c:v>44774</c:v>
                </c:pt>
                <c:pt idx="37">
                  <c:v>45013</c:v>
                </c:pt>
                <c:pt idx="38">
                  <c:v>45249</c:v>
                </c:pt>
                <c:pt idx="39">
                  <c:v>45505</c:v>
                </c:pt>
                <c:pt idx="40">
                  <c:v>45757</c:v>
                </c:pt>
                <c:pt idx="41">
                  <c:v>46007</c:v>
                </c:pt>
                <c:pt idx="42">
                  <c:v>46279</c:v>
                </c:pt>
                <c:pt idx="43">
                  <c:v>46502</c:v>
                </c:pt>
                <c:pt idx="44">
                  <c:v>46763</c:v>
                </c:pt>
                <c:pt idx="45">
                  <c:v>47001</c:v>
                </c:pt>
                <c:pt idx="46">
                  <c:v>47268</c:v>
                </c:pt>
                <c:pt idx="47">
                  <c:v>47503</c:v>
                </c:pt>
                <c:pt idx="48">
                  <c:v>47782</c:v>
                </c:pt>
                <c:pt idx="49">
                  <c:v>48002</c:v>
                </c:pt>
                <c:pt idx="50">
                  <c:v>48260</c:v>
                </c:pt>
                <c:pt idx="51">
                  <c:v>48500</c:v>
                </c:pt>
                <c:pt idx="52">
                  <c:v>48758</c:v>
                </c:pt>
                <c:pt idx="53">
                  <c:v>49002</c:v>
                </c:pt>
                <c:pt idx="54">
                  <c:v>49258</c:v>
                </c:pt>
                <c:pt idx="55">
                  <c:v>49528</c:v>
                </c:pt>
                <c:pt idx="56">
                  <c:v>49766</c:v>
                </c:pt>
                <c:pt idx="57">
                  <c:v>50008</c:v>
                </c:pt>
                <c:pt idx="58">
                  <c:v>50229</c:v>
                </c:pt>
                <c:pt idx="59">
                  <c:v>50510</c:v>
                </c:pt>
                <c:pt idx="60">
                  <c:v>50542</c:v>
                </c:pt>
                <c:pt idx="61">
                  <c:v>50595</c:v>
                </c:pt>
                <c:pt idx="62">
                  <c:v>50753</c:v>
                </c:pt>
                <c:pt idx="63">
                  <c:v>51011</c:v>
                </c:pt>
                <c:pt idx="64">
                  <c:v>51289</c:v>
                </c:pt>
                <c:pt idx="65">
                  <c:v>51500</c:v>
                </c:pt>
                <c:pt idx="66">
                  <c:v>51778</c:v>
                </c:pt>
                <c:pt idx="67">
                  <c:v>52014</c:v>
                </c:pt>
                <c:pt idx="68">
                  <c:v>52250</c:v>
                </c:pt>
                <c:pt idx="69">
                  <c:v>52512</c:v>
                </c:pt>
                <c:pt idx="70">
                  <c:v>52755</c:v>
                </c:pt>
                <c:pt idx="71">
                  <c:v>53007</c:v>
                </c:pt>
                <c:pt idx="72">
                  <c:v>53263</c:v>
                </c:pt>
                <c:pt idx="73">
                  <c:v>53501</c:v>
                </c:pt>
                <c:pt idx="74">
                  <c:v>53768</c:v>
                </c:pt>
                <c:pt idx="75">
                  <c:v>54011</c:v>
                </c:pt>
                <c:pt idx="76">
                  <c:v>54250</c:v>
                </c:pt>
                <c:pt idx="77">
                  <c:v>54509</c:v>
                </c:pt>
                <c:pt idx="78">
                  <c:v>54756</c:v>
                </c:pt>
                <c:pt idx="79">
                  <c:v>55000</c:v>
                </c:pt>
                <c:pt idx="80">
                  <c:v>55272</c:v>
                </c:pt>
                <c:pt idx="81">
                  <c:v>55499</c:v>
                </c:pt>
                <c:pt idx="82">
                  <c:v>55767</c:v>
                </c:pt>
                <c:pt idx="83">
                  <c:v>56013</c:v>
                </c:pt>
                <c:pt idx="84">
                  <c:v>56246</c:v>
                </c:pt>
                <c:pt idx="85">
                  <c:v>56504</c:v>
                </c:pt>
                <c:pt idx="86">
                  <c:v>56761</c:v>
                </c:pt>
                <c:pt idx="87">
                  <c:v>57001</c:v>
                </c:pt>
                <c:pt idx="88">
                  <c:v>57272</c:v>
                </c:pt>
                <c:pt idx="89">
                  <c:v>57509</c:v>
                </c:pt>
                <c:pt idx="90">
                  <c:v>57760</c:v>
                </c:pt>
                <c:pt idx="91">
                  <c:v>57994</c:v>
                </c:pt>
                <c:pt idx="92">
                  <c:v>58254</c:v>
                </c:pt>
                <c:pt idx="93">
                  <c:v>58505</c:v>
                </c:pt>
                <c:pt idx="94">
                  <c:v>58751</c:v>
                </c:pt>
                <c:pt idx="95">
                  <c:v>59029</c:v>
                </c:pt>
                <c:pt idx="96">
                  <c:v>59250</c:v>
                </c:pt>
                <c:pt idx="97">
                  <c:v>59501</c:v>
                </c:pt>
                <c:pt idx="98">
                  <c:v>59766</c:v>
                </c:pt>
                <c:pt idx="99">
                  <c:v>60000</c:v>
                </c:pt>
                <c:pt idx="100">
                  <c:v>60254</c:v>
                </c:pt>
                <c:pt idx="101">
                  <c:v>60502</c:v>
                </c:pt>
                <c:pt idx="102">
                  <c:v>60753</c:v>
                </c:pt>
                <c:pt idx="103">
                  <c:v>61007</c:v>
                </c:pt>
                <c:pt idx="104">
                  <c:v>61293</c:v>
                </c:pt>
                <c:pt idx="105">
                  <c:v>61509</c:v>
                </c:pt>
                <c:pt idx="106">
                  <c:v>61754</c:v>
                </c:pt>
                <c:pt idx="107">
                  <c:v>62008</c:v>
                </c:pt>
                <c:pt idx="108">
                  <c:v>62269</c:v>
                </c:pt>
                <c:pt idx="109">
                  <c:v>62521</c:v>
                </c:pt>
                <c:pt idx="110">
                  <c:v>62835</c:v>
                </c:pt>
              </c:numCache>
            </c:numRef>
          </c:xVal>
          <c:yVal>
            <c:numRef>
              <c:f>Analysis!$AO$4:$AO$114</c:f>
              <c:numCache>
                <c:formatCode>0.00</c:formatCode>
                <c:ptCount val="111"/>
                <c:pt idx="0">
                  <c:v>2385.5</c:v>
                </c:pt>
                <c:pt idx="1">
                  <c:v>2387.1</c:v>
                </c:pt>
                <c:pt idx="2">
                  <c:v>2383.9</c:v>
                </c:pt>
                <c:pt idx="3">
                  <c:v>2396.8000000000002</c:v>
                </c:pt>
                <c:pt idx="4">
                  <c:v>2380.6</c:v>
                </c:pt>
                <c:pt idx="5">
                  <c:v>2393.5</c:v>
                </c:pt>
                <c:pt idx="6">
                  <c:v>2400</c:v>
                </c:pt>
                <c:pt idx="7">
                  <c:v>2340.3000000000002</c:v>
                </c:pt>
                <c:pt idx="8">
                  <c:v>2385.5</c:v>
                </c:pt>
                <c:pt idx="9">
                  <c:v>2019.4</c:v>
                </c:pt>
                <c:pt idx="10">
                  <c:v>2395.1999999999998</c:v>
                </c:pt>
                <c:pt idx="11">
                  <c:v>2385.5</c:v>
                </c:pt>
                <c:pt idx="12">
                  <c:v>2390.3000000000002</c:v>
                </c:pt>
                <c:pt idx="13">
                  <c:v>2364.5</c:v>
                </c:pt>
                <c:pt idx="14">
                  <c:v>2380.6</c:v>
                </c:pt>
                <c:pt idx="15">
                  <c:v>2393.5</c:v>
                </c:pt>
                <c:pt idx="16">
                  <c:v>2388.6999999999998</c:v>
                </c:pt>
                <c:pt idx="17">
                  <c:v>2383.9</c:v>
                </c:pt>
                <c:pt idx="18">
                  <c:v>2375.8000000000002</c:v>
                </c:pt>
                <c:pt idx="19">
                  <c:v>2361.3000000000002</c:v>
                </c:pt>
                <c:pt idx="20">
                  <c:v>2350</c:v>
                </c:pt>
                <c:pt idx="21">
                  <c:v>2400</c:v>
                </c:pt>
                <c:pt idx="22">
                  <c:v>2396.8000000000002</c:v>
                </c:pt>
                <c:pt idx="23">
                  <c:v>2375.8000000000002</c:v>
                </c:pt>
                <c:pt idx="24">
                  <c:v>2393.5</c:v>
                </c:pt>
                <c:pt idx="25">
                  <c:v>2398.4</c:v>
                </c:pt>
                <c:pt idx="26" formatCode="General">
                  <c:v>2390.3000000000002</c:v>
                </c:pt>
                <c:pt idx="27" formatCode="General">
                  <c:v>2377.4</c:v>
                </c:pt>
                <c:pt idx="28">
                  <c:v>2391.9</c:v>
                </c:pt>
                <c:pt idx="29">
                  <c:v>2387.1</c:v>
                </c:pt>
                <c:pt idx="30">
                  <c:v>2383.9</c:v>
                </c:pt>
                <c:pt idx="31">
                  <c:v>2372.6</c:v>
                </c:pt>
                <c:pt idx="32">
                  <c:v>2348.4</c:v>
                </c:pt>
                <c:pt idx="33">
                  <c:v>2393.5</c:v>
                </c:pt>
                <c:pt idx="34">
                  <c:v>2379</c:v>
                </c:pt>
                <c:pt idx="35">
                  <c:v>2364.5</c:v>
                </c:pt>
                <c:pt idx="36">
                  <c:v>2380.6</c:v>
                </c:pt>
                <c:pt idx="37" formatCode="General">
                  <c:v>2387.1</c:v>
                </c:pt>
                <c:pt idx="38" formatCode="General">
                  <c:v>2390.3000000000002</c:v>
                </c:pt>
                <c:pt idx="39" formatCode="General">
                  <c:v>2387.1</c:v>
                </c:pt>
                <c:pt idx="40" formatCode="General">
                  <c:v>2380.6</c:v>
                </c:pt>
                <c:pt idx="41">
                  <c:v>2398.4</c:v>
                </c:pt>
                <c:pt idx="42">
                  <c:v>2377.4</c:v>
                </c:pt>
                <c:pt idx="43">
                  <c:v>2374.1999999999998</c:v>
                </c:pt>
                <c:pt idx="44">
                  <c:v>2375.8000000000002</c:v>
                </c:pt>
                <c:pt idx="45">
                  <c:v>2362.9</c:v>
                </c:pt>
                <c:pt idx="46">
                  <c:v>2383.9</c:v>
                </c:pt>
                <c:pt idx="47" formatCode="General">
                  <c:v>2346.8000000000002</c:v>
                </c:pt>
                <c:pt idx="48" formatCode="General">
                  <c:v>2400</c:v>
                </c:pt>
                <c:pt idx="49" formatCode="General">
                  <c:v>2366.1</c:v>
                </c:pt>
                <c:pt idx="50" formatCode="General">
                  <c:v>2396.8000000000002</c:v>
                </c:pt>
                <c:pt idx="51" formatCode="General">
                  <c:v>2362.9</c:v>
                </c:pt>
                <c:pt idx="52" formatCode="General">
                  <c:v>2388.6999999999998</c:v>
                </c:pt>
                <c:pt idx="53">
                  <c:v>2333.9</c:v>
                </c:pt>
                <c:pt idx="54">
                  <c:v>2393.5</c:v>
                </c:pt>
                <c:pt idx="55">
                  <c:v>2400</c:v>
                </c:pt>
                <c:pt idx="56">
                  <c:v>2264.5</c:v>
                </c:pt>
                <c:pt idx="57" formatCode="General">
                  <c:v>2366.1</c:v>
                </c:pt>
                <c:pt idx="58" formatCode="General">
                  <c:v>2390.3000000000002</c:v>
                </c:pt>
                <c:pt idx="59" formatCode="General">
                  <c:v>2364.5</c:v>
                </c:pt>
                <c:pt idx="60" formatCode="General">
                  <c:v>2371</c:v>
                </c:pt>
                <c:pt idx="61" formatCode="General">
                  <c:v>2366.1</c:v>
                </c:pt>
                <c:pt idx="62" formatCode="General">
                  <c:v>2398.4</c:v>
                </c:pt>
                <c:pt idx="63" formatCode="General">
                  <c:v>2398.4</c:v>
                </c:pt>
                <c:pt idx="64" formatCode="General">
                  <c:v>2393.5</c:v>
                </c:pt>
                <c:pt idx="65" formatCode="General">
                  <c:v>2382.3000000000002</c:v>
                </c:pt>
                <c:pt idx="66" formatCode="General">
                  <c:v>2387.1</c:v>
                </c:pt>
                <c:pt idx="67" formatCode="General">
                  <c:v>2321</c:v>
                </c:pt>
                <c:pt idx="68" formatCode="General">
                  <c:v>2343.5</c:v>
                </c:pt>
                <c:pt idx="69" formatCode="General">
                  <c:v>2396.8000000000002</c:v>
                </c:pt>
                <c:pt idx="70" formatCode="General">
                  <c:v>2383.9</c:v>
                </c:pt>
                <c:pt idx="71" formatCode="General">
                  <c:v>2375.8000000000002</c:v>
                </c:pt>
                <c:pt idx="72" formatCode="General">
                  <c:v>2382.3000000000002</c:v>
                </c:pt>
                <c:pt idx="73" formatCode="General">
                  <c:v>2393.5</c:v>
                </c:pt>
                <c:pt idx="74" formatCode="General">
                  <c:v>2391.9</c:v>
                </c:pt>
                <c:pt idx="75" formatCode="General">
                  <c:v>2396.8000000000002</c:v>
                </c:pt>
                <c:pt idx="76" formatCode="General">
                  <c:v>2391.9</c:v>
                </c:pt>
                <c:pt idx="77" formatCode="General">
                  <c:v>2364.5</c:v>
                </c:pt>
                <c:pt idx="78" formatCode="General">
                  <c:v>2388.6999999999998</c:v>
                </c:pt>
                <c:pt idx="79" formatCode="General">
                  <c:v>2372.6</c:v>
                </c:pt>
                <c:pt idx="80" formatCode="General">
                  <c:v>2385.5</c:v>
                </c:pt>
                <c:pt idx="81" formatCode="General">
                  <c:v>2400</c:v>
                </c:pt>
                <c:pt idx="82" formatCode="General">
                  <c:v>2371</c:v>
                </c:pt>
                <c:pt idx="83" formatCode="General">
                  <c:v>2400</c:v>
                </c:pt>
                <c:pt idx="84" formatCode="General">
                  <c:v>2379</c:v>
                </c:pt>
                <c:pt idx="85" formatCode="General">
                  <c:v>2390.3000000000002</c:v>
                </c:pt>
                <c:pt idx="86" formatCode="General">
                  <c:v>2375.8000000000002</c:v>
                </c:pt>
                <c:pt idx="87" formatCode="General">
                  <c:v>2382.3000000000002</c:v>
                </c:pt>
                <c:pt idx="88" formatCode="General">
                  <c:v>2391.9</c:v>
                </c:pt>
                <c:pt idx="89" formatCode="General">
                  <c:v>2374.1999999999998</c:v>
                </c:pt>
                <c:pt idx="90" formatCode="General">
                  <c:v>2398.4</c:v>
                </c:pt>
                <c:pt idx="91" formatCode="General">
                  <c:v>2382.3000000000002</c:v>
                </c:pt>
                <c:pt idx="92" formatCode="General">
                  <c:v>2369.4</c:v>
                </c:pt>
                <c:pt idx="93" formatCode="General">
                  <c:v>2364.5</c:v>
                </c:pt>
                <c:pt idx="94" formatCode="General">
                  <c:v>2385.5</c:v>
                </c:pt>
                <c:pt idx="95" formatCode="General">
                  <c:v>2391.9</c:v>
                </c:pt>
                <c:pt idx="96" formatCode="General">
                  <c:v>2400</c:v>
                </c:pt>
                <c:pt idx="97" formatCode="General">
                  <c:v>2393.5</c:v>
                </c:pt>
                <c:pt idx="98" formatCode="General">
                  <c:v>2385.5</c:v>
                </c:pt>
                <c:pt idx="99" formatCode="General">
                  <c:v>2388.6999999999998</c:v>
                </c:pt>
                <c:pt idx="100" formatCode="General">
                  <c:v>2385.5</c:v>
                </c:pt>
                <c:pt idx="101" formatCode="General">
                  <c:v>2391.9</c:v>
                </c:pt>
                <c:pt idx="102" formatCode="General">
                  <c:v>2398.4</c:v>
                </c:pt>
                <c:pt idx="103" formatCode="General">
                  <c:v>2396.8000000000002</c:v>
                </c:pt>
                <c:pt idx="104" formatCode="General">
                  <c:v>2396.8000000000002</c:v>
                </c:pt>
                <c:pt idx="105" formatCode="General">
                  <c:v>2372.6</c:v>
                </c:pt>
                <c:pt idx="106" formatCode="General">
                  <c:v>2382.3000000000002</c:v>
                </c:pt>
                <c:pt idx="107" formatCode="General">
                  <c:v>2388.6999999999998</c:v>
                </c:pt>
                <c:pt idx="108" formatCode="General">
                  <c:v>2398.4</c:v>
                </c:pt>
                <c:pt idx="109" formatCode="General">
                  <c:v>2395.1999999999998</c:v>
                </c:pt>
                <c:pt idx="110" formatCode="General">
                  <c:v>2393.5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49-47CA-85C2-9A6B4F40BE13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Analysis!$B$4:$B$114</c:f>
              <c:numCache>
                <c:formatCode>General</c:formatCode>
                <c:ptCount val="111"/>
                <c:pt idx="0">
                  <c:v>36000</c:v>
                </c:pt>
                <c:pt idx="1">
                  <c:v>36000</c:v>
                </c:pt>
                <c:pt idx="2">
                  <c:v>36256</c:v>
                </c:pt>
                <c:pt idx="3">
                  <c:v>36503</c:v>
                </c:pt>
                <c:pt idx="4">
                  <c:v>36759</c:v>
                </c:pt>
                <c:pt idx="5">
                  <c:v>37007</c:v>
                </c:pt>
                <c:pt idx="6">
                  <c:v>37269</c:v>
                </c:pt>
                <c:pt idx="7">
                  <c:v>37505</c:v>
                </c:pt>
                <c:pt idx="8">
                  <c:v>37845</c:v>
                </c:pt>
                <c:pt idx="9">
                  <c:v>38014</c:v>
                </c:pt>
                <c:pt idx="10">
                  <c:v>38251</c:v>
                </c:pt>
                <c:pt idx="11">
                  <c:v>38487</c:v>
                </c:pt>
                <c:pt idx="12">
                  <c:v>38749</c:v>
                </c:pt>
                <c:pt idx="13">
                  <c:v>39008</c:v>
                </c:pt>
                <c:pt idx="14">
                  <c:v>39253</c:v>
                </c:pt>
                <c:pt idx="15">
                  <c:v>39504</c:v>
                </c:pt>
                <c:pt idx="16">
                  <c:v>39760</c:v>
                </c:pt>
                <c:pt idx="17">
                  <c:v>40002</c:v>
                </c:pt>
                <c:pt idx="18">
                  <c:v>40274</c:v>
                </c:pt>
                <c:pt idx="19">
                  <c:v>40534</c:v>
                </c:pt>
                <c:pt idx="20">
                  <c:v>40751</c:v>
                </c:pt>
                <c:pt idx="21">
                  <c:v>41007</c:v>
                </c:pt>
                <c:pt idx="22">
                  <c:v>41250</c:v>
                </c:pt>
                <c:pt idx="23">
                  <c:v>41513</c:v>
                </c:pt>
                <c:pt idx="24">
                  <c:v>41752</c:v>
                </c:pt>
                <c:pt idx="25">
                  <c:v>42005</c:v>
                </c:pt>
                <c:pt idx="26">
                  <c:v>42254</c:v>
                </c:pt>
                <c:pt idx="27">
                  <c:v>42512</c:v>
                </c:pt>
                <c:pt idx="28">
                  <c:v>42752</c:v>
                </c:pt>
                <c:pt idx="29">
                  <c:v>43004</c:v>
                </c:pt>
                <c:pt idx="30">
                  <c:v>43251</c:v>
                </c:pt>
                <c:pt idx="31">
                  <c:v>43503</c:v>
                </c:pt>
                <c:pt idx="32">
                  <c:v>43750</c:v>
                </c:pt>
                <c:pt idx="33">
                  <c:v>44006</c:v>
                </c:pt>
                <c:pt idx="34">
                  <c:v>44250</c:v>
                </c:pt>
                <c:pt idx="35">
                  <c:v>44511</c:v>
                </c:pt>
                <c:pt idx="36">
                  <c:v>44774</c:v>
                </c:pt>
                <c:pt idx="37">
                  <c:v>45013</c:v>
                </c:pt>
                <c:pt idx="38">
                  <c:v>45249</c:v>
                </c:pt>
                <c:pt idx="39">
                  <c:v>45505</c:v>
                </c:pt>
                <c:pt idx="40">
                  <c:v>45757</c:v>
                </c:pt>
                <c:pt idx="41">
                  <c:v>46007</c:v>
                </c:pt>
                <c:pt idx="42">
                  <c:v>46279</c:v>
                </c:pt>
                <c:pt idx="43">
                  <c:v>46502</c:v>
                </c:pt>
                <c:pt idx="44">
                  <c:v>46763</c:v>
                </c:pt>
                <c:pt idx="45">
                  <c:v>47001</c:v>
                </c:pt>
                <c:pt idx="46">
                  <c:v>47268</c:v>
                </c:pt>
                <c:pt idx="47">
                  <c:v>47503</c:v>
                </c:pt>
                <c:pt idx="48">
                  <c:v>47782</c:v>
                </c:pt>
                <c:pt idx="49">
                  <c:v>48002</c:v>
                </c:pt>
                <c:pt idx="50">
                  <c:v>48260</c:v>
                </c:pt>
                <c:pt idx="51">
                  <c:v>48500</c:v>
                </c:pt>
                <c:pt idx="52">
                  <c:v>48758</c:v>
                </c:pt>
                <c:pt idx="53">
                  <c:v>49002</c:v>
                </c:pt>
                <c:pt idx="54">
                  <c:v>49258</c:v>
                </c:pt>
                <c:pt idx="55">
                  <c:v>49528</c:v>
                </c:pt>
                <c:pt idx="56">
                  <c:v>49766</c:v>
                </c:pt>
                <c:pt idx="57">
                  <c:v>50008</c:v>
                </c:pt>
                <c:pt idx="58">
                  <c:v>50229</c:v>
                </c:pt>
                <c:pt idx="59">
                  <c:v>50510</c:v>
                </c:pt>
                <c:pt idx="60">
                  <c:v>50542</c:v>
                </c:pt>
                <c:pt idx="61">
                  <c:v>50595</c:v>
                </c:pt>
                <c:pt idx="62">
                  <c:v>50753</c:v>
                </c:pt>
                <c:pt idx="63">
                  <c:v>51011</c:v>
                </c:pt>
                <c:pt idx="64">
                  <c:v>51289</c:v>
                </c:pt>
                <c:pt idx="65">
                  <c:v>51500</c:v>
                </c:pt>
                <c:pt idx="66">
                  <c:v>51778</c:v>
                </c:pt>
                <c:pt idx="67">
                  <c:v>52014</c:v>
                </c:pt>
                <c:pt idx="68">
                  <c:v>52250</c:v>
                </c:pt>
                <c:pt idx="69">
                  <c:v>52512</c:v>
                </c:pt>
                <c:pt idx="70">
                  <c:v>52755</c:v>
                </c:pt>
                <c:pt idx="71">
                  <c:v>53007</c:v>
                </c:pt>
                <c:pt idx="72">
                  <c:v>53263</c:v>
                </c:pt>
                <c:pt idx="73">
                  <c:v>53501</c:v>
                </c:pt>
                <c:pt idx="74">
                  <c:v>53768</c:v>
                </c:pt>
                <c:pt idx="75">
                  <c:v>54011</c:v>
                </c:pt>
                <c:pt idx="76">
                  <c:v>54250</c:v>
                </c:pt>
                <c:pt idx="77">
                  <c:v>54509</c:v>
                </c:pt>
                <c:pt idx="78">
                  <c:v>54756</c:v>
                </c:pt>
                <c:pt idx="79">
                  <c:v>55000</c:v>
                </c:pt>
                <c:pt idx="80">
                  <c:v>55272</c:v>
                </c:pt>
                <c:pt idx="81">
                  <c:v>55499</c:v>
                </c:pt>
                <c:pt idx="82">
                  <c:v>55767</c:v>
                </c:pt>
                <c:pt idx="83">
                  <c:v>56013</c:v>
                </c:pt>
                <c:pt idx="84">
                  <c:v>56246</c:v>
                </c:pt>
                <c:pt idx="85">
                  <c:v>56504</c:v>
                </c:pt>
                <c:pt idx="86">
                  <c:v>56761</c:v>
                </c:pt>
                <c:pt idx="87">
                  <c:v>57001</c:v>
                </c:pt>
                <c:pt idx="88">
                  <c:v>57272</c:v>
                </c:pt>
                <c:pt idx="89">
                  <c:v>57509</c:v>
                </c:pt>
                <c:pt idx="90">
                  <c:v>57760</c:v>
                </c:pt>
                <c:pt idx="91">
                  <c:v>57994</c:v>
                </c:pt>
                <c:pt idx="92">
                  <c:v>58254</c:v>
                </c:pt>
                <c:pt idx="93">
                  <c:v>58505</c:v>
                </c:pt>
                <c:pt idx="94">
                  <c:v>58751</c:v>
                </c:pt>
                <c:pt idx="95">
                  <c:v>59029</c:v>
                </c:pt>
                <c:pt idx="96">
                  <c:v>59250</c:v>
                </c:pt>
                <c:pt idx="97">
                  <c:v>59501</c:v>
                </c:pt>
                <c:pt idx="98">
                  <c:v>59766</c:v>
                </c:pt>
                <c:pt idx="99">
                  <c:v>60000</c:v>
                </c:pt>
                <c:pt idx="100">
                  <c:v>60254</c:v>
                </c:pt>
                <c:pt idx="101">
                  <c:v>60502</c:v>
                </c:pt>
                <c:pt idx="102">
                  <c:v>60753</c:v>
                </c:pt>
                <c:pt idx="103">
                  <c:v>61007</c:v>
                </c:pt>
                <c:pt idx="104">
                  <c:v>61293</c:v>
                </c:pt>
                <c:pt idx="105">
                  <c:v>61509</c:v>
                </c:pt>
                <c:pt idx="106">
                  <c:v>61754</c:v>
                </c:pt>
                <c:pt idx="107">
                  <c:v>62008</c:v>
                </c:pt>
                <c:pt idx="108">
                  <c:v>62269</c:v>
                </c:pt>
                <c:pt idx="109">
                  <c:v>62521</c:v>
                </c:pt>
                <c:pt idx="110">
                  <c:v>62835</c:v>
                </c:pt>
              </c:numCache>
            </c:numRef>
          </c:xVal>
          <c:yVal>
            <c:numRef>
              <c:f>Analysis!$AT$4:$AT$114</c:f>
              <c:numCache>
                <c:formatCode>0.00</c:formatCode>
                <c:ptCount val="111"/>
                <c:pt idx="0">
                  <c:v>2720.5682416201271</c:v>
                </c:pt>
                <c:pt idx="1">
                  <c:v>2994.0763745984764</c:v>
                </c:pt>
                <c:pt idx="2">
                  <c:v>2961.1858572525093</c:v>
                </c:pt>
                <c:pt idx="3">
                  <c:v>2746.2242001503555</c:v>
                </c:pt>
                <c:pt idx="4">
                  <c:v>2985.9235965686958</c:v>
                </c:pt>
                <c:pt idx="5">
                  <c:v>2755.2799794931725</c:v>
                </c:pt>
                <c:pt idx="6">
                  <c:v>2637.8065146106501</c:v>
                </c:pt>
                <c:pt idx="7">
                  <c:v>2797.5775763086754</c:v>
                </c:pt>
                <c:pt idx="8">
                  <c:v>2733.2767980051203</c:v>
                </c:pt>
                <c:pt idx="9">
                  <c:v>2425.4932660015879</c:v>
                </c:pt>
                <c:pt idx="10">
                  <c:v>2876.8651434718245</c:v>
                </c:pt>
                <c:pt idx="11">
                  <c:v>2948.8799090181092</c:v>
                </c:pt>
                <c:pt idx="12">
                  <c:v>2843.8089112180364</c:v>
                </c:pt>
                <c:pt idx="13">
                  <c:v>2922.9203709383019</c:v>
                </c:pt>
                <c:pt idx="14">
                  <c:v>2832.2685412063993</c:v>
                </c:pt>
                <c:pt idx="15">
                  <c:v>2888.5695124377539</c:v>
                </c:pt>
                <c:pt idx="16">
                  <c:v>2828.4692851208888</c:v>
                </c:pt>
                <c:pt idx="17">
                  <c:v>2362.9490344376404</c:v>
                </c:pt>
                <c:pt idx="18">
                  <c:v>2747.7325309166145</c:v>
                </c:pt>
                <c:pt idx="19">
                  <c:v>2350.8928960857843</c:v>
                </c:pt>
                <c:pt idx="20">
                  <c:v>2756.4787746367761</c:v>
                </c:pt>
                <c:pt idx="21">
                  <c:v>2389.4223311759974</c:v>
                </c:pt>
                <c:pt idx="22">
                  <c:v>2772.0200901174094</c:v>
                </c:pt>
                <c:pt idx="23">
                  <c:v>2375.8000000000002</c:v>
                </c:pt>
                <c:pt idx="24">
                  <c:v>2781.2145073968454</c:v>
                </c:pt>
                <c:pt idx="25">
                  <c:v>2430.4949883769582</c:v>
                </c:pt>
                <c:pt idx="26">
                  <c:v>2738.7765794473444</c:v>
                </c:pt>
                <c:pt idx="27">
                  <c:v>2409.2139698829974</c:v>
                </c:pt>
                <c:pt idx="28">
                  <c:v>2740.6098399280854</c:v>
                </c:pt>
                <c:pt idx="29">
                  <c:v>2429.8208802183085</c:v>
                </c:pt>
                <c:pt idx="30">
                  <c:v>2706.1279364586726</c:v>
                </c:pt>
                <c:pt idx="31">
                  <c:v>2436.6810498176415</c:v>
                </c:pt>
                <c:pt idx="32">
                  <c:v>2653.4840913461176</c:v>
                </c:pt>
                <c:pt idx="33">
                  <c:v>2382.9509790290622</c:v>
                </c:pt>
                <c:pt idx="34">
                  <c:v>2738.5882896236712</c:v>
                </c:pt>
                <c:pt idx="35">
                  <c:v>2361.0193442948826</c:v>
                </c:pt>
                <c:pt idx="36">
                  <c:v>2370.1078339989913</c:v>
                </c:pt>
                <c:pt idx="37">
                  <c:v>2397.6839588137996</c:v>
                </c:pt>
                <c:pt idx="38">
                  <c:v>2348.5336761026465</c:v>
                </c:pt>
                <c:pt idx="39">
                  <c:v>2429.8208802183085</c:v>
                </c:pt>
                <c:pt idx="40">
                  <c:v>2455.8432218474054</c:v>
                </c:pt>
                <c:pt idx="41">
                  <c:v>2387.8293829552135</c:v>
                </c:pt>
                <c:pt idx="42">
                  <c:v>2463.5407997476977</c:v>
                </c:pt>
                <c:pt idx="43">
                  <c:v>2363.7360411158552</c:v>
                </c:pt>
                <c:pt idx="44">
                  <c:v>2450.8915090586688</c:v>
                </c:pt>
                <c:pt idx="45">
                  <c:v>2281.2874079329727</c:v>
                </c:pt>
                <c:pt idx="46">
                  <c:v>2203.8684590768248</c:v>
                </c:pt>
                <c:pt idx="47">
                  <c:v>2255.8760726124792</c:v>
                </c:pt>
                <c:pt idx="48">
                  <c:v>2453.8530933968177</c:v>
                </c:pt>
                <c:pt idx="49">
                  <c:v>2225.5364055928276</c:v>
                </c:pt>
                <c:pt idx="50">
                  <c:v>2225.3673401275146</c:v>
                </c:pt>
                <c:pt idx="51">
                  <c:v>2193.8920594072533</c:v>
                </c:pt>
                <c:pt idx="52">
                  <c:v>2409.9459071928286</c:v>
                </c:pt>
                <c:pt idx="53">
                  <c:v>2148.3746888860642</c:v>
                </c:pt>
                <c:pt idx="54">
                  <c:v>2222.3033747476661</c:v>
                </c:pt>
                <c:pt idx="55">
                  <c:v>2162.3454569404867</c:v>
                </c:pt>
                <c:pt idx="56">
                  <c:v>2284.6412303086036</c:v>
                </c:pt>
                <c:pt idx="57">
                  <c:v>2140.9430395450881</c:v>
                </c:pt>
                <c:pt idx="58">
                  <c:v>2238.5885616217729</c:v>
                </c:pt>
                <c:pt idx="59">
                  <c:v>2121.2761945835337</c:v>
                </c:pt>
                <c:pt idx="60">
                  <c:v>2091.1614212342329</c:v>
                </c:pt>
                <c:pt idx="61">
                  <c:v>2104.678363878314</c:v>
                </c:pt>
                <c:pt idx="62">
                  <c:v>2226.8528990995624</c:v>
                </c:pt>
                <c:pt idx="63">
                  <c:v>2151.6890780668837</c:v>
                </c:pt>
                <c:pt idx="64">
                  <c:v>2300.766737599271</c:v>
                </c:pt>
                <c:pt idx="65">
                  <c:v>2155.6014551829016</c:v>
                </c:pt>
                <c:pt idx="66">
                  <c:v>2264.8496375922587</c:v>
                </c:pt>
                <c:pt idx="67">
                  <c:v>2100.1347342817926</c:v>
                </c:pt>
                <c:pt idx="68">
                  <c:v>2242.9072768322076</c:v>
                </c:pt>
                <c:pt idx="69">
                  <c:v>2159.4623296645659</c:v>
                </c:pt>
                <c:pt idx="70">
                  <c:v>2232.5947672050133</c:v>
                </c:pt>
                <c:pt idx="71">
                  <c:v>2131.4138224113171</c:v>
                </c:pt>
                <c:pt idx="72">
                  <c:v>2300.0173481394559</c:v>
                </c:pt>
                <c:pt idx="73">
                  <c:v>2093.1540241329017</c:v>
                </c:pt>
                <c:pt idx="74">
                  <c:v>2370.8787262349056</c:v>
                </c:pt>
                <c:pt idx="75">
                  <c:v>2131.9864344463645</c:v>
                </c:pt>
                <c:pt idx="76">
                  <c:v>2230.4252185709011</c:v>
                </c:pt>
                <c:pt idx="77">
                  <c:v>2121.2761945835337</c:v>
                </c:pt>
                <c:pt idx="78">
                  <c:v>2142.9868665686977</c:v>
                </c:pt>
                <c:pt idx="79">
                  <c:v>2146.8245026096429</c:v>
                </c:pt>
                <c:pt idx="80">
                  <c:v>2263.3315782649797</c:v>
                </c:pt>
                <c:pt idx="81">
                  <c:v>2153.1244943964812</c:v>
                </c:pt>
                <c:pt idx="82">
                  <c:v>2191.9426638999757</c:v>
                </c:pt>
                <c:pt idx="83">
                  <c:v>2125.7613240277706</c:v>
                </c:pt>
                <c:pt idx="84">
                  <c:v>2125.1941901848127</c:v>
                </c:pt>
                <c:pt idx="85">
                  <c:v>2046.6082256494949</c:v>
                </c:pt>
                <c:pt idx="86">
                  <c:v>2086.5112171358755</c:v>
                </c:pt>
                <c:pt idx="87">
                  <c:v>2039.7585139793296</c:v>
                </c:pt>
                <c:pt idx="88">
                  <c:v>2118.5868795591769</c:v>
                </c:pt>
                <c:pt idx="89">
                  <c:v>2024.2694147957409</c:v>
                </c:pt>
                <c:pt idx="90">
                  <c:v>2133.4096563652206</c:v>
                </c:pt>
                <c:pt idx="91">
                  <c:v>2031.1755651873868</c:v>
                </c:pt>
                <c:pt idx="92">
                  <c:v>2125.6721570929262</c:v>
                </c:pt>
                <c:pt idx="93">
                  <c:v>2015.9990865489551</c:v>
                </c:pt>
                <c:pt idx="94">
                  <c:v>2140.1160339095027</c:v>
                </c:pt>
                <c:pt idx="95">
                  <c:v>2047.9781679835278</c:v>
                </c:pt>
                <c:pt idx="96">
                  <c:v>2180.9399815079855</c:v>
                </c:pt>
                <c:pt idx="97">
                  <c:v>2040.7248101733662</c:v>
                </c:pt>
                <c:pt idx="98">
                  <c:v>2112.918182695103</c:v>
                </c:pt>
                <c:pt idx="99">
                  <c:v>2036.6322766079463</c:v>
                </c:pt>
                <c:pt idx="100">
                  <c:v>2121.9349296444434</c:v>
                </c:pt>
                <c:pt idx="101">
                  <c:v>2030.7880848352388</c:v>
                </c:pt>
                <c:pt idx="102">
                  <c:v>2188.8542659225059</c:v>
                </c:pt>
                <c:pt idx="103">
                  <c:v>2034.9483179619133</c:v>
                </c:pt>
                <c:pt idx="104">
                  <c:v>2168.7216420192162</c:v>
                </c:pt>
                <c:pt idx="105">
                  <c:v>2014.4018604791534</c:v>
                </c:pt>
                <c:pt idx="106">
                  <c:v>2146.3981591955508</c:v>
                </c:pt>
                <c:pt idx="107">
                  <c:v>2028.0711978953696</c:v>
                </c:pt>
                <c:pt idx="108">
                  <c:v>2151.6890780668837</c:v>
                </c:pt>
                <c:pt idx="109">
                  <c:v>2050.8036740474708</c:v>
                </c:pt>
                <c:pt idx="110">
                  <c:v>2138.147244307419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49-47CA-85C2-9A6B4F40B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85000"/>
          <c:min val="69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576169679525123"/>
              <c:y val="0.88867264283120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100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5.8580859844803617E-3"/>
              <c:y val="0.11069324084257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760251215178944"/>
          <c:y val="0.92669156547335674"/>
          <c:w val="0.7190816523618575"/>
          <c:h val="7.20994971248094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16191537854745"/>
          <c:y val="0.12547050154089323"/>
          <c:w val="0.82015638997351914"/>
          <c:h val="0.66931047843668756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Analysis!$B$4:$B$114</c:f>
              <c:numCache>
                <c:formatCode>General</c:formatCode>
                <c:ptCount val="111"/>
                <c:pt idx="0">
                  <c:v>36000</c:v>
                </c:pt>
                <c:pt idx="1">
                  <c:v>36000</c:v>
                </c:pt>
                <c:pt idx="2">
                  <c:v>36256</c:v>
                </c:pt>
                <c:pt idx="3">
                  <c:v>36503</c:v>
                </c:pt>
                <c:pt idx="4">
                  <c:v>36759</c:v>
                </c:pt>
                <c:pt idx="5">
                  <c:v>37007</c:v>
                </c:pt>
                <c:pt idx="6">
                  <c:v>37269</c:v>
                </c:pt>
                <c:pt idx="7">
                  <c:v>37505</c:v>
                </c:pt>
                <c:pt idx="8">
                  <c:v>37845</c:v>
                </c:pt>
                <c:pt idx="9">
                  <c:v>38014</c:v>
                </c:pt>
                <c:pt idx="10">
                  <c:v>38251</c:v>
                </c:pt>
                <c:pt idx="11">
                  <c:v>38487</c:v>
                </c:pt>
                <c:pt idx="12">
                  <c:v>38749</c:v>
                </c:pt>
                <c:pt idx="13">
                  <c:v>39008</c:v>
                </c:pt>
                <c:pt idx="14">
                  <c:v>39253</c:v>
                </c:pt>
                <c:pt idx="15">
                  <c:v>39504</c:v>
                </c:pt>
                <c:pt idx="16">
                  <c:v>39760</c:v>
                </c:pt>
                <c:pt idx="17">
                  <c:v>40002</c:v>
                </c:pt>
                <c:pt idx="18">
                  <c:v>40274</c:v>
                </c:pt>
                <c:pt idx="19">
                  <c:v>40534</c:v>
                </c:pt>
                <c:pt idx="20">
                  <c:v>40751</c:v>
                </c:pt>
                <c:pt idx="21">
                  <c:v>41007</c:v>
                </c:pt>
                <c:pt idx="22">
                  <c:v>41250</c:v>
                </c:pt>
                <c:pt idx="23">
                  <c:v>41513</c:v>
                </c:pt>
                <c:pt idx="24">
                  <c:v>41752</c:v>
                </c:pt>
                <c:pt idx="25">
                  <c:v>42005</c:v>
                </c:pt>
                <c:pt idx="26">
                  <c:v>42254</c:v>
                </c:pt>
                <c:pt idx="27">
                  <c:v>42512</c:v>
                </c:pt>
                <c:pt idx="28">
                  <c:v>42752</c:v>
                </c:pt>
                <c:pt idx="29">
                  <c:v>43004</c:v>
                </c:pt>
                <c:pt idx="30">
                  <c:v>43251</c:v>
                </c:pt>
                <c:pt idx="31">
                  <c:v>43503</c:v>
                </c:pt>
                <c:pt idx="32">
                  <c:v>43750</c:v>
                </c:pt>
                <c:pt idx="33">
                  <c:v>44006</c:v>
                </c:pt>
                <c:pt idx="34">
                  <c:v>44250</c:v>
                </c:pt>
                <c:pt idx="35">
                  <c:v>44511</c:v>
                </c:pt>
                <c:pt idx="36">
                  <c:v>44774</c:v>
                </c:pt>
                <c:pt idx="37">
                  <c:v>45013</c:v>
                </c:pt>
                <c:pt idx="38">
                  <c:v>45249</c:v>
                </c:pt>
                <c:pt idx="39">
                  <c:v>45505</c:v>
                </c:pt>
                <c:pt idx="40">
                  <c:v>45757</c:v>
                </c:pt>
                <c:pt idx="41">
                  <c:v>46007</c:v>
                </c:pt>
                <c:pt idx="42">
                  <c:v>46279</c:v>
                </c:pt>
                <c:pt idx="43">
                  <c:v>46502</c:v>
                </c:pt>
                <c:pt idx="44">
                  <c:v>46763</c:v>
                </c:pt>
                <c:pt idx="45">
                  <c:v>47001</c:v>
                </c:pt>
                <c:pt idx="46">
                  <c:v>47268</c:v>
                </c:pt>
                <c:pt idx="47">
                  <c:v>47503</c:v>
                </c:pt>
                <c:pt idx="48">
                  <c:v>47782</c:v>
                </c:pt>
                <c:pt idx="49">
                  <c:v>48002</c:v>
                </c:pt>
                <c:pt idx="50">
                  <c:v>48260</c:v>
                </c:pt>
                <c:pt idx="51">
                  <c:v>48500</c:v>
                </c:pt>
                <c:pt idx="52">
                  <c:v>48758</c:v>
                </c:pt>
                <c:pt idx="53">
                  <c:v>49002</c:v>
                </c:pt>
                <c:pt idx="54">
                  <c:v>49258</c:v>
                </c:pt>
                <c:pt idx="55">
                  <c:v>49528</c:v>
                </c:pt>
                <c:pt idx="56">
                  <c:v>49766</c:v>
                </c:pt>
                <c:pt idx="57">
                  <c:v>50008</c:v>
                </c:pt>
                <c:pt idx="58">
                  <c:v>50229</c:v>
                </c:pt>
                <c:pt idx="59">
                  <c:v>50510</c:v>
                </c:pt>
                <c:pt idx="60">
                  <c:v>50542</c:v>
                </c:pt>
                <c:pt idx="61">
                  <c:v>50595</c:v>
                </c:pt>
                <c:pt idx="62">
                  <c:v>50753</c:v>
                </c:pt>
                <c:pt idx="63">
                  <c:v>51011</c:v>
                </c:pt>
                <c:pt idx="64">
                  <c:v>51289</c:v>
                </c:pt>
                <c:pt idx="65">
                  <c:v>51500</c:v>
                </c:pt>
                <c:pt idx="66">
                  <c:v>51778</c:v>
                </c:pt>
                <c:pt idx="67">
                  <c:v>52014</c:v>
                </c:pt>
                <c:pt idx="68">
                  <c:v>52250</c:v>
                </c:pt>
                <c:pt idx="69">
                  <c:v>52512</c:v>
                </c:pt>
                <c:pt idx="70">
                  <c:v>52755</c:v>
                </c:pt>
                <c:pt idx="71">
                  <c:v>53007</c:v>
                </c:pt>
                <c:pt idx="72">
                  <c:v>53263</c:v>
                </c:pt>
                <c:pt idx="73">
                  <c:v>53501</c:v>
                </c:pt>
                <c:pt idx="74">
                  <c:v>53768</c:v>
                </c:pt>
                <c:pt idx="75">
                  <c:v>54011</c:v>
                </c:pt>
                <c:pt idx="76">
                  <c:v>54250</c:v>
                </c:pt>
                <c:pt idx="77">
                  <c:v>54509</c:v>
                </c:pt>
                <c:pt idx="78">
                  <c:v>54756</c:v>
                </c:pt>
                <c:pt idx="79">
                  <c:v>55000</c:v>
                </c:pt>
                <c:pt idx="80">
                  <c:v>55272</c:v>
                </c:pt>
                <c:pt idx="81">
                  <c:v>55499</c:v>
                </c:pt>
                <c:pt idx="82">
                  <c:v>55767</c:v>
                </c:pt>
                <c:pt idx="83">
                  <c:v>56013</c:v>
                </c:pt>
                <c:pt idx="84">
                  <c:v>56246</c:v>
                </c:pt>
                <c:pt idx="85">
                  <c:v>56504</c:v>
                </c:pt>
                <c:pt idx="86">
                  <c:v>56761</c:v>
                </c:pt>
                <c:pt idx="87">
                  <c:v>57001</c:v>
                </c:pt>
                <c:pt idx="88">
                  <c:v>57272</c:v>
                </c:pt>
                <c:pt idx="89">
                  <c:v>57509</c:v>
                </c:pt>
                <c:pt idx="90">
                  <c:v>57760</c:v>
                </c:pt>
                <c:pt idx="91">
                  <c:v>57994</c:v>
                </c:pt>
                <c:pt idx="92">
                  <c:v>58254</c:v>
                </c:pt>
                <c:pt idx="93">
                  <c:v>58505</c:v>
                </c:pt>
                <c:pt idx="94">
                  <c:v>58751</c:v>
                </c:pt>
                <c:pt idx="95">
                  <c:v>59029</c:v>
                </c:pt>
                <c:pt idx="96">
                  <c:v>59250</c:v>
                </c:pt>
                <c:pt idx="97">
                  <c:v>59501</c:v>
                </c:pt>
                <c:pt idx="98">
                  <c:v>59766</c:v>
                </c:pt>
                <c:pt idx="99">
                  <c:v>60000</c:v>
                </c:pt>
                <c:pt idx="100">
                  <c:v>60254</c:v>
                </c:pt>
                <c:pt idx="101">
                  <c:v>60502</c:v>
                </c:pt>
                <c:pt idx="102">
                  <c:v>60753</c:v>
                </c:pt>
                <c:pt idx="103">
                  <c:v>61007</c:v>
                </c:pt>
                <c:pt idx="104">
                  <c:v>61293</c:v>
                </c:pt>
                <c:pt idx="105">
                  <c:v>61509</c:v>
                </c:pt>
                <c:pt idx="106">
                  <c:v>61754</c:v>
                </c:pt>
                <c:pt idx="107">
                  <c:v>62008</c:v>
                </c:pt>
                <c:pt idx="108">
                  <c:v>62269</c:v>
                </c:pt>
                <c:pt idx="109">
                  <c:v>62521</c:v>
                </c:pt>
                <c:pt idx="110">
                  <c:v>62835</c:v>
                </c:pt>
              </c:numCache>
            </c:numRef>
          </c:xVal>
          <c:yVal>
            <c:numRef>
              <c:f>Analysis!$G$4:$G$114</c:f>
              <c:numCache>
                <c:formatCode>0.000</c:formatCode>
                <c:ptCount val="111"/>
                <c:pt idx="0">
                  <c:v>0.36799999999999999</c:v>
                </c:pt>
                <c:pt idx="1">
                  <c:v>0.20499999999999999</c:v>
                </c:pt>
                <c:pt idx="2">
                  <c:v>0.189</c:v>
                </c:pt>
                <c:pt idx="3">
                  <c:v>0.20300000000000001</c:v>
                </c:pt>
                <c:pt idx="4">
                  <c:v>0.13900000000000001</c:v>
                </c:pt>
                <c:pt idx="5">
                  <c:v>0.46100000000000002</c:v>
                </c:pt>
                <c:pt idx="6">
                  <c:v>0.158</c:v>
                </c:pt>
                <c:pt idx="7">
                  <c:v>0.46500000000000002</c:v>
                </c:pt>
                <c:pt idx="8">
                  <c:v>0.191</c:v>
                </c:pt>
                <c:pt idx="9">
                  <c:v>0.48399999999999999</c:v>
                </c:pt>
                <c:pt idx="10">
                  <c:v>0.36499999999999999</c:v>
                </c:pt>
                <c:pt idx="11">
                  <c:v>0.36499999999999999</c:v>
                </c:pt>
                <c:pt idx="12">
                  <c:v>0.247</c:v>
                </c:pt>
                <c:pt idx="13">
                  <c:v>0.42499999999999999</c:v>
                </c:pt>
                <c:pt idx="14">
                  <c:v>0.33500000000000002</c:v>
                </c:pt>
                <c:pt idx="15">
                  <c:v>0.39900000000000002</c:v>
                </c:pt>
                <c:pt idx="16">
                  <c:v>0.39</c:v>
                </c:pt>
                <c:pt idx="17">
                  <c:v>0.32100000000000001</c:v>
                </c:pt>
                <c:pt idx="18">
                  <c:v>0.36499999999999999</c:v>
                </c:pt>
                <c:pt idx="19">
                  <c:v>0.30199999999999999</c:v>
                </c:pt>
                <c:pt idx="20">
                  <c:v>0.40600000000000003</c:v>
                </c:pt>
                <c:pt idx="21">
                  <c:v>0.318</c:v>
                </c:pt>
                <c:pt idx="22">
                  <c:v>0.40700000000000003</c:v>
                </c:pt>
                <c:pt idx="23">
                  <c:v>0.35099999999999998</c:v>
                </c:pt>
                <c:pt idx="24">
                  <c:v>0.26200000000000001</c:v>
                </c:pt>
                <c:pt idx="25">
                  <c:v>0.36699999999999999</c:v>
                </c:pt>
                <c:pt idx="26">
                  <c:v>0.35</c:v>
                </c:pt>
                <c:pt idx="27">
                  <c:v>0.32100000000000001</c:v>
                </c:pt>
                <c:pt idx="28">
                  <c:v>0.30099999999999999</c:v>
                </c:pt>
                <c:pt idx="29">
                  <c:v>0.311</c:v>
                </c:pt>
                <c:pt idx="30">
                  <c:v>0.36899999999999999</c:v>
                </c:pt>
                <c:pt idx="31">
                  <c:v>0.379</c:v>
                </c:pt>
                <c:pt idx="32">
                  <c:v>0.28999999999999998</c:v>
                </c:pt>
                <c:pt idx="33">
                  <c:v>0.21</c:v>
                </c:pt>
                <c:pt idx="34">
                  <c:v>0.28499999999999998</c:v>
                </c:pt>
                <c:pt idx="35">
                  <c:v>0.29199999999999998</c:v>
                </c:pt>
                <c:pt idx="36">
                  <c:v>0.26</c:v>
                </c:pt>
                <c:pt idx="37">
                  <c:v>0.20400000000000001</c:v>
                </c:pt>
                <c:pt idx="38">
                  <c:v>0.16400000000000001</c:v>
                </c:pt>
                <c:pt idx="39">
                  <c:v>0.248</c:v>
                </c:pt>
                <c:pt idx="40">
                  <c:v>0.313</c:v>
                </c:pt>
                <c:pt idx="41">
                  <c:v>0.38</c:v>
                </c:pt>
                <c:pt idx="42">
                  <c:v>0.32900000000000001</c:v>
                </c:pt>
                <c:pt idx="43">
                  <c:v>0.38500000000000001</c:v>
                </c:pt>
                <c:pt idx="44">
                  <c:v>0.29299999999999998</c:v>
                </c:pt>
                <c:pt idx="45">
                  <c:v>0.216</c:v>
                </c:pt>
                <c:pt idx="46">
                  <c:v>0.155</c:v>
                </c:pt>
                <c:pt idx="47">
                  <c:v>0.22</c:v>
                </c:pt>
                <c:pt idx="48">
                  <c:v>0.186</c:v>
                </c:pt>
                <c:pt idx="49">
                  <c:v>0.375</c:v>
                </c:pt>
                <c:pt idx="50">
                  <c:v>0.17899999999999999</c:v>
                </c:pt>
                <c:pt idx="51">
                  <c:v>0.32900000000000001</c:v>
                </c:pt>
                <c:pt idx="52">
                  <c:v>0.25900000000000001</c:v>
                </c:pt>
                <c:pt idx="53">
                  <c:v>0.223</c:v>
                </c:pt>
                <c:pt idx="54">
                  <c:v>9.4E-2</c:v>
                </c:pt>
                <c:pt idx="55">
                  <c:v>0.125</c:v>
                </c:pt>
                <c:pt idx="56">
                  <c:v>0.53300000000000003</c:v>
                </c:pt>
                <c:pt idx="57">
                  <c:v>0.38800000000000001</c:v>
                </c:pt>
                <c:pt idx="58">
                  <c:v>0.123</c:v>
                </c:pt>
                <c:pt idx="59">
                  <c:v>0.59399999999999997</c:v>
                </c:pt>
                <c:pt idx="60">
                  <c:v>0.185</c:v>
                </c:pt>
                <c:pt idx="61">
                  <c:v>0.47699999999999998</c:v>
                </c:pt>
                <c:pt idx="62">
                  <c:v>0.11899999999999999</c:v>
                </c:pt>
                <c:pt idx="63">
                  <c:v>0.25700000000000001</c:v>
                </c:pt>
                <c:pt idx="64">
                  <c:v>0.157</c:v>
                </c:pt>
                <c:pt idx="65">
                  <c:v>0.32200000000000001</c:v>
                </c:pt>
                <c:pt idx="66">
                  <c:v>0.33100000000000002</c:v>
                </c:pt>
                <c:pt idx="67">
                  <c:v>0.189</c:v>
                </c:pt>
                <c:pt idx="68">
                  <c:v>0.18099999999999999</c:v>
                </c:pt>
                <c:pt idx="69">
                  <c:v>0.36699999999999999</c:v>
                </c:pt>
                <c:pt idx="70">
                  <c:v>0.155</c:v>
                </c:pt>
                <c:pt idx="71">
                  <c:v>0.161</c:v>
                </c:pt>
                <c:pt idx="72">
                  <c:v>0.318</c:v>
                </c:pt>
                <c:pt idx="73">
                  <c:v>0.35199999999999998</c:v>
                </c:pt>
                <c:pt idx="74">
                  <c:v>0.14299999999999999</c:v>
                </c:pt>
                <c:pt idx="75">
                  <c:v>0.40400000000000003</c:v>
                </c:pt>
                <c:pt idx="76">
                  <c:v>0.128</c:v>
                </c:pt>
                <c:pt idx="77">
                  <c:v>0.20599999999999999</c:v>
                </c:pt>
                <c:pt idx="78">
                  <c:v>0.24199999999999999</c:v>
                </c:pt>
                <c:pt idx="79">
                  <c:v>0.45400000000000001</c:v>
                </c:pt>
                <c:pt idx="80">
                  <c:v>0.52100000000000002</c:v>
                </c:pt>
                <c:pt idx="81">
                  <c:v>0.45300000000000001</c:v>
                </c:pt>
                <c:pt idx="82">
                  <c:v>0.23</c:v>
                </c:pt>
                <c:pt idx="83">
                  <c:v>0.60199999999999998</c:v>
                </c:pt>
                <c:pt idx="84">
                  <c:v>0.185</c:v>
                </c:pt>
                <c:pt idx="85">
                  <c:v>0.183</c:v>
                </c:pt>
                <c:pt idx="86">
                  <c:v>0.17100000000000001</c:v>
                </c:pt>
                <c:pt idx="87">
                  <c:v>0.36399999999999999</c:v>
                </c:pt>
                <c:pt idx="88">
                  <c:v>0.26500000000000001</c:v>
                </c:pt>
                <c:pt idx="89">
                  <c:v>0.48199999999999998</c:v>
                </c:pt>
                <c:pt idx="90">
                  <c:v>0.34699999999999998</c:v>
                </c:pt>
                <c:pt idx="91">
                  <c:v>0.35499999999999998</c:v>
                </c:pt>
                <c:pt idx="92">
                  <c:v>0.29299999999999998</c:v>
                </c:pt>
                <c:pt idx="93">
                  <c:v>0.52200000000000002</c:v>
                </c:pt>
                <c:pt idx="94">
                  <c:v>0.16200000000000001</c:v>
                </c:pt>
                <c:pt idx="95">
                  <c:v>0.27500000000000002</c:v>
                </c:pt>
                <c:pt idx="96">
                  <c:v>0.27200000000000002</c:v>
                </c:pt>
                <c:pt idx="97">
                  <c:v>0.40200000000000002</c:v>
                </c:pt>
                <c:pt idx="98">
                  <c:v>0.29699999999999999</c:v>
                </c:pt>
                <c:pt idx="99">
                  <c:v>0.34300000000000003</c:v>
                </c:pt>
                <c:pt idx="100">
                  <c:v>0.188</c:v>
                </c:pt>
                <c:pt idx="101">
                  <c:v>0.27800000000000002</c:v>
                </c:pt>
                <c:pt idx="102">
                  <c:v>0.1</c:v>
                </c:pt>
                <c:pt idx="103">
                  <c:v>0.21</c:v>
                </c:pt>
                <c:pt idx="104">
                  <c:v>0.21099999999999999</c:v>
                </c:pt>
                <c:pt idx="105">
                  <c:v>0.22800000000000001</c:v>
                </c:pt>
                <c:pt idx="106">
                  <c:v>0.32100000000000001</c:v>
                </c:pt>
                <c:pt idx="107">
                  <c:v>0.34200000000000003</c:v>
                </c:pt>
                <c:pt idx="108">
                  <c:v>0.32700000000000001</c:v>
                </c:pt>
                <c:pt idx="109">
                  <c:v>0.16900000000000001</c:v>
                </c:pt>
                <c:pt idx="110">
                  <c:v>0.377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21-45EA-8D51-F124077B3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72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184701088101936"/>
              <c:y val="0.91284317920909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100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1.3034077784126664E-2"/>
              <c:y val="0.172744071066972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Elastic Modulus</a:t>
            </a:r>
          </a:p>
        </c:rich>
      </c:tx>
      <c:layout>
        <c:manualLayout>
          <c:xMode val="edge"/>
          <c:yMode val="edge"/>
          <c:x val="0.40229208431290636"/>
          <c:y val="2.7712980803851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05807848952703"/>
          <c:y val="0.16720595135569954"/>
          <c:w val="0.83506400556435445"/>
          <c:h val="0.59334680815226548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Analysis!$B$4:$B$114</c:f>
              <c:numCache>
                <c:formatCode>General</c:formatCode>
                <c:ptCount val="111"/>
                <c:pt idx="0">
                  <c:v>36000</c:v>
                </c:pt>
                <c:pt idx="1">
                  <c:v>36000</c:v>
                </c:pt>
                <c:pt idx="2">
                  <c:v>36256</c:v>
                </c:pt>
                <c:pt idx="3">
                  <c:v>36503</c:v>
                </c:pt>
                <c:pt idx="4">
                  <c:v>36759</c:v>
                </c:pt>
                <c:pt idx="5">
                  <c:v>37007</c:v>
                </c:pt>
                <c:pt idx="6">
                  <c:v>37269</c:v>
                </c:pt>
                <c:pt idx="7">
                  <c:v>37505</c:v>
                </c:pt>
                <c:pt idx="8">
                  <c:v>37845</c:v>
                </c:pt>
                <c:pt idx="9">
                  <c:v>38014</c:v>
                </c:pt>
                <c:pt idx="10">
                  <c:v>38251</c:v>
                </c:pt>
                <c:pt idx="11">
                  <c:v>38487</c:v>
                </c:pt>
                <c:pt idx="12">
                  <c:v>38749</c:v>
                </c:pt>
                <c:pt idx="13">
                  <c:v>39008</c:v>
                </c:pt>
                <c:pt idx="14">
                  <c:v>39253</c:v>
                </c:pt>
                <c:pt idx="15">
                  <c:v>39504</c:v>
                </c:pt>
                <c:pt idx="16">
                  <c:v>39760</c:v>
                </c:pt>
                <c:pt idx="17">
                  <c:v>40002</c:v>
                </c:pt>
                <c:pt idx="18">
                  <c:v>40274</c:v>
                </c:pt>
                <c:pt idx="19">
                  <c:v>40534</c:v>
                </c:pt>
                <c:pt idx="20">
                  <c:v>40751</c:v>
                </c:pt>
                <c:pt idx="21">
                  <c:v>41007</c:v>
                </c:pt>
                <c:pt idx="22">
                  <c:v>41250</c:v>
                </c:pt>
                <c:pt idx="23">
                  <c:v>41513</c:v>
                </c:pt>
                <c:pt idx="24">
                  <c:v>41752</c:v>
                </c:pt>
                <c:pt idx="25">
                  <c:v>42005</c:v>
                </c:pt>
                <c:pt idx="26">
                  <c:v>42254</c:v>
                </c:pt>
                <c:pt idx="27">
                  <c:v>42512</c:v>
                </c:pt>
                <c:pt idx="28">
                  <c:v>42752</c:v>
                </c:pt>
                <c:pt idx="29">
                  <c:v>43004</c:v>
                </c:pt>
                <c:pt idx="30">
                  <c:v>43251</c:v>
                </c:pt>
                <c:pt idx="31">
                  <c:v>43503</c:v>
                </c:pt>
                <c:pt idx="32">
                  <c:v>43750</c:v>
                </c:pt>
                <c:pt idx="33">
                  <c:v>44006</c:v>
                </c:pt>
                <c:pt idx="34">
                  <c:v>44250</c:v>
                </c:pt>
                <c:pt idx="35">
                  <c:v>44511</c:v>
                </c:pt>
                <c:pt idx="36">
                  <c:v>44774</c:v>
                </c:pt>
                <c:pt idx="37">
                  <c:v>45013</c:v>
                </c:pt>
                <c:pt idx="38">
                  <c:v>45249</c:v>
                </c:pt>
                <c:pt idx="39">
                  <c:v>45505</c:v>
                </c:pt>
                <c:pt idx="40">
                  <c:v>45757</c:v>
                </c:pt>
                <c:pt idx="41">
                  <c:v>46007</c:v>
                </c:pt>
                <c:pt idx="42">
                  <c:v>46279</c:v>
                </c:pt>
                <c:pt idx="43">
                  <c:v>46502</c:v>
                </c:pt>
                <c:pt idx="44">
                  <c:v>46763</c:v>
                </c:pt>
                <c:pt idx="45">
                  <c:v>47001</c:v>
                </c:pt>
                <c:pt idx="46">
                  <c:v>47268</c:v>
                </c:pt>
                <c:pt idx="47">
                  <c:v>47503</c:v>
                </c:pt>
                <c:pt idx="48">
                  <c:v>47782</c:v>
                </c:pt>
                <c:pt idx="49">
                  <c:v>48002</c:v>
                </c:pt>
                <c:pt idx="50">
                  <c:v>48260</c:v>
                </c:pt>
                <c:pt idx="51">
                  <c:v>48500</c:v>
                </c:pt>
                <c:pt idx="52">
                  <c:v>48758</c:v>
                </c:pt>
                <c:pt idx="53">
                  <c:v>49002</c:v>
                </c:pt>
                <c:pt idx="54">
                  <c:v>49258</c:v>
                </c:pt>
                <c:pt idx="55">
                  <c:v>49528</c:v>
                </c:pt>
                <c:pt idx="56">
                  <c:v>49766</c:v>
                </c:pt>
                <c:pt idx="57">
                  <c:v>50008</c:v>
                </c:pt>
                <c:pt idx="58">
                  <c:v>50229</c:v>
                </c:pt>
                <c:pt idx="59">
                  <c:v>50510</c:v>
                </c:pt>
                <c:pt idx="60">
                  <c:v>50542</c:v>
                </c:pt>
                <c:pt idx="61">
                  <c:v>50595</c:v>
                </c:pt>
                <c:pt idx="62">
                  <c:v>50753</c:v>
                </c:pt>
                <c:pt idx="63">
                  <c:v>51011</c:v>
                </c:pt>
                <c:pt idx="64">
                  <c:v>51289</c:v>
                </c:pt>
                <c:pt idx="65">
                  <c:v>51500</c:v>
                </c:pt>
                <c:pt idx="66">
                  <c:v>51778</c:v>
                </c:pt>
                <c:pt idx="67">
                  <c:v>52014</c:v>
                </c:pt>
                <c:pt idx="68">
                  <c:v>52250</c:v>
                </c:pt>
                <c:pt idx="69">
                  <c:v>52512</c:v>
                </c:pt>
                <c:pt idx="70">
                  <c:v>52755</c:v>
                </c:pt>
                <c:pt idx="71">
                  <c:v>53007</c:v>
                </c:pt>
                <c:pt idx="72">
                  <c:v>53263</c:v>
                </c:pt>
                <c:pt idx="73">
                  <c:v>53501</c:v>
                </c:pt>
                <c:pt idx="74">
                  <c:v>53768</c:v>
                </c:pt>
                <c:pt idx="75">
                  <c:v>54011</c:v>
                </c:pt>
                <c:pt idx="76">
                  <c:v>54250</c:v>
                </c:pt>
                <c:pt idx="77">
                  <c:v>54509</c:v>
                </c:pt>
                <c:pt idx="78">
                  <c:v>54756</c:v>
                </c:pt>
                <c:pt idx="79">
                  <c:v>55000</c:v>
                </c:pt>
                <c:pt idx="80">
                  <c:v>55272</c:v>
                </c:pt>
                <c:pt idx="81">
                  <c:v>55499</c:v>
                </c:pt>
                <c:pt idx="82">
                  <c:v>55767</c:v>
                </c:pt>
                <c:pt idx="83">
                  <c:v>56013</c:v>
                </c:pt>
                <c:pt idx="84">
                  <c:v>56246</c:v>
                </c:pt>
                <c:pt idx="85">
                  <c:v>56504</c:v>
                </c:pt>
                <c:pt idx="86">
                  <c:v>56761</c:v>
                </c:pt>
                <c:pt idx="87">
                  <c:v>57001</c:v>
                </c:pt>
                <c:pt idx="88">
                  <c:v>57272</c:v>
                </c:pt>
                <c:pt idx="89">
                  <c:v>57509</c:v>
                </c:pt>
                <c:pt idx="90">
                  <c:v>57760</c:v>
                </c:pt>
                <c:pt idx="91">
                  <c:v>57994</c:v>
                </c:pt>
                <c:pt idx="92">
                  <c:v>58254</c:v>
                </c:pt>
                <c:pt idx="93">
                  <c:v>58505</c:v>
                </c:pt>
                <c:pt idx="94">
                  <c:v>58751</c:v>
                </c:pt>
                <c:pt idx="95">
                  <c:v>59029</c:v>
                </c:pt>
                <c:pt idx="96">
                  <c:v>59250</c:v>
                </c:pt>
                <c:pt idx="97">
                  <c:v>59501</c:v>
                </c:pt>
                <c:pt idx="98">
                  <c:v>59766</c:v>
                </c:pt>
                <c:pt idx="99">
                  <c:v>60000</c:v>
                </c:pt>
                <c:pt idx="100">
                  <c:v>60254</c:v>
                </c:pt>
                <c:pt idx="101">
                  <c:v>60502</c:v>
                </c:pt>
                <c:pt idx="102">
                  <c:v>60753</c:v>
                </c:pt>
                <c:pt idx="103">
                  <c:v>61007</c:v>
                </c:pt>
                <c:pt idx="104">
                  <c:v>61293</c:v>
                </c:pt>
                <c:pt idx="105">
                  <c:v>61509</c:v>
                </c:pt>
                <c:pt idx="106">
                  <c:v>61754</c:v>
                </c:pt>
                <c:pt idx="107">
                  <c:v>62008</c:v>
                </c:pt>
                <c:pt idx="108">
                  <c:v>62269</c:v>
                </c:pt>
                <c:pt idx="109">
                  <c:v>62521</c:v>
                </c:pt>
                <c:pt idx="110">
                  <c:v>62835</c:v>
                </c:pt>
              </c:numCache>
            </c:numRef>
          </c:xVal>
          <c:yVal>
            <c:numRef>
              <c:f>Analysis!$AV$4:$AV$114</c:f>
              <c:numCache>
                <c:formatCode>0.00</c:formatCode>
                <c:ptCount val="111"/>
                <c:pt idx="0">
                  <c:v>56.207239999999999</c:v>
                </c:pt>
                <c:pt idx="1">
                  <c:v>56.121700000000004</c:v>
                </c:pt>
                <c:pt idx="2">
                  <c:v>56.207239999999999</c:v>
                </c:pt>
                <c:pt idx="3">
                  <c:v>56.121700000000004</c:v>
                </c:pt>
                <c:pt idx="4">
                  <c:v>56.207239999999999</c:v>
                </c:pt>
                <c:pt idx="5">
                  <c:v>56.207239999999999</c:v>
                </c:pt>
                <c:pt idx="6">
                  <c:v>55.180760000000006</c:v>
                </c:pt>
                <c:pt idx="7">
                  <c:v>55.180760000000006</c:v>
                </c:pt>
                <c:pt idx="8">
                  <c:v>55.180760000000006</c:v>
                </c:pt>
                <c:pt idx="9">
                  <c:v>55.779539999999997</c:v>
                </c:pt>
                <c:pt idx="10">
                  <c:v>66.044340000000005</c:v>
                </c:pt>
                <c:pt idx="11">
                  <c:v>66.129880000000014</c:v>
                </c:pt>
                <c:pt idx="12">
                  <c:v>65.958800000000011</c:v>
                </c:pt>
                <c:pt idx="13">
                  <c:v>55.694000000000003</c:v>
                </c:pt>
                <c:pt idx="14">
                  <c:v>55.694000000000003</c:v>
                </c:pt>
                <c:pt idx="15">
                  <c:v>55.694000000000003</c:v>
                </c:pt>
                <c:pt idx="16">
                  <c:v>55.694000000000003</c:v>
                </c:pt>
                <c:pt idx="17">
                  <c:v>60.056539999999998</c:v>
                </c:pt>
                <c:pt idx="18">
                  <c:v>60.056539999999998</c:v>
                </c:pt>
                <c:pt idx="19">
                  <c:v>60.056539999999998</c:v>
                </c:pt>
                <c:pt idx="20">
                  <c:v>60.056539999999998</c:v>
                </c:pt>
                <c:pt idx="21">
                  <c:v>55.180760000000006</c:v>
                </c:pt>
                <c:pt idx="22">
                  <c:v>55.180760000000006</c:v>
                </c:pt>
                <c:pt idx="23">
                  <c:v>55.180760000000006</c:v>
                </c:pt>
                <c:pt idx="24">
                  <c:v>55.180760000000006</c:v>
                </c:pt>
                <c:pt idx="25">
                  <c:v>53.641039999999997</c:v>
                </c:pt>
                <c:pt idx="26">
                  <c:v>53.726580000000006</c:v>
                </c:pt>
                <c:pt idx="27">
                  <c:v>53.726580000000006</c:v>
                </c:pt>
                <c:pt idx="28">
                  <c:v>53.641039999999997</c:v>
                </c:pt>
                <c:pt idx="29">
                  <c:v>53.726580000000006</c:v>
                </c:pt>
                <c:pt idx="30">
                  <c:v>53.726580000000006</c:v>
                </c:pt>
                <c:pt idx="31">
                  <c:v>53.726580000000006</c:v>
                </c:pt>
                <c:pt idx="32">
                  <c:v>82.382480000000015</c:v>
                </c:pt>
                <c:pt idx="33">
                  <c:v>82.382480000000015</c:v>
                </c:pt>
                <c:pt idx="34">
                  <c:v>82.46802000000001</c:v>
                </c:pt>
                <c:pt idx="35">
                  <c:v>82.382480000000015</c:v>
                </c:pt>
                <c:pt idx="36">
                  <c:v>82.46802000000001</c:v>
                </c:pt>
                <c:pt idx="37">
                  <c:v>92.647280000000009</c:v>
                </c:pt>
                <c:pt idx="38">
                  <c:v>92.647280000000009</c:v>
                </c:pt>
                <c:pt idx="39">
                  <c:v>92.647280000000009</c:v>
                </c:pt>
                <c:pt idx="40">
                  <c:v>92.647280000000009</c:v>
                </c:pt>
                <c:pt idx="41">
                  <c:v>49.535119999999999</c:v>
                </c:pt>
                <c:pt idx="42">
                  <c:v>49.620660000000008</c:v>
                </c:pt>
                <c:pt idx="43">
                  <c:v>49.620660000000008</c:v>
                </c:pt>
                <c:pt idx="44">
                  <c:v>49.620660000000008</c:v>
                </c:pt>
                <c:pt idx="45">
                  <c:v>64.761240000000001</c:v>
                </c:pt>
                <c:pt idx="46">
                  <c:v>64.761240000000001</c:v>
                </c:pt>
                <c:pt idx="47">
                  <c:v>64.761240000000001</c:v>
                </c:pt>
                <c:pt idx="48">
                  <c:v>64.675700000000006</c:v>
                </c:pt>
                <c:pt idx="49">
                  <c:v>51.160380000000011</c:v>
                </c:pt>
                <c:pt idx="50">
                  <c:v>51.160380000000011</c:v>
                </c:pt>
                <c:pt idx="51">
                  <c:v>51.160380000000011</c:v>
                </c:pt>
                <c:pt idx="52">
                  <c:v>51.074840000000002</c:v>
                </c:pt>
                <c:pt idx="53">
                  <c:v>40.89558000000001</c:v>
                </c:pt>
                <c:pt idx="54">
                  <c:v>40.810040000000008</c:v>
                </c:pt>
                <c:pt idx="55">
                  <c:v>40.810040000000008</c:v>
                </c:pt>
                <c:pt idx="56">
                  <c:v>40.810040000000008</c:v>
                </c:pt>
                <c:pt idx="57">
                  <c:v>33.025900000000007</c:v>
                </c:pt>
                <c:pt idx="58">
                  <c:v>33.025900000000007</c:v>
                </c:pt>
                <c:pt idx="59">
                  <c:v>33.025900000000007</c:v>
                </c:pt>
                <c:pt idx="60">
                  <c:v>33.025900000000007</c:v>
                </c:pt>
                <c:pt idx="61">
                  <c:v>33.025900000000007</c:v>
                </c:pt>
                <c:pt idx="62">
                  <c:v>33.025900000000007</c:v>
                </c:pt>
                <c:pt idx="63">
                  <c:v>47.482160000000007</c:v>
                </c:pt>
                <c:pt idx="64">
                  <c:v>47.482160000000007</c:v>
                </c:pt>
                <c:pt idx="65">
                  <c:v>47.482160000000007</c:v>
                </c:pt>
                <c:pt idx="66">
                  <c:v>47.482160000000007</c:v>
                </c:pt>
                <c:pt idx="67">
                  <c:v>34.90778000000001</c:v>
                </c:pt>
                <c:pt idx="68">
                  <c:v>34.90778000000001</c:v>
                </c:pt>
                <c:pt idx="69">
                  <c:v>34.90778000000001</c:v>
                </c:pt>
                <c:pt idx="70">
                  <c:v>34.90778000000001</c:v>
                </c:pt>
                <c:pt idx="71">
                  <c:v>49.535119999999999</c:v>
                </c:pt>
                <c:pt idx="72">
                  <c:v>49.620660000000008</c:v>
                </c:pt>
                <c:pt idx="73">
                  <c:v>49.620660000000008</c:v>
                </c:pt>
                <c:pt idx="74">
                  <c:v>49.620660000000008</c:v>
                </c:pt>
                <c:pt idx="75">
                  <c:v>51.160380000000011</c:v>
                </c:pt>
                <c:pt idx="76">
                  <c:v>51.160380000000011</c:v>
                </c:pt>
                <c:pt idx="77">
                  <c:v>51.074840000000002</c:v>
                </c:pt>
                <c:pt idx="78">
                  <c:v>51.160380000000011</c:v>
                </c:pt>
                <c:pt idx="79">
                  <c:v>49.620660000000008</c:v>
                </c:pt>
                <c:pt idx="80">
                  <c:v>49.620660000000008</c:v>
                </c:pt>
                <c:pt idx="81">
                  <c:v>49.620660000000008</c:v>
                </c:pt>
                <c:pt idx="82">
                  <c:v>49.535119999999999</c:v>
                </c:pt>
                <c:pt idx="83">
                  <c:v>39.099240000000009</c:v>
                </c:pt>
                <c:pt idx="84">
                  <c:v>39.099240000000009</c:v>
                </c:pt>
                <c:pt idx="85">
                  <c:v>39.099240000000009</c:v>
                </c:pt>
                <c:pt idx="86">
                  <c:v>39.099240000000009</c:v>
                </c:pt>
                <c:pt idx="87">
                  <c:v>37.302900000000001</c:v>
                </c:pt>
                <c:pt idx="88">
                  <c:v>37.302900000000001</c:v>
                </c:pt>
                <c:pt idx="89">
                  <c:v>37.302900000000001</c:v>
                </c:pt>
                <c:pt idx="90">
                  <c:v>37.302900000000001</c:v>
                </c:pt>
                <c:pt idx="91">
                  <c:v>35.50656</c:v>
                </c:pt>
                <c:pt idx="92">
                  <c:v>35.50656</c:v>
                </c:pt>
                <c:pt idx="93">
                  <c:v>35.50656</c:v>
                </c:pt>
                <c:pt idx="94">
                  <c:v>35.50656</c:v>
                </c:pt>
                <c:pt idx="95">
                  <c:v>32.427120000000002</c:v>
                </c:pt>
                <c:pt idx="96">
                  <c:v>32.341580000000008</c:v>
                </c:pt>
                <c:pt idx="97">
                  <c:v>32.341580000000008</c:v>
                </c:pt>
                <c:pt idx="98">
                  <c:v>32.341580000000008</c:v>
                </c:pt>
                <c:pt idx="99">
                  <c:v>40.211260000000003</c:v>
                </c:pt>
                <c:pt idx="100">
                  <c:v>40.211260000000003</c:v>
                </c:pt>
                <c:pt idx="101">
                  <c:v>40.296800000000005</c:v>
                </c:pt>
                <c:pt idx="102">
                  <c:v>40.211260000000003</c:v>
                </c:pt>
                <c:pt idx="103">
                  <c:v>66.557580000000002</c:v>
                </c:pt>
                <c:pt idx="104">
                  <c:v>66.472040000000007</c:v>
                </c:pt>
                <c:pt idx="105">
                  <c:v>66.557580000000002</c:v>
                </c:pt>
                <c:pt idx="106">
                  <c:v>66.557580000000002</c:v>
                </c:pt>
                <c:pt idx="107">
                  <c:v>65.103400000000008</c:v>
                </c:pt>
                <c:pt idx="108">
                  <c:v>73.229700000000008</c:v>
                </c:pt>
                <c:pt idx="109">
                  <c:v>73.229700000000008</c:v>
                </c:pt>
                <c:pt idx="110">
                  <c:v>73.229700000000008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1F-4184-BC37-33ED95E56CCA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Analysis!$B$4:$B$114</c:f>
              <c:numCache>
                <c:formatCode>General</c:formatCode>
                <c:ptCount val="111"/>
                <c:pt idx="0">
                  <c:v>36000</c:v>
                </c:pt>
                <c:pt idx="1">
                  <c:v>36000</c:v>
                </c:pt>
                <c:pt idx="2">
                  <c:v>36256</c:v>
                </c:pt>
                <c:pt idx="3">
                  <c:v>36503</c:v>
                </c:pt>
                <c:pt idx="4">
                  <c:v>36759</c:v>
                </c:pt>
                <c:pt idx="5">
                  <c:v>37007</c:v>
                </c:pt>
                <c:pt idx="6">
                  <c:v>37269</c:v>
                </c:pt>
                <c:pt idx="7">
                  <c:v>37505</c:v>
                </c:pt>
                <c:pt idx="8">
                  <c:v>37845</c:v>
                </c:pt>
                <c:pt idx="9">
                  <c:v>38014</c:v>
                </c:pt>
                <c:pt idx="10">
                  <c:v>38251</c:v>
                </c:pt>
                <c:pt idx="11">
                  <c:v>38487</c:v>
                </c:pt>
                <c:pt idx="12">
                  <c:v>38749</c:v>
                </c:pt>
                <c:pt idx="13">
                  <c:v>39008</c:v>
                </c:pt>
                <c:pt idx="14">
                  <c:v>39253</c:v>
                </c:pt>
                <c:pt idx="15">
                  <c:v>39504</c:v>
                </c:pt>
                <c:pt idx="16">
                  <c:v>39760</c:v>
                </c:pt>
                <c:pt idx="17">
                  <c:v>40002</c:v>
                </c:pt>
                <c:pt idx="18">
                  <c:v>40274</c:v>
                </c:pt>
                <c:pt idx="19">
                  <c:v>40534</c:v>
                </c:pt>
                <c:pt idx="20">
                  <c:v>40751</c:v>
                </c:pt>
                <c:pt idx="21">
                  <c:v>41007</c:v>
                </c:pt>
                <c:pt idx="22">
                  <c:v>41250</c:v>
                </c:pt>
                <c:pt idx="23">
                  <c:v>41513</c:v>
                </c:pt>
                <c:pt idx="24">
                  <c:v>41752</c:v>
                </c:pt>
                <c:pt idx="25">
                  <c:v>42005</c:v>
                </c:pt>
                <c:pt idx="26">
                  <c:v>42254</c:v>
                </c:pt>
                <c:pt idx="27">
                  <c:v>42512</c:v>
                </c:pt>
                <c:pt idx="28">
                  <c:v>42752</c:v>
                </c:pt>
                <c:pt idx="29">
                  <c:v>43004</c:v>
                </c:pt>
                <c:pt idx="30">
                  <c:v>43251</c:v>
                </c:pt>
                <c:pt idx="31">
                  <c:v>43503</c:v>
                </c:pt>
                <c:pt idx="32">
                  <c:v>43750</c:v>
                </c:pt>
                <c:pt idx="33">
                  <c:v>44006</c:v>
                </c:pt>
                <c:pt idx="34">
                  <c:v>44250</c:v>
                </c:pt>
                <c:pt idx="35">
                  <c:v>44511</c:v>
                </c:pt>
                <c:pt idx="36">
                  <c:v>44774</c:v>
                </c:pt>
                <c:pt idx="37">
                  <c:v>45013</c:v>
                </c:pt>
                <c:pt idx="38">
                  <c:v>45249</c:v>
                </c:pt>
                <c:pt idx="39">
                  <c:v>45505</c:v>
                </c:pt>
                <c:pt idx="40">
                  <c:v>45757</c:v>
                </c:pt>
                <c:pt idx="41">
                  <c:v>46007</c:v>
                </c:pt>
                <c:pt idx="42">
                  <c:v>46279</c:v>
                </c:pt>
                <c:pt idx="43">
                  <c:v>46502</c:v>
                </c:pt>
                <c:pt idx="44">
                  <c:v>46763</c:v>
                </c:pt>
                <c:pt idx="45">
                  <c:v>47001</c:v>
                </c:pt>
                <c:pt idx="46">
                  <c:v>47268</c:v>
                </c:pt>
                <c:pt idx="47">
                  <c:v>47503</c:v>
                </c:pt>
                <c:pt idx="48">
                  <c:v>47782</c:v>
                </c:pt>
                <c:pt idx="49">
                  <c:v>48002</c:v>
                </c:pt>
                <c:pt idx="50">
                  <c:v>48260</c:v>
                </c:pt>
                <c:pt idx="51">
                  <c:v>48500</c:v>
                </c:pt>
                <c:pt idx="52">
                  <c:v>48758</c:v>
                </c:pt>
                <c:pt idx="53">
                  <c:v>49002</c:v>
                </c:pt>
                <c:pt idx="54">
                  <c:v>49258</c:v>
                </c:pt>
                <c:pt idx="55">
                  <c:v>49528</c:v>
                </c:pt>
                <c:pt idx="56">
                  <c:v>49766</c:v>
                </c:pt>
                <c:pt idx="57">
                  <c:v>50008</c:v>
                </c:pt>
                <c:pt idx="58">
                  <c:v>50229</c:v>
                </c:pt>
                <c:pt idx="59">
                  <c:v>50510</c:v>
                </c:pt>
                <c:pt idx="60">
                  <c:v>50542</c:v>
                </c:pt>
                <c:pt idx="61">
                  <c:v>50595</c:v>
                </c:pt>
                <c:pt idx="62">
                  <c:v>50753</c:v>
                </c:pt>
                <c:pt idx="63">
                  <c:v>51011</c:v>
                </c:pt>
                <c:pt idx="64">
                  <c:v>51289</c:v>
                </c:pt>
                <c:pt idx="65">
                  <c:v>51500</c:v>
                </c:pt>
                <c:pt idx="66">
                  <c:v>51778</c:v>
                </c:pt>
                <c:pt idx="67">
                  <c:v>52014</c:v>
                </c:pt>
                <c:pt idx="68">
                  <c:v>52250</c:v>
                </c:pt>
                <c:pt idx="69">
                  <c:v>52512</c:v>
                </c:pt>
                <c:pt idx="70">
                  <c:v>52755</c:v>
                </c:pt>
                <c:pt idx="71">
                  <c:v>53007</c:v>
                </c:pt>
                <c:pt idx="72">
                  <c:v>53263</c:v>
                </c:pt>
                <c:pt idx="73">
                  <c:v>53501</c:v>
                </c:pt>
                <c:pt idx="74">
                  <c:v>53768</c:v>
                </c:pt>
                <c:pt idx="75">
                  <c:v>54011</c:v>
                </c:pt>
                <c:pt idx="76">
                  <c:v>54250</c:v>
                </c:pt>
                <c:pt idx="77">
                  <c:v>54509</c:v>
                </c:pt>
                <c:pt idx="78">
                  <c:v>54756</c:v>
                </c:pt>
                <c:pt idx="79">
                  <c:v>55000</c:v>
                </c:pt>
                <c:pt idx="80">
                  <c:v>55272</c:v>
                </c:pt>
                <c:pt idx="81">
                  <c:v>55499</c:v>
                </c:pt>
                <c:pt idx="82">
                  <c:v>55767</c:v>
                </c:pt>
                <c:pt idx="83">
                  <c:v>56013</c:v>
                </c:pt>
                <c:pt idx="84">
                  <c:v>56246</c:v>
                </c:pt>
                <c:pt idx="85">
                  <c:v>56504</c:v>
                </c:pt>
                <c:pt idx="86">
                  <c:v>56761</c:v>
                </c:pt>
                <c:pt idx="87">
                  <c:v>57001</c:v>
                </c:pt>
                <c:pt idx="88">
                  <c:v>57272</c:v>
                </c:pt>
                <c:pt idx="89">
                  <c:v>57509</c:v>
                </c:pt>
                <c:pt idx="90">
                  <c:v>57760</c:v>
                </c:pt>
                <c:pt idx="91">
                  <c:v>57994</c:v>
                </c:pt>
                <c:pt idx="92">
                  <c:v>58254</c:v>
                </c:pt>
                <c:pt idx="93">
                  <c:v>58505</c:v>
                </c:pt>
                <c:pt idx="94">
                  <c:v>58751</c:v>
                </c:pt>
                <c:pt idx="95">
                  <c:v>59029</c:v>
                </c:pt>
                <c:pt idx="96">
                  <c:v>59250</c:v>
                </c:pt>
                <c:pt idx="97">
                  <c:v>59501</c:v>
                </c:pt>
                <c:pt idx="98">
                  <c:v>59766</c:v>
                </c:pt>
                <c:pt idx="99">
                  <c:v>60000</c:v>
                </c:pt>
                <c:pt idx="100">
                  <c:v>60254</c:v>
                </c:pt>
                <c:pt idx="101">
                  <c:v>60502</c:v>
                </c:pt>
                <c:pt idx="102">
                  <c:v>60753</c:v>
                </c:pt>
                <c:pt idx="103">
                  <c:v>61007</c:v>
                </c:pt>
                <c:pt idx="104">
                  <c:v>61293</c:v>
                </c:pt>
                <c:pt idx="105">
                  <c:v>61509</c:v>
                </c:pt>
                <c:pt idx="106">
                  <c:v>61754</c:v>
                </c:pt>
                <c:pt idx="107">
                  <c:v>62008</c:v>
                </c:pt>
                <c:pt idx="108">
                  <c:v>62269</c:v>
                </c:pt>
                <c:pt idx="109">
                  <c:v>62521</c:v>
                </c:pt>
                <c:pt idx="110">
                  <c:v>62835</c:v>
                </c:pt>
              </c:numCache>
            </c:numRef>
          </c:xVal>
          <c:yVal>
            <c:numRef>
              <c:f>Analysis!$AQ$4:$AQ$114</c:f>
              <c:numCache>
                <c:formatCode>0.00</c:formatCode>
                <c:ptCount val="111"/>
                <c:pt idx="0">
                  <c:v>75.599999999999994</c:v>
                </c:pt>
                <c:pt idx="1">
                  <c:v>75.5</c:v>
                </c:pt>
                <c:pt idx="2">
                  <c:v>75.599999999999994</c:v>
                </c:pt>
                <c:pt idx="3">
                  <c:v>75.5</c:v>
                </c:pt>
                <c:pt idx="4">
                  <c:v>75.599999999999994</c:v>
                </c:pt>
                <c:pt idx="5">
                  <c:v>75.599999999999994</c:v>
                </c:pt>
                <c:pt idx="6" formatCode="General">
                  <c:v>74.400000000000006</c:v>
                </c:pt>
                <c:pt idx="7" formatCode="General">
                  <c:v>74.400000000000006</c:v>
                </c:pt>
                <c:pt idx="8" formatCode="General">
                  <c:v>74.400000000000006</c:v>
                </c:pt>
                <c:pt idx="9" formatCode="General">
                  <c:v>75.099999999999994</c:v>
                </c:pt>
                <c:pt idx="10" formatCode="General">
                  <c:v>87.1</c:v>
                </c:pt>
                <c:pt idx="11" formatCode="General">
                  <c:v>87.2</c:v>
                </c:pt>
                <c:pt idx="12">
                  <c:v>87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80.099999999999994</c:v>
                </c:pt>
                <c:pt idx="18">
                  <c:v>80.099999999999994</c:v>
                </c:pt>
                <c:pt idx="19">
                  <c:v>80.099999999999994</c:v>
                </c:pt>
                <c:pt idx="20" formatCode="General">
                  <c:v>80.099999999999994</c:v>
                </c:pt>
                <c:pt idx="21" formatCode="General">
                  <c:v>74.400000000000006</c:v>
                </c:pt>
                <c:pt idx="22">
                  <c:v>74.400000000000006</c:v>
                </c:pt>
                <c:pt idx="23">
                  <c:v>74.400000000000006</c:v>
                </c:pt>
                <c:pt idx="24">
                  <c:v>74.400000000000006</c:v>
                </c:pt>
                <c:pt idx="25">
                  <c:v>72.599999999999994</c:v>
                </c:pt>
                <c:pt idx="26" formatCode="General">
                  <c:v>72.7</c:v>
                </c:pt>
                <c:pt idx="27" formatCode="General">
                  <c:v>72.7</c:v>
                </c:pt>
                <c:pt idx="28" formatCode="General">
                  <c:v>72.599999999999994</c:v>
                </c:pt>
                <c:pt idx="29" formatCode="General">
                  <c:v>72.7</c:v>
                </c:pt>
                <c:pt idx="30" formatCode="General">
                  <c:v>72.7</c:v>
                </c:pt>
                <c:pt idx="31" formatCode="General">
                  <c:v>72.7</c:v>
                </c:pt>
                <c:pt idx="32" formatCode="General">
                  <c:v>106.2</c:v>
                </c:pt>
                <c:pt idx="33" formatCode="General">
                  <c:v>106.2</c:v>
                </c:pt>
                <c:pt idx="34" formatCode="General">
                  <c:v>106.3</c:v>
                </c:pt>
                <c:pt idx="35" formatCode="General">
                  <c:v>106.2</c:v>
                </c:pt>
                <c:pt idx="36" formatCode="General">
                  <c:v>106.3</c:v>
                </c:pt>
                <c:pt idx="37" formatCode="General">
                  <c:v>118.2</c:v>
                </c:pt>
                <c:pt idx="38" formatCode="General">
                  <c:v>118.2</c:v>
                </c:pt>
                <c:pt idx="39" formatCode="General">
                  <c:v>118.2</c:v>
                </c:pt>
                <c:pt idx="40" formatCode="General">
                  <c:v>118.2</c:v>
                </c:pt>
                <c:pt idx="41" formatCode="General">
                  <c:v>67.8</c:v>
                </c:pt>
                <c:pt idx="42" formatCode="General">
                  <c:v>67.900000000000006</c:v>
                </c:pt>
                <c:pt idx="43" formatCode="General">
                  <c:v>67.900000000000006</c:v>
                </c:pt>
                <c:pt idx="44" formatCode="General">
                  <c:v>67.900000000000006</c:v>
                </c:pt>
                <c:pt idx="45">
                  <c:v>85.6</c:v>
                </c:pt>
                <c:pt idx="46">
                  <c:v>85.6</c:v>
                </c:pt>
                <c:pt idx="47" formatCode="General">
                  <c:v>85.6</c:v>
                </c:pt>
                <c:pt idx="48" formatCode="General">
                  <c:v>85.5</c:v>
                </c:pt>
                <c:pt idx="49" formatCode="General">
                  <c:v>69.7</c:v>
                </c:pt>
                <c:pt idx="50" formatCode="General">
                  <c:v>69.7</c:v>
                </c:pt>
                <c:pt idx="51" formatCode="General">
                  <c:v>69.7</c:v>
                </c:pt>
                <c:pt idx="52" formatCode="General">
                  <c:v>69.599999999999994</c:v>
                </c:pt>
                <c:pt idx="53" formatCode="General">
                  <c:v>57.7</c:v>
                </c:pt>
                <c:pt idx="54" formatCode="General">
                  <c:v>57.6</c:v>
                </c:pt>
                <c:pt idx="55" formatCode="General">
                  <c:v>57.6</c:v>
                </c:pt>
                <c:pt idx="56" formatCode="General">
                  <c:v>57.6</c:v>
                </c:pt>
                <c:pt idx="57" formatCode="General">
                  <c:v>48.5</c:v>
                </c:pt>
                <c:pt idx="58" formatCode="General">
                  <c:v>48.5</c:v>
                </c:pt>
                <c:pt idx="59" formatCode="General">
                  <c:v>48.5</c:v>
                </c:pt>
                <c:pt idx="60" formatCode="General">
                  <c:v>48.5</c:v>
                </c:pt>
                <c:pt idx="61" formatCode="General">
                  <c:v>48.5</c:v>
                </c:pt>
                <c:pt idx="62" formatCode="General">
                  <c:v>48.5</c:v>
                </c:pt>
                <c:pt idx="63" formatCode="General">
                  <c:v>65.400000000000006</c:v>
                </c:pt>
                <c:pt idx="64" formatCode="General">
                  <c:v>65.400000000000006</c:v>
                </c:pt>
                <c:pt idx="65" formatCode="General">
                  <c:v>65.400000000000006</c:v>
                </c:pt>
                <c:pt idx="66" formatCode="General">
                  <c:v>65.400000000000006</c:v>
                </c:pt>
                <c:pt idx="67" formatCode="General">
                  <c:v>50.7</c:v>
                </c:pt>
                <c:pt idx="68" formatCode="General">
                  <c:v>50.7</c:v>
                </c:pt>
                <c:pt idx="69" formatCode="General">
                  <c:v>50.7</c:v>
                </c:pt>
                <c:pt idx="70" formatCode="General">
                  <c:v>50.7</c:v>
                </c:pt>
                <c:pt idx="71" formatCode="General">
                  <c:v>67.8</c:v>
                </c:pt>
                <c:pt idx="72" formatCode="General">
                  <c:v>67.900000000000006</c:v>
                </c:pt>
                <c:pt idx="73" formatCode="General">
                  <c:v>67.900000000000006</c:v>
                </c:pt>
                <c:pt idx="74" formatCode="General">
                  <c:v>67.900000000000006</c:v>
                </c:pt>
                <c:pt idx="75" formatCode="General">
                  <c:v>69.7</c:v>
                </c:pt>
                <c:pt idx="76" formatCode="General">
                  <c:v>69.7</c:v>
                </c:pt>
                <c:pt idx="77" formatCode="General">
                  <c:v>69.599999999999994</c:v>
                </c:pt>
                <c:pt idx="78" formatCode="General">
                  <c:v>69.7</c:v>
                </c:pt>
                <c:pt idx="79" formatCode="General">
                  <c:v>67.900000000000006</c:v>
                </c:pt>
                <c:pt idx="80" formatCode="General">
                  <c:v>67.900000000000006</c:v>
                </c:pt>
                <c:pt idx="81" formatCode="General">
                  <c:v>67.900000000000006</c:v>
                </c:pt>
                <c:pt idx="82" formatCode="General">
                  <c:v>67.8</c:v>
                </c:pt>
                <c:pt idx="83" formatCode="General">
                  <c:v>55.6</c:v>
                </c:pt>
                <c:pt idx="84" formatCode="General">
                  <c:v>55.6</c:v>
                </c:pt>
                <c:pt idx="85" formatCode="General">
                  <c:v>55.6</c:v>
                </c:pt>
                <c:pt idx="86" formatCode="General">
                  <c:v>55.6</c:v>
                </c:pt>
                <c:pt idx="87" formatCode="General">
                  <c:v>53.5</c:v>
                </c:pt>
                <c:pt idx="88" formatCode="General">
                  <c:v>53.5</c:v>
                </c:pt>
                <c:pt idx="89" formatCode="General">
                  <c:v>53.5</c:v>
                </c:pt>
                <c:pt idx="90" formatCode="General">
                  <c:v>53.5</c:v>
                </c:pt>
                <c:pt idx="91" formatCode="General">
                  <c:v>51.4</c:v>
                </c:pt>
                <c:pt idx="92" formatCode="General">
                  <c:v>51.4</c:v>
                </c:pt>
                <c:pt idx="93" formatCode="General">
                  <c:v>51.4</c:v>
                </c:pt>
                <c:pt idx="94" formatCode="General">
                  <c:v>51.4</c:v>
                </c:pt>
                <c:pt idx="95" formatCode="General">
                  <c:v>47.8</c:v>
                </c:pt>
                <c:pt idx="96" formatCode="General">
                  <c:v>47.7</c:v>
                </c:pt>
                <c:pt idx="97" formatCode="General">
                  <c:v>47.7</c:v>
                </c:pt>
                <c:pt idx="98" formatCode="General">
                  <c:v>47.7</c:v>
                </c:pt>
                <c:pt idx="99" formatCode="General">
                  <c:v>56.9</c:v>
                </c:pt>
                <c:pt idx="100" formatCode="General">
                  <c:v>56.9</c:v>
                </c:pt>
                <c:pt idx="101" formatCode="General">
                  <c:v>57</c:v>
                </c:pt>
                <c:pt idx="102" formatCode="General">
                  <c:v>56.9</c:v>
                </c:pt>
                <c:pt idx="103" formatCode="General">
                  <c:v>87.7</c:v>
                </c:pt>
                <c:pt idx="104" formatCode="General">
                  <c:v>87.6</c:v>
                </c:pt>
                <c:pt idx="105" formatCode="General">
                  <c:v>87.7</c:v>
                </c:pt>
                <c:pt idx="106" formatCode="General">
                  <c:v>87.7</c:v>
                </c:pt>
                <c:pt idx="107" formatCode="General">
                  <c:v>86</c:v>
                </c:pt>
                <c:pt idx="108" formatCode="General">
                  <c:v>95.5</c:v>
                </c:pt>
                <c:pt idx="109" formatCode="General">
                  <c:v>95.5</c:v>
                </c:pt>
                <c:pt idx="110" formatCode="General">
                  <c:v>95.5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1F-4184-BC37-33ED95E56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85000"/>
          <c:min val="69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8671726502327067"/>
              <c:y val="0.883985787779559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</c:valAx>
      <c:valAx>
        <c:axId val="234973656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2418746812557073E-3"/>
              <c:y val="0.12710041260274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92689340586659075"/>
          <c:w val="0.76600173637211544"/>
          <c:h val="7.1399925289019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/>
              <a:t>PAVEMENT PERFORMANCE IN FATIGUE</a:t>
            </a:r>
          </a:p>
        </c:rich>
      </c:tx>
      <c:layout>
        <c:manualLayout>
          <c:xMode val="edge"/>
          <c:yMode val="edge"/>
          <c:x val="0.31164201235575872"/>
          <c:y val="1.6233168255452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933893483540486E-2"/>
          <c:y val="0.14832136022837783"/>
          <c:w val="0.85141889828503869"/>
          <c:h val="0.64195469413044626"/>
        </c:manualLayout>
      </c:layout>
      <c:bar3D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2FC-4E8F-9745-3B5FFAFE2EF6}"/>
            </c:ext>
          </c:extLst>
        </c:ser>
        <c:ser>
          <c:idx val="3"/>
          <c:order val="1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D2FC-4E8F-9745-3B5FFAFE2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cat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4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687827135477908"/>
              <c:y val="0.92672196011749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1080000" spcFirstLastPara="1" vertOverflow="ellipsis" wrap="square" anchor="ctr" anchorCtr="0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Algn val="ctr"/>
        <c:lblOffset val="100"/>
        <c:noMultiLvlLbl val="1"/>
      </c:cat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4000" b="1"/>
                  <a:t>Tensile Strain Values, micro strains</a:t>
                </a:r>
              </a:p>
            </c:rich>
          </c:tx>
          <c:layout>
            <c:manualLayout>
              <c:xMode val="edge"/>
              <c:yMode val="edge"/>
              <c:x val="1.4711494915061693E-2"/>
              <c:y val="0.16066537165414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145358877034338E-2"/>
          <c:y val="6.1442483746787208E-2"/>
          <c:w val="0.84300979788457042"/>
          <c:h val="9.78455252138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Elastic Modulus</a:t>
            </a:r>
          </a:p>
        </c:rich>
      </c:tx>
      <c:layout>
        <c:manualLayout>
          <c:xMode val="edge"/>
          <c:yMode val="edge"/>
          <c:x val="0.42210237392377081"/>
          <c:y val="1.9045974157212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56117401518771"/>
          <c:y val="0.13836746340160702"/>
          <c:w val="0.81119875001151776"/>
          <c:h val="0.64154264392364069"/>
        </c:manualLayout>
      </c:layout>
      <c:scatterChart>
        <c:scatterStyle val="lineMarker"/>
        <c:varyColors val="0"/>
        <c:ser>
          <c:idx val="0"/>
          <c:order val="0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Analysis!$B$4:$B$114</c:f>
              <c:numCache>
                <c:formatCode>General</c:formatCode>
                <c:ptCount val="111"/>
                <c:pt idx="0">
                  <c:v>36000</c:v>
                </c:pt>
                <c:pt idx="1">
                  <c:v>36000</c:v>
                </c:pt>
                <c:pt idx="2">
                  <c:v>36256</c:v>
                </c:pt>
                <c:pt idx="3">
                  <c:v>36503</c:v>
                </c:pt>
                <c:pt idx="4">
                  <c:v>36759</c:v>
                </c:pt>
                <c:pt idx="5">
                  <c:v>37007</c:v>
                </c:pt>
                <c:pt idx="6">
                  <c:v>37269</c:v>
                </c:pt>
                <c:pt idx="7">
                  <c:v>37505</c:v>
                </c:pt>
                <c:pt idx="8">
                  <c:v>37845</c:v>
                </c:pt>
                <c:pt idx="9">
                  <c:v>38014</c:v>
                </c:pt>
                <c:pt idx="10">
                  <c:v>38251</c:v>
                </c:pt>
                <c:pt idx="11">
                  <c:v>38487</c:v>
                </c:pt>
                <c:pt idx="12">
                  <c:v>38749</c:v>
                </c:pt>
                <c:pt idx="13">
                  <c:v>39008</c:v>
                </c:pt>
                <c:pt idx="14">
                  <c:v>39253</c:v>
                </c:pt>
                <c:pt idx="15">
                  <c:v>39504</c:v>
                </c:pt>
                <c:pt idx="16">
                  <c:v>39760</c:v>
                </c:pt>
                <c:pt idx="17">
                  <c:v>40002</c:v>
                </c:pt>
                <c:pt idx="18">
                  <c:v>40274</c:v>
                </c:pt>
                <c:pt idx="19">
                  <c:v>40534</c:v>
                </c:pt>
                <c:pt idx="20">
                  <c:v>40751</c:v>
                </c:pt>
                <c:pt idx="21">
                  <c:v>41007</c:v>
                </c:pt>
                <c:pt idx="22">
                  <c:v>41250</c:v>
                </c:pt>
                <c:pt idx="23">
                  <c:v>41513</c:v>
                </c:pt>
                <c:pt idx="24">
                  <c:v>41752</c:v>
                </c:pt>
                <c:pt idx="25">
                  <c:v>42005</c:v>
                </c:pt>
                <c:pt idx="26">
                  <c:v>42254</c:v>
                </c:pt>
                <c:pt idx="27">
                  <c:v>42512</c:v>
                </c:pt>
                <c:pt idx="28">
                  <c:v>42752</c:v>
                </c:pt>
                <c:pt idx="29">
                  <c:v>43004</c:v>
                </c:pt>
                <c:pt idx="30">
                  <c:v>43251</c:v>
                </c:pt>
                <c:pt idx="31">
                  <c:v>43503</c:v>
                </c:pt>
                <c:pt idx="32">
                  <c:v>43750</c:v>
                </c:pt>
                <c:pt idx="33">
                  <c:v>44006</c:v>
                </c:pt>
                <c:pt idx="34">
                  <c:v>44250</c:v>
                </c:pt>
                <c:pt idx="35">
                  <c:v>44511</c:v>
                </c:pt>
                <c:pt idx="36">
                  <c:v>44774</c:v>
                </c:pt>
                <c:pt idx="37">
                  <c:v>45013</c:v>
                </c:pt>
                <c:pt idx="38">
                  <c:v>45249</c:v>
                </c:pt>
                <c:pt idx="39">
                  <c:v>45505</c:v>
                </c:pt>
                <c:pt idx="40">
                  <c:v>45757</c:v>
                </c:pt>
                <c:pt idx="41">
                  <c:v>46007</c:v>
                </c:pt>
                <c:pt idx="42">
                  <c:v>46279</c:v>
                </c:pt>
                <c:pt idx="43">
                  <c:v>46502</c:v>
                </c:pt>
                <c:pt idx="44">
                  <c:v>46763</c:v>
                </c:pt>
                <c:pt idx="45">
                  <c:v>47001</c:v>
                </c:pt>
                <c:pt idx="46">
                  <c:v>47268</c:v>
                </c:pt>
                <c:pt idx="47">
                  <c:v>47503</c:v>
                </c:pt>
                <c:pt idx="48">
                  <c:v>47782</c:v>
                </c:pt>
                <c:pt idx="49">
                  <c:v>48002</c:v>
                </c:pt>
                <c:pt idx="50">
                  <c:v>48260</c:v>
                </c:pt>
                <c:pt idx="51">
                  <c:v>48500</c:v>
                </c:pt>
                <c:pt idx="52">
                  <c:v>48758</c:v>
                </c:pt>
                <c:pt idx="53">
                  <c:v>49002</c:v>
                </c:pt>
                <c:pt idx="54">
                  <c:v>49258</c:v>
                </c:pt>
                <c:pt idx="55">
                  <c:v>49528</c:v>
                </c:pt>
                <c:pt idx="56">
                  <c:v>49766</c:v>
                </c:pt>
                <c:pt idx="57">
                  <c:v>50008</c:v>
                </c:pt>
                <c:pt idx="58">
                  <c:v>50229</c:v>
                </c:pt>
                <c:pt idx="59">
                  <c:v>50510</c:v>
                </c:pt>
                <c:pt idx="60">
                  <c:v>50542</c:v>
                </c:pt>
                <c:pt idx="61">
                  <c:v>50595</c:v>
                </c:pt>
                <c:pt idx="62">
                  <c:v>50753</c:v>
                </c:pt>
                <c:pt idx="63">
                  <c:v>51011</c:v>
                </c:pt>
                <c:pt idx="64">
                  <c:v>51289</c:v>
                </c:pt>
                <c:pt idx="65">
                  <c:v>51500</c:v>
                </c:pt>
                <c:pt idx="66">
                  <c:v>51778</c:v>
                </c:pt>
                <c:pt idx="67">
                  <c:v>52014</c:v>
                </c:pt>
                <c:pt idx="68">
                  <c:v>52250</c:v>
                </c:pt>
                <c:pt idx="69">
                  <c:v>52512</c:v>
                </c:pt>
                <c:pt idx="70">
                  <c:v>52755</c:v>
                </c:pt>
                <c:pt idx="71">
                  <c:v>53007</c:v>
                </c:pt>
                <c:pt idx="72">
                  <c:v>53263</c:v>
                </c:pt>
                <c:pt idx="73">
                  <c:v>53501</c:v>
                </c:pt>
                <c:pt idx="74">
                  <c:v>53768</c:v>
                </c:pt>
                <c:pt idx="75">
                  <c:v>54011</c:v>
                </c:pt>
                <c:pt idx="76">
                  <c:v>54250</c:v>
                </c:pt>
                <c:pt idx="77">
                  <c:v>54509</c:v>
                </c:pt>
                <c:pt idx="78">
                  <c:v>54756</c:v>
                </c:pt>
                <c:pt idx="79">
                  <c:v>55000</c:v>
                </c:pt>
                <c:pt idx="80">
                  <c:v>55272</c:v>
                </c:pt>
                <c:pt idx="81">
                  <c:v>55499</c:v>
                </c:pt>
                <c:pt idx="82">
                  <c:v>55767</c:v>
                </c:pt>
                <c:pt idx="83">
                  <c:v>56013</c:v>
                </c:pt>
                <c:pt idx="84">
                  <c:v>56246</c:v>
                </c:pt>
                <c:pt idx="85">
                  <c:v>56504</c:v>
                </c:pt>
                <c:pt idx="86">
                  <c:v>56761</c:v>
                </c:pt>
                <c:pt idx="87">
                  <c:v>57001</c:v>
                </c:pt>
                <c:pt idx="88">
                  <c:v>57272</c:v>
                </c:pt>
                <c:pt idx="89">
                  <c:v>57509</c:v>
                </c:pt>
                <c:pt idx="90">
                  <c:v>57760</c:v>
                </c:pt>
                <c:pt idx="91">
                  <c:v>57994</c:v>
                </c:pt>
                <c:pt idx="92">
                  <c:v>58254</c:v>
                </c:pt>
                <c:pt idx="93">
                  <c:v>58505</c:v>
                </c:pt>
                <c:pt idx="94">
                  <c:v>58751</c:v>
                </c:pt>
                <c:pt idx="95">
                  <c:v>59029</c:v>
                </c:pt>
                <c:pt idx="96">
                  <c:v>59250</c:v>
                </c:pt>
                <c:pt idx="97">
                  <c:v>59501</c:v>
                </c:pt>
                <c:pt idx="98">
                  <c:v>59766</c:v>
                </c:pt>
                <c:pt idx="99">
                  <c:v>60000</c:v>
                </c:pt>
                <c:pt idx="100">
                  <c:v>60254</c:v>
                </c:pt>
                <c:pt idx="101">
                  <c:v>60502</c:v>
                </c:pt>
                <c:pt idx="102">
                  <c:v>60753</c:v>
                </c:pt>
                <c:pt idx="103">
                  <c:v>61007</c:v>
                </c:pt>
                <c:pt idx="104">
                  <c:v>61293</c:v>
                </c:pt>
                <c:pt idx="105">
                  <c:v>61509</c:v>
                </c:pt>
                <c:pt idx="106">
                  <c:v>61754</c:v>
                </c:pt>
                <c:pt idx="107">
                  <c:v>62008</c:v>
                </c:pt>
                <c:pt idx="108">
                  <c:v>62269</c:v>
                </c:pt>
                <c:pt idx="109">
                  <c:v>62521</c:v>
                </c:pt>
                <c:pt idx="110">
                  <c:v>62835</c:v>
                </c:pt>
              </c:numCache>
            </c:numRef>
          </c:xVal>
          <c:yVal>
            <c:numRef>
              <c:f>Analysis!$AP$4:$AP$114</c:f>
              <c:numCache>
                <c:formatCode>0.00</c:formatCode>
                <c:ptCount val="111"/>
                <c:pt idx="0">
                  <c:v>223.4</c:v>
                </c:pt>
                <c:pt idx="1">
                  <c:v>223.9</c:v>
                </c:pt>
                <c:pt idx="2">
                  <c:v>224</c:v>
                </c:pt>
                <c:pt idx="3">
                  <c:v>224.1</c:v>
                </c:pt>
                <c:pt idx="4">
                  <c:v>223.6</c:v>
                </c:pt>
                <c:pt idx="5">
                  <c:v>219.4</c:v>
                </c:pt>
                <c:pt idx="6" formatCode="General">
                  <c:v>227.4</c:v>
                </c:pt>
                <c:pt idx="7" formatCode="General">
                  <c:v>227.8</c:v>
                </c:pt>
                <c:pt idx="8" formatCode="General">
                  <c:v>227.4</c:v>
                </c:pt>
                <c:pt idx="9" formatCode="General">
                  <c:v>218.5</c:v>
                </c:pt>
                <c:pt idx="10" formatCode="General">
                  <c:v>266.39999999999998</c:v>
                </c:pt>
                <c:pt idx="11" formatCode="General">
                  <c:v>87.2</c:v>
                </c:pt>
                <c:pt idx="12">
                  <c:v>266.5</c:v>
                </c:pt>
                <c:pt idx="13">
                  <c:v>229</c:v>
                </c:pt>
                <c:pt idx="14">
                  <c:v>229.7</c:v>
                </c:pt>
                <c:pt idx="15">
                  <c:v>229.1</c:v>
                </c:pt>
                <c:pt idx="16">
                  <c:v>234.5</c:v>
                </c:pt>
                <c:pt idx="17">
                  <c:v>250.1</c:v>
                </c:pt>
                <c:pt idx="18">
                  <c:v>250.3</c:v>
                </c:pt>
                <c:pt idx="19">
                  <c:v>249.6</c:v>
                </c:pt>
                <c:pt idx="20" formatCode="General">
                  <c:v>228.4</c:v>
                </c:pt>
                <c:pt idx="21" formatCode="General">
                  <c:v>227.6</c:v>
                </c:pt>
                <c:pt idx="22">
                  <c:v>227.9</c:v>
                </c:pt>
                <c:pt idx="23">
                  <c:v>227.9</c:v>
                </c:pt>
                <c:pt idx="24">
                  <c:v>227.2</c:v>
                </c:pt>
                <c:pt idx="25">
                  <c:v>222.5</c:v>
                </c:pt>
                <c:pt idx="26" formatCode="General">
                  <c:v>222</c:v>
                </c:pt>
                <c:pt idx="27" formatCode="General">
                  <c:v>221.6</c:v>
                </c:pt>
                <c:pt idx="28" formatCode="General">
                  <c:v>221.9</c:v>
                </c:pt>
                <c:pt idx="29" formatCode="General">
                  <c:v>221.9</c:v>
                </c:pt>
                <c:pt idx="30" formatCode="General">
                  <c:v>221.5</c:v>
                </c:pt>
                <c:pt idx="31" formatCode="General">
                  <c:v>222.6</c:v>
                </c:pt>
                <c:pt idx="32" formatCode="General">
                  <c:v>323.89999999999998</c:v>
                </c:pt>
                <c:pt idx="33" formatCode="General">
                  <c:v>324.3</c:v>
                </c:pt>
                <c:pt idx="34" formatCode="General">
                  <c:v>325.39999999999998</c:v>
                </c:pt>
                <c:pt idx="35" formatCode="General">
                  <c:v>324.39999999999998</c:v>
                </c:pt>
                <c:pt idx="36" formatCode="General">
                  <c:v>324.89999999999998</c:v>
                </c:pt>
                <c:pt idx="37" formatCode="General">
                  <c:v>361.3</c:v>
                </c:pt>
                <c:pt idx="38" formatCode="General">
                  <c:v>361.4</c:v>
                </c:pt>
                <c:pt idx="39" formatCode="General">
                  <c:v>361.7</c:v>
                </c:pt>
                <c:pt idx="40" formatCode="General">
                  <c:v>357.9</c:v>
                </c:pt>
                <c:pt idx="41" formatCode="0.0">
                  <c:v>206.9</c:v>
                </c:pt>
                <c:pt idx="42" formatCode="0.0">
                  <c:v>207.3</c:v>
                </c:pt>
                <c:pt idx="43" formatCode="0.0">
                  <c:v>206.7</c:v>
                </c:pt>
                <c:pt idx="44" formatCode="0.0">
                  <c:v>207.6</c:v>
                </c:pt>
                <c:pt idx="45">
                  <c:v>261.39999999999998</c:v>
                </c:pt>
                <c:pt idx="46">
                  <c:v>261.39999999999998</c:v>
                </c:pt>
                <c:pt idx="47" formatCode="General">
                  <c:v>261.2</c:v>
                </c:pt>
                <c:pt idx="48" formatCode="General">
                  <c:v>261.8</c:v>
                </c:pt>
                <c:pt idx="49" formatCode="General">
                  <c:v>213.1</c:v>
                </c:pt>
                <c:pt idx="50" formatCode="General">
                  <c:v>212.6</c:v>
                </c:pt>
                <c:pt idx="51" formatCode="General">
                  <c:v>211.8</c:v>
                </c:pt>
                <c:pt idx="52" formatCode="General">
                  <c:v>213</c:v>
                </c:pt>
                <c:pt idx="53" formatCode="General">
                  <c:v>176.5</c:v>
                </c:pt>
                <c:pt idx="54" formatCode="General">
                  <c:v>175.8</c:v>
                </c:pt>
                <c:pt idx="55" formatCode="General">
                  <c:v>176</c:v>
                </c:pt>
                <c:pt idx="56" formatCode="General">
                  <c:v>176.3</c:v>
                </c:pt>
                <c:pt idx="57" formatCode="General">
                  <c:v>148.4</c:v>
                </c:pt>
                <c:pt idx="58" formatCode="General">
                  <c:v>148</c:v>
                </c:pt>
                <c:pt idx="59" formatCode="General">
                  <c:v>147.9</c:v>
                </c:pt>
                <c:pt idx="60" formatCode="General">
                  <c:v>147.9</c:v>
                </c:pt>
                <c:pt idx="61" formatCode="General">
                  <c:v>148.1</c:v>
                </c:pt>
                <c:pt idx="62" formatCode="General">
                  <c:v>147.6</c:v>
                </c:pt>
                <c:pt idx="63" formatCode="General">
                  <c:v>199.9</c:v>
                </c:pt>
                <c:pt idx="64" formatCode="General">
                  <c:v>199.3</c:v>
                </c:pt>
                <c:pt idx="65" formatCode="General">
                  <c:v>199.7</c:v>
                </c:pt>
                <c:pt idx="66" formatCode="General">
                  <c:v>200</c:v>
                </c:pt>
                <c:pt idx="67" formatCode="General">
                  <c:v>155.30000000000001</c:v>
                </c:pt>
                <c:pt idx="68" formatCode="General">
                  <c:v>154.9</c:v>
                </c:pt>
                <c:pt idx="69" formatCode="General">
                  <c:v>154.80000000000001</c:v>
                </c:pt>
                <c:pt idx="70" formatCode="General">
                  <c:v>155.19999999999999</c:v>
                </c:pt>
                <c:pt idx="71" formatCode="General">
                  <c:v>207.5</c:v>
                </c:pt>
                <c:pt idx="72" formatCode="General">
                  <c:v>207.3</c:v>
                </c:pt>
                <c:pt idx="73" formatCode="General">
                  <c:v>206.3</c:v>
                </c:pt>
                <c:pt idx="74" formatCode="General">
                  <c:v>207.4</c:v>
                </c:pt>
                <c:pt idx="75" formatCode="General">
                  <c:v>212.7</c:v>
                </c:pt>
                <c:pt idx="76" formatCode="General">
                  <c:v>213.3</c:v>
                </c:pt>
                <c:pt idx="77" formatCode="General">
                  <c:v>213.5</c:v>
                </c:pt>
                <c:pt idx="78" formatCode="General">
                  <c:v>211.6</c:v>
                </c:pt>
                <c:pt idx="79" formatCode="General">
                  <c:v>207.8</c:v>
                </c:pt>
                <c:pt idx="80" formatCode="General">
                  <c:v>207.9</c:v>
                </c:pt>
                <c:pt idx="81" formatCode="General">
                  <c:v>207.1</c:v>
                </c:pt>
                <c:pt idx="82" formatCode="General">
                  <c:v>207</c:v>
                </c:pt>
                <c:pt idx="83" formatCode="General">
                  <c:v>170.2</c:v>
                </c:pt>
                <c:pt idx="84" formatCode="General">
                  <c:v>170.2</c:v>
                </c:pt>
                <c:pt idx="85" formatCode="General">
                  <c:v>169.9</c:v>
                </c:pt>
                <c:pt idx="86" formatCode="General">
                  <c:v>170.3</c:v>
                </c:pt>
                <c:pt idx="87" formatCode="General">
                  <c:v>163.80000000000001</c:v>
                </c:pt>
                <c:pt idx="88" formatCode="General">
                  <c:v>163.1</c:v>
                </c:pt>
                <c:pt idx="89" formatCode="General">
                  <c:v>163.30000000000001</c:v>
                </c:pt>
                <c:pt idx="90" formatCode="General">
                  <c:v>163.80000000000001</c:v>
                </c:pt>
                <c:pt idx="91" formatCode="General">
                  <c:v>156.9</c:v>
                </c:pt>
                <c:pt idx="92" formatCode="General">
                  <c:v>156.69999999999999</c:v>
                </c:pt>
                <c:pt idx="93" formatCode="General">
                  <c:v>157.30000000000001</c:v>
                </c:pt>
                <c:pt idx="94" formatCode="General">
                  <c:v>157.1</c:v>
                </c:pt>
                <c:pt idx="95" formatCode="General">
                  <c:v>146.1</c:v>
                </c:pt>
                <c:pt idx="96" formatCode="General">
                  <c:v>146.19999999999999</c:v>
                </c:pt>
                <c:pt idx="97" formatCode="General">
                  <c:v>146.30000000000001</c:v>
                </c:pt>
                <c:pt idx="98" formatCode="General">
                  <c:v>146.19999999999999</c:v>
                </c:pt>
                <c:pt idx="99" formatCode="General">
                  <c:v>174.5</c:v>
                </c:pt>
                <c:pt idx="100" formatCode="General">
                  <c:v>174.3</c:v>
                </c:pt>
                <c:pt idx="101" formatCode="General">
                  <c:v>174.3</c:v>
                </c:pt>
                <c:pt idx="102" formatCode="General">
                  <c:v>173.9</c:v>
                </c:pt>
                <c:pt idx="103" formatCode="General">
                  <c:v>268.10000000000002</c:v>
                </c:pt>
                <c:pt idx="104" formatCode="General">
                  <c:v>268.10000000000002</c:v>
                </c:pt>
                <c:pt idx="105" formatCode="General">
                  <c:v>268.7</c:v>
                </c:pt>
                <c:pt idx="106" formatCode="General">
                  <c:v>268.2</c:v>
                </c:pt>
                <c:pt idx="107" formatCode="General">
                  <c:v>289.10000000000002</c:v>
                </c:pt>
                <c:pt idx="108" formatCode="General">
                  <c:v>292.39999999999998</c:v>
                </c:pt>
                <c:pt idx="109" formatCode="General">
                  <c:v>292.2</c:v>
                </c:pt>
                <c:pt idx="110" formatCode="General">
                  <c:v>291.8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3-49BA-9B9F-2B4A379CCB59}"/>
            </c:ext>
          </c:extLst>
        </c:ser>
        <c:ser>
          <c:idx val="1"/>
          <c:order val="1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Analysis!$B$4:$B$114</c:f>
              <c:numCache>
                <c:formatCode>General</c:formatCode>
                <c:ptCount val="111"/>
                <c:pt idx="0">
                  <c:v>36000</c:v>
                </c:pt>
                <c:pt idx="1">
                  <c:v>36000</c:v>
                </c:pt>
                <c:pt idx="2">
                  <c:v>36256</c:v>
                </c:pt>
                <c:pt idx="3">
                  <c:v>36503</c:v>
                </c:pt>
                <c:pt idx="4">
                  <c:v>36759</c:v>
                </c:pt>
                <c:pt idx="5">
                  <c:v>37007</c:v>
                </c:pt>
                <c:pt idx="6">
                  <c:v>37269</c:v>
                </c:pt>
                <c:pt idx="7">
                  <c:v>37505</c:v>
                </c:pt>
                <c:pt idx="8">
                  <c:v>37845</c:v>
                </c:pt>
                <c:pt idx="9">
                  <c:v>38014</c:v>
                </c:pt>
                <c:pt idx="10">
                  <c:v>38251</c:v>
                </c:pt>
                <c:pt idx="11">
                  <c:v>38487</c:v>
                </c:pt>
                <c:pt idx="12">
                  <c:v>38749</c:v>
                </c:pt>
                <c:pt idx="13">
                  <c:v>39008</c:v>
                </c:pt>
                <c:pt idx="14">
                  <c:v>39253</c:v>
                </c:pt>
                <c:pt idx="15">
                  <c:v>39504</c:v>
                </c:pt>
                <c:pt idx="16">
                  <c:v>39760</c:v>
                </c:pt>
                <c:pt idx="17">
                  <c:v>40002</c:v>
                </c:pt>
                <c:pt idx="18">
                  <c:v>40274</c:v>
                </c:pt>
                <c:pt idx="19">
                  <c:v>40534</c:v>
                </c:pt>
                <c:pt idx="20">
                  <c:v>40751</c:v>
                </c:pt>
                <c:pt idx="21">
                  <c:v>41007</c:v>
                </c:pt>
                <c:pt idx="22">
                  <c:v>41250</c:v>
                </c:pt>
                <c:pt idx="23">
                  <c:v>41513</c:v>
                </c:pt>
                <c:pt idx="24">
                  <c:v>41752</c:v>
                </c:pt>
                <c:pt idx="25">
                  <c:v>42005</c:v>
                </c:pt>
                <c:pt idx="26">
                  <c:v>42254</c:v>
                </c:pt>
                <c:pt idx="27">
                  <c:v>42512</c:v>
                </c:pt>
                <c:pt idx="28">
                  <c:v>42752</c:v>
                </c:pt>
                <c:pt idx="29">
                  <c:v>43004</c:v>
                </c:pt>
                <c:pt idx="30">
                  <c:v>43251</c:v>
                </c:pt>
                <c:pt idx="31">
                  <c:v>43503</c:v>
                </c:pt>
                <c:pt idx="32">
                  <c:v>43750</c:v>
                </c:pt>
                <c:pt idx="33">
                  <c:v>44006</c:v>
                </c:pt>
                <c:pt idx="34">
                  <c:v>44250</c:v>
                </c:pt>
                <c:pt idx="35">
                  <c:v>44511</c:v>
                </c:pt>
                <c:pt idx="36">
                  <c:v>44774</c:v>
                </c:pt>
                <c:pt idx="37">
                  <c:v>45013</c:v>
                </c:pt>
                <c:pt idx="38">
                  <c:v>45249</c:v>
                </c:pt>
                <c:pt idx="39">
                  <c:v>45505</c:v>
                </c:pt>
                <c:pt idx="40">
                  <c:v>45757</c:v>
                </c:pt>
                <c:pt idx="41">
                  <c:v>46007</c:v>
                </c:pt>
                <c:pt idx="42">
                  <c:v>46279</c:v>
                </c:pt>
                <c:pt idx="43">
                  <c:v>46502</c:v>
                </c:pt>
                <c:pt idx="44">
                  <c:v>46763</c:v>
                </c:pt>
                <c:pt idx="45">
                  <c:v>47001</c:v>
                </c:pt>
                <c:pt idx="46">
                  <c:v>47268</c:v>
                </c:pt>
                <c:pt idx="47">
                  <c:v>47503</c:v>
                </c:pt>
                <c:pt idx="48">
                  <c:v>47782</c:v>
                </c:pt>
                <c:pt idx="49">
                  <c:v>48002</c:v>
                </c:pt>
                <c:pt idx="50">
                  <c:v>48260</c:v>
                </c:pt>
                <c:pt idx="51">
                  <c:v>48500</c:v>
                </c:pt>
                <c:pt idx="52">
                  <c:v>48758</c:v>
                </c:pt>
                <c:pt idx="53">
                  <c:v>49002</c:v>
                </c:pt>
                <c:pt idx="54">
                  <c:v>49258</c:v>
                </c:pt>
                <c:pt idx="55">
                  <c:v>49528</c:v>
                </c:pt>
                <c:pt idx="56">
                  <c:v>49766</c:v>
                </c:pt>
                <c:pt idx="57">
                  <c:v>50008</c:v>
                </c:pt>
                <c:pt idx="58">
                  <c:v>50229</c:v>
                </c:pt>
                <c:pt idx="59">
                  <c:v>50510</c:v>
                </c:pt>
                <c:pt idx="60">
                  <c:v>50542</c:v>
                </c:pt>
                <c:pt idx="61">
                  <c:v>50595</c:v>
                </c:pt>
                <c:pt idx="62">
                  <c:v>50753</c:v>
                </c:pt>
                <c:pt idx="63">
                  <c:v>51011</c:v>
                </c:pt>
                <c:pt idx="64">
                  <c:v>51289</c:v>
                </c:pt>
                <c:pt idx="65">
                  <c:v>51500</c:v>
                </c:pt>
                <c:pt idx="66">
                  <c:v>51778</c:v>
                </c:pt>
                <c:pt idx="67">
                  <c:v>52014</c:v>
                </c:pt>
                <c:pt idx="68">
                  <c:v>52250</c:v>
                </c:pt>
                <c:pt idx="69">
                  <c:v>52512</c:v>
                </c:pt>
                <c:pt idx="70">
                  <c:v>52755</c:v>
                </c:pt>
                <c:pt idx="71">
                  <c:v>53007</c:v>
                </c:pt>
                <c:pt idx="72">
                  <c:v>53263</c:v>
                </c:pt>
                <c:pt idx="73">
                  <c:v>53501</c:v>
                </c:pt>
                <c:pt idx="74">
                  <c:v>53768</c:v>
                </c:pt>
                <c:pt idx="75">
                  <c:v>54011</c:v>
                </c:pt>
                <c:pt idx="76">
                  <c:v>54250</c:v>
                </c:pt>
                <c:pt idx="77">
                  <c:v>54509</c:v>
                </c:pt>
                <c:pt idx="78">
                  <c:v>54756</c:v>
                </c:pt>
                <c:pt idx="79">
                  <c:v>55000</c:v>
                </c:pt>
                <c:pt idx="80">
                  <c:v>55272</c:v>
                </c:pt>
                <c:pt idx="81">
                  <c:v>55499</c:v>
                </c:pt>
                <c:pt idx="82">
                  <c:v>55767</c:v>
                </c:pt>
                <c:pt idx="83">
                  <c:v>56013</c:v>
                </c:pt>
                <c:pt idx="84">
                  <c:v>56246</c:v>
                </c:pt>
                <c:pt idx="85">
                  <c:v>56504</c:v>
                </c:pt>
                <c:pt idx="86">
                  <c:v>56761</c:v>
                </c:pt>
                <c:pt idx="87">
                  <c:v>57001</c:v>
                </c:pt>
                <c:pt idx="88">
                  <c:v>57272</c:v>
                </c:pt>
                <c:pt idx="89">
                  <c:v>57509</c:v>
                </c:pt>
                <c:pt idx="90">
                  <c:v>57760</c:v>
                </c:pt>
                <c:pt idx="91">
                  <c:v>57994</c:v>
                </c:pt>
                <c:pt idx="92">
                  <c:v>58254</c:v>
                </c:pt>
                <c:pt idx="93">
                  <c:v>58505</c:v>
                </c:pt>
                <c:pt idx="94">
                  <c:v>58751</c:v>
                </c:pt>
                <c:pt idx="95">
                  <c:v>59029</c:v>
                </c:pt>
                <c:pt idx="96">
                  <c:v>59250</c:v>
                </c:pt>
                <c:pt idx="97">
                  <c:v>59501</c:v>
                </c:pt>
                <c:pt idx="98">
                  <c:v>59766</c:v>
                </c:pt>
                <c:pt idx="99">
                  <c:v>60000</c:v>
                </c:pt>
                <c:pt idx="100">
                  <c:v>60254</c:v>
                </c:pt>
                <c:pt idx="101">
                  <c:v>60502</c:v>
                </c:pt>
                <c:pt idx="102">
                  <c:v>60753</c:v>
                </c:pt>
                <c:pt idx="103">
                  <c:v>61007</c:v>
                </c:pt>
                <c:pt idx="104">
                  <c:v>61293</c:v>
                </c:pt>
                <c:pt idx="105">
                  <c:v>61509</c:v>
                </c:pt>
                <c:pt idx="106">
                  <c:v>61754</c:v>
                </c:pt>
                <c:pt idx="107">
                  <c:v>62008</c:v>
                </c:pt>
                <c:pt idx="108">
                  <c:v>62269</c:v>
                </c:pt>
                <c:pt idx="109">
                  <c:v>62521</c:v>
                </c:pt>
                <c:pt idx="110">
                  <c:v>62835</c:v>
                </c:pt>
              </c:numCache>
            </c:numRef>
          </c:xVal>
          <c:yVal>
            <c:numRef>
              <c:f>Analysis!$AU$4:$AU$114</c:f>
              <c:numCache>
                <c:formatCode>0.00</c:formatCode>
                <c:ptCount val="111"/>
                <c:pt idx="0">
                  <c:v>166.14529200000001</c:v>
                </c:pt>
                <c:pt idx="1">
                  <c:v>166.55739700000001</c:v>
                </c:pt>
                <c:pt idx="2">
                  <c:v>166.63980000000001</c:v>
                </c:pt>
                <c:pt idx="3">
                  <c:v>166.72219700000002</c:v>
                </c:pt>
                <c:pt idx="4">
                  <c:v>166.31015199999999</c:v>
                </c:pt>
                <c:pt idx="5">
                  <c:v>162.843052</c:v>
                </c:pt>
                <c:pt idx="6">
                  <c:v>169.43793200000002</c:v>
                </c:pt>
                <c:pt idx="7">
                  <c:v>169.76666800000004</c:v>
                </c:pt>
                <c:pt idx="8">
                  <c:v>169.43793200000002</c:v>
                </c:pt>
                <c:pt idx="9">
                  <c:v>162.098725</c:v>
                </c:pt>
                <c:pt idx="10">
                  <c:v>201.038072</c:v>
                </c:pt>
                <c:pt idx="11">
                  <c:v>48.302327999999996</c:v>
                </c:pt>
                <c:pt idx="12">
                  <c:v>201.11792499999999</c:v>
                </c:pt>
                <c:pt idx="13">
                  <c:v>170.75229999999999</c:v>
                </c:pt>
                <c:pt idx="14">
                  <c:v>171.326853</c:v>
                </c:pt>
                <c:pt idx="15">
                  <c:v>170.83439700000002</c:v>
                </c:pt>
                <c:pt idx="16">
                  <c:v>175.258725</c:v>
                </c:pt>
                <c:pt idx="17">
                  <c:v>187.94183699999999</c:v>
                </c:pt>
                <c:pt idx="18">
                  <c:v>188.10349300000001</c:v>
                </c:pt>
                <c:pt idx="19">
                  <c:v>187.53759200000002</c:v>
                </c:pt>
                <c:pt idx="20">
                  <c:v>170.259592</c:v>
                </c:pt>
                <c:pt idx="21">
                  <c:v>169.60231200000001</c:v>
                </c:pt>
                <c:pt idx="22">
                  <c:v>169.848837</c:v>
                </c:pt>
                <c:pt idx="23">
                  <c:v>169.848837</c:v>
                </c:pt>
                <c:pt idx="24">
                  <c:v>169.273528</c:v>
                </c:pt>
                <c:pt idx="25">
                  <c:v>165.40312499999999</c:v>
                </c:pt>
                <c:pt idx="26">
                  <c:v>164.9906</c:v>
                </c:pt>
                <c:pt idx="27">
                  <c:v>164.660472</c:v>
                </c:pt>
                <c:pt idx="28">
                  <c:v>164.90807699999999</c:v>
                </c:pt>
                <c:pt idx="29">
                  <c:v>164.90807699999999</c:v>
                </c:pt>
                <c:pt idx="30">
                  <c:v>164.57792500000002</c:v>
                </c:pt>
                <c:pt idx="31">
                  <c:v>165.485612</c:v>
                </c:pt>
                <c:pt idx="32">
                  <c:v>245.96339699999996</c:v>
                </c:pt>
                <c:pt idx="33">
                  <c:v>246.26897299999999</c:v>
                </c:pt>
                <c:pt idx="34">
                  <c:v>247.10881199999997</c:v>
                </c:pt>
                <c:pt idx="35">
                  <c:v>246.34535199999996</c:v>
                </c:pt>
                <c:pt idx="36">
                  <c:v>246.72715700000001</c:v>
                </c:pt>
                <c:pt idx="37">
                  <c:v>274.11961300000002</c:v>
                </c:pt>
                <c:pt idx="38">
                  <c:v>274.19377200000002</c:v>
                </c:pt>
                <c:pt idx="39">
                  <c:v>274.41621300000003</c:v>
                </c:pt>
                <c:pt idx="40">
                  <c:v>271.59463699999998</c:v>
                </c:pt>
                <c:pt idx="41">
                  <c:v>152.46167700000001</c:v>
                </c:pt>
                <c:pt idx="42">
                  <c:v>152.795333</c:v>
                </c:pt>
                <c:pt idx="43">
                  <c:v>152.294813</c:v>
                </c:pt>
                <c:pt idx="44">
                  <c:v>153.045512</c:v>
                </c:pt>
                <c:pt idx="45">
                  <c:v>197.03777199999999</c:v>
                </c:pt>
                <c:pt idx="46">
                  <c:v>197.03777199999999</c:v>
                </c:pt>
                <c:pt idx="47">
                  <c:v>196.87744799999999</c:v>
                </c:pt>
                <c:pt idx="48">
                  <c:v>197.35834800000003</c:v>
                </c:pt>
                <c:pt idx="49">
                  <c:v>157.622557</c:v>
                </c:pt>
                <c:pt idx="50">
                  <c:v>157.207212</c:v>
                </c:pt>
                <c:pt idx="51">
                  <c:v>156.542348</c:v>
                </c:pt>
                <c:pt idx="52">
                  <c:v>157.5395</c:v>
                </c:pt>
                <c:pt idx="53">
                  <c:v>126.822925</c:v>
                </c:pt>
                <c:pt idx="54">
                  <c:v>126.22602800000001</c:v>
                </c:pt>
                <c:pt idx="55">
                  <c:v>126.39660000000001</c:v>
                </c:pt>
                <c:pt idx="56">
                  <c:v>126.652413</c:v>
                </c:pt>
                <c:pt idx="57">
                  <c:v>102.63079200000001</c:v>
                </c:pt>
                <c:pt idx="58">
                  <c:v>102.28299999999999</c:v>
                </c:pt>
                <c:pt idx="59">
                  <c:v>102.19603700000002</c:v>
                </c:pt>
                <c:pt idx="60">
                  <c:v>102.19603700000002</c:v>
                </c:pt>
                <c:pt idx="61">
                  <c:v>102.369957</c:v>
                </c:pt>
                <c:pt idx="62">
                  <c:v>101.93511199999998</c:v>
                </c:pt>
                <c:pt idx="63">
                  <c:v>146.60715700000003</c:v>
                </c:pt>
                <c:pt idx="64">
                  <c:v>146.10397300000002</c:v>
                </c:pt>
                <c:pt idx="65">
                  <c:v>146.43945300000001</c:v>
                </c:pt>
                <c:pt idx="66">
                  <c:v>146.691</c:v>
                </c:pt>
                <c:pt idx="67">
                  <c:v>108.61509300000003</c:v>
                </c:pt>
                <c:pt idx="68">
                  <c:v>108.268957</c:v>
                </c:pt>
                <c:pt idx="69">
                  <c:v>108.18240800000001</c:v>
                </c:pt>
                <c:pt idx="70">
                  <c:v>108.52856799999998</c:v>
                </c:pt>
                <c:pt idx="71">
                  <c:v>152.96212499999999</c:v>
                </c:pt>
                <c:pt idx="72">
                  <c:v>152.795333</c:v>
                </c:pt>
                <c:pt idx="73">
                  <c:v>151.96101300000001</c:v>
                </c:pt>
                <c:pt idx="74">
                  <c:v>152.87873200000001</c:v>
                </c:pt>
                <c:pt idx="75">
                  <c:v>157.29029299999999</c:v>
                </c:pt>
                <c:pt idx="76">
                  <c:v>157.78865300000001</c:v>
                </c:pt>
                <c:pt idx="77">
                  <c:v>157.954725</c:v>
                </c:pt>
                <c:pt idx="78">
                  <c:v>156.37607199999999</c:v>
                </c:pt>
                <c:pt idx="79">
                  <c:v>153.21226800000002</c:v>
                </c:pt>
                <c:pt idx="80">
                  <c:v>153.295637</c:v>
                </c:pt>
                <c:pt idx="81">
                  <c:v>152.62851700000002</c:v>
                </c:pt>
                <c:pt idx="82">
                  <c:v>152.54509999999999</c:v>
                </c:pt>
                <c:pt idx="83">
                  <c:v>121.44026799999997</c:v>
                </c:pt>
                <c:pt idx="84">
                  <c:v>121.44026799999997</c:v>
                </c:pt>
                <c:pt idx="85">
                  <c:v>121.183357</c:v>
                </c:pt>
                <c:pt idx="86">
                  <c:v>121.52589300000002</c:v>
                </c:pt>
                <c:pt idx="87">
                  <c:v>115.94778800000003</c:v>
                </c:pt>
                <c:pt idx="88">
                  <c:v>115.34555700000001</c:v>
                </c:pt>
                <c:pt idx="89">
                  <c:v>115.51765300000002</c:v>
                </c:pt>
                <c:pt idx="90">
                  <c:v>115.94778800000003</c:v>
                </c:pt>
                <c:pt idx="91">
                  <c:v>109.99867700000001</c:v>
                </c:pt>
                <c:pt idx="92">
                  <c:v>109.82581299999998</c:v>
                </c:pt>
                <c:pt idx="93">
                  <c:v>110.34433300000001</c:v>
                </c:pt>
                <c:pt idx="94">
                  <c:v>110.17151699999999</c:v>
                </c:pt>
                <c:pt idx="95">
                  <c:v>100.62967700000002</c:v>
                </c:pt>
                <c:pt idx="96">
                  <c:v>100.716748</c:v>
                </c:pt>
                <c:pt idx="97">
                  <c:v>100.80381299999999</c:v>
                </c:pt>
                <c:pt idx="98">
                  <c:v>100.716748</c:v>
                </c:pt>
                <c:pt idx="99">
                  <c:v>125.116725</c:v>
                </c:pt>
                <c:pt idx="100">
                  <c:v>124.94597300000001</c:v>
                </c:pt>
                <c:pt idx="101">
                  <c:v>124.94597300000001</c:v>
                </c:pt>
                <c:pt idx="102">
                  <c:v>124.60439700000001</c:v>
                </c:pt>
                <c:pt idx="103">
                  <c:v>202.394757</c:v>
                </c:pt>
                <c:pt idx="104">
                  <c:v>202.394757</c:v>
                </c:pt>
                <c:pt idx="105">
                  <c:v>202.87317300000001</c:v>
                </c:pt>
                <c:pt idx="106">
                  <c:v>202.47450800000001</c:v>
                </c:pt>
                <c:pt idx="107">
                  <c:v>219.010797</c:v>
                </c:pt>
                <c:pt idx="108">
                  <c:v>221.59783199999998</c:v>
                </c:pt>
                <c:pt idx="109">
                  <c:v>221.44122800000002</c:v>
                </c:pt>
                <c:pt idx="110">
                  <c:v>221.12794800000003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3-49BA-9B9F-2B4A379CC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85000"/>
          <c:min val="69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516512822305314"/>
              <c:y val="0.88425489791836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1000"/>
      </c:valAx>
      <c:valAx>
        <c:axId val="234971304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4064596985040157E-2"/>
              <c:y val="0.157677908595620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495392220861837"/>
          <c:y val="0.92863210281502429"/>
          <c:w val="0.72862655137590404"/>
          <c:h val="7.0158968714076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/>
              <a:t>PAVEMENT PERFORMANCE IN RUTTING</a:t>
            </a:r>
          </a:p>
        </c:rich>
      </c:tx>
      <c:layout>
        <c:manualLayout>
          <c:xMode val="edge"/>
          <c:yMode val="edge"/>
          <c:x val="0.31164201235575872"/>
          <c:y val="1.6233168255452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933893483540486E-2"/>
          <c:y val="0.14832136022837783"/>
          <c:w val="0.86327077235526783"/>
          <c:h val="0.68443865773381263"/>
        </c:manualLayout>
      </c:layout>
      <c:bar3D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B30A-4E0B-9F16-BDD97061BCC2}"/>
            </c:ext>
          </c:extLst>
        </c:ser>
        <c:ser>
          <c:idx val="3"/>
          <c:order val="1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B30A-4E0B-9F16-BDD97061B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cat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4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9502965672598"/>
              <c:y val="0.93631277228453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1080000" spcFirstLastPara="1" vertOverflow="ellipsis" wrap="square" anchor="ctr" anchorCtr="0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Algn val="ctr"/>
        <c:lblOffset val="100"/>
        <c:noMultiLvlLbl val="1"/>
      </c:cat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40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4711494915061693E-2"/>
              <c:y val="0.16066537165414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9717496861645065E-2"/>
          <c:y val="7.3604242121222338E-2"/>
          <c:w val="0.91485463184419569"/>
          <c:h val="9.78455252138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800" b="1"/>
              <a:t>SUMMARY OF OVERLAY THICKNESS</a:t>
            </a:r>
          </a:p>
        </c:rich>
      </c:tx>
      <c:layout>
        <c:manualLayout>
          <c:xMode val="edge"/>
          <c:yMode val="edge"/>
          <c:x val="0.30247199733836089"/>
          <c:y val="3.31192896773979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164217306836983E-2"/>
          <c:y val="0.21448757347684017"/>
          <c:w val="0.91769176740231428"/>
          <c:h val="0.58918070367786302"/>
        </c:manualLayout>
      </c:layout>
      <c:bar3DChart>
        <c:barDir val="col"/>
        <c:grouping val="clustered"/>
        <c:varyColors val="0"/>
        <c:ser>
          <c:idx val="0"/>
          <c:order val="0"/>
          <c:tx>
            <c:v>Ovrelay Thickness Required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FCD-48DA-99BE-DB1A904CF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902328"/>
        <c:axId val="174901936"/>
        <c:axId val="0"/>
      </c:bar3DChart>
      <c:catAx>
        <c:axId val="174902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44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78709197441869"/>
              <c:y val="0.915885909830891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780000" spcFirstLastPara="1" vertOverflow="ellipsis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01936"/>
        <c:crosses val="autoZero"/>
        <c:auto val="1"/>
        <c:lblAlgn val="ctr"/>
        <c:lblOffset val="100"/>
        <c:noMultiLvlLbl val="0"/>
      </c:catAx>
      <c:valAx>
        <c:axId val="174901936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4000" b="1"/>
                  <a:t>Minimum Overlay Thickness Recommended</a:t>
                </a:r>
              </a:p>
            </c:rich>
          </c:tx>
          <c:layout>
            <c:manualLayout>
              <c:xMode val="edge"/>
              <c:yMode val="edge"/>
              <c:x val="1.8269074466144907E-2"/>
              <c:y val="0.131280589007256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0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82613067949382"/>
          <c:y val="9.6288172056844479E-2"/>
          <c:w val="0.81417163401519954"/>
          <c:h val="0.10990306546958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v>Peak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'Raw data_LHS'!$AV$3:$AV$8</c:f>
              <c:numCache>
                <c:formatCode>General</c:formatCode>
                <c:ptCount val="6"/>
                <c:pt idx="0">
                  <c:v>39461</c:v>
                </c:pt>
                <c:pt idx="1">
                  <c:v>48945</c:v>
                </c:pt>
                <c:pt idx="2">
                  <c:v>52413</c:v>
                </c:pt>
                <c:pt idx="3">
                  <c:v>59806</c:v>
                </c:pt>
                <c:pt idx="4">
                  <c:v>68002</c:v>
                </c:pt>
                <c:pt idx="5">
                  <c:v>77900</c:v>
                </c:pt>
              </c:numCache>
            </c:numRef>
          </c:xVal>
          <c:yVal>
            <c:numRef>
              <c:f>'Raw data_LHS'!$AW$3:$AW$8</c:f>
              <c:numCache>
                <c:formatCode>General</c:formatCode>
                <c:ptCount val="6"/>
                <c:pt idx="0">
                  <c:v>2.1499999999999998E-2</c:v>
                </c:pt>
                <c:pt idx="1">
                  <c:v>0.1762</c:v>
                </c:pt>
                <c:pt idx="2">
                  <c:v>-0.1014</c:v>
                </c:pt>
                <c:pt idx="3">
                  <c:v>0.19450000000000001</c:v>
                </c:pt>
                <c:pt idx="4">
                  <c:v>-0.16919999999999999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C4-43AA-AA1E-C6F92ABDF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704975"/>
        <c:axId val="1347705935"/>
      </c:scatterChart>
      <c:scatterChart>
        <c:scatterStyle val="smoothMarker"/>
        <c:varyColors val="0"/>
        <c:ser>
          <c:idx val="0"/>
          <c:order val="0"/>
          <c:tx>
            <c:v>CHAINAGE VS CUMMULATIVE DIFFERENCE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AC4-43AA-AA1E-C6F92ABDF81C}"/>
                </c:ext>
              </c:extLst>
            </c:dLbl>
            <c:dLbl>
              <c:idx val="10"/>
              <c:layout>
                <c:manualLayout>
                  <c:x val="-0.10569331287213589"/>
                  <c:y val="-5.087855649122249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C4-43AA-AA1E-C6F92ABDF81C}"/>
                </c:ext>
              </c:extLst>
            </c:dLbl>
            <c:dLbl>
              <c:idx val="20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C4-43AA-AA1E-C6F92ABDF81C}"/>
                </c:ext>
              </c:extLst>
            </c:dLbl>
            <c:dLbl>
              <c:idx val="32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AC4-43AA-AA1E-C6F92ABDF81C}"/>
                </c:ext>
              </c:extLst>
            </c:dLbl>
            <c:dLbl>
              <c:idx val="50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AC4-43AA-AA1E-C6F92ABDF81C}"/>
                </c:ext>
              </c:extLst>
            </c:dLbl>
            <c:dLbl>
              <c:idx val="61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AC4-43AA-AA1E-C6F92ABDF81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'Raw data_LHS'!$A$3:$A$64</c:f>
              <c:numCache>
                <c:formatCode>General</c:formatCode>
                <c:ptCount val="62"/>
                <c:pt idx="0">
                  <c:v>39200</c:v>
                </c:pt>
                <c:pt idx="1">
                  <c:v>39461</c:v>
                </c:pt>
                <c:pt idx="2">
                  <c:v>39711</c:v>
                </c:pt>
                <c:pt idx="3">
                  <c:v>39962</c:v>
                </c:pt>
                <c:pt idx="4">
                  <c:v>43421</c:v>
                </c:pt>
                <c:pt idx="5">
                  <c:v>43676</c:v>
                </c:pt>
                <c:pt idx="6">
                  <c:v>43926</c:v>
                </c:pt>
                <c:pt idx="7">
                  <c:v>44025</c:v>
                </c:pt>
                <c:pt idx="8">
                  <c:v>48400</c:v>
                </c:pt>
                <c:pt idx="9">
                  <c:v>48659</c:v>
                </c:pt>
                <c:pt idx="10">
                  <c:v>48945</c:v>
                </c:pt>
                <c:pt idx="11">
                  <c:v>49196</c:v>
                </c:pt>
                <c:pt idx="12">
                  <c:v>49436</c:v>
                </c:pt>
                <c:pt idx="13">
                  <c:v>49706</c:v>
                </c:pt>
                <c:pt idx="14">
                  <c:v>49970</c:v>
                </c:pt>
                <c:pt idx="15">
                  <c:v>50234</c:v>
                </c:pt>
                <c:pt idx="16">
                  <c:v>50460</c:v>
                </c:pt>
                <c:pt idx="17">
                  <c:v>50732</c:v>
                </c:pt>
                <c:pt idx="18">
                  <c:v>50953</c:v>
                </c:pt>
                <c:pt idx="19">
                  <c:v>52209</c:v>
                </c:pt>
                <c:pt idx="20">
                  <c:v>52413</c:v>
                </c:pt>
                <c:pt idx="21">
                  <c:v>52942</c:v>
                </c:pt>
                <c:pt idx="22">
                  <c:v>55003</c:v>
                </c:pt>
                <c:pt idx="23">
                  <c:v>55506</c:v>
                </c:pt>
                <c:pt idx="24">
                  <c:v>56003</c:v>
                </c:pt>
                <c:pt idx="25">
                  <c:v>56506</c:v>
                </c:pt>
                <c:pt idx="26">
                  <c:v>57000</c:v>
                </c:pt>
                <c:pt idx="27">
                  <c:v>57504</c:v>
                </c:pt>
                <c:pt idx="28">
                  <c:v>58005</c:v>
                </c:pt>
                <c:pt idx="29">
                  <c:v>58499</c:v>
                </c:pt>
                <c:pt idx="30">
                  <c:v>59003</c:v>
                </c:pt>
                <c:pt idx="31">
                  <c:v>59454</c:v>
                </c:pt>
                <c:pt idx="32">
                  <c:v>59806</c:v>
                </c:pt>
                <c:pt idx="33">
                  <c:v>60010</c:v>
                </c:pt>
                <c:pt idx="34">
                  <c:v>60550</c:v>
                </c:pt>
                <c:pt idx="35">
                  <c:v>60998</c:v>
                </c:pt>
                <c:pt idx="36">
                  <c:v>61503</c:v>
                </c:pt>
                <c:pt idx="37">
                  <c:v>62032</c:v>
                </c:pt>
                <c:pt idx="38">
                  <c:v>62512</c:v>
                </c:pt>
                <c:pt idx="39">
                  <c:v>62598</c:v>
                </c:pt>
                <c:pt idx="40">
                  <c:v>63000</c:v>
                </c:pt>
                <c:pt idx="41">
                  <c:v>63500</c:v>
                </c:pt>
                <c:pt idx="42">
                  <c:v>63978</c:v>
                </c:pt>
                <c:pt idx="43">
                  <c:v>64513</c:v>
                </c:pt>
                <c:pt idx="44">
                  <c:v>64930</c:v>
                </c:pt>
                <c:pt idx="45">
                  <c:v>65509</c:v>
                </c:pt>
                <c:pt idx="46">
                  <c:v>65987</c:v>
                </c:pt>
                <c:pt idx="47">
                  <c:v>66510</c:v>
                </c:pt>
                <c:pt idx="48">
                  <c:v>66999</c:v>
                </c:pt>
                <c:pt idx="49">
                  <c:v>67497</c:v>
                </c:pt>
                <c:pt idx="50">
                  <c:v>68002</c:v>
                </c:pt>
                <c:pt idx="51">
                  <c:v>68508</c:v>
                </c:pt>
                <c:pt idx="52">
                  <c:v>69006</c:v>
                </c:pt>
                <c:pt idx="53">
                  <c:v>73809</c:v>
                </c:pt>
                <c:pt idx="54">
                  <c:v>74302</c:v>
                </c:pt>
                <c:pt idx="55">
                  <c:v>74799</c:v>
                </c:pt>
                <c:pt idx="56">
                  <c:v>75438</c:v>
                </c:pt>
                <c:pt idx="57">
                  <c:v>75803</c:v>
                </c:pt>
                <c:pt idx="58">
                  <c:v>76399</c:v>
                </c:pt>
                <c:pt idx="59">
                  <c:v>76896</c:v>
                </c:pt>
                <c:pt idx="60">
                  <c:v>77406</c:v>
                </c:pt>
                <c:pt idx="61">
                  <c:v>77900</c:v>
                </c:pt>
              </c:numCache>
            </c:numRef>
          </c:xVal>
          <c:yVal>
            <c:numRef>
              <c:f>'Raw data_LHS'!$AM$3:$AM$64</c:f>
              <c:numCache>
                <c:formatCode>0.0000</c:formatCode>
                <c:ptCount val="62"/>
                <c:pt idx="0">
                  <c:v>3.7741935483870934E-2</c:v>
                </c:pt>
                <c:pt idx="1">
                  <c:v>2.1483870967741875E-2</c:v>
                </c:pt>
                <c:pt idx="2">
                  <c:v>5.1225806451612857E-2</c:v>
                </c:pt>
                <c:pt idx="3">
                  <c:v>0.11496774193548376</c:v>
                </c:pt>
                <c:pt idx="4">
                  <c:v>0.13970967741935475</c:v>
                </c:pt>
                <c:pt idx="5">
                  <c:v>0.13845161290322572</c:v>
                </c:pt>
                <c:pt idx="6">
                  <c:v>0.13719354838709669</c:v>
                </c:pt>
                <c:pt idx="7">
                  <c:v>0.12393548387096763</c:v>
                </c:pt>
                <c:pt idx="8">
                  <c:v>0.11167741935483858</c:v>
                </c:pt>
                <c:pt idx="9">
                  <c:v>0.17141935483870946</c:v>
                </c:pt>
                <c:pt idx="10">
                  <c:v>0.17616129032258043</c:v>
                </c:pt>
                <c:pt idx="11">
                  <c:v>0.14790322580645138</c:v>
                </c:pt>
                <c:pt idx="12">
                  <c:v>0.12864516129032233</c:v>
                </c:pt>
                <c:pt idx="13">
                  <c:v>8.8387096774193277E-2</c:v>
                </c:pt>
                <c:pt idx="14">
                  <c:v>6.6129032258064241E-2</c:v>
                </c:pt>
                <c:pt idx="15">
                  <c:v>2.5870967741935202E-2</c:v>
                </c:pt>
                <c:pt idx="16">
                  <c:v>2.9612903225806161E-2</c:v>
                </c:pt>
                <c:pt idx="17">
                  <c:v>-1.364516129032288E-2</c:v>
                </c:pt>
                <c:pt idx="18">
                  <c:v>-1.2903225806451923E-2</c:v>
                </c:pt>
                <c:pt idx="19">
                  <c:v>-5.9161290322580967E-2</c:v>
                </c:pt>
                <c:pt idx="20">
                  <c:v>-0.10141935483871001</c:v>
                </c:pt>
                <c:pt idx="21">
                  <c:v>-9.967741935483905E-2</c:v>
                </c:pt>
                <c:pt idx="22">
                  <c:v>-5.8935483870968114E-2</c:v>
                </c:pt>
                <c:pt idx="23">
                  <c:v>-1.019354838709717E-2</c:v>
                </c:pt>
                <c:pt idx="24">
                  <c:v>-4.5161290322620617E-4</c:v>
                </c:pt>
                <c:pt idx="25">
                  <c:v>7.8290322580644764E-2</c:v>
                </c:pt>
                <c:pt idx="26">
                  <c:v>7.003225806451574E-2</c:v>
                </c:pt>
                <c:pt idx="27">
                  <c:v>0.10077419354838672</c:v>
                </c:pt>
                <c:pt idx="28">
                  <c:v>9.35161290322577E-2</c:v>
                </c:pt>
                <c:pt idx="29">
                  <c:v>0.11925806451612862</c:v>
                </c:pt>
                <c:pt idx="30">
                  <c:v>0.17699999999999957</c:v>
                </c:pt>
                <c:pt idx="31">
                  <c:v>0.19074193548387053</c:v>
                </c:pt>
                <c:pt idx="32">
                  <c:v>0.1944838709677415</c:v>
                </c:pt>
                <c:pt idx="33">
                  <c:v>0.17022580645161245</c:v>
                </c:pt>
                <c:pt idx="34">
                  <c:v>0.16096774193548341</c:v>
                </c:pt>
                <c:pt idx="35">
                  <c:v>0.12070967741935436</c:v>
                </c:pt>
                <c:pt idx="36">
                  <c:v>8.7451612903225298E-2</c:v>
                </c:pt>
                <c:pt idx="37">
                  <c:v>6.7193548387096264E-2</c:v>
                </c:pt>
                <c:pt idx="38">
                  <c:v>4.3935483870967226E-2</c:v>
                </c:pt>
                <c:pt idx="39">
                  <c:v>2.7677419354838168E-2</c:v>
                </c:pt>
                <c:pt idx="40">
                  <c:v>8.4193548387091338E-3</c:v>
                </c:pt>
                <c:pt idx="41">
                  <c:v>1.5161290322580123E-2</c:v>
                </c:pt>
                <c:pt idx="42">
                  <c:v>-9.0967741935489149E-3</c:v>
                </c:pt>
                <c:pt idx="43">
                  <c:v>-3.6354838709677956E-2</c:v>
                </c:pt>
                <c:pt idx="44">
                  <c:v>-7.161290322580699E-2</c:v>
                </c:pt>
                <c:pt idx="45">
                  <c:v>-8.0870967741936042E-2</c:v>
                </c:pt>
                <c:pt idx="46">
                  <c:v>-0.10612903225806508</c:v>
                </c:pt>
                <c:pt idx="47">
                  <c:v>-0.13938709677419414</c:v>
                </c:pt>
                <c:pt idx="48">
                  <c:v>-0.15964516129032319</c:v>
                </c:pt>
                <c:pt idx="49">
                  <c:v>-0.16790322580645223</c:v>
                </c:pt>
                <c:pt idx="50">
                  <c:v>-0.16916129032258126</c:v>
                </c:pt>
                <c:pt idx="51">
                  <c:v>-0.15741935483871028</c:v>
                </c:pt>
                <c:pt idx="52">
                  <c:v>-2.9677419354839252E-2</c:v>
                </c:pt>
                <c:pt idx="53">
                  <c:v>-1.935483870968327E-3</c:v>
                </c:pt>
                <c:pt idx="54">
                  <c:v>-3.1935483870973724E-3</c:v>
                </c:pt>
                <c:pt idx="55">
                  <c:v>-1.5451612903226428E-2</c:v>
                </c:pt>
                <c:pt idx="56">
                  <c:v>-2.5709677419355453E-2</c:v>
                </c:pt>
                <c:pt idx="57">
                  <c:v>1.9032258064515542E-2</c:v>
                </c:pt>
                <c:pt idx="58">
                  <c:v>1.8774193548386497E-2</c:v>
                </c:pt>
                <c:pt idx="59">
                  <c:v>6.5161290322574561E-3</c:v>
                </c:pt>
                <c:pt idx="60">
                  <c:v>-5.7419354838715853E-3</c:v>
                </c:pt>
                <c:pt idx="61">
                  <c:v>-6.2450045135165055E-16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2E-4E41-AA2F-4ECEB71E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704975"/>
        <c:axId val="1347705935"/>
      </c:scatterChart>
      <c:valAx>
        <c:axId val="1347704975"/>
        <c:scaling>
          <c:orientation val="minMax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705935"/>
        <c:crosses val="autoZero"/>
        <c:crossBetween val="midCat"/>
        <c:majorUnit val="5000"/>
      </c:valAx>
      <c:valAx>
        <c:axId val="134770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704975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CHAINAGE VS CUM DIFF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8D5-4AFE-9C3F-E08FFC33C727}"/>
                </c:ext>
              </c:extLst>
            </c:dLbl>
            <c:dLbl>
              <c:idx val="9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D5-4AFE-9C3F-E08FFC33C727}"/>
                </c:ext>
              </c:extLst>
            </c:dLbl>
            <c:dLbl>
              <c:idx val="12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8D5-4AFE-9C3F-E08FFC33C727}"/>
                </c:ext>
              </c:extLst>
            </c:dLbl>
            <c:dLbl>
              <c:idx val="31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D5-4AFE-9C3F-E08FFC33C727}"/>
                </c:ext>
              </c:extLst>
            </c:dLbl>
            <c:dLbl>
              <c:idx val="40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8D5-4AFE-9C3F-E08FFC33C727}"/>
                </c:ext>
              </c:extLst>
            </c:dLbl>
            <c:dLbl>
              <c:idx val="53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8D5-4AFE-9C3F-E08FFC33C727}"/>
                </c:ext>
              </c:extLst>
            </c:dLbl>
            <c:dLbl>
              <c:idx val="58"/>
              <c:layout>
                <c:manualLayout>
                  <c:x val="-6.6666666666666666E-2"/>
                  <c:y val="-6.94444444444445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8D5-4AFE-9C3F-E08FFC33C727}"/>
                </c:ext>
              </c:extLst>
            </c:dLbl>
            <c:spPr>
              <a:solidFill>
                <a:srgbClr val="ED7D31">
                  <a:lumMod val="60000"/>
                  <a:lumOff val="40000"/>
                </a:srgbClr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'Raw data_RHS'!$A$3:$A$61</c:f>
              <c:numCache>
                <c:formatCode>General</c:formatCode>
                <c:ptCount val="59"/>
                <c:pt idx="0">
                  <c:v>78200</c:v>
                </c:pt>
                <c:pt idx="1">
                  <c:v>77700</c:v>
                </c:pt>
                <c:pt idx="2">
                  <c:v>77200</c:v>
                </c:pt>
                <c:pt idx="3">
                  <c:v>76700</c:v>
                </c:pt>
                <c:pt idx="4">
                  <c:v>76400</c:v>
                </c:pt>
                <c:pt idx="5">
                  <c:v>75800</c:v>
                </c:pt>
                <c:pt idx="6">
                  <c:v>75310</c:v>
                </c:pt>
                <c:pt idx="7">
                  <c:v>74799</c:v>
                </c:pt>
                <c:pt idx="8">
                  <c:v>74298</c:v>
                </c:pt>
                <c:pt idx="9">
                  <c:v>73800</c:v>
                </c:pt>
                <c:pt idx="10">
                  <c:v>69650</c:v>
                </c:pt>
                <c:pt idx="11">
                  <c:v>69129</c:v>
                </c:pt>
                <c:pt idx="12">
                  <c:v>68632</c:v>
                </c:pt>
                <c:pt idx="13">
                  <c:v>68127</c:v>
                </c:pt>
                <c:pt idx="14">
                  <c:v>67634</c:v>
                </c:pt>
                <c:pt idx="15">
                  <c:v>67089</c:v>
                </c:pt>
                <c:pt idx="16">
                  <c:v>66628</c:v>
                </c:pt>
                <c:pt idx="17">
                  <c:v>66134</c:v>
                </c:pt>
                <c:pt idx="18">
                  <c:v>65630</c:v>
                </c:pt>
                <c:pt idx="19">
                  <c:v>65121</c:v>
                </c:pt>
                <c:pt idx="20">
                  <c:v>64632</c:v>
                </c:pt>
                <c:pt idx="21">
                  <c:v>64128</c:v>
                </c:pt>
                <c:pt idx="22">
                  <c:v>63633</c:v>
                </c:pt>
                <c:pt idx="23">
                  <c:v>63132</c:v>
                </c:pt>
                <c:pt idx="24">
                  <c:v>62632</c:v>
                </c:pt>
                <c:pt idx="25">
                  <c:v>62135</c:v>
                </c:pt>
                <c:pt idx="26">
                  <c:v>61638</c:v>
                </c:pt>
                <c:pt idx="27">
                  <c:v>61107</c:v>
                </c:pt>
                <c:pt idx="28">
                  <c:v>60629</c:v>
                </c:pt>
                <c:pt idx="29">
                  <c:v>60131</c:v>
                </c:pt>
                <c:pt idx="30">
                  <c:v>59800</c:v>
                </c:pt>
                <c:pt idx="31">
                  <c:v>59498</c:v>
                </c:pt>
                <c:pt idx="32">
                  <c:v>58976</c:v>
                </c:pt>
                <c:pt idx="33">
                  <c:v>58365</c:v>
                </c:pt>
                <c:pt idx="34">
                  <c:v>57861</c:v>
                </c:pt>
                <c:pt idx="35">
                  <c:v>57359</c:v>
                </c:pt>
                <c:pt idx="36">
                  <c:v>56864</c:v>
                </c:pt>
                <c:pt idx="37">
                  <c:v>56360</c:v>
                </c:pt>
                <c:pt idx="38">
                  <c:v>55862</c:v>
                </c:pt>
                <c:pt idx="39">
                  <c:v>55360</c:v>
                </c:pt>
                <c:pt idx="40">
                  <c:v>55000</c:v>
                </c:pt>
                <c:pt idx="41">
                  <c:v>52965</c:v>
                </c:pt>
                <c:pt idx="42">
                  <c:v>52693</c:v>
                </c:pt>
                <c:pt idx="43">
                  <c:v>52441</c:v>
                </c:pt>
                <c:pt idx="44">
                  <c:v>51005</c:v>
                </c:pt>
                <c:pt idx="45">
                  <c:v>50490</c:v>
                </c:pt>
                <c:pt idx="46">
                  <c:v>49983</c:v>
                </c:pt>
                <c:pt idx="47">
                  <c:v>49489</c:v>
                </c:pt>
                <c:pt idx="48">
                  <c:v>48982</c:v>
                </c:pt>
                <c:pt idx="49">
                  <c:v>48486</c:v>
                </c:pt>
                <c:pt idx="50">
                  <c:v>48000</c:v>
                </c:pt>
                <c:pt idx="51">
                  <c:v>47400</c:v>
                </c:pt>
                <c:pt idx="52">
                  <c:v>44100</c:v>
                </c:pt>
                <c:pt idx="53">
                  <c:v>43452</c:v>
                </c:pt>
                <c:pt idx="54">
                  <c:v>41000</c:v>
                </c:pt>
                <c:pt idx="55">
                  <c:v>40494</c:v>
                </c:pt>
                <c:pt idx="56">
                  <c:v>39964</c:v>
                </c:pt>
                <c:pt idx="57">
                  <c:v>39485</c:v>
                </c:pt>
                <c:pt idx="58">
                  <c:v>39226</c:v>
                </c:pt>
              </c:numCache>
            </c:numRef>
          </c:xVal>
          <c:yVal>
            <c:numRef>
              <c:f>'Raw data_RHS'!$AM$3:$AM$61</c:f>
              <c:numCache>
                <c:formatCode>0.000</c:formatCode>
                <c:ptCount val="59"/>
                <c:pt idx="0">
                  <c:v>2.0610169491525415E-2</c:v>
                </c:pt>
                <c:pt idx="1">
                  <c:v>2.2220338983050814E-2</c:v>
                </c:pt>
                <c:pt idx="2">
                  <c:v>-1.0169491525423791E-2</c:v>
                </c:pt>
                <c:pt idx="3">
                  <c:v>-4.555932203389837E-2</c:v>
                </c:pt>
                <c:pt idx="4">
                  <c:v>-4.9491525423729643E-3</c:v>
                </c:pt>
                <c:pt idx="5">
                  <c:v>-5.0338983050847552E-2</c:v>
                </c:pt>
                <c:pt idx="6">
                  <c:v>-7.7288135593221452E-3</c:v>
                </c:pt>
                <c:pt idx="7">
                  <c:v>-4.9118644067796743E-2</c:v>
                </c:pt>
                <c:pt idx="8">
                  <c:v>-4.3508474576271314E-2</c:v>
                </c:pt>
                <c:pt idx="9">
                  <c:v>-7.5898305084745904E-2</c:v>
                </c:pt>
                <c:pt idx="10">
                  <c:v>0.11571186440677952</c:v>
                </c:pt>
                <c:pt idx="11">
                  <c:v>0.10732203389830497</c:v>
                </c:pt>
                <c:pt idx="12">
                  <c:v>0.15993220338983039</c:v>
                </c:pt>
                <c:pt idx="13">
                  <c:v>0.12754237288135581</c:v>
                </c:pt>
                <c:pt idx="14">
                  <c:v>9.8152542372881235E-2</c:v>
                </c:pt>
                <c:pt idx="15">
                  <c:v>7.8762711864406643E-2</c:v>
                </c:pt>
                <c:pt idx="16">
                  <c:v>4.5372881355932052E-2</c:v>
                </c:pt>
                <c:pt idx="17">
                  <c:v>4.998305084745748E-2</c:v>
                </c:pt>
                <c:pt idx="18">
                  <c:v>2.3593220338982882E-2</c:v>
                </c:pt>
                <c:pt idx="19">
                  <c:v>-7.7966101694916939E-3</c:v>
                </c:pt>
                <c:pt idx="20">
                  <c:v>-4.2186440677966286E-2</c:v>
                </c:pt>
                <c:pt idx="21">
                  <c:v>-6.8576271186440857E-2</c:v>
                </c:pt>
                <c:pt idx="22">
                  <c:v>-6.6966101694915431E-2</c:v>
                </c:pt>
                <c:pt idx="23">
                  <c:v>-3.2355932203390031E-2</c:v>
                </c:pt>
                <c:pt idx="24">
                  <c:v>-6.9745762711864626E-2</c:v>
                </c:pt>
                <c:pt idx="25">
                  <c:v>-8.5135593220339187E-2</c:v>
                </c:pt>
                <c:pt idx="26">
                  <c:v>-7.2525423728813751E-2</c:v>
                </c:pt>
                <c:pt idx="27">
                  <c:v>-0.11191525423728835</c:v>
                </c:pt>
                <c:pt idx="28">
                  <c:v>-0.11630508474576298</c:v>
                </c:pt>
                <c:pt idx="29">
                  <c:v>-0.10969491525423758</c:v>
                </c:pt>
                <c:pt idx="30">
                  <c:v>-0.10508474576271221</c:v>
                </c:pt>
                <c:pt idx="31">
                  <c:v>-0.13947457627118681</c:v>
                </c:pt>
                <c:pt idx="32">
                  <c:v>-0.13286440677966138</c:v>
                </c:pt>
                <c:pt idx="33">
                  <c:v>-6.325423728813595E-2</c:v>
                </c:pt>
                <c:pt idx="34">
                  <c:v>-4.6440677966105848E-3</c:v>
                </c:pt>
                <c:pt idx="35">
                  <c:v>9.7966101694914876E-2</c:v>
                </c:pt>
                <c:pt idx="36">
                  <c:v>9.8576271186440301E-2</c:v>
                </c:pt>
                <c:pt idx="37">
                  <c:v>0.18218644067796574</c:v>
                </c:pt>
                <c:pt idx="38">
                  <c:v>0.18679661016949117</c:v>
                </c:pt>
                <c:pt idx="39">
                  <c:v>0.23240677966101658</c:v>
                </c:pt>
                <c:pt idx="40">
                  <c:v>0.23901694915254201</c:v>
                </c:pt>
                <c:pt idx="41">
                  <c:v>0.2246271186440674</c:v>
                </c:pt>
                <c:pt idx="42">
                  <c:v>0.22423728813559279</c:v>
                </c:pt>
                <c:pt idx="43">
                  <c:v>0.18384745762711821</c:v>
                </c:pt>
                <c:pt idx="44">
                  <c:v>0.12445762711864362</c:v>
                </c:pt>
                <c:pt idx="45">
                  <c:v>7.4067796610169032E-2</c:v>
                </c:pt>
                <c:pt idx="46">
                  <c:v>5.3677966101694452E-2</c:v>
                </c:pt>
                <c:pt idx="47">
                  <c:v>7.2881355932198633E-3</c:v>
                </c:pt>
                <c:pt idx="48">
                  <c:v>-4.410169491525473E-2</c:v>
                </c:pt>
                <c:pt idx="49">
                  <c:v>-7.8491525423729336E-2</c:v>
                </c:pt>
                <c:pt idx="50">
                  <c:v>-9.988135593220393E-2</c:v>
                </c:pt>
                <c:pt idx="51">
                  <c:v>-0.1272711864406785</c:v>
                </c:pt>
                <c:pt idx="52">
                  <c:v>-0.12666101694915308</c:v>
                </c:pt>
                <c:pt idx="53">
                  <c:v>-0.15205084745762767</c:v>
                </c:pt>
                <c:pt idx="54">
                  <c:v>-0.13844067796610224</c:v>
                </c:pt>
                <c:pt idx="55">
                  <c:v>-9.0830508474576827E-2</c:v>
                </c:pt>
                <c:pt idx="56">
                  <c:v>-9.3220338983051404E-2</c:v>
                </c:pt>
                <c:pt idx="57">
                  <c:v>-3.7610169491525985E-2</c:v>
                </c:pt>
                <c:pt idx="58">
                  <c:v>-5.8286708792820718E-16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76-4C65-8044-843C6D64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347343"/>
        <c:axId val="1683347823"/>
      </c:scatterChart>
      <c:scatterChart>
        <c:scatterStyle val="lineMarker"/>
        <c:varyColors val="0"/>
        <c:ser>
          <c:idx val="1"/>
          <c:order val="1"/>
          <c:tx>
            <c:v>PEAK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'Raw data_RHS'!$AW$4:$AW$10</c:f>
              <c:numCache>
                <c:formatCode>General</c:formatCode>
                <c:ptCount val="7"/>
                <c:pt idx="0">
                  <c:v>39226</c:v>
                </c:pt>
                <c:pt idx="1">
                  <c:v>43452</c:v>
                </c:pt>
                <c:pt idx="2">
                  <c:v>55000</c:v>
                </c:pt>
                <c:pt idx="3">
                  <c:v>59498</c:v>
                </c:pt>
                <c:pt idx="4">
                  <c:v>68632</c:v>
                </c:pt>
                <c:pt idx="5">
                  <c:v>73800</c:v>
                </c:pt>
                <c:pt idx="6">
                  <c:v>78200</c:v>
                </c:pt>
              </c:numCache>
            </c:numRef>
          </c:xVal>
          <c:yVal>
            <c:numRef>
              <c:f>'Raw data_RHS'!$AX$4:$AX$10</c:f>
              <c:numCache>
                <c:formatCode>General</c:formatCode>
                <c:ptCount val="7"/>
                <c:pt idx="0">
                  <c:v>0</c:v>
                </c:pt>
                <c:pt idx="1">
                  <c:v>-0.152</c:v>
                </c:pt>
                <c:pt idx="2">
                  <c:v>0.23899999999999999</c:v>
                </c:pt>
                <c:pt idx="3">
                  <c:v>-0.13900000000000001</c:v>
                </c:pt>
                <c:pt idx="4">
                  <c:v>0.16</c:v>
                </c:pt>
                <c:pt idx="5">
                  <c:v>-7.5999999999999998E-2</c:v>
                </c:pt>
                <c:pt idx="6">
                  <c:v>2.1000000000000001E-2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5-4AFE-9C3F-E08FFC33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347343"/>
        <c:axId val="1683347823"/>
      </c:scatterChart>
      <c:valAx>
        <c:axId val="1683347343"/>
        <c:scaling>
          <c:orientation val="minMax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347823"/>
        <c:crosses val="autoZero"/>
        <c:crossBetween val="midCat"/>
      </c:valAx>
      <c:valAx>
        <c:axId val="16833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347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Elastic Modulus</a:t>
            </a:r>
          </a:p>
        </c:rich>
      </c:tx>
      <c:layout>
        <c:manualLayout>
          <c:xMode val="edge"/>
          <c:yMode val="edge"/>
          <c:x val="0.42204434330537738"/>
          <c:y val="4.11058229233175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932485616089866"/>
          <c:h val="0.54283946200147437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'Cum. approach method'!$B$4:$B$72</c:f>
              <c:numCache>
                <c:formatCode>0\+000</c:formatCode>
                <c:ptCount val="69"/>
                <c:pt idx="0">
                  <c:v>69900</c:v>
                </c:pt>
                <c:pt idx="1">
                  <c:v>70000</c:v>
                </c:pt>
                <c:pt idx="2">
                  <c:v>70252</c:v>
                </c:pt>
                <c:pt idx="3">
                  <c:v>70499</c:v>
                </c:pt>
                <c:pt idx="4">
                  <c:v>70750</c:v>
                </c:pt>
                <c:pt idx="5">
                  <c:v>71000</c:v>
                </c:pt>
                <c:pt idx="6">
                  <c:v>71254</c:v>
                </c:pt>
                <c:pt idx="7">
                  <c:v>71510</c:v>
                </c:pt>
                <c:pt idx="8">
                  <c:v>71766</c:v>
                </c:pt>
                <c:pt idx="9">
                  <c:v>72000</c:v>
                </c:pt>
                <c:pt idx="10">
                  <c:v>72257</c:v>
                </c:pt>
                <c:pt idx="11">
                  <c:v>72500</c:v>
                </c:pt>
                <c:pt idx="12">
                  <c:v>72746</c:v>
                </c:pt>
                <c:pt idx="13">
                  <c:v>73000</c:v>
                </c:pt>
                <c:pt idx="14">
                  <c:v>73274</c:v>
                </c:pt>
                <c:pt idx="15">
                  <c:v>73495</c:v>
                </c:pt>
                <c:pt idx="16">
                  <c:v>73706</c:v>
                </c:pt>
                <c:pt idx="17">
                  <c:v>73952</c:v>
                </c:pt>
                <c:pt idx="18">
                  <c:v>74268</c:v>
                </c:pt>
                <c:pt idx="19">
                  <c:v>74539</c:v>
                </c:pt>
                <c:pt idx="20">
                  <c:v>74784</c:v>
                </c:pt>
                <c:pt idx="21">
                  <c:v>74994</c:v>
                </c:pt>
                <c:pt idx="22">
                  <c:v>75247</c:v>
                </c:pt>
                <c:pt idx="23">
                  <c:v>75473</c:v>
                </c:pt>
                <c:pt idx="24">
                  <c:v>75629</c:v>
                </c:pt>
                <c:pt idx="25">
                  <c:v>75819</c:v>
                </c:pt>
                <c:pt idx="26">
                  <c:v>76000</c:v>
                </c:pt>
                <c:pt idx="27">
                  <c:v>76100</c:v>
                </c:pt>
                <c:pt idx="28">
                  <c:v>76239</c:v>
                </c:pt>
                <c:pt idx="29">
                  <c:v>76501</c:v>
                </c:pt>
                <c:pt idx="30">
                  <c:v>76754</c:v>
                </c:pt>
                <c:pt idx="31">
                  <c:v>77005</c:v>
                </c:pt>
                <c:pt idx="32">
                  <c:v>77251</c:v>
                </c:pt>
                <c:pt idx="33">
                  <c:v>77522</c:v>
                </c:pt>
                <c:pt idx="34">
                  <c:v>77751</c:v>
                </c:pt>
                <c:pt idx="35">
                  <c:v>77815</c:v>
                </c:pt>
                <c:pt idx="36">
                  <c:v>78006</c:v>
                </c:pt>
                <c:pt idx="37">
                  <c:v>78075</c:v>
                </c:pt>
                <c:pt idx="38">
                  <c:v>78296</c:v>
                </c:pt>
                <c:pt idx="39">
                  <c:v>78464</c:v>
                </c:pt>
                <c:pt idx="40">
                  <c:v>78735</c:v>
                </c:pt>
                <c:pt idx="41">
                  <c:v>78882</c:v>
                </c:pt>
                <c:pt idx="42">
                  <c:v>79000</c:v>
                </c:pt>
                <c:pt idx="43">
                  <c:v>79256</c:v>
                </c:pt>
                <c:pt idx="44">
                  <c:v>79532</c:v>
                </c:pt>
                <c:pt idx="45">
                  <c:v>79741</c:v>
                </c:pt>
                <c:pt idx="46">
                  <c:v>79998</c:v>
                </c:pt>
                <c:pt idx="47">
                  <c:v>80254</c:v>
                </c:pt>
                <c:pt idx="48">
                  <c:v>80571</c:v>
                </c:pt>
                <c:pt idx="49">
                  <c:v>80807</c:v>
                </c:pt>
                <c:pt idx="50">
                  <c:v>80908</c:v>
                </c:pt>
                <c:pt idx="51">
                  <c:v>81007</c:v>
                </c:pt>
                <c:pt idx="52">
                  <c:v>81166</c:v>
                </c:pt>
                <c:pt idx="53">
                  <c:v>81295</c:v>
                </c:pt>
                <c:pt idx="54">
                  <c:v>81575</c:v>
                </c:pt>
                <c:pt idx="55">
                  <c:v>81771</c:v>
                </c:pt>
                <c:pt idx="56">
                  <c:v>81994</c:v>
                </c:pt>
                <c:pt idx="57">
                  <c:v>82223</c:v>
                </c:pt>
                <c:pt idx="58">
                  <c:v>82466</c:v>
                </c:pt>
                <c:pt idx="59">
                  <c:v>82673</c:v>
                </c:pt>
                <c:pt idx="60">
                  <c:v>82803</c:v>
                </c:pt>
                <c:pt idx="61">
                  <c:v>83001</c:v>
                </c:pt>
                <c:pt idx="62">
                  <c:v>83273</c:v>
                </c:pt>
                <c:pt idx="63">
                  <c:v>83498</c:v>
                </c:pt>
                <c:pt idx="64">
                  <c:v>83703</c:v>
                </c:pt>
                <c:pt idx="65">
                  <c:v>84002</c:v>
                </c:pt>
                <c:pt idx="66">
                  <c:v>84262</c:v>
                </c:pt>
                <c:pt idx="67">
                  <c:v>84330</c:v>
                </c:pt>
              </c:numCache>
            </c:numRef>
          </c:xVal>
          <c:yVal>
            <c:numRef>
              <c:f>'Cum. approach method'!$AO$4:$AO$72</c:f>
              <c:numCache>
                <c:formatCode>0.00</c:formatCode>
                <c:ptCount val="69"/>
                <c:pt idx="0">
                  <c:v>2398.3000000000002</c:v>
                </c:pt>
                <c:pt idx="1">
                  <c:v>2381.6999999999998</c:v>
                </c:pt>
                <c:pt idx="2">
                  <c:v>2375.1</c:v>
                </c:pt>
                <c:pt idx="3">
                  <c:v>2363.4</c:v>
                </c:pt>
                <c:pt idx="4">
                  <c:v>2363.4</c:v>
                </c:pt>
                <c:pt idx="5">
                  <c:v>2066</c:v>
                </c:pt>
                <c:pt idx="6">
                  <c:v>2380.1</c:v>
                </c:pt>
                <c:pt idx="7">
                  <c:v>2396.6999999999998</c:v>
                </c:pt>
                <c:pt idx="8">
                  <c:v>2396.6999999999998</c:v>
                </c:pt>
                <c:pt idx="9">
                  <c:v>2398.3000000000002</c:v>
                </c:pt>
                <c:pt idx="10">
                  <c:v>2385</c:v>
                </c:pt>
                <c:pt idx="11">
                  <c:v>1705.4</c:v>
                </c:pt>
                <c:pt idx="12">
                  <c:v>2395</c:v>
                </c:pt>
                <c:pt idx="13" formatCode="General">
                  <c:v>2019.5</c:v>
                </c:pt>
                <c:pt idx="14">
                  <c:v>1122.0999999999999</c:v>
                </c:pt>
                <c:pt idx="15">
                  <c:v>2375.1</c:v>
                </c:pt>
                <c:pt idx="16">
                  <c:v>705</c:v>
                </c:pt>
                <c:pt idx="17">
                  <c:v>2250.4</c:v>
                </c:pt>
                <c:pt idx="18">
                  <c:v>1112.0999999999999</c:v>
                </c:pt>
                <c:pt idx="19" formatCode="General">
                  <c:v>749.9</c:v>
                </c:pt>
                <c:pt idx="20" formatCode="General">
                  <c:v>2341.8000000000002</c:v>
                </c:pt>
                <c:pt idx="21" formatCode="General">
                  <c:v>2368.4</c:v>
                </c:pt>
                <c:pt idx="22">
                  <c:v>2383.4</c:v>
                </c:pt>
                <c:pt idx="23">
                  <c:v>1738.6</c:v>
                </c:pt>
                <c:pt idx="24">
                  <c:v>2395</c:v>
                </c:pt>
                <c:pt idx="25" formatCode="General">
                  <c:v>2255.4</c:v>
                </c:pt>
                <c:pt idx="26" formatCode="General">
                  <c:v>1082.2</c:v>
                </c:pt>
                <c:pt idx="27" formatCode="General">
                  <c:v>1130.4000000000001</c:v>
                </c:pt>
                <c:pt idx="28">
                  <c:v>1313.2</c:v>
                </c:pt>
                <c:pt idx="29">
                  <c:v>2069.3000000000002</c:v>
                </c:pt>
                <c:pt idx="30" formatCode="General">
                  <c:v>2390</c:v>
                </c:pt>
                <c:pt idx="31" formatCode="General">
                  <c:v>769.8</c:v>
                </c:pt>
                <c:pt idx="32" formatCode="General">
                  <c:v>2393.4</c:v>
                </c:pt>
                <c:pt idx="33" formatCode="General">
                  <c:v>1404.6</c:v>
                </c:pt>
                <c:pt idx="34" formatCode="General">
                  <c:v>2396.6999999999998</c:v>
                </c:pt>
                <c:pt idx="35" formatCode="General">
                  <c:v>2345.1999999999998</c:v>
                </c:pt>
                <c:pt idx="36" formatCode="General">
                  <c:v>2391.6999999999998</c:v>
                </c:pt>
                <c:pt idx="37" formatCode="General">
                  <c:v>2390</c:v>
                </c:pt>
                <c:pt idx="38" formatCode="General">
                  <c:v>2368.4</c:v>
                </c:pt>
                <c:pt idx="39" formatCode="General">
                  <c:v>2386.6999999999998</c:v>
                </c:pt>
                <c:pt idx="40" formatCode="General">
                  <c:v>2368.4</c:v>
                </c:pt>
                <c:pt idx="41" formatCode="General">
                  <c:v>2325.1999999999998</c:v>
                </c:pt>
                <c:pt idx="42" formatCode="General">
                  <c:v>2361.8000000000002</c:v>
                </c:pt>
                <c:pt idx="43" formatCode="General">
                  <c:v>2368.4</c:v>
                </c:pt>
                <c:pt idx="44" formatCode="General">
                  <c:v>2395</c:v>
                </c:pt>
                <c:pt idx="45" formatCode="General">
                  <c:v>1919.7</c:v>
                </c:pt>
                <c:pt idx="46" formatCode="General">
                  <c:v>2395</c:v>
                </c:pt>
                <c:pt idx="47" formatCode="General">
                  <c:v>2385</c:v>
                </c:pt>
                <c:pt idx="48" formatCode="General">
                  <c:v>2336.9</c:v>
                </c:pt>
                <c:pt idx="49" formatCode="General">
                  <c:v>2371.6999999999998</c:v>
                </c:pt>
                <c:pt idx="50" formatCode="General">
                  <c:v>2301.6</c:v>
                </c:pt>
                <c:pt idx="51" formatCode="General">
                  <c:v>2385</c:v>
                </c:pt>
                <c:pt idx="52" formatCode="General">
                  <c:v>2391.6999999999998</c:v>
                </c:pt>
                <c:pt idx="53" formatCode="General">
                  <c:v>2396.6999999999998</c:v>
                </c:pt>
                <c:pt idx="54" formatCode="General">
                  <c:v>2343.5</c:v>
                </c:pt>
                <c:pt idx="55" formatCode="General">
                  <c:v>2388.4</c:v>
                </c:pt>
                <c:pt idx="56" formatCode="General">
                  <c:v>744.9</c:v>
                </c:pt>
                <c:pt idx="57" formatCode="General">
                  <c:v>2376.6999999999998</c:v>
                </c:pt>
                <c:pt idx="58" formatCode="General">
                  <c:v>711.6</c:v>
                </c:pt>
                <c:pt idx="59" formatCode="General">
                  <c:v>2368.4</c:v>
                </c:pt>
                <c:pt idx="60" formatCode="General">
                  <c:v>2333.5</c:v>
                </c:pt>
                <c:pt idx="61" formatCode="General">
                  <c:v>2383.4</c:v>
                </c:pt>
                <c:pt idx="62" formatCode="General">
                  <c:v>2361.8000000000002</c:v>
                </c:pt>
                <c:pt idx="63" formatCode="General">
                  <c:v>2358.5</c:v>
                </c:pt>
                <c:pt idx="64" formatCode="General">
                  <c:v>2335.5</c:v>
                </c:pt>
                <c:pt idx="65" formatCode="General">
                  <c:v>2391.6999999999998</c:v>
                </c:pt>
                <c:pt idx="66" formatCode="General">
                  <c:v>2318.6</c:v>
                </c:pt>
                <c:pt idx="67" formatCode="General">
                  <c:v>2393.4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E8-4613-8A77-DB0A00A7DC36}"/>
            </c:ext>
          </c:extLst>
        </c:ser>
        <c:ser>
          <c:idx val="1"/>
          <c:order val="1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'Cum. approach method'!$B$4:$B$72</c:f>
              <c:numCache>
                <c:formatCode>0\+000</c:formatCode>
                <c:ptCount val="69"/>
                <c:pt idx="0">
                  <c:v>69900</c:v>
                </c:pt>
                <c:pt idx="1">
                  <c:v>70000</c:v>
                </c:pt>
                <c:pt idx="2">
                  <c:v>70252</c:v>
                </c:pt>
                <c:pt idx="3">
                  <c:v>70499</c:v>
                </c:pt>
                <c:pt idx="4">
                  <c:v>70750</c:v>
                </c:pt>
                <c:pt idx="5">
                  <c:v>71000</c:v>
                </c:pt>
                <c:pt idx="6">
                  <c:v>71254</c:v>
                </c:pt>
                <c:pt idx="7">
                  <c:v>71510</c:v>
                </c:pt>
                <c:pt idx="8">
                  <c:v>71766</c:v>
                </c:pt>
                <c:pt idx="9">
                  <c:v>72000</c:v>
                </c:pt>
                <c:pt idx="10">
                  <c:v>72257</c:v>
                </c:pt>
                <c:pt idx="11">
                  <c:v>72500</c:v>
                </c:pt>
                <c:pt idx="12">
                  <c:v>72746</c:v>
                </c:pt>
                <c:pt idx="13">
                  <c:v>73000</c:v>
                </c:pt>
                <c:pt idx="14">
                  <c:v>73274</c:v>
                </c:pt>
                <c:pt idx="15">
                  <c:v>73495</c:v>
                </c:pt>
                <c:pt idx="16">
                  <c:v>73706</c:v>
                </c:pt>
                <c:pt idx="17">
                  <c:v>73952</c:v>
                </c:pt>
                <c:pt idx="18">
                  <c:v>74268</c:v>
                </c:pt>
                <c:pt idx="19">
                  <c:v>74539</c:v>
                </c:pt>
                <c:pt idx="20">
                  <c:v>74784</c:v>
                </c:pt>
                <c:pt idx="21">
                  <c:v>74994</c:v>
                </c:pt>
                <c:pt idx="22">
                  <c:v>75247</c:v>
                </c:pt>
                <c:pt idx="23">
                  <c:v>75473</c:v>
                </c:pt>
                <c:pt idx="24">
                  <c:v>75629</c:v>
                </c:pt>
                <c:pt idx="25">
                  <c:v>75819</c:v>
                </c:pt>
                <c:pt idx="26">
                  <c:v>76000</c:v>
                </c:pt>
                <c:pt idx="27">
                  <c:v>76100</c:v>
                </c:pt>
                <c:pt idx="28">
                  <c:v>76239</c:v>
                </c:pt>
                <c:pt idx="29">
                  <c:v>76501</c:v>
                </c:pt>
                <c:pt idx="30">
                  <c:v>76754</c:v>
                </c:pt>
                <c:pt idx="31">
                  <c:v>77005</c:v>
                </c:pt>
                <c:pt idx="32">
                  <c:v>77251</c:v>
                </c:pt>
                <c:pt idx="33">
                  <c:v>77522</c:v>
                </c:pt>
                <c:pt idx="34">
                  <c:v>77751</c:v>
                </c:pt>
                <c:pt idx="35">
                  <c:v>77815</c:v>
                </c:pt>
                <c:pt idx="36">
                  <c:v>78006</c:v>
                </c:pt>
                <c:pt idx="37">
                  <c:v>78075</c:v>
                </c:pt>
                <c:pt idx="38">
                  <c:v>78296</c:v>
                </c:pt>
                <c:pt idx="39">
                  <c:v>78464</c:v>
                </c:pt>
                <c:pt idx="40">
                  <c:v>78735</c:v>
                </c:pt>
                <c:pt idx="41">
                  <c:v>78882</c:v>
                </c:pt>
                <c:pt idx="42">
                  <c:v>79000</c:v>
                </c:pt>
                <c:pt idx="43">
                  <c:v>79256</c:v>
                </c:pt>
                <c:pt idx="44">
                  <c:v>79532</c:v>
                </c:pt>
                <c:pt idx="45">
                  <c:v>79741</c:v>
                </c:pt>
                <c:pt idx="46">
                  <c:v>79998</c:v>
                </c:pt>
                <c:pt idx="47">
                  <c:v>80254</c:v>
                </c:pt>
                <c:pt idx="48">
                  <c:v>80571</c:v>
                </c:pt>
                <c:pt idx="49">
                  <c:v>80807</c:v>
                </c:pt>
                <c:pt idx="50">
                  <c:v>80908</c:v>
                </c:pt>
                <c:pt idx="51">
                  <c:v>81007</c:v>
                </c:pt>
                <c:pt idx="52">
                  <c:v>81166</c:v>
                </c:pt>
                <c:pt idx="53">
                  <c:v>81295</c:v>
                </c:pt>
                <c:pt idx="54">
                  <c:v>81575</c:v>
                </c:pt>
                <c:pt idx="55">
                  <c:v>81771</c:v>
                </c:pt>
                <c:pt idx="56">
                  <c:v>81994</c:v>
                </c:pt>
                <c:pt idx="57">
                  <c:v>82223</c:v>
                </c:pt>
                <c:pt idx="58">
                  <c:v>82466</c:v>
                </c:pt>
                <c:pt idx="59">
                  <c:v>82673</c:v>
                </c:pt>
                <c:pt idx="60">
                  <c:v>82803</c:v>
                </c:pt>
                <c:pt idx="61">
                  <c:v>83001</c:v>
                </c:pt>
                <c:pt idx="62">
                  <c:v>83273</c:v>
                </c:pt>
                <c:pt idx="63">
                  <c:v>83498</c:v>
                </c:pt>
                <c:pt idx="64">
                  <c:v>83703</c:v>
                </c:pt>
                <c:pt idx="65">
                  <c:v>84002</c:v>
                </c:pt>
                <c:pt idx="66">
                  <c:v>84262</c:v>
                </c:pt>
                <c:pt idx="67">
                  <c:v>84330</c:v>
                </c:pt>
              </c:numCache>
            </c:numRef>
          </c:xVal>
          <c:yVal>
            <c:numRef>
              <c:f>'Cum. approach method'!$AP$4:$AP$72</c:f>
              <c:numCache>
                <c:formatCode>0.00</c:formatCode>
                <c:ptCount val="69"/>
                <c:pt idx="0">
                  <c:v>170.1</c:v>
                </c:pt>
                <c:pt idx="1">
                  <c:v>190.6</c:v>
                </c:pt>
                <c:pt idx="2">
                  <c:v>190.1</c:v>
                </c:pt>
                <c:pt idx="3" formatCode="General">
                  <c:v>189.8</c:v>
                </c:pt>
                <c:pt idx="4" formatCode="General">
                  <c:v>190.6</c:v>
                </c:pt>
                <c:pt idx="5" formatCode="General">
                  <c:v>157.1</c:v>
                </c:pt>
                <c:pt idx="6">
                  <c:v>190.2</c:v>
                </c:pt>
                <c:pt idx="7">
                  <c:v>159.69999999999999</c:v>
                </c:pt>
                <c:pt idx="8">
                  <c:v>138.69999999999999</c:v>
                </c:pt>
                <c:pt idx="9">
                  <c:v>138.5</c:v>
                </c:pt>
                <c:pt idx="10" formatCode="General">
                  <c:v>138.80000000000001</c:v>
                </c:pt>
                <c:pt idx="11">
                  <c:v>126</c:v>
                </c:pt>
                <c:pt idx="12">
                  <c:v>139.5</c:v>
                </c:pt>
                <c:pt idx="13" formatCode="General">
                  <c:v>139.6</c:v>
                </c:pt>
                <c:pt idx="14" formatCode="General">
                  <c:v>114.4</c:v>
                </c:pt>
                <c:pt idx="15" formatCode="General">
                  <c:v>138.6</c:v>
                </c:pt>
                <c:pt idx="16" formatCode="General">
                  <c:v>157.9</c:v>
                </c:pt>
                <c:pt idx="17" formatCode="General">
                  <c:v>190.2</c:v>
                </c:pt>
                <c:pt idx="18" formatCode="General">
                  <c:v>190.5</c:v>
                </c:pt>
                <c:pt idx="19" formatCode="General">
                  <c:v>158.80000000000001</c:v>
                </c:pt>
                <c:pt idx="20" formatCode="General">
                  <c:v>189.9</c:v>
                </c:pt>
                <c:pt idx="21" formatCode="General">
                  <c:v>190.1</c:v>
                </c:pt>
                <c:pt idx="22" formatCode="0.0">
                  <c:v>190.6</c:v>
                </c:pt>
                <c:pt idx="23" formatCode="0.0">
                  <c:v>190.5</c:v>
                </c:pt>
                <c:pt idx="24">
                  <c:v>188.1</c:v>
                </c:pt>
                <c:pt idx="25" formatCode="General">
                  <c:v>190.3</c:v>
                </c:pt>
                <c:pt idx="26" formatCode="General">
                  <c:v>158.80000000000001</c:v>
                </c:pt>
                <c:pt idx="27" formatCode="General">
                  <c:v>190.2</c:v>
                </c:pt>
                <c:pt idx="28" formatCode="General">
                  <c:v>190.5</c:v>
                </c:pt>
                <c:pt idx="29" formatCode="General">
                  <c:v>190.7</c:v>
                </c:pt>
                <c:pt idx="30" formatCode="General">
                  <c:v>189.9</c:v>
                </c:pt>
                <c:pt idx="31" formatCode="General">
                  <c:v>158.5</c:v>
                </c:pt>
                <c:pt idx="32" formatCode="General">
                  <c:v>189.2</c:v>
                </c:pt>
                <c:pt idx="33" formatCode="General">
                  <c:v>190.7</c:v>
                </c:pt>
                <c:pt idx="34" formatCode="General">
                  <c:v>190.7</c:v>
                </c:pt>
                <c:pt idx="35" formatCode="General">
                  <c:v>190.7</c:v>
                </c:pt>
                <c:pt idx="36" formatCode="General">
                  <c:v>189.5</c:v>
                </c:pt>
                <c:pt idx="37" formatCode="General">
                  <c:v>189.7</c:v>
                </c:pt>
                <c:pt idx="38" formatCode="General">
                  <c:v>190.6</c:v>
                </c:pt>
                <c:pt idx="39" formatCode="General">
                  <c:v>190.8</c:v>
                </c:pt>
                <c:pt idx="40" formatCode="General">
                  <c:v>190.7</c:v>
                </c:pt>
                <c:pt idx="41" formatCode="General">
                  <c:v>190.4</c:v>
                </c:pt>
                <c:pt idx="42" formatCode="General">
                  <c:v>179.6</c:v>
                </c:pt>
                <c:pt idx="43" formatCode="General">
                  <c:v>188.4</c:v>
                </c:pt>
                <c:pt idx="44" formatCode="General">
                  <c:v>190.7</c:v>
                </c:pt>
                <c:pt idx="45" formatCode="General">
                  <c:v>189.8</c:v>
                </c:pt>
                <c:pt idx="46" formatCode="General">
                  <c:v>190.6</c:v>
                </c:pt>
                <c:pt idx="47" formatCode="General">
                  <c:v>190.3</c:v>
                </c:pt>
                <c:pt idx="48" formatCode="General">
                  <c:v>190.6</c:v>
                </c:pt>
                <c:pt idx="49" formatCode="General">
                  <c:v>188.4</c:v>
                </c:pt>
                <c:pt idx="50" formatCode="General">
                  <c:v>189.9</c:v>
                </c:pt>
                <c:pt idx="51" formatCode="General">
                  <c:v>189.1</c:v>
                </c:pt>
                <c:pt idx="52" formatCode="General">
                  <c:v>190.2</c:v>
                </c:pt>
                <c:pt idx="53" formatCode="General">
                  <c:v>190</c:v>
                </c:pt>
                <c:pt idx="54" formatCode="General">
                  <c:v>190.5</c:v>
                </c:pt>
                <c:pt idx="55" formatCode="General">
                  <c:v>190.8</c:v>
                </c:pt>
                <c:pt idx="56" formatCode="General">
                  <c:v>156.1</c:v>
                </c:pt>
                <c:pt idx="57" formatCode="General">
                  <c:v>190.1</c:v>
                </c:pt>
                <c:pt idx="58" formatCode="General">
                  <c:v>156.1</c:v>
                </c:pt>
                <c:pt idx="59" formatCode="General">
                  <c:v>190.6</c:v>
                </c:pt>
                <c:pt idx="60" formatCode="General">
                  <c:v>190.5</c:v>
                </c:pt>
                <c:pt idx="61" formatCode="General">
                  <c:v>189.8</c:v>
                </c:pt>
                <c:pt idx="62" formatCode="General">
                  <c:v>190.5</c:v>
                </c:pt>
                <c:pt idx="63" formatCode="General">
                  <c:v>190.8</c:v>
                </c:pt>
                <c:pt idx="64" formatCode="General">
                  <c:v>190.8</c:v>
                </c:pt>
                <c:pt idx="65" formatCode="General">
                  <c:v>190.7</c:v>
                </c:pt>
                <c:pt idx="66" formatCode="General">
                  <c:v>190.4</c:v>
                </c:pt>
                <c:pt idx="67" formatCode="General">
                  <c:v>190.7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E8-4613-8A77-DB0A00A7DC36}"/>
            </c:ext>
          </c:extLst>
        </c:ser>
        <c:ser>
          <c:idx val="2"/>
          <c:order val="2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'Cum. approach method'!$B$4:$B$72</c:f>
              <c:numCache>
                <c:formatCode>0\+000</c:formatCode>
                <c:ptCount val="69"/>
                <c:pt idx="0">
                  <c:v>69900</c:v>
                </c:pt>
                <c:pt idx="1">
                  <c:v>70000</c:v>
                </c:pt>
                <c:pt idx="2">
                  <c:v>70252</c:v>
                </c:pt>
                <c:pt idx="3">
                  <c:v>70499</c:v>
                </c:pt>
                <c:pt idx="4">
                  <c:v>70750</c:v>
                </c:pt>
                <c:pt idx="5">
                  <c:v>71000</c:v>
                </c:pt>
                <c:pt idx="6">
                  <c:v>71254</c:v>
                </c:pt>
                <c:pt idx="7">
                  <c:v>71510</c:v>
                </c:pt>
                <c:pt idx="8">
                  <c:v>71766</c:v>
                </c:pt>
                <c:pt idx="9">
                  <c:v>72000</c:v>
                </c:pt>
                <c:pt idx="10">
                  <c:v>72257</c:v>
                </c:pt>
                <c:pt idx="11">
                  <c:v>72500</c:v>
                </c:pt>
                <c:pt idx="12">
                  <c:v>72746</c:v>
                </c:pt>
                <c:pt idx="13">
                  <c:v>73000</c:v>
                </c:pt>
                <c:pt idx="14">
                  <c:v>73274</c:v>
                </c:pt>
                <c:pt idx="15">
                  <c:v>73495</c:v>
                </c:pt>
                <c:pt idx="16">
                  <c:v>73706</c:v>
                </c:pt>
                <c:pt idx="17">
                  <c:v>73952</c:v>
                </c:pt>
                <c:pt idx="18">
                  <c:v>74268</c:v>
                </c:pt>
                <c:pt idx="19">
                  <c:v>74539</c:v>
                </c:pt>
                <c:pt idx="20">
                  <c:v>74784</c:v>
                </c:pt>
                <c:pt idx="21">
                  <c:v>74994</c:v>
                </c:pt>
                <c:pt idx="22">
                  <c:v>75247</c:v>
                </c:pt>
                <c:pt idx="23">
                  <c:v>75473</c:v>
                </c:pt>
                <c:pt idx="24">
                  <c:v>75629</c:v>
                </c:pt>
                <c:pt idx="25">
                  <c:v>75819</c:v>
                </c:pt>
                <c:pt idx="26">
                  <c:v>76000</c:v>
                </c:pt>
                <c:pt idx="27">
                  <c:v>76100</c:v>
                </c:pt>
                <c:pt idx="28">
                  <c:v>76239</c:v>
                </c:pt>
                <c:pt idx="29">
                  <c:v>76501</c:v>
                </c:pt>
                <c:pt idx="30">
                  <c:v>76754</c:v>
                </c:pt>
                <c:pt idx="31">
                  <c:v>77005</c:v>
                </c:pt>
                <c:pt idx="32">
                  <c:v>77251</c:v>
                </c:pt>
                <c:pt idx="33">
                  <c:v>77522</c:v>
                </c:pt>
                <c:pt idx="34">
                  <c:v>77751</c:v>
                </c:pt>
                <c:pt idx="35">
                  <c:v>77815</c:v>
                </c:pt>
                <c:pt idx="36">
                  <c:v>78006</c:v>
                </c:pt>
                <c:pt idx="37">
                  <c:v>78075</c:v>
                </c:pt>
                <c:pt idx="38">
                  <c:v>78296</c:v>
                </c:pt>
                <c:pt idx="39">
                  <c:v>78464</c:v>
                </c:pt>
                <c:pt idx="40">
                  <c:v>78735</c:v>
                </c:pt>
                <c:pt idx="41">
                  <c:v>78882</c:v>
                </c:pt>
                <c:pt idx="42">
                  <c:v>79000</c:v>
                </c:pt>
                <c:pt idx="43">
                  <c:v>79256</c:v>
                </c:pt>
                <c:pt idx="44">
                  <c:v>79532</c:v>
                </c:pt>
                <c:pt idx="45">
                  <c:v>79741</c:v>
                </c:pt>
                <c:pt idx="46">
                  <c:v>79998</c:v>
                </c:pt>
                <c:pt idx="47">
                  <c:v>80254</c:v>
                </c:pt>
                <c:pt idx="48">
                  <c:v>80571</c:v>
                </c:pt>
                <c:pt idx="49">
                  <c:v>80807</c:v>
                </c:pt>
                <c:pt idx="50">
                  <c:v>80908</c:v>
                </c:pt>
                <c:pt idx="51">
                  <c:v>81007</c:v>
                </c:pt>
                <c:pt idx="52">
                  <c:v>81166</c:v>
                </c:pt>
                <c:pt idx="53">
                  <c:v>81295</c:v>
                </c:pt>
                <c:pt idx="54">
                  <c:v>81575</c:v>
                </c:pt>
                <c:pt idx="55">
                  <c:v>81771</c:v>
                </c:pt>
                <c:pt idx="56">
                  <c:v>81994</c:v>
                </c:pt>
                <c:pt idx="57">
                  <c:v>82223</c:v>
                </c:pt>
                <c:pt idx="58">
                  <c:v>82466</c:v>
                </c:pt>
                <c:pt idx="59">
                  <c:v>82673</c:v>
                </c:pt>
                <c:pt idx="60">
                  <c:v>82803</c:v>
                </c:pt>
                <c:pt idx="61">
                  <c:v>83001</c:v>
                </c:pt>
                <c:pt idx="62">
                  <c:v>83273</c:v>
                </c:pt>
                <c:pt idx="63">
                  <c:v>83498</c:v>
                </c:pt>
                <c:pt idx="64">
                  <c:v>83703</c:v>
                </c:pt>
                <c:pt idx="65">
                  <c:v>84002</c:v>
                </c:pt>
                <c:pt idx="66">
                  <c:v>84262</c:v>
                </c:pt>
                <c:pt idx="67">
                  <c:v>84330</c:v>
                </c:pt>
              </c:numCache>
            </c:numRef>
          </c:xVal>
          <c:yVal>
            <c:numRef>
              <c:f>'Cum. approach method'!$AQ$4:$AQ$72</c:f>
              <c:numCache>
                <c:formatCode>0.00</c:formatCode>
                <c:ptCount val="69"/>
                <c:pt idx="0">
                  <c:v>73.3</c:v>
                </c:pt>
                <c:pt idx="1">
                  <c:v>73.3</c:v>
                </c:pt>
                <c:pt idx="2">
                  <c:v>73.3</c:v>
                </c:pt>
                <c:pt idx="3" formatCode="General">
                  <c:v>73.3</c:v>
                </c:pt>
                <c:pt idx="4" formatCode="General">
                  <c:v>73.3</c:v>
                </c:pt>
                <c:pt idx="5" formatCode="General">
                  <c:v>73.3</c:v>
                </c:pt>
                <c:pt idx="6">
                  <c:v>73.3</c:v>
                </c:pt>
                <c:pt idx="7">
                  <c:v>73.3</c:v>
                </c:pt>
                <c:pt idx="8">
                  <c:v>73.3</c:v>
                </c:pt>
                <c:pt idx="9">
                  <c:v>73.3</c:v>
                </c:pt>
                <c:pt idx="10" formatCode="General">
                  <c:v>73.3</c:v>
                </c:pt>
                <c:pt idx="11">
                  <c:v>73.3</c:v>
                </c:pt>
                <c:pt idx="12">
                  <c:v>73.3</c:v>
                </c:pt>
                <c:pt idx="13" formatCode="General">
                  <c:v>73.3</c:v>
                </c:pt>
                <c:pt idx="14" formatCode="General">
                  <c:v>73.3</c:v>
                </c:pt>
                <c:pt idx="15" formatCode="General">
                  <c:v>73.3</c:v>
                </c:pt>
                <c:pt idx="16" formatCode="General">
                  <c:v>73.2</c:v>
                </c:pt>
                <c:pt idx="17" formatCode="General">
                  <c:v>73.3</c:v>
                </c:pt>
                <c:pt idx="18" formatCode="General">
                  <c:v>73.3</c:v>
                </c:pt>
                <c:pt idx="19" formatCode="General">
                  <c:v>73.3</c:v>
                </c:pt>
                <c:pt idx="20" formatCode="General">
                  <c:v>73.3</c:v>
                </c:pt>
                <c:pt idx="21" formatCode="General">
                  <c:v>73.3</c:v>
                </c:pt>
                <c:pt idx="22" formatCode="General">
                  <c:v>73.3</c:v>
                </c:pt>
                <c:pt idx="23" formatCode="General">
                  <c:v>73.3</c:v>
                </c:pt>
                <c:pt idx="24">
                  <c:v>73.3</c:v>
                </c:pt>
                <c:pt idx="25" formatCode="General">
                  <c:v>73.3</c:v>
                </c:pt>
                <c:pt idx="26" formatCode="General">
                  <c:v>73.3</c:v>
                </c:pt>
                <c:pt idx="27" formatCode="General">
                  <c:v>73.3</c:v>
                </c:pt>
                <c:pt idx="28" formatCode="General">
                  <c:v>73.3</c:v>
                </c:pt>
                <c:pt idx="29" formatCode="General">
                  <c:v>73.3</c:v>
                </c:pt>
                <c:pt idx="30" formatCode="General">
                  <c:v>73.3</c:v>
                </c:pt>
                <c:pt idx="31" formatCode="General">
                  <c:v>73.3</c:v>
                </c:pt>
                <c:pt idx="32" formatCode="General">
                  <c:v>73.3</c:v>
                </c:pt>
                <c:pt idx="33" formatCode="General">
                  <c:v>73.3</c:v>
                </c:pt>
                <c:pt idx="34" formatCode="General">
                  <c:v>73.3</c:v>
                </c:pt>
                <c:pt idx="35" formatCode="General">
                  <c:v>73.2</c:v>
                </c:pt>
                <c:pt idx="36" formatCode="General">
                  <c:v>73.3</c:v>
                </c:pt>
                <c:pt idx="37" formatCode="General">
                  <c:v>73.3</c:v>
                </c:pt>
                <c:pt idx="38" formatCode="General">
                  <c:v>73.3</c:v>
                </c:pt>
                <c:pt idx="39" formatCode="General">
                  <c:v>73.3</c:v>
                </c:pt>
                <c:pt idx="40" formatCode="General">
                  <c:v>73.3</c:v>
                </c:pt>
                <c:pt idx="41" formatCode="General">
                  <c:v>73.3</c:v>
                </c:pt>
                <c:pt idx="42" formatCode="General">
                  <c:v>73.3</c:v>
                </c:pt>
                <c:pt idx="43" formatCode="General">
                  <c:v>73.3</c:v>
                </c:pt>
                <c:pt idx="44" formatCode="General">
                  <c:v>73.3</c:v>
                </c:pt>
                <c:pt idx="45" formatCode="General">
                  <c:v>73.3</c:v>
                </c:pt>
                <c:pt idx="46" formatCode="General">
                  <c:v>73.3</c:v>
                </c:pt>
                <c:pt idx="47" formatCode="General">
                  <c:v>73.3</c:v>
                </c:pt>
                <c:pt idx="48" formatCode="General">
                  <c:v>73.3</c:v>
                </c:pt>
                <c:pt idx="49" formatCode="General">
                  <c:v>73.3</c:v>
                </c:pt>
                <c:pt idx="50" formatCode="General">
                  <c:v>73.3</c:v>
                </c:pt>
                <c:pt idx="51" formatCode="General">
                  <c:v>73.3</c:v>
                </c:pt>
                <c:pt idx="52" formatCode="General">
                  <c:v>73.3</c:v>
                </c:pt>
                <c:pt idx="53" formatCode="General">
                  <c:v>73.2</c:v>
                </c:pt>
                <c:pt idx="54" formatCode="General">
                  <c:v>73.3</c:v>
                </c:pt>
                <c:pt idx="55" formatCode="General">
                  <c:v>73.3</c:v>
                </c:pt>
                <c:pt idx="56" formatCode="General">
                  <c:v>73.2</c:v>
                </c:pt>
                <c:pt idx="57" formatCode="General">
                  <c:v>73.3</c:v>
                </c:pt>
                <c:pt idx="58" formatCode="General">
                  <c:v>69.8</c:v>
                </c:pt>
                <c:pt idx="59" formatCode="General">
                  <c:v>73.3</c:v>
                </c:pt>
                <c:pt idx="60" formatCode="General">
                  <c:v>73.3</c:v>
                </c:pt>
                <c:pt idx="61" formatCode="General">
                  <c:v>73.2</c:v>
                </c:pt>
                <c:pt idx="62" formatCode="General">
                  <c:v>73.3</c:v>
                </c:pt>
                <c:pt idx="63" formatCode="General">
                  <c:v>73.3</c:v>
                </c:pt>
                <c:pt idx="64" formatCode="General">
                  <c:v>73.3</c:v>
                </c:pt>
                <c:pt idx="65" formatCode="General">
                  <c:v>73.3</c:v>
                </c:pt>
                <c:pt idx="66" formatCode="General">
                  <c:v>73.3</c:v>
                </c:pt>
                <c:pt idx="67" formatCode="General">
                  <c:v>73.3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E8-4613-8A77-DB0A00A7D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85000"/>
          <c:min val="69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780918116788703"/>
              <c:y val="0.852912310137806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1000"/>
      </c:valAx>
      <c:valAx>
        <c:axId val="234973264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6847044069234526E-2"/>
              <c:y val="0.10550020774443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1552018180982053E-2"/>
          <c:y val="0.90626584377751673"/>
          <c:w val="0.82831606751540687"/>
          <c:h val="9.3573077523897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Elastic Modulus</a:t>
            </a:r>
          </a:p>
        </c:rich>
      </c:tx>
      <c:layout>
        <c:manualLayout>
          <c:xMode val="edge"/>
          <c:yMode val="edge"/>
          <c:x val="0.39794759149569314"/>
          <c:y val="1.82817488119382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44369653476528"/>
          <c:y val="0.13836746340160702"/>
          <c:w val="0.81896634270301227"/>
          <c:h val="0.63376086234577289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'Cum. approach method'!$B$4:$B$72</c:f>
              <c:numCache>
                <c:formatCode>0\+000</c:formatCode>
                <c:ptCount val="69"/>
                <c:pt idx="0">
                  <c:v>69900</c:v>
                </c:pt>
                <c:pt idx="1">
                  <c:v>70000</c:v>
                </c:pt>
                <c:pt idx="2">
                  <c:v>70252</c:v>
                </c:pt>
                <c:pt idx="3">
                  <c:v>70499</c:v>
                </c:pt>
                <c:pt idx="4">
                  <c:v>70750</c:v>
                </c:pt>
                <c:pt idx="5">
                  <c:v>71000</c:v>
                </c:pt>
                <c:pt idx="6">
                  <c:v>71254</c:v>
                </c:pt>
                <c:pt idx="7">
                  <c:v>71510</c:v>
                </c:pt>
                <c:pt idx="8">
                  <c:v>71766</c:v>
                </c:pt>
                <c:pt idx="9">
                  <c:v>72000</c:v>
                </c:pt>
                <c:pt idx="10">
                  <c:v>72257</c:v>
                </c:pt>
                <c:pt idx="11">
                  <c:v>72500</c:v>
                </c:pt>
                <c:pt idx="12">
                  <c:v>72746</c:v>
                </c:pt>
                <c:pt idx="13">
                  <c:v>73000</c:v>
                </c:pt>
                <c:pt idx="14">
                  <c:v>73274</c:v>
                </c:pt>
                <c:pt idx="15">
                  <c:v>73495</c:v>
                </c:pt>
                <c:pt idx="16">
                  <c:v>73706</c:v>
                </c:pt>
                <c:pt idx="17">
                  <c:v>73952</c:v>
                </c:pt>
                <c:pt idx="18">
                  <c:v>74268</c:v>
                </c:pt>
                <c:pt idx="19">
                  <c:v>74539</c:v>
                </c:pt>
                <c:pt idx="20">
                  <c:v>74784</c:v>
                </c:pt>
                <c:pt idx="21">
                  <c:v>74994</c:v>
                </c:pt>
                <c:pt idx="22">
                  <c:v>75247</c:v>
                </c:pt>
                <c:pt idx="23">
                  <c:v>75473</c:v>
                </c:pt>
                <c:pt idx="24">
                  <c:v>75629</c:v>
                </c:pt>
                <c:pt idx="25">
                  <c:v>75819</c:v>
                </c:pt>
                <c:pt idx="26">
                  <c:v>76000</c:v>
                </c:pt>
                <c:pt idx="27">
                  <c:v>76100</c:v>
                </c:pt>
                <c:pt idx="28">
                  <c:v>76239</c:v>
                </c:pt>
                <c:pt idx="29">
                  <c:v>76501</c:v>
                </c:pt>
                <c:pt idx="30">
                  <c:v>76754</c:v>
                </c:pt>
                <c:pt idx="31">
                  <c:v>77005</c:v>
                </c:pt>
                <c:pt idx="32">
                  <c:v>77251</c:v>
                </c:pt>
                <c:pt idx="33">
                  <c:v>77522</c:v>
                </c:pt>
                <c:pt idx="34">
                  <c:v>77751</c:v>
                </c:pt>
                <c:pt idx="35">
                  <c:v>77815</c:v>
                </c:pt>
                <c:pt idx="36">
                  <c:v>78006</c:v>
                </c:pt>
                <c:pt idx="37">
                  <c:v>78075</c:v>
                </c:pt>
                <c:pt idx="38">
                  <c:v>78296</c:v>
                </c:pt>
                <c:pt idx="39">
                  <c:v>78464</c:v>
                </c:pt>
                <c:pt idx="40">
                  <c:v>78735</c:v>
                </c:pt>
                <c:pt idx="41">
                  <c:v>78882</c:v>
                </c:pt>
                <c:pt idx="42">
                  <c:v>79000</c:v>
                </c:pt>
                <c:pt idx="43">
                  <c:v>79256</c:v>
                </c:pt>
                <c:pt idx="44">
                  <c:v>79532</c:v>
                </c:pt>
                <c:pt idx="45">
                  <c:v>79741</c:v>
                </c:pt>
                <c:pt idx="46">
                  <c:v>79998</c:v>
                </c:pt>
                <c:pt idx="47">
                  <c:v>80254</c:v>
                </c:pt>
                <c:pt idx="48">
                  <c:v>80571</c:v>
                </c:pt>
                <c:pt idx="49">
                  <c:v>80807</c:v>
                </c:pt>
                <c:pt idx="50">
                  <c:v>80908</c:v>
                </c:pt>
                <c:pt idx="51">
                  <c:v>81007</c:v>
                </c:pt>
                <c:pt idx="52">
                  <c:v>81166</c:v>
                </c:pt>
                <c:pt idx="53">
                  <c:v>81295</c:v>
                </c:pt>
                <c:pt idx="54">
                  <c:v>81575</c:v>
                </c:pt>
                <c:pt idx="55">
                  <c:v>81771</c:v>
                </c:pt>
                <c:pt idx="56">
                  <c:v>81994</c:v>
                </c:pt>
                <c:pt idx="57">
                  <c:v>82223</c:v>
                </c:pt>
                <c:pt idx="58">
                  <c:v>82466</c:v>
                </c:pt>
                <c:pt idx="59">
                  <c:v>82673</c:v>
                </c:pt>
                <c:pt idx="60">
                  <c:v>82803</c:v>
                </c:pt>
                <c:pt idx="61">
                  <c:v>83001</c:v>
                </c:pt>
                <c:pt idx="62">
                  <c:v>83273</c:v>
                </c:pt>
                <c:pt idx="63">
                  <c:v>83498</c:v>
                </c:pt>
                <c:pt idx="64">
                  <c:v>83703</c:v>
                </c:pt>
                <c:pt idx="65">
                  <c:v>84002</c:v>
                </c:pt>
                <c:pt idx="66">
                  <c:v>84262</c:v>
                </c:pt>
                <c:pt idx="67">
                  <c:v>84330</c:v>
                </c:pt>
              </c:numCache>
            </c:numRef>
          </c:xVal>
          <c:yVal>
            <c:numRef>
              <c:f>'Cum. approach method'!$AO$4:$AO$72</c:f>
              <c:numCache>
                <c:formatCode>0.00</c:formatCode>
                <c:ptCount val="69"/>
                <c:pt idx="0">
                  <c:v>2398.3000000000002</c:v>
                </c:pt>
                <c:pt idx="1">
                  <c:v>2381.6999999999998</c:v>
                </c:pt>
                <c:pt idx="2">
                  <c:v>2375.1</c:v>
                </c:pt>
                <c:pt idx="3">
                  <c:v>2363.4</c:v>
                </c:pt>
                <c:pt idx="4">
                  <c:v>2363.4</c:v>
                </c:pt>
                <c:pt idx="5">
                  <c:v>2066</c:v>
                </c:pt>
                <c:pt idx="6">
                  <c:v>2380.1</c:v>
                </c:pt>
                <c:pt idx="7">
                  <c:v>2396.6999999999998</c:v>
                </c:pt>
                <c:pt idx="8">
                  <c:v>2396.6999999999998</c:v>
                </c:pt>
                <c:pt idx="9">
                  <c:v>2398.3000000000002</c:v>
                </c:pt>
                <c:pt idx="10">
                  <c:v>2385</c:v>
                </c:pt>
                <c:pt idx="11">
                  <c:v>1705.4</c:v>
                </c:pt>
                <c:pt idx="12">
                  <c:v>2395</c:v>
                </c:pt>
                <c:pt idx="13" formatCode="General">
                  <c:v>2019.5</c:v>
                </c:pt>
                <c:pt idx="14">
                  <c:v>1122.0999999999999</c:v>
                </c:pt>
                <c:pt idx="15">
                  <c:v>2375.1</c:v>
                </c:pt>
                <c:pt idx="16">
                  <c:v>705</c:v>
                </c:pt>
                <c:pt idx="17">
                  <c:v>2250.4</c:v>
                </c:pt>
                <c:pt idx="18">
                  <c:v>1112.0999999999999</c:v>
                </c:pt>
                <c:pt idx="19" formatCode="General">
                  <c:v>749.9</c:v>
                </c:pt>
                <c:pt idx="20" formatCode="General">
                  <c:v>2341.8000000000002</c:v>
                </c:pt>
                <c:pt idx="21" formatCode="General">
                  <c:v>2368.4</c:v>
                </c:pt>
                <c:pt idx="22">
                  <c:v>2383.4</c:v>
                </c:pt>
                <c:pt idx="23">
                  <c:v>1738.6</c:v>
                </c:pt>
                <c:pt idx="24">
                  <c:v>2395</c:v>
                </c:pt>
                <c:pt idx="25" formatCode="General">
                  <c:v>2255.4</c:v>
                </c:pt>
                <c:pt idx="26" formatCode="General">
                  <c:v>1082.2</c:v>
                </c:pt>
                <c:pt idx="27" formatCode="General">
                  <c:v>1130.4000000000001</c:v>
                </c:pt>
                <c:pt idx="28">
                  <c:v>1313.2</c:v>
                </c:pt>
                <c:pt idx="29">
                  <c:v>2069.3000000000002</c:v>
                </c:pt>
                <c:pt idx="30" formatCode="General">
                  <c:v>2390</c:v>
                </c:pt>
                <c:pt idx="31" formatCode="General">
                  <c:v>769.8</c:v>
                </c:pt>
                <c:pt idx="32" formatCode="General">
                  <c:v>2393.4</c:v>
                </c:pt>
                <c:pt idx="33" formatCode="General">
                  <c:v>1404.6</c:v>
                </c:pt>
                <c:pt idx="34" formatCode="General">
                  <c:v>2396.6999999999998</c:v>
                </c:pt>
                <c:pt idx="35" formatCode="General">
                  <c:v>2345.1999999999998</c:v>
                </c:pt>
                <c:pt idx="36" formatCode="General">
                  <c:v>2391.6999999999998</c:v>
                </c:pt>
                <c:pt idx="37" formatCode="General">
                  <c:v>2390</c:v>
                </c:pt>
                <c:pt idx="38" formatCode="General">
                  <c:v>2368.4</c:v>
                </c:pt>
                <c:pt idx="39" formatCode="General">
                  <c:v>2386.6999999999998</c:v>
                </c:pt>
                <c:pt idx="40" formatCode="General">
                  <c:v>2368.4</c:v>
                </c:pt>
                <c:pt idx="41" formatCode="General">
                  <c:v>2325.1999999999998</c:v>
                </c:pt>
                <c:pt idx="42" formatCode="General">
                  <c:v>2361.8000000000002</c:v>
                </c:pt>
                <c:pt idx="43" formatCode="General">
                  <c:v>2368.4</c:v>
                </c:pt>
                <c:pt idx="44" formatCode="General">
                  <c:v>2395</c:v>
                </c:pt>
                <c:pt idx="45" formatCode="General">
                  <c:v>1919.7</c:v>
                </c:pt>
                <c:pt idx="46" formatCode="General">
                  <c:v>2395</c:v>
                </c:pt>
                <c:pt idx="47" formatCode="General">
                  <c:v>2385</c:v>
                </c:pt>
                <c:pt idx="48" formatCode="General">
                  <c:v>2336.9</c:v>
                </c:pt>
                <c:pt idx="49" formatCode="General">
                  <c:v>2371.6999999999998</c:v>
                </c:pt>
                <c:pt idx="50" formatCode="General">
                  <c:v>2301.6</c:v>
                </c:pt>
                <c:pt idx="51" formatCode="General">
                  <c:v>2385</c:v>
                </c:pt>
                <c:pt idx="52" formatCode="General">
                  <c:v>2391.6999999999998</c:v>
                </c:pt>
                <c:pt idx="53" formatCode="General">
                  <c:v>2396.6999999999998</c:v>
                </c:pt>
                <c:pt idx="54" formatCode="General">
                  <c:v>2343.5</c:v>
                </c:pt>
                <c:pt idx="55" formatCode="General">
                  <c:v>2388.4</c:v>
                </c:pt>
                <c:pt idx="56" formatCode="General">
                  <c:v>744.9</c:v>
                </c:pt>
                <c:pt idx="57" formatCode="General">
                  <c:v>2376.6999999999998</c:v>
                </c:pt>
                <c:pt idx="58" formatCode="General">
                  <c:v>711.6</c:v>
                </c:pt>
                <c:pt idx="59" formatCode="General">
                  <c:v>2368.4</c:v>
                </c:pt>
                <c:pt idx="60" formatCode="General">
                  <c:v>2333.5</c:v>
                </c:pt>
                <c:pt idx="61" formatCode="General">
                  <c:v>2383.4</c:v>
                </c:pt>
                <c:pt idx="62" formatCode="General">
                  <c:v>2361.8000000000002</c:v>
                </c:pt>
                <c:pt idx="63" formatCode="General">
                  <c:v>2358.5</c:v>
                </c:pt>
                <c:pt idx="64" formatCode="General">
                  <c:v>2335.5</c:v>
                </c:pt>
                <c:pt idx="65" formatCode="General">
                  <c:v>2391.6999999999998</c:v>
                </c:pt>
                <c:pt idx="66" formatCode="General">
                  <c:v>2318.6</c:v>
                </c:pt>
                <c:pt idx="67" formatCode="General">
                  <c:v>2393.4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A0-42D4-85AF-DFA552DD4E7F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'Cum. approach method'!$B$4:$B$72</c:f>
              <c:numCache>
                <c:formatCode>0\+000</c:formatCode>
                <c:ptCount val="69"/>
                <c:pt idx="0">
                  <c:v>69900</c:v>
                </c:pt>
                <c:pt idx="1">
                  <c:v>70000</c:v>
                </c:pt>
                <c:pt idx="2">
                  <c:v>70252</c:v>
                </c:pt>
                <c:pt idx="3">
                  <c:v>70499</c:v>
                </c:pt>
                <c:pt idx="4">
                  <c:v>70750</c:v>
                </c:pt>
                <c:pt idx="5">
                  <c:v>71000</c:v>
                </c:pt>
                <c:pt idx="6">
                  <c:v>71254</c:v>
                </c:pt>
                <c:pt idx="7">
                  <c:v>71510</c:v>
                </c:pt>
                <c:pt idx="8">
                  <c:v>71766</c:v>
                </c:pt>
                <c:pt idx="9">
                  <c:v>72000</c:v>
                </c:pt>
                <c:pt idx="10">
                  <c:v>72257</c:v>
                </c:pt>
                <c:pt idx="11">
                  <c:v>72500</c:v>
                </c:pt>
                <c:pt idx="12">
                  <c:v>72746</c:v>
                </c:pt>
                <c:pt idx="13">
                  <c:v>73000</c:v>
                </c:pt>
                <c:pt idx="14">
                  <c:v>73274</c:v>
                </c:pt>
                <c:pt idx="15">
                  <c:v>73495</c:v>
                </c:pt>
                <c:pt idx="16">
                  <c:v>73706</c:v>
                </c:pt>
                <c:pt idx="17">
                  <c:v>73952</c:v>
                </c:pt>
                <c:pt idx="18">
                  <c:v>74268</c:v>
                </c:pt>
                <c:pt idx="19">
                  <c:v>74539</c:v>
                </c:pt>
                <c:pt idx="20">
                  <c:v>74784</c:v>
                </c:pt>
                <c:pt idx="21">
                  <c:v>74994</c:v>
                </c:pt>
                <c:pt idx="22">
                  <c:v>75247</c:v>
                </c:pt>
                <c:pt idx="23">
                  <c:v>75473</c:v>
                </c:pt>
                <c:pt idx="24">
                  <c:v>75629</c:v>
                </c:pt>
                <c:pt idx="25">
                  <c:v>75819</c:v>
                </c:pt>
                <c:pt idx="26">
                  <c:v>76000</c:v>
                </c:pt>
                <c:pt idx="27">
                  <c:v>76100</c:v>
                </c:pt>
                <c:pt idx="28">
                  <c:v>76239</c:v>
                </c:pt>
                <c:pt idx="29">
                  <c:v>76501</c:v>
                </c:pt>
                <c:pt idx="30">
                  <c:v>76754</c:v>
                </c:pt>
                <c:pt idx="31">
                  <c:v>77005</c:v>
                </c:pt>
                <c:pt idx="32">
                  <c:v>77251</c:v>
                </c:pt>
                <c:pt idx="33">
                  <c:v>77522</c:v>
                </c:pt>
                <c:pt idx="34">
                  <c:v>77751</c:v>
                </c:pt>
                <c:pt idx="35">
                  <c:v>77815</c:v>
                </c:pt>
                <c:pt idx="36">
                  <c:v>78006</c:v>
                </c:pt>
                <c:pt idx="37">
                  <c:v>78075</c:v>
                </c:pt>
                <c:pt idx="38">
                  <c:v>78296</c:v>
                </c:pt>
                <c:pt idx="39">
                  <c:v>78464</c:v>
                </c:pt>
                <c:pt idx="40">
                  <c:v>78735</c:v>
                </c:pt>
                <c:pt idx="41">
                  <c:v>78882</c:v>
                </c:pt>
                <c:pt idx="42">
                  <c:v>79000</c:v>
                </c:pt>
                <c:pt idx="43">
                  <c:v>79256</c:v>
                </c:pt>
                <c:pt idx="44">
                  <c:v>79532</c:v>
                </c:pt>
                <c:pt idx="45">
                  <c:v>79741</c:v>
                </c:pt>
                <c:pt idx="46">
                  <c:v>79998</c:v>
                </c:pt>
                <c:pt idx="47">
                  <c:v>80254</c:v>
                </c:pt>
                <c:pt idx="48">
                  <c:v>80571</c:v>
                </c:pt>
                <c:pt idx="49">
                  <c:v>80807</c:v>
                </c:pt>
                <c:pt idx="50">
                  <c:v>80908</c:v>
                </c:pt>
                <c:pt idx="51">
                  <c:v>81007</c:v>
                </c:pt>
                <c:pt idx="52">
                  <c:v>81166</c:v>
                </c:pt>
                <c:pt idx="53">
                  <c:v>81295</c:v>
                </c:pt>
                <c:pt idx="54">
                  <c:v>81575</c:v>
                </c:pt>
                <c:pt idx="55">
                  <c:v>81771</c:v>
                </c:pt>
                <c:pt idx="56">
                  <c:v>81994</c:v>
                </c:pt>
                <c:pt idx="57">
                  <c:v>82223</c:v>
                </c:pt>
                <c:pt idx="58">
                  <c:v>82466</c:v>
                </c:pt>
                <c:pt idx="59">
                  <c:v>82673</c:v>
                </c:pt>
                <c:pt idx="60">
                  <c:v>82803</c:v>
                </c:pt>
                <c:pt idx="61">
                  <c:v>83001</c:v>
                </c:pt>
                <c:pt idx="62">
                  <c:v>83273</c:v>
                </c:pt>
                <c:pt idx="63">
                  <c:v>83498</c:v>
                </c:pt>
                <c:pt idx="64">
                  <c:v>83703</c:v>
                </c:pt>
                <c:pt idx="65">
                  <c:v>84002</c:v>
                </c:pt>
                <c:pt idx="66">
                  <c:v>84262</c:v>
                </c:pt>
                <c:pt idx="67">
                  <c:v>84330</c:v>
                </c:pt>
              </c:numCache>
            </c:numRef>
          </c:xVal>
          <c:yVal>
            <c:numRef>
              <c:f>'Cum. approach method'!$AT$4:$AT$72</c:f>
              <c:numCache>
                <c:formatCode>0.00</c:formatCode>
                <c:ptCount val="69"/>
                <c:pt idx="0">
                  <c:v>2398.3000000000002</c:v>
                </c:pt>
                <c:pt idx="1">
                  <c:v>2381.6999999999998</c:v>
                </c:pt>
                <c:pt idx="2">
                  <c:v>2375.1</c:v>
                </c:pt>
                <c:pt idx="3">
                  <c:v>2363.4</c:v>
                </c:pt>
                <c:pt idx="4">
                  <c:v>2363.4</c:v>
                </c:pt>
                <c:pt idx="5">
                  <c:v>2066</c:v>
                </c:pt>
                <c:pt idx="6">
                  <c:v>2380.1</c:v>
                </c:pt>
                <c:pt idx="7">
                  <c:v>2396.6999999999998</c:v>
                </c:pt>
                <c:pt idx="8">
                  <c:v>2396.6999999999998</c:v>
                </c:pt>
                <c:pt idx="9">
                  <c:v>2398.3000000000002</c:v>
                </c:pt>
                <c:pt idx="10">
                  <c:v>2385</c:v>
                </c:pt>
                <c:pt idx="11">
                  <c:v>1705.4</c:v>
                </c:pt>
                <c:pt idx="12">
                  <c:v>2395</c:v>
                </c:pt>
                <c:pt idx="13">
                  <c:v>2019.5</c:v>
                </c:pt>
                <c:pt idx="14">
                  <c:v>1122.0999999999999</c:v>
                </c:pt>
                <c:pt idx="15">
                  <c:v>2375.1</c:v>
                </c:pt>
                <c:pt idx="16">
                  <c:v>705</c:v>
                </c:pt>
                <c:pt idx="17">
                  <c:v>2250.4</c:v>
                </c:pt>
                <c:pt idx="18">
                  <c:v>1112.0999999999999</c:v>
                </c:pt>
                <c:pt idx="19">
                  <c:v>749.9</c:v>
                </c:pt>
                <c:pt idx="20">
                  <c:v>2341.8000000000002</c:v>
                </c:pt>
                <c:pt idx="21">
                  <c:v>2713.683826617199</c:v>
                </c:pt>
                <c:pt idx="22">
                  <c:v>2730.8706436241478</c:v>
                </c:pt>
                <c:pt idx="23">
                  <c:v>1992.0666698854338</c:v>
                </c:pt>
                <c:pt idx="24">
                  <c:v>2744.1617821095215</c:v>
                </c:pt>
                <c:pt idx="25">
                  <c:v>2584.20980516485</c:v>
                </c:pt>
                <c:pt idx="26">
                  <c:v>1239.9715576613462</c:v>
                </c:pt>
                <c:pt idx="27">
                  <c:v>1295.1985296436758</c:v>
                </c:pt>
                <c:pt idx="28">
                  <c:v>1504.6485395683608</c:v>
                </c:pt>
                <c:pt idx="29">
                  <c:v>2370.9786954986362</c:v>
                </c:pt>
                <c:pt idx="30">
                  <c:v>2738.4328431072054</c:v>
                </c:pt>
                <c:pt idx="31">
                  <c:v>882.02744879662191</c:v>
                </c:pt>
                <c:pt idx="32">
                  <c:v>2742.3285216287804</c:v>
                </c:pt>
                <c:pt idx="33">
                  <c:v>1609.3735445307029</c:v>
                </c:pt>
                <c:pt idx="34">
                  <c:v>2746.109621370309</c:v>
                </c:pt>
                <c:pt idx="35">
                  <c:v>2687.1015496464506</c:v>
                </c:pt>
                <c:pt idx="36">
                  <c:v>2740.3806823679924</c:v>
                </c:pt>
                <c:pt idx="37">
                  <c:v>2738.4328431072054</c:v>
                </c:pt>
                <c:pt idx="38">
                  <c:v>2713.683826617199</c:v>
                </c:pt>
                <c:pt idx="39">
                  <c:v>2734.6517433656763</c:v>
                </c:pt>
                <c:pt idx="40">
                  <c:v>2844.6757706240273</c:v>
                </c:pt>
                <c:pt idx="41">
                  <c:v>2792.7884233469799</c:v>
                </c:pt>
                <c:pt idx="42">
                  <c:v>2836.7485370122563</c:v>
                </c:pt>
                <c:pt idx="43">
                  <c:v>2844.6757706240273</c:v>
                </c:pt>
                <c:pt idx="44">
                  <c:v>2876.624924271468</c:v>
                </c:pt>
                <c:pt idx="45">
                  <c:v>2305.7439946237732</c:v>
                </c:pt>
                <c:pt idx="46">
                  <c:v>2876.624924271468</c:v>
                </c:pt>
                <c:pt idx="47">
                  <c:v>2864.6139642536332</c:v>
                </c:pt>
                <c:pt idx="48">
                  <c:v>2806.8412465678471</c:v>
                </c:pt>
                <c:pt idx="49">
                  <c:v>2848.6393874299124</c:v>
                </c:pt>
                <c:pt idx="50">
                  <c:v>2764.4425577048896</c:v>
                </c:pt>
                <c:pt idx="51">
                  <c:v>2864.6139642536332</c:v>
                </c:pt>
                <c:pt idx="52">
                  <c:v>2872.6613074655825</c:v>
                </c:pt>
                <c:pt idx="53">
                  <c:v>3173.6079851806676</c:v>
                </c:pt>
                <c:pt idx="54">
                  <c:v>3103.162812730377</c:v>
                </c:pt>
                <c:pt idx="55">
                  <c:v>3162.6174789525212</c:v>
                </c:pt>
                <c:pt idx="56">
                  <c:v>986.36483004175716</c:v>
                </c:pt>
                <c:pt idx="57">
                  <c:v>3147.1248376429644</c:v>
                </c:pt>
                <c:pt idx="58">
                  <c:v>942.27038939148133</c:v>
                </c:pt>
                <c:pt idx="59">
                  <c:v>3136.134331414818</c:v>
                </c:pt>
                <c:pt idx="60">
                  <c:v>3089.9212389615254</c:v>
                </c:pt>
                <c:pt idx="61">
                  <c:v>3155.9966920680954</c:v>
                </c:pt>
                <c:pt idx="62">
                  <c:v>3127.3948927273759</c:v>
                </c:pt>
                <c:pt idx="63">
                  <c:v>3123.0251733836544</c:v>
                </c:pt>
                <c:pt idx="64">
                  <c:v>3092.569553715296</c:v>
                </c:pt>
                <c:pt idx="65">
                  <c:v>3166.9871982962418</c:v>
                </c:pt>
                <c:pt idx="66">
                  <c:v>3070.1912940459365</c:v>
                </c:pt>
                <c:pt idx="67">
                  <c:v>3169.238265836947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A0-42D4-85AF-DFA552DD4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85000"/>
          <c:min val="69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576169679525123"/>
              <c:y val="0.88867264283120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100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5.8580859844803617E-3"/>
              <c:y val="0.11069324084257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760251215178944"/>
          <c:y val="0.92669156547335674"/>
          <c:w val="0.7190816523618575"/>
          <c:h val="7.20994971248094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298461359833389"/>
          <c:y val="2.74050456303450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16191537854745"/>
          <c:y val="0.12547050154089323"/>
          <c:w val="0.82015638997351914"/>
          <c:h val="0.66931047843668756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'Cum. approach method'!$B$4:$B$72</c:f>
              <c:numCache>
                <c:formatCode>0\+000</c:formatCode>
                <c:ptCount val="69"/>
                <c:pt idx="0">
                  <c:v>69900</c:v>
                </c:pt>
                <c:pt idx="1">
                  <c:v>70000</c:v>
                </c:pt>
                <c:pt idx="2">
                  <c:v>70252</c:v>
                </c:pt>
                <c:pt idx="3">
                  <c:v>70499</c:v>
                </c:pt>
                <c:pt idx="4">
                  <c:v>70750</c:v>
                </c:pt>
                <c:pt idx="5">
                  <c:v>71000</c:v>
                </c:pt>
                <c:pt idx="6">
                  <c:v>71254</c:v>
                </c:pt>
                <c:pt idx="7">
                  <c:v>71510</c:v>
                </c:pt>
                <c:pt idx="8">
                  <c:v>71766</c:v>
                </c:pt>
                <c:pt idx="9">
                  <c:v>72000</c:v>
                </c:pt>
                <c:pt idx="10">
                  <c:v>72257</c:v>
                </c:pt>
                <c:pt idx="11">
                  <c:v>72500</c:v>
                </c:pt>
                <c:pt idx="12">
                  <c:v>72746</c:v>
                </c:pt>
                <c:pt idx="13">
                  <c:v>73000</c:v>
                </c:pt>
                <c:pt idx="14">
                  <c:v>73274</c:v>
                </c:pt>
                <c:pt idx="15">
                  <c:v>73495</c:v>
                </c:pt>
                <c:pt idx="16">
                  <c:v>73706</c:v>
                </c:pt>
                <c:pt idx="17">
                  <c:v>73952</c:v>
                </c:pt>
                <c:pt idx="18">
                  <c:v>74268</c:v>
                </c:pt>
                <c:pt idx="19">
                  <c:v>74539</c:v>
                </c:pt>
                <c:pt idx="20">
                  <c:v>74784</c:v>
                </c:pt>
                <c:pt idx="21">
                  <c:v>74994</c:v>
                </c:pt>
                <c:pt idx="22">
                  <c:v>75247</c:v>
                </c:pt>
                <c:pt idx="23">
                  <c:v>75473</c:v>
                </c:pt>
                <c:pt idx="24">
                  <c:v>75629</c:v>
                </c:pt>
                <c:pt idx="25">
                  <c:v>75819</c:v>
                </c:pt>
                <c:pt idx="26">
                  <c:v>76000</c:v>
                </c:pt>
                <c:pt idx="27">
                  <c:v>76100</c:v>
                </c:pt>
                <c:pt idx="28">
                  <c:v>76239</c:v>
                </c:pt>
                <c:pt idx="29">
                  <c:v>76501</c:v>
                </c:pt>
                <c:pt idx="30">
                  <c:v>76754</c:v>
                </c:pt>
                <c:pt idx="31">
                  <c:v>77005</c:v>
                </c:pt>
                <c:pt idx="32">
                  <c:v>77251</c:v>
                </c:pt>
                <c:pt idx="33">
                  <c:v>77522</c:v>
                </c:pt>
                <c:pt idx="34">
                  <c:v>77751</c:v>
                </c:pt>
                <c:pt idx="35">
                  <c:v>77815</c:v>
                </c:pt>
                <c:pt idx="36">
                  <c:v>78006</c:v>
                </c:pt>
                <c:pt idx="37">
                  <c:v>78075</c:v>
                </c:pt>
                <c:pt idx="38">
                  <c:v>78296</c:v>
                </c:pt>
                <c:pt idx="39">
                  <c:v>78464</c:v>
                </c:pt>
                <c:pt idx="40">
                  <c:v>78735</c:v>
                </c:pt>
                <c:pt idx="41">
                  <c:v>78882</c:v>
                </c:pt>
                <c:pt idx="42">
                  <c:v>79000</c:v>
                </c:pt>
                <c:pt idx="43">
                  <c:v>79256</c:v>
                </c:pt>
                <c:pt idx="44">
                  <c:v>79532</c:v>
                </c:pt>
                <c:pt idx="45">
                  <c:v>79741</c:v>
                </c:pt>
                <c:pt idx="46">
                  <c:v>79998</c:v>
                </c:pt>
                <c:pt idx="47">
                  <c:v>80254</c:v>
                </c:pt>
                <c:pt idx="48">
                  <c:v>80571</c:v>
                </c:pt>
                <c:pt idx="49">
                  <c:v>80807</c:v>
                </c:pt>
                <c:pt idx="50">
                  <c:v>80908</c:v>
                </c:pt>
                <c:pt idx="51">
                  <c:v>81007</c:v>
                </c:pt>
                <c:pt idx="52">
                  <c:v>81166</c:v>
                </c:pt>
                <c:pt idx="53">
                  <c:v>81295</c:v>
                </c:pt>
                <c:pt idx="54">
                  <c:v>81575</c:v>
                </c:pt>
                <c:pt idx="55">
                  <c:v>81771</c:v>
                </c:pt>
                <c:pt idx="56">
                  <c:v>81994</c:v>
                </c:pt>
                <c:pt idx="57">
                  <c:v>82223</c:v>
                </c:pt>
                <c:pt idx="58">
                  <c:v>82466</c:v>
                </c:pt>
                <c:pt idx="59">
                  <c:v>82673</c:v>
                </c:pt>
                <c:pt idx="60">
                  <c:v>82803</c:v>
                </c:pt>
                <c:pt idx="61">
                  <c:v>83001</c:v>
                </c:pt>
                <c:pt idx="62">
                  <c:v>83273</c:v>
                </c:pt>
                <c:pt idx="63">
                  <c:v>83498</c:v>
                </c:pt>
                <c:pt idx="64">
                  <c:v>83703</c:v>
                </c:pt>
                <c:pt idx="65">
                  <c:v>84002</c:v>
                </c:pt>
                <c:pt idx="66">
                  <c:v>84262</c:v>
                </c:pt>
                <c:pt idx="67">
                  <c:v>84330</c:v>
                </c:pt>
              </c:numCache>
            </c:numRef>
          </c:xVal>
          <c:yVal>
            <c:numRef>
              <c:f>'Cum. approach method'!$G$4:$G$72</c:f>
              <c:numCache>
                <c:formatCode>0.000</c:formatCode>
                <c:ptCount val="69"/>
                <c:pt idx="0">
                  <c:v>0.70799999999999996</c:v>
                </c:pt>
                <c:pt idx="1">
                  <c:v>0.35499999999999998</c:v>
                </c:pt>
                <c:pt idx="2">
                  <c:v>0.58299999999999996</c:v>
                </c:pt>
                <c:pt idx="3">
                  <c:v>0.59</c:v>
                </c:pt>
                <c:pt idx="4">
                  <c:v>0.38400000000000001</c:v>
                </c:pt>
                <c:pt idx="5">
                  <c:v>0.72399999999999998</c:v>
                </c:pt>
                <c:pt idx="6">
                  <c:v>0.46700000000000003</c:v>
                </c:pt>
                <c:pt idx="7">
                  <c:v>0.75</c:v>
                </c:pt>
                <c:pt idx="8">
                  <c:v>0.56899999999999995</c:v>
                </c:pt>
                <c:pt idx="9">
                  <c:v>0.34799999999999998</c:v>
                </c:pt>
                <c:pt idx="10">
                  <c:v>0.59899999999999998</c:v>
                </c:pt>
                <c:pt idx="11">
                  <c:v>0.755</c:v>
                </c:pt>
                <c:pt idx="12">
                  <c:v>0.52300000000000002</c:v>
                </c:pt>
                <c:pt idx="13">
                  <c:v>0.66300000000000003</c:v>
                </c:pt>
                <c:pt idx="14">
                  <c:v>0.89800000000000002</c:v>
                </c:pt>
                <c:pt idx="15">
                  <c:v>0.56799999999999995</c:v>
                </c:pt>
                <c:pt idx="16">
                  <c:v>1.0459999999999998</c:v>
                </c:pt>
                <c:pt idx="17">
                  <c:v>0.51900000000000002</c:v>
                </c:pt>
                <c:pt idx="18">
                  <c:v>0.74099999999999999</c:v>
                </c:pt>
                <c:pt idx="19">
                  <c:v>0.85799999999999998</c:v>
                </c:pt>
                <c:pt idx="20">
                  <c:v>0.45100000000000001</c:v>
                </c:pt>
                <c:pt idx="21">
                  <c:v>0.437</c:v>
                </c:pt>
                <c:pt idx="22">
                  <c:v>0.42</c:v>
                </c:pt>
                <c:pt idx="23">
                  <c:v>0.78700000000000003</c:v>
                </c:pt>
                <c:pt idx="24">
                  <c:v>0.39</c:v>
                </c:pt>
                <c:pt idx="25">
                  <c:v>0.60499999999999998</c:v>
                </c:pt>
                <c:pt idx="26">
                  <c:v>0.93200000000000005</c:v>
                </c:pt>
                <c:pt idx="27">
                  <c:v>0.73899999999999999</c:v>
                </c:pt>
                <c:pt idx="28">
                  <c:v>0.75700000000000001</c:v>
                </c:pt>
                <c:pt idx="29">
                  <c:v>0.59699999999999998</c:v>
                </c:pt>
                <c:pt idx="30">
                  <c:v>0.33300000000000002</c:v>
                </c:pt>
                <c:pt idx="31">
                  <c:v>0.84399999999999997</c:v>
                </c:pt>
                <c:pt idx="32">
                  <c:v>0.44600000000000001</c:v>
                </c:pt>
                <c:pt idx="33">
                  <c:v>0.67200000000000004</c:v>
                </c:pt>
                <c:pt idx="34">
                  <c:v>0.52500000000000002</c:v>
                </c:pt>
                <c:pt idx="35">
                  <c:v>0.40300000000000002</c:v>
                </c:pt>
                <c:pt idx="36">
                  <c:v>0.65200000000000002</c:v>
                </c:pt>
                <c:pt idx="37">
                  <c:v>0.66900000000000004</c:v>
                </c:pt>
                <c:pt idx="38">
                  <c:v>0.28699999999999998</c:v>
                </c:pt>
                <c:pt idx="39">
                  <c:v>0.49099999999999999</c:v>
                </c:pt>
                <c:pt idx="40">
                  <c:v>0.67100000000000004</c:v>
                </c:pt>
                <c:pt idx="41">
                  <c:v>0.71699999999999997</c:v>
                </c:pt>
                <c:pt idx="42">
                  <c:v>0.56100000000000005</c:v>
                </c:pt>
                <c:pt idx="43">
                  <c:v>0.59599999999999997</c:v>
                </c:pt>
                <c:pt idx="44">
                  <c:v>0.374</c:v>
                </c:pt>
                <c:pt idx="45">
                  <c:v>0.73</c:v>
                </c:pt>
                <c:pt idx="46">
                  <c:v>0.44600000000000001</c:v>
                </c:pt>
                <c:pt idx="47">
                  <c:v>0.41199999999999998</c:v>
                </c:pt>
                <c:pt idx="48">
                  <c:v>0.56300000000000006</c:v>
                </c:pt>
                <c:pt idx="49">
                  <c:v>0.77800000000000002</c:v>
                </c:pt>
                <c:pt idx="50">
                  <c:v>0.67800000000000005</c:v>
                </c:pt>
                <c:pt idx="51">
                  <c:v>0.6</c:v>
                </c:pt>
                <c:pt idx="52">
                  <c:v>0.63900000000000001</c:v>
                </c:pt>
                <c:pt idx="53">
                  <c:v>0.23</c:v>
                </c:pt>
                <c:pt idx="54">
                  <c:v>0.33900000000000002</c:v>
                </c:pt>
                <c:pt idx="55">
                  <c:v>0.437</c:v>
                </c:pt>
                <c:pt idx="56">
                  <c:v>1.1589999999999998</c:v>
                </c:pt>
                <c:pt idx="57">
                  <c:v>0.57999999999999996</c:v>
                </c:pt>
                <c:pt idx="58">
                  <c:v>1.0279999999999998</c:v>
                </c:pt>
                <c:pt idx="59">
                  <c:v>0.74</c:v>
                </c:pt>
                <c:pt idx="60">
                  <c:v>0.67200000000000004</c:v>
                </c:pt>
                <c:pt idx="61">
                  <c:v>0.26600000000000001</c:v>
                </c:pt>
                <c:pt idx="62">
                  <c:v>0.65400000000000003</c:v>
                </c:pt>
                <c:pt idx="63">
                  <c:v>0.34</c:v>
                </c:pt>
                <c:pt idx="64">
                  <c:v>0.45500000000000002</c:v>
                </c:pt>
                <c:pt idx="65">
                  <c:v>0.35099999999999998</c:v>
                </c:pt>
                <c:pt idx="66">
                  <c:v>0.54700000000000004</c:v>
                </c:pt>
                <c:pt idx="67">
                  <c:v>0.48399999999999999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9A-49D7-9E40-F4024F2F4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85000"/>
          <c:min val="6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184701088101936"/>
              <c:y val="0.91284317920909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100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1.3034077784126664E-2"/>
              <c:y val="0.172744071066972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Elastic Modulus</a:t>
            </a:r>
          </a:p>
        </c:rich>
      </c:tx>
      <c:layout>
        <c:manualLayout>
          <c:xMode val="edge"/>
          <c:yMode val="edge"/>
          <c:x val="0.40229208431290636"/>
          <c:y val="2.7712980803851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05807848952703"/>
          <c:y val="0.16720595135569954"/>
          <c:w val="0.83506400556435445"/>
          <c:h val="0.59334680815226548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'Cum. approach method'!$B$4:$B$72</c:f>
              <c:numCache>
                <c:formatCode>0\+000</c:formatCode>
                <c:ptCount val="69"/>
                <c:pt idx="0">
                  <c:v>69900</c:v>
                </c:pt>
                <c:pt idx="1">
                  <c:v>70000</c:v>
                </c:pt>
                <c:pt idx="2">
                  <c:v>70252</c:v>
                </c:pt>
                <c:pt idx="3">
                  <c:v>70499</c:v>
                </c:pt>
                <c:pt idx="4">
                  <c:v>70750</c:v>
                </c:pt>
                <c:pt idx="5">
                  <c:v>71000</c:v>
                </c:pt>
                <c:pt idx="6">
                  <c:v>71254</c:v>
                </c:pt>
                <c:pt idx="7">
                  <c:v>71510</c:v>
                </c:pt>
                <c:pt idx="8">
                  <c:v>71766</c:v>
                </c:pt>
                <c:pt idx="9">
                  <c:v>72000</c:v>
                </c:pt>
                <c:pt idx="10">
                  <c:v>72257</c:v>
                </c:pt>
                <c:pt idx="11">
                  <c:v>72500</c:v>
                </c:pt>
                <c:pt idx="12">
                  <c:v>72746</c:v>
                </c:pt>
                <c:pt idx="13">
                  <c:v>73000</c:v>
                </c:pt>
                <c:pt idx="14">
                  <c:v>73274</c:v>
                </c:pt>
                <c:pt idx="15">
                  <c:v>73495</c:v>
                </c:pt>
                <c:pt idx="16">
                  <c:v>73706</c:v>
                </c:pt>
                <c:pt idx="17">
                  <c:v>73952</c:v>
                </c:pt>
                <c:pt idx="18">
                  <c:v>74268</c:v>
                </c:pt>
                <c:pt idx="19">
                  <c:v>74539</c:v>
                </c:pt>
                <c:pt idx="20">
                  <c:v>74784</c:v>
                </c:pt>
                <c:pt idx="21">
                  <c:v>74994</c:v>
                </c:pt>
                <c:pt idx="22">
                  <c:v>75247</c:v>
                </c:pt>
                <c:pt idx="23">
                  <c:v>75473</c:v>
                </c:pt>
                <c:pt idx="24">
                  <c:v>75629</c:v>
                </c:pt>
                <c:pt idx="25">
                  <c:v>75819</c:v>
                </c:pt>
                <c:pt idx="26">
                  <c:v>76000</c:v>
                </c:pt>
                <c:pt idx="27">
                  <c:v>76100</c:v>
                </c:pt>
                <c:pt idx="28">
                  <c:v>76239</c:v>
                </c:pt>
                <c:pt idx="29">
                  <c:v>76501</c:v>
                </c:pt>
                <c:pt idx="30">
                  <c:v>76754</c:v>
                </c:pt>
                <c:pt idx="31">
                  <c:v>77005</c:v>
                </c:pt>
                <c:pt idx="32">
                  <c:v>77251</c:v>
                </c:pt>
                <c:pt idx="33">
                  <c:v>77522</c:v>
                </c:pt>
                <c:pt idx="34">
                  <c:v>77751</c:v>
                </c:pt>
                <c:pt idx="35">
                  <c:v>77815</c:v>
                </c:pt>
                <c:pt idx="36">
                  <c:v>78006</c:v>
                </c:pt>
                <c:pt idx="37">
                  <c:v>78075</c:v>
                </c:pt>
                <c:pt idx="38">
                  <c:v>78296</c:v>
                </c:pt>
                <c:pt idx="39">
                  <c:v>78464</c:v>
                </c:pt>
                <c:pt idx="40">
                  <c:v>78735</c:v>
                </c:pt>
                <c:pt idx="41">
                  <c:v>78882</c:v>
                </c:pt>
                <c:pt idx="42">
                  <c:v>79000</c:v>
                </c:pt>
                <c:pt idx="43">
                  <c:v>79256</c:v>
                </c:pt>
                <c:pt idx="44">
                  <c:v>79532</c:v>
                </c:pt>
                <c:pt idx="45">
                  <c:v>79741</c:v>
                </c:pt>
                <c:pt idx="46">
                  <c:v>79998</c:v>
                </c:pt>
                <c:pt idx="47">
                  <c:v>80254</c:v>
                </c:pt>
                <c:pt idx="48">
                  <c:v>80571</c:v>
                </c:pt>
                <c:pt idx="49">
                  <c:v>80807</c:v>
                </c:pt>
                <c:pt idx="50">
                  <c:v>80908</c:v>
                </c:pt>
                <c:pt idx="51">
                  <c:v>81007</c:v>
                </c:pt>
                <c:pt idx="52">
                  <c:v>81166</c:v>
                </c:pt>
                <c:pt idx="53">
                  <c:v>81295</c:v>
                </c:pt>
                <c:pt idx="54">
                  <c:v>81575</c:v>
                </c:pt>
                <c:pt idx="55">
                  <c:v>81771</c:v>
                </c:pt>
                <c:pt idx="56">
                  <c:v>81994</c:v>
                </c:pt>
                <c:pt idx="57">
                  <c:v>82223</c:v>
                </c:pt>
                <c:pt idx="58">
                  <c:v>82466</c:v>
                </c:pt>
                <c:pt idx="59">
                  <c:v>82673</c:v>
                </c:pt>
                <c:pt idx="60">
                  <c:v>82803</c:v>
                </c:pt>
                <c:pt idx="61">
                  <c:v>83001</c:v>
                </c:pt>
                <c:pt idx="62">
                  <c:v>83273</c:v>
                </c:pt>
                <c:pt idx="63">
                  <c:v>83498</c:v>
                </c:pt>
                <c:pt idx="64">
                  <c:v>83703</c:v>
                </c:pt>
                <c:pt idx="65">
                  <c:v>84002</c:v>
                </c:pt>
                <c:pt idx="66">
                  <c:v>84262</c:v>
                </c:pt>
                <c:pt idx="67">
                  <c:v>84330</c:v>
                </c:pt>
              </c:numCache>
            </c:numRef>
          </c:xVal>
          <c:yVal>
            <c:numRef>
              <c:f>'Cum. approach method'!$AV$4:$AV$72</c:f>
              <c:numCache>
                <c:formatCode>0.00</c:formatCode>
                <c:ptCount val="69"/>
                <c:pt idx="0">
                  <c:v>62.105232500729862</c:v>
                </c:pt>
                <c:pt idx="1">
                  <c:v>62.105232500729862</c:v>
                </c:pt>
                <c:pt idx="2">
                  <c:v>62.105232500729862</c:v>
                </c:pt>
                <c:pt idx="3">
                  <c:v>62.105232500729862</c:v>
                </c:pt>
                <c:pt idx="4">
                  <c:v>62.105232500729862</c:v>
                </c:pt>
                <c:pt idx="5">
                  <c:v>62.105232500729862</c:v>
                </c:pt>
                <c:pt idx="6">
                  <c:v>62.105232500729862</c:v>
                </c:pt>
                <c:pt idx="7">
                  <c:v>62.105232500729862</c:v>
                </c:pt>
                <c:pt idx="8">
                  <c:v>62.105232500729862</c:v>
                </c:pt>
                <c:pt idx="9">
                  <c:v>62.105232500729862</c:v>
                </c:pt>
                <c:pt idx="10">
                  <c:v>62.105232500729862</c:v>
                </c:pt>
                <c:pt idx="11">
                  <c:v>62.105232500729862</c:v>
                </c:pt>
                <c:pt idx="12">
                  <c:v>62.105232500729862</c:v>
                </c:pt>
                <c:pt idx="13">
                  <c:v>62.105232500729862</c:v>
                </c:pt>
                <c:pt idx="14">
                  <c:v>62.105232500729862</c:v>
                </c:pt>
                <c:pt idx="15">
                  <c:v>62.105232500729862</c:v>
                </c:pt>
                <c:pt idx="16">
                  <c:v>62.009767476248619</c:v>
                </c:pt>
                <c:pt idx="17">
                  <c:v>62.105232500729862</c:v>
                </c:pt>
                <c:pt idx="18">
                  <c:v>62.105232500729862</c:v>
                </c:pt>
                <c:pt idx="19">
                  <c:v>62.105232500729862</c:v>
                </c:pt>
                <c:pt idx="20">
                  <c:v>62.105232500729862</c:v>
                </c:pt>
                <c:pt idx="21">
                  <c:v>62.105232500729862</c:v>
                </c:pt>
                <c:pt idx="22">
                  <c:v>62.105232500729862</c:v>
                </c:pt>
                <c:pt idx="23">
                  <c:v>62.105232500729862</c:v>
                </c:pt>
                <c:pt idx="24">
                  <c:v>62.105232500729862</c:v>
                </c:pt>
                <c:pt idx="25">
                  <c:v>62.105232500729862</c:v>
                </c:pt>
                <c:pt idx="26">
                  <c:v>62.105232500729862</c:v>
                </c:pt>
                <c:pt idx="27">
                  <c:v>62.105232500729862</c:v>
                </c:pt>
                <c:pt idx="28">
                  <c:v>62.105232500729862</c:v>
                </c:pt>
                <c:pt idx="29">
                  <c:v>62.105232500729862</c:v>
                </c:pt>
                <c:pt idx="30">
                  <c:v>62.105232500729862</c:v>
                </c:pt>
                <c:pt idx="31">
                  <c:v>62.105232500729862</c:v>
                </c:pt>
                <c:pt idx="32">
                  <c:v>62.105232500729862</c:v>
                </c:pt>
                <c:pt idx="33">
                  <c:v>62.105232500729862</c:v>
                </c:pt>
                <c:pt idx="34">
                  <c:v>62.105232500729862</c:v>
                </c:pt>
                <c:pt idx="35">
                  <c:v>62.009767476248619</c:v>
                </c:pt>
                <c:pt idx="36">
                  <c:v>62.105232500729862</c:v>
                </c:pt>
                <c:pt idx="37">
                  <c:v>62.105232500729862</c:v>
                </c:pt>
                <c:pt idx="38">
                  <c:v>62.105232500729862</c:v>
                </c:pt>
                <c:pt idx="39">
                  <c:v>62.105232500729862</c:v>
                </c:pt>
                <c:pt idx="40">
                  <c:v>62.105232500729862</c:v>
                </c:pt>
                <c:pt idx="41">
                  <c:v>62.105232500729862</c:v>
                </c:pt>
                <c:pt idx="42">
                  <c:v>62.105232500729862</c:v>
                </c:pt>
                <c:pt idx="43">
                  <c:v>62.105232500729862</c:v>
                </c:pt>
                <c:pt idx="44">
                  <c:v>62.105232500729862</c:v>
                </c:pt>
                <c:pt idx="45">
                  <c:v>62.105232500729862</c:v>
                </c:pt>
                <c:pt idx="46">
                  <c:v>62.105232500729862</c:v>
                </c:pt>
                <c:pt idx="47">
                  <c:v>62.105232500729862</c:v>
                </c:pt>
                <c:pt idx="48">
                  <c:v>62.105232500729862</c:v>
                </c:pt>
                <c:pt idx="49">
                  <c:v>62.105232500729862</c:v>
                </c:pt>
                <c:pt idx="50">
                  <c:v>62.105232500729862</c:v>
                </c:pt>
                <c:pt idx="51">
                  <c:v>62.105232500729862</c:v>
                </c:pt>
                <c:pt idx="52">
                  <c:v>62.105232500729862</c:v>
                </c:pt>
                <c:pt idx="53">
                  <c:v>62.009767476248619</c:v>
                </c:pt>
                <c:pt idx="54">
                  <c:v>62.105232500729862</c:v>
                </c:pt>
                <c:pt idx="55">
                  <c:v>62.105232500729862</c:v>
                </c:pt>
                <c:pt idx="56">
                  <c:v>62.009767476248619</c:v>
                </c:pt>
                <c:pt idx="57">
                  <c:v>62.105232500729862</c:v>
                </c:pt>
                <c:pt idx="58">
                  <c:v>58.745672309016591</c:v>
                </c:pt>
                <c:pt idx="59">
                  <c:v>62.105232500729862</c:v>
                </c:pt>
                <c:pt idx="60">
                  <c:v>62.105232500729862</c:v>
                </c:pt>
                <c:pt idx="61">
                  <c:v>62.009767476248619</c:v>
                </c:pt>
                <c:pt idx="62">
                  <c:v>62.105232500729862</c:v>
                </c:pt>
                <c:pt idx="63">
                  <c:v>62.105232500729862</c:v>
                </c:pt>
                <c:pt idx="64">
                  <c:v>62.105232500729862</c:v>
                </c:pt>
                <c:pt idx="65">
                  <c:v>62.105232500729862</c:v>
                </c:pt>
                <c:pt idx="66">
                  <c:v>62.105232500729862</c:v>
                </c:pt>
                <c:pt idx="67">
                  <c:v>62.105232500729862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F2-4FCD-AEE3-3EFFCA76E5E8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'Cum. approach method'!$B$4:$B$72</c:f>
              <c:numCache>
                <c:formatCode>0\+000</c:formatCode>
                <c:ptCount val="69"/>
                <c:pt idx="0">
                  <c:v>69900</c:v>
                </c:pt>
                <c:pt idx="1">
                  <c:v>70000</c:v>
                </c:pt>
                <c:pt idx="2">
                  <c:v>70252</c:v>
                </c:pt>
                <c:pt idx="3">
                  <c:v>70499</c:v>
                </c:pt>
                <c:pt idx="4">
                  <c:v>70750</c:v>
                </c:pt>
                <c:pt idx="5">
                  <c:v>71000</c:v>
                </c:pt>
                <c:pt idx="6">
                  <c:v>71254</c:v>
                </c:pt>
                <c:pt idx="7">
                  <c:v>71510</c:v>
                </c:pt>
                <c:pt idx="8">
                  <c:v>71766</c:v>
                </c:pt>
                <c:pt idx="9">
                  <c:v>72000</c:v>
                </c:pt>
                <c:pt idx="10">
                  <c:v>72257</c:v>
                </c:pt>
                <c:pt idx="11">
                  <c:v>72500</c:v>
                </c:pt>
                <c:pt idx="12">
                  <c:v>72746</c:v>
                </c:pt>
                <c:pt idx="13">
                  <c:v>73000</c:v>
                </c:pt>
                <c:pt idx="14">
                  <c:v>73274</c:v>
                </c:pt>
                <c:pt idx="15">
                  <c:v>73495</c:v>
                </c:pt>
                <c:pt idx="16">
                  <c:v>73706</c:v>
                </c:pt>
                <c:pt idx="17">
                  <c:v>73952</c:v>
                </c:pt>
                <c:pt idx="18">
                  <c:v>74268</c:v>
                </c:pt>
                <c:pt idx="19">
                  <c:v>74539</c:v>
                </c:pt>
                <c:pt idx="20">
                  <c:v>74784</c:v>
                </c:pt>
                <c:pt idx="21">
                  <c:v>74994</c:v>
                </c:pt>
                <c:pt idx="22">
                  <c:v>75247</c:v>
                </c:pt>
                <c:pt idx="23">
                  <c:v>75473</c:v>
                </c:pt>
                <c:pt idx="24">
                  <c:v>75629</c:v>
                </c:pt>
                <c:pt idx="25">
                  <c:v>75819</c:v>
                </c:pt>
                <c:pt idx="26">
                  <c:v>76000</c:v>
                </c:pt>
                <c:pt idx="27">
                  <c:v>76100</c:v>
                </c:pt>
                <c:pt idx="28">
                  <c:v>76239</c:v>
                </c:pt>
                <c:pt idx="29">
                  <c:v>76501</c:v>
                </c:pt>
                <c:pt idx="30">
                  <c:v>76754</c:v>
                </c:pt>
                <c:pt idx="31">
                  <c:v>77005</c:v>
                </c:pt>
                <c:pt idx="32">
                  <c:v>77251</c:v>
                </c:pt>
                <c:pt idx="33">
                  <c:v>77522</c:v>
                </c:pt>
                <c:pt idx="34">
                  <c:v>77751</c:v>
                </c:pt>
                <c:pt idx="35">
                  <c:v>77815</c:v>
                </c:pt>
                <c:pt idx="36">
                  <c:v>78006</c:v>
                </c:pt>
                <c:pt idx="37">
                  <c:v>78075</c:v>
                </c:pt>
                <c:pt idx="38">
                  <c:v>78296</c:v>
                </c:pt>
                <c:pt idx="39">
                  <c:v>78464</c:v>
                </c:pt>
                <c:pt idx="40">
                  <c:v>78735</c:v>
                </c:pt>
                <c:pt idx="41">
                  <c:v>78882</c:v>
                </c:pt>
                <c:pt idx="42">
                  <c:v>79000</c:v>
                </c:pt>
                <c:pt idx="43">
                  <c:v>79256</c:v>
                </c:pt>
                <c:pt idx="44">
                  <c:v>79532</c:v>
                </c:pt>
                <c:pt idx="45">
                  <c:v>79741</c:v>
                </c:pt>
                <c:pt idx="46">
                  <c:v>79998</c:v>
                </c:pt>
                <c:pt idx="47">
                  <c:v>80254</c:v>
                </c:pt>
                <c:pt idx="48">
                  <c:v>80571</c:v>
                </c:pt>
                <c:pt idx="49">
                  <c:v>80807</c:v>
                </c:pt>
                <c:pt idx="50">
                  <c:v>80908</c:v>
                </c:pt>
                <c:pt idx="51">
                  <c:v>81007</c:v>
                </c:pt>
                <c:pt idx="52">
                  <c:v>81166</c:v>
                </c:pt>
                <c:pt idx="53">
                  <c:v>81295</c:v>
                </c:pt>
                <c:pt idx="54">
                  <c:v>81575</c:v>
                </c:pt>
                <c:pt idx="55">
                  <c:v>81771</c:v>
                </c:pt>
                <c:pt idx="56">
                  <c:v>81994</c:v>
                </c:pt>
                <c:pt idx="57">
                  <c:v>82223</c:v>
                </c:pt>
                <c:pt idx="58">
                  <c:v>82466</c:v>
                </c:pt>
                <c:pt idx="59">
                  <c:v>82673</c:v>
                </c:pt>
                <c:pt idx="60">
                  <c:v>82803</c:v>
                </c:pt>
                <c:pt idx="61">
                  <c:v>83001</c:v>
                </c:pt>
                <c:pt idx="62">
                  <c:v>83273</c:v>
                </c:pt>
                <c:pt idx="63">
                  <c:v>83498</c:v>
                </c:pt>
                <c:pt idx="64">
                  <c:v>83703</c:v>
                </c:pt>
                <c:pt idx="65">
                  <c:v>84002</c:v>
                </c:pt>
                <c:pt idx="66">
                  <c:v>84262</c:v>
                </c:pt>
                <c:pt idx="67">
                  <c:v>84330</c:v>
                </c:pt>
              </c:numCache>
            </c:numRef>
          </c:xVal>
          <c:yVal>
            <c:numRef>
              <c:f>'Cum. approach method'!$AQ$4:$AQ$72</c:f>
              <c:numCache>
                <c:formatCode>0.00</c:formatCode>
                <c:ptCount val="69"/>
                <c:pt idx="0">
                  <c:v>73.3</c:v>
                </c:pt>
                <c:pt idx="1">
                  <c:v>73.3</c:v>
                </c:pt>
                <c:pt idx="2">
                  <c:v>73.3</c:v>
                </c:pt>
                <c:pt idx="3" formatCode="General">
                  <c:v>73.3</c:v>
                </c:pt>
                <c:pt idx="4" formatCode="General">
                  <c:v>73.3</c:v>
                </c:pt>
                <c:pt idx="5" formatCode="General">
                  <c:v>73.3</c:v>
                </c:pt>
                <c:pt idx="6">
                  <c:v>73.3</c:v>
                </c:pt>
                <c:pt idx="7">
                  <c:v>73.3</c:v>
                </c:pt>
                <c:pt idx="8">
                  <c:v>73.3</c:v>
                </c:pt>
                <c:pt idx="9">
                  <c:v>73.3</c:v>
                </c:pt>
                <c:pt idx="10" formatCode="General">
                  <c:v>73.3</c:v>
                </c:pt>
                <c:pt idx="11">
                  <c:v>73.3</c:v>
                </c:pt>
                <c:pt idx="12">
                  <c:v>73.3</c:v>
                </c:pt>
                <c:pt idx="13" formatCode="General">
                  <c:v>73.3</c:v>
                </c:pt>
                <c:pt idx="14" formatCode="General">
                  <c:v>73.3</c:v>
                </c:pt>
                <c:pt idx="15" formatCode="General">
                  <c:v>73.3</c:v>
                </c:pt>
                <c:pt idx="16" formatCode="General">
                  <c:v>73.2</c:v>
                </c:pt>
                <c:pt idx="17" formatCode="General">
                  <c:v>73.3</c:v>
                </c:pt>
                <c:pt idx="18" formatCode="General">
                  <c:v>73.3</c:v>
                </c:pt>
                <c:pt idx="19" formatCode="General">
                  <c:v>73.3</c:v>
                </c:pt>
                <c:pt idx="20" formatCode="General">
                  <c:v>73.3</c:v>
                </c:pt>
                <c:pt idx="21" formatCode="General">
                  <c:v>73.3</c:v>
                </c:pt>
                <c:pt idx="22" formatCode="General">
                  <c:v>73.3</c:v>
                </c:pt>
                <c:pt idx="23" formatCode="General">
                  <c:v>73.3</c:v>
                </c:pt>
                <c:pt idx="24">
                  <c:v>73.3</c:v>
                </c:pt>
                <c:pt idx="25" formatCode="General">
                  <c:v>73.3</c:v>
                </c:pt>
                <c:pt idx="26" formatCode="General">
                  <c:v>73.3</c:v>
                </c:pt>
                <c:pt idx="27" formatCode="General">
                  <c:v>73.3</c:v>
                </c:pt>
                <c:pt idx="28" formatCode="General">
                  <c:v>73.3</c:v>
                </c:pt>
                <c:pt idx="29" formatCode="General">
                  <c:v>73.3</c:v>
                </c:pt>
                <c:pt idx="30" formatCode="General">
                  <c:v>73.3</c:v>
                </c:pt>
                <c:pt idx="31" formatCode="General">
                  <c:v>73.3</c:v>
                </c:pt>
                <c:pt idx="32" formatCode="General">
                  <c:v>73.3</c:v>
                </c:pt>
                <c:pt idx="33" formatCode="General">
                  <c:v>73.3</c:v>
                </c:pt>
                <c:pt idx="34" formatCode="General">
                  <c:v>73.3</c:v>
                </c:pt>
                <c:pt idx="35" formatCode="General">
                  <c:v>73.2</c:v>
                </c:pt>
                <c:pt idx="36" formatCode="General">
                  <c:v>73.3</c:v>
                </c:pt>
                <c:pt idx="37" formatCode="General">
                  <c:v>73.3</c:v>
                </c:pt>
                <c:pt idx="38" formatCode="General">
                  <c:v>73.3</c:v>
                </c:pt>
                <c:pt idx="39" formatCode="General">
                  <c:v>73.3</c:v>
                </c:pt>
                <c:pt idx="40" formatCode="General">
                  <c:v>73.3</c:v>
                </c:pt>
                <c:pt idx="41" formatCode="General">
                  <c:v>73.3</c:v>
                </c:pt>
                <c:pt idx="42" formatCode="General">
                  <c:v>73.3</c:v>
                </c:pt>
                <c:pt idx="43" formatCode="General">
                  <c:v>73.3</c:v>
                </c:pt>
                <c:pt idx="44" formatCode="General">
                  <c:v>73.3</c:v>
                </c:pt>
                <c:pt idx="45" formatCode="General">
                  <c:v>73.3</c:v>
                </c:pt>
                <c:pt idx="46" formatCode="General">
                  <c:v>73.3</c:v>
                </c:pt>
                <c:pt idx="47" formatCode="General">
                  <c:v>73.3</c:v>
                </c:pt>
                <c:pt idx="48" formatCode="General">
                  <c:v>73.3</c:v>
                </c:pt>
                <c:pt idx="49" formatCode="General">
                  <c:v>73.3</c:v>
                </c:pt>
                <c:pt idx="50" formatCode="General">
                  <c:v>73.3</c:v>
                </c:pt>
                <c:pt idx="51" formatCode="General">
                  <c:v>73.3</c:v>
                </c:pt>
                <c:pt idx="52" formatCode="General">
                  <c:v>73.3</c:v>
                </c:pt>
                <c:pt idx="53" formatCode="General">
                  <c:v>73.2</c:v>
                </c:pt>
                <c:pt idx="54" formatCode="General">
                  <c:v>73.3</c:v>
                </c:pt>
                <c:pt idx="55" formatCode="General">
                  <c:v>73.3</c:v>
                </c:pt>
                <c:pt idx="56" formatCode="General">
                  <c:v>73.2</c:v>
                </c:pt>
                <c:pt idx="57" formatCode="General">
                  <c:v>73.3</c:v>
                </c:pt>
                <c:pt idx="58" formatCode="General">
                  <c:v>69.8</c:v>
                </c:pt>
                <c:pt idx="59" formatCode="General">
                  <c:v>73.3</c:v>
                </c:pt>
                <c:pt idx="60" formatCode="General">
                  <c:v>73.3</c:v>
                </c:pt>
                <c:pt idx="61" formatCode="General">
                  <c:v>73.2</c:v>
                </c:pt>
                <c:pt idx="62" formatCode="General">
                  <c:v>73.3</c:v>
                </c:pt>
                <c:pt idx="63" formatCode="General">
                  <c:v>73.3</c:v>
                </c:pt>
                <c:pt idx="64" formatCode="General">
                  <c:v>73.3</c:v>
                </c:pt>
                <c:pt idx="65" formatCode="General">
                  <c:v>73.3</c:v>
                </c:pt>
                <c:pt idx="66" formatCode="General">
                  <c:v>73.3</c:v>
                </c:pt>
                <c:pt idx="67" formatCode="General">
                  <c:v>73.3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F2-4FCD-AEE3-3EFFCA76E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85000"/>
          <c:min val="69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8671726502327067"/>
              <c:y val="0.883985787779559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</c:valAx>
      <c:valAx>
        <c:axId val="234973656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2418746812557073E-3"/>
              <c:y val="0.12710041260274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92689340586659075"/>
          <c:w val="0.76600173637211544"/>
          <c:h val="7.1399925289019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PAVEMENT PERFORMANCE IN FATIGUE</a:t>
            </a:r>
          </a:p>
        </c:rich>
      </c:tx>
      <c:layout>
        <c:manualLayout>
          <c:xMode val="edge"/>
          <c:yMode val="edge"/>
          <c:x val="0.31164201235575872"/>
          <c:y val="1.6233168255452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933893483540486E-2"/>
          <c:y val="0.14832136022837783"/>
          <c:w val="0.86327077235526783"/>
          <c:h val="0.68443865773381263"/>
        </c:manualLayout>
      </c:layout>
      <c:bar3D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A4C-476B-B969-34E1ECD48B00}"/>
            </c:ext>
          </c:extLst>
        </c:ser>
        <c:ser>
          <c:idx val="3"/>
          <c:order val="1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DA4C-476B-B969-34E1ECD48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cat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687827135477908"/>
              <c:y val="0.92672196011749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1080000" spcFirstLastPara="1" vertOverflow="ellipsis" wrap="square" anchor="ctr" anchorCtr="0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Algn val="ctr"/>
        <c:lblOffset val="100"/>
        <c:noMultiLvlLbl val="1"/>
      </c:cat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Tensile Strain Values, micro strains</a:t>
                </a:r>
              </a:p>
            </c:rich>
          </c:tx>
          <c:layout>
            <c:manualLayout>
              <c:xMode val="edge"/>
              <c:yMode val="edge"/>
              <c:x val="1.4711494915061693E-2"/>
              <c:y val="0.16066537165414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145358877034338E-2"/>
          <c:y val="6.1442483746787208E-2"/>
          <c:w val="0.84300979788457042"/>
          <c:h val="9.78455252138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chemeClr val="accent2"/>
                </a:solidFill>
              </a:rPr>
              <a:t>Seggregation of Homogeneous Section By</a:t>
            </a:r>
            <a:r>
              <a:rPr lang="en-US" sz="3600" b="1" baseline="0">
                <a:solidFill>
                  <a:schemeClr val="accent2"/>
                </a:solidFill>
              </a:rPr>
              <a:t> Cumulative Diffrence Approach FOR NH766C</a:t>
            </a:r>
            <a:endParaRPr lang="en-US" sz="3600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12249027246302158"/>
          <c:y val="1.1777242642100567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387909491745775"/>
          <c:y val="9.264037099714223E-2"/>
          <c:w val="0.8679505252410038"/>
          <c:h val="0.80271179190967035"/>
        </c:manualLayout>
      </c:layout>
      <c:scatterChart>
        <c:scatterStyle val="lineMarker"/>
        <c:varyColors val="0"/>
        <c:ser>
          <c:idx val="0"/>
          <c:order val="0"/>
          <c:xVal>
            <c:numRef>
              <c:f>'Cum. approach method'!$B$4:$B$71</c:f>
              <c:numCache>
                <c:formatCode>0\+000</c:formatCode>
                <c:ptCount val="68"/>
                <c:pt idx="0">
                  <c:v>69900</c:v>
                </c:pt>
                <c:pt idx="1">
                  <c:v>70000</c:v>
                </c:pt>
                <c:pt idx="2">
                  <c:v>70252</c:v>
                </c:pt>
                <c:pt idx="3">
                  <c:v>70499</c:v>
                </c:pt>
                <c:pt idx="4">
                  <c:v>70750</c:v>
                </c:pt>
                <c:pt idx="5">
                  <c:v>71000</c:v>
                </c:pt>
                <c:pt idx="6">
                  <c:v>71254</c:v>
                </c:pt>
                <c:pt idx="7">
                  <c:v>71510</c:v>
                </c:pt>
                <c:pt idx="8">
                  <c:v>71766</c:v>
                </c:pt>
                <c:pt idx="9">
                  <c:v>72000</c:v>
                </c:pt>
                <c:pt idx="10">
                  <c:v>72257</c:v>
                </c:pt>
                <c:pt idx="11">
                  <c:v>72500</c:v>
                </c:pt>
                <c:pt idx="12">
                  <c:v>72746</c:v>
                </c:pt>
                <c:pt idx="13">
                  <c:v>73000</c:v>
                </c:pt>
                <c:pt idx="14">
                  <c:v>73274</c:v>
                </c:pt>
                <c:pt idx="15">
                  <c:v>73495</c:v>
                </c:pt>
                <c:pt idx="16">
                  <c:v>73706</c:v>
                </c:pt>
                <c:pt idx="17">
                  <c:v>73952</c:v>
                </c:pt>
                <c:pt idx="18">
                  <c:v>74268</c:v>
                </c:pt>
                <c:pt idx="19">
                  <c:v>74539</c:v>
                </c:pt>
                <c:pt idx="20">
                  <c:v>74784</c:v>
                </c:pt>
                <c:pt idx="21">
                  <c:v>74994</c:v>
                </c:pt>
                <c:pt idx="22">
                  <c:v>75247</c:v>
                </c:pt>
                <c:pt idx="23">
                  <c:v>75473</c:v>
                </c:pt>
                <c:pt idx="24">
                  <c:v>75629</c:v>
                </c:pt>
                <c:pt idx="25">
                  <c:v>75819</c:v>
                </c:pt>
                <c:pt idx="26">
                  <c:v>76000</c:v>
                </c:pt>
                <c:pt idx="27">
                  <c:v>76100</c:v>
                </c:pt>
                <c:pt idx="28">
                  <c:v>76239</c:v>
                </c:pt>
                <c:pt idx="29">
                  <c:v>76501</c:v>
                </c:pt>
                <c:pt idx="30">
                  <c:v>76754</c:v>
                </c:pt>
                <c:pt idx="31">
                  <c:v>77005</c:v>
                </c:pt>
                <c:pt idx="32">
                  <c:v>77251</c:v>
                </c:pt>
                <c:pt idx="33">
                  <c:v>77522</c:v>
                </c:pt>
                <c:pt idx="34">
                  <c:v>77751</c:v>
                </c:pt>
                <c:pt idx="35">
                  <c:v>77815</c:v>
                </c:pt>
                <c:pt idx="36">
                  <c:v>78006</c:v>
                </c:pt>
                <c:pt idx="37">
                  <c:v>78075</c:v>
                </c:pt>
                <c:pt idx="38">
                  <c:v>78296</c:v>
                </c:pt>
                <c:pt idx="39">
                  <c:v>78464</c:v>
                </c:pt>
                <c:pt idx="40">
                  <c:v>78735</c:v>
                </c:pt>
                <c:pt idx="41">
                  <c:v>78882</c:v>
                </c:pt>
                <c:pt idx="42">
                  <c:v>79000</c:v>
                </c:pt>
                <c:pt idx="43">
                  <c:v>79256</c:v>
                </c:pt>
                <c:pt idx="44">
                  <c:v>79532</c:v>
                </c:pt>
                <c:pt idx="45">
                  <c:v>79741</c:v>
                </c:pt>
                <c:pt idx="46">
                  <c:v>79998</c:v>
                </c:pt>
                <c:pt idx="47">
                  <c:v>80254</c:v>
                </c:pt>
                <c:pt idx="48">
                  <c:v>80571</c:v>
                </c:pt>
                <c:pt idx="49">
                  <c:v>80807</c:v>
                </c:pt>
                <c:pt idx="50">
                  <c:v>80908</c:v>
                </c:pt>
                <c:pt idx="51">
                  <c:v>81007</c:v>
                </c:pt>
                <c:pt idx="52">
                  <c:v>81166</c:v>
                </c:pt>
                <c:pt idx="53">
                  <c:v>81295</c:v>
                </c:pt>
                <c:pt idx="54">
                  <c:v>81575</c:v>
                </c:pt>
                <c:pt idx="55">
                  <c:v>81771</c:v>
                </c:pt>
                <c:pt idx="56">
                  <c:v>81994</c:v>
                </c:pt>
                <c:pt idx="57">
                  <c:v>82223</c:v>
                </c:pt>
                <c:pt idx="58">
                  <c:v>82466</c:v>
                </c:pt>
                <c:pt idx="59">
                  <c:v>82673</c:v>
                </c:pt>
                <c:pt idx="60">
                  <c:v>82803</c:v>
                </c:pt>
                <c:pt idx="61">
                  <c:v>83001</c:v>
                </c:pt>
                <c:pt idx="62">
                  <c:v>83273</c:v>
                </c:pt>
                <c:pt idx="63">
                  <c:v>83498</c:v>
                </c:pt>
                <c:pt idx="64">
                  <c:v>83703</c:v>
                </c:pt>
                <c:pt idx="65">
                  <c:v>84002</c:v>
                </c:pt>
                <c:pt idx="66">
                  <c:v>84262</c:v>
                </c:pt>
                <c:pt idx="67">
                  <c:v>84330</c:v>
                </c:pt>
              </c:numCache>
            </c:numRef>
          </c:xVal>
          <c:yVal>
            <c:numRef>
              <c:f>'Cum. approach method'!$Z$4:$Z$71</c:f>
              <c:numCache>
                <c:formatCode>0.000</c:formatCode>
                <c:ptCount val="68"/>
                <c:pt idx="0">
                  <c:v>0</c:v>
                </c:pt>
                <c:pt idx="1">
                  <c:v>-4.1883818433818547</c:v>
                </c:pt>
                <c:pt idx="2">
                  <c:v>-29.863104088704134</c:v>
                </c:pt>
                <c:pt idx="3">
                  <c:v>-40.702407241857316</c:v>
                </c:pt>
                <c:pt idx="4">
                  <c:v>-57.866745668745779</c:v>
                </c:pt>
                <c:pt idx="5">
                  <c:v>-69.58770027720044</c:v>
                </c:pt>
                <c:pt idx="6">
                  <c:v>-80.099190159390332</c:v>
                </c:pt>
                <c:pt idx="7">
                  <c:v>-81.733447678447874</c:v>
                </c:pt>
                <c:pt idx="8">
                  <c:v>-73.895705197505436</c:v>
                </c:pt>
                <c:pt idx="9">
                  <c:v>-93.524518711018914</c:v>
                </c:pt>
                <c:pt idx="10">
                  <c:v>-118.16666004851032</c:v>
                </c:pt>
                <c:pt idx="11">
                  <c:v>-117.65242792792822</c:v>
                </c:pt>
                <c:pt idx="12">
                  <c:v>-117.00884726264758</c:v>
                </c:pt>
                <c:pt idx="13">
                  <c:v>-117.86833714483748</c:v>
                </c:pt>
                <c:pt idx="14">
                  <c:v>-85.50450339570375</c:v>
                </c:pt>
                <c:pt idx="15">
                  <c:v>-69.787827269577519</c:v>
                </c:pt>
                <c:pt idx="16">
                  <c:v>-51.933812959113197</c:v>
                </c:pt>
                <c:pt idx="17">
                  <c:v>-32.225232293832505</c:v>
                </c:pt>
                <c:pt idx="18">
                  <c:v>-26.816518918919428</c:v>
                </c:pt>
                <c:pt idx="19">
                  <c:v>9.122466285515884</c:v>
                </c:pt>
                <c:pt idx="20">
                  <c:v>20.543430769230326</c:v>
                </c:pt>
                <c:pt idx="21">
                  <c:v>1.6678288981283913</c:v>
                </c:pt>
                <c:pt idx="22">
                  <c:v>-22.970277165627749</c:v>
                </c:pt>
                <c:pt idx="23">
                  <c:v>-15.938020131670783</c:v>
                </c:pt>
                <c:pt idx="24">
                  <c:v>-11.395895807346506</c:v>
                </c:pt>
                <c:pt idx="25">
                  <c:v>-15.743821309771874</c:v>
                </c:pt>
                <c:pt idx="26">
                  <c:v>8.9837075537070632</c:v>
                </c:pt>
                <c:pt idx="27">
                  <c:v>24.695325710325051</c:v>
                </c:pt>
                <c:pt idx="28">
                  <c:v>41.113474948024077</c:v>
                </c:pt>
                <c:pt idx="29">
                  <c:v>61.31791451836375</c:v>
                </c:pt>
                <c:pt idx="30">
                  <c:v>48.191308454607451</c:v>
                </c:pt>
                <c:pt idx="31">
                  <c:v>54.495470027719193</c:v>
                </c:pt>
                <c:pt idx="32">
                  <c:v>65.22505069299973</c:v>
                </c:pt>
                <c:pt idx="33">
                  <c:v>58.888035897434975</c:v>
                </c:pt>
                <c:pt idx="34">
                  <c:v>60.517641476090603</c:v>
                </c:pt>
                <c:pt idx="35">
                  <c:v>57.51707709632592</c:v>
                </c:pt>
                <c:pt idx="36">
                  <c:v>56.106767775466778</c:v>
                </c:pt>
                <c:pt idx="37">
                  <c:v>60.772284303533525</c:v>
                </c:pt>
                <c:pt idx="38">
                  <c:v>52.289460429659812</c:v>
                </c:pt>
                <c:pt idx="39">
                  <c:v>41.640978932778125</c:v>
                </c:pt>
                <c:pt idx="40">
                  <c:v>57.254964137213392</c:v>
                </c:pt>
                <c:pt idx="41">
                  <c:v>70.428542827442016</c:v>
                </c:pt>
                <c:pt idx="42">
                  <c:v>76.51925225225159</c:v>
                </c:pt>
                <c:pt idx="43">
                  <c:v>82.30899473319414</c:v>
                </c:pt>
                <c:pt idx="44">
                  <c:v>64.125060845460212</c:v>
                </c:pt>
                <c:pt idx="45">
                  <c:v>53.072342792791915</c:v>
                </c:pt>
                <c:pt idx="46">
                  <c:v>48.476201455300725</c:v>
                </c:pt>
                <c:pt idx="47">
                  <c:v>27.001943936243151</c:v>
                </c:pt>
                <c:pt idx="48">
                  <c:v>9.9207734927226738</c:v>
                </c:pt>
                <c:pt idx="49">
                  <c:v>25.524192342341394</c:v>
                </c:pt>
                <c:pt idx="50">
                  <c:v>36.443926680525692</c:v>
                </c:pt>
                <c:pt idx="51">
                  <c:v>39.870928655578155</c:v>
                </c:pt>
                <c:pt idx="52">
                  <c:v>44.182401524601119</c:v>
                </c:pt>
                <c:pt idx="53">
                  <c:v>35.747888946638341</c:v>
                </c:pt>
                <c:pt idx="54">
                  <c:v>-4.2595802148302937</c:v>
                </c:pt>
                <c:pt idx="55">
                  <c:v>-22.954808627858711</c:v>
                </c:pt>
                <c:pt idx="56">
                  <c:v>-2.1899001386004784</c:v>
                </c:pt>
                <c:pt idx="57">
                  <c:v>30.583705440054473</c:v>
                </c:pt>
                <c:pt idx="58">
                  <c:v>55.519437560637016</c:v>
                </c:pt>
                <c:pt idx="59">
                  <c:v>76.553987144836356</c:v>
                </c:pt>
                <c:pt idx="60">
                  <c:v>80.794090748439885</c:v>
                </c:pt>
                <c:pt idx="61">
                  <c:v>67.254094698544122</c:v>
                </c:pt>
                <c:pt idx="62">
                  <c:v>53.277696084545823</c:v>
                </c:pt>
                <c:pt idx="63">
                  <c:v>50.153836936936386</c:v>
                </c:pt>
                <c:pt idx="64">
                  <c:v>34.597654158003479</c:v>
                </c:pt>
                <c:pt idx="65">
                  <c:v>11.459892446292088</c:v>
                </c:pt>
                <c:pt idx="66">
                  <c:v>0.57009965349925551</c:v>
                </c:pt>
                <c:pt idx="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22-45F1-ACC3-4C6ED1C41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85000"/>
          <c:min val="6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DISTANCE</a:t>
                </a:r>
              </a:p>
            </c:rich>
          </c:tx>
          <c:layout>
            <c:manualLayout>
              <c:xMode val="edge"/>
              <c:yMode val="edge"/>
              <c:x val="0.49846513417715299"/>
              <c:y val="0.9161156671127571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\+00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1000"/>
      </c:valAx>
      <c:valAx>
        <c:axId val="527750160"/>
        <c:scaling>
          <c:orientation val="minMax"/>
          <c:min val="-1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5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Elastic Modulus</a:t>
            </a:r>
          </a:p>
        </c:rich>
      </c:tx>
      <c:layout>
        <c:manualLayout>
          <c:xMode val="edge"/>
          <c:yMode val="edge"/>
          <c:x val="0.42210237392377081"/>
          <c:y val="1.9045974157212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56117401518771"/>
          <c:y val="0.13836746340160702"/>
          <c:w val="0.81119875001151776"/>
          <c:h val="0.64154264392364069"/>
        </c:manualLayout>
      </c:layout>
      <c:scatterChart>
        <c:scatterStyle val="lineMarker"/>
        <c:varyColors val="0"/>
        <c:ser>
          <c:idx val="0"/>
          <c:order val="0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'Cum. approach method'!$B$4:$B$72</c:f>
              <c:numCache>
                <c:formatCode>0\+000</c:formatCode>
                <c:ptCount val="69"/>
                <c:pt idx="0">
                  <c:v>69900</c:v>
                </c:pt>
                <c:pt idx="1">
                  <c:v>70000</c:v>
                </c:pt>
                <c:pt idx="2">
                  <c:v>70252</c:v>
                </c:pt>
                <c:pt idx="3">
                  <c:v>70499</c:v>
                </c:pt>
                <c:pt idx="4">
                  <c:v>70750</c:v>
                </c:pt>
                <c:pt idx="5">
                  <c:v>71000</c:v>
                </c:pt>
                <c:pt idx="6">
                  <c:v>71254</c:v>
                </c:pt>
                <c:pt idx="7">
                  <c:v>71510</c:v>
                </c:pt>
                <c:pt idx="8">
                  <c:v>71766</c:v>
                </c:pt>
                <c:pt idx="9">
                  <c:v>72000</c:v>
                </c:pt>
                <c:pt idx="10">
                  <c:v>72257</c:v>
                </c:pt>
                <c:pt idx="11">
                  <c:v>72500</c:v>
                </c:pt>
                <c:pt idx="12">
                  <c:v>72746</c:v>
                </c:pt>
                <c:pt idx="13">
                  <c:v>73000</c:v>
                </c:pt>
                <c:pt idx="14">
                  <c:v>73274</c:v>
                </c:pt>
                <c:pt idx="15">
                  <c:v>73495</c:v>
                </c:pt>
                <c:pt idx="16">
                  <c:v>73706</c:v>
                </c:pt>
                <c:pt idx="17">
                  <c:v>73952</c:v>
                </c:pt>
                <c:pt idx="18">
                  <c:v>74268</c:v>
                </c:pt>
                <c:pt idx="19">
                  <c:v>74539</c:v>
                </c:pt>
                <c:pt idx="20">
                  <c:v>74784</c:v>
                </c:pt>
                <c:pt idx="21">
                  <c:v>74994</c:v>
                </c:pt>
                <c:pt idx="22">
                  <c:v>75247</c:v>
                </c:pt>
                <c:pt idx="23">
                  <c:v>75473</c:v>
                </c:pt>
                <c:pt idx="24">
                  <c:v>75629</c:v>
                </c:pt>
                <c:pt idx="25">
                  <c:v>75819</c:v>
                </c:pt>
                <c:pt idx="26">
                  <c:v>76000</c:v>
                </c:pt>
                <c:pt idx="27">
                  <c:v>76100</c:v>
                </c:pt>
                <c:pt idx="28">
                  <c:v>76239</c:v>
                </c:pt>
                <c:pt idx="29">
                  <c:v>76501</c:v>
                </c:pt>
                <c:pt idx="30">
                  <c:v>76754</c:v>
                </c:pt>
                <c:pt idx="31">
                  <c:v>77005</c:v>
                </c:pt>
                <c:pt idx="32">
                  <c:v>77251</c:v>
                </c:pt>
                <c:pt idx="33">
                  <c:v>77522</c:v>
                </c:pt>
                <c:pt idx="34">
                  <c:v>77751</c:v>
                </c:pt>
                <c:pt idx="35">
                  <c:v>77815</c:v>
                </c:pt>
                <c:pt idx="36">
                  <c:v>78006</c:v>
                </c:pt>
                <c:pt idx="37">
                  <c:v>78075</c:v>
                </c:pt>
                <c:pt idx="38">
                  <c:v>78296</c:v>
                </c:pt>
                <c:pt idx="39">
                  <c:v>78464</c:v>
                </c:pt>
                <c:pt idx="40">
                  <c:v>78735</c:v>
                </c:pt>
                <c:pt idx="41">
                  <c:v>78882</c:v>
                </c:pt>
                <c:pt idx="42">
                  <c:v>79000</c:v>
                </c:pt>
                <c:pt idx="43">
                  <c:v>79256</c:v>
                </c:pt>
                <c:pt idx="44">
                  <c:v>79532</c:v>
                </c:pt>
                <c:pt idx="45">
                  <c:v>79741</c:v>
                </c:pt>
                <c:pt idx="46">
                  <c:v>79998</c:v>
                </c:pt>
                <c:pt idx="47">
                  <c:v>80254</c:v>
                </c:pt>
                <c:pt idx="48">
                  <c:v>80571</c:v>
                </c:pt>
                <c:pt idx="49">
                  <c:v>80807</c:v>
                </c:pt>
                <c:pt idx="50">
                  <c:v>80908</c:v>
                </c:pt>
                <c:pt idx="51">
                  <c:v>81007</c:v>
                </c:pt>
                <c:pt idx="52">
                  <c:v>81166</c:v>
                </c:pt>
                <c:pt idx="53">
                  <c:v>81295</c:v>
                </c:pt>
                <c:pt idx="54">
                  <c:v>81575</c:v>
                </c:pt>
                <c:pt idx="55">
                  <c:v>81771</c:v>
                </c:pt>
                <c:pt idx="56">
                  <c:v>81994</c:v>
                </c:pt>
                <c:pt idx="57">
                  <c:v>82223</c:v>
                </c:pt>
                <c:pt idx="58">
                  <c:v>82466</c:v>
                </c:pt>
                <c:pt idx="59">
                  <c:v>82673</c:v>
                </c:pt>
                <c:pt idx="60">
                  <c:v>82803</c:v>
                </c:pt>
                <c:pt idx="61">
                  <c:v>83001</c:v>
                </c:pt>
                <c:pt idx="62">
                  <c:v>83273</c:v>
                </c:pt>
                <c:pt idx="63">
                  <c:v>83498</c:v>
                </c:pt>
                <c:pt idx="64">
                  <c:v>83703</c:v>
                </c:pt>
                <c:pt idx="65">
                  <c:v>84002</c:v>
                </c:pt>
                <c:pt idx="66">
                  <c:v>84262</c:v>
                </c:pt>
                <c:pt idx="67">
                  <c:v>84330</c:v>
                </c:pt>
              </c:numCache>
            </c:numRef>
          </c:xVal>
          <c:yVal>
            <c:numRef>
              <c:f>'Cum. approach method'!$AP$4:$AP$72</c:f>
              <c:numCache>
                <c:formatCode>0.00</c:formatCode>
                <c:ptCount val="69"/>
                <c:pt idx="0">
                  <c:v>170.1</c:v>
                </c:pt>
                <c:pt idx="1">
                  <c:v>190.6</c:v>
                </c:pt>
                <c:pt idx="2">
                  <c:v>190.1</c:v>
                </c:pt>
                <c:pt idx="3" formatCode="General">
                  <c:v>189.8</c:v>
                </c:pt>
                <c:pt idx="4" formatCode="General">
                  <c:v>190.6</c:v>
                </c:pt>
                <c:pt idx="5" formatCode="General">
                  <c:v>157.1</c:v>
                </c:pt>
                <c:pt idx="6">
                  <c:v>190.2</c:v>
                </c:pt>
                <c:pt idx="7">
                  <c:v>159.69999999999999</c:v>
                </c:pt>
                <c:pt idx="8">
                  <c:v>138.69999999999999</c:v>
                </c:pt>
                <c:pt idx="9">
                  <c:v>138.5</c:v>
                </c:pt>
                <c:pt idx="10" formatCode="General">
                  <c:v>138.80000000000001</c:v>
                </c:pt>
                <c:pt idx="11">
                  <c:v>126</c:v>
                </c:pt>
                <c:pt idx="12">
                  <c:v>139.5</c:v>
                </c:pt>
                <c:pt idx="13" formatCode="General">
                  <c:v>139.6</c:v>
                </c:pt>
                <c:pt idx="14" formatCode="General">
                  <c:v>114.4</c:v>
                </c:pt>
                <c:pt idx="15" formatCode="General">
                  <c:v>138.6</c:v>
                </c:pt>
                <c:pt idx="16" formatCode="General">
                  <c:v>157.9</c:v>
                </c:pt>
                <c:pt idx="17" formatCode="General">
                  <c:v>190.2</c:v>
                </c:pt>
                <c:pt idx="18" formatCode="General">
                  <c:v>190.5</c:v>
                </c:pt>
                <c:pt idx="19" formatCode="General">
                  <c:v>158.80000000000001</c:v>
                </c:pt>
                <c:pt idx="20" formatCode="General">
                  <c:v>189.9</c:v>
                </c:pt>
                <c:pt idx="21" formatCode="General">
                  <c:v>190.1</c:v>
                </c:pt>
                <c:pt idx="22" formatCode="0.0">
                  <c:v>190.6</c:v>
                </c:pt>
                <c:pt idx="23" formatCode="0.0">
                  <c:v>190.5</c:v>
                </c:pt>
                <c:pt idx="24">
                  <c:v>188.1</c:v>
                </c:pt>
                <c:pt idx="25" formatCode="General">
                  <c:v>190.3</c:v>
                </c:pt>
                <c:pt idx="26" formatCode="General">
                  <c:v>158.80000000000001</c:v>
                </c:pt>
                <c:pt idx="27" formatCode="General">
                  <c:v>190.2</c:v>
                </c:pt>
                <c:pt idx="28" formatCode="General">
                  <c:v>190.5</c:v>
                </c:pt>
                <c:pt idx="29" formatCode="General">
                  <c:v>190.7</c:v>
                </c:pt>
                <c:pt idx="30" formatCode="General">
                  <c:v>189.9</c:v>
                </c:pt>
                <c:pt idx="31" formatCode="General">
                  <c:v>158.5</c:v>
                </c:pt>
                <c:pt idx="32" formatCode="General">
                  <c:v>189.2</c:v>
                </c:pt>
                <c:pt idx="33" formatCode="General">
                  <c:v>190.7</c:v>
                </c:pt>
                <c:pt idx="34" formatCode="General">
                  <c:v>190.7</c:v>
                </c:pt>
                <c:pt idx="35" formatCode="General">
                  <c:v>190.7</c:v>
                </c:pt>
                <c:pt idx="36" formatCode="General">
                  <c:v>189.5</c:v>
                </c:pt>
                <c:pt idx="37" formatCode="General">
                  <c:v>189.7</c:v>
                </c:pt>
                <c:pt idx="38" formatCode="General">
                  <c:v>190.6</c:v>
                </c:pt>
                <c:pt idx="39" formatCode="General">
                  <c:v>190.8</c:v>
                </c:pt>
                <c:pt idx="40" formatCode="General">
                  <c:v>190.7</c:v>
                </c:pt>
                <c:pt idx="41" formatCode="General">
                  <c:v>190.4</c:v>
                </c:pt>
                <c:pt idx="42" formatCode="General">
                  <c:v>179.6</c:v>
                </c:pt>
                <c:pt idx="43" formatCode="General">
                  <c:v>188.4</c:v>
                </c:pt>
                <c:pt idx="44" formatCode="General">
                  <c:v>190.7</c:v>
                </c:pt>
                <c:pt idx="45" formatCode="General">
                  <c:v>189.8</c:v>
                </c:pt>
                <c:pt idx="46" formatCode="General">
                  <c:v>190.6</c:v>
                </c:pt>
                <c:pt idx="47" formatCode="General">
                  <c:v>190.3</c:v>
                </c:pt>
                <c:pt idx="48" formatCode="General">
                  <c:v>190.6</c:v>
                </c:pt>
                <c:pt idx="49" formatCode="General">
                  <c:v>188.4</c:v>
                </c:pt>
                <c:pt idx="50" formatCode="General">
                  <c:v>189.9</c:v>
                </c:pt>
                <c:pt idx="51" formatCode="General">
                  <c:v>189.1</c:v>
                </c:pt>
                <c:pt idx="52" formatCode="General">
                  <c:v>190.2</c:v>
                </c:pt>
                <c:pt idx="53" formatCode="General">
                  <c:v>190</c:v>
                </c:pt>
                <c:pt idx="54" formatCode="General">
                  <c:v>190.5</c:v>
                </c:pt>
                <c:pt idx="55" formatCode="General">
                  <c:v>190.8</c:v>
                </c:pt>
                <c:pt idx="56" formatCode="General">
                  <c:v>156.1</c:v>
                </c:pt>
                <c:pt idx="57" formatCode="General">
                  <c:v>190.1</c:v>
                </c:pt>
                <c:pt idx="58" formatCode="General">
                  <c:v>156.1</c:v>
                </c:pt>
                <c:pt idx="59" formatCode="General">
                  <c:v>190.6</c:v>
                </c:pt>
                <c:pt idx="60" formatCode="General">
                  <c:v>190.5</c:v>
                </c:pt>
                <c:pt idx="61" formatCode="General">
                  <c:v>189.8</c:v>
                </c:pt>
                <c:pt idx="62" formatCode="General">
                  <c:v>190.5</c:v>
                </c:pt>
                <c:pt idx="63" formatCode="General">
                  <c:v>190.8</c:v>
                </c:pt>
                <c:pt idx="64" formatCode="General">
                  <c:v>190.8</c:v>
                </c:pt>
                <c:pt idx="65" formatCode="General">
                  <c:v>190.7</c:v>
                </c:pt>
                <c:pt idx="66" formatCode="General">
                  <c:v>190.4</c:v>
                </c:pt>
                <c:pt idx="67" formatCode="General">
                  <c:v>190.7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67-4016-9BE5-5A2EDC3330CC}"/>
            </c:ext>
          </c:extLst>
        </c:ser>
        <c:ser>
          <c:idx val="1"/>
          <c:order val="1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'Cum. approach method'!$B$4:$B$72</c:f>
              <c:numCache>
                <c:formatCode>0\+000</c:formatCode>
                <c:ptCount val="69"/>
                <c:pt idx="0">
                  <c:v>69900</c:v>
                </c:pt>
                <c:pt idx="1">
                  <c:v>70000</c:v>
                </c:pt>
                <c:pt idx="2">
                  <c:v>70252</c:v>
                </c:pt>
                <c:pt idx="3">
                  <c:v>70499</c:v>
                </c:pt>
                <c:pt idx="4">
                  <c:v>70750</c:v>
                </c:pt>
                <c:pt idx="5">
                  <c:v>71000</c:v>
                </c:pt>
                <c:pt idx="6">
                  <c:v>71254</c:v>
                </c:pt>
                <c:pt idx="7">
                  <c:v>71510</c:v>
                </c:pt>
                <c:pt idx="8">
                  <c:v>71766</c:v>
                </c:pt>
                <c:pt idx="9">
                  <c:v>72000</c:v>
                </c:pt>
                <c:pt idx="10">
                  <c:v>72257</c:v>
                </c:pt>
                <c:pt idx="11">
                  <c:v>72500</c:v>
                </c:pt>
                <c:pt idx="12">
                  <c:v>72746</c:v>
                </c:pt>
                <c:pt idx="13">
                  <c:v>73000</c:v>
                </c:pt>
                <c:pt idx="14">
                  <c:v>73274</c:v>
                </c:pt>
                <c:pt idx="15">
                  <c:v>73495</c:v>
                </c:pt>
                <c:pt idx="16">
                  <c:v>73706</c:v>
                </c:pt>
                <c:pt idx="17">
                  <c:v>73952</c:v>
                </c:pt>
                <c:pt idx="18">
                  <c:v>74268</c:v>
                </c:pt>
                <c:pt idx="19">
                  <c:v>74539</c:v>
                </c:pt>
                <c:pt idx="20">
                  <c:v>74784</c:v>
                </c:pt>
                <c:pt idx="21">
                  <c:v>74994</c:v>
                </c:pt>
                <c:pt idx="22">
                  <c:v>75247</c:v>
                </c:pt>
                <c:pt idx="23">
                  <c:v>75473</c:v>
                </c:pt>
                <c:pt idx="24">
                  <c:v>75629</c:v>
                </c:pt>
                <c:pt idx="25">
                  <c:v>75819</c:v>
                </c:pt>
                <c:pt idx="26">
                  <c:v>76000</c:v>
                </c:pt>
                <c:pt idx="27">
                  <c:v>76100</c:v>
                </c:pt>
                <c:pt idx="28">
                  <c:v>76239</c:v>
                </c:pt>
                <c:pt idx="29">
                  <c:v>76501</c:v>
                </c:pt>
                <c:pt idx="30">
                  <c:v>76754</c:v>
                </c:pt>
                <c:pt idx="31">
                  <c:v>77005</c:v>
                </c:pt>
                <c:pt idx="32">
                  <c:v>77251</c:v>
                </c:pt>
                <c:pt idx="33">
                  <c:v>77522</c:v>
                </c:pt>
                <c:pt idx="34">
                  <c:v>77751</c:v>
                </c:pt>
                <c:pt idx="35">
                  <c:v>77815</c:v>
                </c:pt>
                <c:pt idx="36">
                  <c:v>78006</c:v>
                </c:pt>
                <c:pt idx="37">
                  <c:v>78075</c:v>
                </c:pt>
                <c:pt idx="38">
                  <c:v>78296</c:v>
                </c:pt>
                <c:pt idx="39">
                  <c:v>78464</c:v>
                </c:pt>
                <c:pt idx="40">
                  <c:v>78735</c:v>
                </c:pt>
                <c:pt idx="41">
                  <c:v>78882</c:v>
                </c:pt>
                <c:pt idx="42">
                  <c:v>79000</c:v>
                </c:pt>
                <c:pt idx="43">
                  <c:v>79256</c:v>
                </c:pt>
                <c:pt idx="44">
                  <c:v>79532</c:v>
                </c:pt>
                <c:pt idx="45">
                  <c:v>79741</c:v>
                </c:pt>
                <c:pt idx="46">
                  <c:v>79998</c:v>
                </c:pt>
                <c:pt idx="47">
                  <c:v>80254</c:v>
                </c:pt>
                <c:pt idx="48">
                  <c:v>80571</c:v>
                </c:pt>
                <c:pt idx="49">
                  <c:v>80807</c:v>
                </c:pt>
                <c:pt idx="50">
                  <c:v>80908</c:v>
                </c:pt>
                <c:pt idx="51">
                  <c:v>81007</c:v>
                </c:pt>
                <c:pt idx="52">
                  <c:v>81166</c:v>
                </c:pt>
                <c:pt idx="53">
                  <c:v>81295</c:v>
                </c:pt>
                <c:pt idx="54">
                  <c:v>81575</c:v>
                </c:pt>
                <c:pt idx="55">
                  <c:v>81771</c:v>
                </c:pt>
                <c:pt idx="56">
                  <c:v>81994</c:v>
                </c:pt>
                <c:pt idx="57">
                  <c:v>82223</c:v>
                </c:pt>
                <c:pt idx="58">
                  <c:v>82466</c:v>
                </c:pt>
                <c:pt idx="59">
                  <c:v>82673</c:v>
                </c:pt>
                <c:pt idx="60">
                  <c:v>82803</c:v>
                </c:pt>
                <c:pt idx="61">
                  <c:v>83001</c:v>
                </c:pt>
                <c:pt idx="62">
                  <c:v>83273</c:v>
                </c:pt>
                <c:pt idx="63">
                  <c:v>83498</c:v>
                </c:pt>
                <c:pt idx="64">
                  <c:v>83703</c:v>
                </c:pt>
                <c:pt idx="65">
                  <c:v>84002</c:v>
                </c:pt>
                <c:pt idx="66">
                  <c:v>84262</c:v>
                </c:pt>
                <c:pt idx="67">
                  <c:v>84330</c:v>
                </c:pt>
              </c:numCache>
            </c:numRef>
          </c:xVal>
          <c:yVal>
            <c:numRef>
              <c:f>'Cum. approach method'!$AU$4:$AU$72</c:f>
              <c:numCache>
                <c:formatCode>0.00</c:formatCode>
                <c:ptCount val="69"/>
                <c:pt idx="0">
                  <c:v>146.34259804034875</c:v>
                </c:pt>
                <c:pt idx="1">
                  <c:v>165.48987472128564</c:v>
                </c:pt>
                <c:pt idx="2">
                  <c:v>165.03237597852555</c:v>
                </c:pt>
                <c:pt idx="3">
                  <c:v>164.75765955657519</c:v>
                </c:pt>
                <c:pt idx="4">
                  <c:v>165.48987472128564</c:v>
                </c:pt>
                <c:pt idx="5">
                  <c:v>133.74894570824148</c:v>
                </c:pt>
                <c:pt idx="6">
                  <c:v>165.12391188820945</c:v>
                </c:pt>
                <c:pt idx="7">
                  <c:v>136.29812066388601</c:v>
                </c:pt>
                <c:pt idx="8">
                  <c:v>115.23126406405524</c:v>
                </c:pt>
                <c:pt idx="9">
                  <c:v>115.0250782603828</c:v>
                </c:pt>
                <c:pt idx="10">
                  <c:v>115.33431504240511</c:v>
                </c:pt>
                <c:pt idx="11">
                  <c:v>101.90668451025934</c:v>
                </c:pt>
                <c:pt idx="12">
                  <c:v>116.05489189841504</c:v>
                </c:pt>
                <c:pt idx="13">
                  <c:v>116.15772035185222</c:v>
                </c:pt>
                <c:pt idx="14">
                  <c:v>89.287453363300557</c:v>
                </c:pt>
                <c:pt idx="15">
                  <c:v>115.12818514596179</c:v>
                </c:pt>
                <c:pt idx="16">
                  <c:v>134.53498536619409</c:v>
                </c:pt>
                <c:pt idx="17">
                  <c:v>165.12391188820945</c:v>
                </c:pt>
                <c:pt idx="18">
                  <c:v>165.39841110773492</c:v>
                </c:pt>
                <c:pt idx="19">
                  <c:v>135.41749232321644</c:v>
                </c:pt>
                <c:pt idx="20">
                  <c:v>164.84924982583087</c:v>
                </c:pt>
                <c:pt idx="21">
                  <c:v>165.03237597852555</c:v>
                </c:pt>
                <c:pt idx="22">
                  <c:v>165.48987472128564</c:v>
                </c:pt>
                <c:pt idx="23">
                  <c:v>165.39841110773492</c:v>
                </c:pt>
                <c:pt idx="24">
                  <c:v>163.19783782903446</c:v>
                </c:pt>
                <c:pt idx="25">
                  <c:v>165.21542970425403</c:v>
                </c:pt>
                <c:pt idx="26">
                  <c:v>135.41749232321644</c:v>
                </c:pt>
                <c:pt idx="27">
                  <c:v>165.12391188820945</c:v>
                </c:pt>
                <c:pt idx="28">
                  <c:v>165.39841110773492</c:v>
                </c:pt>
                <c:pt idx="29">
                  <c:v>165.58132029342599</c:v>
                </c:pt>
                <c:pt idx="30">
                  <c:v>164.84924982583087</c:v>
                </c:pt>
                <c:pt idx="31">
                  <c:v>135.12353279698331</c:v>
                </c:pt>
                <c:pt idx="32">
                  <c:v>164.20773641100507</c:v>
                </c:pt>
                <c:pt idx="33">
                  <c:v>165.58132029342599</c:v>
                </c:pt>
                <c:pt idx="34">
                  <c:v>165.58132029342599</c:v>
                </c:pt>
                <c:pt idx="35">
                  <c:v>165.58132029342599</c:v>
                </c:pt>
                <c:pt idx="36">
                  <c:v>164.48277981935715</c:v>
                </c:pt>
                <c:pt idx="37">
                  <c:v>164.6660511411894</c:v>
                </c:pt>
                <c:pt idx="38">
                  <c:v>165.48987472128564</c:v>
                </c:pt>
                <c:pt idx="39">
                  <c:v>165.67274783717212</c:v>
                </c:pt>
                <c:pt idx="40">
                  <c:v>165.58132029342599</c:v>
                </c:pt>
                <c:pt idx="41">
                  <c:v>165.30692943974074</c:v>
                </c:pt>
                <c:pt idx="42">
                  <c:v>155.3177268413618</c:v>
                </c:pt>
                <c:pt idx="43">
                  <c:v>163.47348443126222</c:v>
                </c:pt>
                <c:pt idx="44">
                  <c:v>165.58132029342599</c:v>
                </c:pt>
                <c:pt idx="45">
                  <c:v>164.75765955657519</c:v>
                </c:pt>
                <c:pt idx="46">
                  <c:v>165.48987472128564</c:v>
                </c:pt>
                <c:pt idx="47">
                  <c:v>165.21542970425403</c:v>
                </c:pt>
                <c:pt idx="48">
                  <c:v>165.48987472128564</c:v>
                </c:pt>
                <c:pt idx="49">
                  <c:v>163.47348443126222</c:v>
                </c:pt>
                <c:pt idx="50">
                  <c:v>164.84924982583087</c:v>
                </c:pt>
                <c:pt idx="51">
                  <c:v>164.11601884182383</c:v>
                </c:pt>
                <c:pt idx="52">
                  <c:v>165.12391188820945</c:v>
                </c:pt>
                <c:pt idx="53">
                  <c:v>164.94082196210414</c:v>
                </c:pt>
                <c:pt idx="54">
                  <c:v>165.39841110773492</c:v>
                </c:pt>
                <c:pt idx="55">
                  <c:v>165.67274783717212</c:v>
                </c:pt>
                <c:pt idx="56">
                  <c:v>132.76427640264686</c:v>
                </c:pt>
                <c:pt idx="57">
                  <c:v>165.03237597852555</c:v>
                </c:pt>
                <c:pt idx="58">
                  <c:v>132.76427640264686</c:v>
                </c:pt>
                <c:pt idx="59">
                  <c:v>165.48987472128564</c:v>
                </c:pt>
                <c:pt idx="60">
                  <c:v>165.39841110773492</c:v>
                </c:pt>
                <c:pt idx="61">
                  <c:v>164.75765955657519</c:v>
                </c:pt>
                <c:pt idx="62">
                  <c:v>165.39841110773492</c:v>
                </c:pt>
                <c:pt idx="63">
                  <c:v>165.67274783717212</c:v>
                </c:pt>
                <c:pt idx="64">
                  <c:v>165.67274783717212</c:v>
                </c:pt>
                <c:pt idx="65">
                  <c:v>165.58132029342599</c:v>
                </c:pt>
                <c:pt idx="66">
                  <c:v>165.30692943974074</c:v>
                </c:pt>
                <c:pt idx="67">
                  <c:v>165.58132029342599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67-4016-9BE5-5A2EDC333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85000"/>
          <c:min val="69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516512822305314"/>
              <c:y val="0.88425489791836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1000"/>
      </c:valAx>
      <c:valAx>
        <c:axId val="234971304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4064596985040157E-2"/>
              <c:y val="0.157677908595620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495392220861837"/>
          <c:y val="0.92863210281502429"/>
          <c:w val="0.72862655137590404"/>
          <c:h val="7.0158968714076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PAVEMENT PERFORMANCE IN RUTTING</a:t>
            </a:r>
          </a:p>
        </c:rich>
      </c:tx>
      <c:layout>
        <c:manualLayout>
          <c:xMode val="edge"/>
          <c:yMode val="edge"/>
          <c:x val="0.31164201235575872"/>
          <c:y val="1.6233168255452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933893483540486E-2"/>
          <c:y val="0.14832136022837783"/>
          <c:w val="0.86327077235526783"/>
          <c:h val="0.68443865773381263"/>
        </c:manualLayout>
      </c:layout>
      <c:bar3D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8E0-4DA7-A9F0-5D433772E9BF}"/>
            </c:ext>
          </c:extLst>
        </c:ser>
        <c:ser>
          <c:idx val="3"/>
          <c:order val="1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18E0-4DA7-A9F0-5D433772E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cat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687827135477908"/>
              <c:y val="0.92672196011749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1080000" spcFirstLastPara="1" vertOverflow="ellipsis" wrap="square" anchor="ctr" anchorCtr="0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Algn val="ctr"/>
        <c:lblOffset val="100"/>
        <c:noMultiLvlLbl val="1"/>
      </c:cat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4711494915061693E-2"/>
              <c:y val="0.16066537165414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9717496861645065E-2"/>
          <c:y val="7.3604242121222338E-2"/>
          <c:w val="0.91485463184419569"/>
          <c:h val="9.78455252138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 b="1"/>
              <a:t>SUMMARY OF OVERLAY THICKNESS</a:t>
            </a:r>
          </a:p>
        </c:rich>
      </c:tx>
      <c:layout>
        <c:manualLayout>
          <c:xMode val="edge"/>
          <c:yMode val="edge"/>
          <c:x val="0.33064101267930635"/>
          <c:y val="2.5735294117647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164217306836983E-2"/>
          <c:y val="0.21448757347684017"/>
          <c:w val="0.92297346187089135"/>
          <c:h val="0.51006677474139261"/>
        </c:manualLayout>
      </c:layout>
      <c:bar3DChart>
        <c:barDir val="col"/>
        <c:grouping val="clustered"/>
        <c:varyColors val="0"/>
        <c:ser>
          <c:idx val="0"/>
          <c:order val="0"/>
          <c:tx>
            <c:v>Ovrelay Thickness Required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49A-4019-977C-4D10861A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902328"/>
        <c:axId val="174901936"/>
        <c:axId val="0"/>
      </c:bar3DChart>
      <c:catAx>
        <c:axId val="174902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136858600756485"/>
              <c:y val="0.92116016288405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01936"/>
        <c:crosses val="autoZero"/>
        <c:auto val="1"/>
        <c:lblAlgn val="ctr"/>
        <c:lblOffset val="100"/>
        <c:noMultiLvlLbl val="0"/>
      </c:catAx>
      <c:valAx>
        <c:axId val="174901936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/>
                  <a:t>Minimum</a:t>
                </a:r>
                <a:r>
                  <a:rPr lang="en-US" sz="3600" b="1"/>
                  <a:t> Overlay Thickness Recommended</a:t>
                </a:r>
              </a:p>
            </c:rich>
          </c:tx>
          <c:layout>
            <c:manualLayout>
              <c:xMode val="edge"/>
              <c:yMode val="edge"/>
              <c:x val="1.8269074466144907E-2"/>
              <c:y val="0.131280589007256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0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82613067949382"/>
          <c:y val="9.6288172056844479E-2"/>
          <c:w val="0.81417163401519954"/>
          <c:h val="0.10990306546958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Elastic Modulus</a:t>
            </a:r>
          </a:p>
        </c:rich>
      </c:tx>
      <c:layout>
        <c:manualLayout>
          <c:xMode val="edge"/>
          <c:yMode val="edge"/>
          <c:x val="0.42204434330537738"/>
          <c:y val="4.11058229233175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932485616089866"/>
          <c:h val="0.54283946200147437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'2'!$AO$4:$AO$226</c:f>
            </c:numRef>
          </c:yVal>
          <c:smooth val="0"/>
          <c:extLst>
            <c:ext xmlns:c16="http://schemas.microsoft.com/office/drawing/2014/chart" uri="{C3380CC4-5D6E-409C-BE32-E72D297353CC}">
              <c16:uniqueId val="{00000000-B24E-4E8C-8468-1DF9FBD6F451}"/>
            </c:ext>
          </c:extLst>
        </c:ser>
        <c:ser>
          <c:idx val="1"/>
          <c:order val="1"/>
          <c:tx>
            <c:v>E-Granular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'2'!$AP$4:$AP$226</c:f>
            </c:numRef>
          </c:yVal>
          <c:smooth val="0"/>
          <c:extLst>
            <c:ext xmlns:c16="http://schemas.microsoft.com/office/drawing/2014/chart" uri="{C3380CC4-5D6E-409C-BE32-E72D297353CC}">
              <c16:uniqueId val="{00000001-B24E-4E8C-8468-1DF9FBD6F451}"/>
            </c:ext>
          </c:extLst>
        </c:ser>
        <c:ser>
          <c:idx val="2"/>
          <c:order val="2"/>
          <c:tx>
            <c:v>E-Subgrade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'2'!$AQ$4:$AQ$226</c:f>
            </c:numRef>
          </c:yVal>
          <c:smooth val="0"/>
          <c:extLst>
            <c:ext xmlns:c16="http://schemas.microsoft.com/office/drawing/2014/chart" uri="{C3380CC4-5D6E-409C-BE32-E72D297353CC}">
              <c16:uniqueId val="{00000002-B24E-4E8C-8468-1DF9FBD6F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148000"/>
          <c:min val="108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780918116788703"/>
              <c:y val="0.852912310137806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2000"/>
      </c:valAx>
      <c:valAx>
        <c:axId val="234973264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2468451669665015E-2"/>
              <c:y val="0.17580565115722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1552018180982053E-2"/>
          <c:y val="0.90626584377751673"/>
          <c:w val="0.82831606751540687"/>
          <c:h val="9.3573077523897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Elastic Modulus</a:t>
            </a:r>
          </a:p>
        </c:rich>
      </c:tx>
      <c:layout>
        <c:manualLayout>
          <c:xMode val="edge"/>
          <c:yMode val="edge"/>
          <c:x val="0.39794759149569314"/>
          <c:y val="1.82817488119382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44369653476528"/>
          <c:y val="0.13836746340160702"/>
          <c:w val="0.81896634270301227"/>
          <c:h val="0.63376086234577289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'2'!$AO$4:$AO$226</c:f>
            </c:numRef>
          </c:yVal>
          <c:smooth val="0"/>
          <c:extLst>
            <c:ext xmlns:c16="http://schemas.microsoft.com/office/drawing/2014/chart" uri="{C3380CC4-5D6E-409C-BE32-E72D297353CC}">
              <c16:uniqueId val="{00000000-6EAC-4A11-AAE4-4576174A373C}"/>
            </c:ext>
          </c:extLst>
        </c:ser>
        <c:ser>
          <c:idx val="1"/>
          <c:order val="1"/>
          <c:tx>
            <c:v>Corrected E-Bituminous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'2'!$AT$4:$AT$226</c:f>
            </c:numRef>
          </c:yVal>
          <c:smooth val="0"/>
          <c:extLst>
            <c:ext xmlns:c16="http://schemas.microsoft.com/office/drawing/2014/chart" uri="{C3380CC4-5D6E-409C-BE32-E72D297353CC}">
              <c16:uniqueId val="{00000001-6EAC-4A11-AAE4-4576174A3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148000"/>
          <c:min val="108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576169679525123"/>
              <c:y val="0.88867264283120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200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0141222114804118E-2"/>
              <c:y val="0.161066669507295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760251215178944"/>
          <c:y val="0.92669156547335674"/>
          <c:w val="0.7190816523618575"/>
          <c:h val="7.20994971248094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298461359833389"/>
          <c:y val="2.74050456303450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16191537854745"/>
          <c:y val="0.12547050154089323"/>
          <c:w val="0.82015638997351914"/>
          <c:h val="0.66931047843668756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'2'!$B$4:$B$226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'2'!$G$4:$G$226</c:f>
              <c:numCache>
                <c:formatCode>0.000</c:formatCode>
                <c:ptCount val="223"/>
                <c:pt idx="0">
                  <c:v>0.39600000000000002</c:v>
                </c:pt>
                <c:pt idx="1">
                  <c:v>0.27700000000000002</c:v>
                </c:pt>
                <c:pt idx="2">
                  <c:v>0.23400000000000001</c:v>
                </c:pt>
                <c:pt idx="3">
                  <c:v>0.46700000000000003</c:v>
                </c:pt>
                <c:pt idx="4">
                  <c:v>0.38200000000000001</c:v>
                </c:pt>
                <c:pt idx="5">
                  <c:v>0.435</c:v>
                </c:pt>
                <c:pt idx="6">
                  <c:v>0.52600000000000002</c:v>
                </c:pt>
                <c:pt idx="7">
                  <c:v>0.64800000000000002</c:v>
                </c:pt>
                <c:pt idx="8">
                  <c:v>0.34599999999999997</c:v>
                </c:pt>
                <c:pt idx="9">
                  <c:v>0.44700000000000001</c:v>
                </c:pt>
                <c:pt idx="10">
                  <c:v>0.38600000000000001</c:v>
                </c:pt>
                <c:pt idx="11">
                  <c:v>0.38100000000000001</c:v>
                </c:pt>
                <c:pt idx="12">
                  <c:v>0.374</c:v>
                </c:pt>
                <c:pt idx="13">
                  <c:v>0.47399999999999998</c:v>
                </c:pt>
                <c:pt idx="14">
                  <c:v>0.32800000000000001</c:v>
                </c:pt>
                <c:pt idx="15">
                  <c:v>0.48299999999999998</c:v>
                </c:pt>
                <c:pt idx="16">
                  <c:v>0.51700000000000002</c:v>
                </c:pt>
                <c:pt idx="17">
                  <c:v>0.61299999999999999</c:v>
                </c:pt>
                <c:pt idx="18">
                  <c:v>0.63800000000000001</c:v>
                </c:pt>
                <c:pt idx="19">
                  <c:v>0.59099999999999997</c:v>
                </c:pt>
                <c:pt idx="20">
                  <c:v>0.38900000000000001</c:v>
                </c:pt>
                <c:pt idx="21">
                  <c:v>0.47599999999999998</c:v>
                </c:pt>
                <c:pt idx="22">
                  <c:v>0.51500000000000001</c:v>
                </c:pt>
                <c:pt idx="23">
                  <c:v>0.57699999999999996</c:v>
                </c:pt>
                <c:pt idx="24">
                  <c:v>0.53500000000000003</c:v>
                </c:pt>
                <c:pt idx="25">
                  <c:v>0.52100000000000002</c:v>
                </c:pt>
                <c:pt idx="26">
                  <c:v>0.53300000000000003</c:v>
                </c:pt>
                <c:pt idx="27">
                  <c:v>0.41199999999999998</c:v>
                </c:pt>
                <c:pt idx="28">
                  <c:v>0.47299999999999998</c:v>
                </c:pt>
                <c:pt idx="29">
                  <c:v>0.624</c:v>
                </c:pt>
                <c:pt idx="30">
                  <c:v>0.54900000000000004</c:v>
                </c:pt>
                <c:pt idx="31">
                  <c:v>0.434</c:v>
                </c:pt>
                <c:pt idx="32">
                  <c:v>0.63700000000000001</c:v>
                </c:pt>
                <c:pt idx="33">
                  <c:v>0.46500000000000002</c:v>
                </c:pt>
                <c:pt idx="34">
                  <c:v>0.45</c:v>
                </c:pt>
                <c:pt idx="35">
                  <c:v>0.50700000000000001</c:v>
                </c:pt>
                <c:pt idx="36">
                  <c:v>0.38700000000000001</c:v>
                </c:pt>
                <c:pt idx="37">
                  <c:v>0.622</c:v>
                </c:pt>
                <c:pt idx="39">
                  <c:v>0.10200000000000001</c:v>
                </c:pt>
                <c:pt idx="40">
                  <c:v>7.6999999999999999E-2</c:v>
                </c:pt>
                <c:pt idx="41">
                  <c:v>8.5000000000000006E-2</c:v>
                </c:pt>
                <c:pt idx="42">
                  <c:v>0.67500000000000004</c:v>
                </c:pt>
                <c:pt idx="43">
                  <c:v>0.65800000000000003</c:v>
                </c:pt>
                <c:pt idx="44">
                  <c:v>0.69699999999999995</c:v>
                </c:pt>
                <c:pt idx="45">
                  <c:v>0.53</c:v>
                </c:pt>
                <c:pt idx="46">
                  <c:v>0.35699999999999998</c:v>
                </c:pt>
                <c:pt idx="47">
                  <c:v>0.436</c:v>
                </c:pt>
                <c:pt idx="48">
                  <c:v>0.374</c:v>
                </c:pt>
                <c:pt idx="49">
                  <c:v>0.45200000000000001</c:v>
                </c:pt>
                <c:pt idx="50">
                  <c:v>0.45600000000000002</c:v>
                </c:pt>
                <c:pt idx="51">
                  <c:v>0.54300000000000004</c:v>
                </c:pt>
                <c:pt idx="52">
                  <c:v>0.57799999999999996</c:v>
                </c:pt>
                <c:pt idx="53">
                  <c:v>0.31</c:v>
                </c:pt>
                <c:pt idx="54">
                  <c:v>0.438</c:v>
                </c:pt>
                <c:pt idx="55">
                  <c:v>0.44600000000000001</c:v>
                </c:pt>
                <c:pt idx="56">
                  <c:v>0.20899999999999999</c:v>
                </c:pt>
                <c:pt idx="57">
                  <c:v>0.32500000000000001</c:v>
                </c:pt>
                <c:pt idx="58">
                  <c:v>0.44600000000000001</c:v>
                </c:pt>
                <c:pt idx="59">
                  <c:v>0.60799999999999998</c:v>
                </c:pt>
                <c:pt idx="60">
                  <c:v>0.57399999999999995</c:v>
                </c:pt>
                <c:pt idx="61">
                  <c:v>0.35099999999999998</c:v>
                </c:pt>
                <c:pt idx="62">
                  <c:v>0.376</c:v>
                </c:pt>
                <c:pt idx="63">
                  <c:v>0.34100000000000003</c:v>
                </c:pt>
                <c:pt idx="64">
                  <c:v>0.39700000000000002</c:v>
                </c:pt>
                <c:pt idx="65">
                  <c:v>0.47</c:v>
                </c:pt>
                <c:pt idx="66">
                  <c:v>0.496</c:v>
                </c:pt>
                <c:pt idx="67">
                  <c:v>0.35399999999999998</c:v>
                </c:pt>
                <c:pt idx="68">
                  <c:v>0.495</c:v>
                </c:pt>
                <c:pt idx="69">
                  <c:v>0.41399999999999998</c:v>
                </c:pt>
                <c:pt idx="70">
                  <c:v>0.38100000000000001</c:v>
                </c:pt>
                <c:pt idx="71">
                  <c:v>0.63700000000000001</c:v>
                </c:pt>
                <c:pt idx="72">
                  <c:v>0.67200000000000004</c:v>
                </c:pt>
                <c:pt idx="73">
                  <c:v>0.47199999999999998</c:v>
                </c:pt>
                <c:pt idx="74">
                  <c:v>0.59899999999999998</c:v>
                </c:pt>
                <c:pt idx="75">
                  <c:v>0.57599999999999996</c:v>
                </c:pt>
                <c:pt idx="76">
                  <c:v>0.56300000000000006</c:v>
                </c:pt>
                <c:pt idx="78">
                  <c:v>0.29499999999999998</c:v>
                </c:pt>
                <c:pt idx="79">
                  <c:v>0.52100000000000002</c:v>
                </c:pt>
                <c:pt idx="80">
                  <c:v>0.69199999999999995</c:v>
                </c:pt>
                <c:pt idx="81">
                  <c:v>0.72599999999999998</c:v>
                </c:pt>
                <c:pt idx="82">
                  <c:v>0.56799999999999995</c:v>
                </c:pt>
                <c:pt idx="83">
                  <c:v>0.55400000000000005</c:v>
                </c:pt>
                <c:pt idx="84">
                  <c:v>0.45500000000000002</c:v>
                </c:pt>
                <c:pt idx="85">
                  <c:v>0.54200000000000004</c:v>
                </c:pt>
                <c:pt idx="86">
                  <c:v>0.52500000000000002</c:v>
                </c:pt>
                <c:pt idx="87">
                  <c:v>0.47199999999999998</c:v>
                </c:pt>
                <c:pt idx="88">
                  <c:v>0.76</c:v>
                </c:pt>
                <c:pt idx="89">
                  <c:v>0.46200000000000002</c:v>
                </c:pt>
                <c:pt idx="90">
                  <c:v>0.54600000000000004</c:v>
                </c:pt>
                <c:pt idx="91">
                  <c:v>0.42099999999999999</c:v>
                </c:pt>
                <c:pt idx="92">
                  <c:v>0.45100000000000001</c:v>
                </c:pt>
                <c:pt idx="93">
                  <c:v>0.38</c:v>
                </c:pt>
                <c:pt idx="94">
                  <c:v>0.69399999999999995</c:v>
                </c:pt>
                <c:pt idx="95">
                  <c:v>0.5</c:v>
                </c:pt>
                <c:pt idx="96">
                  <c:v>0.77100000000000002</c:v>
                </c:pt>
                <c:pt idx="97">
                  <c:v>0.45900000000000002</c:v>
                </c:pt>
                <c:pt idx="98">
                  <c:v>0.34400000000000003</c:v>
                </c:pt>
                <c:pt idx="99">
                  <c:v>0.45300000000000001</c:v>
                </c:pt>
                <c:pt idx="100">
                  <c:v>0.48599999999999999</c:v>
                </c:pt>
                <c:pt idx="101">
                  <c:v>0.42399999999999999</c:v>
                </c:pt>
                <c:pt idx="102">
                  <c:v>0.35699999999999998</c:v>
                </c:pt>
                <c:pt idx="103">
                  <c:v>0.48599999999999999</c:v>
                </c:pt>
                <c:pt idx="104">
                  <c:v>0.40100000000000002</c:v>
                </c:pt>
                <c:pt idx="105">
                  <c:v>0.38100000000000001</c:v>
                </c:pt>
                <c:pt idx="107">
                  <c:v>0.49099999999999999</c:v>
                </c:pt>
                <c:pt idx="108">
                  <c:v>0.161</c:v>
                </c:pt>
                <c:pt idx="109">
                  <c:v>0.68</c:v>
                </c:pt>
                <c:pt idx="110">
                  <c:v>0.34799999999999998</c:v>
                </c:pt>
                <c:pt idx="111">
                  <c:v>0.41399999999999998</c:v>
                </c:pt>
                <c:pt idx="112">
                  <c:v>0.21199999999999999</c:v>
                </c:pt>
                <c:pt idx="113">
                  <c:v>0.32700000000000001</c:v>
                </c:pt>
                <c:pt idx="114">
                  <c:v>0.19500000000000001</c:v>
                </c:pt>
                <c:pt idx="115">
                  <c:v>0.32200000000000001</c:v>
                </c:pt>
                <c:pt idx="116">
                  <c:v>0.42199999999999999</c:v>
                </c:pt>
                <c:pt idx="117">
                  <c:v>0.51</c:v>
                </c:pt>
                <c:pt idx="118">
                  <c:v>0.621</c:v>
                </c:pt>
                <c:pt idx="119">
                  <c:v>0.36199999999999999</c:v>
                </c:pt>
                <c:pt idx="120">
                  <c:v>0.314</c:v>
                </c:pt>
                <c:pt idx="121">
                  <c:v>0.48099999999999998</c:v>
                </c:pt>
                <c:pt idx="122">
                  <c:v>0.14499999999999999</c:v>
                </c:pt>
                <c:pt idx="123">
                  <c:v>0.498</c:v>
                </c:pt>
                <c:pt idx="124">
                  <c:v>0.255</c:v>
                </c:pt>
                <c:pt idx="125">
                  <c:v>0.214</c:v>
                </c:pt>
                <c:pt idx="126">
                  <c:v>0.30399999999999999</c:v>
                </c:pt>
                <c:pt idx="127">
                  <c:v>0.28100000000000003</c:v>
                </c:pt>
                <c:pt idx="128">
                  <c:v>0.42299999999999999</c:v>
                </c:pt>
                <c:pt idx="129">
                  <c:v>0.40400000000000003</c:v>
                </c:pt>
                <c:pt idx="130">
                  <c:v>0.31</c:v>
                </c:pt>
                <c:pt idx="131">
                  <c:v>0.26400000000000001</c:v>
                </c:pt>
                <c:pt idx="132">
                  <c:v>0.33800000000000002</c:v>
                </c:pt>
                <c:pt idx="133">
                  <c:v>0.79100000000000004</c:v>
                </c:pt>
                <c:pt idx="134">
                  <c:v>0.20100000000000001</c:v>
                </c:pt>
                <c:pt idx="135">
                  <c:v>0.17699999999999999</c:v>
                </c:pt>
                <c:pt idx="136">
                  <c:v>0.184</c:v>
                </c:pt>
                <c:pt idx="137">
                  <c:v>0.29699999999999999</c:v>
                </c:pt>
                <c:pt idx="138">
                  <c:v>0.23899999999999999</c:v>
                </c:pt>
                <c:pt idx="139">
                  <c:v>0.31</c:v>
                </c:pt>
                <c:pt idx="140">
                  <c:v>0.51</c:v>
                </c:pt>
                <c:pt idx="142">
                  <c:v>0.60299999999999998</c:v>
                </c:pt>
                <c:pt idx="143">
                  <c:v>0.54500000000000004</c:v>
                </c:pt>
                <c:pt idx="144">
                  <c:v>0.30399999999999999</c:v>
                </c:pt>
                <c:pt idx="145">
                  <c:v>0.58099999999999996</c:v>
                </c:pt>
                <c:pt idx="146">
                  <c:v>0.64600000000000002</c:v>
                </c:pt>
                <c:pt idx="147">
                  <c:v>0.434</c:v>
                </c:pt>
                <c:pt idx="148">
                  <c:v>0.23899999999999999</c:v>
                </c:pt>
                <c:pt idx="149">
                  <c:v>0.32400000000000001</c:v>
                </c:pt>
                <c:pt idx="150">
                  <c:v>0.48599999999999999</c:v>
                </c:pt>
                <c:pt idx="151">
                  <c:v>0.50800000000000001</c:v>
                </c:pt>
                <c:pt idx="152">
                  <c:v>0.42899999999999999</c:v>
                </c:pt>
                <c:pt idx="153">
                  <c:v>0.44</c:v>
                </c:pt>
                <c:pt idx="154">
                  <c:v>0.374</c:v>
                </c:pt>
                <c:pt idx="155">
                  <c:v>0.5</c:v>
                </c:pt>
                <c:pt idx="157">
                  <c:v>0.60399999999999998</c:v>
                </c:pt>
                <c:pt idx="158">
                  <c:v>0.68</c:v>
                </c:pt>
                <c:pt idx="159">
                  <c:v>0.44400000000000001</c:v>
                </c:pt>
                <c:pt idx="160">
                  <c:v>0.505</c:v>
                </c:pt>
                <c:pt idx="161">
                  <c:v>0.42599999999999999</c:v>
                </c:pt>
                <c:pt idx="162">
                  <c:v>0.35399999999999998</c:v>
                </c:pt>
                <c:pt idx="163">
                  <c:v>0.49</c:v>
                </c:pt>
                <c:pt idx="164">
                  <c:v>0.42399999999999999</c:v>
                </c:pt>
                <c:pt idx="165">
                  <c:v>0.62</c:v>
                </c:pt>
                <c:pt idx="166">
                  <c:v>0.53900000000000003</c:v>
                </c:pt>
                <c:pt idx="167">
                  <c:v>0.40700000000000003</c:v>
                </c:pt>
                <c:pt idx="168">
                  <c:v>0.58899999999999997</c:v>
                </c:pt>
                <c:pt idx="169">
                  <c:v>0.36799999999999999</c:v>
                </c:pt>
                <c:pt idx="170">
                  <c:v>0.34799999999999998</c:v>
                </c:pt>
                <c:pt idx="172">
                  <c:v>0.187</c:v>
                </c:pt>
                <c:pt idx="173">
                  <c:v>0.36399999999999999</c:v>
                </c:pt>
                <c:pt idx="174">
                  <c:v>0.29299999999999998</c:v>
                </c:pt>
                <c:pt idx="175">
                  <c:v>0.30399999999999999</c:v>
                </c:pt>
                <c:pt idx="176">
                  <c:v>0.49</c:v>
                </c:pt>
                <c:pt idx="177">
                  <c:v>0.35199999999999998</c:v>
                </c:pt>
                <c:pt idx="178">
                  <c:v>0.34699999999999998</c:v>
                </c:pt>
                <c:pt idx="180">
                  <c:v>0.29599999999999999</c:v>
                </c:pt>
                <c:pt idx="181">
                  <c:v>0.34</c:v>
                </c:pt>
                <c:pt idx="182">
                  <c:v>0.34599999999999997</c:v>
                </c:pt>
                <c:pt idx="183">
                  <c:v>0.36</c:v>
                </c:pt>
                <c:pt idx="184">
                  <c:v>0.38100000000000001</c:v>
                </c:pt>
                <c:pt idx="185">
                  <c:v>0.40700000000000003</c:v>
                </c:pt>
                <c:pt idx="186">
                  <c:v>0.34</c:v>
                </c:pt>
                <c:pt idx="187">
                  <c:v>0.34</c:v>
                </c:pt>
                <c:pt idx="188">
                  <c:v>0.29799999999999999</c:v>
                </c:pt>
                <c:pt idx="189">
                  <c:v>0.35499999999999998</c:v>
                </c:pt>
                <c:pt idx="190">
                  <c:v>0.42</c:v>
                </c:pt>
                <c:pt idx="191">
                  <c:v>0.39600000000000002</c:v>
                </c:pt>
                <c:pt idx="192">
                  <c:v>0.26500000000000001</c:v>
                </c:pt>
                <c:pt idx="193">
                  <c:v>0.34400000000000003</c:v>
                </c:pt>
                <c:pt idx="194">
                  <c:v>0.42499999999999999</c:v>
                </c:pt>
                <c:pt idx="195">
                  <c:v>0.35199999999999998</c:v>
                </c:pt>
                <c:pt idx="196">
                  <c:v>0.36799999999999999</c:v>
                </c:pt>
                <c:pt idx="197">
                  <c:v>0.36099999999999999</c:v>
                </c:pt>
                <c:pt idx="198">
                  <c:v>0.48099999999999998</c:v>
                </c:pt>
                <c:pt idx="199">
                  <c:v>0.438</c:v>
                </c:pt>
                <c:pt idx="200">
                  <c:v>0.438</c:v>
                </c:pt>
                <c:pt idx="201">
                  <c:v>0.33500000000000002</c:v>
                </c:pt>
                <c:pt idx="202">
                  <c:v>0.437</c:v>
                </c:pt>
                <c:pt idx="203">
                  <c:v>0.44</c:v>
                </c:pt>
                <c:pt idx="204">
                  <c:v>0.39800000000000002</c:v>
                </c:pt>
                <c:pt idx="205">
                  <c:v>0.49399999999999999</c:v>
                </c:pt>
                <c:pt idx="206">
                  <c:v>0.439</c:v>
                </c:pt>
                <c:pt idx="207">
                  <c:v>0.65600000000000003</c:v>
                </c:pt>
                <c:pt idx="208">
                  <c:v>0.81300000000000006</c:v>
                </c:pt>
                <c:pt idx="209">
                  <c:v>0.89</c:v>
                </c:pt>
                <c:pt idx="210">
                  <c:v>0.70199999999999996</c:v>
                </c:pt>
                <c:pt idx="211">
                  <c:v>0.56499999999999995</c:v>
                </c:pt>
                <c:pt idx="212">
                  <c:v>0.86</c:v>
                </c:pt>
                <c:pt idx="213">
                  <c:v>0.79800000000000004</c:v>
                </c:pt>
                <c:pt idx="214">
                  <c:v>0.47</c:v>
                </c:pt>
                <c:pt idx="215">
                  <c:v>0.33900000000000002</c:v>
                </c:pt>
                <c:pt idx="216">
                  <c:v>0.438</c:v>
                </c:pt>
                <c:pt idx="217">
                  <c:v>0.372</c:v>
                </c:pt>
                <c:pt idx="218">
                  <c:v>0.36599999999999999</c:v>
                </c:pt>
                <c:pt idx="219">
                  <c:v>0.36299999999999999</c:v>
                </c:pt>
                <c:pt idx="220">
                  <c:v>0.33400000000000002</c:v>
                </c:pt>
                <c:pt idx="221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6E-46CD-B52D-A5B7E9168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148000"/>
          <c:min val="10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184701088101936"/>
              <c:y val="0.91284317920909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200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1.3950661010980737E-2"/>
              <c:y val="0.198257567777924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Elastic Modulus</a:t>
            </a:r>
          </a:p>
        </c:rich>
      </c:tx>
      <c:layout>
        <c:manualLayout>
          <c:xMode val="edge"/>
          <c:yMode val="edge"/>
          <c:x val="0.40229208431290636"/>
          <c:y val="2.7712980803851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05807848952703"/>
          <c:y val="0.16720595135569954"/>
          <c:w val="0.83506400556435445"/>
          <c:h val="0.59334680815226548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'2'!$AV$4:$AV$226</c:f>
            </c:numRef>
          </c:yVal>
          <c:smooth val="0"/>
          <c:extLst>
            <c:ext xmlns:c16="http://schemas.microsoft.com/office/drawing/2014/chart" uri="{C3380CC4-5D6E-409C-BE32-E72D297353CC}">
              <c16:uniqueId val="{00000000-CF0B-4303-B94D-A60621CFBFBA}"/>
            </c:ext>
          </c:extLst>
        </c:ser>
        <c:ser>
          <c:idx val="2"/>
          <c:order val="1"/>
          <c:tx>
            <c:v>E-Subgrade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'2'!$AQ$4:$AQ$226</c:f>
            </c:numRef>
          </c:yVal>
          <c:smooth val="0"/>
          <c:extLst>
            <c:ext xmlns:c16="http://schemas.microsoft.com/office/drawing/2014/chart" uri="{C3380CC4-5D6E-409C-BE32-E72D297353CC}">
              <c16:uniqueId val="{00000001-CF0B-4303-B94D-A60621CFB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148000"/>
          <c:min val="108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8671726502327067"/>
              <c:y val="0.883985787779559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2000"/>
      </c:valAx>
      <c:valAx>
        <c:axId val="234973656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327577827402112E-2"/>
              <c:y val="0.12710045846435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92689340586659075"/>
          <c:w val="0.76600173637211544"/>
          <c:h val="7.1399925289019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PAVEMENT PERFORMANCE IN FATIGUE</a:t>
            </a:r>
          </a:p>
        </c:rich>
      </c:tx>
      <c:layout>
        <c:manualLayout>
          <c:xMode val="edge"/>
          <c:yMode val="edge"/>
          <c:x val="0.31164201235575872"/>
          <c:y val="1.6233168255452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933893483540486E-2"/>
          <c:y val="0.14832136022837783"/>
          <c:w val="0.86327077235526783"/>
          <c:h val="0.68443865773381263"/>
        </c:manualLayout>
      </c:layout>
      <c:bar3D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B02E-433A-AD8D-C4CE70986C74}"/>
            </c:ext>
          </c:extLst>
        </c:ser>
        <c:ser>
          <c:idx val="3"/>
          <c:order val="1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B02E-433A-AD8D-C4CE70986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cat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687827135477908"/>
              <c:y val="0.92672196011749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1080000" spcFirstLastPara="1" vertOverflow="ellipsis" wrap="square" anchor="ctr" anchorCtr="0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Algn val="ctr"/>
        <c:lblOffset val="100"/>
        <c:noMultiLvlLbl val="1"/>
      </c:cat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Tensile Strain Values, micro strains</a:t>
                </a:r>
              </a:p>
            </c:rich>
          </c:tx>
          <c:layout>
            <c:manualLayout>
              <c:xMode val="edge"/>
              <c:yMode val="edge"/>
              <c:x val="1.4711494915061693E-2"/>
              <c:y val="0.16066537165414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145358877034338E-2"/>
          <c:y val="6.1442483746787208E-2"/>
          <c:w val="0.84300979788457042"/>
          <c:h val="9.78455252138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chemeClr val="accent2"/>
                </a:solidFill>
              </a:rPr>
              <a:t>Seggregation of Homogeneous Section By</a:t>
            </a:r>
            <a:r>
              <a:rPr lang="en-US" sz="3600" b="1" baseline="0">
                <a:solidFill>
                  <a:schemeClr val="accent2"/>
                </a:solidFill>
              </a:rPr>
              <a:t> Cumulative Diffrence Approach For Hudsaon Circle To Mysore bank Circle</a:t>
            </a:r>
            <a:endParaRPr lang="en-US" sz="3600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12249027246302158"/>
          <c:y val="1.1777242642100567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027848811538738E-2"/>
          <c:y val="9.4120553359683792E-2"/>
          <c:w val="0.89180177134692273"/>
          <c:h val="0.801231611735292"/>
        </c:manualLayout>
      </c:layout>
      <c:scatterChart>
        <c:scatterStyle val="lineMarker"/>
        <c:varyColors val="0"/>
        <c:ser>
          <c:idx val="0"/>
          <c:order val="0"/>
          <c:tx>
            <c:v>xy</c:v>
          </c:tx>
          <c:xVal>
            <c:numRef>
              <c:f>'25C'!$P$4:$P$73</c:f>
              <c:numCache>
                <c:formatCode>0\+000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'25C'!$Y$4:$Y$73</c:f>
              <c:numCache>
                <c:formatCode>0.000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1.0386458333333346</c:v>
                </c:pt>
                <c:pt idx="6">
                  <c:v>1.0386458333333346</c:v>
                </c:pt>
                <c:pt idx="7">
                  <c:v>1.0386458333333346</c:v>
                </c:pt>
                <c:pt idx="8">
                  <c:v>1.0386458333333346</c:v>
                </c:pt>
                <c:pt idx="9">
                  <c:v>1.0386458333333346</c:v>
                </c:pt>
                <c:pt idx="10">
                  <c:v>0.22479166666666828</c:v>
                </c:pt>
                <c:pt idx="11">
                  <c:v>0.22479166666666828</c:v>
                </c:pt>
                <c:pt idx="12">
                  <c:v>0.22479166666666828</c:v>
                </c:pt>
                <c:pt idx="13">
                  <c:v>0.22479166666666828</c:v>
                </c:pt>
                <c:pt idx="14">
                  <c:v>0.22479166666666828</c:v>
                </c:pt>
                <c:pt idx="15">
                  <c:v>-1.0115624999999984</c:v>
                </c:pt>
                <c:pt idx="16">
                  <c:v>-1.0115624999999984</c:v>
                </c:pt>
                <c:pt idx="17">
                  <c:v>-1.0115624999999984</c:v>
                </c:pt>
                <c:pt idx="18">
                  <c:v>-1.0115624999999984</c:v>
                </c:pt>
                <c:pt idx="19">
                  <c:v>-1.0115624999999984</c:v>
                </c:pt>
                <c:pt idx="20">
                  <c:v>-1.9554166666666646</c:v>
                </c:pt>
                <c:pt idx="21">
                  <c:v>-1.9554166666666646</c:v>
                </c:pt>
                <c:pt idx="22">
                  <c:v>-1.9554166666666646</c:v>
                </c:pt>
                <c:pt idx="23">
                  <c:v>-1.9554166666666646</c:v>
                </c:pt>
                <c:pt idx="24">
                  <c:v>-1.9554166666666646</c:v>
                </c:pt>
                <c:pt idx="25">
                  <c:v>-3.2242708333333319</c:v>
                </c:pt>
                <c:pt idx="26">
                  <c:v>-3.2242708333333319</c:v>
                </c:pt>
                <c:pt idx="27">
                  <c:v>-3.2242708333333319</c:v>
                </c:pt>
                <c:pt idx="28">
                  <c:v>-3.2242708333333319</c:v>
                </c:pt>
                <c:pt idx="29">
                  <c:v>-3.2242708333333319</c:v>
                </c:pt>
                <c:pt idx="30">
                  <c:v>-5.1106249999999989</c:v>
                </c:pt>
                <c:pt idx="31">
                  <c:v>-5.1106249999999989</c:v>
                </c:pt>
                <c:pt idx="32">
                  <c:v>-5.1106249999999989</c:v>
                </c:pt>
                <c:pt idx="33">
                  <c:v>-5.1106249999999989</c:v>
                </c:pt>
                <c:pt idx="34">
                  <c:v>-5.1106249999999989</c:v>
                </c:pt>
                <c:pt idx="35">
                  <c:v>-5.4369791666666671</c:v>
                </c:pt>
                <c:pt idx="36">
                  <c:v>-5.4369791666666671</c:v>
                </c:pt>
                <c:pt idx="37">
                  <c:v>-5.4369791666666671</c:v>
                </c:pt>
                <c:pt idx="38">
                  <c:v>-5.4369791666666671</c:v>
                </c:pt>
                <c:pt idx="39">
                  <c:v>-5.4369791666666671</c:v>
                </c:pt>
                <c:pt idx="40">
                  <c:v>-5.730833333333333</c:v>
                </c:pt>
                <c:pt idx="41">
                  <c:v>-5.730833333333333</c:v>
                </c:pt>
                <c:pt idx="42">
                  <c:v>-5.730833333333333</c:v>
                </c:pt>
                <c:pt idx="43">
                  <c:v>-5.730833333333333</c:v>
                </c:pt>
                <c:pt idx="44">
                  <c:v>-5.730833333333333</c:v>
                </c:pt>
                <c:pt idx="45">
                  <c:v>-4.2696874999999963</c:v>
                </c:pt>
                <c:pt idx="46">
                  <c:v>-4.2696874999999963</c:v>
                </c:pt>
                <c:pt idx="47">
                  <c:v>-4.2696874999999963</c:v>
                </c:pt>
                <c:pt idx="48">
                  <c:v>-4.2696874999999963</c:v>
                </c:pt>
                <c:pt idx="49">
                  <c:v>-4.2696874999999963</c:v>
                </c:pt>
                <c:pt idx="50">
                  <c:v>-2.4510416666666686</c:v>
                </c:pt>
                <c:pt idx="51">
                  <c:v>-2.4510416666666686</c:v>
                </c:pt>
                <c:pt idx="52">
                  <c:v>-2.4510416666666686</c:v>
                </c:pt>
                <c:pt idx="53">
                  <c:v>-2.4510416666666686</c:v>
                </c:pt>
                <c:pt idx="54">
                  <c:v>-2.4510416666666686</c:v>
                </c:pt>
                <c:pt idx="55">
                  <c:v>-1.8673958333333331</c:v>
                </c:pt>
                <c:pt idx="56">
                  <c:v>-1.8673958333333331</c:v>
                </c:pt>
                <c:pt idx="57">
                  <c:v>-1.8673958333333331</c:v>
                </c:pt>
                <c:pt idx="58">
                  <c:v>-1.8673958333333331</c:v>
                </c:pt>
                <c:pt idx="59">
                  <c:v>-1.8673958333333331</c:v>
                </c:pt>
                <c:pt idx="60">
                  <c:v>-0.56875000000000142</c:v>
                </c:pt>
                <c:pt idx="61">
                  <c:v>-0.56875000000000142</c:v>
                </c:pt>
                <c:pt idx="62">
                  <c:v>-0.56875000000000142</c:v>
                </c:pt>
                <c:pt idx="63">
                  <c:v>-0.56875000000000142</c:v>
                </c:pt>
                <c:pt idx="64">
                  <c:v>-0.56875000000000142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7C-4650-BE1C-597F41B79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DISTANCE</a:t>
                </a:r>
              </a:p>
            </c:rich>
          </c:tx>
          <c:layout>
            <c:manualLayout>
              <c:xMode val="edge"/>
              <c:yMode val="edge"/>
              <c:x val="0.49846513417715299"/>
              <c:y val="0.9161156671127571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\+00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"/>
      </c:valAx>
      <c:valAx>
        <c:axId val="527750160"/>
        <c:scaling>
          <c:orientation val="minMax"/>
          <c:max val="2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Elastic Modulus</a:t>
            </a:r>
          </a:p>
        </c:rich>
      </c:tx>
      <c:layout>
        <c:manualLayout>
          <c:xMode val="edge"/>
          <c:yMode val="edge"/>
          <c:x val="0.42210237392377081"/>
          <c:y val="1.9045974157212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56117401518771"/>
          <c:y val="0.13836746340160702"/>
          <c:w val="0.81119875001151776"/>
          <c:h val="0.64154264392364069"/>
        </c:manualLayout>
      </c:layout>
      <c:scatterChart>
        <c:scatterStyle val="lineMarker"/>
        <c:varyColors val="0"/>
        <c:ser>
          <c:idx val="0"/>
          <c:order val="0"/>
          <c:tx>
            <c:v>E-Granular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'2'!$AP$4:$AP$226</c:f>
            </c:numRef>
          </c:yVal>
          <c:smooth val="0"/>
          <c:extLst>
            <c:ext xmlns:c16="http://schemas.microsoft.com/office/drawing/2014/chart" uri="{C3380CC4-5D6E-409C-BE32-E72D297353CC}">
              <c16:uniqueId val="{00000000-5354-46F9-85B1-8119831F29D4}"/>
            </c:ext>
          </c:extLst>
        </c:ser>
        <c:ser>
          <c:idx val="1"/>
          <c:order val="1"/>
          <c:tx>
            <c:v>Corrected E-Granular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'2'!$AU$4:$AU$226</c:f>
            </c:numRef>
          </c:yVal>
          <c:smooth val="0"/>
          <c:extLst>
            <c:ext xmlns:c16="http://schemas.microsoft.com/office/drawing/2014/chart" uri="{C3380CC4-5D6E-409C-BE32-E72D297353CC}">
              <c16:uniqueId val="{00000001-5354-46F9-85B1-8119831F2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148000"/>
          <c:min val="108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516512822305314"/>
              <c:y val="0.88425489791836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2000"/>
      </c:valAx>
      <c:valAx>
        <c:axId val="234971304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4064596985040157E-2"/>
              <c:y val="0.157677908595620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495392220861837"/>
          <c:y val="0.92863210281502429"/>
          <c:w val="0.72862655137590404"/>
          <c:h val="7.0158968714076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PAVEMENT PERFORMANCE IN RUTTING</a:t>
            </a:r>
          </a:p>
        </c:rich>
      </c:tx>
      <c:layout>
        <c:manualLayout>
          <c:xMode val="edge"/>
          <c:yMode val="edge"/>
          <c:x val="0.31164201235575872"/>
          <c:y val="1.6233168255452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933893483540486E-2"/>
          <c:y val="0.14832136022837783"/>
          <c:w val="0.86327077235526783"/>
          <c:h val="0.68443865773381263"/>
        </c:manualLayout>
      </c:layout>
      <c:bar3D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3F9-41D7-B198-6E4A521C7064}"/>
            </c:ext>
          </c:extLst>
        </c:ser>
        <c:ser>
          <c:idx val="3"/>
          <c:order val="1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3F9-41D7-B198-6E4A521C7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cat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687827135477908"/>
              <c:y val="0.92672196011749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1080000" spcFirstLastPara="1" vertOverflow="ellipsis" wrap="square" anchor="ctr" anchorCtr="0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Algn val="ctr"/>
        <c:lblOffset val="100"/>
        <c:noMultiLvlLbl val="1"/>
      </c:cat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4711494915061693E-2"/>
              <c:y val="0.16066537165414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9717496861645065E-2"/>
          <c:y val="7.3604242121222338E-2"/>
          <c:w val="0.91485463184419569"/>
          <c:h val="9.78455252138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 b="1"/>
              <a:t>SUMMARY OF OVERLAY THICKNESS</a:t>
            </a:r>
          </a:p>
        </c:rich>
      </c:tx>
      <c:layout>
        <c:manualLayout>
          <c:xMode val="edge"/>
          <c:yMode val="edge"/>
          <c:x val="0.33064101267930635"/>
          <c:y val="2.5735294117647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164217306836983E-2"/>
          <c:y val="0.21448757347684017"/>
          <c:w val="0.92297346187089135"/>
          <c:h val="0.51006677474139261"/>
        </c:manualLayout>
      </c:layout>
      <c:bar3DChart>
        <c:barDir val="col"/>
        <c:grouping val="clustered"/>
        <c:varyColors val="0"/>
        <c:ser>
          <c:idx val="0"/>
          <c:order val="0"/>
          <c:tx>
            <c:v>Ovrelay Thickness Required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AD5-4781-BFA8-5FF271857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902328"/>
        <c:axId val="174901936"/>
        <c:axId val="0"/>
      </c:bar3DChart>
      <c:catAx>
        <c:axId val="174902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136858600756485"/>
              <c:y val="0.92116016288405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01936"/>
        <c:crosses val="autoZero"/>
        <c:auto val="1"/>
        <c:lblAlgn val="ctr"/>
        <c:lblOffset val="100"/>
        <c:noMultiLvlLbl val="0"/>
      </c:catAx>
      <c:valAx>
        <c:axId val="174901936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/>
                  <a:t>Minimum</a:t>
                </a:r>
                <a:r>
                  <a:rPr lang="en-US" sz="3600" b="1"/>
                  <a:t> Overlay Thickness Recommended</a:t>
                </a:r>
              </a:p>
            </c:rich>
          </c:tx>
          <c:layout>
            <c:manualLayout>
              <c:xMode val="edge"/>
              <c:yMode val="edge"/>
              <c:x val="1.8269074466144907E-2"/>
              <c:y val="0.131280589007256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0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82613067949382"/>
          <c:y val="9.6288172056844479E-2"/>
          <c:w val="0.81417163401519954"/>
          <c:h val="0.10990306546958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Elastic Modulus</a:t>
            </a:r>
          </a:p>
        </c:rich>
      </c:tx>
      <c:layout>
        <c:manualLayout>
          <c:xMode val="edge"/>
          <c:yMode val="edge"/>
          <c:x val="0.42204434330537738"/>
          <c:y val="4.11058229233175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932485616089866"/>
          <c:h val="0.54283946200147437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'3'!$AO$4:$AO$226</c:f>
              <c:numCache>
                <c:formatCode>0.00</c:formatCode>
                <c:ptCount val="223"/>
                <c:pt idx="0">
                  <c:v>2396.8000000000002</c:v>
                </c:pt>
                <c:pt idx="1">
                  <c:v>2398.4</c:v>
                </c:pt>
                <c:pt idx="2">
                  <c:v>2377.4</c:v>
                </c:pt>
                <c:pt idx="3">
                  <c:v>2398.4</c:v>
                </c:pt>
                <c:pt idx="4">
                  <c:v>2382.3000000000002</c:v>
                </c:pt>
                <c:pt idx="5">
                  <c:v>2322.6</c:v>
                </c:pt>
                <c:pt idx="6">
                  <c:v>2032.3</c:v>
                </c:pt>
                <c:pt idx="7">
                  <c:v>1000</c:v>
                </c:pt>
                <c:pt idx="8">
                  <c:v>2379</c:v>
                </c:pt>
                <c:pt idx="9">
                  <c:v>2391.9</c:v>
                </c:pt>
                <c:pt idx="10">
                  <c:v>2398.4</c:v>
                </c:pt>
                <c:pt idx="11">
                  <c:v>2379</c:v>
                </c:pt>
                <c:pt idx="12">
                  <c:v>2393.5</c:v>
                </c:pt>
                <c:pt idx="13" formatCode="General">
                  <c:v>2341.9</c:v>
                </c:pt>
                <c:pt idx="14">
                  <c:v>2361.3000000000002</c:v>
                </c:pt>
                <c:pt idx="15">
                  <c:v>2398.4</c:v>
                </c:pt>
                <c:pt idx="16">
                  <c:v>2025.8</c:v>
                </c:pt>
                <c:pt idx="17">
                  <c:v>762.9</c:v>
                </c:pt>
                <c:pt idx="18">
                  <c:v>1977.4</c:v>
                </c:pt>
                <c:pt idx="19" formatCode="General">
                  <c:v>1851.6</c:v>
                </c:pt>
                <c:pt idx="20" formatCode="General">
                  <c:v>2348.4</c:v>
                </c:pt>
                <c:pt idx="21" formatCode="General">
                  <c:v>2072.6</c:v>
                </c:pt>
                <c:pt idx="22">
                  <c:v>2371</c:v>
                </c:pt>
                <c:pt idx="23">
                  <c:v>2316.1</c:v>
                </c:pt>
                <c:pt idx="24">
                  <c:v>1574.2</c:v>
                </c:pt>
                <c:pt idx="25" formatCode="General">
                  <c:v>2317.6999999999998</c:v>
                </c:pt>
                <c:pt idx="26" formatCode="General">
                  <c:v>2343.5</c:v>
                </c:pt>
                <c:pt idx="27" formatCode="General">
                  <c:v>2379</c:v>
                </c:pt>
                <c:pt idx="28">
                  <c:v>2361.3000000000002</c:v>
                </c:pt>
                <c:pt idx="29">
                  <c:v>1990.3</c:v>
                </c:pt>
                <c:pt idx="30" formatCode="General">
                  <c:v>1367.7</c:v>
                </c:pt>
                <c:pt idx="31" formatCode="General">
                  <c:v>2382.3000000000002</c:v>
                </c:pt>
                <c:pt idx="32" formatCode="General">
                  <c:v>958.1</c:v>
                </c:pt>
                <c:pt idx="33" formatCode="General">
                  <c:v>2388.6999999999998</c:v>
                </c:pt>
                <c:pt idx="34" formatCode="General">
                  <c:v>2335.5</c:v>
                </c:pt>
                <c:pt idx="35" formatCode="General">
                  <c:v>2393.5</c:v>
                </c:pt>
                <c:pt idx="36" formatCode="General">
                  <c:v>2388.6999999999998</c:v>
                </c:pt>
                <c:pt idx="37" formatCode="General">
                  <c:v>759.7</c:v>
                </c:pt>
                <c:pt idx="39" formatCode="General">
                  <c:v>2390.3000000000002</c:v>
                </c:pt>
                <c:pt idx="40" formatCode="General">
                  <c:v>2380.6</c:v>
                </c:pt>
                <c:pt idx="41" formatCode="General">
                  <c:v>2393.5</c:v>
                </c:pt>
                <c:pt idx="42" formatCode="General">
                  <c:v>772.6</c:v>
                </c:pt>
                <c:pt idx="43" formatCode="General">
                  <c:v>762.9</c:v>
                </c:pt>
                <c:pt idx="44" formatCode="General">
                  <c:v>2356.5</c:v>
                </c:pt>
                <c:pt idx="45" formatCode="General">
                  <c:v>1704.8</c:v>
                </c:pt>
                <c:pt idx="46" formatCode="General">
                  <c:v>2361.3000000000002</c:v>
                </c:pt>
                <c:pt idx="47" formatCode="General">
                  <c:v>2379</c:v>
                </c:pt>
                <c:pt idx="48" formatCode="General">
                  <c:v>2362.9</c:v>
                </c:pt>
                <c:pt idx="49" formatCode="General">
                  <c:v>2390.3000000000002</c:v>
                </c:pt>
                <c:pt idx="50" formatCode="General">
                  <c:v>2393.5</c:v>
                </c:pt>
                <c:pt idx="51" formatCode="General">
                  <c:v>1995.2</c:v>
                </c:pt>
                <c:pt idx="52" formatCode="General">
                  <c:v>1890.3</c:v>
                </c:pt>
                <c:pt idx="53" formatCode="General">
                  <c:v>2400</c:v>
                </c:pt>
                <c:pt idx="54" formatCode="General">
                  <c:v>2358.1</c:v>
                </c:pt>
                <c:pt idx="55" formatCode="General">
                  <c:v>2379</c:v>
                </c:pt>
                <c:pt idx="56" formatCode="General">
                  <c:v>2393.5</c:v>
                </c:pt>
                <c:pt idx="57" formatCode="General">
                  <c:v>2396.8000000000002</c:v>
                </c:pt>
                <c:pt idx="58" formatCode="General">
                  <c:v>2371</c:v>
                </c:pt>
                <c:pt idx="59" formatCode="General">
                  <c:v>764.5</c:v>
                </c:pt>
                <c:pt idx="60" formatCode="General">
                  <c:v>890.3</c:v>
                </c:pt>
                <c:pt idx="61" formatCode="General">
                  <c:v>2395.1999999999998</c:v>
                </c:pt>
                <c:pt idx="62" formatCode="General">
                  <c:v>2390.3000000000002</c:v>
                </c:pt>
                <c:pt idx="63" formatCode="General">
                  <c:v>2364.5</c:v>
                </c:pt>
                <c:pt idx="64" formatCode="General">
                  <c:v>2364.5</c:v>
                </c:pt>
                <c:pt idx="65" formatCode="General">
                  <c:v>2377.4</c:v>
                </c:pt>
                <c:pt idx="66" formatCode="General">
                  <c:v>2383.9</c:v>
                </c:pt>
                <c:pt idx="67" formatCode="General">
                  <c:v>2398.4</c:v>
                </c:pt>
                <c:pt idx="68" formatCode="General">
                  <c:v>2264.5</c:v>
                </c:pt>
                <c:pt idx="69" formatCode="General">
                  <c:v>2371</c:v>
                </c:pt>
                <c:pt idx="70" formatCode="General">
                  <c:v>2364.5</c:v>
                </c:pt>
                <c:pt idx="71" formatCode="General">
                  <c:v>1938.7</c:v>
                </c:pt>
                <c:pt idx="72" formatCode="General">
                  <c:v>1327.4</c:v>
                </c:pt>
                <c:pt idx="73" formatCode="General">
                  <c:v>2327.4</c:v>
                </c:pt>
                <c:pt idx="74" formatCode="General">
                  <c:v>2356.5</c:v>
                </c:pt>
                <c:pt idx="75" formatCode="General">
                  <c:v>2356.25</c:v>
                </c:pt>
                <c:pt idx="76" formatCode="General">
                  <c:v>1909.7</c:v>
                </c:pt>
                <c:pt idx="78" formatCode="General">
                  <c:v>2375.8000000000002</c:v>
                </c:pt>
                <c:pt idx="79" formatCode="General">
                  <c:v>2332.3000000000002</c:v>
                </c:pt>
                <c:pt idx="80" formatCode="General">
                  <c:v>762.9</c:v>
                </c:pt>
                <c:pt idx="81" formatCode="General">
                  <c:v>750</c:v>
                </c:pt>
                <c:pt idx="82" formatCode="General">
                  <c:v>2387.1</c:v>
                </c:pt>
                <c:pt idx="83" formatCode="General">
                  <c:v>2369.4</c:v>
                </c:pt>
                <c:pt idx="84" formatCode="General">
                  <c:v>2396.8000000000002</c:v>
                </c:pt>
                <c:pt idx="85" formatCode="General">
                  <c:v>2391.9</c:v>
                </c:pt>
                <c:pt idx="86" formatCode="General">
                  <c:v>2388.6999999999998</c:v>
                </c:pt>
                <c:pt idx="87" formatCode="General">
                  <c:v>2371</c:v>
                </c:pt>
                <c:pt idx="88" formatCode="General">
                  <c:v>783.9</c:v>
                </c:pt>
                <c:pt idx="89" formatCode="General">
                  <c:v>2398.4</c:v>
                </c:pt>
                <c:pt idx="90" formatCode="General">
                  <c:v>2382.3000000000002</c:v>
                </c:pt>
                <c:pt idx="91" formatCode="General">
                  <c:v>2377.4</c:v>
                </c:pt>
                <c:pt idx="92" formatCode="General">
                  <c:v>2400</c:v>
                </c:pt>
                <c:pt idx="93" formatCode="General">
                  <c:v>2388.6999999999998</c:v>
                </c:pt>
                <c:pt idx="94" formatCode="General">
                  <c:v>1750</c:v>
                </c:pt>
                <c:pt idx="95" formatCode="General">
                  <c:v>2348.4</c:v>
                </c:pt>
                <c:pt idx="96" formatCode="General">
                  <c:v>769.4</c:v>
                </c:pt>
                <c:pt idx="97" formatCode="General">
                  <c:v>2374.1999999999998</c:v>
                </c:pt>
                <c:pt idx="98" formatCode="General">
                  <c:v>2337.1</c:v>
                </c:pt>
                <c:pt idx="99" formatCode="General">
                  <c:v>2350</c:v>
                </c:pt>
                <c:pt idx="100" formatCode="General">
                  <c:v>2396.8000000000002</c:v>
                </c:pt>
                <c:pt idx="101" formatCode="General">
                  <c:v>2393.5</c:v>
                </c:pt>
                <c:pt idx="102" formatCode="General">
                  <c:v>2361.3000000000002</c:v>
                </c:pt>
                <c:pt idx="103" formatCode="General">
                  <c:v>2388.6999999999998</c:v>
                </c:pt>
                <c:pt idx="104" formatCode="General">
                  <c:v>2396.8000000000002</c:v>
                </c:pt>
                <c:pt idx="105" formatCode="General">
                  <c:v>2379</c:v>
                </c:pt>
                <c:pt idx="107" formatCode="General">
                  <c:v>2385.5</c:v>
                </c:pt>
                <c:pt idx="108" formatCode="General">
                  <c:v>2341.9</c:v>
                </c:pt>
                <c:pt idx="109" formatCode="General">
                  <c:v>861.3</c:v>
                </c:pt>
                <c:pt idx="110" formatCode="General">
                  <c:v>2372.6</c:v>
                </c:pt>
                <c:pt idx="111" formatCode="General">
                  <c:v>2372.6</c:v>
                </c:pt>
                <c:pt idx="112" formatCode="General">
                  <c:v>2362.9</c:v>
                </c:pt>
                <c:pt idx="113" formatCode="General">
                  <c:v>2395.1999999999998</c:v>
                </c:pt>
                <c:pt idx="114" formatCode="General">
                  <c:v>2390.3000000000002</c:v>
                </c:pt>
                <c:pt idx="115" formatCode="General">
                  <c:v>2400</c:v>
                </c:pt>
                <c:pt idx="116" formatCode="General">
                  <c:v>2361.3000000000002</c:v>
                </c:pt>
                <c:pt idx="117" formatCode="General">
                  <c:v>1488.7</c:v>
                </c:pt>
                <c:pt idx="118" formatCode="General">
                  <c:v>774.2</c:v>
                </c:pt>
                <c:pt idx="119" formatCode="General">
                  <c:v>2354.8000000000002</c:v>
                </c:pt>
                <c:pt idx="120" formatCode="General">
                  <c:v>2398.4</c:v>
                </c:pt>
                <c:pt idx="121" formatCode="General">
                  <c:v>2309.6999999999998</c:v>
                </c:pt>
                <c:pt idx="122" formatCode="General">
                  <c:v>2374.1999999999998</c:v>
                </c:pt>
                <c:pt idx="123" formatCode="General">
                  <c:v>2009.7</c:v>
                </c:pt>
                <c:pt idx="124" formatCode="General">
                  <c:v>2395.1999999999998</c:v>
                </c:pt>
                <c:pt idx="125" formatCode="General">
                  <c:v>2387.1</c:v>
                </c:pt>
                <c:pt idx="126" formatCode="General">
                  <c:v>2387.1</c:v>
                </c:pt>
                <c:pt idx="127" formatCode="General">
                  <c:v>2353.1999999999998</c:v>
                </c:pt>
                <c:pt idx="128" formatCode="General">
                  <c:v>2398.4</c:v>
                </c:pt>
                <c:pt idx="129" formatCode="General">
                  <c:v>2354.8000000000002</c:v>
                </c:pt>
                <c:pt idx="130" formatCode="General">
                  <c:v>2398.4</c:v>
                </c:pt>
                <c:pt idx="131" formatCode="General">
                  <c:v>2372.6</c:v>
                </c:pt>
                <c:pt idx="132" formatCode="General">
                  <c:v>2341.9</c:v>
                </c:pt>
                <c:pt idx="133" formatCode="General">
                  <c:v>759.7</c:v>
                </c:pt>
                <c:pt idx="134" formatCode="General">
                  <c:v>2390.3000000000002</c:v>
                </c:pt>
                <c:pt idx="135" formatCode="General">
                  <c:v>2371</c:v>
                </c:pt>
                <c:pt idx="136" formatCode="General">
                  <c:v>2379</c:v>
                </c:pt>
                <c:pt idx="137" formatCode="General">
                  <c:v>2388.6999999999998</c:v>
                </c:pt>
                <c:pt idx="138" formatCode="General">
                  <c:v>2383.9</c:v>
                </c:pt>
                <c:pt idx="139" formatCode="General">
                  <c:v>2372.6</c:v>
                </c:pt>
                <c:pt idx="140" formatCode="General">
                  <c:v>1466.1</c:v>
                </c:pt>
                <c:pt idx="142" formatCode="General">
                  <c:v>2366.1</c:v>
                </c:pt>
                <c:pt idx="143" formatCode="General">
                  <c:v>2359.6999999999998</c:v>
                </c:pt>
                <c:pt idx="144" formatCode="General">
                  <c:v>2395.1999999999998</c:v>
                </c:pt>
                <c:pt idx="145" formatCode="General">
                  <c:v>1067.7</c:v>
                </c:pt>
                <c:pt idx="146" formatCode="General">
                  <c:v>1051.5999999999999</c:v>
                </c:pt>
                <c:pt idx="147" formatCode="General">
                  <c:v>2387.1</c:v>
                </c:pt>
                <c:pt idx="148" formatCode="General">
                  <c:v>2369.4</c:v>
                </c:pt>
                <c:pt idx="149" formatCode="General">
                  <c:v>2354.8000000000002</c:v>
                </c:pt>
                <c:pt idx="150" formatCode="General">
                  <c:v>2396.8000000000002</c:v>
                </c:pt>
                <c:pt idx="151" formatCode="General">
                  <c:v>2377.4</c:v>
                </c:pt>
                <c:pt idx="152" formatCode="General">
                  <c:v>2379</c:v>
                </c:pt>
                <c:pt idx="153" formatCode="General">
                  <c:v>2380.6</c:v>
                </c:pt>
                <c:pt idx="154" formatCode="General">
                  <c:v>2388.6999999999998</c:v>
                </c:pt>
                <c:pt idx="155" formatCode="General">
                  <c:v>2371</c:v>
                </c:pt>
                <c:pt idx="157" formatCode="General">
                  <c:v>872.6</c:v>
                </c:pt>
                <c:pt idx="158" formatCode="General">
                  <c:v>754.8</c:v>
                </c:pt>
                <c:pt idx="159" formatCode="General">
                  <c:v>2390.3000000000002</c:v>
                </c:pt>
                <c:pt idx="160" formatCode="General">
                  <c:v>2366.1</c:v>
                </c:pt>
                <c:pt idx="161" formatCode="General">
                  <c:v>2388.6999999999998</c:v>
                </c:pt>
                <c:pt idx="162" formatCode="General">
                  <c:v>2374.1999999999998</c:v>
                </c:pt>
                <c:pt idx="163" formatCode="General">
                  <c:v>1859.7</c:v>
                </c:pt>
                <c:pt idx="164" formatCode="General">
                  <c:v>1859.7</c:v>
                </c:pt>
                <c:pt idx="165" formatCode="General">
                  <c:v>2391.9</c:v>
                </c:pt>
                <c:pt idx="166" formatCode="General">
                  <c:v>2372.6</c:v>
                </c:pt>
                <c:pt idx="167" formatCode="General">
                  <c:v>2346.8000000000002</c:v>
                </c:pt>
                <c:pt idx="168" formatCode="General">
                  <c:v>1862.9</c:v>
                </c:pt>
                <c:pt idx="169" formatCode="General">
                  <c:v>2396.8000000000002</c:v>
                </c:pt>
                <c:pt idx="170" formatCode="General">
                  <c:v>2332.3000000000002</c:v>
                </c:pt>
                <c:pt idx="172" formatCode="General">
                  <c:v>2387.1</c:v>
                </c:pt>
                <c:pt idx="173" formatCode="General">
                  <c:v>2391.9</c:v>
                </c:pt>
                <c:pt idx="174" formatCode="General">
                  <c:v>2395.1999999999998</c:v>
                </c:pt>
                <c:pt idx="175" formatCode="General">
                  <c:v>2395.1999999999998</c:v>
                </c:pt>
                <c:pt idx="176" formatCode="General">
                  <c:v>766.1</c:v>
                </c:pt>
                <c:pt idx="177" formatCode="General">
                  <c:v>2308.1</c:v>
                </c:pt>
                <c:pt idx="178" formatCode="General">
                  <c:v>2382.3000000000002</c:v>
                </c:pt>
                <c:pt idx="180" formatCode="General">
                  <c:v>2359.6999999999998</c:v>
                </c:pt>
                <c:pt idx="181" formatCode="General">
                  <c:v>2398.4</c:v>
                </c:pt>
                <c:pt idx="182" formatCode="General">
                  <c:v>2393.5</c:v>
                </c:pt>
                <c:pt idx="183" formatCode="General">
                  <c:v>1798.4</c:v>
                </c:pt>
                <c:pt idx="184" formatCode="General">
                  <c:v>1591.9</c:v>
                </c:pt>
                <c:pt idx="185" formatCode="General">
                  <c:v>1829</c:v>
                </c:pt>
                <c:pt idx="186" formatCode="General">
                  <c:v>2385.5</c:v>
                </c:pt>
                <c:pt idx="187" formatCode="General">
                  <c:v>2398.4</c:v>
                </c:pt>
                <c:pt idx="188" formatCode="General">
                  <c:v>2395.1999999999998</c:v>
                </c:pt>
                <c:pt idx="189" formatCode="General">
                  <c:v>2393.5</c:v>
                </c:pt>
                <c:pt idx="190" formatCode="General">
                  <c:v>945.2</c:v>
                </c:pt>
                <c:pt idx="191" formatCode="General">
                  <c:v>1143.5</c:v>
                </c:pt>
                <c:pt idx="192" formatCode="General">
                  <c:v>2375.8000000000002</c:v>
                </c:pt>
                <c:pt idx="193" formatCode="General">
                  <c:v>2396.8000000000002</c:v>
                </c:pt>
                <c:pt idx="194" formatCode="General">
                  <c:v>2258.1</c:v>
                </c:pt>
                <c:pt idx="195" formatCode="General">
                  <c:v>2327.4</c:v>
                </c:pt>
                <c:pt idx="196" formatCode="General">
                  <c:v>1630.6</c:v>
                </c:pt>
                <c:pt idx="197" formatCode="General">
                  <c:v>1819.4</c:v>
                </c:pt>
                <c:pt idx="198" formatCode="General">
                  <c:v>1819.4</c:v>
                </c:pt>
                <c:pt idx="199" formatCode="General">
                  <c:v>1283.9000000000001</c:v>
                </c:pt>
                <c:pt idx="200" formatCode="General">
                  <c:v>1153.2</c:v>
                </c:pt>
                <c:pt idx="201" formatCode="General">
                  <c:v>2380.6</c:v>
                </c:pt>
                <c:pt idx="202" formatCode="General">
                  <c:v>774.2</c:v>
                </c:pt>
                <c:pt idx="203" formatCode="General">
                  <c:v>804.8</c:v>
                </c:pt>
                <c:pt idx="204" formatCode="General">
                  <c:v>1537.1</c:v>
                </c:pt>
                <c:pt idx="205" formatCode="General">
                  <c:v>1119.4000000000001</c:v>
                </c:pt>
                <c:pt idx="206" formatCode="General">
                  <c:v>885.5</c:v>
                </c:pt>
                <c:pt idx="207" formatCode="General">
                  <c:v>750</c:v>
                </c:pt>
                <c:pt idx="208" formatCode="General">
                  <c:v>753.2</c:v>
                </c:pt>
                <c:pt idx="209" formatCode="General">
                  <c:v>756.5</c:v>
                </c:pt>
                <c:pt idx="210" formatCode="General">
                  <c:v>779</c:v>
                </c:pt>
                <c:pt idx="211" formatCode="General">
                  <c:v>750</c:v>
                </c:pt>
                <c:pt idx="212" formatCode="General">
                  <c:v>751.6</c:v>
                </c:pt>
                <c:pt idx="213" formatCode="General">
                  <c:v>750</c:v>
                </c:pt>
                <c:pt idx="214" formatCode="General">
                  <c:v>782.3</c:v>
                </c:pt>
                <c:pt idx="215" formatCode="General">
                  <c:v>2312.9</c:v>
                </c:pt>
                <c:pt idx="216" formatCode="General">
                  <c:v>822.6</c:v>
                </c:pt>
                <c:pt idx="217" formatCode="General">
                  <c:v>1595.2</c:v>
                </c:pt>
                <c:pt idx="218" formatCode="General">
                  <c:v>1704.8</c:v>
                </c:pt>
                <c:pt idx="219" formatCode="General">
                  <c:v>1769.4</c:v>
                </c:pt>
                <c:pt idx="220" formatCode="General">
                  <c:v>2398.4</c:v>
                </c:pt>
                <c:pt idx="221" formatCode="General">
                  <c:v>2372.6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BE-4A4D-8351-D8E3E8C157C6}"/>
            </c:ext>
          </c:extLst>
        </c:ser>
        <c:ser>
          <c:idx val="1"/>
          <c:order val="1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'3'!$AP$4:$AP$226</c:f>
              <c:numCache>
                <c:formatCode>0.00</c:formatCode>
                <c:ptCount val="223"/>
                <c:pt idx="0">
                  <c:v>261</c:v>
                </c:pt>
                <c:pt idx="1">
                  <c:v>260</c:v>
                </c:pt>
                <c:pt idx="2">
                  <c:v>260.89999999999998</c:v>
                </c:pt>
                <c:pt idx="3" formatCode="General">
                  <c:v>260.5</c:v>
                </c:pt>
                <c:pt idx="4" formatCode="General">
                  <c:v>260.7</c:v>
                </c:pt>
                <c:pt idx="5" formatCode="General">
                  <c:v>261.3</c:v>
                </c:pt>
                <c:pt idx="6">
                  <c:v>225</c:v>
                </c:pt>
                <c:pt idx="7">
                  <c:v>214.5</c:v>
                </c:pt>
                <c:pt idx="8">
                  <c:v>260.60000000000002</c:v>
                </c:pt>
                <c:pt idx="9">
                  <c:v>260.5</c:v>
                </c:pt>
                <c:pt idx="10" formatCode="General">
                  <c:v>257.8</c:v>
                </c:pt>
                <c:pt idx="11">
                  <c:v>260.39999999999998</c:v>
                </c:pt>
                <c:pt idx="12">
                  <c:v>260.3</c:v>
                </c:pt>
                <c:pt idx="13" formatCode="General">
                  <c:v>260.10000000000002</c:v>
                </c:pt>
                <c:pt idx="14" formatCode="General">
                  <c:v>259.89999999999998</c:v>
                </c:pt>
                <c:pt idx="15" formatCode="General">
                  <c:v>257.7</c:v>
                </c:pt>
                <c:pt idx="16" formatCode="General">
                  <c:v>216.6</c:v>
                </c:pt>
                <c:pt idx="17" formatCode="General">
                  <c:v>214.8</c:v>
                </c:pt>
                <c:pt idx="18" formatCode="General">
                  <c:v>214.2</c:v>
                </c:pt>
                <c:pt idx="19" formatCode="General">
                  <c:v>214.5</c:v>
                </c:pt>
                <c:pt idx="20" formatCode="General">
                  <c:v>260.8</c:v>
                </c:pt>
                <c:pt idx="21" formatCode="General">
                  <c:v>220.5</c:v>
                </c:pt>
                <c:pt idx="22" formatCode="0.0">
                  <c:v>261.5</c:v>
                </c:pt>
                <c:pt idx="23" formatCode="0.0">
                  <c:v>260.39999999999998</c:v>
                </c:pt>
                <c:pt idx="24">
                  <c:v>220.5</c:v>
                </c:pt>
                <c:pt idx="25" formatCode="General">
                  <c:v>261.3</c:v>
                </c:pt>
                <c:pt idx="26" formatCode="General">
                  <c:v>260.60000000000002</c:v>
                </c:pt>
                <c:pt idx="27" formatCode="General">
                  <c:v>261.2</c:v>
                </c:pt>
                <c:pt idx="28" formatCode="General">
                  <c:v>260.7</c:v>
                </c:pt>
                <c:pt idx="29" formatCode="General">
                  <c:v>260.10000000000002</c:v>
                </c:pt>
                <c:pt idx="30" formatCode="General">
                  <c:v>214.8</c:v>
                </c:pt>
                <c:pt idx="31" formatCode="General">
                  <c:v>260.60000000000002</c:v>
                </c:pt>
                <c:pt idx="32" formatCode="General">
                  <c:v>215.1</c:v>
                </c:pt>
                <c:pt idx="33" formatCode="General">
                  <c:v>261.39999999999998</c:v>
                </c:pt>
                <c:pt idx="34" formatCode="General">
                  <c:v>261.39999999999998</c:v>
                </c:pt>
                <c:pt idx="35" formatCode="General">
                  <c:v>261.2</c:v>
                </c:pt>
                <c:pt idx="36" formatCode="General">
                  <c:v>259.89999999999998</c:v>
                </c:pt>
                <c:pt idx="37" formatCode="General">
                  <c:v>214</c:v>
                </c:pt>
                <c:pt idx="39" formatCode="General">
                  <c:v>260.89999999999998</c:v>
                </c:pt>
                <c:pt idx="40" formatCode="General">
                  <c:v>261.5</c:v>
                </c:pt>
                <c:pt idx="41" formatCode="General">
                  <c:v>261.3</c:v>
                </c:pt>
                <c:pt idx="42" formatCode="General">
                  <c:v>215.5</c:v>
                </c:pt>
                <c:pt idx="43" formatCode="General">
                  <c:v>214.3</c:v>
                </c:pt>
                <c:pt idx="44" formatCode="General">
                  <c:v>259.5</c:v>
                </c:pt>
                <c:pt idx="45" formatCode="General">
                  <c:v>214.6</c:v>
                </c:pt>
                <c:pt idx="46" formatCode="General">
                  <c:v>260.8</c:v>
                </c:pt>
                <c:pt idx="47" formatCode="General">
                  <c:v>260.7</c:v>
                </c:pt>
                <c:pt idx="48" formatCode="General">
                  <c:v>260.39999999999998</c:v>
                </c:pt>
                <c:pt idx="49" formatCode="General">
                  <c:v>259.2</c:v>
                </c:pt>
                <c:pt idx="50" formatCode="General">
                  <c:v>259.2</c:v>
                </c:pt>
                <c:pt idx="51" formatCode="General">
                  <c:v>227.9</c:v>
                </c:pt>
                <c:pt idx="52" formatCode="General">
                  <c:v>237.4</c:v>
                </c:pt>
                <c:pt idx="53" formatCode="General">
                  <c:v>261.3</c:v>
                </c:pt>
                <c:pt idx="54" formatCode="General">
                  <c:v>260.89999999999998</c:v>
                </c:pt>
                <c:pt idx="55" formatCode="General">
                  <c:v>259.7</c:v>
                </c:pt>
                <c:pt idx="56" formatCode="General">
                  <c:v>261.3</c:v>
                </c:pt>
                <c:pt idx="57" formatCode="General">
                  <c:v>261</c:v>
                </c:pt>
                <c:pt idx="58" formatCode="General">
                  <c:v>260.5</c:v>
                </c:pt>
                <c:pt idx="59" formatCode="General">
                  <c:v>214</c:v>
                </c:pt>
                <c:pt idx="60" formatCode="General">
                  <c:v>214.3</c:v>
                </c:pt>
                <c:pt idx="61" formatCode="General">
                  <c:v>261.3</c:v>
                </c:pt>
                <c:pt idx="62" formatCode="General">
                  <c:v>261.10000000000002</c:v>
                </c:pt>
                <c:pt idx="63" formatCode="General">
                  <c:v>261.10000000000002</c:v>
                </c:pt>
                <c:pt idx="64" formatCode="General">
                  <c:v>260.10000000000002</c:v>
                </c:pt>
                <c:pt idx="65" formatCode="General">
                  <c:v>259.8</c:v>
                </c:pt>
                <c:pt idx="66" formatCode="General">
                  <c:v>260.60000000000002</c:v>
                </c:pt>
                <c:pt idx="67" formatCode="General">
                  <c:v>259.3</c:v>
                </c:pt>
                <c:pt idx="68" formatCode="General">
                  <c:v>259.8</c:v>
                </c:pt>
                <c:pt idx="69" formatCode="General">
                  <c:v>260.3</c:v>
                </c:pt>
                <c:pt idx="70" formatCode="General">
                  <c:v>261.2</c:v>
                </c:pt>
                <c:pt idx="71" formatCode="General">
                  <c:v>214.5</c:v>
                </c:pt>
                <c:pt idx="72" formatCode="General">
                  <c:v>216.2</c:v>
                </c:pt>
                <c:pt idx="73" formatCode="General">
                  <c:v>261.39999999999998</c:v>
                </c:pt>
                <c:pt idx="74" formatCode="General">
                  <c:v>214.7</c:v>
                </c:pt>
                <c:pt idx="75" formatCode="General">
                  <c:v>215.6</c:v>
                </c:pt>
                <c:pt idx="76" formatCode="General">
                  <c:v>261.5</c:v>
                </c:pt>
                <c:pt idx="78" formatCode="General">
                  <c:v>261.3</c:v>
                </c:pt>
                <c:pt idx="79" formatCode="General">
                  <c:v>259.8</c:v>
                </c:pt>
                <c:pt idx="80" formatCode="General">
                  <c:v>214.8</c:v>
                </c:pt>
                <c:pt idx="81" formatCode="General">
                  <c:v>214.4</c:v>
                </c:pt>
                <c:pt idx="82" formatCode="General">
                  <c:v>261.3</c:v>
                </c:pt>
                <c:pt idx="83" formatCode="General">
                  <c:v>259.60000000000002</c:v>
                </c:pt>
                <c:pt idx="84" formatCode="General">
                  <c:v>259.8</c:v>
                </c:pt>
                <c:pt idx="85" formatCode="General">
                  <c:v>259.5</c:v>
                </c:pt>
                <c:pt idx="86" formatCode="General">
                  <c:v>260.39999999999998</c:v>
                </c:pt>
                <c:pt idx="87" formatCode="General">
                  <c:v>261.10000000000002</c:v>
                </c:pt>
                <c:pt idx="88" formatCode="General">
                  <c:v>214.1</c:v>
                </c:pt>
                <c:pt idx="89" formatCode="General">
                  <c:v>260.39999999999998</c:v>
                </c:pt>
                <c:pt idx="90" formatCode="General">
                  <c:v>258.60000000000002</c:v>
                </c:pt>
                <c:pt idx="91" formatCode="General">
                  <c:v>261.5</c:v>
                </c:pt>
                <c:pt idx="92" formatCode="General">
                  <c:v>260.60000000000002</c:v>
                </c:pt>
                <c:pt idx="93" formatCode="General">
                  <c:v>260.60000000000002</c:v>
                </c:pt>
                <c:pt idx="94" formatCode="General">
                  <c:v>214.4</c:v>
                </c:pt>
                <c:pt idx="95" formatCode="General">
                  <c:v>254.7</c:v>
                </c:pt>
                <c:pt idx="96" formatCode="General">
                  <c:v>214</c:v>
                </c:pt>
                <c:pt idx="97" formatCode="General">
                  <c:v>259.8</c:v>
                </c:pt>
                <c:pt idx="98" formatCode="General">
                  <c:v>261.10000000000002</c:v>
                </c:pt>
                <c:pt idx="99" formatCode="General">
                  <c:v>261.2</c:v>
                </c:pt>
                <c:pt idx="100" formatCode="General">
                  <c:v>259.3</c:v>
                </c:pt>
                <c:pt idx="101" formatCode="General">
                  <c:v>260.8</c:v>
                </c:pt>
                <c:pt idx="102" formatCode="General">
                  <c:v>260.8</c:v>
                </c:pt>
                <c:pt idx="103" formatCode="General">
                  <c:v>257.39999999999998</c:v>
                </c:pt>
                <c:pt idx="104" formatCode="General">
                  <c:v>260.5</c:v>
                </c:pt>
                <c:pt idx="105" formatCode="General">
                  <c:v>260.39999999999998</c:v>
                </c:pt>
                <c:pt idx="107" formatCode="General">
                  <c:v>261.10000000000002</c:v>
                </c:pt>
                <c:pt idx="108" formatCode="General">
                  <c:v>261.2</c:v>
                </c:pt>
                <c:pt idx="109" formatCode="General">
                  <c:v>214.3</c:v>
                </c:pt>
                <c:pt idx="110" formatCode="General">
                  <c:v>259.3</c:v>
                </c:pt>
                <c:pt idx="111" formatCode="General">
                  <c:v>259.3</c:v>
                </c:pt>
                <c:pt idx="112" formatCode="General">
                  <c:v>261.3</c:v>
                </c:pt>
                <c:pt idx="113" formatCode="General">
                  <c:v>261</c:v>
                </c:pt>
                <c:pt idx="114" formatCode="General">
                  <c:v>261.2</c:v>
                </c:pt>
                <c:pt idx="115" formatCode="General">
                  <c:v>261.39999999999998</c:v>
                </c:pt>
                <c:pt idx="116" formatCode="General">
                  <c:v>261.10000000000002</c:v>
                </c:pt>
                <c:pt idx="117" formatCode="General">
                  <c:v>214</c:v>
                </c:pt>
                <c:pt idx="118" formatCode="General">
                  <c:v>214.2</c:v>
                </c:pt>
                <c:pt idx="119" formatCode="General">
                  <c:v>260.8</c:v>
                </c:pt>
                <c:pt idx="120" formatCode="General">
                  <c:v>261.3</c:v>
                </c:pt>
                <c:pt idx="121" formatCode="General">
                  <c:v>261.5</c:v>
                </c:pt>
                <c:pt idx="122" formatCode="General">
                  <c:v>261.5</c:v>
                </c:pt>
                <c:pt idx="123" formatCode="General">
                  <c:v>226.1</c:v>
                </c:pt>
                <c:pt idx="124" formatCode="General">
                  <c:v>260.5</c:v>
                </c:pt>
                <c:pt idx="125" formatCode="General">
                  <c:v>261.39999999999998</c:v>
                </c:pt>
                <c:pt idx="126" formatCode="General">
                  <c:v>259.89999999999998</c:v>
                </c:pt>
                <c:pt idx="127" formatCode="General">
                  <c:v>261.3</c:v>
                </c:pt>
                <c:pt idx="128" formatCode="General">
                  <c:v>260.10000000000002</c:v>
                </c:pt>
                <c:pt idx="129" formatCode="General">
                  <c:v>260.89999999999998</c:v>
                </c:pt>
                <c:pt idx="130" formatCode="General">
                  <c:v>261.39999999999998</c:v>
                </c:pt>
                <c:pt idx="131" formatCode="General">
                  <c:v>260.39999999999998</c:v>
                </c:pt>
                <c:pt idx="132" formatCode="General">
                  <c:v>261</c:v>
                </c:pt>
                <c:pt idx="133" formatCode="General">
                  <c:v>214.2</c:v>
                </c:pt>
                <c:pt idx="134" formatCode="General">
                  <c:v>261.3</c:v>
                </c:pt>
                <c:pt idx="135" formatCode="General">
                  <c:v>261.5</c:v>
                </c:pt>
                <c:pt idx="136" formatCode="General">
                  <c:v>261.39999999999998</c:v>
                </c:pt>
                <c:pt idx="137" formatCode="General">
                  <c:v>260.10000000000002</c:v>
                </c:pt>
                <c:pt idx="138" formatCode="General">
                  <c:v>261.2</c:v>
                </c:pt>
                <c:pt idx="139" formatCode="General">
                  <c:v>261</c:v>
                </c:pt>
                <c:pt idx="140" formatCode="General">
                  <c:v>215.1</c:v>
                </c:pt>
                <c:pt idx="142" formatCode="General">
                  <c:v>259.2</c:v>
                </c:pt>
                <c:pt idx="143" formatCode="General">
                  <c:v>259.60000000000002</c:v>
                </c:pt>
                <c:pt idx="144" formatCode="General">
                  <c:v>327.3</c:v>
                </c:pt>
                <c:pt idx="145" formatCode="General">
                  <c:v>214.3</c:v>
                </c:pt>
                <c:pt idx="146" formatCode="General">
                  <c:v>214.7</c:v>
                </c:pt>
                <c:pt idx="147" formatCode="General">
                  <c:v>261.3</c:v>
                </c:pt>
                <c:pt idx="148" formatCode="General">
                  <c:v>261.2</c:v>
                </c:pt>
                <c:pt idx="149" formatCode="General">
                  <c:v>260.10000000000002</c:v>
                </c:pt>
                <c:pt idx="150" formatCode="General">
                  <c:v>258.7</c:v>
                </c:pt>
                <c:pt idx="151" formatCode="General">
                  <c:v>261.2</c:v>
                </c:pt>
                <c:pt idx="152" formatCode="General">
                  <c:v>259.3</c:v>
                </c:pt>
                <c:pt idx="153" formatCode="General">
                  <c:v>261.10000000000002</c:v>
                </c:pt>
                <c:pt idx="154" formatCode="General">
                  <c:v>261.5</c:v>
                </c:pt>
                <c:pt idx="155" formatCode="General">
                  <c:v>260.3</c:v>
                </c:pt>
                <c:pt idx="157" formatCode="General">
                  <c:v>214.1</c:v>
                </c:pt>
                <c:pt idx="158" formatCode="General">
                  <c:v>214</c:v>
                </c:pt>
                <c:pt idx="159" formatCode="General">
                  <c:v>259.89999999999998</c:v>
                </c:pt>
                <c:pt idx="160" formatCode="General">
                  <c:v>261</c:v>
                </c:pt>
                <c:pt idx="161" formatCode="General">
                  <c:v>259.7</c:v>
                </c:pt>
                <c:pt idx="162" formatCode="General">
                  <c:v>259.5</c:v>
                </c:pt>
                <c:pt idx="163" formatCode="General">
                  <c:v>215.2</c:v>
                </c:pt>
                <c:pt idx="164" formatCode="General">
                  <c:v>215.2</c:v>
                </c:pt>
                <c:pt idx="165" formatCode="General">
                  <c:v>261.10000000000002</c:v>
                </c:pt>
                <c:pt idx="166" formatCode="General">
                  <c:v>255</c:v>
                </c:pt>
                <c:pt idx="167" formatCode="General">
                  <c:v>260.8</c:v>
                </c:pt>
                <c:pt idx="168" formatCode="General">
                  <c:v>233.6</c:v>
                </c:pt>
                <c:pt idx="169" formatCode="General">
                  <c:v>258.39999999999998</c:v>
                </c:pt>
                <c:pt idx="170" formatCode="General">
                  <c:v>260.89999999999998</c:v>
                </c:pt>
                <c:pt idx="172" formatCode="General">
                  <c:v>327.5</c:v>
                </c:pt>
                <c:pt idx="173" formatCode="General">
                  <c:v>326.60000000000002</c:v>
                </c:pt>
                <c:pt idx="174" formatCode="General">
                  <c:v>327.60000000000002</c:v>
                </c:pt>
                <c:pt idx="175" formatCode="General">
                  <c:v>327.3</c:v>
                </c:pt>
                <c:pt idx="176" formatCode="General">
                  <c:v>270.89999999999998</c:v>
                </c:pt>
                <c:pt idx="177" formatCode="General">
                  <c:v>327.10000000000002</c:v>
                </c:pt>
                <c:pt idx="178" formatCode="General">
                  <c:v>326.8</c:v>
                </c:pt>
                <c:pt idx="180" formatCode="General">
                  <c:v>326.89999999999998</c:v>
                </c:pt>
                <c:pt idx="181" formatCode="General">
                  <c:v>327.7</c:v>
                </c:pt>
                <c:pt idx="182" formatCode="General">
                  <c:v>327.10000000000002</c:v>
                </c:pt>
                <c:pt idx="183" formatCode="General">
                  <c:v>327.60000000000002</c:v>
                </c:pt>
                <c:pt idx="184" formatCode="General">
                  <c:v>279</c:v>
                </c:pt>
                <c:pt idx="185" formatCode="General">
                  <c:v>324.10000000000002</c:v>
                </c:pt>
                <c:pt idx="186" formatCode="General">
                  <c:v>327.39999999999998</c:v>
                </c:pt>
                <c:pt idx="187" formatCode="General">
                  <c:v>326.8</c:v>
                </c:pt>
                <c:pt idx="188" formatCode="General">
                  <c:v>326.7</c:v>
                </c:pt>
                <c:pt idx="189" formatCode="General">
                  <c:v>327</c:v>
                </c:pt>
                <c:pt idx="190" formatCode="General">
                  <c:v>268.2</c:v>
                </c:pt>
                <c:pt idx="191" formatCode="General">
                  <c:v>268.39999999999998</c:v>
                </c:pt>
                <c:pt idx="192" formatCode="General">
                  <c:v>324.2</c:v>
                </c:pt>
                <c:pt idx="193" formatCode="General">
                  <c:v>326.60000000000002</c:v>
                </c:pt>
                <c:pt idx="194" formatCode="General">
                  <c:v>327.5</c:v>
                </c:pt>
                <c:pt idx="195" formatCode="General">
                  <c:v>326.89999999999998</c:v>
                </c:pt>
                <c:pt idx="196" formatCode="General">
                  <c:v>298.39999999999998</c:v>
                </c:pt>
                <c:pt idx="197" formatCode="General">
                  <c:v>326.5</c:v>
                </c:pt>
                <c:pt idx="198" formatCode="General">
                  <c:v>326.5</c:v>
                </c:pt>
                <c:pt idx="199" formatCode="General">
                  <c:v>285.89999999999998</c:v>
                </c:pt>
                <c:pt idx="200" formatCode="General">
                  <c:v>270.10000000000002</c:v>
                </c:pt>
                <c:pt idx="201" formatCode="General">
                  <c:v>327.7</c:v>
                </c:pt>
                <c:pt idx="202" formatCode="General">
                  <c:v>268.39999999999998</c:v>
                </c:pt>
                <c:pt idx="203" formatCode="General">
                  <c:v>269.5</c:v>
                </c:pt>
                <c:pt idx="204" formatCode="General">
                  <c:v>275.2</c:v>
                </c:pt>
                <c:pt idx="205" formatCode="General">
                  <c:v>268.10000000000002</c:v>
                </c:pt>
                <c:pt idx="206" formatCode="General">
                  <c:v>268.39999999999998</c:v>
                </c:pt>
                <c:pt idx="207" formatCode="General">
                  <c:v>268.39999999999998</c:v>
                </c:pt>
                <c:pt idx="208" formatCode="General">
                  <c:v>268.2</c:v>
                </c:pt>
                <c:pt idx="209" formatCode="General">
                  <c:v>268.3</c:v>
                </c:pt>
                <c:pt idx="210" formatCode="General">
                  <c:v>268.3</c:v>
                </c:pt>
                <c:pt idx="211" formatCode="General">
                  <c:v>270.2</c:v>
                </c:pt>
                <c:pt idx="212" formatCode="General">
                  <c:v>268.3</c:v>
                </c:pt>
                <c:pt idx="213" formatCode="General">
                  <c:v>268.10000000000002</c:v>
                </c:pt>
                <c:pt idx="214" formatCode="General">
                  <c:v>269.10000000000002</c:v>
                </c:pt>
                <c:pt idx="215" formatCode="General">
                  <c:v>327.7</c:v>
                </c:pt>
                <c:pt idx="216" formatCode="General">
                  <c:v>268.39999999999998</c:v>
                </c:pt>
                <c:pt idx="217" formatCode="General">
                  <c:v>271.8</c:v>
                </c:pt>
                <c:pt idx="218" formatCode="General">
                  <c:v>325.2</c:v>
                </c:pt>
                <c:pt idx="219" formatCode="General">
                  <c:v>327.39999999999998</c:v>
                </c:pt>
                <c:pt idx="220" formatCode="General">
                  <c:v>326.10000000000002</c:v>
                </c:pt>
                <c:pt idx="221" formatCode="General">
                  <c:v>325.10000000000002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BE-4A4D-8351-D8E3E8C157C6}"/>
            </c:ext>
          </c:extLst>
        </c:ser>
        <c:ser>
          <c:idx val="2"/>
          <c:order val="2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'3'!$AQ$4:$AQ$226</c:f>
              <c:numCache>
                <c:formatCode>0.00</c:formatCode>
                <c:ptCount val="223"/>
                <c:pt idx="0">
                  <c:v>84.5</c:v>
                </c:pt>
                <c:pt idx="1">
                  <c:v>84.5</c:v>
                </c:pt>
                <c:pt idx="2">
                  <c:v>84.5</c:v>
                </c:pt>
                <c:pt idx="3" formatCode="General">
                  <c:v>84.5</c:v>
                </c:pt>
                <c:pt idx="4" formatCode="General">
                  <c:v>84.5</c:v>
                </c:pt>
                <c:pt idx="5" formatCode="General">
                  <c:v>84.5</c:v>
                </c:pt>
                <c:pt idx="6">
                  <c:v>84.5</c:v>
                </c:pt>
                <c:pt idx="7">
                  <c:v>84.5</c:v>
                </c:pt>
                <c:pt idx="8">
                  <c:v>84.5</c:v>
                </c:pt>
                <c:pt idx="9">
                  <c:v>84.5</c:v>
                </c:pt>
                <c:pt idx="10" formatCode="General">
                  <c:v>84.5</c:v>
                </c:pt>
                <c:pt idx="11">
                  <c:v>84.5</c:v>
                </c:pt>
                <c:pt idx="12">
                  <c:v>84.5</c:v>
                </c:pt>
                <c:pt idx="13" formatCode="General">
                  <c:v>84.5</c:v>
                </c:pt>
                <c:pt idx="14" formatCode="General">
                  <c:v>84.5</c:v>
                </c:pt>
                <c:pt idx="15" formatCode="General">
                  <c:v>84.5</c:v>
                </c:pt>
                <c:pt idx="16" formatCode="General">
                  <c:v>84.5</c:v>
                </c:pt>
                <c:pt idx="17" formatCode="General">
                  <c:v>84.4</c:v>
                </c:pt>
                <c:pt idx="18" formatCode="General">
                  <c:v>84.5</c:v>
                </c:pt>
                <c:pt idx="19" formatCode="General">
                  <c:v>84.5</c:v>
                </c:pt>
                <c:pt idx="20" formatCode="General">
                  <c:v>84.5</c:v>
                </c:pt>
                <c:pt idx="21" formatCode="General">
                  <c:v>84.5</c:v>
                </c:pt>
                <c:pt idx="22" formatCode="General">
                  <c:v>84.5</c:v>
                </c:pt>
                <c:pt idx="23" formatCode="General">
                  <c:v>84.5</c:v>
                </c:pt>
                <c:pt idx="24">
                  <c:v>84.5</c:v>
                </c:pt>
                <c:pt idx="25" formatCode="General">
                  <c:v>84.5</c:v>
                </c:pt>
                <c:pt idx="26" formatCode="General">
                  <c:v>84.5</c:v>
                </c:pt>
                <c:pt idx="27" formatCode="General">
                  <c:v>84.5</c:v>
                </c:pt>
                <c:pt idx="28" formatCode="General">
                  <c:v>84.5</c:v>
                </c:pt>
                <c:pt idx="29" formatCode="General">
                  <c:v>84.5</c:v>
                </c:pt>
                <c:pt idx="30" formatCode="General">
                  <c:v>84.5</c:v>
                </c:pt>
                <c:pt idx="31" formatCode="General">
                  <c:v>84.4</c:v>
                </c:pt>
                <c:pt idx="32" formatCode="General">
                  <c:v>84.5</c:v>
                </c:pt>
                <c:pt idx="33" formatCode="General">
                  <c:v>84.5</c:v>
                </c:pt>
                <c:pt idx="34" formatCode="General">
                  <c:v>84.5</c:v>
                </c:pt>
                <c:pt idx="35" formatCode="General">
                  <c:v>84.5</c:v>
                </c:pt>
                <c:pt idx="36" formatCode="General">
                  <c:v>84.5</c:v>
                </c:pt>
                <c:pt idx="37" formatCode="General">
                  <c:v>84.3</c:v>
                </c:pt>
                <c:pt idx="39" formatCode="General">
                  <c:v>84.5</c:v>
                </c:pt>
                <c:pt idx="40" formatCode="General">
                  <c:v>84.5</c:v>
                </c:pt>
                <c:pt idx="41" formatCode="General">
                  <c:v>84.5</c:v>
                </c:pt>
                <c:pt idx="42" formatCode="General">
                  <c:v>84.5</c:v>
                </c:pt>
                <c:pt idx="43" formatCode="General">
                  <c:v>84.4</c:v>
                </c:pt>
                <c:pt idx="44" formatCode="General">
                  <c:v>84.5</c:v>
                </c:pt>
                <c:pt idx="45" formatCode="General">
                  <c:v>84.5</c:v>
                </c:pt>
                <c:pt idx="46" formatCode="General">
                  <c:v>84.5</c:v>
                </c:pt>
                <c:pt idx="47" formatCode="General">
                  <c:v>84.5</c:v>
                </c:pt>
                <c:pt idx="48" formatCode="General">
                  <c:v>84.5</c:v>
                </c:pt>
                <c:pt idx="49" formatCode="General">
                  <c:v>84.5</c:v>
                </c:pt>
                <c:pt idx="50" formatCode="General">
                  <c:v>84.5</c:v>
                </c:pt>
                <c:pt idx="51" formatCode="General">
                  <c:v>84.5</c:v>
                </c:pt>
                <c:pt idx="52" formatCode="General">
                  <c:v>84.5</c:v>
                </c:pt>
                <c:pt idx="53" formatCode="General">
                  <c:v>84.5</c:v>
                </c:pt>
                <c:pt idx="54" formatCode="General">
                  <c:v>84.5</c:v>
                </c:pt>
                <c:pt idx="55" formatCode="General">
                  <c:v>84.5</c:v>
                </c:pt>
                <c:pt idx="56" formatCode="General">
                  <c:v>84.5</c:v>
                </c:pt>
                <c:pt idx="57" formatCode="General">
                  <c:v>84.5</c:v>
                </c:pt>
                <c:pt idx="58" formatCode="General">
                  <c:v>84.5</c:v>
                </c:pt>
                <c:pt idx="59" formatCode="General">
                  <c:v>84.4</c:v>
                </c:pt>
                <c:pt idx="60" formatCode="General">
                  <c:v>84.5</c:v>
                </c:pt>
                <c:pt idx="61" formatCode="General">
                  <c:v>84.5</c:v>
                </c:pt>
                <c:pt idx="62" formatCode="General">
                  <c:v>84.5</c:v>
                </c:pt>
                <c:pt idx="63" formatCode="General">
                  <c:v>84.5</c:v>
                </c:pt>
                <c:pt idx="64" formatCode="General">
                  <c:v>84.5</c:v>
                </c:pt>
                <c:pt idx="65" formatCode="General">
                  <c:v>84.5</c:v>
                </c:pt>
                <c:pt idx="66" formatCode="General">
                  <c:v>84.5</c:v>
                </c:pt>
                <c:pt idx="67" formatCode="General">
                  <c:v>84.5</c:v>
                </c:pt>
                <c:pt idx="68" formatCode="General">
                  <c:v>84.5</c:v>
                </c:pt>
                <c:pt idx="69" formatCode="General">
                  <c:v>84.5</c:v>
                </c:pt>
                <c:pt idx="70" formatCode="General">
                  <c:v>84.5</c:v>
                </c:pt>
                <c:pt idx="71" formatCode="General">
                  <c:v>84.5</c:v>
                </c:pt>
                <c:pt idx="72" formatCode="General">
                  <c:v>84.5</c:v>
                </c:pt>
                <c:pt idx="73" formatCode="General">
                  <c:v>84.5</c:v>
                </c:pt>
                <c:pt idx="74" formatCode="General">
                  <c:v>84.5</c:v>
                </c:pt>
                <c:pt idx="75" formatCode="General">
                  <c:v>84.5</c:v>
                </c:pt>
                <c:pt idx="76" formatCode="General">
                  <c:v>84.5</c:v>
                </c:pt>
                <c:pt idx="78" formatCode="General">
                  <c:v>84.5</c:v>
                </c:pt>
                <c:pt idx="79" formatCode="General">
                  <c:v>84.5</c:v>
                </c:pt>
                <c:pt idx="80" formatCode="General">
                  <c:v>84.4</c:v>
                </c:pt>
                <c:pt idx="81" formatCode="General">
                  <c:v>84.5</c:v>
                </c:pt>
                <c:pt idx="82" formatCode="General">
                  <c:v>84.5</c:v>
                </c:pt>
                <c:pt idx="83" formatCode="General">
                  <c:v>84.5</c:v>
                </c:pt>
                <c:pt idx="84" formatCode="General">
                  <c:v>84.5</c:v>
                </c:pt>
                <c:pt idx="85" formatCode="General">
                  <c:v>84.5</c:v>
                </c:pt>
                <c:pt idx="86" formatCode="General">
                  <c:v>84.5</c:v>
                </c:pt>
                <c:pt idx="87" formatCode="General">
                  <c:v>84.5</c:v>
                </c:pt>
                <c:pt idx="88" formatCode="General">
                  <c:v>84.5</c:v>
                </c:pt>
                <c:pt idx="89" formatCode="General">
                  <c:v>84.5</c:v>
                </c:pt>
                <c:pt idx="90" formatCode="General">
                  <c:v>84.5</c:v>
                </c:pt>
                <c:pt idx="91" formatCode="General">
                  <c:v>84.5</c:v>
                </c:pt>
                <c:pt idx="92" formatCode="General">
                  <c:v>84.5</c:v>
                </c:pt>
                <c:pt idx="93" formatCode="General">
                  <c:v>84.5</c:v>
                </c:pt>
                <c:pt idx="94" formatCode="General">
                  <c:v>84.5</c:v>
                </c:pt>
                <c:pt idx="95" formatCode="General">
                  <c:v>84.5</c:v>
                </c:pt>
                <c:pt idx="96" formatCode="General">
                  <c:v>84.5</c:v>
                </c:pt>
                <c:pt idx="97" formatCode="General">
                  <c:v>84.5</c:v>
                </c:pt>
                <c:pt idx="98" formatCode="General">
                  <c:v>84.5</c:v>
                </c:pt>
                <c:pt idx="99" formatCode="General">
                  <c:v>84.5</c:v>
                </c:pt>
                <c:pt idx="100" formatCode="General">
                  <c:v>84.5</c:v>
                </c:pt>
                <c:pt idx="101" formatCode="General">
                  <c:v>84.5</c:v>
                </c:pt>
                <c:pt idx="102" formatCode="General">
                  <c:v>84.5</c:v>
                </c:pt>
                <c:pt idx="103" formatCode="General">
                  <c:v>84.5</c:v>
                </c:pt>
                <c:pt idx="104" formatCode="General">
                  <c:v>84.5</c:v>
                </c:pt>
                <c:pt idx="105" formatCode="General">
                  <c:v>84.5</c:v>
                </c:pt>
                <c:pt idx="107" formatCode="General">
                  <c:v>84.5</c:v>
                </c:pt>
                <c:pt idx="108" formatCode="General">
                  <c:v>84.5</c:v>
                </c:pt>
                <c:pt idx="109" formatCode="General">
                  <c:v>84.5</c:v>
                </c:pt>
                <c:pt idx="110" formatCode="General">
                  <c:v>84.5</c:v>
                </c:pt>
                <c:pt idx="111" formatCode="General">
                  <c:v>84.5</c:v>
                </c:pt>
                <c:pt idx="112" formatCode="General">
                  <c:v>84.5</c:v>
                </c:pt>
                <c:pt idx="113" formatCode="General">
                  <c:v>84.5</c:v>
                </c:pt>
                <c:pt idx="114" formatCode="General">
                  <c:v>84.5</c:v>
                </c:pt>
                <c:pt idx="115" formatCode="General">
                  <c:v>84.4</c:v>
                </c:pt>
                <c:pt idx="116" formatCode="General">
                  <c:v>84.4</c:v>
                </c:pt>
                <c:pt idx="117" formatCode="General">
                  <c:v>84.5</c:v>
                </c:pt>
                <c:pt idx="118" formatCode="General">
                  <c:v>84.5</c:v>
                </c:pt>
                <c:pt idx="119" formatCode="General">
                  <c:v>84.5</c:v>
                </c:pt>
                <c:pt idx="120" formatCode="General">
                  <c:v>84.4</c:v>
                </c:pt>
                <c:pt idx="121" formatCode="General">
                  <c:v>84.5</c:v>
                </c:pt>
                <c:pt idx="122" formatCode="General">
                  <c:v>84.5</c:v>
                </c:pt>
                <c:pt idx="123" formatCode="General">
                  <c:v>84.5</c:v>
                </c:pt>
                <c:pt idx="124" formatCode="General">
                  <c:v>84.5</c:v>
                </c:pt>
                <c:pt idx="125" formatCode="General">
                  <c:v>84.4</c:v>
                </c:pt>
                <c:pt idx="126" formatCode="General">
                  <c:v>84.5</c:v>
                </c:pt>
                <c:pt idx="127" formatCode="General">
                  <c:v>84.5</c:v>
                </c:pt>
                <c:pt idx="128" formatCode="General">
                  <c:v>84.5</c:v>
                </c:pt>
                <c:pt idx="129" formatCode="General">
                  <c:v>84.5</c:v>
                </c:pt>
                <c:pt idx="130" formatCode="General">
                  <c:v>84.4</c:v>
                </c:pt>
                <c:pt idx="131" formatCode="General">
                  <c:v>84.5</c:v>
                </c:pt>
                <c:pt idx="132" formatCode="General">
                  <c:v>84.5</c:v>
                </c:pt>
                <c:pt idx="133" formatCode="General">
                  <c:v>84.2</c:v>
                </c:pt>
                <c:pt idx="134" formatCode="General">
                  <c:v>84.4</c:v>
                </c:pt>
                <c:pt idx="135" formatCode="General">
                  <c:v>84.5</c:v>
                </c:pt>
                <c:pt idx="136" formatCode="General">
                  <c:v>84.5</c:v>
                </c:pt>
                <c:pt idx="137" formatCode="General">
                  <c:v>84.5</c:v>
                </c:pt>
                <c:pt idx="138" formatCode="General">
                  <c:v>84.5</c:v>
                </c:pt>
                <c:pt idx="139" formatCode="General">
                  <c:v>84.5</c:v>
                </c:pt>
                <c:pt idx="140" formatCode="General">
                  <c:v>84.5</c:v>
                </c:pt>
                <c:pt idx="142" formatCode="General">
                  <c:v>84.5</c:v>
                </c:pt>
                <c:pt idx="143" formatCode="General">
                  <c:v>84.5</c:v>
                </c:pt>
                <c:pt idx="144" formatCode="General">
                  <c:v>104.8</c:v>
                </c:pt>
                <c:pt idx="145" formatCode="General">
                  <c:v>84.5</c:v>
                </c:pt>
                <c:pt idx="146" formatCode="General">
                  <c:v>84.5</c:v>
                </c:pt>
                <c:pt idx="147" formatCode="General">
                  <c:v>84.5</c:v>
                </c:pt>
                <c:pt idx="148" formatCode="General">
                  <c:v>84.5</c:v>
                </c:pt>
                <c:pt idx="149" formatCode="General">
                  <c:v>84.5</c:v>
                </c:pt>
                <c:pt idx="150" formatCode="General">
                  <c:v>84.5</c:v>
                </c:pt>
                <c:pt idx="151" formatCode="General">
                  <c:v>84.5</c:v>
                </c:pt>
                <c:pt idx="152" formatCode="General">
                  <c:v>84.5</c:v>
                </c:pt>
                <c:pt idx="153" formatCode="General">
                  <c:v>84.5</c:v>
                </c:pt>
                <c:pt idx="154" formatCode="General">
                  <c:v>84.5</c:v>
                </c:pt>
                <c:pt idx="155" formatCode="General">
                  <c:v>84.5</c:v>
                </c:pt>
                <c:pt idx="157" formatCode="General">
                  <c:v>84.5</c:v>
                </c:pt>
                <c:pt idx="158" formatCode="General">
                  <c:v>80.8</c:v>
                </c:pt>
                <c:pt idx="159" formatCode="General">
                  <c:v>84.5</c:v>
                </c:pt>
                <c:pt idx="160" formatCode="General">
                  <c:v>84.5</c:v>
                </c:pt>
                <c:pt idx="161" formatCode="General">
                  <c:v>84.5</c:v>
                </c:pt>
                <c:pt idx="162" formatCode="General">
                  <c:v>84.5</c:v>
                </c:pt>
                <c:pt idx="163" formatCode="General">
                  <c:v>84.5</c:v>
                </c:pt>
                <c:pt idx="164" formatCode="General">
                  <c:v>84.5</c:v>
                </c:pt>
                <c:pt idx="165" formatCode="General">
                  <c:v>84.5</c:v>
                </c:pt>
                <c:pt idx="166" formatCode="General">
                  <c:v>84.5</c:v>
                </c:pt>
                <c:pt idx="167" formatCode="General">
                  <c:v>84.5</c:v>
                </c:pt>
                <c:pt idx="168" formatCode="General">
                  <c:v>84.5</c:v>
                </c:pt>
                <c:pt idx="169" formatCode="General">
                  <c:v>84.5</c:v>
                </c:pt>
                <c:pt idx="170" formatCode="General">
                  <c:v>84.5</c:v>
                </c:pt>
                <c:pt idx="172" formatCode="General">
                  <c:v>104.8</c:v>
                </c:pt>
                <c:pt idx="173" formatCode="General">
                  <c:v>104.8</c:v>
                </c:pt>
                <c:pt idx="174" formatCode="General">
                  <c:v>104.8</c:v>
                </c:pt>
                <c:pt idx="175" formatCode="General">
                  <c:v>104.8</c:v>
                </c:pt>
                <c:pt idx="176" formatCode="General">
                  <c:v>104.8</c:v>
                </c:pt>
                <c:pt idx="177" formatCode="General">
                  <c:v>104.8</c:v>
                </c:pt>
                <c:pt idx="178" formatCode="General">
                  <c:v>104.8</c:v>
                </c:pt>
                <c:pt idx="180" formatCode="General">
                  <c:v>104.8</c:v>
                </c:pt>
                <c:pt idx="181" formatCode="General">
                  <c:v>104.8</c:v>
                </c:pt>
                <c:pt idx="182" formatCode="General">
                  <c:v>104.8</c:v>
                </c:pt>
                <c:pt idx="183" formatCode="General">
                  <c:v>104.8</c:v>
                </c:pt>
                <c:pt idx="184" formatCode="General">
                  <c:v>104.8</c:v>
                </c:pt>
                <c:pt idx="185" formatCode="General">
                  <c:v>104.8</c:v>
                </c:pt>
                <c:pt idx="186" formatCode="General">
                  <c:v>104.8</c:v>
                </c:pt>
                <c:pt idx="187" formatCode="General">
                  <c:v>104.8</c:v>
                </c:pt>
                <c:pt idx="188" formatCode="General">
                  <c:v>104.8</c:v>
                </c:pt>
                <c:pt idx="189" formatCode="General">
                  <c:v>104.8</c:v>
                </c:pt>
                <c:pt idx="190" formatCode="General">
                  <c:v>104.8</c:v>
                </c:pt>
                <c:pt idx="191" formatCode="General">
                  <c:v>104.8</c:v>
                </c:pt>
                <c:pt idx="192" formatCode="General">
                  <c:v>104.8</c:v>
                </c:pt>
                <c:pt idx="193" formatCode="General">
                  <c:v>104.8</c:v>
                </c:pt>
                <c:pt idx="194" formatCode="General">
                  <c:v>104.8</c:v>
                </c:pt>
                <c:pt idx="195" formatCode="General">
                  <c:v>104.8</c:v>
                </c:pt>
                <c:pt idx="196" formatCode="General">
                  <c:v>104.8</c:v>
                </c:pt>
                <c:pt idx="197" formatCode="General">
                  <c:v>104.8</c:v>
                </c:pt>
                <c:pt idx="198" formatCode="General">
                  <c:v>104.8</c:v>
                </c:pt>
                <c:pt idx="199" formatCode="General">
                  <c:v>104.8</c:v>
                </c:pt>
                <c:pt idx="200" formatCode="General">
                  <c:v>104.8</c:v>
                </c:pt>
                <c:pt idx="201" formatCode="General">
                  <c:v>104.8</c:v>
                </c:pt>
                <c:pt idx="202" formatCode="General">
                  <c:v>104.8</c:v>
                </c:pt>
                <c:pt idx="203" formatCode="General">
                  <c:v>104.8</c:v>
                </c:pt>
                <c:pt idx="204" formatCode="General">
                  <c:v>104.8</c:v>
                </c:pt>
                <c:pt idx="205" formatCode="General">
                  <c:v>104.8</c:v>
                </c:pt>
                <c:pt idx="206" formatCode="General">
                  <c:v>104.8</c:v>
                </c:pt>
                <c:pt idx="207" formatCode="General">
                  <c:v>103.2</c:v>
                </c:pt>
                <c:pt idx="208" formatCode="General">
                  <c:v>102.7</c:v>
                </c:pt>
                <c:pt idx="209" formatCode="General">
                  <c:v>85.9</c:v>
                </c:pt>
                <c:pt idx="210" formatCode="General">
                  <c:v>104.8</c:v>
                </c:pt>
                <c:pt idx="211" formatCode="General">
                  <c:v>104.8</c:v>
                </c:pt>
                <c:pt idx="212" formatCode="General">
                  <c:v>104.7</c:v>
                </c:pt>
                <c:pt idx="213" formatCode="General">
                  <c:v>102.8</c:v>
                </c:pt>
                <c:pt idx="214" formatCode="General">
                  <c:v>104.8</c:v>
                </c:pt>
                <c:pt idx="215" formatCode="General">
                  <c:v>104.8</c:v>
                </c:pt>
                <c:pt idx="216" formatCode="General">
                  <c:v>104.7</c:v>
                </c:pt>
                <c:pt idx="217" formatCode="General">
                  <c:v>104.8</c:v>
                </c:pt>
                <c:pt idx="218" formatCode="General">
                  <c:v>104.8</c:v>
                </c:pt>
                <c:pt idx="219" formatCode="General">
                  <c:v>104.8</c:v>
                </c:pt>
                <c:pt idx="220" formatCode="General">
                  <c:v>104.8</c:v>
                </c:pt>
                <c:pt idx="221" formatCode="General">
                  <c:v>104.8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BE-4A4D-8351-D8E3E8C15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148000"/>
          <c:min val="108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780918116788703"/>
              <c:y val="0.852912310137806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2000"/>
      </c:valAx>
      <c:valAx>
        <c:axId val="234973264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2468451669665015E-2"/>
              <c:y val="0.17580565115722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1552018180982053E-2"/>
          <c:y val="0.90626584377751673"/>
          <c:w val="0.82831606751540687"/>
          <c:h val="9.3573077523897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Elastic Modulus</a:t>
            </a:r>
          </a:p>
        </c:rich>
      </c:tx>
      <c:layout>
        <c:manualLayout>
          <c:xMode val="edge"/>
          <c:yMode val="edge"/>
          <c:x val="0.39794759149569314"/>
          <c:y val="1.82817488119382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44369653476528"/>
          <c:y val="0.13836746340160702"/>
          <c:w val="0.81896634270301227"/>
          <c:h val="0.63376086234577289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'3'!$AO$4:$AO$226</c:f>
              <c:numCache>
                <c:formatCode>0.00</c:formatCode>
                <c:ptCount val="223"/>
                <c:pt idx="0">
                  <c:v>2396.8000000000002</c:v>
                </c:pt>
                <c:pt idx="1">
                  <c:v>2398.4</c:v>
                </c:pt>
                <c:pt idx="2">
                  <c:v>2377.4</c:v>
                </c:pt>
                <c:pt idx="3">
                  <c:v>2398.4</c:v>
                </c:pt>
                <c:pt idx="4">
                  <c:v>2382.3000000000002</c:v>
                </c:pt>
                <c:pt idx="5">
                  <c:v>2322.6</c:v>
                </c:pt>
                <c:pt idx="6">
                  <c:v>2032.3</c:v>
                </c:pt>
                <c:pt idx="7">
                  <c:v>1000</c:v>
                </c:pt>
                <c:pt idx="8">
                  <c:v>2379</c:v>
                </c:pt>
                <c:pt idx="9">
                  <c:v>2391.9</c:v>
                </c:pt>
                <c:pt idx="10">
                  <c:v>2398.4</c:v>
                </c:pt>
                <c:pt idx="11">
                  <c:v>2379</c:v>
                </c:pt>
                <c:pt idx="12">
                  <c:v>2393.5</c:v>
                </c:pt>
                <c:pt idx="13" formatCode="General">
                  <c:v>2341.9</c:v>
                </c:pt>
                <c:pt idx="14">
                  <c:v>2361.3000000000002</c:v>
                </c:pt>
                <c:pt idx="15">
                  <c:v>2398.4</c:v>
                </c:pt>
                <c:pt idx="16">
                  <c:v>2025.8</c:v>
                </c:pt>
                <c:pt idx="17">
                  <c:v>762.9</c:v>
                </c:pt>
                <c:pt idx="18">
                  <c:v>1977.4</c:v>
                </c:pt>
                <c:pt idx="19" formatCode="General">
                  <c:v>1851.6</c:v>
                </c:pt>
                <c:pt idx="20" formatCode="General">
                  <c:v>2348.4</c:v>
                </c:pt>
                <c:pt idx="21" formatCode="General">
                  <c:v>2072.6</c:v>
                </c:pt>
                <c:pt idx="22">
                  <c:v>2371</c:v>
                </c:pt>
                <c:pt idx="23">
                  <c:v>2316.1</c:v>
                </c:pt>
                <c:pt idx="24">
                  <c:v>1574.2</c:v>
                </c:pt>
                <c:pt idx="25" formatCode="General">
                  <c:v>2317.6999999999998</c:v>
                </c:pt>
                <c:pt idx="26" formatCode="General">
                  <c:v>2343.5</c:v>
                </c:pt>
                <c:pt idx="27" formatCode="General">
                  <c:v>2379</c:v>
                </c:pt>
                <c:pt idx="28">
                  <c:v>2361.3000000000002</c:v>
                </c:pt>
                <c:pt idx="29">
                  <c:v>1990.3</c:v>
                </c:pt>
                <c:pt idx="30" formatCode="General">
                  <c:v>1367.7</c:v>
                </c:pt>
                <c:pt idx="31" formatCode="General">
                  <c:v>2382.3000000000002</c:v>
                </c:pt>
                <c:pt idx="32" formatCode="General">
                  <c:v>958.1</c:v>
                </c:pt>
                <c:pt idx="33" formatCode="General">
                  <c:v>2388.6999999999998</c:v>
                </c:pt>
                <c:pt idx="34" formatCode="General">
                  <c:v>2335.5</c:v>
                </c:pt>
                <c:pt idx="35" formatCode="General">
                  <c:v>2393.5</c:v>
                </c:pt>
                <c:pt idx="36" formatCode="General">
                  <c:v>2388.6999999999998</c:v>
                </c:pt>
                <c:pt idx="37" formatCode="General">
                  <c:v>759.7</c:v>
                </c:pt>
                <c:pt idx="39" formatCode="General">
                  <c:v>2390.3000000000002</c:v>
                </c:pt>
                <c:pt idx="40" formatCode="General">
                  <c:v>2380.6</c:v>
                </c:pt>
                <c:pt idx="41" formatCode="General">
                  <c:v>2393.5</c:v>
                </c:pt>
                <c:pt idx="42" formatCode="General">
                  <c:v>772.6</c:v>
                </c:pt>
                <c:pt idx="43" formatCode="General">
                  <c:v>762.9</c:v>
                </c:pt>
                <c:pt idx="44" formatCode="General">
                  <c:v>2356.5</c:v>
                </c:pt>
                <c:pt idx="45" formatCode="General">
                  <c:v>1704.8</c:v>
                </c:pt>
                <c:pt idx="46" formatCode="General">
                  <c:v>2361.3000000000002</c:v>
                </c:pt>
                <c:pt idx="47" formatCode="General">
                  <c:v>2379</c:v>
                </c:pt>
                <c:pt idx="48" formatCode="General">
                  <c:v>2362.9</c:v>
                </c:pt>
                <c:pt idx="49" formatCode="General">
                  <c:v>2390.3000000000002</c:v>
                </c:pt>
                <c:pt idx="50" formatCode="General">
                  <c:v>2393.5</c:v>
                </c:pt>
                <c:pt idx="51" formatCode="General">
                  <c:v>1995.2</c:v>
                </c:pt>
                <c:pt idx="52" formatCode="General">
                  <c:v>1890.3</c:v>
                </c:pt>
                <c:pt idx="53" formatCode="General">
                  <c:v>2400</c:v>
                </c:pt>
                <c:pt idx="54" formatCode="General">
                  <c:v>2358.1</c:v>
                </c:pt>
                <c:pt idx="55" formatCode="General">
                  <c:v>2379</c:v>
                </c:pt>
                <c:pt idx="56" formatCode="General">
                  <c:v>2393.5</c:v>
                </c:pt>
                <c:pt idx="57" formatCode="General">
                  <c:v>2396.8000000000002</c:v>
                </c:pt>
                <c:pt idx="58" formatCode="General">
                  <c:v>2371</c:v>
                </c:pt>
                <c:pt idx="59" formatCode="General">
                  <c:v>764.5</c:v>
                </c:pt>
                <c:pt idx="60" formatCode="General">
                  <c:v>890.3</c:v>
                </c:pt>
                <c:pt idx="61" formatCode="General">
                  <c:v>2395.1999999999998</c:v>
                </c:pt>
                <c:pt idx="62" formatCode="General">
                  <c:v>2390.3000000000002</c:v>
                </c:pt>
                <c:pt idx="63" formatCode="General">
                  <c:v>2364.5</c:v>
                </c:pt>
                <c:pt idx="64" formatCode="General">
                  <c:v>2364.5</c:v>
                </c:pt>
                <c:pt idx="65" formatCode="General">
                  <c:v>2377.4</c:v>
                </c:pt>
                <c:pt idx="66" formatCode="General">
                  <c:v>2383.9</c:v>
                </c:pt>
                <c:pt idx="67" formatCode="General">
                  <c:v>2398.4</c:v>
                </c:pt>
                <c:pt idx="68" formatCode="General">
                  <c:v>2264.5</c:v>
                </c:pt>
                <c:pt idx="69" formatCode="General">
                  <c:v>2371</c:v>
                </c:pt>
                <c:pt idx="70" formatCode="General">
                  <c:v>2364.5</c:v>
                </c:pt>
                <c:pt idx="71" formatCode="General">
                  <c:v>1938.7</c:v>
                </c:pt>
                <c:pt idx="72" formatCode="General">
                  <c:v>1327.4</c:v>
                </c:pt>
                <c:pt idx="73" formatCode="General">
                  <c:v>2327.4</c:v>
                </c:pt>
                <c:pt idx="74" formatCode="General">
                  <c:v>2356.5</c:v>
                </c:pt>
                <c:pt idx="75" formatCode="General">
                  <c:v>2356.25</c:v>
                </c:pt>
                <c:pt idx="76" formatCode="General">
                  <c:v>1909.7</c:v>
                </c:pt>
                <c:pt idx="78" formatCode="General">
                  <c:v>2375.8000000000002</c:v>
                </c:pt>
                <c:pt idx="79" formatCode="General">
                  <c:v>2332.3000000000002</c:v>
                </c:pt>
                <c:pt idx="80" formatCode="General">
                  <c:v>762.9</c:v>
                </c:pt>
                <c:pt idx="81" formatCode="General">
                  <c:v>750</c:v>
                </c:pt>
                <c:pt idx="82" formatCode="General">
                  <c:v>2387.1</c:v>
                </c:pt>
                <c:pt idx="83" formatCode="General">
                  <c:v>2369.4</c:v>
                </c:pt>
                <c:pt idx="84" formatCode="General">
                  <c:v>2396.8000000000002</c:v>
                </c:pt>
                <c:pt idx="85" formatCode="General">
                  <c:v>2391.9</c:v>
                </c:pt>
                <c:pt idx="86" formatCode="General">
                  <c:v>2388.6999999999998</c:v>
                </c:pt>
                <c:pt idx="87" formatCode="General">
                  <c:v>2371</c:v>
                </c:pt>
                <c:pt idx="88" formatCode="General">
                  <c:v>783.9</c:v>
                </c:pt>
                <c:pt idx="89" formatCode="General">
                  <c:v>2398.4</c:v>
                </c:pt>
                <c:pt idx="90" formatCode="General">
                  <c:v>2382.3000000000002</c:v>
                </c:pt>
                <c:pt idx="91" formatCode="General">
                  <c:v>2377.4</c:v>
                </c:pt>
                <c:pt idx="92" formatCode="General">
                  <c:v>2400</c:v>
                </c:pt>
                <c:pt idx="93" formatCode="General">
                  <c:v>2388.6999999999998</c:v>
                </c:pt>
                <c:pt idx="94" formatCode="General">
                  <c:v>1750</c:v>
                </c:pt>
                <c:pt idx="95" formatCode="General">
                  <c:v>2348.4</c:v>
                </c:pt>
                <c:pt idx="96" formatCode="General">
                  <c:v>769.4</c:v>
                </c:pt>
                <c:pt idx="97" formatCode="General">
                  <c:v>2374.1999999999998</c:v>
                </c:pt>
                <c:pt idx="98" formatCode="General">
                  <c:v>2337.1</c:v>
                </c:pt>
                <c:pt idx="99" formatCode="General">
                  <c:v>2350</c:v>
                </c:pt>
                <c:pt idx="100" formatCode="General">
                  <c:v>2396.8000000000002</c:v>
                </c:pt>
                <c:pt idx="101" formatCode="General">
                  <c:v>2393.5</c:v>
                </c:pt>
                <c:pt idx="102" formatCode="General">
                  <c:v>2361.3000000000002</c:v>
                </c:pt>
                <c:pt idx="103" formatCode="General">
                  <c:v>2388.6999999999998</c:v>
                </c:pt>
                <c:pt idx="104" formatCode="General">
                  <c:v>2396.8000000000002</c:v>
                </c:pt>
                <c:pt idx="105" formatCode="General">
                  <c:v>2379</c:v>
                </c:pt>
                <c:pt idx="107" formatCode="General">
                  <c:v>2385.5</c:v>
                </c:pt>
                <c:pt idx="108" formatCode="General">
                  <c:v>2341.9</c:v>
                </c:pt>
                <c:pt idx="109" formatCode="General">
                  <c:v>861.3</c:v>
                </c:pt>
                <c:pt idx="110" formatCode="General">
                  <c:v>2372.6</c:v>
                </c:pt>
                <c:pt idx="111" formatCode="General">
                  <c:v>2372.6</c:v>
                </c:pt>
                <c:pt idx="112" formatCode="General">
                  <c:v>2362.9</c:v>
                </c:pt>
                <c:pt idx="113" formatCode="General">
                  <c:v>2395.1999999999998</c:v>
                </c:pt>
                <c:pt idx="114" formatCode="General">
                  <c:v>2390.3000000000002</c:v>
                </c:pt>
                <c:pt idx="115" formatCode="General">
                  <c:v>2400</c:v>
                </c:pt>
                <c:pt idx="116" formatCode="General">
                  <c:v>2361.3000000000002</c:v>
                </c:pt>
                <c:pt idx="117" formatCode="General">
                  <c:v>1488.7</c:v>
                </c:pt>
                <c:pt idx="118" formatCode="General">
                  <c:v>774.2</c:v>
                </c:pt>
                <c:pt idx="119" formatCode="General">
                  <c:v>2354.8000000000002</c:v>
                </c:pt>
                <c:pt idx="120" formatCode="General">
                  <c:v>2398.4</c:v>
                </c:pt>
                <c:pt idx="121" formatCode="General">
                  <c:v>2309.6999999999998</c:v>
                </c:pt>
                <c:pt idx="122" formatCode="General">
                  <c:v>2374.1999999999998</c:v>
                </c:pt>
                <c:pt idx="123" formatCode="General">
                  <c:v>2009.7</c:v>
                </c:pt>
                <c:pt idx="124" formatCode="General">
                  <c:v>2395.1999999999998</c:v>
                </c:pt>
                <c:pt idx="125" formatCode="General">
                  <c:v>2387.1</c:v>
                </c:pt>
                <c:pt idx="126" formatCode="General">
                  <c:v>2387.1</c:v>
                </c:pt>
                <c:pt idx="127" formatCode="General">
                  <c:v>2353.1999999999998</c:v>
                </c:pt>
                <c:pt idx="128" formatCode="General">
                  <c:v>2398.4</c:v>
                </c:pt>
                <c:pt idx="129" formatCode="General">
                  <c:v>2354.8000000000002</c:v>
                </c:pt>
                <c:pt idx="130" formatCode="General">
                  <c:v>2398.4</c:v>
                </c:pt>
                <c:pt idx="131" formatCode="General">
                  <c:v>2372.6</c:v>
                </c:pt>
                <c:pt idx="132" formatCode="General">
                  <c:v>2341.9</c:v>
                </c:pt>
                <c:pt idx="133" formatCode="General">
                  <c:v>759.7</c:v>
                </c:pt>
                <c:pt idx="134" formatCode="General">
                  <c:v>2390.3000000000002</c:v>
                </c:pt>
                <c:pt idx="135" formatCode="General">
                  <c:v>2371</c:v>
                </c:pt>
                <c:pt idx="136" formatCode="General">
                  <c:v>2379</c:v>
                </c:pt>
                <c:pt idx="137" formatCode="General">
                  <c:v>2388.6999999999998</c:v>
                </c:pt>
                <c:pt idx="138" formatCode="General">
                  <c:v>2383.9</c:v>
                </c:pt>
                <c:pt idx="139" formatCode="General">
                  <c:v>2372.6</c:v>
                </c:pt>
                <c:pt idx="140" formatCode="General">
                  <c:v>1466.1</c:v>
                </c:pt>
                <c:pt idx="142" formatCode="General">
                  <c:v>2366.1</c:v>
                </c:pt>
                <c:pt idx="143" formatCode="General">
                  <c:v>2359.6999999999998</c:v>
                </c:pt>
                <c:pt idx="144" formatCode="General">
                  <c:v>2395.1999999999998</c:v>
                </c:pt>
                <c:pt idx="145" formatCode="General">
                  <c:v>1067.7</c:v>
                </c:pt>
                <c:pt idx="146" formatCode="General">
                  <c:v>1051.5999999999999</c:v>
                </c:pt>
                <c:pt idx="147" formatCode="General">
                  <c:v>2387.1</c:v>
                </c:pt>
                <c:pt idx="148" formatCode="General">
                  <c:v>2369.4</c:v>
                </c:pt>
                <c:pt idx="149" formatCode="General">
                  <c:v>2354.8000000000002</c:v>
                </c:pt>
                <c:pt idx="150" formatCode="General">
                  <c:v>2396.8000000000002</c:v>
                </c:pt>
                <c:pt idx="151" formatCode="General">
                  <c:v>2377.4</c:v>
                </c:pt>
                <c:pt idx="152" formatCode="General">
                  <c:v>2379</c:v>
                </c:pt>
                <c:pt idx="153" formatCode="General">
                  <c:v>2380.6</c:v>
                </c:pt>
                <c:pt idx="154" formatCode="General">
                  <c:v>2388.6999999999998</c:v>
                </c:pt>
                <c:pt idx="155" formatCode="General">
                  <c:v>2371</c:v>
                </c:pt>
                <c:pt idx="157" formatCode="General">
                  <c:v>872.6</c:v>
                </c:pt>
                <c:pt idx="158" formatCode="General">
                  <c:v>754.8</c:v>
                </c:pt>
                <c:pt idx="159" formatCode="General">
                  <c:v>2390.3000000000002</c:v>
                </c:pt>
                <c:pt idx="160" formatCode="General">
                  <c:v>2366.1</c:v>
                </c:pt>
                <c:pt idx="161" formatCode="General">
                  <c:v>2388.6999999999998</c:v>
                </c:pt>
                <c:pt idx="162" formatCode="General">
                  <c:v>2374.1999999999998</c:v>
                </c:pt>
                <c:pt idx="163" formatCode="General">
                  <c:v>1859.7</c:v>
                </c:pt>
                <c:pt idx="164" formatCode="General">
                  <c:v>1859.7</c:v>
                </c:pt>
                <c:pt idx="165" formatCode="General">
                  <c:v>2391.9</c:v>
                </c:pt>
                <c:pt idx="166" formatCode="General">
                  <c:v>2372.6</c:v>
                </c:pt>
                <c:pt idx="167" formatCode="General">
                  <c:v>2346.8000000000002</c:v>
                </c:pt>
                <c:pt idx="168" formatCode="General">
                  <c:v>1862.9</c:v>
                </c:pt>
                <c:pt idx="169" formatCode="General">
                  <c:v>2396.8000000000002</c:v>
                </c:pt>
                <c:pt idx="170" formatCode="General">
                  <c:v>2332.3000000000002</c:v>
                </c:pt>
                <c:pt idx="172" formatCode="General">
                  <c:v>2387.1</c:v>
                </c:pt>
                <c:pt idx="173" formatCode="General">
                  <c:v>2391.9</c:v>
                </c:pt>
                <c:pt idx="174" formatCode="General">
                  <c:v>2395.1999999999998</c:v>
                </c:pt>
                <c:pt idx="175" formatCode="General">
                  <c:v>2395.1999999999998</c:v>
                </c:pt>
                <c:pt idx="176" formatCode="General">
                  <c:v>766.1</c:v>
                </c:pt>
                <c:pt idx="177" formatCode="General">
                  <c:v>2308.1</c:v>
                </c:pt>
                <c:pt idx="178" formatCode="General">
                  <c:v>2382.3000000000002</c:v>
                </c:pt>
                <c:pt idx="180" formatCode="General">
                  <c:v>2359.6999999999998</c:v>
                </c:pt>
                <c:pt idx="181" formatCode="General">
                  <c:v>2398.4</c:v>
                </c:pt>
                <c:pt idx="182" formatCode="General">
                  <c:v>2393.5</c:v>
                </c:pt>
                <c:pt idx="183" formatCode="General">
                  <c:v>1798.4</c:v>
                </c:pt>
                <c:pt idx="184" formatCode="General">
                  <c:v>1591.9</c:v>
                </c:pt>
                <c:pt idx="185" formatCode="General">
                  <c:v>1829</c:v>
                </c:pt>
                <c:pt idx="186" formatCode="General">
                  <c:v>2385.5</c:v>
                </c:pt>
                <c:pt idx="187" formatCode="General">
                  <c:v>2398.4</c:v>
                </c:pt>
                <c:pt idx="188" formatCode="General">
                  <c:v>2395.1999999999998</c:v>
                </c:pt>
                <c:pt idx="189" formatCode="General">
                  <c:v>2393.5</c:v>
                </c:pt>
                <c:pt idx="190" formatCode="General">
                  <c:v>945.2</c:v>
                </c:pt>
                <c:pt idx="191" formatCode="General">
                  <c:v>1143.5</c:v>
                </c:pt>
                <c:pt idx="192" formatCode="General">
                  <c:v>2375.8000000000002</c:v>
                </c:pt>
                <c:pt idx="193" formatCode="General">
                  <c:v>2396.8000000000002</c:v>
                </c:pt>
                <c:pt idx="194" formatCode="General">
                  <c:v>2258.1</c:v>
                </c:pt>
                <c:pt idx="195" formatCode="General">
                  <c:v>2327.4</c:v>
                </c:pt>
                <c:pt idx="196" formatCode="General">
                  <c:v>1630.6</c:v>
                </c:pt>
                <c:pt idx="197" formatCode="General">
                  <c:v>1819.4</c:v>
                </c:pt>
                <c:pt idx="198" formatCode="General">
                  <c:v>1819.4</c:v>
                </c:pt>
                <c:pt idx="199" formatCode="General">
                  <c:v>1283.9000000000001</c:v>
                </c:pt>
                <c:pt idx="200" formatCode="General">
                  <c:v>1153.2</c:v>
                </c:pt>
                <c:pt idx="201" formatCode="General">
                  <c:v>2380.6</c:v>
                </c:pt>
                <c:pt idx="202" formatCode="General">
                  <c:v>774.2</c:v>
                </c:pt>
                <c:pt idx="203" formatCode="General">
                  <c:v>804.8</c:v>
                </c:pt>
                <c:pt idx="204" formatCode="General">
                  <c:v>1537.1</c:v>
                </c:pt>
                <c:pt idx="205" formatCode="General">
                  <c:v>1119.4000000000001</c:v>
                </c:pt>
                <c:pt idx="206" formatCode="General">
                  <c:v>885.5</c:v>
                </c:pt>
                <c:pt idx="207" formatCode="General">
                  <c:v>750</c:v>
                </c:pt>
                <c:pt idx="208" formatCode="General">
                  <c:v>753.2</c:v>
                </c:pt>
                <c:pt idx="209" formatCode="General">
                  <c:v>756.5</c:v>
                </c:pt>
                <c:pt idx="210" formatCode="General">
                  <c:v>779</c:v>
                </c:pt>
                <c:pt idx="211" formatCode="General">
                  <c:v>750</c:v>
                </c:pt>
                <c:pt idx="212" formatCode="General">
                  <c:v>751.6</c:v>
                </c:pt>
                <c:pt idx="213" formatCode="General">
                  <c:v>750</c:v>
                </c:pt>
                <c:pt idx="214" formatCode="General">
                  <c:v>782.3</c:v>
                </c:pt>
                <c:pt idx="215" formatCode="General">
                  <c:v>2312.9</c:v>
                </c:pt>
                <c:pt idx="216" formatCode="General">
                  <c:v>822.6</c:v>
                </c:pt>
                <c:pt idx="217" formatCode="General">
                  <c:v>1595.2</c:v>
                </c:pt>
                <c:pt idx="218" formatCode="General">
                  <c:v>1704.8</c:v>
                </c:pt>
                <c:pt idx="219" formatCode="General">
                  <c:v>1769.4</c:v>
                </c:pt>
                <c:pt idx="220" formatCode="General">
                  <c:v>2398.4</c:v>
                </c:pt>
                <c:pt idx="221" formatCode="General">
                  <c:v>2372.6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71-4205-A13D-EFD9EF661340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'3'!$AT$4:$AT$226</c:f>
              <c:numCache>
                <c:formatCode>0.00</c:formatCode>
                <c:ptCount val="223"/>
                <c:pt idx="0">
                  <c:v>3338.5627092508244</c:v>
                </c:pt>
                <c:pt idx="1">
                  <c:v>2295.4507415209587</c:v>
                </c:pt>
                <c:pt idx="2">
                  <c:v>2275.3521484706171</c:v>
                </c:pt>
                <c:pt idx="3">
                  <c:v>3340.7913892970532</c:v>
                </c:pt>
                <c:pt idx="4">
                  <c:v>2280.0418201823636</c:v>
                </c:pt>
                <c:pt idx="5">
                  <c:v>2222.9043913678197</c:v>
                </c:pt>
                <c:pt idx="6">
                  <c:v>1945.0652693433308</c:v>
                </c:pt>
                <c:pt idx="7">
                  <c:v>1392.9250288930341</c:v>
                </c:pt>
                <c:pt idx="8">
                  <c:v>2276.8834698458809</c:v>
                </c:pt>
                <c:pt idx="9">
                  <c:v>2289.2297484339483</c:v>
                </c:pt>
                <c:pt idx="10">
                  <c:v>3340.7913892970532</c:v>
                </c:pt>
                <c:pt idx="11">
                  <c:v>2276.8834698458809</c:v>
                </c:pt>
                <c:pt idx="12">
                  <c:v>3333.9660566554771</c:v>
                </c:pt>
                <c:pt idx="13">
                  <c:v>2241.3759554569438</c:v>
                </c:pt>
                <c:pt idx="14">
                  <c:v>2259.9432271320215</c:v>
                </c:pt>
                <c:pt idx="15">
                  <c:v>2295.4507415209587</c:v>
                </c:pt>
                <c:pt idx="16">
                  <c:v>2821.7875235315087</c:v>
                </c:pt>
                <c:pt idx="17">
                  <c:v>730.15317324313685</c:v>
                </c:pt>
                <c:pt idx="18">
                  <c:v>1892.5218046545797</c:v>
                </c:pt>
                <c:pt idx="19">
                  <c:v>2579.1399834983417</c:v>
                </c:pt>
                <c:pt idx="20">
                  <c:v>2247.5969485439541</c:v>
                </c:pt>
                <c:pt idx="21">
                  <c:v>2886.9764148837025</c:v>
                </c:pt>
                <c:pt idx="22">
                  <c:v>2269.2268629695604</c:v>
                </c:pt>
                <c:pt idx="23">
                  <c:v>2216.6833982808089</c:v>
                </c:pt>
                <c:pt idx="24">
                  <c:v>2192.7425804834143</c:v>
                </c:pt>
                <c:pt idx="25">
                  <c:v>2218.2147196560732</c:v>
                </c:pt>
                <c:pt idx="26">
                  <c:v>2242.9072768322076</c:v>
                </c:pt>
                <c:pt idx="27">
                  <c:v>2276.8834698458809</c:v>
                </c:pt>
                <c:pt idx="28">
                  <c:v>3289.1138707251216</c:v>
                </c:pt>
                <c:pt idx="29">
                  <c:v>1904.8680832426469</c:v>
                </c:pt>
                <c:pt idx="30">
                  <c:v>1308.9926530929852</c:v>
                </c:pt>
                <c:pt idx="31">
                  <c:v>3318.3652963318755</c:v>
                </c:pt>
                <c:pt idx="32">
                  <c:v>916.97438102536307</c:v>
                </c:pt>
                <c:pt idx="33">
                  <c:v>2286.1671056834198</c:v>
                </c:pt>
                <c:pt idx="34">
                  <c:v>3253.1764049796811</c:v>
                </c:pt>
                <c:pt idx="35">
                  <c:v>2290.7610698092121</c:v>
                </c:pt>
                <c:pt idx="36">
                  <c:v>3327.2800165167905</c:v>
                </c:pt>
                <c:pt idx="37">
                  <c:v>727.09053049260865</c:v>
                </c:pt>
                <c:pt idx="39">
                  <c:v>2499.2307919436603</c:v>
                </c:pt>
                <c:pt idx="40">
                  <c:v>2278.4147912211452</c:v>
                </c:pt>
                <c:pt idx="41">
                  <c:v>2290.7610698092121</c:v>
                </c:pt>
                <c:pt idx="42">
                  <c:v>739.43680908067574</c:v>
                </c:pt>
                <c:pt idx="43">
                  <c:v>797.6668916762826</c:v>
                </c:pt>
                <c:pt idx="44">
                  <c:v>2255.3492630062287</c:v>
                </c:pt>
                <c:pt idx="45">
                  <c:v>1631.6229253439503</c:v>
                </c:pt>
                <c:pt idx="46">
                  <c:v>2468.9092034541964</c:v>
                </c:pt>
                <c:pt idx="47">
                  <c:v>2276.8834698458809</c:v>
                </c:pt>
                <c:pt idx="48">
                  <c:v>2261.4745485072854</c:v>
                </c:pt>
                <c:pt idx="49">
                  <c:v>2499.2307919436603</c:v>
                </c:pt>
                <c:pt idx="50">
                  <c:v>2290.7610698092121</c:v>
                </c:pt>
                <c:pt idx="51">
                  <c:v>2086.1252880751331</c:v>
                </c:pt>
                <c:pt idx="52">
                  <c:v>1809.1604972886375</c:v>
                </c:pt>
                <c:pt idx="53">
                  <c:v>2296.9820628962229</c:v>
                </c:pt>
                <c:pt idx="54">
                  <c:v>2256.880584381493</c:v>
                </c:pt>
                <c:pt idx="55">
                  <c:v>2487.415828152938</c:v>
                </c:pt>
                <c:pt idx="56">
                  <c:v>2290.7610698092121</c:v>
                </c:pt>
                <c:pt idx="57">
                  <c:v>2293.9194201456949</c:v>
                </c:pt>
                <c:pt idx="58">
                  <c:v>2479.0512520179136</c:v>
                </c:pt>
                <c:pt idx="59">
                  <c:v>731.684494618401</c:v>
                </c:pt>
                <c:pt idx="60">
                  <c:v>852.08463774854465</c:v>
                </c:pt>
                <c:pt idx="61">
                  <c:v>2504.3540948263626</c:v>
                </c:pt>
                <c:pt idx="62">
                  <c:v>2287.698427058684</c:v>
                </c:pt>
                <c:pt idx="63">
                  <c:v>2263.0058698825496</c:v>
                </c:pt>
                <c:pt idx="64">
                  <c:v>2472.2550339082059</c:v>
                </c:pt>
                <c:pt idx="65">
                  <c:v>2275.3521484706171</c:v>
                </c:pt>
                <c:pt idx="66">
                  <c:v>2281.5731415576274</c:v>
                </c:pt>
                <c:pt idx="67">
                  <c:v>2507.6999252803726</c:v>
                </c:pt>
                <c:pt idx="68">
                  <c:v>2167.2982839285405</c:v>
                </c:pt>
                <c:pt idx="69">
                  <c:v>2269.2268629695604</c:v>
                </c:pt>
                <c:pt idx="70">
                  <c:v>2472.2550339082059</c:v>
                </c:pt>
                <c:pt idx="71">
                  <c:v>1855.4829688903781</c:v>
                </c:pt>
                <c:pt idx="72">
                  <c:v>1270.4224959535193</c:v>
                </c:pt>
                <c:pt idx="73">
                  <c:v>2433.4643120820297</c:v>
                </c:pt>
                <c:pt idx="74">
                  <c:v>2255.3492630062287</c:v>
                </c:pt>
                <c:pt idx="75">
                  <c:v>2463.6290647689621</c:v>
                </c:pt>
                <c:pt idx="76">
                  <c:v>1827.7277689637153</c:v>
                </c:pt>
                <c:pt idx="78">
                  <c:v>2086.5112171358755</c:v>
                </c:pt>
                <c:pt idx="79">
                  <c:v>2048.3079854053385</c:v>
                </c:pt>
                <c:pt idx="80">
                  <c:v>670.00564338452705</c:v>
                </c:pt>
                <c:pt idx="81">
                  <c:v>658.67640914719539</c:v>
                </c:pt>
                <c:pt idx="82">
                  <c:v>2096.4352750336934</c:v>
                </c:pt>
                <c:pt idx="83">
                  <c:v>2080.8905117778195</c:v>
                </c:pt>
                <c:pt idx="84">
                  <c:v>2104.9541565919972</c:v>
                </c:pt>
                <c:pt idx="85">
                  <c:v>2100.6508040522353</c:v>
                </c:pt>
                <c:pt idx="86">
                  <c:v>2097.8404513732071</c:v>
                </c:pt>
                <c:pt idx="87">
                  <c:v>2082.2956881173336</c:v>
                </c:pt>
                <c:pt idx="88">
                  <c:v>688.44858284064856</c:v>
                </c:pt>
                <c:pt idx="89">
                  <c:v>2295.4507415209587</c:v>
                </c:pt>
                <c:pt idx="90">
                  <c:v>2280.0418201823636</c:v>
                </c:pt>
                <c:pt idx="91">
                  <c:v>2275.3521484706171</c:v>
                </c:pt>
                <c:pt idx="92">
                  <c:v>2296.9820628962229</c:v>
                </c:pt>
                <c:pt idx="93">
                  <c:v>2286.1671056834198</c:v>
                </c:pt>
                <c:pt idx="94">
                  <c:v>1674.8827541951625</c:v>
                </c:pt>
                <c:pt idx="95">
                  <c:v>2247.5969485439541</c:v>
                </c:pt>
                <c:pt idx="96">
                  <c:v>736.37416633014743</c:v>
                </c:pt>
                <c:pt idx="97">
                  <c:v>2272.2895057200885</c:v>
                </c:pt>
                <c:pt idx="98">
                  <c:v>2236.7819913311509</c:v>
                </c:pt>
                <c:pt idx="99">
                  <c:v>2249.1282699192184</c:v>
                </c:pt>
                <c:pt idx="100">
                  <c:v>2293.9194201456949</c:v>
                </c:pt>
                <c:pt idx="101">
                  <c:v>2290.7610698092121</c:v>
                </c:pt>
                <c:pt idx="102">
                  <c:v>2259.9432271320215</c:v>
                </c:pt>
                <c:pt idx="103">
                  <c:v>2286.1671056834198</c:v>
                </c:pt>
                <c:pt idx="104">
                  <c:v>2293.9194201456949</c:v>
                </c:pt>
                <c:pt idx="105">
                  <c:v>2276.8834698458809</c:v>
                </c:pt>
                <c:pt idx="107">
                  <c:v>2186.4509854325206</c:v>
                </c:pt>
                <c:pt idx="108">
                  <c:v>1890.9155992964957</c:v>
                </c:pt>
                <c:pt idx="109">
                  <c:v>695.43772393102677</c:v>
                </c:pt>
                <c:pt idx="110">
                  <c:v>2174.62737708539</c:v>
                </c:pt>
                <c:pt idx="111">
                  <c:v>1915.7036384520541</c:v>
                </c:pt>
                <c:pt idx="112">
                  <c:v>1907.8715869924804</c:v>
                </c:pt>
                <c:pt idx="113">
                  <c:v>2195.3416056625333</c:v>
                </c:pt>
                <c:pt idx="114">
                  <c:v>1929.9951137958128</c:v>
                </c:pt>
                <c:pt idx="115">
                  <c:v>1937.8271652553865</c:v>
                </c:pt>
                <c:pt idx="116">
                  <c:v>2164.2702627968188</c:v>
                </c:pt>
                <c:pt idx="117">
                  <c:v>1202.0180420482059</c:v>
                </c:pt>
                <c:pt idx="118">
                  <c:v>625.11074639196681</c:v>
                </c:pt>
                <c:pt idx="119">
                  <c:v>2158.3126306839235</c:v>
                </c:pt>
                <c:pt idx="120">
                  <c:v>1936.5352804785496</c:v>
                </c:pt>
                <c:pt idx="121">
                  <c:v>1864.9164181626525</c:v>
                </c:pt>
                <c:pt idx="122">
                  <c:v>2176.0938711439489</c:v>
                </c:pt>
                <c:pt idx="123">
                  <c:v>1622.6880225057294</c:v>
                </c:pt>
                <c:pt idx="124">
                  <c:v>1933.9515109248755</c:v>
                </c:pt>
                <c:pt idx="125">
                  <c:v>2187.9174794910791</c:v>
                </c:pt>
                <c:pt idx="126">
                  <c:v>1927.4113442421387</c:v>
                </c:pt>
                <c:pt idx="127">
                  <c:v>1900.0395355329063</c:v>
                </c:pt>
                <c:pt idx="128">
                  <c:v>2198.2745937796508</c:v>
                </c:pt>
                <c:pt idx="129">
                  <c:v>1901.3314203097436</c:v>
                </c:pt>
                <c:pt idx="130">
                  <c:v>1936.5352804785496</c:v>
                </c:pt>
                <c:pt idx="131">
                  <c:v>2174.62737708539</c:v>
                </c:pt>
                <c:pt idx="132">
                  <c:v>1890.9155992964957</c:v>
                </c:pt>
                <c:pt idx="133">
                  <c:v>613.40304060188214</c:v>
                </c:pt>
                <c:pt idx="134">
                  <c:v>2190.8504676081971</c:v>
                </c:pt>
                <c:pt idx="135">
                  <c:v>2173.1608830268315</c:v>
                </c:pt>
                <c:pt idx="136">
                  <c:v>2180.4933533196254</c:v>
                </c:pt>
                <c:pt idx="137">
                  <c:v>2189.3839735496381</c:v>
                </c:pt>
                <c:pt idx="138">
                  <c:v>2184.9844913739616</c:v>
                </c:pt>
                <c:pt idx="139">
                  <c:v>2174.62737708539</c:v>
                </c:pt>
                <c:pt idx="140">
                  <c:v>1343.7668370331662</c:v>
                </c:pt>
                <c:pt idx="142">
                  <c:v>1910.455356546154</c:v>
                </c:pt>
                <c:pt idx="143">
                  <c:v>1905.2878174388063</c:v>
                </c:pt>
                <c:pt idx="144">
                  <c:v>1933.9515109248755</c:v>
                </c:pt>
                <c:pt idx="145">
                  <c:v>862.0908601429901</c:v>
                </c:pt>
                <c:pt idx="146">
                  <c:v>849.0912695760685</c:v>
                </c:pt>
                <c:pt idx="147">
                  <c:v>1927.4113442421387</c:v>
                </c:pt>
                <c:pt idx="148">
                  <c:v>1913.1198688983804</c:v>
                </c:pt>
                <c:pt idx="149">
                  <c:v>1901.3314203097436</c:v>
                </c:pt>
                <c:pt idx="150">
                  <c:v>1935.2433957017129</c:v>
                </c:pt>
                <c:pt idx="151">
                  <c:v>1919.5792927825651</c:v>
                </c:pt>
                <c:pt idx="152">
                  <c:v>1920.8711775594018</c:v>
                </c:pt>
                <c:pt idx="153">
                  <c:v>1922.1630623362387</c:v>
                </c:pt>
                <c:pt idx="154">
                  <c:v>1928.7032290189757</c:v>
                </c:pt>
                <c:pt idx="155">
                  <c:v>1914.4117536752171</c:v>
                </c:pt>
                <c:pt idx="157">
                  <c:v>766.34804616245685</c:v>
                </c:pt>
                <c:pt idx="158">
                  <c:v>662.89193816573732</c:v>
                </c:pt>
                <c:pt idx="159">
                  <c:v>2099.2456277127217</c:v>
                </c:pt>
                <c:pt idx="160">
                  <c:v>2077.9923355775718</c:v>
                </c:pt>
                <c:pt idx="161">
                  <c:v>2097.8404513732071</c:v>
                </c:pt>
                <c:pt idx="162">
                  <c:v>2085.1060407963614</c:v>
                </c:pt>
                <c:pt idx="163">
                  <c:v>1633.2540241213856</c:v>
                </c:pt>
                <c:pt idx="164">
                  <c:v>1633.2540241213856</c:v>
                </c:pt>
                <c:pt idx="165">
                  <c:v>2100.6508040522353</c:v>
                </c:pt>
                <c:pt idx="166">
                  <c:v>2083.7008644568473</c:v>
                </c:pt>
                <c:pt idx="167">
                  <c:v>2061.0423959821842</c:v>
                </c:pt>
                <c:pt idx="168">
                  <c:v>1636.0643768004136</c:v>
                </c:pt>
                <c:pt idx="169">
                  <c:v>2104.9541565919972</c:v>
                </c:pt>
                <c:pt idx="170">
                  <c:v>2048.3079854053385</c:v>
                </c:pt>
                <c:pt idx="172">
                  <c:v>2284.6357843081555</c:v>
                </c:pt>
                <c:pt idx="173">
                  <c:v>2289.2297484339483</c:v>
                </c:pt>
                <c:pt idx="174">
                  <c:v>2292.3880987704301</c:v>
                </c:pt>
                <c:pt idx="175">
                  <c:v>2292.3880987704301</c:v>
                </c:pt>
                <c:pt idx="176">
                  <c:v>733.21581599366516</c:v>
                </c:pt>
                <c:pt idx="177">
                  <c:v>2209.0267914044884</c:v>
                </c:pt>
                <c:pt idx="178">
                  <c:v>2280.0418201823636</c:v>
                </c:pt>
                <c:pt idx="180">
                  <c:v>2703.7154727531679</c:v>
                </c:pt>
                <c:pt idx="181">
                  <c:v>2748.0574606310965</c:v>
                </c:pt>
                <c:pt idx="182">
                  <c:v>2742.4431004088265</c:v>
                </c:pt>
                <c:pt idx="183">
                  <c:v>2060.5847803531374</c:v>
                </c:pt>
                <c:pt idx="184">
                  <c:v>1823.979599557473</c:v>
                </c:pt>
                <c:pt idx="185">
                  <c:v>2095.645887047313</c:v>
                </c:pt>
                <c:pt idx="186">
                  <c:v>2733.2767980051203</c:v>
                </c:pt>
                <c:pt idx="187">
                  <c:v>2748.0574606310965</c:v>
                </c:pt>
                <c:pt idx="188">
                  <c:v>2744.390939669614</c:v>
                </c:pt>
                <c:pt idx="189">
                  <c:v>2742.4431004088265</c:v>
                </c:pt>
                <c:pt idx="190">
                  <c:v>1082.9986289978788</c:v>
                </c:pt>
                <c:pt idx="191">
                  <c:v>1310.2083498297445</c:v>
                </c:pt>
                <c:pt idx="192">
                  <c:v>2722.1626563406271</c:v>
                </c:pt>
                <c:pt idx="193">
                  <c:v>2746.2242001503555</c:v>
                </c:pt>
                <c:pt idx="194">
                  <c:v>2587.3034322261005</c:v>
                </c:pt>
                <c:pt idx="195">
                  <c:v>2666.7065267982048</c:v>
                </c:pt>
                <c:pt idx="196">
                  <c:v>1868.3215874354012</c:v>
                </c:pt>
                <c:pt idx="197">
                  <c:v>2084.6463241628658</c:v>
                </c:pt>
                <c:pt idx="198">
                  <c:v>2084.6463241628658</c:v>
                </c:pt>
                <c:pt idx="199">
                  <c:v>1471.076957014787</c:v>
                </c:pt>
                <c:pt idx="200">
                  <c:v>1321.3224914942382</c:v>
                </c:pt>
                <c:pt idx="201">
                  <c:v>2727.6624377828502</c:v>
                </c:pt>
                <c:pt idx="202">
                  <c:v>887.06891511866047</c:v>
                </c:pt>
                <c:pt idx="203">
                  <c:v>1014.3667111924435</c:v>
                </c:pt>
                <c:pt idx="204">
                  <c:v>1937.3547114486889</c:v>
                </c:pt>
                <c:pt idx="205">
                  <c:v>1410.8872968548974</c:v>
                </c:pt>
                <c:pt idx="206">
                  <c:v>1116.0806694345288</c:v>
                </c:pt>
                <c:pt idx="207">
                  <c:v>945.29700968480699</c:v>
                </c:pt>
                <c:pt idx="208">
                  <c:v>949.33027692612893</c:v>
                </c:pt>
                <c:pt idx="209">
                  <c:v>953.48958376874202</c:v>
                </c:pt>
                <c:pt idx="210">
                  <c:v>981.84849405928617</c:v>
                </c:pt>
                <c:pt idx="211">
                  <c:v>945.29700968480699</c:v>
                </c:pt>
                <c:pt idx="212">
                  <c:v>947.31364330546796</c:v>
                </c:pt>
                <c:pt idx="213">
                  <c:v>945.29700968480699</c:v>
                </c:pt>
                <c:pt idx="214">
                  <c:v>986.00780090189926</c:v>
                </c:pt>
                <c:pt idx="215">
                  <c:v>2915.1699382666538</c:v>
                </c:pt>
                <c:pt idx="216">
                  <c:v>1036.8017602222963</c:v>
                </c:pt>
                <c:pt idx="217">
                  <c:v>2010.583719798939</c:v>
                </c:pt>
                <c:pt idx="218">
                  <c:v>2148.7231228142118</c:v>
                </c:pt>
                <c:pt idx="219">
                  <c:v>2230.1447052483968</c:v>
                </c:pt>
                <c:pt idx="220">
                  <c:v>3022.9337973707215</c:v>
                </c:pt>
                <c:pt idx="221">
                  <c:v>2990.415580237564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71-4205-A13D-EFD9EF661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148000"/>
          <c:min val="108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576169679525123"/>
              <c:y val="0.88867264283120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200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0141222114804118E-2"/>
              <c:y val="0.161066669507295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760251215178944"/>
          <c:y val="0.92669156547335674"/>
          <c:w val="0.7190816523618575"/>
          <c:h val="7.20994971248094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298461359833389"/>
          <c:y val="2.74050456303450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16191537854745"/>
          <c:y val="0.12547050154089323"/>
          <c:w val="0.82015638997351914"/>
          <c:h val="0.66931047843668756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'3'!$B$4:$B$226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'3'!$G$4:$G$226</c:f>
              <c:numCache>
                <c:formatCode>0.000</c:formatCode>
                <c:ptCount val="223"/>
                <c:pt idx="0">
                  <c:v>0.39600000000000002</c:v>
                </c:pt>
                <c:pt idx="1">
                  <c:v>0.27700000000000002</c:v>
                </c:pt>
                <c:pt idx="2">
                  <c:v>0.23400000000000001</c:v>
                </c:pt>
                <c:pt idx="3">
                  <c:v>0.46700000000000003</c:v>
                </c:pt>
                <c:pt idx="4">
                  <c:v>0.38200000000000001</c:v>
                </c:pt>
                <c:pt idx="5">
                  <c:v>0.435</c:v>
                </c:pt>
                <c:pt idx="6">
                  <c:v>0.52600000000000002</c:v>
                </c:pt>
                <c:pt idx="7">
                  <c:v>0.64800000000000002</c:v>
                </c:pt>
                <c:pt idx="8">
                  <c:v>0.34599999999999997</c:v>
                </c:pt>
                <c:pt idx="9">
                  <c:v>0.44700000000000001</c:v>
                </c:pt>
                <c:pt idx="10">
                  <c:v>0.38600000000000001</c:v>
                </c:pt>
                <c:pt idx="11">
                  <c:v>0.38100000000000001</c:v>
                </c:pt>
                <c:pt idx="12">
                  <c:v>0.374</c:v>
                </c:pt>
                <c:pt idx="13">
                  <c:v>0.47399999999999998</c:v>
                </c:pt>
                <c:pt idx="14">
                  <c:v>0.32800000000000001</c:v>
                </c:pt>
                <c:pt idx="15">
                  <c:v>0.48299999999999998</c:v>
                </c:pt>
                <c:pt idx="16">
                  <c:v>0.51700000000000002</c:v>
                </c:pt>
                <c:pt idx="17">
                  <c:v>0.61299999999999999</c:v>
                </c:pt>
                <c:pt idx="18">
                  <c:v>0.63800000000000001</c:v>
                </c:pt>
                <c:pt idx="19">
                  <c:v>0.59099999999999997</c:v>
                </c:pt>
                <c:pt idx="20">
                  <c:v>0.38900000000000001</c:v>
                </c:pt>
                <c:pt idx="21">
                  <c:v>0.47599999999999998</c:v>
                </c:pt>
                <c:pt idx="22">
                  <c:v>0.51500000000000001</c:v>
                </c:pt>
                <c:pt idx="23">
                  <c:v>0.57699999999999996</c:v>
                </c:pt>
                <c:pt idx="24">
                  <c:v>0.53500000000000003</c:v>
                </c:pt>
                <c:pt idx="25">
                  <c:v>0.52100000000000002</c:v>
                </c:pt>
                <c:pt idx="26">
                  <c:v>0.53300000000000003</c:v>
                </c:pt>
                <c:pt idx="27">
                  <c:v>0.41199999999999998</c:v>
                </c:pt>
                <c:pt idx="28">
                  <c:v>0.47299999999999998</c:v>
                </c:pt>
                <c:pt idx="29">
                  <c:v>0.624</c:v>
                </c:pt>
                <c:pt idx="30">
                  <c:v>0.54900000000000004</c:v>
                </c:pt>
                <c:pt idx="31">
                  <c:v>0.434</c:v>
                </c:pt>
                <c:pt idx="32">
                  <c:v>0.63700000000000001</c:v>
                </c:pt>
                <c:pt idx="33">
                  <c:v>0.46500000000000002</c:v>
                </c:pt>
                <c:pt idx="34">
                  <c:v>0.45</c:v>
                </c:pt>
                <c:pt idx="35">
                  <c:v>0.50700000000000001</c:v>
                </c:pt>
                <c:pt idx="36">
                  <c:v>0.38700000000000001</c:v>
                </c:pt>
                <c:pt idx="37">
                  <c:v>0.622</c:v>
                </c:pt>
                <c:pt idx="39">
                  <c:v>0.10200000000000001</c:v>
                </c:pt>
                <c:pt idx="40">
                  <c:v>7.6999999999999999E-2</c:v>
                </c:pt>
                <c:pt idx="41">
                  <c:v>8.5000000000000006E-2</c:v>
                </c:pt>
                <c:pt idx="42">
                  <c:v>0.67500000000000004</c:v>
                </c:pt>
                <c:pt idx="43">
                  <c:v>0.65800000000000003</c:v>
                </c:pt>
                <c:pt idx="44">
                  <c:v>0.69699999999999995</c:v>
                </c:pt>
                <c:pt idx="45">
                  <c:v>0.53</c:v>
                </c:pt>
                <c:pt idx="46">
                  <c:v>0.35699999999999998</c:v>
                </c:pt>
                <c:pt idx="47">
                  <c:v>0.436</c:v>
                </c:pt>
                <c:pt idx="48">
                  <c:v>0.374</c:v>
                </c:pt>
                <c:pt idx="49">
                  <c:v>0.45200000000000001</c:v>
                </c:pt>
                <c:pt idx="50">
                  <c:v>0.45600000000000002</c:v>
                </c:pt>
                <c:pt idx="51">
                  <c:v>0.54300000000000004</c:v>
                </c:pt>
                <c:pt idx="52">
                  <c:v>0.57799999999999996</c:v>
                </c:pt>
                <c:pt idx="53">
                  <c:v>0.31</c:v>
                </c:pt>
                <c:pt idx="54">
                  <c:v>0.438</c:v>
                </c:pt>
                <c:pt idx="55">
                  <c:v>0.44600000000000001</c:v>
                </c:pt>
                <c:pt idx="56">
                  <c:v>0.20899999999999999</c:v>
                </c:pt>
                <c:pt idx="57">
                  <c:v>0.32500000000000001</c:v>
                </c:pt>
                <c:pt idx="58">
                  <c:v>0.44600000000000001</c:v>
                </c:pt>
                <c:pt idx="59">
                  <c:v>0.60799999999999998</c:v>
                </c:pt>
                <c:pt idx="60">
                  <c:v>0.57399999999999995</c:v>
                </c:pt>
                <c:pt idx="61">
                  <c:v>0.35099999999999998</c:v>
                </c:pt>
                <c:pt idx="62">
                  <c:v>0.376</c:v>
                </c:pt>
                <c:pt idx="63">
                  <c:v>0.34100000000000003</c:v>
                </c:pt>
                <c:pt idx="64">
                  <c:v>0.39700000000000002</c:v>
                </c:pt>
                <c:pt idx="65">
                  <c:v>0.47</c:v>
                </c:pt>
                <c:pt idx="66">
                  <c:v>0.496</c:v>
                </c:pt>
                <c:pt idx="67">
                  <c:v>0.35399999999999998</c:v>
                </c:pt>
                <c:pt idx="68">
                  <c:v>0.495</c:v>
                </c:pt>
                <c:pt idx="69">
                  <c:v>0.41399999999999998</c:v>
                </c:pt>
                <c:pt idx="70">
                  <c:v>0.38100000000000001</c:v>
                </c:pt>
                <c:pt idx="71">
                  <c:v>0.63700000000000001</c:v>
                </c:pt>
                <c:pt idx="72">
                  <c:v>0.67200000000000004</c:v>
                </c:pt>
                <c:pt idx="73">
                  <c:v>0.47199999999999998</c:v>
                </c:pt>
                <c:pt idx="74">
                  <c:v>0.59899999999999998</c:v>
                </c:pt>
                <c:pt idx="75">
                  <c:v>0.57599999999999996</c:v>
                </c:pt>
                <c:pt idx="76">
                  <c:v>0.56300000000000006</c:v>
                </c:pt>
                <c:pt idx="78">
                  <c:v>0.29499999999999998</c:v>
                </c:pt>
                <c:pt idx="79">
                  <c:v>0.52100000000000002</c:v>
                </c:pt>
                <c:pt idx="80">
                  <c:v>0.69199999999999995</c:v>
                </c:pt>
                <c:pt idx="81">
                  <c:v>0.72599999999999998</c:v>
                </c:pt>
                <c:pt idx="82">
                  <c:v>0.56799999999999995</c:v>
                </c:pt>
                <c:pt idx="83">
                  <c:v>0.55400000000000005</c:v>
                </c:pt>
                <c:pt idx="84">
                  <c:v>0.45500000000000002</c:v>
                </c:pt>
                <c:pt idx="85">
                  <c:v>0.54200000000000004</c:v>
                </c:pt>
                <c:pt idx="86">
                  <c:v>0.52500000000000002</c:v>
                </c:pt>
                <c:pt idx="87">
                  <c:v>0.47199999999999998</c:v>
                </c:pt>
                <c:pt idx="88">
                  <c:v>0.76</c:v>
                </c:pt>
                <c:pt idx="89">
                  <c:v>0.46200000000000002</c:v>
                </c:pt>
                <c:pt idx="90">
                  <c:v>0.54600000000000004</c:v>
                </c:pt>
                <c:pt idx="91">
                  <c:v>0.42099999999999999</c:v>
                </c:pt>
                <c:pt idx="92">
                  <c:v>0.45100000000000001</c:v>
                </c:pt>
                <c:pt idx="93">
                  <c:v>0.38</c:v>
                </c:pt>
                <c:pt idx="94">
                  <c:v>0.69399999999999995</c:v>
                </c:pt>
                <c:pt idx="95">
                  <c:v>0.5</c:v>
                </c:pt>
                <c:pt idx="96">
                  <c:v>0.77100000000000002</c:v>
                </c:pt>
                <c:pt idx="97">
                  <c:v>0.45900000000000002</c:v>
                </c:pt>
                <c:pt idx="98">
                  <c:v>0.34400000000000003</c:v>
                </c:pt>
                <c:pt idx="99">
                  <c:v>0.45300000000000001</c:v>
                </c:pt>
                <c:pt idx="100">
                  <c:v>0.48599999999999999</c:v>
                </c:pt>
                <c:pt idx="101">
                  <c:v>0.42399999999999999</c:v>
                </c:pt>
                <c:pt idx="102">
                  <c:v>0.35699999999999998</c:v>
                </c:pt>
                <c:pt idx="103">
                  <c:v>0.48599999999999999</c:v>
                </c:pt>
                <c:pt idx="104">
                  <c:v>0.40100000000000002</c:v>
                </c:pt>
                <c:pt idx="105">
                  <c:v>0.38100000000000001</c:v>
                </c:pt>
                <c:pt idx="107">
                  <c:v>0.49099999999999999</c:v>
                </c:pt>
                <c:pt idx="108">
                  <c:v>0.161</c:v>
                </c:pt>
                <c:pt idx="109">
                  <c:v>0.68</c:v>
                </c:pt>
                <c:pt idx="110">
                  <c:v>0.34799999999999998</c:v>
                </c:pt>
                <c:pt idx="111">
                  <c:v>0.41399999999999998</c:v>
                </c:pt>
                <c:pt idx="112">
                  <c:v>0.21199999999999999</c:v>
                </c:pt>
                <c:pt idx="113">
                  <c:v>0.32700000000000001</c:v>
                </c:pt>
                <c:pt idx="114">
                  <c:v>0.19500000000000001</c:v>
                </c:pt>
                <c:pt idx="115">
                  <c:v>0.32200000000000001</c:v>
                </c:pt>
                <c:pt idx="116">
                  <c:v>0.42199999999999999</c:v>
                </c:pt>
                <c:pt idx="117">
                  <c:v>0.51</c:v>
                </c:pt>
                <c:pt idx="118">
                  <c:v>0.621</c:v>
                </c:pt>
                <c:pt idx="119">
                  <c:v>0.36199999999999999</c:v>
                </c:pt>
                <c:pt idx="120">
                  <c:v>0.314</c:v>
                </c:pt>
                <c:pt idx="121">
                  <c:v>0.48099999999999998</c:v>
                </c:pt>
                <c:pt idx="122">
                  <c:v>0.14499999999999999</c:v>
                </c:pt>
                <c:pt idx="123">
                  <c:v>0.498</c:v>
                </c:pt>
                <c:pt idx="124">
                  <c:v>0.255</c:v>
                </c:pt>
                <c:pt idx="125">
                  <c:v>0.214</c:v>
                </c:pt>
                <c:pt idx="126">
                  <c:v>0.30399999999999999</c:v>
                </c:pt>
                <c:pt idx="127">
                  <c:v>0.28100000000000003</c:v>
                </c:pt>
                <c:pt idx="128">
                  <c:v>0.42299999999999999</c:v>
                </c:pt>
                <c:pt idx="129">
                  <c:v>0.40400000000000003</c:v>
                </c:pt>
                <c:pt idx="130">
                  <c:v>0.31</c:v>
                </c:pt>
                <c:pt idx="131">
                  <c:v>0.26400000000000001</c:v>
                </c:pt>
                <c:pt idx="132">
                  <c:v>0.33800000000000002</c:v>
                </c:pt>
                <c:pt idx="133">
                  <c:v>0.79100000000000004</c:v>
                </c:pt>
                <c:pt idx="134">
                  <c:v>0.20100000000000001</c:v>
                </c:pt>
                <c:pt idx="135">
                  <c:v>0.17699999999999999</c:v>
                </c:pt>
                <c:pt idx="136">
                  <c:v>0.184</c:v>
                </c:pt>
                <c:pt idx="137">
                  <c:v>0.29699999999999999</c:v>
                </c:pt>
                <c:pt idx="138">
                  <c:v>0.23899999999999999</c:v>
                </c:pt>
                <c:pt idx="139">
                  <c:v>0.31</c:v>
                </c:pt>
                <c:pt idx="140">
                  <c:v>0.51</c:v>
                </c:pt>
                <c:pt idx="142">
                  <c:v>0.60299999999999998</c:v>
                </c:pt>
                <c:pt idx="143">
                  <c:v>0.54500000000000004</c:v>
                </c:pt>
                <c:pt idx="144">
                  <c:v>0.30399999999999999</c:v>
                </c:pt>
                <c:pt idx="145">
                  <c:v>0.58099999999999996</c:v>
                </c:pt>
                <c:pt idx="146">
                  <c:v>0.64600000000000002</c:v>
                </c:pt>
                <c:pt idx="147">
                  <c:v>0.434</c:v>
                </c:pt>
                <c:pt idx="148">
                  <c:v>0.23899999999999999</c:v>
                </c:pt>
                <c:pt idx="149">
                  <c:v>0.32400000000000001</c:v>
                </c:pt>
                <c:pt idx="150">
                  <c:v>0.48599999999999999</c:v>
                </c:pt>
                <c:pt idx="151">
                  <c:v>0.50800000000000001</c:v>
                </c:pt>
                <c:pt idx="152">
                  <c:v>0.42899999999999999</c:v>
                </c:pt>
                <c:pt idx="153">
                  <c:v>0.44</c:v>
                </c:pt>
                <c:pt idx="154">
                  <c:v>0.374</c:v>
                </c:pt>
                <c:pt idx="155">
                  <c:v>0.5</c:v>
                </c:pt>
                <c:pt idx="157">
                  <c:v>0.60399999999999998</c:v>
                </c:pt>
                <c:pt idx="158">
                  <c:v>0.68</c:v>
                </c:pt>
                <c:pt idx="159">
                  <c:v>0.44400000000000001</c:v>
                </c:pt>
                <c:pt idx="160">
                  <c:v>0.505</c:v>
                </c:pt>
                <c:pt idx="161">
                  <c:v>0.42599999999999999</c:v>
                </c:pt>
                <c:pt idx="162">
                  <c:v>0.35399999999999998</c:v>
                </c:pt>
                <c:pt idx="163">
                  <c:v>0.49</c:v>
                </c:pt>
                <c:pt idx="164">
                  <c:v>0.42399999999999999</c:v>
                </c:pt>
                <c:pt idx="165">
                  <c:v>0.62</c:v>
                </c:pt>
                <c:pt idx="166">
                  <c:v>0.53900000000000003</c:v>
                </c:pt>
                <c:pt idx="167">
                  <c:v>0.40700000000000003</c:v>
                </c:pt>
                <c:pt idx="168">
                  <c:v>0.58899999999999997</c:v>
                </c:pt>
                <c:pt idx="169">
                  <c:v>0.36799999999999999</c:v>
                </c:pt>
                <c:pt idx="170">
                  <c:v>0.34799999999999998</c:v>
                </c:pt>
                <c:pt idx="172">
                  <c:v>0.187</c:v>
                </c:pt>
                <c:pt idx="173">
                  <c:v>0.36399999999999999</c:v>
                </c:pt>
                <c:pt idx="174">
                  <c:v>0.29299999999999998</c:v>
                </c:pt>
                <c:pt idx="175">
                  <c:v>0.30399999999999999</c:v>
                </c:pt>
                <c:pt idx="176">
                  <c:v>0.49</c:v>
                </c:pt>
                <c:pt idx="177">
                  <c:v>0.35199999999999998</c:v>
                </c:pt>
                <c:pt idx="178">
                  <c:v>0.34699999999999998</c:v>
                </c:pt>
                <c:pt idx="180">
                  <c:v>0.29599999999999999</c:v>
                </c:pt>
                <c:pt idx="181">
                  <c:v>0.34</c:v>
                </c:pt>
                <c:pt idx="182">
                  <c:v>0.34599999999999997</c:v>
                </c:pt>
                <c:pt idx="183">
                  <c:v>0.36</c:v>
                </c:pt>
                <c:pt idx="184">
                  <c:v>0.38100000000000001</c:v>
                </c:pt>
                <c:pt idx="185">
                  <c:v>0.40700000000000003</c:v>
                </c:pt>
                <c:pt idx="186">
                  <c:v>0.34</c:v>
                </c:pt>
                <c:pt idx="187">
                  <c:v>0.34</c:v>
                </c:pt>
                <c:pt idx="188">
                  <c:v>0.29799999999999999</c:v>
                </c:pt>
                <c:pt idx="189">
                  <c:v>0.35499999999999998</c:v>
                </c:pt>
                <c:pt idx="190">
                  <c:v>0.42</c:v>
                </c:pt>
                <c:pt idx="191">
                  <c:v>0.39600000000000002</c:v>
                </c:pt>
                <c:pt idx="192">
                  <c:v>0.26500000000000001</c:v>
                </c:pt>
                <c:pt idx="193">
                  <c:v>0.34400000000000003</c:v>
                </c:pt>
                <c:pt idx="194">
                  <c:v>0.42499999999999999</c:v>
                </c:pt>
                <c:pt idx="195">
                  <c:v>0.35199999999999998</c:v>
                </c:pt>
                <c:pt idx="196">
                  <c:v>0.36799999999999999</c:v>
                </c:pt>
                <c:pt idx="197">
                  <c:v>0.36099999999999999</c:v>
                </c:pt>
                <c:pt idx="198">
                  <c:v>0.48099999999999998</c:v>
                </c:pt>
                <c:pt idx="199">
                  <c:v>0.438</c:v>
                </c:pt>
                <c:pt idx="200">
                  <c:v>0.438</c:v>
                </c:pt>
                <c:pt idx="201">
                  <c:v>0.33500000000000002</c:v>
                </c:pt>
                <c:pt idx="202">
                  <c:v>0.437</c:v>
                </c:pt>
                <c:pt idx="203">
                  <c:v>0.44</c:v>
                </c:pt>
                <c:pt idx="204">
                  <c:v>0.39800000000000002</c:v>
                </c:pt>
                <c:pt idx="205">
                  <c:v>0.49399999999999999</c:v>
                </c:pt>
                <c:pt idx="206">
                  <c:v>0.439</c:v>
                </c:pt>
                <c:pt idx="207">
                  <c:v>0.65600000000000003</c:v>
                </c:pt>
                <c:pt idx="208">
                  <c:v>0.81300000000000006</c:v>
                </c:pt>
                <c:pt idx="209">
                  <c:v>0.89</c:v>
                </c:pt>
                <c:pt idx="210">
                  <c:v>0.70199999999999996</c:v>
                </c:pt>
                <c:pt idx="211">
                  <c:v>0.56499999999999995</c:v>
                </c:pt>
                <c:pt idx="212">
                  <c:v>0.86</c:v>
                </c:pt>
                <c:pt idx="213">
                  <c:v>0.79800000000000004</c:v>
                </c:pt>
                <c:pt idx="214">
                  <c:v>0.47</c:v>
                </c:pt>
                <c:pt idx="215">
                  <c:v>0.33900000000000002</c:v>
                </c:pt>
                <c:pt idx="216">
                  <c:v>0.438</c:v>
                </c:pt>
                <c:pt idx="217">
                  <c:v>0.372</c:v>
                </c:pt>
                <c:pt idx="218">
                  <c:v>0.36599999999999999</c:v>
                </c:pt>
                <c:pt idx="219">
                  <c:v>0.36299999999999999</c:v>
                </c:pt>
                <c:pt idx="220">
                  <c:v>0.33400000000000002</c:v>
                </c:pt>
                <c:pt idx="221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DE-449F-964C-8C920B82B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148000"/>
          <c:min val="10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184701088101936"/>
              <c:y val="0.91284317920909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200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1.3950661010980737E-2"/>
              <c:y val="0.198257567777924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Elastic Modulus</a:t>
            </a:r>
          </a:p>
        </c:rich>
      </c:tx>
      <c:layout>
        <c:manualLayout>
          <c:xMode val="edge"/>
          <c:yMode val="edge"/>
          <c:x val="0.40229208431290636"/>
          <c:y val="2.7712980803851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05807848952703"/>
          <c:y val="0.16720595135569954"/>
          <c:w val="0.83506400556435445"/>
          <c:h val="0.59334680815226548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'3'!$AV$4:$AV$226</c:f>
              <c:numCache>
                <c:formatCode>0.00</c:formatCode>
                <c:ptCount val="223"/>
                <c:pt idx="0">
                  <c:v>63.820300000000003</c:v>
                </c:pt>
                <c:pt idx="1">
                  <c:v>63.820300000000003</c:v>
                </c:pt>
                <c:pt idx="2">
                  <c:v>63.820300000000003</c:v>
                </c:pt>
                <c:pt idx="3">
                  <c:v>63.820300000000003</c:v>
                </c:pt>
                <c:pt idx="4">
                  <c:v>63.820300000000003</c:v>
                </c:pt>
                <c:pt idx="5">
                  <c:v>63.820300000000003</c:v>
                </c:pt>
                <c:pt idx="6">
                  <c:v>63.820300000000003</c:v>
                </c:pt>
                <c:pt idx="7">
                  <c:v>63.820300000000003</c:v>
                </c:pt>
                <c:pt idx="8">
                  <c:v>63.820300000000003</c:v>
                </c:pt>
                <c:pt idx="9">
                  <c:v>63.820300000000003</c:v>
                </c:pt>
                <c:pt idx="10">
                  <c:v>63.820300000000003</c:v>
                </c:pt>
                <c:pt idx="11">
                  <c:v>63.820300000000003</c:v>
                </c:pt>
                <c:pt idx="12">
                  <c:v>63.820300000000003</c:v>
                </c:pt>
                <c:pt idx="13">
                  <c:v>63.820300000000003</c:v>
                </c:pt>
                <c:pt idx="14">
                  <c:v>63.820300000000003</c:v>
                </c:pt>
                <c:pt idx="15">
                  <c:v>63.820300000000003</c:v>
                </c:pt>
                <c:pt idx="16">
                  <c:v>63.820300000000003</c:v>
                </c:pt>
                <c:pt idx="17">
                  <c:v>63.734760000000009</c:v>
                </c:pt>
                <c:pt idx="18">
                  <c:v>63.820300000000003</c:v>
                </c:pt>
                <c:pt idx="19">
                  <c:v>63.820300000000003</c:v>
                </c:pt>
                <c:pt idx="20">
                  <c:v>63.820300000000003</c:v>
                </c:pt>
                <c:pt idx="21">
                  <c:v>63.820300000000003</c:v>
                </c:pt>
                <c:pt idx="22">
                  <c:v>63.820300000000003</c:v>
                </c:pt>
                <c:pt idx="23">
                  <c:v>63.820300000000003</c:v>
                </c:pt>
                <c:pt idx="24">
                  <c:v>63.820300000000003</c:v>
                </c:pt>
                <c:pt idx="25">
                  <c:v>63.820300000000003</c:v>
                </c:pt>
                <c:pt idx="26">
                  <c:v>63.820300000000003</c:v>
                </c:pt>
                <c:pt idx="27">
                  <c:v>63.820300000000003</c:v>
                </c:pt>
                <c:pt idx="28">
                  <c:v>63.820300000000003</c:v>
                </c:pt>
                <c:pt idx="29">
                  <c:v>63.820300000000003</c:v>
                </c:pt>
                <c:pt idx="30">
                  <c:v>63.820300000000003</c:v>
                </c:pt>
                <c:pt idx="31">
                  <c:v>63.734760000000009</c:v>
                </c:pt>
                <c:pt idx="32">
                  <c:v>63.820300000000003</c:v>
                </c:pt>
                <c:pt idx="33">
                  <c:v>63.820300000000003</c:v>
                </c:pt>
                <c:pt idx="34">
                  <c:v>63.820300000000003</c:v>
                </c:pt>
                <c:pt idx="35">
                  <c:v>63.820300000000003</c:v>
                </c:pt>
                <c:pt idx="36">
                  <c:v>63.820300000000003</c:v>
                </c:pt>
                <c:pt idx="37">
                  <c:v>63.64922</c:v>
                </c:pt>
                <c:pt idx="39">
                  <c:v>63.820300000000003</c:v>
                </c:pt>
                <c:pt idx="40">
                  <c:v>63.820300000000003</c:v>
                </c:pt>
                <c:pt idx="41">
                  <c:v>63.820300000000003</c:v>
                </c:pt>
                <c:pt idx="42">
                  <c:v>63.820300000000003</c:v>
                </c:pt>
                <c:pt idx="43">
                  <c:v>63.734760000000009</c:v>
                </c:pt>
                <c:pt idx="44">
                  <c:v>63.820300000000003</c:v>
                </c:pt>
                <c:pt idx="45">
                  <c:v>63.820300000000003</c:v>
                </c:pt>
                <c:pt idx="46">
                  <c:v>63.820300000000003</c:v>
                </c:pt>
                <c:pt idx="47">
                  <c:v>63.820300000000003</c:v>
                </c:pt>
                <c:pt idx="48">
                  <c:v>63.820300000000003</c:v>
                </c:pt>
                <c:pt idx="49">
                  <c:v>63.820300000000003</c:v>
                </c:pt>
                <c:pt idx="50">
                  <c:v>63.820300000000003</c:v>
                </c:pt>
                <c:pt idx="51">
                  <c:v>63.820300000000003</c:v>
                </c:pt>
                <c:pt idx="52">
                  <c:v>63.820300000000003</c:v>
                </c:pt>
                <c:pt idx="53">
                  <c:v>63.820300000000003</c:v>
                </c:pt>
                <c:pt idx="54">
                  <c:v>63.820300000000003</c:v>
                </c:pt>
                <c:pt idx="55">
                  <c:v>63.820300000000003</c:v>
                </c:pt>
                <c:pt idx="56">
                  <c:v>63.820300000000003</c:v>
                </c:pt>
                <c:pt idx="57">
                  <c:v>63.820300000000003</c:v>
                </c:pt>
                <c:pt idx="58">
                  <c:v>63.820300000000003</c:v>
                </c:pt>
                <c:pt idx="59">
                  <c:v>63.734760000000009</c:v>
                </c:pt>
                <c:pt idx="60">
                  <c:v>63.820300000000003</c:v>
                </c:pt>
                <c:pt idx="61">
                  <c:v>63.820300000000003</c:v>
                </c:pt>
                <c:pt idx="62">
                  <c:v>63.820300000000003</c:v>
                </c:pt>
                <c:pt idx="63">
                  <c:v>63.820300000000003</c:v>
                </c:pt>
                <c:pt idx="64">
                  <c:v>63.820300000000003</c:v>
                </c:pt>
                <c:pt idx="65">
                  <c:v>63.820300000000003</c:v>
                </c:pt>
                <c:pt idx="66">
                  <c:v>63.820300000000003</c:v>
                </c:pt>
                <c:pt idx="67">
                  <c:v>63.820300000000003</c:v>
                </c:pt>
                <c:pt idx="68">
                  <c:v>63.820300000000003</c:v>
                </c:pt>
                <c:pt idx="69">
                  <c:v>63.820300000000003</c:v>
                </c:pt>
                <c:pt idx="70">
                  <c:v>63.820300000000003</c:v>
                </c:pt>
                <c:pt idx="71">
                  <c:v>63.820300000000003</c:v>
                </c:pt>
                <c:pt idx="72">
                  <c:v>63.820300000000003</c:v>
                </c:pt>
                <c:pt idx="73">
                  <c:v>63.820300000000003</c:v>
                </c:pt>
                <c:pt idx="74">
                  <c:v>63.820300000000003</c:v>
                </c:pt>
                <c:pt idx="75">
                  <c:v>63.820300000000003</c:v>
                </c:pt>
                <c:pt idx="76">
                  <c:v>63.820300000000003</c:v>
                </c:pt>
                <c:pt idx="78">
                  <c:v>63.820300000000003</c:v>
                </c:pt>
                <c:pt idx="79">
                  <c:v>63.820300000000003</c:v>
                </c:pt>
                <c:pt idx="80">
                  <c:v>63.734760000000009</c:v>
                </c:pt>
                <c:pt idx="81">
                  <c:v>63.820300000000003</c:v>
                </c:pt>
                <c:pt idx="82">
                  <c:v>63.820300000000003</c:v>
                </c:pt>
                <c:pt idx="83">
                  <c:v>63.820300000000003</c:v>
                </c:pt>
                <c:pt idx="84">
                  <c:v>63.820300000000003</c:v>
                </c:pt>
                <c:pt idx="85">
                  <c:v>63.820300000000003</c:v>
                </c:pt>
                <c:pt idx="86">
                  <c:v>63.820300000000003</c:v>
                </c:pt>
                <c:pt idx="87">
                  <c:v>63.820300000000003</c:v>
                </c:pt>
                <c:pt idx="88">
                  <c:v>63.820300000000003</c:v>
                </c:pt>
                <c:pt idx="89">
                  <c:v>63.820300000000003</c:v>
                </c:pt>
                <c:pt idx="90">
                  <c:v>63.820300000000003</c:v>
                </c:pt>
                <c:pt idx="91">
                  <c:v>63.820300000000003</c:v>
                </c:pt>
                <c:pt idx="92">
                  <c:v>63.820300000000003</c:v>
                </c:pt>
                <c:pt idx="93">
                  <c:v>63.820300000000003</c:v>
                </c:pt>
                <c:pt idx="94">
                  <c:v>63.820300000000003</c:v>
                </c:pt>
                <c:pt idx="95">
                  <c:v>63.820300000000003</c:v>
                </c:pt>
                <c:pt idx="96">
                  <c:v>63.820300000000003</c:v>
                </c:pt>
                <c:pt idx="97">
                  <c:v>63.820300000000003</c:v>
                </c:pt>
                <c:pt idx="98">
                  <c:v>63.820300000000003</c:v>
                </c:pt>
                <c:pt idx="99">
                  <c:v>63.820300000000003</c:v>
                </c:pt>
                <c:pt idx="100">
                  <c:v>63.820300000000003</c:v>
                </c:pt>
                <c:pt idx="101">
                  <c:v>63.820300000000003</c:v>
                </c:pt>
                <c:pt idx="102">
                  <c:v>63.820300000000003</c:v>
                </c:pt>
                <c:pt idx="103">
                  <c:v>63.820300000000003</c:v>
                </c:pt>
                <c:pt idx="104">
                  <c:v>63.820300000000003</c:v>
                </c:pt>
                <c:pt idx="105">
                  <c:v>63.820300000000003</c:v>
                </c:pt>
                <c:pt idx="107">
                  <c:v>63.820300000000003</c:v>
                </c:pt>
                <c:pt idx="108">
                  <c:v>63.820300000000003</c:v>
                </c:pt>
                <c:pt idx="109">
                  <c:v>63.820300000000003</c:v>
                </c:pt>
                <c:pt idx="110">
                  <c:v>63.820300000000003</c:v>
                </c:pt>
                <c:pt idx="111">
                  <c:v>63.820300000000003</c:v>
                </c:pt>
                <c:pt idx="112">
                  <c:v>63.820300000000003</c:v>
                </c:pt>
                <c:pt idx="113">
                  <c:v>63.820300000000003</c:v>
                </c:pt>
                <c:pt idx="114">
                  <c:v>63.820300000000003</c:v>
                </c:pt>
                <c:pt idx="115">
                  <c:v>63.734760000000009</c:v>
                </c:pt>
                <c:pt idx="116">
                  <c:v>63.734760000000009</c:v>
                </c:pt>
                <c:pt idx="117">
                  <c:v>63.820300000000003</c:v>
                </c:pt>
                <c:pt idx="118">
                  <c:v>63.820300000000003</c:v>
                </c:pt>
                <c:pt idx="119">
                  <c:v>63.820300000000003</c:v>
                </c:pt>
                <c:pt idx="120">
                  <c:v>63.734760000000009</c:v>
                </c:pt>
                <c:pt idx="121">
                  <c:v>63.820300000000003</c:v>
                </c:pt>
                <c:pt idx="122">
                  <c:v>63.820300000000003</c:v>
                </c:pt>
                <c:pt idx="123">
                  <c:v>63.820300000000003</c:v>
                </c:pt>
                <c:pt idx="124">
                  <c:v>63.820300000000003</c:v>
                </c:pt>
                <c:pt idx="125">
                  <c:v>63.734760000000009</c:v>
                </c:pt>
                <c:pt idx="126">
                  <c:v>63.820300000000003</c:v>
                </c:pt>
                <c:pt idx="127">
                  <c:v>63.820300000000003</c:v>
                </c:pt>
                <c:pt idx="128">
                  <c:v>63.820300000000003</c:v>
                </c:pt>
                <c:pt idx="129">
                  <c:v>63.820300000000003</c:v>
                </c:pt>
                <c:pt idx="130">
                  <c:v>63.734760000000009</c:v>
                </c:pt>
                <c:pt idx="131">
                  <c:v>63.820300000000003</c:v>
                </c:pt>
                <c:pt idx="132">
                  <c:v>63.820300000000003</c:v>
                </c:pt>
                <c:pt idx="133">
                  <c:v>63.563680000000005</c:v>
                </c:pt>
                <c:pt idx="134">
                  <c:v>63.734760000000009</c:v>
                </c:pt>
                <c:pt idx="135">
                  <c:v>63.820300000000003</c:v>
                </c:pt>
                <c:pt idx="136">
                  <c:v>63.820300000000003</c:v>
                </c:pt>
                <c:pt idx="137">
                  <c:v>63.820300000000003</c:v>
                </c:pt>
                <c:pt idx="138">
                  <c:v>63.820300000000003</c:v>
                </c:pt>
                <c:pt idx="139">
                  <c:v>63.820300000000003</c:v>
                </c:pt>
                <c:pt idx="140">
                  <c:v>63.820300000000003</c:v>
                </c:pt>
                <c:pt idx="142">
                  <c:v>63.820300000000003</c:v>
                </c:pt>
                <c:pt idx="143">
                  <c:v>63.820300000000003</c:v>
                </c:pt>
                <c:pt idx="144">
                  <c:v>81.184920000000005</c:v>
                </c:pt>
                <c:pt idx="145">
                  <c:v>63.820300000000003</c:v>
                </c:pt>
                <c:pt idx="146">
                  <c:v>63.820300000000003</c:v>
                </c:pt>
                <c:pt idx="147">
                  <c:v>63.820300000000003</c:v>
                </c:pt>
                <c:pt idx="148">
                  <c:v>63.820300000000003</c:v>
                </c:pt>
                <c:pt idx="149">
                  <c:v>63.820300000000003</c:v>
                </c:pt>
                <c:pt idx="150">
                  <c:v>63.820300000000003</c:v>
                </c:pt>
                <c:pt idx="151">
                  <c:v>63.820300000000003</c:v>
                </c:pt>
                <c:pt idx="152">
                  <c:v>63.820300000000003</c:v>
                </c:pt>
                <c:pt idx="153">
                  <c:v>63.820300000000003</c:v>
                </c:pt>
                <c:pt idx="154">
                  <c:v>63.820300000000003</c:v>
                </c:pt>
                <c:pt idx="155">
                  <c:v>63.820300000000003</c:v>
                </c:pt>
                <c:pt idx="157">
                  <c:v>63.820300000000003</c:v>
                </c:pt>
                <c:pt idx="158">
                  <c:v>60.655320000000003</c:v>
                </c:pt>
                <c:pt idx="159">
                  <c:v>63.820300000000003</c:v>
                </c:pt>
                <c:pt idx="160">
                  <c:v>63.820300000000003</c:v>
                </c:pt>
                <c:pt idx="161">
                  <c:v>63.820300000000003</c:v>
                </c:pt>
                <c:pt idx="162">
                  <c:v>63.820300000000003</c:v>
                </c:pt>
                <c:pt idx="163">
                  <c:v>63.820300000000003</c:v>
                </c:pt>
                <c:pt idx="164">
                  <c:v>63.820300000000003</c:v>
                </c:pt>
                <c:pt idx="165">
                  <c:v>63.820300000000003</c:v>
                </c:pt>
                <c:pt idx="166">
                  <c:v>63.820300000000003</c:v>
                </c:pt>
                <c:pt idx="167">
                  <c:v>63.820300000000003</c:v>
                </c:pt>
                <c:pt idx="168">
                  <c:v>63.820300000000003</c:v>
                </c:pt>
                <c:pt idx="169">
                  <c:v>63.820300000000003</c:v>
                </c:pt>
                <c:pt idx="170">
                  <c:v>63.820300000000003</c:v>
                </c:pt>
                <c:pt idx="172">
                  <c:v>81.184920000000005</c:v>
                </c:pt>
                <c:pt idx="173">
                  <c:v>81.184920000000005</c:v>
                </c:pt>
                <c:pt idx="174">
                  <c:v>81.184920000000005</c:v>
                </c:pt>
                <c:pt idx="175">
                  <c:v>81.184920000000005</c:v>
                </c:pt>
                <c:pt idx="176">
                  <c:v>81.184920000000005</c:v>
                </c:pt>
                <c:pt idx="177">
                  <c:v>81.184920000000005</c:v>
                </c:pt>
                <c:pt idx="178">
                  <c:v>81.184920000000005</c:v>
                </c:pt>
                <c:pt idx="180">
                  <c:v>81.184920000000005</c:v>
                </c:pt>
                <c:pt idx="181">
                  <c:v>81.184920000000005</c:v>
                </c:pt>
                <c:pt idx="182">
                  <c:v>81.184920000000005</c:v>
                </c:pt>
                <c:pt idx="183">
                  <c:v>81.184920000000005</c:v>
                </c:pt>
                <c:pt idx="184">
                  <c:v>81.184920000000005</c:v>
                </c:pt>
                <c:pt idx="185">
                  <c:v>81.184920000000005</c:v>
                </c:pt>
                <c:pt idx="186">
                  <c:v>81.184920000000005</c:v>
                </c:pt>
                <c:pt idx="187">
                  <c:v>81.184920000000005</c:v>
                </c:pt>
                <c:pt idx="188">
                  <c:v>81.184920000000005</c:v>
                </c:pt>
                <c:pt idx="189">
                  <c:v>81.184920000000005</c:v>
                </c:pt>
                <c:pt idx="190">
                  <c:v>81.184920000000005</c:v>
                </c:pt>
                <c:pt idx="191">
                  <c:v>81.184920000000005</c:v>
                </c:pt>
                <c:pt idx="192">
                  <c:v>81.184920000000005</c:v>
                </c:pt>
                <c:pt idx="193">
                  <c:v>81.184920000000005</c:v>
                </c:pt>
                <c:pt idx="194">
                  <c:v>81.184920000000005</c:v>
                </c:pt>
                <c:pt idx="195">
                  <c:v>81.184920000000005</c:v>
                </c:pt>
                <c:pt idx="196">
                  <c:v>81.184920000000005</c:v>
                </c:pt>
                <c:pt idx="197">
                  <c:v>81.184920000000005</c:v>
                </c:pt>
                <c:pt idx="198">
                  <c:v>81.184920000000005</c:v>
                </c:pt>
                <c:pt idx="199">
                  <c:v>81.184920000000005</c:v>
                </c:pt>
                <c:pt idx="200">
                  <c:v>81.184920000000005</c:v>
                </c:pt>
                <c:pt idx="201">
                  <c:v>81.184920000000005</c:v>
                </c:pt>
                <c:pt idx="202">
                  <c:v>81.184920000000005</c:v>
                </c:pt>
                <c:pt idx="203">
                  <c:v>81.184920000000005</c:v>
                </c:pt>
                <c:pt idx="204">
                  <c:v>81.184920000000005</c:v>
                </c:pt>
                <c:pt idx="205">
                  <c:v>81.184920000000005</c:v>
                </c:pt>
                <c:pt idx="206">
                  <c:v>81.184920000000005</c:v>
                </c:pt>
                <c:pt idx="207">
                  <c:v>79.816280000000006</c:v>
                </c:pt>
                <c:pt idx="208">
                  <c:v>79.388580000000005</c:v>
                </c:pt>
                <c:pt idx="209">
                  <c:v>65.017860000000013</c:v>
                </c:pt>
                <c:pt idx="210">
                  <c:v>81.184920000000005</c:v>
                </c:pt>
                <c:pt idx="211">
                  <c:v>81.184920000000005</c:v>
                </c:pt>
                <c:pt idx="212">
                  <c:v>81.099380000000011</c:v>
                </c:pt>
                <c:pt idx="213">
                  <c:v>79.474119999999999</c:v>
                </c:pt>
                <c:pt idx="214">
                  <c:v>81.184920000000005</c:v>
                </c:pt>
                <c:pt idx="215">
                  <c:v>81.184920000000005</c:v>
                </c:pt>
                <c:pt idx="216">
                  <c:v>81.099380000000011</c:v>
                </c:pt>
                <c:pt idx="217">
                  <c:v>81.184920000000005</c:v>
                </c:pt>
                <c:pt idx="218">
                  <c:v>81.184920000000005</c:v>
                </c:pt>
                <c:pt idx="219">
                  <c:v>81.184920000000005</c:v>
                </c:pt>
                <c:pt idx="220">
                  <c:v>81.184920000000005</c:v>
                </c:pt>
                <c:pt idx="221">
                  <c:v>81.184920000000005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1D-4768-95A7-8B644D1F16C9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'3'!$AQ$4:$AQ$226</c:f>
              <c:numCache>
                <c:formatCode>0.00</c:formatCode>
                <c:ptCount val="223"/>
                <c:pt idx="0">
                  <c:v>84.5</c:v>
                </c:pt>
                <c:pt idx="1">
                  <c:v>84.5</c:v>
                </c:pt>
                <c:pt idx="2">
                  <c:v>84.5</c:v>
                </c:pt>
                <c:pt idx="3" formatCode="General">
                  <c:v>84.5</c:v>
                </c:pt>
                <c:pt idx="4" formatCode="General">
                  <c:v>84.5</c:v>
                </c:pt>
                <c:pt idx="5" formatCode="General">
                  <c:v>84.5</c:v>
                </c:pt>
                <c:pt idx="6">
                  <c:v>84.5</c:v>
                </c:pt>
                <c:pt idx="7">
                  <c:v>84.5</c:v>
                </c:pt>
                <c:pt idx="8">
                  <c:v>84.5</c:v>
                </c:pt>
                <c:pt idx="9">
                  <c:v>84.5</c:v>
                </c:pt>
                <c:pt idx="10" formatCode="General">
                  <c:v>84.5</c:v>
                </c:pt>
                <c:pt idx="11">
                  <c:v>84.5</c:v>
                </c:pt>
                <c:pt idx="12">
                  <c:v>84.5</c:v>
                </c:pt>
                <c:pt idx="13" formatCode="General">
                  <c:v>84.5</c:v>
                </c:pt>
                <c:pt idx="14" formatCode="General">
                  <c:v>84.5</c:v>
                </c:pt>
                <c:pt idx="15" formatCode="General">
                  <c:v>84.5</c:v>
                </c:pt>
                <c:pt idx="16" formatCode="General">
                  <c:v>84.5</c:v>
                </c:pt>
                <c:pt idx="17" formatCode="General">
                  <c:v>84.4</c:v>
                </c:pt>
                <c:pt idx="18" formatCode="General">
                  <c:v>84.5</c:v>
                </c:pt>
                <c:pt idx="19" formatCode="General">
                  <c:v>84.5</c:v>
                </c:pt>
                <c:pt idx="20" formatCode="General">
                  <c:v>84.5</c:v>
                </c:pt>
                <c:pt idx="21" formatCode="General">
                  <c:v>84.5</c:v>
                </c:pt>
                <c:pt idx="22" formatCode="General">
                  <c:v>84.5</c:v>
                </c:pt>
                <c:pt idx="23" formatCode="General">
                  <c:v>84.5</c:v>
                </c:pt>
                <c:pt idx="24">
                  <c:v>84.5</c:v>
                </c:pt>
                <c:pt idx="25" formatCode="General">
                  <c:v>84.5</c:v>
                </c:pt>
                <c:pt idx="26" formatCode="General">
                  <c:v>84.5</c:v>
                </c:pt>
                <c:pt idx="27" formatCode="General">
                  <c:v>84.5</c:v>
                </c:pt>
                <c:pt idx="28" formatCode="General">
                  <c:v>84.5</c:v>
                </c:pt>
                <c:pt idx="29" formatCode="General">
                  <c:v>84.5</c:v>
                </c:pt>
                <c:pt idx="30" formatCode="General">
                  <c:v>84.5</c:v>
                </c:pt>
                <c:pt idx="31" formatCode="General">
                  <c:v>84.4</c:v>
                </c:pt>
                <c:pt idx="32" formatCode="General">
                  <c:v>84.5</c:v>
                </c:pt>
                <c:pt idx="33" formatCode="General">
                  <c:v>84.5</c:v>
                </c:pt>
                <c:pt idx="34" formatCode="General">
                  <c:v>84.5</c:v>
                </c:pt>
                <c:pt idx="35" formatCode="General">
                  <c:v>84.5</c:v>
                </c:pt>
                <c:pt idx="36" formatCode="General">
                  <c:v>84.5</c:v>
                </c:pt>
                <c:pt idx="37" formatCode="General">
                  <c:v>84.3</c:v>
                </c:pt>
                <c:pt idx="39" formatCode="General">
                  <c:v>84.5</c:v>
                </c:pt>
                <c:pt idx="40" formatCode="General">
                  <c:v>84.5</c:v>
                </c:pt>
                <c:pt idx="41" formatCode="General">
                  <c:v>84.5</c:v>
                </c:pt>
                <c:pt idx="42" formatCode="General">
                  <c:v>84.5</c:v>
                </c:pt>
                <c:pt idx="43" formatCode="General">
                  <c:v>84.4</c:v>
                </c:pt>
                <c:pt idx="44" formatCode="General">
                  <c:v>84.5</c:v>
                </c:pt>
                <c:pt idx="45" formatCode="General">
                  <c:v>84.5</c:v>
                </c:pt>
                <c:pt idx="46" formatCode="General">
                  <c:v>84.5</c:v>
                </c:pt>
                <c:pt idx="47" formatCode="General">
                  <c:v>84.5</c:v>
                </c:pt>
                <c:pt idx="48" formatCode="General">
                  <c:v>84.5</c:v>
                </c:pt>
                <c:pt idx="49" formatCode="General">
                  <c:v>84.5</c:v>
                </c:pt>
                <c:pt idx="50" formatCode="General">
                  <c:v>84.5</c:v>
                </c:pt>
                <c:pt idx="51" formatCode="General">
                  <c:v>84.5</c:v>
                </c:pt>
                <c:pt idx="52" formatCode="General">
                  <c:v>84.5</c:v>
                </c:pt>
                <c:pt idx="53" formatCode="General">
                  <c:v>84.5</c:v>
                </c:pt>
                <c:pt idx="54" formatCode="General">
                  <c:v>84.5</c:v>
                </c:pt>
                <c:pt idx="55" formatCode="General">
                  <c:v>84.5</c:v>
                </c:pt>
                <c:pt idx="56" formatCode="General">
                  <c:v>84.5</c:v>
                </c:pt>
                <c:pt idx="57" formatCode="General">
                  <c:v>84.5</c:v>
                </c:pt>
                <c:pt idx="58" formatCode="General">
                  <c:v>84.5</c:v>
                </c:pt>
                <c:pt idx="59" formatCode="General">
                  <c:v>84.4</c:v>
                </c:pt>
                <c:pt idx="60" formatCode="General">
                  <c:v>84.5</c:v>
                </c:pt>
                <c:pt idx="61" formatCode="General">
                  <c:v>84.5</c:v>
                </c:pt>
                <c:pt idx="62" formatCode="General">
                  <c:v>84.5</c:v>
                </c:pt>
                <c:pt idx="63" formatCode="General">
                  <c:v>84.5</c:v>
                </c:pt>
                <c:pt idx="64" formatCode="General">
                  <c:v>84.5</c:v>
                </c:pt>
                <c:pt idx="65" formatCode="General">
                  <c:v>84.5</c:v>
                </c:pt>
                <c:pt idx="66" formatCode="General">
                  <c:v>84.5</c:v>
                </c:pt>
                <c:pt idx="67" formatCode="General">
                  <c:v>84.5</c:v>
                </c:pt>
                <c:pt idx="68" formatCode="General">
                  <c:v>84.5</c:v>
                </c:pt>
                <c:pt idx="69" formatCode="General">
                  <c:v>84.5</c:v>
                </c:pt>
                <c:pt idx="70" formatCode="General">
                  <c:v>84.5</c:v>
                </c:pt>
                <c:pt idx="71" formatCode="General">
                  <c:v>84.5</c:v>
                </c:pt>
                <c:pt idx="72" formatCode="General">
                  <c:v>84.5</c:v>
                </c:pt>
                <c:pt idx="73" formatCode="General">
                  <c:v>84.5</c:v>
                </c:pt>
                <c:pt idx="74" formatCode="General">
                  <c:v>84.5</c:v>
                </c:pt>
                <c:pt idx="75" formatCode="General">
                  <c:v>84.5</c:v>
                </c:pt>
                <c:pt idx="76" formatCode="General">
                  <c:v>84.5</c:v>
                </c:pt>
                <c:pt idx="78" formatCode="General">
                  <c:v>84.5</c:v>
                </c:pt>
                <c:pt idx="79" formatCode="General">
                  <c:v>84.5</c:v>
                </c:pt>
                <c:pt idx="80" formatCode="General">
                  <c:v>84.4</c:v>
                </c:pt>
                <c:pt idx="81" formatCode="General">
                  <c:v>84.5</c:v>
                </c:pt>
                <c:pt idx="82" formatCode="General">
                  <c:v>84.5</c:v>
                </c:pt>
                <c:pt idx="83" formatCode="General">
                  <c:v>84.5</c:v>
                </c:pt>
                <c:pt idx="84" formatCode="General">
                  <c:v>84.5</c:v>
                </c:pt>
                <c:pt idx="85" formatCode="General">
                  <c:v>84.5</c:v>
                </c:pt>
                <c:pt idx="86" formatCode="General">
                  <c:v>84.5</c:v>
                </c:pt>
                <c:pt idx="87" formatCode="General">
                  <c:v>84.5</c:v>
                </c:pt>
                <c:pt idx="88" formatCode="General">
                  <c:v>84.5</c:v>
                </c:pt>
                <c:pt idx="89" formatCode="General">
                  <c:v>84.5</c:v>
                </c:pt>
                <c:pt idx="90" formatCode="General">
                  <c:v>84.5</c:v>
                </c:pt>
                <c:pt idx="91" formatCode="General">
                  <c:v>84.5</c:v>
                </c:pt>
                <c:pt idx="92" formatCode="General">
                  <c:v>84.5</c:v>
                </c:pt>
                <c:pt idx="93" formatCode="General">
                  <c:v>84.5</c:v>
                </c:pt>
                <c:pt idx="94" formatCode="General">
                  <c:v>84.5</c:v>
                </c:pt>
                <c:pt idx="95" formatCode="General">
                  <c:v>84.5</c:v>
                </c:pt>
                <c:pt idx="96" formatCode="General">
                  <c:v>84.5</c:v>
                </c:pt>
                <c:pt idx="97" formatCode="General">
                  <c:v>84.5</c:v>
                </c:pt>
                <c:pt idx="98" formatCode="General">
                  <c:v>84.5</c:v>
                </c:pt>
                <c:pt idx="99" formatCode="General">
                  <c:v>84.5</c:v>
                </c:pt>
                <c:pt idx="100" formatCode="General">
                  <c:v>84.5</c:v>
                </c:pt>
                <c:pt idx="101" formatCode="General">
                  <c:v>84.5</c:v>
                </c:pt>
                <c:pt idx="102" formatCode="General">
                  <c:v>84.5</c:v>
                </c:pt>
                <c:pt idx="103" formatCode="General">
                  <c:v>84.5</c:v>
                </c:pt>
                <c:pt idx="104" formatCode="General">
                  <c:v>84.5</c:v>
                </c:pt>
                <c:pt idx="105" formatCode="General">
                  <c:v>84.5</c:v>
                </c:pt>
                <c:pt idx="107" formatCode="General">
                  <c:v>84.5</c:v>
                </c:pt>
                <c:pt idx="108" formatCode="General">
                  <c:v>84.5</c:v>
                </c:pt>
                <c:pt idx="109" formatCode="General">
                  <c:v>84.5</c:v>
                </c:pt>
                <c:pt idx="110" formatCode="General">
                  <c:v>84.5</c:v>
                </c:pt>
                <c:pt idx="111" formatCode="General">
                  <c:v>84.5</c:v>
                </c:pt>
                <c:pt idx="112" formatCode="General">
                  <c:v>84.5</c:v>
                </c:pt>
                <c:pt idx="113" formatCode="General">
                  <c:v>84.5</c:v>
                </c:pt>
                <c:pt idx="114" formatCode="General">
                  <c:v>84.5</c:v>
                </c:pt>
                <c:pt idx="115" formatCode="General">
                  <c:v>84.4</c:v>
                </c:pt>
                <c:pt idx="116" formatCode="General">
                  <c:v>84.4</c:v>
                </c:pt>
                <c:pt idx="117" formatCode="General">
                  <c:v>84.5</c:v>
                </c:pt>
                <c:pt idx="118" formatCode="General">
                  <c:v>84.5</c:v>
                </c:pt>
                <c:pt idx="119" formatCode="General">
                  <c:v>84.5</c:v>
                </c:pt>
                <c:pt idx="120" formatCode="General">
                  <c:v>84.4</c:v>
                </c:pt>
                <c:pt idx="121" formatCode="General">
                  <c:v>84.5</c:v>
                </c:pt>
                <c:pt idx="122" formatCode="General">
                  <c:v>84.5</c:v>
                </c:pt>
                <c:pt idx="123" formatCode="General">
                  <c:v>84.5</c:v>
                </c:pt>
                <c:pt idx="124" formatCode="General">
                  <c:v>84.5</c:v>
                </c:pt>
                <c:pt idx="125" formatCode="General">
                  <c:v>84.4</c:v>
                </c:pt>
                <c:pt idx="126" formatCode="General">
                  <c:v>84.5</c:v>
                </c:pt>
                <c:pt idx="127" formatCode="General">
                  <c:v>84.5</c:v>
                </c:pt>
                <c:pt idx="128" formatCode="General">
                  <c:v>84.5</c:v>
                </c:pt>
                <c:pt idx="129" formatCode="General">
                  <c:v>84.5</c:v>
                </c:pt>
                <c:pt idx="130" formatCode="General">
                  <c:v>84.4</c:v>
                </c:pt>
                <c:pt idx="131" formatCode="General">
                  <c:v>84.5</c:v>
                </c:pt>
                <c:pt idx="132" formatCode="General">
                  <c:v>84.5</c:v>
                </c:pt>
                <c:pt idx="133" formatCode="General">
                  <c:v>84.2</c:v>
                </c:pt>
                <c:pt idx="134" formatCode="General">
                  <c:v>84.4</c:v>
                </c:pt>
                <c:pt idx="135" formatCode="General">
                  <c:v>84.5</c:v>
                </c:pt>
                <c:pt idx="136" formatCode="General">
                  <c:v>84.5</c:v>
                </c:pt>
                <c:pt idx="137" formatCode="General">
                  <c:v>84.5</c:v>
                </c:pt>
                <c:pt idx="138" formatCode="General">
                  <c:v>84.5</c:v>
                </c:pt>
                <c:pt idx="139" formatCode="General">
                  <c:v>84.5</c:v>
                </c:pt>
                <c:pt idx="140" formatCode="General">
                  <c:v>84.5</c:v>
                </c:pt>
                <c:pt idx="142" formatCode="General">
                  <c:v>84.5</c:v>
                </c:pt>
                <c:pt idx="143" formatCode="General">
                  <c:v>84.5</c:v>
                </c:pt>
                <c:pt idx="144" formatCode="General">
                  <c:v>104.8</c:v>
                </c:pt>
                <c:pt idx="145" formatCode="General">
                  <c:v>84.5</c:v>
                </c:pt>
                <c:pt idx="146" formatCode="General">
                  <c:v>84.5</c:v>
                </c:pt>
                <c:pt idx="147" formatCode="General">
                  <c:v>84.5</c:v>
                </c:pt>
                <c:pt idx="148" formatCode="General">
                  <c:v>84.5</c:v>
                </c:pt>
                <c:pt idx="149" formatCode="General">
                  <c:v>84.5</c:v>
                </c:pt>
                <c:pt idx="150" formatCode="General">
                  <c:v>84.5</c:v>
                </c:pt>
                <c:pt idx="151" formatCode="General">
                  <c:v>84.5</c:v>
                </c:pt>
                <c:pt idx="152" formatCode="General">
                  <c:v>84.5</c:v>
                </c:pt>
                <c:pt idx="153" formatCode="General">
                  <c:v>84.5</c:v>
                </c:pt>
                <c:pt idx="154" formatCode="General">
                  <c:v>84.5</c:v>
                </c:pt>
                <c:pt idx="155" formatCode="General">
                  <c:v>84.5</c:v>
                </c:pt>
                <c:pt idx="157" formatCode="General">
                  <c:v>84.5</c:v>
                </c:pt>
                <c:pt idx="158" formatCode="General">
                  <c:v>80.8</c:v>
                </c:pt>
                <c:pt idx="159" formatCode="General">
                  <c:v>84.5</c:v>
                </c:pt>
                <c:pt idx="160" formatCode="General">
                  <c:v>84.5</c:v>
                </c:pt>
                <c:pt idx="161" formatCode="General">
                  <c:v>84.5</c:v>
                </c:pt>
                <c:pt idx="162" formatCode="General">
                  <c:v>84.5</c:v>
                </c:pt>
                <c:pt idx="163" formatCode="General">
                  <c:v>84.5</c:v>
                </c:pt>
                <c:pt idx="164" formatCode="General">
                  <c:v>84.5</c:v>
                </c:pt>
                <c:pt idx="165" formatCode="General">
                  <c:v>84.5</c:v>
                </c:pt>
                <c:pt idx="166" formatCode="General">
                  <c:v>84.5</c:v>
                </c:pt>
                <c:pt idx="167" formatCode="General">
                  <c:v>84.5</c:v>
                </c:pt>
                <c:pt idx="168" formatCode="General">
                  <c:v>84.5</c:v>
                </c:pt>
                <c:pt idx="169" formatCode="General">
                  <c:v>84.5</c:v>
                </c:pt>
                <c:pt idx="170" formatCode="General">
                  <c:v>84.5</c:v>
                </c:pt>
                <c:pt idx="172" formatCode="General">
                  <c:v>104.8</c:v>
                </c:pt>
                <c:pt idx="173" formatCode="General">
                  <c:v>104.8</c:v>
                </c:pt>
                <c:pt idx="174" formatCode="General">
                  <c:v>104.8</c:v>
                </c:pt>
                <c:pt idx="175" formatCode="General">
                  <c:v>104.8</c:v>
                </c:pt>
                <c:pt idx="176" formatCode="General">
                  <c:v>104.8</c:v>
                </c:pt>
                <c:pt idx="177" formatCode="General">
                  <c:v>104.8</c:v>
                </c:pt>
                <c:pt idx="178" formatCode="General">
                  <c:v>104.8</c:v>
                </c:pt>
                <c:pt idx="180" formatCode="General">
                  <c:v>104.8</c:v>
                </c:pt>
                <c:pt idx="181" formatCode="General">
                  <c:v>104.8</c:v>
                </c:pt>
                <c:pt idx="182" formatCode="General">
                  <c:v>104.8</c:v>
                </c:pt>
                <c:pt idx="183" formatCode="General">
                  <c:v>104.8</c:v>
                </c:pt>
                <c:pt idx="184" formatCode="General">
                  <c:v>104.8</c:v>
                </c:pt>
                <c:pt idx="185" formatCode="General">
                  <c:v>104.8</c:v>
                </c:pt>
                <c:pt idx="186" formatCode="General">
                  <c:v>104.8</c:v>
                </c:pt>
                <c:pt idx="187" formatCode="General">
                  <c:v>104.8</c:v>
                </c:pt>
                <c:pt idx="188" formatCode="General">
                  <c:v>104.8</c:v>
                </c:pt>
                <c:pt idx="189" formatCode="General">
                  <c:v>104.8</c:v>
                </c:pt>
                <c:pt idx="190" formatCode="General">
                  <c:v>104.8</c:v>
                </c:pt>
                <c:pt idx="191" formatCode="General">
                  <c:v>104.8</c:v>
                </c:pt>
                <c:pt idx="192" formatCode="General">
                  <c:v>104.8</c:v>
                </c:pt>
                <c:pt idx="193" formatCode="General">
                  <c:v>104.8</c:v>
                </c:pt>
                <c:pt idx="194" formatCode="General">
                  <c:v>104.8</c:v>
                </c:pt>
                <c:pt idx="195" formatCode="General">
                  <c:v>104.8</c:v>
                </c:pt>
                <c:pt idx="196" formatCode="General">
                  <c:v>104.8</c:v>
                </c:pt>
                <c:pt idx="197" formatCode="General">
                  <c:v>104.8</c:v>
                </c:pt>
                <c:pt idx="198" formatCode="General">
                  <c:v>104.8</c:v>
                </c:pt>
                <c:pt idx="199" formatCode="General">
                  <c:v>104.8</c:v>
                </c:pt>
                <c:pt idx="200" formatCode="General">
                  <c:v>104.8</c:v>
                </c:pt>
                <c:pt idx="201" formatCode="General">
                  <c:v>104.8</c:v>
                </c:pt>
                <c:pt idx="202" formatCode="General">
                  <c:v>104.8</c:v>
                </c:pt>
                <c:pt idx="203" formatCode="General">
                  <c:v>104.8</c:v>
                </c:pt>
                <c:pt idx="204" formatCode="General">
                  <c:v>104.8</c:v>
                </c:pt>
                <c:pt idx="205" formatCode="General">
                  <c:v>104.8</c:v>
                </c:pt>
                <c:pt idx="206" formatCode="General">
                  <c:v>104.8</c:v>
                </c:pt>
                <c:pt idx="207" formatCode="General">
                  <c:v>103.2</c:v>
                </c:pt>
                <c:pt idx="208" formatCode="General">
                  <c:v>102.7</c:v>
                </c:pt>
                <c:pt idx="209" formatCode="General">
                  <c:v>85.9</c:v>
                </c:pt>
                <c:pt idx="210" formatCode="General">
                  <c:v>104.8</c:v>
                </c:pt>
                <c:pt idx="211" formatCode="General">
                  <c:v>104.8</c:v>
                </c:pt>
                <c:pt idx="212" formatCode="General">
                  <c:v>104.7</c:v>
                </c:pt>
                <c:pt idx="213" formatCode="General">
                  <c:v>102.8</c:v>
                </c:pt>
                <c:pt idx="214" formatCode="General">
                  <c:v>104.8</c:v>
                </c:pt>
                <c:pt idx="215" formatCode="General">
                  <c:v>104.8</c:v>
                </c:pt>
                <c:pt idx="216" formatCode="General">
                  <c:v>104.7</c:v>
                </c:pt>
                <c:pt idx="217" formatCode="General">
                  <c:v>104.8</c:v>
                </c:pt>
                <c:pt idx="218" formatCode="General">
                  <c:v>104.8</c:v>
                </c:pt>
                <c:pt idx="219" formatCode="General">
                  <c:v>104.8</c:v>
                </c:pt>
                <c:pt idx="220" formatCode="General">
                  <c:v>104.8</c:v>
                </c:pt>
                <c:pt idx="221" formatCode="General">
                  <c:v>104.8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1D-4768-95A7-8B644D1F1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148000"/>
          <c:min val="108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8671726502327067"/>
              <c:y val="0.883985787779559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2000"/>
      </c:valAx>
      <c:valAx>
        <c:axId val="234973656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327577827402112E-2"/>
              <c:y val="0.12710045846435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92689340586659075"/>
          <c:w val="0.76600173637211544"/>
          <c:h val="7.1399925289019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PAVEMENT PERFORMANCE IN FATIGUE</a:t>
            </a:r>
          </a:p>
        </c:rich>
      </c:tx>
      <c:layout>
        <c:manualLayout>
          <c:xMode val="edge"/>
          <c:yMode val="edge"/>
          <c:x val="0.31164201235575872"/>
          <c:y val="1.6233168255452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933893483540486E-2"/>
          <c:y val="0.14832136022837783"/>
          <c:w val="0.86327077235526783"/>
          <c:h val="0.68443865773381263"/>
        </c:manualLayout>
      </c:layout>
      <c:bar3D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8A4-4919-B9AA-601C7FF60518}"/>
            </c:ext>
          </c:extLst>
        </c:ser>
        <c:ser>
          <c:idx val="3"/>
          <c:order val="1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88A4-4919-B9AA-601C7FF60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cat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687827135477908"/>
              <c:y val="0.92672196011749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1080000" spcFirstLastPara="1" vertOverflow="ellipsis" wrap="square" anchor="ctr" anchorCtr="0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Algn val="ctr"/>
        <c:lblOffset val="100"/>
        <c:noMultiLvlLbl val="1"/>
      </c:cat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Tensile Strain Values, micro strains</a:t>
                </a:r>
              </a:p>
            </c:rich>
          </c:tx>
          <c:layout>
            <c:manualLayout>
              <c:xMode val="edge"/>
              <c:yMode val="edge"/>
              <c:x val="1.4711494915061693E-2"/>
              <c:y val="0.16066537165414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145358877034338E-2"/>
          <c:y val="6.1442483746787208E-2"/>
          <c:w val="0.84300979788457042"/>
          <c:h val="9.78455252138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chemeClr val="accent2"/>
                </a:solidFill>
              </a:rPr>
              <a:t>Seggregation of Homogeneous Section By</a:t>
            </a:r>
            <a:r>
              <a:rPr lang="en-US" sz="3600" b="1" baseline="0">
                <a:solidFill>
                  <a:schemeClr val="accent2"/>
                </a:solidFill>
              </a:rPr>
              <a:t> Cumulative Diffrence Approach For Hudsaon Circle To Mysore bank Circle</a:t>
            </a:r>
            <a:endParaRPr lang="en-US" sz="3600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12249027246302158"/>
          <c:y val="1.1777242642100567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027848811538738E-2"/>
          <c:y val="9.4120553359683792E-2"/>
          <c:w val="0.89180177134692273"/>
          <c:h val="0.801231611735292"/>
        </c:manualLayout>
      </c:layout>
      <c:scatterChart>
        <c:scatterStyle val="lineMarker"/>
        <c:varyColors val="0"/>
        <c:ser>
          <c:idx val="0"/>
          <c:order val="0"/>
          <c:tx>
            <c:v>xy</c:v>
          </c:tx>
          <c:xVal>
            <c:numRef>
              <c:f>'25C'!$P$4:$P$73</c:f>
              <c:numCache>
                <c:formatCode>0\+000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'25C'!$Y$4:$Y$73</c:f>
              <c:numCache>
                <c:formatCode>0.000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1.0386458333333346</c:v>
                </c:pt>
                <c:pt idx="6">
                  <c:v>1.0386458333333346</c:v>
                </c:pt>
                <c:pt idx="7">
                  <c:v>1.0386458333333346</c:v>
                </c:pt>
                <c:pt idx="8">
                  <c:v>1.0386458333333346</c:v>
                </c:pt>
                <c:pt idx="9">
                  <c:v>1.0386458333333346</c:v>
                </c:pt>
                <c:pt idx="10">
                  <c:v>0.22479166666666828</c:v>
                </c:pt>
                <c:pt idx="11">
                  <c:v>0.22479166666666828</c:v>
                </c:pt>
                <c:pt idx="12">
                  <c:v>0.22479166666666828</c:v>
                </c:pt>
                <c:pt idx="13">
                  <c:v>0.22479166666666828</c:v>
                </c:pt>
                <c:pt idx="14">
                  <c:v>0.22479166666666828</c:v>
                </c:pt>
                <c:pt idx="15">
                  <c:v>-1.0115624999999984</c:v>
                </c:pt>
                <c:pt idx="16">
                  <c:v>-1.0115624999999984</c:v>
                </c:pt>
                <c:pt idx="17">
                  <c:v>-1.0115624999999984</c:v>
                </c:pt>
                <c:pt idx="18">
                  <c:v>-1.0115624999999984</c:v>
                </c:pt>
                <c:pt idx="19">
                  <c:v>-1.0115624999999984</c:v>
                </c:pt>
                <c:pt idx="20">
                  <c:v>-1.9554166666666646</c:v>
                </c:pt>
                <c:pt idx="21">
                  <c:v>-1.9554166666666646</c:v>
                </c:pt>
                <c:pt idx="22">
                  <c:v>-1.9554166666666646</c:v>
                </c:pt>
                <c:pt idx="23">
                  <c:v>-1.9554166666666646</c:v>
                </c:pt>
                <c:pt idx="24">
                  <c:v>-1.9554166666666646</c:v>
                </c:pt>
                <c:pt idx="25">
                  <c:v>-3.2242708333333319</c:v>
                </c:pt>
                <c:pt idx="26">
                  <c:v>-3.2242708333333319</c:v>
                </c:pt>
                <c:pt idx="27">
                  <c:v>-3.2242708333333319</c:v>
                </c:pt>
                <c:pt idx="28">
                  <c:v>-3.2242708333333319</c:v>
                </c:pt>
                <c:pt idx="29">
                  <c:v>-3.2242708333333319</c:v>
                </c:pt>
                <c:pt idx="30">
                  <c:v>-5.1106249999999989</c:v>
                </c:pt>
                <c:pt idx="31">
                  <c:v>-5.1106249999999989</c:v>
                </c:pt>
                <c:pt idx="32">
                  <c:v>-5.1106249999999989</c:v>
                </c:pt>
                <c:pt idx="33">
                  <c:v>-5.1106249999999989</c:v>
                </c:pt>
                <c:pt idx="34">
                  <c:v>-5.1106249999999989</c:v>
                </c:pt>
                <c:pt idx="35">
                  <c:v>-5.4369791666666671</c:v>
                </c:pt>
                <c:pt idx="36">
                  <c:v>-5.4369791666666671</c:v>
                </c:pt>
                <c:pt idx="37">
                  <c:v>-5.4369791666666671</c:v>
                </c:pt>
                <c:pt idx="38">
                  <c:v>-5.4369791666666671</c:v>
                </c:pt>
                <c:pt idx="39">
                  <c:v>-5.4369791666666671</c:v>
                </c:pt>
                <c:pt idx="40">
                  <c:v>-5.730833333333333</c:v>
                </c:pt>
                <c:pt idx="41">
                  <c:v>-5.730833333333333</c:v>
                </c:pt>
                <c:pt idx="42">
                  <c:v>-5.730833333333333</c:v>
                </c:pt>
                <c:pt idx="43">
                  <c:v>-5.730833333333333</c:v>
                </c:pt>
                <c:pt idx="44">
                  <c:v>-5.730833333333333</c:v>
                </c:pt>
                <c:pt idx="45">
                  <c:v>-4.2696874999999963</c:v>
                </c:pt>
                <c:pt idx="46">
                  <c:v>-4.2696874999999963</c:v>
                </c:pt>
                <c:pt idx="47">
                  <c:v>-4.2696874999999963</c:v>
                </c:pt>
                <c:pt idx="48">
                  <c:v>-4.2696874999999963</c:v>
                </c:pt>
                <c:pt idx="49">
                  <c:v>-4.2696874999999963</c:v>
                </c:pt>
                <c:pt idx="50">
                  <c:v>-2.4510416666666686</c:v>
                </c:pt>
                <c:pt idx="51">
                  <c:v>-2.4510416666666686</c:v>
                </c:pt>
                <c:pt idx="52">
                  <c:v>-2.4510416666666686</c:v>
                </c:pt>
                <c:pt idx="53">
                  <c:v>-2.4510416666666686</c:v>
                </c:pt>
                <c:pt idx="54">
                  <c:v>-2.4510416666666686</c:v>
                </c:pt>
                <c:pt idx="55">
                  <c:v>-1.8673958333333331</c:v>
                </c:pt>
                <c:pt idx="56">
                  <c:v>-1.8673958333333331</c:v>
                </c:pt>
                <c:pt idx="57">
                  <c:v>-1.8673958333333331</c:v>
                </c:pt>
                <c:pt idx="58">
                  <c:v>-1.8673958333333331</c:v>
                </c:pt>
                <c:pt idx="59">
                  <c:v>-1.8673958333333331</c:v>
                </c:pt>
                <c:pt idx="60">
                  <c:v>-0.56875000000000142</c:v>
                </c:pt>
                <c:pt idx="61">
                  <c:v>-0.56875000000000142</c:v>
                </c:pt>
                <c:pt idx="62">
                  <c:v>-0.56875000000000142</c:v>
                </c:pt>
                <c:pt idx="63">
                  <c:v>-0.56875000000000142</c:v>
                </c:pt>
                <c:pt idx="64">
                  <c:v>-0.56875000000000142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82-4A58-BC6A-C7C83C30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DISTANCE</a:t>
                </a:r>
              </a:p>
            </c:rich>
          </c:tx>
          <c:layout>
            <c:manualLayout>
              <c:xMode val="edge"/>
              <c:yMode val="edge"/>
              <c:x val="0.49846513417715299"/>
              <c:y val="0.9161156671127571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\+00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"/>
      </c:valAx>
      <c:valAx>
        <c:axId val="527750160"/>
        <c:scaling>
          <c:orientation val="minMax"/>
          <c:max val="2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Elastic Modulus</a:t>
            </a:r>
          </a:p>
        </c:rich>
      </c:tx>
      <c:layout>
        <c:manualLayout>
          <c:xMode val="edge"/>
          <c:yMode val="edge"/>
          <c:x val="0.42210237392377081"/>
          <c:y val="1.9045974157212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56117401518771"/>
          <c:y val="0.13836746340160702"/>
          <c:w val="0.81119875001151776"/>
          <c:h val="0.64154264392364069"/>
        </c:manualLayout>
      </c:layout>
      <c:scatterChart>
        <c:scatterStyle val="lineMarker"/>
        <c:varyColors val="0"/>
        <c:ser>
          <c:idx val="0"/>
          <c:order val="0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'3'!$AP$4:$AP$226</c:f>
              <c:numCache>
                <c:formatCode>0.00</c:formatCode>
                <c:ptCount val="223"/>
                <c:pt idx="0">
                  <c:v>261</c:v>
                </c:pt>
                <c:pt idx="1">
                  <c:v>260</c:v>
                </c:pt>
                <c:pt idx="2">
                  <c:v>260.89999999999998</c:v>
                </c:pt>
                <c:pt idx="3" formatCode="General">
                  <c:v>260.5</c:v>
                </c:pt>
                <c:pt idx="4" formatCode="General">
                  <c:v>260.7</c:v>
                </c:pt>
                <c:pt idx="5" formatCode="General">
                  <c:v>261.3</c:v>
                </c:pt>
                <c:pt idx="6">
                  <c:v>225</c:v>
                </c:pt>
                <c:pt idx="7">
                  <c:v>214.5</c:v>
                </c:pt>
                <c:pt idx="8">
                  <c:v>260.60000000000002</c:v>
                </c:pt>
                <c:pt idx="9">
                  <c:v>260.5</c:v>
                </c:pt>
                <c:pt idx="10" formatCode="General">
                  <c:v>257.8</c:v>
                </c:pt>
                <c:pt idx="11">
                  <c:v>260.39999999999998</c:v>
                </c:pt>
                <c:pt idx="12">
                  <c:v>260.3</c:v>
                </c:pt>
                <c:pt idx="13" formatCode="General">
                  <c:v>260.10000000000002</c:v>
                </c:pt>
                <c:pt idx="14" formatCode="General">
                  <c:v>259.89999999999998</c:v>
                </c:pt>
                <c:pt idx="15" formatCode="General">
                  <c:v>257.7</c:v>
                </c:pt>
                <c:pt idx="16" formatCode="General">
                  <c:v>216.6</c:v>
                </c:pt>
                <c:pt idx="17" formatCode="General">
                  <c:v>214.8</c:v>
                </c:pt>
                <c:pt idx="18" formatCode="General">
                  <c:v>214.2</c:v>
                </c:pt>
                <c:pt idx="19" formatCode="General">
                  <c:v>214.5</c:v>
                </c:pt>
                <c:pt idx="20" formatCode="General">
                  <c:v>260.8</c:v>
                </c:pt>
                <c:pt idx="21" formatCode="General">
                  <c:v>220.5</c:v>
                </c:pt>
                <c:pt idx="22" formatCode="0.0">
                  <c:v>261.5</c:v>
                </c:pt>
                <c:pt idx="23" formatCode="0.0">
                  <c:v>260.39999999999998</c:v>
                </c:pt>
                <c:pt idx="24">
                  <c:v>220.5</c:v>
                </c:pt>
                <c:pt idx="25" formatCode="General">
                  <c:v>261.3</c:v>
                </c:pt>
                <c:pt idx="26" formatCode="General">
                  <c:v>260.60000000000002</c:v>
                </c:pt>
                <c:pt idx="27" formatCode="General">
                  <c:v>261.2</c:v>
                </c:pt>
                <c:pt idx="28" formatCode="General">
                  <c:v>260.7</c:v>
                </c:pt>
                <c:pt idx="29" formatCode="General">
                  <c:v>260.10000000000002</c:v>
                </c:pt>
                <c:pt idx="30" formatCode="General">
                  <c:v>214.8</c:v>
                </c:pt>
                <c:pt idx="31" formatCode="General">
                  <c:v>260.60000000000002</c:v>
                </c:pt>
                <c:pt idx="32" formatCode="General">
                  <c:v>215.1</c:v>
                </c:pt>
                <c:pt idx="33" formatCode="General">
                  <c:v>261.39999999999998</c:v>
                </c:pt>
                <c:pt idx="34" formatCode="General">
                  <c:v>261.39999999999998</c:v>
                </c:pt>
                <c:pt idx="35" formatCode="General">
                  <c:v>261.2</c:v>
                </c:pt>
                <c:pt idx="36" formatCode="General">
                  <c:v>259.89999999999998</c:v>
                </c:pt>
                <c:pt idx="37" formatCode="General">
                  <c:v>214</c:v>
                </c:pt>
                <c:pt idx="39" formatCode="General">
                  <c:v>260.89999999999998</c:v>
                </c:pt>
                <c:pt idx="40" formatCode="General">
                  <c:v>261.5</c:v>
                </c:pt>
                <c:pt idx="41" formatCode="General">
                  <c:v>261.3</c:v>
                </c:pt>
                <c:pt idx="42" formatCode="General">
                  <c:v>215.5</c:v>
                </c:pt>
                <c:pt idx="43" formatCode="General">
                  <c:v>214.3</c:v>
                </c:pt>
                <c:pt idx="44" formatCode="General">
                  <c:v>259.5</c:v>
                </c:pt>
                <c:pt idx="45" formatCode="General">
                  <c:v>214.6</c:v>
                </c:pt>
                <c:pt idx="46" formatCode="General">
                  <c:v>260.8</c:v>
                </c:pt>
                <c:pt idx="47" formatCode="General">
                  <c:v>260.7</c:v>
                </c:pt>
                <c:pt idx="48" formatCode="General">
                  <c:v>260.39999999999998</c:v>
                </c:pt>
                <c:pt idx="49" formatCode="General">
                  <c:v>259.2</c:v>
                </c:pt>
                <c:pt idx="50" formatCode="General">
                  <c:v>259.2</c:v>
                </c:pt>
                <c:pt idx="51" formatCode="General">
                  <c:v>227.9</c:v>
                </c:pt>
                <c:pt idx="52" formatCode="General">
                  <c:v>237.4</c:v>
                </c:pt>
                <c:pt idx="53" formatCode="General">
                  <c:v>261.3</c:v>
                </c:pt>
                <c:pt idx="54" formatCode="General">
                  <c:v>260.89999999999998</c:v>
                </c:pt>
                <c:pt idx="55" formatCode="General">
                  <c:v>259.7</c:v>
                </c:pt>
                <c:pt idx="56" formatCode="General">
                  <c:v>261.3</c:v>
                </c:pt>
                <c:pt idx="57" formatCode="General">
                  <c:v>261</c:v>
                </c:pt>
                <c:pt idx="58" formatCode="General">
                  <c:v>260.5</c:v>
                </c:pt>
                <c:pt idx="59" formatCode="General">
                  <c:v>214</c:v>
                </c:pt>
                <c:pt idx="60" formatCode="General">
                  <c:v>214.3</c:v>
                </c:pt>
                <c:pt idx="61" formatCode="General">
                  <c:v>261.3</c:v>
                </c:pt>
                <c:pt idx="62" formatCode="General">
                  <c:v>261.10000000000002</c:v>
                </c:pt>
                <c:pt idx="63" formatCode="General">
                  <c:v>261.10000000000002</c:v>
                </c:pt>
                <c:pt idx="64" formatCode="General">
                  <c:v>260.10000000000002</c:v>
                </c:pt>
                <c:pt idx="65" formatCode="General">
                  <c:v>259.8</c:v>
                </c:pt>
                <c:pt idx="66" formatCode="General">
                  <c:v>260.60000000000002</c:v>
                </c:pt>
                <c:pt idx="67" formatCode="General">
                  <c:v>259.3</c:v>
                </c:pt>
                <c:pt idx="68" formatCode="General">
                  <c:v>259.8</c:v>
                </c:pt>
                <c:pt idx="69" formatCode="General">
                  <c:v>260.3</c:v>
                </c:pt>
                <c:pt idx="70" formatCode="General">
                  <c:v>261.2</c:v>
                </c:pt>
                <c:pt idx="71" formatCode="General">
                  <c:v>214.5</c:v>
                </c:pt>
                <c:pt idx="72" formatCode="General">
                  <c:v>216.2</c:v>
                </c:pt>
                <c:pt idx="73" formatCode="General">
                  <c:v>261.39999999999998</c:v>
                </c:pt>
                <c:pt idx="74" formatCode="General">
                  <c:v>214.7</c:v>
                </c:pt>
                <c:pt idx="75" formatCode="General">
                  <c:v>215.6</c:v>
                </c:pt>
                <c:pt idx="76" formatCode="General">
                  <c:v>261.5</c:v>
                </c:pt>
                <c:pt idx="78" formatCode="General">
                  <c:v>261.3</c:v>
                </c:pt>
                <c:pt idx="79" formatCode="General">
                  <c:v>259.8</c:v>
                </c:pt>
                <c:pt idx="80" formatCode="General">
                  <c:v>214.8</c:v>
                </c:pt>
                <c:pt idx="81" formatCode="General">
                  <c:v>214.4</c:v>
                </c:pt>
                <c:pt idx="82" formatCode="General">
                  <c:v>261.3</c:v>
                </c:pt>
                <c:pt idx="83" formatCode="General">
                  <c:v>259.60000000000002</c:v>
                </c:pt>
                <c:pt idx="84" formatCode="General">
                  <c:v>259.8</c:v>
                </c:pt>
                <c:pt idx="85" formatCode="General">
                  <c:v>259.5</c:v>
                </c:pt>
                <c:pt idx="86" formatCode="General">
                  <c:v>260.39999999999998</c:v>
                </c:pt>
                <c:pt idx="87" formatCode="General">
                  <c:v>261.10000000000002</c:v>
                </c:pt>
                <c:pt idx="88" formatCode="General">
                  <c:v>214.1</c:v>
                </c:pt>
                <c:pt idx="89" formatCode="General">
                  <c:v>260.39999999999998</c:v>
                </c:pt>
                <c:pt idx="90" formatCode="General">
                  <c:v>258.60000000000002</c:v>
                </c:pt>
                <c:pt idx="91" formatCode="General">
                  <c:v>261.5</c:v>
                </c:pt>
                <c:pt idx="92" formatCode="General">
                  <c:v>260.60000000000002</c:v>
                </c:pt>
                <c:pt idx="93" formatCode="General">
                  <c:v>260.60000000000002</c:v>
                </c:pt>
                <c:pt idx="94" formatCode="General">
                  <c:v>214.4</c:v>
                </c:pt>
                <c:pt idx="95" formatCode="General">
                  <c:v>254.7</c:v>
                </c:pt>
                <c:pt idx="96" formatCode="General">
                  <c:v>214</c:v>
                </c:pt>
                <c:pt idx="97" formatCode="General">
                  <c:v>259.8</c:v>
                </c:pt>
                <c:pt idx="98" formatCode="General">
                  <c:v>261.10000000000002</c:v>
                </c:pt>
                <c:pt idx="99" formatCode="General">
                  <c:v>261.2</c:v>
                </c:pt>
                <c:pt idx="100" formatCode="General">
                  <c:v>259.3</c:v>
                </c:pt>
                <c:pt idx="101" formatCode="General">
                  <c:v>260.8</c:v>
                </c:pt>
                <c:pt idx="102" formatCode="General">
                  <c:v>260.8</c:v>
                </c:pt>
                <c:pt idx="103" formatCode="General">
                  <c:v>257.39999999999998</c:v>
                </c:pt>
                <c:pt idx="104" formatCode="General">
                  <c:v>260.5</c:v>
                </c:pt>
                <c:pt idx="105" formatCode="General">
                  <c:v>260.39999999999998</c:v>
                </c:pt>
                <c:pt idx="107" formatCode="General">
                  <c:v>261.10000000000002</c:v>
                </c:pt>
                <c:pt idx="108" formatCode="General">
                  <c:v>261.2</c:v>
                </c:pt>
                <c:pt idx="109" formatCode="General">
                  <c:v>214.3</c:v>
                </c:pt>
                <c:pt idx="110" formatCode="General">
                  <c:v>259.3</c:v>
                </c:pt>
                <c:pt idx="111" formatCode="General">
                  <c:v>259.3</c:v>
                </c:pt>
                <c:pt idx="112" formatCode="General">
                  <c:v>261.3</c:v>
                </c:pt>
                <c:pt idx="113" formatCode="General">
                  <c:v>261</c:v>
                </c:pt>
                <c:pt idx="114" formatCode="General">
                  <c:v>261.2</c:v>
                </c:pt>
                <c:pt idx="115" formatCode="General">
                  <c:v>261.39999999999998</c:v>
                </c:pt>
                <c:pt idx="116" formatCode="General">
                  <c:v>261.10000000000002</c:v>
                </c:pt>
                <c:pt idx="117" formatCode="General">
                  <c:v>214</c:v>
                </c:pt>
                <c:pt idx="118" formatCode="General">
                  <c:v>214.2</c:v>
                </c:pt>
                <c:pt idx="119" formatCode="General">
                  <c:v>260.8</c:v>
                </c:pt>
                <c:pt idx="120" formatCode="General">
                  <c:v>261.3</c:v>
                </c:pt>
                <c:pt idx="121" formatCode="General">
                  <c:v>261.5</c:v>
                </c:pt>
                <c:pt idx="122" formatCode="General">
                  <c:v>261.5</c:v>
                </c:pt>
                <c:pt idx="123" formatCode="General">
                  <c:v>226.1</c:v>
                </c:pt>
                <c:pt idx="124" formatCode="General">
                  <c:v>260.5</c:v>
                </c:pt>
                <c:pt idx="125" formatCode="General">
                  <c:v>261.39999999999998</c:v>
                </c:pt>
                <c:pt idx="126" formatCode="General">
                  <c:v>259.89999999999998</c:v>
                </c:pt>
                <c:pt idx="127" formatCode="General">
                  <c:v>261.3</c:v>
                </c:pt>
                <c:pt idx="128" formatCode="General">
                  <c:v>260.10000000000002</c:v>
                </c:pt>
                <c:pt idx="129" formatCode="General">
                  <c:v>260.89999999999998</c:v>
                </c:pt>
                <c:pt idx="130" formatCode="General">
                  <c:v>261.39999999999998</c:v>
                </c:pt>
                <c:pt idx="131" formatCode="General">
                  <c:v>260.39999999999998</c:v>
                </c:pt>
                <c:pt idx="132" formatCode="General">
                  <c:v>261</c:v>
                </c:pt>
                <c:pt idx="133" formatCode="General">
                  <c:v>214.2</c:v>
                </c:pt>
                <c:pt idx="134" formatCode="General">
                  <c:v>261.3</c:v>
                </c:pt>
                <c:pt idx="135" formatCode="General">
                  <c:v>261.5</c:v>
                </c:pt>
                <c:pt idx="136" formatCode="General">
                  <c:v>261.39999999999998</c:v>
                </c:pt>
                <c:pt idx="137" formatCode="General">
                  <c:v>260.10000000000002</c:v>
                </c:pt>
                <c:pt idx="138" formatCode="General">
                  <c:v>261.2</c:v>
                </c:pt>
                <c:pt idx="139" formatCode="General">
                  <c:v>261</c:v>
                </c:pt>
                <c:pt idx="140" formatCode="General">
                  <c:v>215.1</c:v>
                </c:pt>
                <c:pt idx="142" formatCode="General">
                  <c:v>259.2</c:v>
                </c:pt>
                <c:pt idx="143" formatCode="General">
                  <c:v>259.60000000000002</c:v>
                </c:pt>
                <c:pt idx="144" formatCode="General">
                  <c:v>327.3</c:v>
                </c:pt>
                <c:pt idx="145" formatCode="General">
                  <c:v>214.3</c:v>
                </c:pt>
                <c:pt idx="146" formatCode="General">
                  <c:v>214.7</c:v>
                </c:pt>
                <c:pt idx="147" formatCode="General">
                  <c:v>261.3</c:v>
                </c:pt>
                <c:pt idx="148" formatCode="General">
                  <c:v>261.2</c:v>
                </c:pt>
                <c:pt idx="149" formatCode="General">
                  <c:v>260.10000000000002</c:v>
                </c:pt>
                <c:pt idx="150" formatCode="General">
                  <c:v>258.7</c:v>
                </c:pt>
                <c:pt idx="151" formatCode="General">
                  <c:v>261.2</c:v>
                </c:pt>
                <c:pt idx="152" formatCode="General">
                  <c:v>259.3</c:v>
                </c:pt>
                <c:pt idx="153" formatCode="General">
                  <c:v>261.10000000000002</c:v>
                </c:pt>
                <c:pt idx="154" formatCode="General">
                  <c:v>261.5</c:v>
                </c:pt>
                <c:pt idx="155" formatCode="General">
                  <c:v>260.3</c:v>
                </c:pt>
                <c:pt idx="157" formatCode="General">
                  <c:v>214.1</c:v>
                </c:pt>
                <c:pt idx="158" formatCode="General">
                  <c:v>214</c:v>
                </c:pt>
                <c:pt idx="159" formatCode="General">
                  <c:v>259.89999999999998</c:v>
                </c:pt>
                <c:pt idx="160" formatCode="General">
                  <c:v>261</c:v>
                </c:pt>
                <c:pt idx="161" formatCode="General">
                  <c:v>259.7</c:v>
                </c:pt>
                <c:pt idx="162" formatCode="General">
                  <c:v>259.5</c:v>
                </c:pt>
                <c:pt idx="163" formatCode="General">
                  <c:v>215.2</c:v>
                </c:pt>
                <c:pt idx="164" formatCode="General">
                  <c:v>215.2</c:v>
                </c:pt>
                <c:pt idx="165" formatCode="General">
                  <c:v>261.10000000000002</c:v>
                </c:pt>
                <c:pt idx="166" formatCode="General">
                  <c:v>255</c:v>
                </c:pt>
                <c:pt idx="167" formatCode="General">
                  <c:v>260.8</c:v>
                </c:pt>
                <c:pt idx="168" formatCode="General">
                  <c:v>233.6</c:v>
                </c:pt>
                <c:pt idx="169" formatCode="General">
                  <c:v>258.39999999999998</c:v>
                </c:pt>
                <c:pt idx="170" formatCode="General">
                  <c:v>260.89999999999998</c:v>
                </c:pt>
                <c:pt idx="172" formatCode="General">
                  <c:v>327.5</c:v>
                </c:pt>
                <c:pt idx="173" formatCode="General">
                  <c:v>326.60000000000002</c:v>
                </c:pt>
                <c:pt idx="174" formatCode="General">
                  <c:v>327.60000000000002</c:v>
                </c:pt>
                <c:pt idx="175" formatCode="General">
                  <c:v>327.3</c:v>
                </c:pt>
                <c:pt idx="176" formatCode="General">
                  <c:v>270.89999999999998</c:v>
                </c:pt>
                <c:pt idx="177" formatCode="General">
                  <c:v>327.10000000000002</c:v>
                </c:pt>
                <c:pt idx="178" formatCode="General">
                  <c:v>326.8</c:v>
                </c:pt>
                <c:pt idx="180" formatCode="General">
                  <c:v>326.89999999999998</c:v>
                </c:pt>
                <c:pt idx="181" formatCode="General">
                  <c:v>327.7</c:v>
                </c:pt>
                <c:pt idx="182" formatCode="General">
                  <c:v>327.10000000000002</c:v>
                </c:pt>
                <c:pt idx="183" formatCode="General">
                  <c:v>327.60000000000002</c:v>
                </c:pt>
                <c:pt idx="184" formatCode="General">
                  <c:v>279</c:v>
                </c:pt>
                <c:pt idx="185" formatCode="General">
                  <c:v>324.10000000000002</c:v>
                </c:pt>
                <c:pt idx="186" formatCode="General">
                  <c:v>327.39999999999998</c:v>
                </c:pt>
                <c:pt idx="187" formatCode="General">
                  <c:v>326.8</c:v>
                </c:pt>
                <c:pt idx="188" formatCode="General">
                  <c:v>326.7</c:v>
                </c:pt>
                <c:pt idx="189" formatCode="General">
                  <c:v>327</c:v>
                </c:pt>
                <c:pt idx="190" formatCode="General">
                  <c:v>268.2</c:v>
                </c:pt>
                <c:pt idx="191" formatCode="General">
                  <c:v>268.39999999999998</c:v>
                </c:pt>
                <c:pt idx="192" formatCode="General">
                  <c:v>324.2</c:v>
                </c:pt>
                <c:pt idx="193" formatCode="General">
                  <c:v>326.60000000000002</c:v>
                </c:pt>
                <c:pt idx="194" formatCode="General">
                  <c:v>327.5</c:v>
                </c:pt>
                <c:pt idx="195" formatCode="General">
                  <c:v>326.89999999999998</c:v>
                </c:pt>
                <c:pt idx="196" formatCode="General">
                  <c:v>298.39999999999998</c:v>
                </c:pt>
                <c:pt idx="197" formatCode="General">
                  <c:v>326.5</c:v>
                </c:pt>
                <c:pt idx="198" formatCode="General">
                  <c:v>326.5</c:v>
                </c:pt>
                <c:pt idx="199" formatCode="General">
                  <c:v>285.89999999999998</c:v>
                </c:pt>
                <c:pt idx="200" formatCode="General">
                  <c:v>270.10000000000002</c:v>
                </c:pt>
                <c:pt idx="201" formatCode="General">
                  <c:v>327.7</c:v>
                </c:pt>
                <c:pt idx="202" formatCode="General">
                  <c:v>268.39999999999998</c:v>
                </c:pt>
                <c:pt idx="203" formatCode="General">
                  <c:v>269.5</c:v>
                </c:pt>
                <c:pt idx="204" formatCode="General">
                  <c:v>275.2</c:v>
                </c:pt>
                <c:pt idx="205" formatCode="General">
                  <c:v>268.10000000000002</c:v>
                </c:pt>
                <c:pt idx="206" formatCode="General">
                  <c:v>268.39999999999998</c:v>
                </c:pt>
                <c:pt idx="207" formatCode="General">
                  <c:v>268.39999999999998</c:v>
                </c:pt>
                <c:pt idx="208" formatCode="General">
                  <c:v>268.2</c:v>
                </c:pt>
                <c:pt idx="209" formatCode="General">
                  <c:v>268.3</c:v>
                </c:pt>
                <c:pt idx="210" formatCode="General">
                  <c:v>268.3</c:v>
                </c:pt>
                <c:pt idx="211" formatCode="General">
                  <c:v>270.2</c:v>
                </c:pt>
                <c:pt idx="212" formatCode="General">
                  <c:v>268.3</c:v>
                </c:pt>
                <c:pt idx="213" formatCode="General">
                  <c:v>268.10000000000002</c:v>
                </c:pt>
                <c:pt idx="214" formatCode="General">
                  <c:v>269.10000000000002</c:v>
                </c:pt>
                <c:pt idx="215" formatCode="General">
                  <c:v>327.7</c:v>
                </c:pt>
                <c:pt idx="216" formatCode="General">
                  <c:v>268.39999999999998</c:v>
                </c:pt>
                <c:pt idx="217" formatCode="General">
                  <c:v>271.8</c:v>
                </c:pt>
                <c:pt idx="218" formatCode="General">
                  <c:v>325.2</c:v>
                </c:pt>
                <c:pt idx="219" formatCode="General">
                  <c:v>327.39999999999998</c:v>
                </c:pt>
                <c:pt idx="220" formatCode="General">
                  <c:v>326.10000000000002</c:v>
                </c:pt>
                <c:pt idx="221" formatCode="General">
                  <c:v>325.10000000000002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41-413D-94D1-E704EC428C1E}"/>
            </c:ext>
          </c:extLst>
        </c:ser>
        <c:ser>
          <c:idx val="1"/>
          <c:order val="1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141600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'3'!$AU$4:$AU$226</c:f>
              <c:numCache>
                <c:formatCode>0.00</c:formatCode>
                <c:ptCount val="223"/>
                <c:pt idx="0">
                  <c:v>196.71710000000002</c:v>
                </c:pt>
                <c:pt idx="1">
                  <c:v>195.91499999999999</c:v>
                </c:pt>
                <c:pt idx="2">
                  <c:v>196.63691700000001</c:v>
                </c:pt>
                <c:pt idx="3">
                  <c:v>196.31612500000003</c:v>
                </c:pt>
                <c:pt idx="4">
                  <c:v>196.47653300000002</c:v>
                </c:pt>
                <c:pt idx="5">
                  <c:v>196.95761300000001</c:v>
                </c:pt>
                <c:pt idx="6">
                  <c:v>167.46350000000001</c:v>
                </c:pt>
                <c:pt idx="7">
                  <c:v>158.78472500000001</c:v>
                </c:pt>
                <c:pt idx="8">
                  <c:v>196.39633200000003</c:v>
                </c:pt>
                <c:pt idx="9">
                  <c:v>196.31612500000003</c:v>
                </c:pt>
                <c:pt idx="10">
                  <c:v>194.148268</c:v>
                </c:pt>
                <c:pt idx="11">
                  <c:v>196.23591199999998</c:v>
                </c:pt>
                <c:pt idx="12">
                  <c:v>196.15569300000001</c:v>
                </c:pt>
                <c:pt idx="13">
                  <c:v>195.99523700000003</c:v>
                </c:pt>
                <c:pt idx="14">
                  <c:v>195.834757</c:v>
                </c:pt>
                <c:pt idx="15">
                  <c:v>194.067893</c:v>
                </c:pt>
                <c:pt idx="16">
                  <c:v>160.52577199999999</c:v>
                </c:pt>
                <c:pt idx="17">
                  <c:v>159.03360800000002</c:v>
                </c:pt>
                <c:pt idx="18">
                  <c:v>158.535788</c:v>
                </c:pt>
                <c:pt idx="19">
                  <c:v>158.78472500000001</c:v>
                </c:pt>
                <c:pt idx="20">
                  <c:v>196.55672800000002</c:v>
                </c:pt>
                <c:pt idx="21">
                  <c:v>163.75212500000001</c:v>
                </c:pt>
                <c:pt idx="22">
                  <c:v>197.11792499999999</c:v>
                </c:pt>
                <c:pt idx="23">
                  <c:v>196.23591199999998</c:v>
                </c:pt>
                <c:pt idx="24">
                  <c:v>163.75212500000001</c:v>
                </c:pt>
                <c:pt idx="25">
                  <c:v>196.95761300000001</c:v>
                </c:pt>
                <c:pt idx="26">
                  <c:v>196.39633200000003</c:v>
                </c:pt>
                <c:pt idx="27">
                  <c:v>196.87744799999999</c:v>
                </c:pt>
                <c:pt idx="28">
                  <c:v>196.47653300000002</c:v>
                </c:pt>
                <c:pt idx="29">
                  <c:v>195.99523700000003</c:v>
                </c:pt>
                <c:pt idx="30">
                  <c:v>159.03360800000002</c:v>
                </c:pt>
                <c:pt idx="31">
                  <c:v>196.39633200000003</c:v>
                </c:pt>
                <c:pt idx="32">
                  <c:v>159.28243699999999</c:v>
                </c:pt>
                <c:pt idx="33">
                  <c:v>197.03777199999999</c:v>
                </c:pt>
                <c:pt idx="34">
                  <c:v>197.03777199999999</c:v>
                </c:pt>
                <c:pt idx="35">
                  <c:v>196.87744799999999</c:v>
                </c:pt>
                <c:pt idx="36">
                  <c:v>195.834757</c:v>
                </c:pt>
                <c:pt idx="37">
                  <c:v>158.3698</c:v>
                </c:pt>
                <c:pt idx="39">
                  <c:v>196.63691700000001</c:v>
                </c:pt>
                <c:pt idx="40">
                  <c:v>197.11792499999999</c:v>
                </c:pt>
                <c:pt idx="41">
                  <c:v>196.95761300000001</c:v>
                </c:pt>
                <c:pt idx="42">
                  <c:v>159.614125</c:v>
                </c:pt>
                <c:pt idx="43">
                  <c:v>158.61877300000003</c:v>
                </c:pt>
                <c:pt idx="44">
                  <c:v>195.51372499999999</c:v>
                </c:pt>
                <c:pt idx="45">
                  <c:v>158.86769200000001</c:v>
                </c:pt>
                <c:pt idx="46">
                  <c:v>196.55672800000002</c:v>
                </c:pt>
                <c:pt idx="47">
                  <c:v>196.47653300000002</c:v>
                </c:pt>
                <c:pt idx="48">
                  <c:v>196.23591199999998</c:v>
                </c:pt>
                <c:pt idx="49">
                  <c:v>195.27288799999999</c:v>
                </c:pt>
                <c:pt idx="50">
                  <c:v>195.27288799999999</c:v>
                </c:pt>
                <c:pt idx="51">
                  <c:v>169.848837</c:v>
                </c:pt>
                <c:pt idx="52">
                  <c:v>177.62753200000003</c:v>
                </c:pt>
                <c:pt idx="53">
                  <c:v>196.95761300000001</c:v>
                </c:pt>
                <c:pt idx="54">
                  <c:v>196.63691700000001</c:v>
                </c:pt>
                <c:pt idx="55">
                  <c:v>195.67425299999999</c:v>
                </c:pt>
                <c:pt idx="56">
                  <c:v>196.95761300000001</c:v>
                </c:pt>
                <c:pt idx="57">
                  <c:v>196.71710000000002</c:v>
                </c:pt>
                <c:pt idx="58">
                  <c:v>196.31612500000003</c:v>
                </c:pt>
                <c:pt idx="59">
                  <c:v>158.3698</c:v>
                </c:pt>
                <c:pt idx="60">
                  <c:v>158.61877300000003</c:v>
                </c:pt>
                <c:pt idx="61">
                  <c:v>196.95761300000001</c:v>
                </c:pt>
                <c:pt idx="62">
                  <c:v>196.79727700000001</c:v>
                </c:pt>
                <c:pt idx="63">
                  <c:v>196.79727700000001</c:v>
                </c:pt>
                <c:pt idx="64">
                  <c:v>195.99523700000003</c:v>
                </c:pt>
                <c:pt idx="65">
                  <c:v>195.75450800000002</c:v>
                </c:pt>
                <c:pt idx="66">
                  <c:v>196.39633200000003</c:v>
                </c:pt>
                <c:pt idx="67">
                  <c:v>195.353173</c:v>
                </c:pt>
                <c:pt idx="68">
                  <c:v>195.75450800000002</c:v>
                </c:pt>
                <c:pt idx="69">
                  <c:v>196.15569300000001</c:v>
                </c:pt>
                <c:pt idx="70">
                  <c:v>196.87744799999999</c:v>
                </c:pt>
                <c:pt idx="71">
                  <c:v>158.78472500000001</c:v>
                </c:pt>
                <c:pt idx="72">
                  <c:v>160.19434799999999</c:v>
                </c:pt>
                <c:pt idx="73">
                  <c:v>197.03777199999999</c:v>
                </c:pt>
                <c:pt idx="74">
                  <c:v>158.95065299999999</c:v>
                </c:pt>
                <c:pt idx="75">
                  <c:v>159.69703200000001</c:v>
                </c:pt>
                <c:pt idx="76">
                  <c:v>197.11792499999999</c:v>
                </c:pt>
                <c:pt idx="78">
                  <c:v>196.95761300000001</c:v>
                </c:pt>
                <c:pt idx="79">
                  <c:v>195.75450800000002</c:v>
                </c:pt>
                <c:pt idx="80">
                  <c:v>159.03360800000002</c:v>
                </c:pt>
                <c:pt idx="81">
                  <c:v>158.701752</c:v>
                </c:pt>
                <c:pt idx="82">
                  <c:v>196.95761300000001</c:v>
                </c:pt>
                <c:pt idx="83">
                  <c:v>195.59399200000001</c:v>
                </c:pt>
                <c:pt idx="84">
                  <c:v>195.75450800000002</c:v>
                </c:pt>
                <c:pt idx="85">
                  <c:v>195.51372499999999</c:v>
                </c:pt>
                <c:pt idx="86">
                  <c:v>196.23591199999998</c:v>
                </c:pt>
                <c:pt idx="87">
                  <c:v>196.79727700000001</c:v>
                </c:pt>
                <c:pt idx="88">
                  <c:v>158.452797</c:v>
                </c:pt>
                <c:pt idx="89">
                  <c:v>196.23591199999998</c:v>
                </c:pt>
                <c:pt idx="90">
                  <c:v>194.79105200000004</c:v>
                </c:pt>
                <c:pt idx="91">
                  <c:v>197.11792499999999</c:v>
                </c:pt>
                <c:pt idx="92">
                  <c:v>196.39633200000003</c:v>
                </c:pt>
                <c:pt idx="93">
                  <c:v>196.39633200000003</c:v>
                </c:pt>
                <c:pt idx="94">
                  <c:v>158.701752</c:v>
                </c:pt>
                <c:pt idx="95">
                  <c:v>191.653853</c:v>
                </c:pt>
                <c:pt idx="96">
                  <c:v>158.3698</c:v>
                </c:pt>
                <c:pt idx="97">
                  <c:v>195.75450800000002</c:v>
                </c:pt>
                <c:pt idx="98">
                  <c:v>196.79727700000001</c:v>
                </c:pt>
                <c:pt idx="99">
                  <c:v>196.87744799999999</c:v>
                </c:pt>
                <c:pt idx="100">
                  <c:v>195.353173</c:v>
                </c:pt>
                <c:pt idx="101">
                  <c:v>196.55672800000002</c:v>
                </c:pt>
                <c:pt idx="102">
                  <c:v>196.55672800000002</c:v>
                </c:pt>
                <c:pt idx="103">
                  <c:v>193.82673199999996</c:v>
                </c:pt>
                <c:pt idx="104">
                  <c:v>196.31612500000003</c:v>
                </c:pt>
                <c:pt idx="105">
                  <c:v>196.23591199999998</c:v>
                </c:pt>
                <c:pt idx="107">
                  <c:v>196.79727700000001</c:v>
                </c:pt>
                <c:pt idx="108">
                  <c:v>196.87744799999999</c:v>
                </c:pt>
                <c:pt idx="109">
                  <c:v>158.61877300000003</c:v>
                </c:pt>
                <c:pt idx="110">
                  <c:v>195.353173</c:v>
                </c:pt>
                <c:pt idx="111">
                  <c:v>195.353173</c:v>
                </c:pt>
                <c:pt idx="112">
                  <c:v>196.95761300000001</c:v>
                </c:pt>
                <c:pt idx="113">
                  <c:v>196.71710000000002</c:v>
                </c:pt>
                <c:pt idx="114">
                  <c:v>196.87744799999999</c:v>
                </c:pt>
                <c:pt idx="115">
                  <c:v>197.03777199999999</c:v>
                </c:pt>
                <c:pt idx="116">
                  <c:v>196.79727700000001</c:v>
                </c:pt>
                <c:pt idx="117">
                  <c:v>158.3698</c:v>
                </c:pt>
                <c:pt idx="118">
                  <c:v>158.535788</c:v>
                </c:pt>
                <c:pt idx="119">
                  <c:v>196.55672800000002</c:v>
                </c:pt>
                <c:pt idx="120">
                  <c:v>196.95761300000001</c:v>
                </c:pt>
                <c:pt idx="121">
                  <c:v>197.11792499999999</c:v>
                </c:pt>
                <c:pt idx="122">
                  <c:v>197.11792499999999</c:v>
                </c:pt>
                <c:pt idx="123">
                  <c:v>168.368877</c:v>
                </c:pt>
                <c:pt idx="124">
                  <c:v>196.31612500000003</c:v>
                </c:pt>
                <c:pt idx="125">
                  <c:v>197.03777199999999</c:v>
                </c:pt>
                <c:pt idx="126">
                  <c:v>195.834757</c:v>
                </c:pt>
                <c:pt idx="127">
                  <c:v>196.95761300000001</c:v>
                </c:pt>
                <c:pt idx="128">
                  <c:v>195.99523700000003</c:v>
                </c:pt>
                <c:pt idx="129">
                  <c:v>196.63691700000001</c:v>
                </c:pt>
                <c:pt idx="130">
                  <c:v>197.03777199999999</c:v>
                </c:pt>
                <c:pt idx="131">
                  <c:v>196.23591199999998</c:v>
                </c:pt>
                <c:pt idx="132">
                  <c:v>196.71710000000002</c:v>
                </c:pt>
                <c:pt idx="133">
                  <c:v>158.535788</c:v>
                </c:pt>
                <c:pt idx="134">
                  <c:v>196.95761300000001</c:v>
                </c:pt>
                <c:pt idx="135">
                  <c:v>197.11792499999999</c:v>
                </c:pt>
                <c:pt idx="136">
                  <c:v>197.03777199999999</c:v>
                </c:pt>
                <c:pt idx="137">
                  <c:v>195.99523700000003</c:v>
                </c:pt>
                <c:pt idx="138">
                  <c:v>196.87744799999999</c:v>
                </c:pt>
                <c:pt idx="139">
                  <c:v>196.71710000000002</c:v>
                </c:pt>
                <c:pt idx="140">
                  <c:v>159.28243699999999</c:v>
                </c:pt>
                <c:pt idx="142">
                  <c:v>195.27288799999999</c:v>
                </c:pt>
                <c:pt idx="143">
                  <c:v>195.59399200000001</c:v>
                </c:pt>
                <c:pt idx="144">
                  <c:v>248.55773300000001</c:v>
                </c:pt>
                <c:pt idx="145">
                  <c:v>158.61877300000003</c:v>
                </c:pt>
                <c:pt idx="146">
                  <c:v>158.95065299999999</c:v>
                </c:pt>
                <c:pt idx="147">
                  <c:v>196.95761300000001</c:v>
                </c:pt>
                <c:pt idx="148">
                  <c:v>196.87744799999999</c:v>
                </c:pt>
                <c:pt idx="149">
                  <c:v>195.99523700000003</c:v>
                </c:pt>
                <c:pt idx="150">
                  <c:v>194.87137299999998</c:v>
                </c:pt>
                <c:pt idx="151">
                  <c:v>196.87744799999999</c:v>
                </c:pt>
                <c:pt idx="152">
                  <c:v>195.353173</c:v>
                </c:pt>
                <c:pt idx="153">
                  <c:v>196.79727700000001</c:v>
                </c:pt>
                <c:pt idx="154">
                  <c:v>197.11792499999999</c:v>
                </c:pt>
                <c:pt idx="155">
                  <c:v>196.15569300000001</c:v>
                </c:pt>
                <c:pt idx="157">
                  <c:v>158.452797</c:v>
                </c:pt>
                <c:pt idx="158">
                  <c:v>158.3698</c:v>
                </c:pt>
                <c:pt idx="159">
                  <c:v>195.834757</c:v>
                </c:pt>
                <c:pt idx="160">
                  <c:v>196.71710000000002</c:v>
                </c:pt>
                <c:pt idx="161">
                  <c:v>195.67425299999999</c:v>
                </c:pt>
                <c:pt idx="162">
                  <c:v>195.51372499999999</c:v>
                </c:pt>
                <c:pt idx="163">
                  <c:v>159.36536799999999</c:v>
                </c:pt>
                <c:pt idx="164">
                  <c:v>159.36536799999999</c:v>
                </c:pt>
                <c:pt idx="165">
                  <c:v>196.79727700000001</c:v>
                </c:pt>
                <c:pt idx="166">
                  <c:v>191.8955</c:v>
                </c:pt>
                <c:pt idx="167">
                  <c:v>196.55672800000002</c:v>
                </c:pt>
                <c:pt idx="168">
                  <c:v>174.52255199999999</c:v>
                </c:pt>
                <c:pt idx="169">
                  <c:v>194.630392</c:v>
                </c:pt>
                <c:pt idx="170">
                  <c:v>196.63691700000001</c:v>
                </c:pt>
                <c:pt idx="172">
                  <c:v>248.71012500000003</c:v>
                </c:pt>
                <c:pt idx="173">
                  <c:v>248.02417200000005</c:v>
                </c:pt>
                <c:pt idx="174">
                  <c:v>248.78631200000004</c:v>
                </c:pt>
                <c:pt idx="175">
                  <c:v>248.55773300000001</c:v>
                </c:pt>
                <c:pt idx="176">
                  <c:v>204.625517</c:v>
                </c:pt>
                <c:pt idx="177">
                  <c:v>248.40531700000005</c:v>
                </c:pt>
                <c:pt idx="178">
                  <c:v>248.17664800000003</c:v>
                </c:pt>
                <c:pt idx="180">
                  <c:v>248.25287699999998</c:v>
                </c:pt>
                <c:pt idx="181">
                  <c:v>248.862493</c:v>
                </c:pt>
                <c:pt idx="182">
                  <c:v>248.40531700000005</c:v>
                </c:pt>
                <c:pt idx="183">
                  <c:v>248.78631200000004</c:v>
                </c:pt>
                <c:pt idx="184">
                  <c:v>211.05229999999997</c:v>
                </c:pt>
                <c:pt idx="185">
                  <c:v>246.11619700000003</c:v>
                </c:pt>
                <c:pt idx="186">
                  <c:v>248.63393199999999</c:v>
                </c:pt>
                <c:pt idx="187">
                  <c:v>248.17664800000003</c:v>
                </c:pt>
                <c:pt idx="188">
                  <c:v>248.10041300000003</c:v>
                </c:pt>
                <c:pt idx="189">
                  <c:v>248.32909999999995</c:v>
                </c:pt>
                <c:pt idx="190">
                  <c:v>202.47450800000001</c:v>
                </c:pt>
                <c:pt idx="191">
                  <c:v>202.63399199999998</c:v>
                </c:pt>
                <c:pt idx="192">
                  <c:v>246.19258799999997</c:v>
                </c:pt>
                <c:pt idx="193">
                  <c:v>248.02417200000005</c:v>
                </c:pt>
                <c:pt idx="194">
                  <c:v>248.71012500000003</c:v>
                </c:pt>
                <c:pt idx="195">
                  <c:v>248.25287699999998</c:v>
                </c:pt>
                <c:pt idx="196">
                  <c:v>226.28479200000001</c:v>
                </c:pt>
                <c:pt idx="197">
                  <c:v>247.94792499999997</c:v>
                </c:pt>
                <c:pt idx="198">
                  <c:v>247.94792499999997</c:v>
                </c:pt>
                <c:pt idx="199">
                  <c:v>216.49591699999999</c:v>
                </c:pt>
                <c:pt idx="200">
                  <c:v>203.98863700000004</c:v>
                </c:pt>
                <c:pt idx="201">
                  <c:v>248.862493</c:v>
                </c:pt>
                <c:pt idx="202">
                  <c:v>202.63399199999998</c:v>
                </c:pt>
                <c:pt idx="203">
                  <c:v>203.51072499999998</c:v>
                </c:pt>
                <c:pt idx="204">
                  <c:v>208.04216800000003</c:v>
                </c:pt>
                <c:pt idx="205">
                  <c:v>202.394757</c:v>
                </c:pt>
                <c:pt idx="206">
                  <c:v>202.63399199999998</c:v>
                </c:pt>
                <c:pt idx="207">
                  <c:v>202.63399199999998</c:v>
                </c:pt>
                <c:pt idx="208">
                  <c:v>202.47450800000001</c:v>
                </c:pt>
                <c:pt idx="209">
                  <c:v>202.55425300000005</c:v>
                </c:pt>
                <c:pt idx="210">
                  <c:v>202.55425300000005</c:v>
                </c:pt>
                <c:pt idx="211">
                  <c:v>204.06826799999999</c:v>
                </c:pt>
                <c:pt idx="212">
                  <c:v>202.55425300000005</c:v>
                </c:pt>
                <c:pt idx="213">
                  <c:v>202.394757</c:v>
                </c:pt>
                <c:pt idx="214">
                  <c:v>203.19199700000004</c:v>
                </c:pt>
                <c:pt idx="215">
                  <c:v>248.862493</c:v>
                </c:pt>
                <c:pt idx="216">
                  <c:v>202.63399199999998</c:v>
                </c:pt>
                <c:pt idx="217">
                  <c:v>205.34154800000002</c:v>
                </c:pt>
                <c:pt idx="218">
                  <c:v>246.95616799999996</c:v>
                </c:pt>
                <c:pt idx="219">
                  <c:v>248.63393199999999</c:v>
                </c:pt>
                <c:pt idx="220">
                  <c:v>247.64287700000003</c:v>
                </c:pt>
                <c:pt idx="221">
                  <c:v>246.87983700000004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41-413D-94D1-E704EC428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148000"/>
          <c:min val="108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516512822305314"/>
              <c:y val="0.88425489791836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2000"/>
      </c:valAx>
      <c:valAx>
        <c:axId val="234971304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4064596985040157E-2"/>
              <c:y val="0.157677908595620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495392220861837"/>
          <c:y val="0.92863210281502429"/>
          <c:w val="0.72862655137590404"/>
          <c:h val="7.0158968714076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PAVEMENT PERFORMANCE IN RUTTING</a:t>
            </a:r>
          </a:p>
        </c:rich>
      </c:tx>
      <c:layout>
        <c:manualLayout>
          <c:xMode val="edge"/>
          <c:yMode val="edge"/>
          <c:x val="0.31164201235575872"/>
          <c:y val="1.6233168255452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933893483540486E-2"/>
          <c:y val="0.14832136022837783"/>
          <c:w val="0.86327077235526783"/>
          <c:h val="0.68443865773381263"/>
        </c:manualLayout>
      </c:layout>
      <c:bar3D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8B0-4D88-BEC0-B593B68BD711}"/>
            </c:ext>
          </c:extLst>
        </c:ser>
        <c:ser>
          <c:idx val="3"/>
          <c:order val="1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8B0-4D88-BEC0-B593B68BD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cat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687827135477908"/>
              <c:y val="0.92672196011749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1080000" spcFirstLastPara="1" vertOverflow="ellipsis" wrap="square" anchor="ctr" anchorCtr="0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Algn val="ctr"/>
        <c:lblOffset val="100"/>
        <c:noMultiLvlLbl val="1"/>
      </c:cat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4711494915061693E-2"/>
              <c:y val="0.16066537165414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9717496861645065E-2"/>
          <c:y val="7.3604242121222338E-2"/>
          <c:w val="0.91485463184419569"/>
          <c:h val="9.78455252138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 b="1"/>
              <a:t>SUMMARY OF OVERLAY THICKNESS</a:t>
            </a:r>
          </a:p>
        </c:rich>
      </c:tx>
      <c:layout>
        <c:manualLayout>
          <c:xMode val="edge"/>
          <c:yMode val="edge"/>
          <c:x val="0.33064101267930635"/>
          <c:y val="2.5735294117647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164217306836983E-2"/>
          <c:y val="0.21448757347684017"/>
          <c:w val="0.92297346187089135"/>
          <c:h val="0.51006677474139261"/>
        </c:manualLayout>
      </c:layout>
      <c:bar3DChart>
        <c:barDir val="col"/>
        <c:grouping val="clustered"/>
        <c:varyColors val="0"/>
        <c:ser>
          <c:idx val="0"/>
          <c:order val="0"/>
          <c:tx>
            <c:v>Ovrelay Thickness Required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92B-4B69-A93F-D913E0E66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902328"/>
        <c:axId val="174901936"/>
        <c:axId val="0"/>
      </c:bar3DChart>
      <c:catAx>
        <c:axId val="174902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136858600756485"/>
              <c:y val="0.92116016288405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01936"/>
        <c:crosses val="autoZero"/>
        <c:auto val="1"/>
        <c:lblAlgn val="ctr"/>
        <c:lblOffset val="100"/>
        <c:noMultiLvlLbl val="0"/>
      </c:catAx>
      <c:valAx>
        <c:axId val="174901936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/>
                  <a:t>Minimum</a:t>
                </a:r>
                <a:r>
                  <a:rPr lang="en-US" sz="3600" b="1"/>
                  <a:t> Overlay Thickness Recommended</a:t>
                </a:r>
              </a:p>
            </c:rich>
          </c:tx>
          <c:layout>
            <c:manualLayout>
              <c:xMode val="edge"/>
              <c:yMode val="edge"/>
              <c:x val="1.8269074466144907E-2"/>
              <c:y val="0.131280589007256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0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82613067949382"/>
          <c:y val="9.6288172056844479E-2"/>
          <c:w val="0.81417163401519954"/>
          <c:h val="0.10990306546958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42204434330537738"/>
          <c:y val="4.11058229233175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728164353387454"/>
          <c:h val="0.57355632308791771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'1 (2)'!$AO$4:$AO$226</c:f>
              <c:numCache>
                <c:formatCode>0.00</c:formatCode>
                <c:ptCount val="223"/>
                <c:pt idx="0">
                  <c:v>2396.8000000000002</c:v>
                </c:pt>
                <c:pt idx="1">
                  <c:v>2398.4</c:v>
                </c:pt>
                <c:pt idx="2">
                  <c:v>2377.4</c:v>
                </c:pt>
                <c:pt idx="3">
                  <c:v>2398.4</c:v>
                </c:pt>
                <c:pt idx="4">
                  <c:v>2382.3000000000002</c:v>
                </c:pt>
                <c:pt idx="5">
                  <c:v>2322.6</c:v>
                </c:pt>
                <c:pt idx="6">
                  <c:v>2032.3</c:v>
                </c:pt>
                <c:pt idx="7">
                  <c:v>1000</c:v>
                </c:pt>
                <c:pt idx="8">
                  <c:v>2379</c:v>
                </c:pt>
                <c:pt idx="9">
                  <c:v>2391.9</c:v>
                </c:pt>
                <c:pt idx="10">
                  <c:v>2398.4</c:v>
                </c:pt>
                <c:pt idx="11">
                  <c:v>2379</c:v>
                </c:pt>
                <c:pt idx="12">
                  <c:v>2393.5</c:v>
                </c:pt>
                <c:pt idx="13" formatCode="General">
                  <c:v>2341.9</c:v>
                </c:pt>
                <c:pt idx="14">
                  <c:v>2361.3000000000002</c:v>
                </c:pt>
                <c:pt idx="15">
                  <c:v>2398.4</c:v>
                </c:pt>
                <c:pt idx="16">
                  <c:v>2025.8</c:v>
                </c:pt>
                <c:pt idx="17">
                  <c:v>762.9</c:v>
                </c:pt>
                <c:pt idx="18">
                  <c:v>1977.4</c:v>
                </c:pt>
                <c:pt idx="19" formatCode="General">
                  <c:v>1851.6</c:v>
                </c:pt>
                <c:pt idx="20" formatCode="General">
                  <c:v>2348.4</c:v>
                </c:pt>
                <c:pt idx="21" formatCode="General">
                  <c:v>2072.6</c:v>
                </c:pt>
                <c:pt idx="22">
                  <c:v>2371</c:v>
                </c:pt>
                <c:pt idx="23">
                  <c:v>2316.1</c:v>
                </c:pt>
                <c:pt idx="24">
                  <c:v>1574.2</c:v>
                </c:pt>
                <c:pt idx="25" formatCode="General">
                  <c:v>2317.6999999999998</c:v>
                </c:pt>
                <c:pt idx="26" formatCode="General">
                  <c:v>2343.5</c:v>
                </c:pt>
                <c:pt idx="27" formatCode="General">
                  <c:v>1485.5</c:v>
                </c:pt>
                <c:pt idx="28">
                  <c:v>2361.3000000000002</c:v>
                </c:pt>
                <c:pt idx="29">
                  <c:v>1990.3</c:v>
                </c:pt>
                <c:pt idx="30" formatCode="General">
                  <c:v>1367.7</c:v>
                </c:pt>
                <c:pt idx="31" formatCode="General">
                  <c:v>2382.3000000000002</c:v>
                </c:pt>
                <c:pt idx="32" formatCode="General">
                  <c:v>958.1</c:v>
                </c:pt>
                <c:pt idx="33" formatCode="General">
                  <c:v>2388.6999999999998</c:v>
                </c:pt>
                <c:pt idx="34" formatCode="General">
                  <c:v>2335.5</c:v>
                </c:pt>
                <c:pt idx="35" formatCode="General">
                  <c:v>2393.5</c:v>
                </c:pt>
                <c:pt idx="36" formatCode="General">
                  <c:v>2388.6999999999998</c:v>
                </c:pt>
                <c:pt idx="37" formatCode="General">
                  <c:v>759.7</c:v>
                </c:pt>
                <c:pt idx="39" formatCode="General">
                  <c:v>2390.3000000000002</c:v>
                </c:pt>
                <c:pt idx="40" formatCode="General">
                  <c:v>2380.6</c:v>
                </c:pt>
                <c:pt idx="41" formatCode="General">
                  <c:v>2393.5</c:v>
                </c:pt>
                <c:pt idx="42" formatCode="General">
                  <c:v>772.6</c:v>
                </c:pt>
                <c:pt idx="43" formatCode="General">
                  <c:v>762.9</c:v>
                </c:pt>
                <c:pt idx="44" formatCode="General">
                  <c:v>2356.5</c:v>
                </c:pt>
                <c:pt idx="45" formatCode="General">
                  <c:v>1704.8</c:v>
                </c:pt>
                <c:pt idx="46" formatCode="General">
                  <c:v>2361.3000000000002</c:v>
                </c:pt>
                <c:pt idx="47" formatCode="General">
                  <c:v>2379</c:v>
                </c:pt>
                <c:pt idx="48" formatCode="General">
                  <c:v>2362.9</c:v>
                </c:pt>
                <c:pt idx="49" formatCode="General">
                  <c:v>2390.3000000000002</c:v>
                </c:pt>
                <c:pt idx="50" formatCode="General">
                  <c:v>2393.5</c:v>
                </c:pt>
                <c:pt idx="51" formatCode="General">
                  <c:v>1995.2</c:v>
                </c:pt>
                <c:pt idx="52" formatCode="General">
                  <c:v>1890.3</c:v>
                </c:pt>
                <c:pt idx="53" formatCode="General">
                  <c:v>2400</c:v>
                </c:pt>
                <c:pt idx="54" formatCode="General">
                  <c:v>2358.1</c:v>
                </c:pt>
                <c:pt idx="55" formatCode="General">
                  <c:v>2379</c:v>
                </c:pt>
                <c:pt idx="56" formatCode="General">
                  <c:v>2393.5</c:v>
                </c:pt>
                <c:pt idx="57" formatCode="General">
                  <c:v>2396.8000000000002</c:v>
                </c:pt>
                <c:pt idx="58" formatCode="General">
                  <c:v>2371</c:v>
                </c:pt>
                <c:pt idx="59" formatCode="General">
                  <c:v>764.5</c:v>
                </c:pt>
                <c:pt idx="60" formatCode="General">
                  <c:v>890.3</c:v>
                </c:pt>
                <c:pt idx="61" formatCode="General">
                  <c:v>2395.1999999999998</c:v>
                </c:pt>
                <c:pt idx="62" formatCode="General">
                  <c:v>2390.3000000000002</c:v>
                </c:pt>
                <c:pt idx="63" formatCode="General">
                  <c:v>2364.5</c:v>
                </c:pt>
                <c:pt idx="64" formatCode="General">
                  <c:v>2364.5</c:v>
                </c:pt>
                <c:pt idx="65" formatCode="General">
                  <c:v>2377.4</c:v>
                </c:pt>
                <c:pt idx="66" formatCode="General">
                  <c:v>2383.9</c:v>
                </c:pt>
                <c:pt idx="67" formatCode="General">
                  <c:v>2398.4</c:v>
                </c:pt>
                <c:pt idx="68" formatCode="General">
                  <c:v>2264.5</c:v>
                </c:pt>
                <c:pt idx="69" formatCode="General">
                  <c:v>2371</c:v>
                </c:pt>
                <c:pt idx="70" formatCode="General">
                  <c:v>2364.5</c:v>
                </c:pt>
                <c:pt idx="71" formatCode="General">
                  <c:v>1938.7</c:v>
                </c:pt>
                <c:pt idx="72" formatCode="General">
                  <c:v>1327.4</c:v>
                </c:pt>
                <c:pt idx="73" formatCode="General">
                  <c:v>2327.4</c:v>
                </c:pt>
                <c:pt idx="74" formatCode="General">
                  <c:v>2356.5</c:v>
                </c:pt>
                <c:pt idx="75" formatCode="General">
                  <c:v>1350</c:v>
                </c:pt>
                <c:pt idx="76" formatCode="General">
                  <c:v>1909.7</c:v>
                </c:pt>
                <c:pt idx="78" formatCode="General">
                  <c:v>2375.8000000000002</c:v>
                </c:pt>
                <c:pt idx="79" formatCode="General">
                  <c:v>2332.3000000000002</c:v>
                </c:pt>
                <c:pt idx="80" formatCode="General">
                  <c:v>762.9</c:v>
                </c:pt>
                <c:pt idx="81" formatCode="General">
                  <c:v>750</c:v>
                </c:pt>
                <c:pt idx="82" formatCode="General">
                  <c:v>2387.1</c:v>
                </c:pt>
                <c:pt idx="83" formatCode="General">
                  <c:v>2369.4</c:v>
                </c:pt>
                <c:pt idx="84" formatCode="General">
                  <c:v>2396.8000000000002</c:v>
                </c:pt>
                <c:pt idx="85" formatCode="General">
                  <c:v>2391.9</c:v>
                </c:pt>
                <c:pt idx="86" formatCode="General">
                  <c:v>2388.6999999999998</c:v>
                </c:pt>
                <c:pt idx="87" formatCode="General">
                  <c:v>2371</c:v>
                </c:pt>
                <c:pt idx="88" formatCode="General">
                  <c:v>783.9</c:v>
                </c:pt>
                <c:pt idx="89" formatCode="General">
                  <c:v>2398.4</c:v>
                </c:pt>
                <c:pt idx="90" formatCode="General">
                  <c:v>2382.3000000000002</c:v>
                </c:pt>
                <c:pt idx="91" formatCode="General">
                  <c:v>2377.4</c:v>
                </c:pt>
                <c:pt idx="92" formatCode="General">
                  <c:v>2400</c:v>
                </c:pt>
                <c:pt idx="93" formatCode="General">
                  <c:v>2388.6999999999998</c:v>
                </c:pt>
                <c:pt idx="94" formatCode="General">
                  <c:v>1750</c:v>
                </c:pt>
                <c:pt idx="95" formatCode="General">
                  <c:v>2348.4</c:v>
                </c:pt>
                <c:pt idx="96" formatCode="General">
                  <c:v>769.4</c:v>
                </c:pt>
                <c:pt idx="97" formatCode="General">
                  <c:v>2374.1999999999998</c:v>
                </c:pt>
                <c:pt idx="98" formatCode="General">
                  <c:v>2337.1</c:v>
                </c:pt>
                <c:pt idx="99" formatCode="General">
                  <c:v>2350</c:v>
                </c:pt>
                <c:pt idx="100" formatCode="General">
                  <c:v>2396.8000000000002</c:v>
                </c:pt>
                <c:pt idx="101" formatCode="General">
                  <c:v>2393.5</c:v>
                </c:pt>
                <c:pt idx="102" formatCode="General">
                  <c:v>1283.9000000000001</c:v>
                </c:pt>
                <c:pt idx="103" formatCode="General">
                  <c:v>2388.6999999999998</c:v>
                </c:pt>
                <c:pt idx="104" formatCode="General">
                  <c:v>2396.8000000000002</c:v>
                </c:pt>
                <c:pt idx="105" formatCode="General">
                  <c:v>1188.7</c:v>
                </c:pt>
                <c:pt idx="107" formatCode="General">
                  <c:v>2385.5</c:v>
                </c:pt>
                <c:pt idx="108" formatCode="General">
                  <c:v>2341.9</c:v>
                </c:pt>
                <c:pt idx="109" formatCode="General">
                  <c:v>861.3</c:v>
                </c:pt>
                <c:pt idx="110" formatCode="General">
                  <c:v>2372.6</c:v>
                </c:pt>
                <c:pt idx="111" formatCode="General">
                  <c:v>2372.6</c:v>
                </c:pt>
                <c:pt idx="112" formatCode="General">
                  <c:v>2362.9</c:v>
                </c:pt>
                <c:pt idx="113" formatCode="General">
                  <c:v>2395.1999999999998</c:v>
                </c:pt>
                <c:pt idx="114" formatCode="General">
                  <c:v>2390.3000000000002</c:v>
                </c:pt>
                <c:pt idx="115" formatCode="General">
                  <c:v>2400</c:v>
                </c:pt>
                <c:pt idx="116" formatCode="General">
                  <c:v>2361.3000000000002</c:v>
                </c:pt>
                <c:pt idx="117" formatCode="General">
                  <c:v>1488.7</c:v>
                </c:pt>
                <c:pt idx="118" formatCode="General">
                  <c:v>774.2</c:v>
                </c:pt>
                <c:pt idx="119" formatCode="General">
                  <c:v>2354.8000000000002</c:v>
                </c:pt>
                <c:pt idx="120" formatCode="General">
                  <c:v>2398.4</c:v>
                </c:pt>
                <c:pt idx="121" formatCode="General">
                  <c:v>2309.6999999999998</c:v>
                </c:pt>
                <c:pt idx="122" formatCode="General">
                  <c:v>2374.1999999999998</c:v>
                </c:pt>
                <c:pt idx="123" formatCode="General">
                  <c:v>2009.7</c:v>
                </c:pt>
                <c:pt idx="124" formatCode="General">
                  <c:v>2395.1999999999998</c:v>
                </c:pt>
                <c:pt idx="125" formatCode="General">
                  <c:v>2387.1</c:v>
                </c:pt>
                <c:pt idx="126" formatCode="General">
                  <c:v>2387.1</c:v>
                </c:pt>
                <c:pt idx="127" formatCode="General">
                  <c:v>2353.1999999999998</c:v>
                </c:pt>
                <c:pt idx="128" formatCode="General">
                  <c:v>2398.4</c:v>
                </c:pt>
                <c:pt idx="129" formatCode="General">
                  <c:v>2354.8000000000002</c:v>
                </c:pt>
                <c:pt idx="130" formatCode="General">
                  <c:v>2398.4</c:v>
                </c:pt>
                <c:pt idx="131" formatCode="General">
                  <c:v>2372.6</c:v>
                </c:pt>
                <c:pt idx="132" formatCode="General">
                  <c:v>2341.9</c:v>
                </c:pt>
                <c:pt idx="133" formatCode="General">
                  <c:v>759.7</c:v>
                </c:pt>
                <c:pt idx="134" formatCode="General">
                  <c:v>2390.3000000000002</c:v>
                </c:pt>
                <c:pt idx="135" formatCode="General">
                  <c:v>2371</c:v>
                </c:pt>
                <c:pt idx="136" formatCode="General">
                  <c:v>2379</c:v>
                </c:pt>
                <c:pt idx="137" formatCode="General">
                  <c:v>2388.6999999999998</c:v>
                </c:pt>
                <c:pt idx="138" formatCode="General">
                  <c:v>2383.9</c:v>
                </c:pt>
                <c:pt idx="139" formatCode="General">
                  <c:v>2372.6</c:v>
                </c:pt>
                <c:pt idx="140" formatCode="General">
                  <c:v>1466.1</c:v>
                </c:pt>
                <c:pt idx="142" formatCode="General">
                  <c:v>2366.1</c:v>
                </c:pt>
                <c:pt idx="143" formatCode="General">
                  <c:v>2359.6999999999998</c:v>
                </c:pt>
                <c:pt idx="144" formatCode="General">
                  <c:v>1517.7</c:v>
                </c:pt>
                <c:pt idx="145" formatCode="General">
                  <c:v>1067.7</c:v>
                </c:pt>
                <c:pt idx="146" formatCode="General">
                  <c:v>1051.5999999999999</c:v>
                </c:pt>
                <c:pt idx="147" formatCode="General">
                  <c:v>2387.1</c:v>
                </c:pt>
                <c:pt idx="148" formatCode="General">
                  <c:v>2369.4</c:v>
                </c:pt>
                <c:pt idx="149" formatCode="General">
                  <c:v>2354.8000000000002</c:v>
                </c:pt>
                <c:pt idx="150" formatCode="General">
                  <c:v>2396.8000000000002</c:v>
                </c:pt>
                <c:pt idx="151" formatCode="General">
                  <c:v>2377.4</c:v>
                </c:pt>
                <c:pt idx="152" formatCode="General">
                  <c:v>2379</c:v>
                </c:pt>
                <c:pt idx="153" formatCode="General">
                  <c:v>2380.6</c:v>
                </c:pt>
                <c:pt idx="154" formatCode="General">
                  <c:v>2388.6999999999998</c:v>
                </c:pt>
                <c:pt idx="155" formatCode="General">
                  <c:v>2371</c:v>
                </c:pt>
                <c:pt idx="157" formatCode="General">
                  <c:v>872.6</c:v>
                </c:pt>
                <c:pt idx="158" formatCode="General">
                  <c:v>754.8</c:v>
                </c:pt>
                <c:pt idx="159" formatCode="General">
                  <c:v>2390.3000000000002</c:v>
                </c:pt>
                <c:pt idx="160" formatCode="General">
                  <c:v>2366.1</c:v>
                </c:pt>
                <c:pt idx="161" formatCode="General">
                  <c:v>2388.6999999999998</c:v>
                </c:pt>
                <c:pt idx="162" formatCode="General">
                  <c:v>2374.1999999999998</c:v>
                </c:pt>
                <c:pt idx="163" formatCode="General">
                  <c:v>1859.7</c:v>
                </c:pt>
                <c:pt idx="164" formatCode="General">
                  <c:v>1859.7</c:v>
                </c:pt>
                <c:pt idx="165" formatCode="General">
                  <c:v>2391.9</c:v>
                </c:pt>
                <c:pt idx="166" formatCode="General">
                  <c:v>2372.6</c:v>
                </c:pt>
                <c:pt idx="167" formatCode="General">
                  <c:v>2346.8000000000002</c:v>
                </c:pt>
                <c:pt idx="168" formatCode="General">
                  <c:v>1862.9</c:v>
                </c:pt>
                <c:pt idx="169" formatCode="General">
                  <c:v>2396.8000000000002</c:v>
                </c:pt>
                <c:pt idx="172" formatCode="General">
                  <c:v>2387.1</c:v>
                </c:pt>
                <c:pt idx="173" formatCode="General">
                  <c:v>2391.9</c:v>
                </c:pt>
                <c:pt idx="174" formatCode="General">
                  <c:v>2395.1999999999998</c:v>
                </c:pt>
                <c:pt idx="175" formatCode="General">
                  <c:v>2395.1999999999998</c:v>
                </c:pt>
                <c:pt idx="176" formatCode="General">
                  <c:v>766.1</c:v>
                </c:pt>
                <c:pt idx="177" formatCode="General">
                  <c:v>1066.0999999999999</c:v>
                </c:pt>
                <c:pt idx="178" formatCode="General">
                  <c:v>2382.3000000000002</c:v>
                </c:pt>
                <c:pt idx="180" formatCode="General">
                  <c:v>2359.6999999999998</c:v>
                </c:pt>
                <c:pt idx="181" formatCode="General">
                  <c:v>2398.4</c:v>
                </c:pt>
                <c:pt idx="182" formatCode="General">
                  <c:v>2393.5</c:v>
                </c:pt>
                <c:pt idx="183" formatCode="General">
                  <c:v>1798.4</c:v>
                </c:pt>
                <c:pt idx="184" formatCode="General">
                  <c:v>1591.9</c:v>
                </c:pt>
                <c:pt idx="185" formatCode="General">
                  <c:v>1829</c:v>
                </c:pt>
                <c:pt idx="186" formatCode="General">
                  <c:v>2385.5</c:v>
                </c:pt>
                <c:pt idx="187" formatCode="General">
                  <c:v>2398.4</c:v>
                </c:pt>
                <c:pt idx="188" formatCode="General">
                  <c:v>2395.1999999999998</c:v>
                </c:pt>
                <c:pt idx="189" formatCode="General">
                  <c:v>2393.5</c:v>
                </c:pt>
                <c:pt idx="190" formatCode="General">
                  <c:v>945.2</c:v>
                </c:pt>
                <c:pt idx="191" formatCode="General">
                  <c:v>1143.5</c:v>
                </c:pt>
                <c:pt idx="192" formatCode="General">
                  <c:v>2375.8000000000002</c:v>
                </c:pt>
                <c:pt idx="193" formatCode="General">
                  <c:v>2396.8000000000002</c:v>
                </c:pt>
                <c:pt idx="194" formatCode="General">
                  <c:v>2258.1</c:v>
                </c:pt>
                <c:pt idx="195" formatCode="General">
                  <c:v>2327.4</c:v>
                </c:pt>
                <c:pt idx="196" formatCode="General">
                  <c:v>1630.6</c:v>
                </c:pt>
                <c:pt idx="197" formatCode="General">
                  <c:v>1819.4</c:v>
                </c:pt>
                <c:pt idx="198" formatCode="General">
                  <c:v>1819.4</c:v>
                </c:pt>
                <c:pt idx="199" formatCode="General">
                  <c:v>1283.9000000000001</c:v>
                </c:pt>
                <c:pt idx="200" formatCode="General">
                  <c:v>1153.2</c:v>
                </c:pt>
                <c:pt idx="201" formatCode="General">
                  <c:v>2380.6</c:v>
                </c:pt>
                <c:pt idx="202" formatCode="General">
                  <c:v>774.2</c:v>
                </c:pt>
                <c:pt idx="203" formatCode="General">
                  <c:v>804.8</c:v>
                </c:pt>
                <c:pt idx="204" formatCode="General">
                  <c:v>1537.1</c:v>
                </c:pt>
                <c:pt idx="205" formatCode="General">
                  <c:v>1119.4000000000001</c:v>
                </c:pt>
                <c:pt idx="206" formatCode="General">
                  <c:v>885.5</c:v>
                </c:pt>
                <c:pt idx="207" formatCode="General">
                  <c:v>750</c:v>
                </c:pt>
                <c:pt idx="208" formatCode="General">
                  <c:v>753.2</c:v>
                </c:pt>
                <c:pt idx="209" formatCode="General">
                  <c:v>756.5</c:v>
                </c:pt>
                <c:pt idx="210" formatCode="General">
                  <c:v>779</c:v>
                </c:pt>
                <c:pt idx="211" formatCode="General">
                  <c:v>750</c:v>
                </c:pt>
                <c:pt idx="212" formatCode="General">
                  <c:v>751.6</c:v>
                </c:pt>
                <c:pt idx="213" formatCode="General">
                  <c:v>750</c:v>
                </c:pt>
                <c:pt idx="214" formatCode="General">
                  <c:v>782.3</c:v>
                </c:pt>
                <c:pt idx="215" formatCode="General">
                  <c:v>2312.9</c:v>
                </c:pt>
                <c:pt idx="216" formatCode="General">
                  <c:v>822.6</c:v>
                </c:pt>
                <c:pt idx="217" formatCode="General">
                  <c:v>1595.2</c:v>
                </c:pt>
                <c:pt idx="218" formatCode="General">
                  <c:v>1704.8</c:v>
                </c:pt>
                <c:pt idx="219" formatCode="General">
                  <c:v>1769.4</c:v>
                </c:pt>
                <c:pt idx="220" formatCode="General">
                  <c:v>2398.4</c:v>
                </c:pt>
                <c:pt idx="221" formatCode="General">
                  <c:v>2372.6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3F-402B-B798-0F5E78CB1E97}"/>
            </c:ext>
          </c:extLst>
        </c:ser>
        <c:ser>
          <c:idx val="1"/>
          <c:order val="1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'1 (2)'!$AP$4:$AP$226</c:f>
              <c:numCache>
                <c:formatCode>0.00</c:formatCode>
                <c:ptCount val="223"/>
                <c:pt idx="0">
                  <c:v>261</c:v>
                </c:pt>
                <c:pt idx="1">
                  <c:v>260</c:v>
                </c:pt>
                <c:pt idx="2">
                  <c:v>260.89999999999998</c:v>
                </c:pt>
                <c:pt idx="3" formatCode="General">
                  <c:v>260.5</c:v>
                </c:pt>
                <c:pt idx="4" formatCode="General">
                  <c:v>260.7</c:v>
                </c:pt>
                <c:pt idx="5" formatCode="General">
                  <c:v>261.3</c:v>
                </c:pt>
                <c:pt idx="6">
                  <c:v>225</c:v>
                </c:pt>
                <c:pt idx="7">
                  <c:v>214.5</c:v>
                </c:pt>
                <c:pt idx="8">
                  <c:v>260.60000000000002</c:v>
                </c:pt>
                <c:pt idx="9">
                  <c:v>260.5</c:v>
                </c:pt>
                <c:pt idx="10" formatCode="General">
                  <c:v>257.8</c:v>
                </c:pt>
                <c:pt idx="11">
                  <c:v>260.39999999999998</c:v>
                </c:pt>
                <c:pt idx="12">
                  <c:v>260.3</c:v>
                </c:pt>
                <c:pt idx="13" formatCode="General">
                  <c:v>260.10000000000002</c:v>
                </c:pt>
                <c:pt idx="14" formatCode="General">
                  <c:v>259.89999999999998</c:v>
                </c:pt>
                <c:pt idx="15" formatCode="General">
                  <c:v>257.7</c:v>
                </c:pt>
                <c:pt idx="16" formatCode="General">
                  <c:v>216.6</c:v>
                </c:pt>
                <c:pt idx="17" formatCode="General">
                  <c:v>214.8</c:v>
                </c:pt>
                <c:pt idx="18" formatCode="General">
                  <c:v>214.2</c:v>
                </c:pt>
                <c:pt idx="19" formatCode="General">
                  <c:v>214.5</c:v>
                </c:pt>
                <c:pt idx="20" formatCode="General">
                  <c:v>260.8</c:v>
                </c:pt>
                <c:pt idx="21" formatCode="General">
                  <c:v>220.5</c:v>
                </c:pt>
                <c:pt idx="22" formatCode="0.0">
                  <c:v>261.5</c:v>
                </c:pt>
                <c:pt idx="23" formatCode="0.0">
                  <c:v>260.39999999999998</c:v>
                </c:pt>
                <c:pt idx="24">
                  <c:v>220.5</c:v>
                </c:pt>
                <c:pt idx="25" formatCode="General">
                  <c:v>261.3</c:v>
                </c:pt>
                <c:pt idx="26" formatCode="General">
                  <c:v>260.60000000000002</c:v>
                </c:pt>
                <c:pt idx="27" formatCode="General">
                  <c:v>225</c:v>
                </c:pt>
                <c:pt idx="28" formatCode="General">
                  <c:v>260.7</c:v>
                </c:pt>
                <c:pt idx="29" formatCode="General">
                  <c:v>260.10000000000002</c:v>
                </c:pt>
                <c:pt idx="30" formatCode="General">
                  <c:v>214.8</c:v>
                </c:pt>
                <c:pt idx="31" formatCode="General">
                  <c:v>260.60000000000002</c:v>
                </c:pt>
                <c:pt idx="32" formatCode="General">
                  <c:v>215.1</c:v>
                </c:pt>
                <c:pt idx="33" formatCode="General">
                  <c:v>261.39999999999998</c:v>
                </c:pt>
                <c:pt idx="34" formatCode="General">
                  <c:v>261.39999999999998</c:v>
                </c:pt>
                <c:pt idx="35" formatCode="General">
                  <c:v>261.2</c:v>
                </c:pt>
                <c:pt idx="36" formatCode="General">
                  <c:v>259.89999999999998</c:v>
                </c:pt>
                <c:pt idx="37" formatCode="General">
                  <c:v>214</c:v>
                </c:pt>
                <c:pt idx="39" formatCode="General">
                  <c:v>260.89999999999998</c:v>
                </c:pt>
                <c:pt idx="40" formatCode="General">
                  <c:v>261.5</c:v>
                </c:pt>
                <c:pt idx="41" formatCode="General">
                  <c:v>261.3</c:v>
                </c:pt>
                <c:pt idx="42" formatCode="General">
                  <c:v>215.5</c:v>
                </c:pt>
                <c:pt idx="43" formatCode="General">
                  <c:v>214.3</c:v>
                </c:pt>
                <c:pt idx="44" formatCode="General">
                  <c:v>259.5</c:v>
                </c:pt>
                <c:pt idx="45" formatCode="General">
                  <c:v>214.6</c:v>
                </c:pt>
                <c:pt idx="46" formatCode="General">
                  <c:v>260.8</c:v>
                </c:pt>
                <c:pt idx="47" formatCode="General">
                  <c:v>260.7</c:v>
                </c:pt>
                <c:pt idx="48" formatCode="General">
                  <c:v>260.39999999999998</c:v>
                </c:pt>
                <c:pt idx="49" formatCode="General">
                  <c:v>259.2</c:v>
                </c:pt>
                <c:pt idx="50" formatCode="General">
                  <c:v>259.2</c:v>
                </c:pt>
                <c:pt idx="51" formatCode="General">
                  <c:v>227.9</c:v>
                </c:pt>
                <c:pt idx="52" formatCode="General">
                  <c:v>237.4</c:v>
                </c:pt>
                <c:pt idx="53" formatCode="General">
                  <c:v>261.3</c:v>
                </c:pt>
                <c:pt idx="54" formatCode="General">
                  <c:v>260.89999999999998</c:v>
                </c:pt>
                <c:pt idx="55" formatCode="General">
                  <c:v>259.7</c:v>
                </c:pt>
                <c:pt idx="56" formatCode="General">
                  <c:v>261.3</c:v>
                </c:pt>
                <c:pt idx="57" formatCode="General">
                  <c:v>261</c:v>
                </c:pt>
                <c:pt idx="58" formatCode="General">
                  <c:v>260.5</c:v>
                </c:pt>
                <c:pt idx="59" formatCode="General">
                  <c:v>214</c:v>
                </c:pt>
                <c:pt idx="60" formatCode="General">
                  <c:v>214.3</c:v>
                </c:pt>
                <c:pt idx="61" formatCode="General">
                  <c:v>261.3</c:v>
                </c:pt>
                <c:pt idx="62" formatCode="General">
                  <c:v>261.10000000000002</c:v>
                </c:pt>
                <c:pt idx="63" formatCode="General">
                  <c:v>261.10000000000002</c:v>
                </c:pt>
                <c:pt idx="64" formatCode="General">
                  <c:v>260.10000000000002</c:v>
                </c:pt>
                <c:pt idx="65" formatCode="General">
                  <c:v>259.8</c:v>
                </c:pt>
                <c:pt idx="66" formatCode="General">
                  <c:v>260.60000000000002</c:v>
                </c:pt>
                <c:pt idx="67" formatCode="General">
                  <c:v>259.3</c:v>
                </c:pt>
                <c:pt idx="68" formatCode="General">
                  <c:v>259.8</c:v>
                </c:pt>
                <c:pt idx="69" formatCode="General">
                  <c:v>260.3</c:v>
                </c:pt>
                <c:pt idx="70" formatCode="General">
                  <c:v>261.2</c:v>
                </c:pt>
                <c:pt idx="71" formatCode="General">
                  <c:v>214.5</c:v>
                </c:pt>
                <c:pt idx="72" formatCode="General">
                  <c:v>216.2</c:v>
                </c:pt>
                <c:pt idx="73" formatCode="General">
                  <c:v>261.39999999999998</c:v>
                </c:pt>
                <c:pt idx="74" formatCode="General">
                  <c:v>214.7</c:v>
                </c:pt>
                <c:pt idx="75" formatCode="General">
                  <c:v>215.6</c:v>
                </c:pt>
                <c:pt idx="76" formatCode="General">
                  <c:v>261.5</c:v>
                </c:pt>
                <c:pt idx="78" formatCode="General">
                  <c:v>261.3</c:v>
                </c:pt>
                <c:pt idx="79" formatCode="General">
                  <c:v>259.8</c:v>
                </c:pt>
                <c:pt idx="80" formatCode="General">
                  <c:v>214.8</c:v>
                </c:pt>
                <c:pt idx="81" formatCode="General">
                  <c:v>214.4</c:v>
                </c:pt>
                <c:pt idx="82" formatCode="General">
                  <c:v>261.3</c:v>
                </c:pt>
                <c:pt idx="83" formatCode="General">
                  <c:v>259.60000000000002</c:v>
                </c:pt>
                <c:pt idx="84" formatCode="General">
                  <c:v>259.8</c:v>
                </c:pt>
                <c:pt idx="85" formatCode="General">
                  <c:v>259.5</c:v>
                </c:pt>
                <c:pt idx="86" formatCode="General">
                  <c:v>260.39999999999998</c:v>
                </c:pt>
                <c:pt idx="87" formatCode="General">
                  <c:v>261.10000000000002</c:v>
                </c:pt>
                <c:pt idx="88" formatCode="General">
                  <c:v>214.1</c:v>
                </c:pt>
                <c:pt idx="89" formatCode="General">
                  <c:v>260.39999999999998</c:v>
                </c:pt>
                <c:pt idx="90" formatCode="General">
                  <c:v>258.60000000000002</c:v>
                </c:pt>
                <c:pt idx="91" formatCode="General">
                  <c:v>261.5</c:v>
                </c:pt>
                <c:pt idx="92" formatCode="General">
                  <c:v>260.60000000000002</c:v>
                </c:pt>
                <c:pt idx="93" formatCode="General">
                  <c:v>260.60000000000002</c:v>
                </c:pt>
                <c:pt idx="94" formatCode="General">
                  <c:v>214.4</c:v>
                </c:pt>
                <c:pt idx="95" formatCode="General">
                  <c:v>254.7</c:v>
                </c:pt>
                <c:pt idx="96" formatCode="General">
                  <c:v>214</c:v>
                </c:pt>
                <c:pt idx="97" formatCode="General">
                  <c:v>259.8</c:v>
                </c:pt>
                <c:pt idx="98" formatCode="General">
                  <c:v>261.10000000000002</c:v>
                </c:pt>
                <c:pt idx="99" formatCode="General">
                  <c:v>261.2</c:v>
                </c:pt>
                <c:pt idx="100" formatCode="General">
                  <c:v>259.3</c:v>
                </c:pt>
                <c:pt idx="101" formatCode="General">
                  <c:v>260.8</c:v>
                </c:pt>
                <c:pt idx="102" formatCode="General">
                  <c:v>215.7</c:v>
                </c:pt>
                <c:pt idx="103" formatCode="General">
                  <c:v>257.39999999999998</c:v>
                </c:pt>
                <c:pt idx="104" formatCode="General">
                  <c:v>260.5</c:v>
                </c:pt>
                <c:pt idx="105" formatCode="General">
                  <c:v>215.2</c:v>
                </c:pt>
                <c:pt idx="107" formatCode="General">
                  <c:v>261.10000000000002</c:v>
                </c:pt>
                <c:pt idx="108" formatCode="General">
                  <c:v>261.2</c:v>
                </c:pt>
                <c:pt idx="109" formatCode="General">
                  <c:v>214.3</c:v>
                </c:pt>
                <c:pt idx="110" formatCode="General">
                  <c:v>259.3</c:v>
                </c:pt>
                <c:pt idx="111" formatCode="General">
                  <c:v>259.3</c:v>
                </c:pt>
                <c:pt idx="112" formatCode="General">
                  <c:v>261.3</c:v>
                </c:pt>
                <c:pt idx="113" formatCode="General">
                  <c:v>261</c:v>
                </c:pt>
                <c:pt idx="114" formatCode="General">
                  <c:v>261.2</c:v>
                </c:pt>
                <c:pt idx="115" formatCode="General">
                  <c:v>261.39999999999998</c:v>
                </c:pt>
                <c:pt idx="116" formatCode="General">
                  <c:v>261.10000000000002</c:v>
                </c:pt>
                <c:pt idx="117" formatCode="General">
                  <c:v>214</c:v>
                </c:pt>
                <c:pt idx="118" formatCode="General">
                  <c:v>214.2</c:v>
                </c:pt>
                <c:pt idx="119" formatCode="General">
                  <c:v>260.8</c:v>
                </c:pt>
                <c:pt idx="120" formatCode="General">
                  <c:v>261.3</c:v>
                </c:pt>
                <c:pt idx="121" formatCode="General">
                  <c:v>261.5</c:v>
                </c:pt>
                <c:pt idx="122" formatCode="General">
                  <c:v>261.5</c:v>
                </c:pt>
                <c:pt idx="123" formatCode="General">
                  <c:v>226.1</c:v>
                </c:pt>
                <c:pt idx="124" formatCode="General">
                  <c:v>260.5</c:v>
                </c:pt>
                <c:pt idx="125" formatCode="General">
                  <c:v>261.39999999999998</c:v>
                </c:pt>
                <c:pt idx="126" formatCode="General">
                  <c:v>259.89999999999998</c:v>
                </c:pt>
                <c:pt idx="127" formatCode="General">
                  <c:v>261.3</c:v>
                </c:pt>
                <c:pt idx="128" formatCode="General">
                  <c:v>260.10000000000002</c:v>
                </c:pt>
                <c:pt idx="129" formatCode="General">
                  <c:v>260.89999999999998</c:v>
                </c:pt>
                <c:pt idx="130" formatCode="General">
                  <c:v>261.39999999999998</c:v>
                </c:pt>
                <c:pt idx="131" formatCode="General">
                  <c:v>260.39999999999998</c:v>
                </c:pt>
                <c:pt idx="132" formatCode="General">
                  <c:v>261</c:v>
                </c:pt>
                <c:pt idx="133" formatCode="General">
                  <c:v>214.2</c:v>
                </c:pt>
                <c:pt idx="134" formatCode="General">
                  <c:v>261.3</c:v>
                </c:pt>
                <c:pt idx="135" formatCode="General">
                  <c:v>261.5</c:v>
                </c:pt>
                <c:pt idx="136" formatCode="General">
                  <c:v>261.39999999999998</c:v>
                </c:pt>
                <c:pt idx="137" formatCode="General">
                  <c:v>260.10000000000002</c:v>
                </c:pt>
                <c:pt idx="138" formatCode="General">
                  <c:v>261.2</c:v>
                </c:pt>
                <c:pt idx="139" formatCode="General">
                  <c:v>261</c:v>
                </c:pt>
                <c:pt idx="140" formatCode="General">
                  <c:v>215.1</c:v>
                </c:pt>
                <c:pt idx="142" formatCode="General">
                  <c:v>259.2</c:v>
                </c:pt>
                <c:pt idx="143" formatCode="General">
                  <c:v>259.60000000000002</c:v>
                </c:pt>
                <c:pt idx="144" formatCode="General">
                  <c:v>216.3</c:v>
                </c:pt>
                <c:pt idx="145" formatCode="General">
                  <c:v>214.3</c:v>
                </c:pt>
                <c:pt idx="146" formatCode="General">
                  <c:v>214.7</c:v>
                </c:pt>
                <c:pt idx="147" formatCode="General">
                  <c:v>261.3</c:v>
                </c:pt>
                <c:pt idx="148" formatCode="General">
                  <c:v>261.2</c:v>
                </c:pt>
                <c:pt idx="149" formatCode="General">
                  <c:v>260.10000000000002</c:v>
                </c:pt>
                <c:pt idx="150" formatCode="General">
                  <c:v>258.7</c:v>
                </c:pt>
                <c:pt idx="151" formatCode="General">
                  <c:v>261.2</c:v>
                </c:pt>
                <c:pt idx="152" formatCode="General">
                  <c:v>259.3</c:v>
                </c:pt>
                <c:pt idx="153" formatCode="General">
                  <c:v>261.10000000000002</c:v>
                </c:pt>
                <c:pt idx="154" formatCode="General">
                  <c:v>261.5</c:v>
                </c:pt>
                <c:pt idx="155" formatCode="General">
                  <c:v>260.3</c:v>
                </c:pt>
                <c:pt idx="157" formatCode="General">
                  <c:v>214.1</c:v>
                </c:pt>
                <c:pt idx="158" formatCode="General">
                  <c:v>214</c:v>
                </c:pt>
                <c:pt idx="159" formatCode="General">
                  <c:v>259.89999999999998</c:v>
                </c:pt>
                <c:pt idx="160" formatCode="General">
                  <c:v>261</c:v>
                </c:pt>
                <c:pt idx="161" formatCode="General">
                  <c:v>259.7</c:v>
                </c:pt>
                <c:pt idx="162" formatCode="General">
                  <c:v>259.5</c:v>
                </c:pt>
                <c:pt idx="163" formatCode="General">
                  <c:v>215.2</c:v>
                </c:pt>
                <c:pt idx="164" formatCode="General">
                  <c:v>215.2</c:v>
                </c:pt>
                <c:pt idx="165" formatCode="General">
                  <c:v>261.10000000000002</c:v>
                </c:pt>
                <c:pt idx="166" formatCode="General">
                  <c:v>255</c:v>
                </c:pt>
                <c:pt idx="167" formatCode="General">
                  <c:v>260.8</c:v>
                </c:pt>
                <c:pt idx="168" formatCode="General">
                  <c:v>233.6</c:v>
                </c:pt>
                <c:pt idx="169" formatCode="General">
                  <c:v>258.39999999999998</c:v>
                </c:pt>
                <c:pt idx="172" formatCode="General">
                  <c:v>327.5</c:v>
                </c:pt>
                <c:pt idx="173" formatCode="General">
                  <c:v>326.60000000000002</c:v>
                </c:pt>
                <c:pt idx="174" formatCode="General">
                  <c:v>327.60000000000002</c:v>
                </c:pt>
                <c:pt idx="175" formatCode="General">
                  <c:v>327.3</c:v>
                </c:pt>
                <c:pt idx="176" formatCode="General">
                  <c:v>270.89999999999998</c:v>
                </c:pt>
                <c:pt idx="177" formatCode="General">
                  <c:v>269.2</c:v>
                </c:pt>
                <c:pt idx="178" formatCode="General">
                  <c:v>326.8</c:v>
                </c:pt>
                <c:pt idx="180" formatCode="General">
                  <c:v>326.89999999999998</c:v>
                </c:pt>
                <c:pt idx="181" formatCode="General">
                  <c:v>327.7</c:v>
                </c:pt>
                <c:pt idx="182" formatCode="General">
                  <c:v>327.10000000000002</c:v>
                </c:pt>
                <c:pt idx="183" formatCode="General">
                  <c:v>327.60000000000002</c:v>
                </c:pt>
                <c:pt idx="184" formatCode="General">
                  <c:v>279</c:v>
                </c:pt>
                <c:pt idx="185" formatCode="General">
                  <c:v>324.10000000000002</c:v>
                </c:pt>
                <c:pt idx="186" formatCode="General">
                  <c:v>327.39999999999998</c:v>
                </c:pt>
                <c:pt idx="187" formatCode="General">
                  <c:v>326.8</c:v>
                </c:pt>
                <c:pt idx="188" formatCode="General">
                  <c:v>326.7</c:v>
                </c:pt>
                <c:pt idx="189" formatCode="General">
                  <c:v>327</c:v>
                </c:pt>
                <c:pt idx="190" formatCode="General">
                  <c:v>268.2</c:v>
                </c:pt>
                <c:pt idx="191" formatCode="General">
                  <c:v>268.39999999999998</c:v>
                </c:pt>
                <c:pt idx="192" formatCode="General">
                  <c:v>324.2</c:v>
                </c:pt>
                <c:pt idx="193" formatCode="General">
                  <c:v>326.60000000000002</c:v>
                </c:pt>
                <c:pt idx="194" formatCode="General">
                  <c:v>327.5</c:v>
                </c:pt>
                <c:pt idx="195" formatCode="General">
                  <c:v>326.89999999999998</c:v>
                </c:pt>
                <c:pt idx="196" formatCode="General">
                  <c:v>298.39999999999998</c:v>
                </c:pt>
                <c:pt idx="197" formatCode="General">
                  <c:v>326.5</c:v>
                </c:pt>
                <c:pt idx="198" formatCode="General">
                  <c:v>326.5</c:v>
                </c:pt>
                <c:pt idx="199" formatCode="General">
                  <c:v>285.89999999999998</c:v>
                </c:pt>
                <c:pt idx="200" formatCode="General">
                  <c:v>270.10000000000002</c:v>
                </c:pt>
                <c:pt idx="201" formatCode="General">
                  <c:v>327.7</c:v>
                </c:pt>
                <c:pt idx="202" formatCode="General">
                  <c:v>268.39999999999998</c:v>
                </c:pt>
                <c:pt idx="203" formatCode="General">
                  <c:v>269.5</c:v>
                </c:pt>
                <c:pt idx="204" formatCode="General">
                  <c:v>275.2</c:v>
                </c:pt>
                <c:pt idx="205" formatCode="General">
                  <c:v>268.10000000000002</c:v>
                </c:pt>
                <c:pt idx="206" formatCode="General">
                  <c:v>268.39999999999998</c:v>
                </c:pt>
                <c:pt idx="207" formatCode="General">
                  <c:v>268.39999999999998</c:v>
                </c:pt>
                <c:pt idx="208" formatCode="General">
                  <c:v>268.2</c:v>
                </c:pt>
                <c:pt idx="209" formatCode="General">
                  <c:v>268.3</c:v>
                </c:pt>
                <c:pt idx="210" formatCode="General">
                  <c:v>268.3</c:v>
                </c:pt>
                <c:pt idx="211" formatCode="General">
                  <c:v>270.2</c:v>
                </c:pt>
                <c:pt idx="212" formatCode="General">
                  <c:v>268.3</c:v>
                </c:pt>
                <c:pt idx="213" formatCode="General">
                  <c:v>268.10000000000002</c:v>
                </c:pt>
                <c:pt idx="214" formatCode="General">
                  <c:v>269.10000000000002</c:v>
                </c:pt>
                <c:pt idx="215" formatCode="General">
                  <c:v>327.7</c:v>
                </c:pt>
                <c:pt idx="216" formatCode="General">
                  <c:v>268.39999999999998</c:v>
                </c:pt>
                <c:pt idx="217" formatCode="General">
                  <c:v>271.8</c:v>
                </c:pt>
                <c:pt idx="218" formatCode="General">
                  <c:v>325.2</c:v>
                </c:pt>
                <c:pt idx="219" formatCode="General">
                  <c:v>327.39999999999998</c:v>
                </c:pt>
                <c:pt idx="220" formatCode="General">
                  <c:v>326.10000000000002</c:v>
                </c:pt>
                <c:pt idx="221" formatCode="General">
                  <c:v>325.10000000000002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3F-402B-B798-0F5E78CB1E97}"/>
            </c:ext>
          </c:extLst>
        </c:ser>
        <c:ser>
          <c:idx val="2"/>
          <c:order val="2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'1 (2)'!$AQ$4:$AQ$226</c:f>
              <c:numCache>
                <c:formatCode>0.00</c:formatCode>
                <c:ptCount val="223"/>
                <c:pt idx="0">
                  <c:v>84.5</c:v>
                </c:pt>
                <c:pt idx="1">
                  <c:v>84.5</c:v>
                </c:pt>
                <c:pt idx="2">
                  <c:v>84.5</c:v>
                </c:pt>
                <c:pt idx="3" formatCode="General">
                  <c:v>84.5</c:v>
                </c:pt>
                <c:pt idx="4" formatCode="General">
                  <c:v>84.5</c:v>
                </c:pt>
                <c:pt idx="5" formatCode="General">
                  <c:v>84.5</c:v>
                </c:pt>
                <c:pt idx="6">
                  <c:v>84.5</c:v>
                </c:pt>
                <c:pt idx="7">
                  <c:v>84.5</c:v>
                </c:pt>
                <c:pt idx="8">
                  <c:v>84.5</c:v>
                </c:pt>
                <c:pt idx="9">
                  <c:v>84.5</c:v>
                </c:pt>
                <c:pt idx="10" formatCode="General">
                  <c:v>84.5</c:v>
                </c:pt>
                <c:pt idx="11">
                  <c:v>84.5</c:v>
                </c:pt>
                <c:pt idx="12">
                  <c:v>84.5</c:v>
                </c:pt>
                <c:pt idx="13" formatCode="General">
                  <c:v>84.5</c:v>
                </c:pt>
                <c:pt idx="14" formatCode="General">
                  <c:v>84.5</c:v>
                </c:pt>
                <c:pt idx="15" formatCode="General">
                  <c:v>84.5</c:v>
                </c:pt>
                <c:pt idx="16" formatCode="General">
                  <c:v>84.5</c:v>
                </c:pt>
                <c:pt idx="17" formatCode="General">
                  <c:v>84.4</c:v>
                </c:pt>
                <c:pt idx="18" formatCode="General">
                  <c:v>84.5</c:v>
                </c:pt>
                <c:pt idx="19" formatCode="General">
                  <c:v>84.5</c:v>
                </c:pt>
                <c:pt idx="20" formatCode="General">
                  <c:v>84.5</c:v>
                </c:pt>
                <c:pt idx="21" formatCode="General">
                  <c:v>84.5</c:v>
                </c:pt>
                <c:pt idx="22" formatCode="General">
                  <c:v>84.5</c:v>
                </c:pt>
                <c:pt idx="23" formatCode="General">
                  <c:v>84.5</c:v>
                </c:pt>
                <c:pt idx="24">
                  <c:v>84.5</c:v>
                </c:pt>
                <c:pt idx="25" formatCode="General">
                  <c:v>84.5</c:v>
                </c:pt>
                <c:pt idx="26" formatCode="General">
                  <c:v>84.5</c:v>
                </c:pt>
                <c:pt idx="27" formatCode="General">
                  <c:v>84.5</c:v>
                </c:pt>
                <c:pt idx="28" formatCode="General">
                  <c:v>84.5</c:v>
                </c:pt>
                <c:pt idx="29" formatCode="General">
                  <c:v>84.5</c:v>
                </c:pt>
                <c:pt idx="30" formatCode="General">
                  <c:v>84.5</c:v>
                </c:pt>
                <c:pt idx="31" formatCode="General">
                  <c:v>84.4</c:v>
                </c:pt>
                <c:pt idx="32" formatCode="General">
                  <c:v>84.5</c:v>
                </c:pt>
                <c:pt idx="33" formatCode="General">
                  <c:v>84.5</c:v>
                </c:pt>
                <c:pt idx="34" formatCode="General">
                  <c:v>84.5</c:v>
                </c:pt>
                <c:pt idx="35" formatCode="General">
                  <c:v>84.5</c:v>
                </c:pt>
                <c:pt idx="36" formatCode="General">
                  <c:v>84.5</c:v>
                </c:pt>
                <c:pt idx="37" formatCode="General">
                  <c:v>84.3</c:v>
                </c:pt>
                <c:pt idx="39" formatCode="General">
                  <c:v>84.5</c:v>
                </c:pt>
                <c:pt idx="40" formatCode="General">
                  <c:v>84.5</c:v>
                </c:pt>
                <c:pt idx="41" formatCode="General">
                  <c:v>84.5</c:v>
                </c:pt>
                <c:pt idx="42" formatCode="General">
                  <c:v>84.5</c:v>
                </c:pt>
                <c:pt idx="43" formatCode="General">
                  <c:v>84.4</c:v>
                </c:pt>
                <c:pt idx="44" formatCode="General">
                  <c:v>84.5</c:v>
                </c:pt>
                <c:pt idx="45" formatCode="General">
                  <c:v>84.5</c:v>
                </c:pt>
                <c:pt idx="46" formatCode="General">
                  <c:v>84.5</c:v>
                </c:pt>
                <c:pt idx="47" formatCode="General">
                  <c:v>84.5</c:v>
                </c:pt>
                <c:pt idx="48" formatCode="General">
                  <c:v>84.5</c:v>
                </c:pt>
                <c:pt idx="49" formatCode="General">
                  <c:v>84.5</c:v>
                </c:pt>
                <c:pt idx="50" formatCode="General">
                  <c:v>84.5</c:v>
                </c:pt>
                <c:pt idx="51" formatCode="General">
                  <c:v>84.5</c:v>
                </c:pt>
                <c:pt idx="52" formatCode="General">
                  <c:v>84.5</c:v>
                </c:pt>
                <c:pt idx="53" formatCode="General">
                  <c:v>84.5</c:v>
                </c:pt>
                <c:pt idx="54" formatCode="General">
                  <c:v>84.5</c:v>
                </c:pt>
                <c:pt idx="55" formatCode="General">
                  <c:v>84.5</c:v>
                </c:pt>
                <c:pt idx="56" formatCode="General">
                  <c:v>84.5</c:v>
                </c:pt>
                <c:pt idx="57" formatCode="General">
                  <c:v>84.5</c:v>
                </c:pt>
                <c:pt idx="58" formatCode="General">
                  <c:v>84.5</c:v>
                </c:pt>
                <c:pt idx="59" formatCode="General">
                  <c:v>84.4</c:v>
                </c:pt>
                <c:pt idx="60" formatCode="General">
                  <c:v>84.5</c:v>
                </c:pt>
                <c:pt idx="61" formatCode="General">
                  <c:v>84.5</c:v>
                </c:pt>
                <c:pt idx="62" formatCode="General">
                  <c:v>84.5</c:v>
                </c:pt>
                <c:pt idx="63" formatCode="General">
                  <c:v>84.5</c:v>
                </c:pt>
                <c:pt idx="64" formatCode="General">
                  <c:v>84.5</c:v>
                </c:pt>
                <c:pt idx="65" formatCode="General">
                  <c:v>84.5</c:v>
                </c:pt>
                <c:pt idx="66" formatCode="General">
                  <c:v>84.5</c:v>
                </c:pt>
                <c:pt idx="67" formatCode="General">
                  <c:v>84.5</c:v>
                </c:pt>
                <c:pt idx="68" formatCode="General">
                  <c:v>84.5</c:v>
                </c:pt>
                <c:pt idx="69" formatCode="General">
                  <c:v>84.5</c:v>
                </c:pt>
                <c:pt idx="70" formatCode="General">
                  <c:v>84.5</c:v>
                </c:pt>
                <c:pt idx="71" formatCode="General">
                  <c:v>84.5</c:v>
                </c:pt>
                <c:pt idx="72" formatCode="General">
                  <c:v>84.5</c:v>
                </c:pt>
                <c:pt idx="73" formatCode="General">
                  <c:v>84.5</c:v>
                </c:pt>
                <c:pt idx="74" formatCode="General">
                  <c:v>84.5</c:v>
                </c:pt>
                <c:pt idx="75" formatCode="General">
                  <c:v>84.5</c:v>
                </c:pt>
                <c:pt idx="76" formatCode="General">
                  <c:v>84.5</c:v>
                </c:pt>
                <c:pt idx="78" formatCode="General">
                  <c:v>84.5</c:v>
                </c:pt>
                <c:pt idx="79" formatCode="General">
                  <c:v>84.5</c:v>
                </c:pt>
                <c:pt idx="80" formatCode="General">
                  <c:v>84.4</c:v>
                </c:pt>
                <c:pt idx="81" formatCode="General">
                  <c:v>84.5</c:v>
                </c:pt>
                <c:pt idx="82" formatCode="General">
                  <c:v>84.5</c:v>
                </c:pt>
                <c:pt idx="83" formatCode="General">
                  <c:v>84.5</c:v>
                </c:pt>
                <c:pt idx="84" formatCode="General">
                  <c:v>84.5</c:v>
                </c:pt>
                <c:pt idx="85" formatCode="General">
                  <c:v>84.5</c:v>
                </c:pt>
                <c:pt idx="86" formatCode="General">
                  <c:v>84.5</c:v>
                </c:pt>
                <c:pt idx="87" formatCode="General">
                  <c:v>84.5</c:v>
                </c:pt>
                <c:pt idx="88" formatCode="General">
                  <c:v>84.5</c:v>
                </c:pt>
                <c:pt idx="89" formatCode="General">
                  <c:v>84.5</c:v>
                </c:pt>
                <c:pt idx="90" formatCode="General">
                  <c:v>84.5</c:v>
                </c:pt>
                <c:pt idx="91" formatCode="General">
                  <c:v>84.5</c:v>
                </c:pt>
                <c:pt idx="92" formatCode="General">
                  <c:v>84.5</c:v>
                </c:pt>
                <c:pt idx="93" formatCode="General">
                  <c:v>84.5</c:v>
                </c:pt>
                <c:pt idx="94" formatCode="General">
                  <c:v>84.5</c:v>
                </c:pt>
                <c:pt idx="95" formatCode="General">
                  <c:v>84.5</c:v>
                </c:pt>
                <c:pt idx="96" formatCode="General">
                  <c:v>84.5</c:v>
                </c:pt>
                <c:pt idx="97" formatCode="General">
                  <c:v>84.5</c:v>
                </c:pt>
                <c:pt idx="98" formatCode="General">
                  <c:v>84.5</c:v>
                </c:pt>
                <c:pt idx="99" formatCode="General">
                  <c:v>84.5</c:v>
                </c:pt>
                <c:pt idx="100" formatCode="General">
                  <c:v>84.5</c:v>
                </c:pt>
                <c:pt idx="101" formatCode="General">
                  <c:v>84.5</c:v>
                </c:pt>
                <c:pt idx="102" formatCode="General">
                  <c:v>84.5</c:v>
                </c:pt>
                <c:pt idx="103" formatCode="General">
                  <c:v>84.5</c:v>
                </c:pt>
                <c:pt idx="104" formatCode="General">
                  <c:v>84.5</c:v>
                </c:pt>
                <c:pt idx="105" formatCode="General">
                  <c:v>84.5</c:v>
                </c:pt>
                <c:pt idx="107" formatCode="General">
                  <c:v>84.5</c:v>
                </c:pt>
                <c:pt idx="108" formatCode="General">
                  <c:v>84.5</c:v>
                </c:pt>
                <c:pt idx="109" formatCode="General">
                  <c:v>84.5</c:v>
                </c:pt>
                <c:pt idx="110" formatCode="General">
                  <c:v>84.5</c:v>
                </c:pt>
                <c:pt idx="111" formatCode="General">
                  <c:v>84.5</c:v>
                </c:pt>
                <c:pt idx="112" formatCode="General">
                  <c:v>84.5</c:v>
                </c:pt>
                <c:pt idx="113" formatCode="General">
                  <c:v>84.5</c:v>
                </c:pt>
                <c:pt idx="114" formatCode="General">
                  <c:v>84.5</c:v>
                </c:pt>
                <c:pt idx="115" formatCode="General">
                  <c:v>84.4</c:v>
                </c:pt>
                <c:pt idx="116" formatCode="General">
                  <c:v>84.4</c:v>
                </c:pt>
                <c:pt idx="117" formatCode="General">
                  <c:v>84.5</c:v>
                </c:pt>
                <c:pt idx="118" formatCode="General">
                  <c:v>84.5</c:v>
                </c:pt>
                <c:pt idx="119" formatCode="General">
                  <c:v>84.5</c:v>
                </c:pt>
                <c:pt idx="120" formatCode="General">
                  <c:v>84.4</c:v>
                </c:pt>
                <c:pt idx="121" formatCode="General">
                  <c:v>84.5</c:v>
                </c:pt>
                <c:pt idx="122" formatCode="General">
                  <c:v>84.5</c:v>
                </c:pt>
                <c:pt idx="123" formatCode="General">
                  <c:v>84.5</c:v>
                </c:pt>
                <c:pt idx="124" formatCode="General">
                  <c:v>84.5</c:v>
                </c:pt>
                <c:pt idx="125" formatCode="General">
                  <c:v>84.4</c:v>
                </c:pt>
                <c:pt idx="126" formatCode="General">
                  <c:v>84.5</c:v>
                </c:pt>
                <c:pt idx="127" formatCode="General">
                  <c:v>84.5</c:v>
                </c:pt>
                <c:pt idx="128" formatCode="General">
                  <c:v>84.5</c:v>
                </c:pt>
                <c:pt idx="129" formatCode="General">
                  <c:v>84.5</c:v>
                </c:pt>
                <c:pt idx="130" formatCode="General">
                  <c:v>84.4</c:v>
                </c:pt>
                <c:pt idx="131" formatCode="General">
                  <c:v>84.5</c:v>
                </c:pt>
                <c:pt idx="132" formatCode="General">
                  <c:v>84.5</c:v>
                </c:pt>
                <c:pt idx="133" formatCode="General">
                  <c:v>84.2</c:v>
                </c:pt>
                <c:pt idx="134" formatCode="General">
                  <c:v>84.4</c:v>
                </c:pt>
                <c:pt idx="135" formatCode="General">
                  <c:v>84.5</c:v>
                </c:pt>
                <c:pt idx="136" formatCode="General">
                  <c:v>84.5</c:v>
                </c:pt>
                <c:pt idx="137" formatCode="General">
                  <c:v>84.5</c:v>
                </c:pt>
                <c:pt idx="138" formatCode="General">
                  <c:v>84.5</c:v>
                </c:pt>
                <c:pt idx="139" formatCode="General">
                  <c:v>84.5</c:v>
                </c:pt>
                <c:pt idx="140" formatCode="General">
                  <c:v>84.5</c:v>
                </c:pt>
                <c:pt idx="142" formatCode="General">
                  <c:v>84.5</c:v>
                </c:pt>
                <c:pt idx="143" formatCode="General">
                  <c:v>84.5</c:v>
                </c:pt>
                <c:pt idx="144" formatCode="General">
                  <c:v>84.5</c:v>
                </c:pt>
                <c:pt idx="145" formatCode="General">
                  <c:v>84.5</c:v>
                </c:pt>
                <c:pt idx="146" formatCode="General">
                  <c:v>84.5</c:v>
                </c:pt>
                <c:pt idx="147" formatCode="General">
                  <c:v>84.5</c:v>
                </c:pt>
                <c:pt idx="148" formatCode="General">
                  <c:v>84.5</c:v>
                </c:pt>
                <c:pt idx="149" formatCode="General">
                  <c:v>84.5</c:v>
                </c:pt>
                <c:pt idx="150" formatCode="General">
                  <c:v>84.5</c:v>
                </c:pt>
                <c:pt idx="151" formatCode="General">
                  <c:v>84.5</c:v>
                </c:pt>
                <c:pt idx="152" formatCode="General">
                  <c:v>84.5</c:v>
                </c:pt>
                <c:pt idx="153" formatCode="General">
                  <c:v>84.5</c:v>
                </c:pt>
                <c:pt idx="154" formatCode="General">
                  <c:v>84.5</c:v>
                </c:pt>
                <c:pt idx="155" formatCode="General">
                  <c:v>84.5</c:v>
                </c:pt>
                <c:pt idx="157" formatCode="General">
                  <c:v>84.5</c:v>
                </c:pt>
                <c:pt idx="158" formatCode="General">
                  <c:v>80.8</c:v>
                </c:pt>
                <c:pt idx="159" formatCode="General">
                  <c:v>84.5</c:v>
                </c:pt>
                <c:pt idx="160" formatCode="General">
                  <c:v>84.5</c:v>
                </c:pt>
                <c:pt idx="161" formatCode="General">
                  <c:v>84.5</c:v>
                </c:pt>
                <c:pt idx="162" formatCode="General">
                  <c:v>84.5</c:v>
                </c:pt>
                <c:pt idx="163" formatCode="General">
                  <c:v>84.5</c:v>
                </c:pt>
                <c:pt idx="164" formatCode="General">
                  <c:v>84.5</c:v>
                </c:pt>
                <c:pt idx="165" formatCode="General">
                  <c:v>84.5</c:v>
                </c:pt>
                <c:pt idx="166" formatCode="General">
                  <c:v>84.5</c:v>
                </c:pt>
                <c:pt idx="167" formatCode="General">
                  <c:v>84.5</c:v>
                </c:pt>
                <c:pt idx="168" formatCode="General">
                  <c:v>84.5</c:v>
                </c:pt>
                <c:pt idx="169" formatCode="General">
                  <c:v>84.5</c:v>
                </c:pt>
                <c:pt idx="172" formatCode="General">
                  <c:v>104.8</c:v>
                </c:pt>
                <c:pt idx="173" formatCode="General">
                  <c:v>104.8</c:v>
                </c:pt>
                <c:pt idx="174" formatCode="General">
                  <c:v>104.8</c:v>
                </c:pt>
                <c:pt idx="175" formatCode="General">
                  <c:v>104.8</c:v>
                </c:pt>
                <c:pt idx="176" formatCode="General">
                  <c:v>104.8</c:v>
                </c:pt>
                <c:pt idx="177" formatCode="General">
                  <c:v>104.8</c:v>
                </c:pt>
                <c:pt idx="178" formatCode="General">
                  <c:v>104.8</c:v>
                </c:pt>
                <c:pt idx="180" formatCode="General">
                  <c:v>104.8</c:v>
                </c:pt>
                <c:pt idx="181" formatCode="General">
                  <c:v>104.8</c:v>
                </c:pt>
                <c:pt idx="182" formatCode="General">
                  <c:v>104.8</c:v>
                </c:pt>
                <c:pt idx="183" formatCode="General">
                  <c:v>104.8</c:v>
                </c:pt>
                <c:pt idx="184" formatCode="General">
                  <c:v>104.8</c:v>
                </c:pt>
                <c:pt idx="185" formatCode="General">
                  <c:v>104.8</c:v>
                </c:pt>
                <c:pt idx="186" formatCode="General">
                  <c:v>104.8</c:v>
                </c:pt>
                <c:pt idx="187" formatCode="General">
                  <c:v>104.8</c:v>
                </c:pt>
                <c:pt idx="188" formatCode="General">
                  <c:v>104.8</c:v>
                </c:pt>
                <c:pt idx="189" formatCode="General">
                  <c:v>104.8</c:v>
                </c:pt>
                <c:pt idx="190" formatCode="General">
                  <c:v>104.8</c:v>
                </c:pt>
                <c:pt idx="191" formatCode="General">
                  <c:v>104.8</c:v>
                </c:pt>
                <c:pt idx="192" formatCode="General">
                  <c:v>104.8</c:v>
                </c:pt>
                <c:pt idx="193" formatCode="General">
                  <c:v>104.8</c:v>
                </c:pt>
                <c:pt idx="194" formatCode="General">
                  <c:v>104.8</c:v>
                </c:pt>
                <c:pt idx="195" formatCode="General">
                  <c:v>104.8</c:v>
                </c:pt>
                <c:pt idx="196" formatCode="General">
                  <c:v>104.8</c:v>
                </c:pt>
                <c:pt idx="197" formatCode="General">
                  <c:v>104.8</c:v>
                </c:pt>
                <c:pt idx="198" formatCode="General">
                  <c:v>104.8</c:v>
                </c:pt>
                <c:pt idx="199" formatCode="General">
                  <c:v>104.8</c:v>
                </c:pt>
                <c:pt idx="200" formatCode="General">
                  <c:v>104.8</c:v>
                </c:pt>
                <c:pt idx="201" formatCode="General">
                  <c:v>104.8</c:v>
                </c:pt>
                <c:pt idx="202" formatCode="General">
                  <c:v>104.8</c:v>
                </c:pt>
                <c:pt idx="203" formatCode="General">
                  <c:v>104.8</c:v>
                </c:pt>
                <c:pt idx="204" formatCode="General">
                  <c:v>104.8</c:v>
                </c:pt>
                <c:pt idx="205" formatCode="General">
                  <c:v>104.8</c:v>
                </c:pt>
                <c:pt idx="206" formatCode="General">
                  <c:v>104.8</c:v>
                </c:pt>
                <c:pt idx="207" formatCode="General">
                  <c:v>103.2</c:v>
                </c:pt>
                <c:pt idx="208" formatCode="General">
                  <c:v>102.7</c:v>
                </c:pt>
                <c:pt idx="209" formatCode="General">
                  <c:v>85.9</c:v>
                </c:pt>
                <c:pt idx="210" formatCode="General">
                  <c:v>104.8</c:v>
                </c:pt>
                <c:pt idx="211" formatCode="General">
                  <c:v>104.8</c:v>
                </c:pt>
                <c:pt idx="212" formatCode="General">
                  <c:v>104.7</c:v>
                </c:pt>
                <c:pt idx="213" formatCode="General">
                  <c:v>102.8</c:v>
                </c:pt>
                <c:pt idx="214" formatCode="General">
                  <c:v>104.8</c:v>
                </c:pt>
                <c:pt idx="215" formatCode="General">
                  <c:v>104.8</c:v>
                </c:pt>
                <c:pt idx="216" formatCode="General">
                  <c:v>104.7</c:v>
                </c:pt>
                <c:pt idx="217" formatCode="General">
                  <c:v>104.8</c:v>
                </c:pt>
                <c:pt idx="218" formatCode="General">
                  <c:v>104.8</c:v>
                </c:pt>
                <c:pt idx="219" formatCode="General">
                  <c:v>104.8</c:v>
                </c:pt>
                <c:pt idx="220" formatCode="General">
                  <c:v>104.8</c:v>
                </c:pt>
                <c:pt idx="221" formatCode="General">
                  <c:v>104.8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3F-402B-B798-0F5E78CB1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065795919156646"/>
              <c:y val="0.84413604810610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50"/>
      </c:valAx>
      <c:valAx>
        <c:axId val="234973264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1515509703949841E-2"/>
              <c:y val="0.147511081319945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7575101867642651E-2"/>
          <c:y val="0.89568857437648353"/>
          <c:w val="0.82831606751540687"/>
          <c:h val="9.3573077523897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41824722630062"/>
          <c:y val="0.13836746340160702"/>
          <c:w val="0.78434161820996995"/>
          <c:h val="0.61614807308204311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'1 (2)'!$AO$4:$AO$226</c:f>
              <c:numCache>
                <c:formatCode>0.00</c:formatCode>
                <c:ptCount val="223"/>
                <c:pt idx="0">
                  <c:v>2396.8000000000002</c:v>
                </c:pt>
                <c:pt idx="1">
                  <c:v>2398.4</c:v>
                </c:pt>
                <c:pt idx="2">
                  <c:v>2377.4</c:v>
                </c:pt>
                <c:pt idx="3">
                  <c:v>2398.4</c:v>
                </c:pt>
                <c:pt idx="4">
                  <c:v>2382.3000000000002</c:v>
                </c:pt>
                <c:pt idx="5">
                  <c:v>2322.6</c:v>
                </c:pt>
                <c:pt idx="6">
                  <c:v>2032.3</c:v>
                </c:pt>
                <c:pt idx="7">
                  <c:v>1000</c:v>
                </c:pt>
                <c:pt idx="8">
                  <c:v>2379</c:v>
                </c:pt>
                <c:pt idx="9">
                  <c:v>2391.9</c:v>
                </c:pt>
                <c:pt idx="10">
                  <c:v>2398.4</c:v>
                </c:pt>
                <c:pt idx="11">
                  <c:v>2379</c:v>
                </c:pt>
                <c:pt idx="12">
                  <c:v>2393.5</c:v>
                </c:pt>
                <c:pt idx="13" formatCode="General">
                  <c:v>2341.9</c:v>
                </c:pt>
                <c:pt idx="14">
                  <c:v>2361.3000000000002</c:v>
                </c:pt>
                <c:pt idx="15">
                  <c:v>2398.4</c:v>
                </c:pt>
                <c:pt idx="16">
                  <c:v>2025.8</c:v>
                </c:pt>
                <c:pt idx="17">
                  <c:v>762.9</c:v>
                </c:pt>
                <c:pt idx="18">
                  <c:v>1977.4</c:v>
                </c:pt>
                <c:pt idx="19" formatCode="General">
                  <c:v>1851.6</c:v>
                </c:pt>
                <c:pt idx="20" formatCode="General">
                  <c:v>2348.4</c:v>
                </c:pt>
                <c:pt idx="21" formatCode="General">
                  <c:v>2072.6</c:v>
                </c:pt>
                <c:pt idx="22">
                  <c:v>2371</c:v>
                </c:pt>
                <c:pt idx="23">
                  <c:v>2316.1</c:v>
                </c:pt>
                <c:pt idx="24">
                  <c:v>1574.2</c:v>
                </c:pt>
                <c:pt idx="25" formatCode="General">
                  <c:v>2317.6999999999998</c:v>
                </c:pt>
                <c:pt idx="26" formatCode="General">
                  <c:v>2343.5</c:v>
                </c:pt>
                <c:pt idx="27" formatCode="General">
                  <c:v>1485.5</c:v>
                </c:pt>
                <c:pt idx="28">
                  <c:v>2361.3000000000002</c:v>
                </c:pt>
                <c:pt idx="29">
                  <c:v>1990.3</c:v>
                </c:pt>
                <c:pt idx="30" formatCode="General">
                  <c:v>1367.7</c:v>
                </c:pt>
                <c:pt idx="31" formatCode="General">
                  <c:v>2382.3000000000002</c:v>
                </c:pt>
                <c:pt idx="32" formatCode="General">
                  <c:v>958.1</c:v>
                </c:pt>
                <c:pt idx="33" formatCode="General">
                  <c:v>2388.6999999999998</c:v>
                </c:pt>
                <c:pt idx="34" formatCode="General">
                  <c:v>2335.5</c:v>
                </c:pt>
                <c:pt idx="35" formatCode="General">
                  <c:v>2393.5</c:v>
                </c:pt>
                <c:pt idx="36" formatCode="General">
                  <c:v>2388.6999999999998</c:v>
                </c:pt>
                <c:pt idx="37" formatCode="General">
                  <c:v>759.7</c:v>
                </c:pt>
                <c:pt idx="39" formatCode="General">
                  <c:v>2390.3000000000002</c:v>
                </c:pt>
                <c:pt idx="40" formatCode="General">
                  <c:v>2380.6</c:v>
                </c:pt>
                <c:pt idx="41" formatCode="General">
                  <c:v>2393.5</c:v>
                </c:pt>
                <c:pt idx="42" formatCode="General">
                  <c:v>772.6</c:v>
                </c:pt>
                <c:pt idx="43" formatCode="General">
                  <c:v>762.9</c:v>
                </c:pt>
                <c:pt idx="44" formatCode="General">
                  <c:v>2356.5</c:v>
                </c:pt>
                <c:pt idx="45" formatCode="General">
                  <c:v>1704.8</c:v>
                </c:pt>
                <c:pt idx="46" formatCode="General">
                  <c:v>2361.3000000000002</c:v>
                </c:pt>
                <c:pt idx="47" formatCode="General">
                  <c:v>2379</c:v>
                </c:pt>
                <c:pt idx="48" formatCode="General">
                  <c:v>2362.9</c:v>
                </c:pt>
                <c:pt idx="49" formatCode="General">
                  <c:v>2390.3000000000002</c:v>
                </c:pt>
                <c:pt idx="50" formatCode="General">
                  <c:v>2393.5</c:v>
                </c:pt>
                <c:pt idx="51" formatCode="General">
                  <c:v>1995.2</c:v>
                </c:pt>
                <c:pt idx="52" formatCode="General">
                  <c:v>1890.3</c:v>
                </c:pt>
                <c:pt idx="53" formatCode="General">
                  <c:v>2400</c:v>
                </c:pt>
                <c:pt idx="54" formatCode="General">
                  <c:v>2358.1</c:v>
                </c:pt>
                <c:pt idx="55" formatCode="General">
                  <c:v>2379</c:v>
                </c:pt>
                <c:pt idx="56" formatCode="General">
                  <c:v>2393.5</c:v>
                </c:pt>
                <c:pt idx="57" formatCode="General">
                  <c:v>2396.8000000000002</c:v>
                </c:pt>
                <c:pt idx="58" formatCode="General">
                  <c:v>2371</c:v>
                </c:pt>
                <c:pt idx="59" formatCode="General">
                  <c:v>764.5</c:v>
                </c:pt>
                <c:pt idx="60" formatCode="General">
                  <c:v>890.3</c:v>
                </c:pt>
                <c:pt idx="61" formatCode="General">
                  <c:v>2395.1999999999998</c:v>
                </c:pt>
                <c:pt idx="62" formatCode="General">
                  <c:v>2390.3000000000002</c:v>
                </c:pt>
                <c:pt idx="63" formatCode="General">
                  <c:v>2364.5</c:v>
                </c:pt>
                <c:pt idx="64" formatCode="General">
                  <c:v>2364.5</c:v>
                </c:pt>
                <c:pt idx="65" formatCode="General">
                  <c:v>2377.4</c:v>
                </c:pt>
                <c:pt idx="66" formatCode="General">
                  <c:v>2383.9</c:v>
                </c:pt>
                <c:pt idx="67" formatCode="General">
                  <c:v>2398.4</c:v>
                </c:pt>
                <c:pt idx="68" formatCode="General">
                  <c:v>2264.5</c:v>
                </c:pt>
                <c:pt idx="69" formatCode="General">
                  <c:v>2371</c:v>
                </c:pt>
                <c:pt idx="70" formatCode="General">
                  <c:v>2364.5</c:v>
                </c:pt>
                <c:pt idx="71" formatCode="General">
                  <c:v>1938.7</c:v>
                </c:pt>
                <c:pt idx="72" formatCode="General">
                  <c:v>1327.4</c:v>
                </c:pt>
                <c:pt idx="73" formatCode="General">
                  <c:v>2327.4</c:v>
                </c:pt>
                <c:pt idx="74" formatCode="General">
                  <c:v>2356.5</c:v>
                </c:pt>
                <c:pt idx="75" formatCode="General">
                  <c:v>1350</c:v>
                </c:pt>
                <c:pt idx="76" formatCode="General">
                  <c:v>1909.7</c:v>
                </c:pt>
                <c:pt idx="78" formatCode="General">
                  <c:v>2375.8000000000002</c:v>
                </c:pt>
                <c:pt idx="79" formatCode="General">
                  <c:v>2332.3000000000002</c:v>
                </c:pt>
                <c:pt idx="80" formatCode="General">
                  <c:v>762.9</c:v>
                </c:pt>
                <c:pt idx="81" formatCode="General">
                  <c:v>750</c:v>
                </c:pt>
                <c:pt idx="82" formatCode="General">
                  <c:v>2387.1</c:v>
                </c:pt>
                <c:pt idx="83" formatCode="General">
                  <c:v>2369.4</c:v>
                </c:pt>
                <c:pt idx="84" formatCode="General">
                  <c:v>2396.8000000000002</c:v>
                </c:pt>
                <c:pt idx="85" formatCode="General">
                  <c:v>2391.9</c:v>
                </c:pt>
                <c:pt idx="86" formatCode="General">
                  <c:v>2388.6999999999998</c:v>
                </c:pt>
                <c:pt idx="87" formatCode="General">
                  <c:v>2371</c:v>
                </c:pt>
                <c:pt idx="88" formatCode="General">
                  <c:v>783.9</c:v>
                </c:pt>
                <c:pt idx="89" formatCode="General">
                  <c:v>2398.4</c:v>
                </c:pt>
                <c:pt idx="90" formatCode="General">
                  <c:v>2382.3000000000002</c:v>
                </c:pt>
                <c:pt idx="91" formatCode="General">
                  <c:v>2377.4</c:v>
                </c:pt>
                <c:pt idx="92" formatCode="General">
                  <c:v>2400</c:v>
                </c:pt>
                <c:pt idx="93" formatCode="General">
                  <c:v>2388.6999999999998</c:v>
                </c:pt>
                <c:pt idx="94" formatCode="General">
                  <c:v>1750</c:v>
                </c:pt>
                <c:pt idx="95" formatCode="General">
                  <c:v>2348.4</c:v>
                </c:pt>
                <c:pt idx="96" formatCode="General">
                  <c:v>769.4</c:v>
                </c:pt>
                <c:pt idx="97" formatCode="General">
                  <c:v>2374.1999999999998</c:v>
                </c:pt>
                <c:pt idx="98" formatCode="General">
                  <c:v>2337.1</c:v>
                </c:pt>
                <c:pt idx="99" formatCode="General">
                  <c:v>2350</c:v>
                </c:pt>
                <c:pt idx="100" formatCode="General">
                  <c:v>2396.8000000000002</c:v>
                </c:pt>
                <c:pt idx="101" formatCode="General">
                  <c:v>2393.5</c:v>
                </c:pt>
                <c:pt idx="102" formatCode="General">
                  <c:v>1283.9000000000001</c:v>
                </c:pt>
                <c:pt idx="103" formatCode="General">
                  <c:v>2388.6999999999998</c:v>
                </c:pt>
                <c:pt idx="104" formatCode="General">
                  <c:v>2396.8000000000002</c:v>
                </c:pt>
                <c:pt idx="105" formatCode="General">
                  <c:v>1188.7</c:v>
                </c:pt>
                <c:pt idx="107" formatCode="General">
                  <c:v>2385.5</c:v>
                </c:pt>
                <c:pt idx="108" formatCode="General">
                  <c:v>2341.9</c:v>
                </c:pt>
                <c:pt idx="109" formatCode="General">
                  <c:v>861.3</c:v>
                </c:pt>
                <c:pt idx="110" formatCode="General">
                  <c:v>2372.6</c:v>
                </c:pt>
                <c:pt idx="111" formatCode="General">
                  <c:v>2372.6</c:v>
                </c:pt>
                <c:pt idx="112" formatCode="General">
                  <c:v>2362.9</c:v>
                </c:pt>
                <c:pt idx="113" formatCode="General">
                  <c:v>2395.1999999999998</c:v>
                </c:pt>
                <c:pt idx="114" formatCode="General">
                  <c:v>2390.3000000000002</c:v>
                </c:pt>
                <c:pt idx="115" formatCode="General">
                  <c:v>2400</c:v>
                </c:pt>
                <c:pt idx="116" formatCode="General">
                  <c:v>2361.3000000000002</c:v>
                </c:pt>
                <c:pt idx="117" formatCode="General">
                  <c:v>1488.7</c:v>
                </c:pt>
                <c:pt idx="118" formatCode="General">
                  <c:v>774.2</c:v>
                </c:pt>
                <c:pt idx="119" formatCode="General">
                  <c:v>2354.8000000000002</c:v>
                </c:pt>
                <c:pt idx="120" formatCode="General">
                  <c:v>2398.4</c:v>
                </c:pt>
                <c:pt idx="121" formatCode="General">
                  <c:v>2309.6999999999998</c:v>
                </c:pt>
                <c:pt idx="122" formatCode="General">
                  <c:v>2374.1999999999998</c:v>
                </c:pt>
                <c:pt idx="123" formatCode="General">
                  <c:v>2009.7</c:v>
                </c:pt>
                <c:pt idx="124" formatCode="General">
                  <c:v>2395.1999999999998</c:v>
                </c:pt>
                <c:pt idx="125" formatCode="General">
                  <c:v>2387.1</c:v>
                </c:pt>
                <c:pt idx="126" formatCode="General">
                  <c:v>2387.1</c:v>
                </c:pt>
                <c:pt idx="127" formatCode="General">
                  <c:v>2353.1999999999998</c:v>
                </c:pt>
                <c:pt idx="128" formatCode="General">
                  <c:v>2398.4</c:v>
                </c:pt>
                <c:pt idx="129" formatCode="General">
                  <c:v>2354.8000000000002</c:v>
                </c:pt>
                <c:pt idx="130" formatCode="General">
                  <c:v>2398.4</c:v>
                </c:pt>
                <c:pt idx="131" formatCode="General">
                  <c:v>2372.6</c:v>
                </c:pt>
                <c:pt idx="132" formatCode="General">
                  <c:v>2341.9</c:v>
                </c:pt>
                <c:pt idx="133" formatCode="General">
                  <c:v>759.7</c:v>
                </c:pt>
                <c:pt idx="134" formatCode="General">
                  <c:v>2390.3000000000002</c:v>
                </c:pt>
                <c:pt idx="135" formatCode="General">
                  <c:v>2371</c:v>
                </c:pt>
                <c:pt idx="136" formatCode="General">
                  <c:v>2379</c:v>
                </c:pt>
                <c:pt idx="137" formatCode="General">
                  <c:v>2388.6999999999998</c:v>
                </c:pt>
                <c:pt idx="138" formatCode="General">
                  <c:v>2383.9</c:v>
                </c:pt>
                <c:pt idx="139" formatCode="General">
                  <c:v>2372.6</c:v>
                </c:pt>
                <c:pt idx="140" formatCode="General">
                  <c:v>1466.1</c:v>
                </c:pt>
                <c:pt idx="142" formatCode="General">
                  <c:v>2366.1</c:v>
                </c:pt>
                <c:pt idx="143" formatCode="General">
                  <c:v>2359.6999999999998</c:v>
                </c:pt>
                <c:pt idx="144" formatCode="General">
                  <c:v>1517.7</c:v>
                </c:pt>
                <c:pt idx="145" formatCode="General">
                  <c:v>1067.7</c:v>
                </c:pt>
                <c:pt idx="146" formatCode="General">
                  <c:v>1051.5999999999999</c:v>
                </c:pt>
                <c:pt idx="147" formatCode="General">
                  <c:v>2387.1</c:v>
                </c:pt>
                <c:pt idx="148" formatCode="General">
                  <c:v>2369.4</c:v>
                </c:pt>
                <c:pt idx="149" formatCode="General">
                  <c:v>2354.8000000000002</c:v>
                </c:pt>
                <c:pt idx="150" formatCode="General">
                  <c:v>2396.8000000000002</c:v>
                </c:pt>
                <c:pt idx="151" formatCode="General">
                  <c:v>2377.4</c:v>
                </c:pt>
                <c:pt idx="152" formatCode="General">
                  <c:v>2379</c:v>
                </c:pt>
                <c:pt idx="153" formatCode="General">
                  <c:v>2380.6</c:v>
                </c:pt>
                <c:pt idx="154" formatCode="General">
                  <c:v>2388.6999999999998</c:v>
                </c:pt>
                <c:pt idx="155" formatCode="General">
                  <c:v>2371</c:v>
                </c:pt>
                <c:pt idx="157" formatCode="General">
                  <c:v>872.6</c:v>
                </c:pt>
                <c:pt idx="158" formatCode="General">
                  <c:v>754.8</c:v>
                </c:pt>
                <c:pt idx="159" formatCode="General">
                  <c:v>2390.3000000000002</c:v>
                </c:pt>
                <c:pt idx="160" formatCode="General">
                  <c:v>2366.1</c:v>
                </c:pt>
                <c:pt idx="161" formatCode="General">
                  <c:v>2388.6999999999998</c:v>
                </c:pt>
                <c:pt idx="162" formatCode="General">
                  <c:v>2374.1999999999998</c:v>
                </c:pt>
                <c:pt idx="163" formatCode="General">
                  <c:v>1859.7</c:v>
                </c:pt>
                <c:pt idx="164" formatCode="General">
                  <c:v>1859.7</c:v>
                </c:pt>
                <c:pt idx="165" formatCode="General">
                  <c:v>2391.9</c:v>
                </c:pt>
                <c:pt idx="166" formatCode="General">
                  <c:v>2372.6</c:v>
                </c:pt>
                <c:pt idx="167" formatCode="General">
                  <c:v>2346.8000000000002</c:v>
                </c:pt>
                <c:pt idx="168" formatCode="General">
                  <c:v>1862.9</c:v>
                </c:pt>
                <c:pt idx="169" formatCode="General">
                  <c:v>2396.8000000000002</c:v>
                </c:pt>
                <c:pt idx="172" formatCode="General">
                  <c:v>2387.1</c:v>
                </c:pt>
                <c:pt idx="173" formatCode="General">
                  <c:v>2391.9</c:v>
                </c:pt>
                <c:pt idx="174" formatCode="General">
                  <c:v>2395.1999999999998</c:v>
                </c:pt>
                <c:pt idx="175" formatCode="General">
                  <c:v>2395.1999999999998</c:v>
                </c:pt>
                <c:pt idx="176" formatCode="General">
                  <c:v>766.1</c:v>
                </c:pt>
                <c:pt idx="177" formatCode="General">
                  <c:v>1066.0999999999999</c:v>
                </c:pt>
                <c:pt idx="178" formatCode="General">
                  <c:v>2382.3000000000002</c:v>
                </c:pt>
                <c:pt idx="180" formatCode="General">
                  <c:v>2359.6999999999998</c:v>
                </c:pt>
                <c:pt idx="181" formatCode="General">
                  <c:v>2398.4</c:v>
                </c:pt>
                <c:pt idx="182" formatCode="General">
                  <c:v>2393.5</c:v>
                </c:pt>
                <c:pt idx="183" formatCode="General">
                  <c:v>1798.4</c:v>
                </c:pt>
                <c:pt idx="184" formatCode="General">
                  <c:v>1591.9</c:v>
                </c:pt>
                <c:pt idx="185" formatCode="General">
                  <c:v>1829</c:v>
                </c:pt>
                <c:pt idx="186" formatCode="General">
                  <c:v>2385.5</c:v>
                </c:pt>
                <c:pt idx="187" formatCode="General">
                  <c:v>2398.4</c:v>
                </c:pt>
                <c:pt idx="188" formatCode="General">
                  <c:v>2395.1999999999998</c:v>
                </c:pt>
                <c:pt idx="189" formatCode="General">
                  <c:v>2393.5</c:v>
                </c:pt>
                <c:pt idx="190" formatCode="General">
                  <c:v>945.2</c:v>
                </c:pt>
                <c:pt idx="191" formatCode="General">
                  <c:v>1143.5</c:v>
                </c:pt>
                <c:pt idx="192" formatCode="General">
                  <c:v>2375.8000000000002</c:v>
                </c:pt>
                <c:pt idx="193" formatCode="General">
                  <c:v>2396.8000000000002</c:v>
                </c:pt>
                <c:pt idx="194" formatCode="General">
                  <c:v>2258.1</c:v>
                </c:pt>
                <c:pt idx="195" formatCode="General">
                  <c:v>2327.4</c:v>
                </c:pt>
                <c:pt idx="196" formatCode="General">
                  <c:v>1630.6</c:v>
                </c:pt>
                <c:pt idx="197" formatCode="General">
                  <c:v>1819.4</c:v>
                </c:pt>
                <c:pt idx="198" formatCode="General">
                  <c:v>1819.4</c:v>
                </c:pt>
                <c:pt idx="199" formatCode="General">
                  <c:v>1283.9000000000001</c:v>
                </c:pt>
                <c:pt idx="200" formatCode="General">
                  <c:v>1153.2</c:v>
                </c:pt>
                <c:pt idx="201" formatCode="General">
                  <c:v>2380.6</c:v>
                </c:pt>
                <c:pt idx="202" formatCode="General">
                  <c:v>774.2</c:v>
                </c:pt>
                <c:pt idx="203" formatCode="General">
                  <c:v>804.8</c:v>
                </c:pt>
                <c:pt idx="204" formatCode="General">
                  <c:v>1537.1</c:v>
                </c:pt>
                <c:pt idx="205" formatCode="General">
                  <c:v>1119.4000000000001</c:v>
                </c:pt>
                <c:pt idx="206" formatCode="General">
                  <c:v>885.5</c:v>
                </c:pt>
                <c:pt idx="207" formatCode="General">
                  <c:v>750</c:v>
                </c:pt>
                <c:pt idx="208" formatCode="General">
                  <c:v>753.2</c:v>
                </c:pt>
                <c:pt idx="209" formatCode="General">
                  <c:v>756.5</c:v>
                </c:pt>
                <c:pt idx="210" formatCode="General">
                  <c:v>779</c:v>
                </c:pt>
                <c:pt idx="211" formatCode="General">
                  <c:v>750</c:v>
                </c:pt>
                <c:pt idx="212" formatCode="General">
                  <c:v>751.6</c:v>
                </c:pt>
                <c:pt idx="213" formatCode="General">
                  <c:v>750</c:v>
                </c:pt>
                <c:pt idx="214" formatCode="General">
                  <c:v>782.3</c:v>
                </c:pt>
                <c:pt idx="215" formatCode="General">
                  <c:v>2312.9</c:v>
                </c:pt>
                <c:pt idx="216" formatCode="General">
                  <c:v>822.6</c:v>
                </c:pt>
                <c:pt idx="217" formatCode="General">
                  <c:v>1595.2</c:v>
                </c:pt>
                <c:pt idx="218" formatCode="General">
                  <c:v>1704.8</c:v>
                </c:pt>
                <c:pt idx="219" formatCode="General">
                  <c:v>1769.4</c:v>
                </c:pt>
                <c:pt idx="220" formatCode="General">
                  <c:v>2398.4</c:v>
                </c:pt>
                <c:pt idx="221" formatCode="General">
                  <c:v>2372.6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6-4CD3-9C21-C9ACC33F1749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'1 (2)'!$AT$4:$AT$226</c:f>
              <c:numCache>
                <c:formatCode>0.00</c:formatCode>
                <c:ptCount val="223"/>
                <c:pt idx="0">
                  <c:v>3338.5627092508244</c:v>
                </c:pt>
                <c:pt idx="1">
                  <c:v>2295.4507415209587</c:v>
                </c:pt>
                <c:pt idx="2">
                  <c:v>2275.3521484706171</c:v>
                </c:pt>
                <c:pt idx="3">
                  <c:v>3340.7913892970532</c:v>
                </c:pt>
                <c:pt idx="4">
                  <c:v>2280.0418201823636</c:v>
                </c:pt>
                <c:pt idx="5">
                  <c:v>2222.9043913678197</c:v>
                </c:pt>
                <c:pt idx="6">
                  <c:v>1945.0652693433308</c:v>
                </c:pt>
                <c:pt idx="7">
                  <c:v>1392.9250288930341</c:v>
                </c:pt>
                <c:pt idx="8">
                  <c:v>2276.8834698458809</c:v>
                </c:pt>
                <c:pt idx="9">
                  <c:v>2289.2297484339483</c:v>
                </c:pt>
                <c:pt idx="10">
                  <c:v>3340.7913892970532</c:v>
                </c:pt>
                <c:pt idx="11">
                  <c:v>2276.8834698458809</c:v>
                </c:pt>
                <c:pt idx="12">
                  <c:v>3333.9660566554771</c:v>
                </c:pt>
                <c:pt idx="13">
                  <c:v>2241.3759554569438</c:v>
                </c:pt>
                <c:pt idx="14">
                  <c:v>2259.9432271320215</c:v>
                </c:pt>
                <c:pt idx="15">
                  <c:v>2295.4507415209587</c:v>
                </c:pt>
                <c:pt idx="16">
                  <c:v>2821.7875235315087</c:v>
                </c:pt>
                <c:pt idx="17">
                  <c:v>730.15317324313685</c:v>
                </c:pt>
                <c:pt idx="18">
                  <c:v>1892.5218046545797</c:v>
                </c:pt>
                <c:pt idx="19">
                  <c:v>2579.1399834983417</c:v>
                </c:pt>
                <c:pt idx="20">
                  <c:v>2247.5969485439541</c:v>
                </c:pt>
                <c:pt idx="21">
                  <c:v>2886.9764148837025</c:v>
                </c:pt>
                <c:pt idx="22">
                  <c:v>2269.2268629695604</c:v>
                </c:pt>
                <c:pt idx="23">
                  <c:v>2216.6833982808089</c:v>
                </c:pt>
                <c:pt idx="24">
                  <c:v>2192.7425804834143</c:v>
                </c:pt>
                <c:pt idx="25">
                  <c:v>2218.2147196560732</c:v>
                </c:pt>
                <c:pt idx="26">
                  <c:v>2242.9072768322076</c:v>
                </c:pt>
                <c:pt idx="27">
                  <c:v>1421.736189346808</c:v>
                </c:pt>
                <c:pt idx="28">
                  <c:v>3289.1138707251216</c:v>
                </c:pt>
                <c:pt idx="29">
                  <c:v>1904.8680832426469</c:v>
                </c:pt>
                <c:pt idx="30">
                  <c:v>1308.9926530929852</c:v>
                </c:pt>
                <c:pt idx="31">
                  <c:v>3318.3652963318755</c:v>
                </c:pt>
                <c:pt idx="32">
                  <c:v>916.97438102536307</c:v>
                </c:pt>
                <c:pt idx="33">
                  <c:v>2286.1671056834198</c:v>
                </c:pt>
                <c:pt idx="34">
                  <c:v>3253.1764049796811</c:v>
                </c:pt>
                <c:pt idx="35">
                  <c:v>2290.7610698092121</c:v>
                </c:pt>
                <c:pt idx="36">
                  <c:v>3327.2800165167905</c:v>
                </c:pt>
                <c:pt idx="37">
                  <c:v>727.09053049260865</c:v>
                </c:pt>
                <c:pt idx="38">
                  <c:v>0</c:v>
                </c:pt>
                <c:pt idx="39">
                  <c:v>2499.2307919436603</c:v>
                </c:pt>
                <c:pt idx="40">
                  <c:v>2278.4147912211452</c:v>
                </c:pt>
                <c:pt idx="41">
                  <c:v>2290.7610698092121</c:v>
                </c:pt>
                <c:pt idx="42">
                  <c:v>739.43680908067574</c:v>
                </c:pt>
                <c:pt idx="43">
                  <c:v>797.6668916762826</c:v>
                </c:pt>
                <c:pt idx="44">
                  <c:v>2255.3492630062287</c:v>
                </c:pt>
                <c:pt idx="45">
                  <c:v>1631.6229253439503</c:v>
                </c:pt>
                <c:pt idx="46">
                  <c:v>2468.9092034541964</c:v>
                </c:pt>
                <c:pt idx="47">
                  <c:v>2276.8834698458809</c:v>
                </c:pt>
                <c:pt idx="48">
                  <c:v>2261.4745485072854</c:v>
                </c:pt>
                <c:pt idx="49">
                  <c:v>2499.2307919436603</c:v>
                </c:pt>
                <c:pt idx="50">
                  <c:v>2290.7610698092121</c:v>
                </c:pt>
                <c:pt idx="51">
                  <c:v>2086.1252880751331</c:v>
                </c:pt>
                <c:pt idx="52">
                  <c:v>1809.1604972886375</c:v>
                </c:pt>
                <c:pt idx="53">
                  <c:v>2296.9820628962229</c:v>
                </c:pt>
                <c:pt idx="54">
                  <c:v>2256.880584381493</c:v>
                </c:pt>
                <c:pt idx="55">
                  <c:v>2487.415828152938</c:v>
                </c:pt>
                <c:pt idx="56">
                  <c:v>2290.7610698092121</c:v>
                </c:pt>
                <c:pt idx="57">
                  <c:v>2293.9194201456949</c:v>
                </c:pt>
                <c:pt idx="58">
                  <c:v>2479.0512520179136</c:v>
                </c:pt>
                <c:pt idx="59">
                  <c:v>731.684494618401</c:v>
                </c:pt>
                <c:pt idx="60">
                  <c:v>852.08463774854465</c:v>
                </c:pt>
                <c:pt idx="61">
                  <c:v>2504.3540948263626</c:v>
                </c:pt>
                <c:pt idx="62">
                  <c:v>2287.698427058684</c:v>
                </c:pt>
                <c:pt idx="63">
                  <c:v>2263.0058698825496</c:v>
                </c:pt>
                <c:pt idx="64">
                  <c:v>2472.2550339082059</c:v>
                </c:pt>
                <c:pt idx="65">
                  <c:v>2275.3521484706171</c:v>
                </c:pt>
                <c:pt idx="66">
                  <c:v>2281.5731415576274</c:v>
                </c:pt>
                <c:pt idx="67">
                  <c:v>2507.6999252803726</c:v>
                </c:pt>
                <c:pt idx="68">
                  <c:v>2167.2982839285405</c:v>
                </c:pt>
                <c:pt idx="69">
                  <c:v>2269.2268629695604</c:v>
                </c:pt>
                <c:pt idx="70">
                  <c:v>2472.2550339082059</c:v>
                </c:pt>
                <c:pt idx="71">
                  <c:v>1855.4829688903781</c:v>
                </c:pt>
                <c:pt idx="72">
                  <c:v>1270.4224959535193</c:v>
                </c:pt>
                <c:pt idx="73">
                  <c:v>2433.4643120820297</c:v>
                </c:pt>
                <c:pt idx="74">
                  <c:v>2255.3492630062287</c:v>
                </c:pt>
                <c:pt idx="75">
                  <c:v>1411.5222227853999</c:v>
                </c:pt>
                <c:pt idx="76">
                  <c:v>1827.7277689637153</c:v>
                </c:pt>
                <c:pt idx="77">
                  <c:v>0</c:v>
                </c:pt>
                <c:pt idx="78">
                  <c:v>2086.5112171358755</c:v>
                </c:pt>
                <c:pt idx="79">
                  <c:v>2048.3079854053385</c:v>
                </c:pt>
                <c:pt idx="80">
                  <c:v>670.00564338452705</c:v>
                </c:pt>
                <c:pt idx="81">
                  <c:v>658.67640914719539</c:v>
                </c:pt>
                <c:pt idx="82">
                  <c:v>2096.4352750336934</c:v>
                </c:pt>
                <c:pt idx="83">
                  <c:v>2080.8905117778195</c:v>
                </c:pt>
                <c:pt idx="84">
                  <c:v>2104.9541565919972</c:v>
                </c:pt>
                <c:pt idx="85">
                  <c:v>2100.6508040522353</c:v>
                </c:pt>
                <c:pt idx="86">
                  <c:v>2097.8404513732071</c:v>
                </c:pt>
                <c:pt idx="87">
                  <c:v>2082.2956881173336</c:v>
                </c:pt>
                <c:pt idx="88">
                  <c:v>688.44858284064856</c:v>
                </c:pt>
                <c:pt idx="89">
                  <c:v>2295.4507415209587</c:v>
                </c:pt>
                <c:pt idx="90">
                  <c:v>2280.0418201823636</c:v>
                </c:pt>
                <c:pt idx="91">
                  <c:v>2275.3521484706171</c:v>
                </c:pt>
                <c:pt idx="92">
                  <c:v>2296.9820628962229</c:v>
                </c:pt>
                <c:pt idx="93">
                  <c:v>2286.1671056834198</c:v>
                </c:pt>
                <c:pt idx="94">
                  <c:v>1674.8827541951625</c:v>
                </c:pt>
                <c:pt idx="95">
                  <c:v>2247.5969485439541</c:v>
                </c:pt>
                <c:pt idx="96">
                  <c:v>736.37416633014743</c:v>
                </c:pt>
                <c:pt idx="97">
                  <c:v>2272.2895057200885</c:v>
                </c:pt>
                <c:pt idx="98">
                  <c:v>2236.7819913311509</c:v>
                </c:pt>
                <c:pt idx="99">
                  <c:v>2249.1282699192184</c:v>
                </c:pt>
                <c:pt idx="100">
                  <c:v>2293.9194201456949</c:v>
                </c:pt>
                <c:pt idx="101">
                  <c:v>2290.7610698092121</c:v>
                </c:pt>
                <c:pt idx="102">
                  <c:v>1228.7896960635253</c:v>
                </c:pt>
                <c:pt idx="103">
                  <c:v>2286.1671056834198</c:v>
                </c:pt>
                <c:pt idx="104">
                  <c:v>2293.9194201456949</c:v>
                </c:pt>
                <c:pt idx="105">
                  <c:v>1137.6760742353085</c:v>
                </c:pt>
                <c:pt idx="106">
                  <c:v>0</c:v>
                </c:pt>
                <c:pt idx="107">
                  <c:v>2186.4509854325206</c:v>
                </c:pt>
                <c:pt idx="108">
                  <c:v>1890.9155992964957</c:v>
                </c:pt>
                <c:pt idx="109">
                  <c:v>695.43772393102677</c:v>
                </c:pt>
                <c:pt idx="110">
                  <c:v>2174.62737708539</c:v>
                </c:pt>
                <c:pt idx="111">
                  <c:v>1915.7036384520541</c:v>
                </c:pt>
                <c:pt idx="112">
                  <c:v>1907.8715869924804</c:v>
                </c:pt>
                <c:pt idx="113">
                  <c:v>2195.3416056625333</c:v>
                </c:pt>
                <c:pt idx="114">
                  <c:v>1929.9951137958128</c:v>
                </c:pt>
                <c:pt idx="115">
                  <c:v>1937.8271652553865</c:v>
                </c:pt>
                <c:pt idx="116">
                  <c:v>2164.2702627968188</c:v>
                </c:pt>
                <c:pt idx="117">
                  <c:v>1202.0180420482059</c:v>
                </c:pt>
                <c:pt idx="118">
                  <c:v>625.11074639196681</c:v>
                </c:pt>
                <c:pt idx="119">
                  <c:v>2158.3126306839235</c:v>
                </c:pt>
                <c:pt idx="120">
                  <c:v>1936.5352804785496</c:v>
                </c:pt>
                <c:pt idx="121">
                  <c:v>1864.9164181626525</c:v>
                </c:pt>
                <c:pt idx="122">
                  <c:v>2176.0938711439489</c:v>
                </c:pt>
                <c:pt idx="123">
                  <c:v>1622.6880225057294</c:v>
                </c:pt>
                <c:pt idx="124">
                  <c:v>1933.9515109248755</c:v>
                </c:pt>
                <c:pt idx="125">
                  <c:v>2187.9174794910791</c:v>
                </c:pt>
                <c:pt idx="126">
                  <c:v>1927.4113442421387</c:v>
                </c:pt>
                <c:pt idx="127">
                  <c:v>1900.0395355329063</c:v>
                </c:pt>
                <c:pt idx="128">
                  <c:v>2198.2745937796508</c:v>
                </c:pt>
                <c:pt idx="129">
                  <c:v>1901.3314203097436</c:v>
                </c:pt>
                <c:pt idx="130">
                  <c:v>1936.5352804785496</c:v>
                </c:pt>
                <c:pt idx="131">
                  <c:v>2174.62737708539</c:v>
                </c:pt>
                <c:pt idx="132">
                  <c:v>1890.9155992964957</c:v>
                </c:pt>
                <c:pt idx="133">
                  <c:v>613.40304060188214</c:v>
                </c:pt>
                <c:pt idx="134">
                  <c:v>2190.8504676081971</c:v>
                </c:pt>
                <c:pt idx="135">
                  <c:v>2173.1608830268315</c:v>
                </c:pt>
                <c:pt idx="136">
                  <c:v>2180.4933533196254</c:v>
                </c:pt>
                <c:pt idx="137">
                  <c:v>2189.3839735496381</c:v>
                </c:pt>
                <c:pt idx="138">
                  <c:v>2184.9844913739616</c:v>
                </c:pt>
                <c:pt idx="139">
                  <c:v>2174.62737708539</c:v>
                </c:pt>
                <c:pt idx="140">
                  <c:v>1343.7668370331662</c:v>
                </c:pt>
                <c:pt idx="141">
                  <c:v>0</c:v>
                </c:pt>
                <c:pt idx="142">
                  <c:v>1620.722026642675</c:v>
                </c:pt>
                <c:pt idx="143">
                  <c:v>1616.3381793959343</c:v>
                </c:pt>
                <c:pt idx="144">
                  <c:v>1039.5882759966139</c:v>
                </c:pt>
                <c:pt idx="145">
                  <c:v>731.34901646015987</c:v>
                </c:pt>
                <c:pt idx="146">
                  <c:v>720.32090073007771</c:v>
                </c:pt>
                <c:pt idx="147">
                  <c:v>1635.1065254210428</c:v>
                </c:pt>
                <c:pt idx="148">
                  <c:v>1622.9824478792757</c:v>
                </c:pt>
                <c:pt idx="149">
                  <c:v>1612.9817963476487</c:v>
                </c:pt>
                <c:pt idx="150">
                  <c:v>1576.2335784295174</c:v>
                </c:pt>
                <c:pt idx="151">
                  <c:v>1563.4753460273425</c:v>
                </c:pt>
                <c:pt idx="152">
                  <c:v>1564.5275713800991</c:v>
                </c:pt>
                <c:pt idx="153">
                  <c:v>1565.5797967328558</c:v>
                </c:pt>
                <c:pt idx="154">
                  <c:v>1570.9066875811864</c:v>
                </c:pt>
                <c:pt idx="155">
                  <c:v>1559.2664446163158</c:v>
                </c:pt>
                <c:pt idx="156">
                  <c:v>0</c:v>
                </c:pt>
                <c:pt idx="157">
                  <c:v>597.71017304779946</c:v>
                </c:pt>
                <c:pt idx="158">
                  <c:v>517.01998466247881</c:v>
                </c:pt>
                <c:pt idx="159">
                  <c:v>1637.2984490444132</c:v>
                </c:pt>
                <c:pt idx="160">
                  <c:v>1620.722026642675</c:v>
                </c:pt>
                <c:pt idx="161">
                  <c:v>1636.2024872327279</c:v>
                </c:pt>
                <c:pt idx="162">
                  <c:v>1694.0259169409969</c:v>
                </c:pt>
                <c:pt idx="163">
                  <c:v>1326.9227519733688</c:v>
                </c:pt>
                <c:pt idx="164">
                  <c:v>1326.9227519733688</c:v>
                </c:pt>
                <c:pt idx="165">
                  <c:v>1706.655122033178</c:v>
                </c:pt>
                <c:pt idx="166">
                  <c:v>1692.8842938818168</c:v>
                </c:pt>
                <c:pt idx="167">
                  <c:v>1674.4756220525367</c:v>
                </c:pt>
                <c:pt idx="168">
                  <c:v>1329.2059980917293</c:v>
                </c:pt>
                <c:pt idx="169">
                  <c:v>1710.1513426519173</c:v>
                </c:pt>
                <c:pt idx="170">
                  <c:v>0</c:v>
                </c:pt>
                <c:pt idx="171">
                  <c:v>0</c:v>
                </c:pt>
                <c:pt idx="172">
                  <c:v>1569.8544622284298</c:v>
                </c:pt>
                <c:pt idx="173">
                  <c:v>1573.0111382867001</c:v>
                </c:pt>
                <c:pt idx="174">
                  <c:v>1575.1813530767604</c:v>
                </c:pt>
                <c:pt idx="175">
                  <c:v>1575.1813530767604</c:v>
                </c:pt>
                <c:pt idx="176">
                  <c:v>503.81865171681125</c:v>
                </c:pt>
                <c:pt idx="177">
                  <c:v>701.11090535869005</c:v>
                </c:pt>
                <c:pt idx="178">
                  <c:v>1566.69778617016</c:v>
                </c:pt>
                <c:pt idx="179">
                  <c:v>0</c:v>
                </c:pt>
                <c:pt idx="180">
                  <c:v>1616.3381793959343</c:v>
                </c:pt>
                <c:pt idx="181">
                  <c:v>1642.8467557160695</c:v>
                </c:pt>
                <c:pt idx="182">
                  <c:v>1639.4903726677835</c:v>
                </c:pt>
                <c:pt idx="183">
                  <c:v>1231.8610763341308</c:v>
                </c:pt>
                <c:pt idx="184">
                  <c:v>1090.4135050135135</c:v>
                </c:pt>
                <c:pt idx="185">
                  <c:v>1252.8213459826097</c:v>
                </c:pt>
                <c:pt idx="186">
                  <c:v>1634.0105636093576</c:v>
                </c:pt>
                <c:pt idx="187">
                  <c:v>1642.8467557160695</c:v>
                </c:pt>
                <c:pt idx="188">
                  <c:v>1640.6548320926988</c:v>
                </c:pt>
                <c:pt idx="189">
                  <c:v>1639.4903726677835</c:v>
                </c:pt>
                <c:pt idx="190">
                  <c:v>647.43944025301403</c:v>
                </c:pt>
                <c:pt idx="191">
                  <c:v>783.2702072887447</c:v>
                </c:pt>
                <c:pt idx="192">
                  <c:v>1627.3662951260164</c:v>
                </c:pt>
                <c:pt idx="193">
                  <c:v>1641.7507939043844</c:v>
                </c:pt>
                <c:pt idx="194">
                  <c:v>1546.744604353926</c:v>
                </c:pt>
                <c:pt idx="195">
                  <c:v>1594.21345032254</c:v>
                </c:pt>
                <c:pt idx="196">
                  <c:v>1116.9220813336485</c:v>
                </c:pt>
                <c:pt idx="197">
                  <c:v>1246.2455751124987</c:v>
                </c:pt>
                <c:pt idx="198">
                  <c:v>1246.2455751124987</c:v>
                </c:pt>
                <c:pt idx="199">
                  <c:v>879.44085626411845</c:v>
                </c:pt>
                <c:pt idx="200">
                  <c:v>857.2411749116892</c:v>
                </c:pt>
                <c:pt idx="201">
                  <c:v>1769.6395603492606</c:v>
                </c:pt>
                <c:pt idx="202">
                  <c:v>575.50825322288404</c:v>
                </c:pt>
                <c:pt idx="203">
                  <c:v>598.25502737506713</c:v>
                </c:pt>
                <c:pt idx="204">
                  <c:v>1142.6165538993735</c:v>
                </c:pt>
                <c:pt idx="205">
                  <c:v>832.11565313574829</c:v>
                </c:pt>
                <c:pt idx="206">
                  <c:v>658.24406901170721</c:v>
                </c:pt>
                <c:pt idx="207">
                  <c:v>557.51897431821612</c:v>
                </c:pt>
                <c:pt idx="208">
                  <c:v>559.89772194197394</c:v>
                </c:pt>
                <c:pt idx="209">
                  <c:v>562.35080542897401</c:v>
                </c:pt>
                <c:pt idx="210">
                  <c:v>579.07637465852054</c:v>
                </c:pt>
                <c:pt idx="211">
                  <c:v>557.51897431821612</c:v>
                </c:pt>
                <c:pt idx="212">
                  <c:v>558.70834813009503</c:v>
                </c:pt>
                <c:pt idx="213">
                  <c:v>557.51897431821612</c:v>
                </c:pt>
                <c:pt idx="214">
                  <c:v>581.52945814552061</c:v>
                </c:pt>
                <c:pt idx="215">
                  <c:v>1719.3141809341364</c:v>
                </c:pt>
                <c:pt idx="216">
                  <c:v>611.48681103221952</c:v>
                </c:pt>
                <c:pt idx="217">
                  <c:v>1185.8056904432246</c:v>
                </c:pt>
                <c:pt idx="218">
                  <c:v>1267.2777965569267</c:v>
                </c:pt>
                <c:pt idx="219">
                  <c:v>1315.2987642115356</c:v>
                </c:pt>
                <c:pt idx="220">
                  <c:v>1782.871344006413</c:v>
                </c:pt>
                <c:pt idx="221">
                  <c:v>1763.6926912898662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86-4CD3-9C21-C9ACC33F1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1461372517992234"/>
              <c:y val="0.84277247106297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5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042390679488746E-2"/>
              <c:y val="0.11903745997963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2922624854029"/>
          <c:y val="0.89447010644682079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16191537854745"/>
          <c:y val="0.12547050154089323"/>
          <c:w val="0.8257668875587858"/>
          <c:h val="0.68959788154436352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'1 (2)'!$G$4:$G$226</c:f>
              <c:numCache>
                <c:formatCode>0.000</c:formatCode>
                <c:ptCount val="223"/>
                <c:pt idx="0">
                  <c:v>0.39600000000000002</c:v>
                </c:pt>
                <c:pt idx="1">
                  <c:v>0.27700000000000002</c:v>
                </c:pt>
                <c:pt idx="2">
                  <c:v>0.23400000000000001</c:v>
                </c:pt>
                <c:pt idx="3">
                  <c:v>0.46700000000000003</c:v>
                </c:pt>
                <c:pt idx="4">
                  <c:v>0.38200000000000001</c:v>
                </c:pt>
                <c:pt idx="5">
                  <c:v>0.435</c:v>
                </c:pt>
                <c:pt idx="6">
                  <c:v>0.52600000000000002</c:v>
                </c:pt>
                <c:pt idx="7">
                  <c:v>0.64800000000000002</c:v>
                </c:pt>
                <c:pt idx="8">
                  <c:v>0.34599999999999997</c:v>
                </c:pt>
                <c:pt idx="9">
                  <c:v>0.44700000000000001</c:v>
                </c:pt>
                <c:pt idx="10">
                  <c:v>0.38600000000000001</c:v>
                </c:pt>
                <c:pt idx="11">
                  <c:v>0.38100000000000001</c:v>
                </c:pt>
                <c:pt idx="12">
                  <c:v>0.374</c:v>
                </c:pt>
                <c:pt idx="13">
                  <c:v>0.47399999999999998</c:v>
                </c:pt>
                <c:pt idx="14">
                  <c:v>0.32800000000000001</c:v>
                </c:pt>
                <c:pt idx="15">
                  <c:v>0.48299999999999998</c:v>
                </c:pt>
                <c:pt idx="16">
                  <c:v>0.51700000000000002</c:v>
                </c:pt>
                <c:pt idx="17">
                  <c:v>0.61299999999999999</c:v>
                </c:pt>
                <c:pt idx="18">
                  <c:v>0.63800000000000001</c:v>
                </c:pt>
                <c:pt idx="19">
                  <c:v>0.59099999999999997</c:v>
                </c:pt>
                <c:pt idx="20">
                  <c:v>0.38900000000000001</c:v>
                </c:pt>
                <c:pt idx="21">
                  <c:v>0.47599999999999998</c:v>
                </c:pt>
                <c:pt idx="22">
                  <c:v>0.51500000000000001</c:v>
                </c:pt>
                <c:pt idx="23">
                  <c:v>0.57699999999999996</c:v>
                </c:pt>
                <c:pt idx="24">
                  <c:v>0.53500000000000003</c:v>
                </c:pt>
                <c:pt idx="25">
                  <c:v>0.52100000000000002</c:v>
                </c:pt>
                <c:pt idx="26">
                  <c:v>0.53300000000000003</c:v>
                </c:pt>
                <c:pt idx="27">
                  <c:v>0.64700000000000002</c:v>
                </c:pt>
                <c:pt idx="28">
                  <c:v>0.47299999999999998</c:v>
                </c:pt>
                <c:pt idx="29">
                  <c:v>0.624</c:v>
                </c:pt>
                <c:pt idx="30">
                  <c:v>0.54900000000000004</c:v>
                </c:pt>
                <c:pt idx="31">
                  <c:v>0.434</c:v>
                </c:pt>
                <c:pt idx="32">
                  <c:v>0.63700000000000001</c:v>
                </c:pt>
                <c:pt idx="33">
                  <c:v>0.46500000000000002</c:v>
                </c:pt>
                <c:pt idx="34">
                  <c:v>0.45</c:v>
                </c:pt>
                <c:pt idx="35">
                  <c:v>0.50700000000000001</c:v>
                </c:pt>
                <c:pt idx="36">
                  <c:v>0.38700000000000001</c:v>
                </c:pt>
                <c:pt idx="37">
                  <c:v>0.622</c:v>
                </c:pt>
                <c:pt idx="39">
                  <c:v>0.10200000000000001</c:v>
                </c:pt>
                <c:pt idx="40">
                  <c:v>7.6999999999999999E-2</c:v>
                </c:pt>
                <c:pt idx="41">
                  <c:v>8.5000000000000006E-2</c:v>
                </c:pt>
                <c:pt idx="42">
                  <c:v>0.67500000000000004</c:v>
                </c:pt>
                <c:pt idx="43">
                  <c:v>0.65800000000000003</c:v>
                </c:pt>
                <c:pt idx="44">
                  <c:v>0.69699999999999995</c:v>
                </c:pt>
                <c:pt idx="45">
                  <c:v>0.53</c:v>
                </c:pt>
                <c:pt idx="46">
                  <c:v>0.35699999999999998</c:v>
                </c:pt>
                <c:pt idx="47">
                  <c:v>0.436</c:v>
                </c:pt>
                <c:pt idx="48">
                  <c:v>0.374</c:v>
                </c:pt>
                <c:pt idx="49">
                  <c:v>0.45200000000000001</c:v>
                </c:pt>
                <c:pt idx="50">
                  <c:v>0.45600000000000002</c:v>
                </c:pt>
                <c:pt idx="51">
                  <c:v>0.54300000000000004</c:v>
                </c:pt>
                <c:pt idx="52">
                  <c:v>0.57799999999999996</c:v>
                </c:pt>
                <c:pt idx="53">
                  <c:v>0.31</c:v>
                </c:pt>
                <c:pt idx="54">
                  <c:v>0.438</c:v>
                </c:pt>
                <c:pt idx="55">
                  <c:v>0.44600000000000001</c:v>
                </c:pt>
                <c:pt idx="56">
                  <c:v>0.20899999999999999</c:v>
                </c:pt>
                <c:pt idx="57">
                  <c:v>0.32500000000000001</c:v>
                </c:pt>
                <c:pt idx="58">
                  <c:v>0.44600000000000001</c:v>
                </c:pt>
                <c:pt idx="59">
                  <c:v>0.60799999999999998</c:v>
                </c:pt>
                <c:pt idx="60">
                  <c:v>0.57399999999999995</c:v>
                </c:pt>
                <c:pt idx="61">
                  <c:v>0.35099999999999998</c:v>
                </c:pt>
                <c:pt idx="62">
                  <c:v>0.376</c:v>
                </c:pt>
                <c:pt idx="63">
                  <c:v>0.34100000000000003</c:v>
                </c:pt>
                <c:pt idx="64">
                  <c:v>0.39700000000000002</c:v>
                </c:pt>
                <c:pt idx="65">
                  <c:v>0.47</c:v>
                </c:pt>
                <c:pt idx="66">
                  <c:v>0.496</c:v>
                </c:pt>
                <c:pt idx="67">
                  <c:v>0.35399999999999998</c:v>
                </c:pt>
                <c:pt idx="68">
                  <c:v>0.495</c:v>
                </c:pt>
                <c:pt idx="69">
                  <c:v>0.41399999999999998</c:v>
                </c:pt>
                <c:pt idx="70">
                  <c:v>0.38100000000000001</c:v>
                </c:pt>
                <c:pt idx="71">
                  <c:v>0.63700000000000001</c:v>
                </c:pt>
                <c:pt idx="72">
                  <c:v>0.67200000000000004</c:v>
                </c:pt>
                <c:pt idx="73">
                  <c:v>0.47199999999999998</c:v>
                </c:pt>
                <c:pt idx="74">
                  <c:v>0.59899999999999998</c:v>
                </c:pt>
                <c:pt idx="75">
                  <c:v>0.57599999999999996</c:v>
                </c:pt>
                <c:pt idx="76">
                  <c:v>0.56300000000000006</c:v>
                </c:pt>
                <c:pt idx="78">
                  <c:v>0.29499999999999998</c:v>
                </c:pt>
                <c:pt idx="79">
                  <c:v>0.52100000000000002</c:v>
                </c:pt>
                <c:pt idx="80">
                  <c:v>0.69199999999999995</c:v>
                </c:pt>
                <c:pt idx="81">
                  <c:v>0.72599999999999998</c:v>
                </c:pt>
                <c:pt idx="82">
                  <c:v>0.56799999999999995</c:v>
                </c:pt>
                <c:pt idx="83">
                  <c:v>0.55400000000000005</c:v>
                </c:pt>
                <c:pt idx="84">
                  <c:v>0.45500000000000002</c:v>
                </c:pt>
                <c:pt idx="85">
                  <c:v>0.54200000000000004</c:v>
                </c:pt>
                <c:pt idx="86">
                  <c:v>0.52500000000000002</c:v>
                </c:pt>
                <c:pt idx="87">
                  <c:v>0.47199999999999998</c:v>
                </c:pt>
                <c:pt idx="88">
                  <c:v>0.76</c:v>
                </c:pt>
                <c:pt idx="89">
                  <c:v>0.46200000000000002</c:v>
                </c:pt>
                <c:pt idx="90">
                  <c:v>0.54600000000000004</c:v>
                </c:pt>
                <c:pt idx="91">
                  <c:v>0.42099999999999999</c:v>
                </c:pt>
                <c:pt idx="92">
                  <c:v>0.45100000000000001</c:v>
                </c:pt>
                <c:pt idx="93">
                  <c:v>0.38</c:v>
                </c:pt>
                <c:pt idx="94">
                  <c:v>0.69399999999999995</c:v>
                </c:pt>
                <c:pt idx="95">
                  <c:v>0.5</c:v>
                </c:pt>
                <c:pt idx="96">
                  <c:v>0.77100000000000002</c:v>
                </c:pt>
                <c:pt idx="97">
                  <c:v>0.45900000000000002</c:v>
                </c:pt>
                <c:pt idx="98">
                  <c:v>0.34400000000000003</c:v>
                </c:pt>
                <c:pt idx="99">
                  <c:v>0.45300000000000001</c:v>
                </c:pt>
                <c:pt idx="100">
                  <c:v>0.48599999999999999</c:v>
                </c:pt>
                <c:pt idx="101">
                  <c:v>0.42399999999999999</c:v>
                </c:pt>
                <c:pt idx="102">
                  <c:v>0.58799999999999997</c:v>
                </c:pt>
                <c:pt idx="103">
                  <c:v>0.48599999999999999</c:v>
                </c:pt>
                <c:pt idx="104">
                  <c:v>0.40100000000000002</c:v>
                </c:pt>
                <c:pt idx="105">
                  <c:v>0.60499999999999998</c:v>
                </c:pt>
                <c:pt idx="107">
                  <c:v>0.49099999999999999</c:v>
                </c:pt>
                <c:pt idx="108">
                  <c:v>0.161</c:v>
                </c:pt>
                <c:pt idx="109">
                  <c:v>0.68</c:v>
                </c:pt>
                <c:pt idx="110">
                  <c:v>0.34799999999999998</c:v>
                </c:pt>
                <c:pt idx="111">
                  <c:v>0.41399999999999998</c:v>
                </c:pt>
                <c:pt idx="112">
                  <c:v>0.21199999999999999</c:v>
                </c:pt>
                <c:pt idx="113">
                  <c:v>0.32700000000000001</c:v>
                </c:pt>
                <c:pt idx="114">
                  <c:v>0.19500000000000001</c:v>
                </c:pt>
                <c:pt idx="115">
                  <c:v>0.32200000000000001</c:v>
                </c:pt>
                <c:pt idx="116">
                  <c:v>0.42199999999999999</c:v>
                </c:pt>
                <c:pt idx="117">
                  <c:v>0.51</c:v>
                </c:pt>
                <c:pt idx="118">
                  <c:v>0.621</c:v>
                </c:pt>
                <c:pt idx="119">
                  <c:v>0.36199999999999999</c:v>
                </c:pt>
                <c:pt idx="120">
                  <c:v>0.314</c:v>
                </c:pt>
                <c:pt idx="121">
                  <c:v>0.48099999999999998</c:v>
                </c:pt>
                <c:pt idx="122">
                  <c:v>0.14499999999999999</c:v>
                </c:pt>
                <c:pt idx="123">
                  <c:v>0.498</c:v>
                </c:pt>
                <c:pt idx="124">
                  <c:v>0.255</c:v>
                </c:pt>
                <c:pt idx="125">
                  <c:v>0.214</c:v>
                </c:pt>
                <c:pt idx="126">
                  <c:v>0.30399999999999999</c:v>
                </c:pt>
                <c:pt idx="127">
                  <c:v>0.28100000000000003</c:v>
                </c:pt>
                <c:pt idx="128">
                  <c:v>0.42299999999999999</c:v>
                </c:pt>
                <c:pt idx="129">
                  <c:v>0.40400000000000003</c:v>
                </c:pt>
                <c:pt idx="130">
                  <c:v>0.31</c:v>
                </c:pt>
                <c:pt idx="131">
                  <c:v>0.26400000000000001</c:v>
                </c:pt>
                <c:pt idx="132">
                  <c:v>0.33800000000000002</c:v>
                </c:pt>
                <c:pt idx="133">
                  <c:v>0.79100000000000004</c:v>
                </c:pt>
                <c:pt idx="134">
                  <c:v>0.20100000000000001</c:v>
                </c:pt>
                <c:pt idx="135">
                  <c:v>0.17699999999999999</c:v>
                </c:pt>
                <c:pt idx="136">
                  <c:v>0.184</c:v>
                </c:pt>
                <c:pt idx="137">
                  <c:v>0.29699999999999999</c:v>
                </c:pt>
                <c:pt idx="138">
                  <c:v>0.23899999999999999</c:v>
                </c:pt>
                <c:pt idx="139">
                  <c:v>0.31</c:v>
                </c:pt>
                <c:pt idx="140">
                  <c:v>0.51</c:v>
                </c:pt>
                <c:pt idx="142">
                  <c:v>0.60299999999999998</c:v>
                </c:pt>
                <c:pt idx="143">
                  <c:v>0.54500000000000004</c:v>
                </c:pt>
                <c:pt idx="144">
                  <c:v>0.60199999999999998</c:v>
                </c:pt>
                <c:pt idx="145">
                  <c:v>0.58099999999999996</c:v>
                </c:pt>
                <c:pt idx="146">
                  <c:v>0.64600000000000002</c:v>
                </c:pt>
                <c:pt idx="147">
                  <c:v>0.434</c:v>
                </c:pt>
                <c:pt idx="148">
                  <c:v>0.23899999999999999</c:v>
                </c:pt>
                <c:pt idx="149">
                  <c:v>0.32400000000000001</c:v>
                </c:pt>
                <c:pt idx="150">
                  <c:v>0.48599999999999999</c:v>
                </c:pt>
                <c:pt idx="151">
                  <c:v>0.50800000000000001</c:v>
                </c:pt>
                <c:pt idx="152">
                  <c:v>0.42899999999999999</c:v>
                </c:pt>
                <c:pt idx="153">
                  <c:v>0.44</c:v>
                </c:pt>
                <c:pt idx="154">
                  <c:v>0.374</c:v>
                </c:pt>
                <c:pt idx="155">
                  <c:v>0.5</c:v>
                </c:pt>
                <c:pt idx="157">
                  <c:v>0.60399999999999998</c:v>
                </c:pt>
                <c:pt idx="158">
                  <c:v>0.68</c:v>
                </c:pt>
                <c:pt idx="159">
                  <c:v>0.44400000000000001</c:v>
                </c:pt>
                <c:pt idx="160">
                  <c:v>0.505</c:v>
                </c:pt>
                <c:pt idx="161">
                  <c:v>0.42599999999999999</c:v>
                </c:pt>
                <c:pt idx="162">
                  <c:v>0.35399999999999998</c:v>
                </c:pt>
                <c:pt idx="163">
                  <c:v>0.49</c:v>
                </c:pt>
                <c:pt idx="164">
                  <c:v>0.42399999999999999</c:v>
                </c:pt>
                <c:pt idx="165">
                  <c:v>0.62</c:v>
                </c:pt>
                <c:pt idx="166">
                  <c:v>0.53900000000000003</c:v>
                </c:pt>
                <c:pt idx="167">
                  <c:v>0.40700000000000003</c:v>
                </c:pt>
                <c:pt idx="168">
                  <c:v>0.58899999999999997</c:v>
                </c:pt>
                <c:pt idx="169">
                  <c:v>0.36799999999999999</c:v>
                </c:pt>
                <c:pt idx="170">
                  <c:v>0.34799999999999998</c:v>
                </c:pt>
                <c:pt idx="172">
                  <c:v>0.187</c:v>
                </c:pt>
                <c:pt idx="173">
                  <c:v>0.36399999999999999</c:v>
                </c:pt>
                <c:pt idx="174">
                  <c:v>0.29299999999999998</c:v>
                </c:pt>
                <c:pt idx="175">
                  <c:v>0.30399999999999999</c:v>
                </c:pt>
                <c:pt idx="176">
                  <c:v>0.49</c:v>
                </c:pt>
                <c:pt idx="177">
                  <c:v>0.42199999999999999</c:v>
                </c:pt>
                <c:pt idx="178">
                  <c:v>0.34699999999999998</c:v>
                </c:pt>
                <c:pt idx="180">
                  <c:v>0.29599999999999999</c:v>
                </c:pt>
                <c:pt idx="181">
                  <c:v>0.34</c:v>
                </c:pt>
                <c:pt idx="182">
                  <c:v>0.34599999999999997</c:v>
                </c:pt>
                <c:pt idx="183">
                  <c:v>0.36</c:v>
                </c:pt>
                <c:pt idx="184">
                  <c:v>0.38100000000000001</c:v>
                </c:pt>
                <c:pt idx="185">
                  <c:v>0.40700000000000003</c:v>
                </c:pt>
                <c:pt idx="186">
                  <c:v>0.34</c:v>
                </c:pt>
                <c:pt idx="187">
                  <c:v>0.34</c:v>
                </c:pt>
                <c:pt idx="188">
                  <c:v>0.29799999999999999</c:v>
                </c:pt>
                <c:pt idx="189">
                  <c:v>0.35499999999999998</c:v>
                </c:pt>
                <c:pt idx="190">
                  <c:v>0.42</c:v>
                </c:pt>
                <c:pt idx="191">
                  <c:v>0.39600000000000002</c:v>
                </c:pt>
                <c:pt idx="192">
                  <c:v>0.26500000000000001</c:v>
                </c:pt>
                <c:pt idx="193">
                  <c:v>0.34400000000000003</c:v>
                </c:pt>
                <c:pt idx="194">
                  <c:v>0.42499999999999999</c:v>
                </c:pt>
                <c:pt idx="195">
                  <c:v>0.35199999999999998</c:v>
                </c:pt>
                <c:pt idx="196">
                  <c:v>0.36799999999999999</c:v>
                </c:pt>
                <c:pt idx="197">
                  <c:v>0.36099999999999999</c:v>
                </c:pt>
                <c:pt idx="198">
                  <c:v>0.48099999999999998</c:v>
                </c:pt>
                <c:pt idx="199">
                  <c:v>0.438</c:v>
                </c:pt>
                <c:pt idx="200">
                  <c:v>0.438</c:v>
                </c:pt>
                <c:pt idx="201">
                  <c:v>0.33500000000000002</c:v>
                </c:pt>
                <c:pt idx="202">
                  <c:v>0.437</c:v>
                </c:pt>
                <c:pt idx="203">
                  <c:v>0.44</c:v>
                </c:pt>
                <c:pt idx="204">
                  <c:v>0.39800000000000002</c:v>
                </c:pt>
                <c:pt idx="205">
                  <c:v>0.49399999999999999</c:v>
                </c:pt>
                <c:pt idx="206">
                  <c:v>0.439</c:v>
                </c:pt>
                <c:pt idx="207">
                  <c:v>0.65600000000000003</c:v>
                </c:pt>
                <c:pt idx="208">
                  <c:v>0.81300000000000006</c:v>
                </c:pt>
                <c:pt idx="209">
                  <c:v>0.89</c:v>
                </c:pt>
                <c:pt idx="210">
                  <c:v>0.70199999999999996</c:v>
                </c:pt>
                <c:pt idx="211">
                  <c:v>0.56499999999999995</c:v>
                </c:pt>
                <c:pt idx="212">
                  <c:v>0.86</c:v>
                </c:pt>
                <c:pt idx="213">
                  <c:v>0.79800000000000004</c:v>
                </c:pt>
                <c:pt idx="214">
                  <c:v>0.47</c:v>
                </c:pt>
                <c:pt idx="215">
                  <c:v>0.33900000000000002</c:v>
                </c:pt>
                <c:pt idx="216">
                  <c:v>0.438</c:v>
                </c:pt>
                <c:pt idx="217">
                  <c:v>0.372</c:v>
                </c:pt>
                <c:pt idx="218">
                  <c:v>0.36599999999999999</c:v>
                </c:pt>
                <c:pt idx="219">
                  <c:v>0.36299999999999999</c:v>
                </c:pt>
                <c:pt idx="220">
                  <c:v>0.33400000000000002</c:v>
                </c:pt>
                <c:pt idx="221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1-4BB6-BF42-B0AE16C2C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184701088101936"/>
              <c:y val="0.91284317920909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5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1.3950680259432599E-2"/>
              <c:y val="0.17770378253137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40229208431290636"/>
          <c:y val="2.7712980803851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'1 (2)'!$AV$4:$AV$226</c:f>
              <c:numCache>
                <c:formatCode>0.00</c:formatCode>
                <c:ptCount val="223"/>
                <c:pt idx="0">
                  <c:v>72.617722421040781</c:v>
                </c:pt>
                <c:pt idx="1">
                  <c:v>72.617722421040781</c:v>
                </c:pt>
                <c:pt idx="2">
                  <c:v>72.617722421040781</c:v>
                </c:pt>
                <c:pt idx="3">
                  <c:v>72.617722421040781</c:v>
                </c:pt>
                <c:pt idx="4">
                  <c:v>72.617722421040781</c:v>
                </c:pt>
                <c:pt idx="5">
                  <c:v>72.617722421040781</c:v>
                </c:pt>
                <c:pt idx="6">
                  <c:v>72.617722421040781</c:v>
                </c:pt>
                <c:pt idx="7">
                  <c:v>72.617722421040781</c:v>
                </c:pt>
                <c:pt idx="8">
                  <c:v>72.617722421040781</c:v>
                </c:pt>
                <c:pt idx="9">
                  <c:v>72.617722421040781</c:v>
                </c:pt>
                <c:pt idx="10">
                  <c:v>72.617722421040781</c:v>
                </c:pt>
                <c:pt idx="11">
                  <c:v>72.617722421040781</c:v>
                </c:pt>
                <c:pt idx="12">
                  <c:v>72.617722421040781</c:v>
                </c:pt>
                <c:pt idx="13">
                  <c:v>72.617722421040781</c:v>
                </c:pt>
                <c:pt idx="14">
                  <c:v>72.617722421040781</c:v>
                </c:pt>
                <c:pt idx="15">
                  <c:v>72.617722421040781</c:v>
                </c:pt>
                <c:pt idx="16">
                  <c:v>72.617722421040781</c:v>
                </c:pt>
                <c:pt idx="17">
                  <c:v>72.525346672683952</c:v>
                </c:pt>
                <c:pt idx="18">
                  <c:v>72.617722421040781</c:v>
                </c:pt>
                <c:pt idx="19">
                  <c:v>72.617722421040781</c:v>
                </c:pt>
                <c:pt idx="20">
                  <c:v>72.617722421040781</c:v>
                </c:pt>
                <c:pt idx="21">
                  <c:v>72.617722421040781</c:v>
                </c:pt>
                <c:pt idx="22">
                  <c:v>72.617722421040781</c:v>
                </c:pt>
                <c:pt idx="23">
                  <c:v>72.617722421040781</c:v>
                </c:pt>
                <c:pt idx="24">
                  <c:v>72.617722421040781</c:v>
                </c:pt>
                <c:pt idx="25">
                  <c:v>72.617722421040781</c:v>
                </c:pt>
                <c:pt idx="26">
                  <c:v>72.617722421040781</c:v>
                </c:pt>
                <c:pt idx="27">
                  <c:v>72.617722421040781</c:v>
                </c:pt>
                <c:pt idx="28">
                  <c:v>72.617722421040781</c:v>
                </c:pt>
                <c:pt idx="29">
                  <c:v>72.617722421040781</c:v>
                </c:pt>
                <c:pt idx="30">
                  <c:v>72.617722421040781</c:v>
                </c:pt>
                <c:pt idx="31">
                  <c:v>72.525346672683952</c:v>
                </c:pt>
                <c:pt idx="32">
                  <c:v>72.617722421040781</c:v>
                </c:pt>
                <c:pt idx="33">
                  <c:v>72.617722421040781</c:v>
                </c:pt>
                <c:pt idx="34">
                  <c:v>72.617722421040781</c:v>
                </c:pt>
                <c:pt idx="35">
                  <c:v>72.617722421040781</c:v>
                </c:pt>
                <c:pt idx="36">
                  <c:v>72.617722421040781</c:v>
                </c:pt>
                <c:pt idx="37">
                  <c:v>72.432945616028348</c:v>
                </c:pt>
                <c:pt idx="38">
                  <c:v>-28.9</c:v>
                </c:pt>
                <c:pt idx="39">
                  <c:v>72.617722421040781</c:v>
                </c:pt>
                <c:pt idx="40">
                  <c:v>72.617722421040781</c:v>
                </c:pt>
                <c:pt idx="41">
                  <c:v>72.617722421040781</c:v>
                </c:pt>
                <c:pt idx="42">
                  <c:v>72.617722421040781</c:v>
                </c:pt>
                <c:pt idx="43">
                  <c:v>72.525346672683952</c:v>
                </c:pt>
                <c:pt idx="44">
                  <c:v>72.617722421040781</c:v>
                </c:pt>
                <c:pt idx="45">
                  <c:v>72.617722421040781</c:v>
                </c:pt>
                <c:pt idx="46">
                  <c:v>72.617722421040781</c:v>
                </c:pt>
                <c:pt idx="47">
                  <c:v>72.617722421040781</c:v>
                </c:pt>
                <c:pt idx="48">
                  <c:v>72.617722421040781</c:v>
                </c:pt>
                <c:pt idx="49">
                  <c:v>72.617722421040781</c:v>
                </c:pt>
                <c:pt idx="50">
                  <c:v>72.617722421040781</c:v>
                </c:pt>
                <c:pt idx="51">
                  <c:v>72.617722421040781</c:v>
                </c:pt>
                <c:pt idx="52">
                  <c:v>72.617722421040781</c:v>
                </c:pt>
                <c:pt idx="53">
                  <c:v>72.617722421040781</c:v>
                </c:pt>
                <c:pt idx="54">
                  <c:v>72.617722421040781</c:v>
                </c:pt>
                <c:pt idx="55">
                  <c:v>72.617722421040781</c:v>
                </c:pt>
                <c:pt idx="56">
                  <c:v>72.617722421040781</c:v>
                </c:pt>
                <c:pt idx="57">
                  <c:v>72.617722421040781</c:v>
                </c:pt>
                <c:pt idx="58">
                  <c:v>72.617722421040781</c:v>
                </c:pt>
                <c:pt idx="59">
                  <c:v>72.525346672683952</c:v>
                </c:pt>
                <c:pt idx="60">
                  <c:v>72.617722421040781</c:v>
                </c:pt>
                <c:pt idx="61">
                  <c:v>72.617722421040781</c:v>
                </c:pt>
                <c:pt idx="62">
                  <c:v>72.617722421040781</c:v>
                </c:pt>
                <c:pt idx="63">
                  <c:v>72.617722421040781</c:v>
                </c:pt>
                <c:pt idx="64">
                  <c:v>72.617722421040781</c:v>
                </c:pt>
                <c:pt idx="65">
                  <c:v>72.617722421040781</c:v>
                </c:pt>
                <c:pt idx="66">
                  <c:v>72.617722421040781</c:v>
                </c:pt>
                <c:pt idx="67">
                  <c:v>72.617722421040781</c:v>
                </c:pt>
                <c:pt idx="68">
                  <c:v>72.617722421040781</c:v>
                </c:pt>
                <c:pt idx="69">
                  <c:v>72.617722421040781</c:v>
                </c:pt>
                <c:pt idx="70">
                  <c:v>72.617722421040781</c:v>
                </c:pt>
                <c:pt idx="71">
                  <c:v>72.617722421040781</c:v>
                </c:pt>
                <c:pt idx="72">
                  <c:v>72.617722421040781</c:v>
                </c:pt>
                <c:pt idx="73">
                  <c:v>72.617722421040781</c:v>
                </c:pt>
                <c:pt idx="74">
                  <c:v>72.617722421040781</c:v>
                </c:pt>
                <c:pt idx="75">
                  <c:v>72.617722421040781</c:v>
                </c:pt>
                <c:pt idx="76">
                  <c:v>72.617722421040781</c:v>
                </c:pt>
                <c:pt idx="77">
                  <c:v>-28.9</c:v>
                </c:pt>
                <c:pt idx="78">
                  <c:v>72.617722421040781</c:v>
                </c:pt>
                <c:pt idx="79">
                  <c:v>72.617722421040781</c:v>
                </c:pt>
                <c:pt idx="80">
                  <c:v>72.525346672683952</c:v>
                </c:pt>
                <c:pt idx="81">
                  <c:v>72.617722421040781</c:v>
                </c:pt>
                <c:pt idx="82">
                  <c:v>72.617722421040781</c:v>
                </c:pt>
                <c:pt idx="83">
                  <c:v>72.617722421040781</c:v>
                </c:pt>
                <c:pt idx="84">
                  <c:v>72.617722421040781</c:v>
                </c:pt>
                <c:pt idx="85">
                  <c:v>72.617722421040781</c:v>
                </c:pt>
                <c:pt idx="86">
                  <c:v>72.617722421040781</c:v>
                </c:pt>
                <c:pt idx="87">
                  <c:v>72.617722421040781</c:v>
                </c:pt>
                <c:pt idx="88">
                  <c:v>72.617722421040781</c:v>
                </c:pt>
                <c:pt idx="89">
                  <c:v>72.617722421040781</c:v>
                </c:pt>
                <c:pt idx="90">
                  <c:v>72.617722421040781</c:v>
                </c:pt>
                <c:pt idx="91">
                  <c:v>72.617722421040781</c:v>
                </c:pt>
                <c:pt idx="92">
                  <c:v>72.617722421040781</c:v>
                </c:pt>
                <c:pt idx="93">
                  <c:v>72.617722421040781</c:v>
                </c:pt>
                <c:pt idx="94">
                  <c:v>72.617722421040781</c:v>
                </c:pt>
                <c:pt idx="95">
                  <c:v>72.617722421040781</c:v>
                </c:pt>
                <c:pt idx="96">
                  <c:v>72.617722421040781</c:v>
                </c:pt>
                <c:pt idx="97">
                  <c:v>72.617722421040781</c:v>
                </c:pt>
                <c:pt idx="98">
                  <c:v>72.617722421040781</c:v>
                </c:pt>
                <c:pt idx="99">
                  <c:v>72.617722421040781</c:v>
                </c:pt>
                <c:pt idx="100">
                  <c:v>72.617722421040781</c:v>
                </c:pt>
                <c:pt idx="101">
                  <c:v>72.617722421040781</c:v>
                </c:pt>
                <c:pt idx="102">
                  <c:v>72.617722421040781</c:v>
                </c:pt>
                <c:pt idx="103">
                  <c:v>72.617722421040781</c:v>
                </c:pt>
                <c:pt idx="104">
                  <c:v>72.617722421040781</c:v>
                </c:pt>
                <c:pt idx="105">
                  <c:v>72.617722421040781</c:v>
                </c:pt>
                <c:pt idx="106">
                  <c:v>-28.9</c:v>
                </c:pt>
                <c:pt idx="107">
                  <c:v>72.617722421040781</c:v>
                </c:pt>
                <c:pt idx="108">
                  <c:v>72.617722421040781</c:v>
                </c:pt>
                <c:pt idx="109">
                  <c:v>72.617722421040781</c:v>
                </c:pt>
                <c:pt idx="110">
                  <c:v>72.617722421040781</c:v>
                </c:pt>
                <c:pt idx="111">
                  <c:v>72.617722421040781</c:v>
                </c:pt>
                <c:pt idx="112">
                  <c:v>72.617722421040781</c:v>
                </c:pt>
                <c:pt idx="113">
                  <c:v>72.617722421040781</c:v>
                </c:pt>
                <c:pt idx="114">
                  <c:v>72.617722421040781</c:v>
                </c:pt>
                <c:pt idx="115">
                  <c:v>72.525346672683952</c:v>
                </c:pt>
                <c:pt idx="116">
                  <c:v>72.525346672683952</c:v>
                </c:pt>
                <c:pt idx="117">
                  <c:v>72.617722421040781</c:v>
                </c:pt>
                <c:pt idx="118">
                  <c:v>72.617722421040781</c:v>
                </c:pt>
                <c:pt idx="119">
                  <c:v>72.617722421040781</c:v>
                </c:pt>
                <c:pt idx="120">
                  <c:v>72.525346672683952</c:v>
                </c:pt>
                <c:pt idx="121">
                  <c:v>72.617722421040781</c:v>
                </c:pt>
                <c:pt idx="122">
                  <c:v>72.617722421040781</c:v>
                </c:pt>
                <c:pt idx="123">
                  <c:v>72.617722421040781</c:v>
                </c:pt>
                <c:pt idx="124">
                  <c:v>72.617722421040781</c:v>
                </c:pt>
                <c:pt idx="125">
                  <c:v>72.525346672683952</c:v>
                </c:pt>
                <c:pt idx="126">
                  <c:v>72.617722421040781</c:v>
                </c:pt>
                <c:pt idx="127">
                  <c:v>72.617722421040781</c:v>
                </c:pt>
                <c:pt idx="128">
                  <c:v>72.617722421040781</c:v>
                </c:pt>
                <c:pt idx="129">
                  <c:v>72.617722421040781</c:v>
                </c:pt>
                <c:pt idx="130">
                  <c:v>72.525346672683952</c:v>
                </c:pt>
                <c:pt idx="131">
                  <c:v>72.617722421040781</c:v>
                </c:pt>
                <c:pt idx="132">
                  <c:v>72.617722421040781</c:v>
                </c:pt>
                <c:pt idx="133">
                  <c:v>72.340519214106394</c:v>
                </c:pt>
                <c:pt idx="134">
                  <c:v>72.525346672683952</c:v>
                </c:pt>
                <c:pt idx="135">
                  <c:v>72.617722421040781</c:v>
                </c:pt>
                <c:pt idx="136">
                  <c:v>72.617722421040781</c:v>
                </c:pt>
                <c:pt idx="137">
                  <c:v>72.617722421040781</c:v>
                </c:pt>
                <c:pt idx="138">
                  <c:v>72.617722421040781</c:v>
                </c:pt>
                <c:pt idx="139">
                  <c:v>72.617722421040781</c:v>
                </c:pt>
                <c:pt idx="140">
                  <c:v>72.617722421040781</c:v>
                </c:pt>
                <c:pt idx="141">
                  <c:v>-28.9</c:v>
                </c:pt>
                <c:pt idx="142">
                  <c:v>72.617722421040781</c:v>
                </c:pt>
                <c:pt idx="143">
                  <c:v>72.617722421040781</c:v>
                </c:pt>
                <c:pt idx="144">
                  <c:v>72.617722421040781</c:v>
                </c:pt>
                <c:pt idx="145">
                  <c:v>72.617722421040781</c:v>
                </c:pt>
                <c:pt idx="146">
                  <c:v>72.617722421040781</c:v>
                </c:pt>
                <c:pt idx="147">
                  <c:v>72.617722421040781</c:v>
                </c:pt>
                <c:pt idx="148">
                  <c:v>72.617722421040781</c:v>
                </c:pt>
                <c:pt idx="149">
                  <c:v>72.617722421040781</c:v>
                </c:pt>
                <c:pt idx="150">
                  <c:v>72.617722421040781</c:v>
                </c:pt>
                <c:pt idx="151">
                  <c:v>72.617722421040781</c:v>
                </c:pt>
                <c:pt idx="152">
                  <c:v>72.617722421040781</c:v>
                </c:pt>
                <c:pt idx="153">
                  <c:v>72.617722421040781</c:v>
                </c:pt>
                <c:pt idx="154">
                  <c:v>72.617722421040781</c:v>
                </c:pt>
                <c:pt idx="155">
                  <c:v>72.617722421040781</c:v>
                </c:pt>
                <c:pt idx="156">
                  <c:v>-28.9</c:v>
                </c:pt>
                <c:pt idx="157">
                  <c:v>72.617722421040781</c:v>
                </c:pt>
                <c:pt idx="158">
                  <c:v>69.182670525686973</c:v>
                </c:pt>
                <c:pt idx="159">
                  <c:v>72.617722421040781</c:v>
                </c:pt>
                <c:pt idx="160">
                  <c:v>72.617722421040781</c:v>
                </c:pt>
                <c:pt idx="161">
                  <c:v>72.617722421040781</c:v>
                </c:pt>
                <c:pt idx="162">
                  <c:v>72.617722421040781</c:v>
                </c:pt>
                <c:pt idx="163">
                  <c:v>72.617722421040781</c:v>
                </c:pt>
                <c:pt idx="164">
                  <c:v>72.617722421040781</c:v>
                </c:pt>
                <c:pt idx="165">
                  <c:v>72.617722421040781</c:v>
                </c:pt>
                <c:pt idx="166">
                  <c:v>72.617722421040781</c:v>
                </c:pt>
                <c:pt idx="167">
                  <c:v>72.617722421040781</c:v>
                </c:pt>
                <c:pt idx="168">
                  <c:v>72.617722421040781</c:v>
                </c:pt>
                <c:pt idx="169">
                  <c:v>72.617722421040781</c:v>
                </c:pt>
                <c:pt idx="170">
                  <c:v>-28.9</c:v>
                </c:pt>
                <c:pt idx="171">
                  <c:v>-28.9</c:v>
                </c:pt>
                <c:pt idx="172">
                  <c:v>90.892100995902098</c:v>
                </c:pt>
                <c:pt idx="173">
                  <c:v>90.892100995902098</c:v>
                </c:pt>
                <c:pt idx="174">
                  <c:v>90.892100995902098</c:v>
                </c:pt>
                <c:pt idx="175">
                  <c:v>90.892100995902098</c:v>
                </c:pt>
                <c:pt idx="176">
                  <c:v>90.892100995902098</c:v>
                </c:pt>
                <c:pt idx="177">
                  <c:v>90.892100995902098</c:v>
                </c:pt>
                <c:pt idx="178">
                  <c:v>90.892100995902098</c:v>
                </c:pt>
                <c:pt idx="179">
                  <c:v>-28.9</c:v>
                </c:pt>
                <c:pt idx="180">
                  <c:v>90.892100995902098</c:v>
                </c:pt>
                <c:pt idx="181">
                  <c:v>90.892100995902098</c:v>
                </c:pt>
                <c:pt idx="182">
                  <c:v>90.892100995902098</c:v>
                </c:pt>
                <c:pt idx="183">
                  <c:v>90.892100995902098</c:v>
                </c:pt>
                <c:pt idx="184">
                  <c:v>90.892100995902098</c:v>
                </c:pt>
                <c:pt idx="185">
                  <c:v>90.892100995902098</c:v>
                </c:pt>
                <c:pt idx="186">
                  <c:v>90.892100995902098</c:v>
                </c:pt>
                <c:pt idx="187">
                  <c:v>90.892100995902098</c:v>
                </c:pt>
                <c:pt idx="188">
                  <c:v>90.892100995902098</c:v>
                </c:pt>
                <c:pt idx="189">
                  <c:v>90.892100995902098</c:v>
                </c:pt>
                <c:pt idx="190">
                  <c:v>90.892100995902098</c:v>
                </c:pt>
                <c:pt idx="191">
                  <c:v>90.892100995902098</c:v>
                </c:pt>
                <c:pt idx="192">
                  <c:v>90.892100995902098</c:v>
                </c:pt>
                <c:pt idx="193">
                  <c:v>90.892100995902098</c:v>
                </c:pt>
                <c:pt idx="194">
                  <c:v>90.892100995902098</c:v>
                </c:pt>
                <c:pt idx="195">
                  <c:v>90.892100995902098</c:v>
                </c:pt>
                <c:pt idx="196">
                  <c:v>90.892100995902098</c:v>
                </c:pt>
                <c:pt idx="197">
                  <c:v>90.892100995902098</c:v>
                </c:pt>
                <c:pt idx="198">
                  <c:v>90.892100995902098</c:v>
                </c:pt>
                <c:pt idx="199">
                  <c:v>90.892100995902098</c:v>
                </c:pt>
                <c:pt idx="200">
                  <c:v>90.892100995902098</c:v>
                </c:pt>
                <c:pt idx="201">
                  <c:v>90.892100995902098</c:v>
                </c:pt>
                <c:pt idx="202">
                  <c:v>90.892100995902098</c:v>
                </c:pt>
                <c:pt idx="203">
                  <c:v>90.892100995902098</c:v>
                </c:pt>
                <c:pt idx="204">
                  <c:v>90.892100995902098</c:v>
                </c:pt>
                <c:pt idx="205">
                  <c:v>90.892100995902098</c:v>
                </c:pt>
                <c:pt idx="206">
                  <c:v>90.892100995902098</c:v>
                </c:pt>
                <c:pt idx="207">
                  <c:v>89.483555444630298</c:v>
                </c:pt>
                <c:pt idx="208">
                  <c:v>89.042352181318677</c:v>
                </c:pt>
                <c:pt idx="209">
                  <c:v>73.90834599864516</c:v>
                </c:pt>
                <c:pt idx="210">
                  <c:v>90.892100995902098</c:v>
                </c:pt>
                <c:pt idx="211">
                  <c:v>90.892100995902098</c:v>
                </c:pt>
                <c:pt idx="212">
                  <c:v>90.80421327650771</c:v>
                </c:pt>
                <c:pt idx="213">
                  <c:v>89.13063249103746</c:v>
                </c:pt>
                <c:pt idx="214">
                  <c:v>90.892100995902098</c:v>
                </c:pt>
                <c:pt idx="215">
                  <c:v>90.892100995902098</c:v>
                </c:pt>
                <c:pt idx="216">
                  <c:v>90.80421327650771</c:v>
                </c:pt>
                <c:pt idx="217">
                  <c:v>90.892100995902098</c:v>
                </c:pt>
                <c:pt idx="218">
                  <c:v>90.892100995902098</c:v>
                </c:pt>
                <c:pt idx="219">
                  <c:v>90.892100995902098</c:v>
                </c:pt>
                <c:pt idx="220">
                  <c:v>90.892100995902098</c:v>
                </c:pt>
                <c:pt idx="221">
                  <c:v>90.892100995902098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49-4750-9F1D-76F80F78F6A2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'1 (2)'!$AQ$4:$AQ$226</c:f>
              <c:numCache>
                <c:formatCode>0.00</c:formatCode>
                <c:ptCount val="223"/>
                <c:pt idx="0">
                  <c:v>84.5</c:v>
                </c:pt>
                <c:pt idx="1">
                  <c:v>84.5</c:v>
                </c:pt>
                <c:pt idx="2">
                  <c:v>84.5</c:v>
                </c:pt>
                <c:pt idx="3" formatCode="General">
                  <c:v>84.5</c:v>
                </c:pt>
                <c:pt idx="4" formatCode="General">
                  <c:v>84.5</c:v>
                </c:pt>
                <c:pt idx="5" formatCode="General">
                  <c:v>84.5</c:v>
                </c:pt>
                <c:pt idx="6">
                  <c:v>84.5</c:v>
                </c:pt>
                <c:pt idx="7">
                  <c:v>84.5</c:v>
                </c:pt>
                <c:pt idx="8">
                  <c:v>84.5</c:v>
                </c:pt>
                <c:pt idx="9">
                  <c:v>84.5</c:v>
                </c:pt>
                <c:pt idx="10" formatCode="General">
                  <c:v>84.5</c:v>
                </c:pt>
                <c:pt idx="11">
                  <c:v>84.5</c:v>
                </c:pt>
                <c:pt idx="12">
                  <c:v>84.5</c:v>
                </c:pt>
                <c:pt idx="13" formatCode="General">
                  <c:v>84.5</c:v>
                </c:pt>
                <c:pt idx="14" formatCode="General">
                  <c:v>84.5</c:v>
                </c:pt>
                <c:pt idx="15" formatCode="General">
                  <c:v>84.5</c:v>
                </c:pt>
                <c:pt idx="16" formatCode="General">
                  <c:v>84.5</c:v>
                </c:pt>
                <c:pt idx="17" formatCode="General">
                  <c:v>84.4</c:v>
                </c:pt>
                <c:pt idx="18" formatCode="General">
                  <c:v>84.5</c:v>
                </c:pt>
                <c:pt idx="19" formatCode="General">
                  <c:v>84.5</c:v>
                </c:pt>
                <c:pt idx="20" formatCode="General">
                  <c:v>84.5</c:v>
                </c:pt>
                <c:pt idx="21" formatCode="General">
                  <c:v>84.5</c:v>
                </c:pt>
                <c:pt idx="22" formatCode="General">
                  <c:v>84.5</c:v>
                </c:pt>
                <c:pt idx="23" formatCode="General">
                  <c:v>84.5</c:v>
                </c:pt>
                <c:pt idx="24">
                  <c:v>84.5</c:v>
                </c:pt>
                <c:pt idx="25" formatCode="General">
                  <c:v>84.5</c:v>
                </c:pt>
                <c:pt idx="26" formatCode="General">
                  <c:v>84.5</c:v>
                </c:pt>
                <c:pt idx="27" formatCode="General">
                  <c:v>84.5</c:v>
                </c:pt>
                <c:pt idx="28" formatCode="General">
                  <c:v>84.5</c:v>
                </c:pt>
                <c:pt idx="29" formatCode="General">
                  <c:v>84.5</c:v>
                </c:pt>
                <c:pt idx="30" formatCode="General">
                  <c:v>84.5</c:v>
                </c:pt>
                <c:pt idx="31" formatCode="General">
                  <c:v>84.4</c:v>
                </c:pt>
                <c:pt idx="32" formatCode="General">
                  <c:v>84.5</c:v>
                </c:pt>
                <c:pt idx="33" formatCode="General">
                  <c:v>84.5</c:v>
                </c:pt>
                <c:pt idx="34" formatCode="General">
                  <c:v>84.5</c:v>
                </c:pt>
                <c:pt idx="35" formatCode="General">
                  <c:v>84.5</c:v>
                </c:pt>
                <c:pt idx="36" formatCode="General">
                  <c:v>84.5</c:v>
                </c:pt>
                <c:pt idx="37" formatCode="General">
                  <c:v>84.3</c:v>
                </c:pt>
                <c:pt idx="39" formatCode="General">
                  <c:v>84.5</c:v>
                </c:pt>
                <c:pt idx="40" formatCode="General">
                  <c:v>84.5</c:v>
                </c:pt>
                <c:pt idx="41" formatCode="General">
                  <c:v>84.5</c:v>
                </c:pt>
                <c:pt idx="42" formatCode="General">
                  <c:v>84.5</c:v>
                </c:pt>
                <c:pt idx="43" formatCode="General">
                  <c:v>84.4</c:v>
                </c:pt>
                <c:pt idx="44" formatCode="General">
                  <c:v>84.5</c:v>
                </c:pt>
                <c:pt idx="45" formatCode="General">
                  <c:v>84.5</c:v>
                </c:pt>
                <c:pt idx="46" formatCode="General">
                  <c:v>84.5</c:v>
                </c:pt>
                <c:pt idx="47" formatCode="General">
                  <c:v>84.5</c:v>
                </c:pt>
                <c:pt idx="48" formatCode="General">
                  <c:v>84.5</c:v>
                </c:pt>
                <c:pt idx="49" formatCode="General">
                  <c:v>84.5</c:v>
                </c:pt>
                <c:pt idx="50" formatCode="General">
                  <c:v>84.5</c:v>
                </c:pt>
                <c:pt idx="51" formatCode="General">
                  <c:v>84.5</c:v>
                </c:pt>
                <c:pt idx="52" formatCode="General">
                  <c:v>84.5</c:v>
                </c:pt>
                <c:pt idx="53" formatCode="General">
                  <c:v>84.5</c:v>
                </c:pt>
                <c:pt idx="54" formatCode="General">
                  <c:v>84.5</c:v>
                </c:pt>
                <c:pt idx="55" formatCode="General">
                  <c:v>84.5</c:v>
                </c:pt>
                <c:pt idx="56" formatCode="General">
                  <c:v>84.5</c:v>
                </c:pt>
                <c:pt idx="57" formatCode="General">
                  <c:v>84.5</c:v>
                </c:pt>
                <c:pt idx="58" formatCode="General">
                  <c:v>84.5</c:v>
                </c:pt>
                <c:pt idx="59" formatCode="General">
                  <c:v>84.4</c:v>
                </c:pt>
                <c:pt idx="60" formatCode="General">
                  <c:v>84.5</c:v>
                </c:pt>
                <c:pt idx="61" formatCode="General">
                  <c:v>84.5</c:v>
                </c:pt>
                <c:pt idx="62" formatCode="General">
                  <c:v>84.5</c:v>
                </c:pt>
                <c:pt idx="63" formatCode="General">
                  <c:v>84.5</c:v>
                </c:pt>
                <c:pt idx="64" formatCode="General">
                  <c:v>84.5</c:v>
                </c:pt>
                <c:pt idx="65" formatCode="General">
                  <c:v>84.5</c:v>
                </c:pt>
                <c:pt idx="66" formatCode="General">
                  <c:v>84.5</c:v>
                </c:pt>
                <c:pt idx="67" formatCode="General">
                  <c:v>84.5</c:v>
                </c:pt>
                <c:pt idx="68" formatCode="General">
                  <c:v>84.5</c:v>
                </c:pt>
                <c:pt idx="69" formatCode="General">
                  <c:v>84.5</c:v>
                </c:pt>
                <c:pt idx="70" formatCode="General">
                  <c:v>84.5</c:v>
                </c:pt>
                <c:pt idx="71" formatCode="General">
                  <c:v>84.5</c:v>
                </c:pt>
                <c:pt idx="72" formatCode="General">
                  <c:v>84.5</c:v>
                </c:pt>
                <c:pt idx="73" formatCode="General">
                  <c:v>84.5</c:v>
                </c:pt>
                <c:pt idx="74" formatCode="General">
                  <c:v>84.5</c:v>
                </c:pt>
                <c:pt idx="75" formatCode="General">
                  <c:v>84.5</c:v>
                </c:pt>
                <c:pt idx="76" formatCode="General">
                  <c:v>84.5</c:v>
                </c:pt>
                <c:pt idx="78" formatCode="General">
                  <c:v>84.5</c:v>
                </c:pt>
                <c:pt idx="79" formatCode="General">
                  <c:v>84.5</c:v>
                </c:pt>
                <c:pt idx="80" formatCode="General">
                  <c:v>84.4</c:v>
                </c:pt>
                <c:pt idx="81" formatCode="General">
                  <c:v>84.5</c:v>
                </c:pt>
                <c:pt idx="82" formatCode="General">
                  <c:v>84.5</c:v>
                </c:pt>
                <c:pt idx="83" formatCode="General">
                  <c:v>84.5</c:v>
                </c:pt>
                <c:pt idx="84" formatCode="General">
                  <c:v>84.5</c:v>
                </c:pt>
                <c:pt idx="85" formatCode="General">
                  <c:v>84.5</c:v>
                </c:pt>
                <c:pt idx="86" formatCode="General">
                  <c:v>84.5</c:v>
                </c:pt>
                <c:pt idx="87" formatCode="General">
                  <c:v>84.5</c:v>
                </c:pt>
                <c:pt idx="88" formatCode="General">
                  <c:v>84.5</c:v>
                </c:pt>
                <c:pt idx="89" formatCode="General">
                  <c:v>84.5</c:v>
                </c:pt>
                <c:pt idx="90" formatCode="General">
                  <c:v>84.5</c:v>
                </c:pt>
                <c:pt idx="91" formatCode="General">
                  <c:v>84.5</c:v>
                </c:pt>
                <c:pt idx="92" formatCode="General">
                  <c:v>84.5</c:v>
                </c:pt>
                <c:pt idx="93" formatCode="General">
                  <c:v>84.5</c:v>
                </c:pt>
                <c:pt idx="94" formatCode="General">
                  <c:v>84.5</c:v>
                </c:pt>
                <c:pt idx="95" formatCode="General">
                  <c:v>84.5</c:v>
                </c:pt>
                <c:pt idx="96" formatCode="General">
                  <c:v>84.5</c:v>
                </c:pt>
                <c:pt idx="97" formatCode="General">
                  <c:v>84.5</c:v>
                </c:pt>
                <c:pt idx="98" formatCode="General">
                  <c:v>84.5</c:v>
                </c:pt>
                <c:pt idx="99" formatCode="General">
                  <c:v>84.5</c:v>
                </c:pt>
                <c:pt idx="100" formatCode="General">
                  <c:v>84.5</c:v>
                </c:pt>
                <c:pt idx="101" formatCode="General">
                  <c:v>84.5</c:v>
                </c:pt>
                <c:pt idx="102" formatCode="General">
                  <c:v>84.5</c:v>
                </c:pt>
                <c:pt idx="103" formatCode="General">
                  <c:v>84.5</c:v>
                </c:pt>
                <c:pt idx="104" formatCode="General">
                  <c:v>84.5</c:v>
                </c:pt>
                <c:pt idx="105" formatCode="General">
                  <c:v>84.5</c:v>
                </c:pt>
                <c:pt idx="107" formatCode="General">
                  <c:v>84.5</c:v>
                </c:pt>
                <c:pt idx="108" formatCode="General">
                  <c:v>84.5</c:v>
                </c:pt>
                <c:pt idx="109" formatCode="General">
                  <c:v>84.5</c:v>
                </c:pt>
                <c:pt idx="110" formatCode="General">
                  <c:v>84.5</c:v>
                </c:pt>
                <c:pt idx="111" formatCode="General">
                  <c:v>84.5</c:v>
                </c:pt>
                <c:pt idx="112" formatCode="General">
                  <c:v>84.5</c:v>
                </c:pt>
                <c:pt idx="113" formatCode="General">
                  <c:v>84.5</c:v>
                </c:pt>
                <c:pt idx="114" formatCode="General">
                  <c:v>84.5</c:v>
                </c:pt>
                <c:pt idx="115" formatCode="General">
                  <c:v>84.4</c:v>
                </c:pt>
                <c:pt idx="116" formatCode="General">
                  <c:v>84.4</c:v>
                </c:pt>
                <c:pt idx="117" formatCode="General">
                  <c:v>84.5</c:v>
                </c:pt>
                <c:pt idx="118" formatCode="General">
                  <c:v>84.5</c:v>
                </c:pt>
                <c:pt idx="119" formatCode="General">
                  <c:v>84.5</c:v>
                </c:pt>
                <c:pt idx="120" formatCode="General">
                  <c:v>84.4</c:v>
                </c:pt>
                <c:pt idx="121" formatCode="General">
                  <c:v>84.5</c:v>
                </c:pt>
                <c:pt idx="122" formatCode="General">
                  <c:v>84.5</c:v>
                </c:pt>
                <c:pt idx="123" formatCode="General">
                  <c:v>84.5</c:v>
                </c:pt>
                <c:pt idx="124" formatCode="General">
                  <c:v>84.5</c:v>
                </c:pt>
                <c:pt idx="125" formatCode="General">
                  <c:v>84.4</c:v>
                </c:pt>
                <c:pt idx="126" formatCode="General">
                  <c:v>84.5</c:v>
                </c:pt>
                <c:pt idx="127" formatCode="General">
                  <c:v>84.5</c:v>
                </c:pt>
                <c:pt idx="128" formatCode="General">
                  <c:v>84.5</c:v>
                </c:pt>
                <c:pt idx="129" formatCode="General">
                  <c:v>84.5</c:v>
                </c:pt>
                <c:pt idx="130" formatCode="General">
                  <c:v>84.4</c:v>
                </c:pt>
                <c:pt idx="131" formatCode="General">
                  <c:v>84.5</c:v>
                </c:pt>
                <c:pt idx="132" formatCode="General">
                  <c:v>84.5</c:v>
                </c:pt>
                <c:pt idx="133" formatCode="General">
                  <c:v>84.2</c:v>
                </c:pt>
                <c:pt idx="134" formatCode="General">
                  <c:v>84.4</c:v>
                </c:pt>
                <c:pt idx="135" formatCode="General">
                  <c:v>84.5</c:v>
                </c:pt>
                <c:pt idx="136" formatCode="General">
                  <c:v>84.5</c:v>
                </c:pt>
                <c:pt idx="137" formatCode="General">
                  <c:v>84.5</c:v>
                </c:pt>
                <c:pt idx="138" formatCode="General">
                  <c:v>84.5</c:v>
                </c:pt>
                <c:pt idx="139" formatCode="General">
                  <c:v>84.5</c:v>
                </c:pt>
                <c:pt idx="140" formatCode="General">
                  <c:v>84.5</c:v>
                </c:pt>
                <c:pt idx="142" formatCode="General">
                  <c:v>84.5</c:v>
                </c:pt>
                <c:pt idx="143" formatCode="General">
                  <c:v>84.5</c:v>
                </c:pt>
                <c:pt idx="144" formatCode="General">
                  <c:v>84.5</c:v>
                </c:pt>
                <c:pt idx="145" formatCode="General">
                  <c:v>84.5</c:v>
                </c:pt>
                <c:pt idx="146" formatCode="General">
                  <c:v>84.5</c:v>
                </c:pt>
                <c:pt idx="147" formatCode="General">
                  <c:v>84.5</c:v>
                </c:pt>
                <c:pt idx="148" formatCode="General">
                  <c:v>84.5</c:v>
                </c:pt>
                <c:pt idx="149" formatCode="General">
                  <c:v>84.5</c:v>
                </c:pt>
                <c:pt idx="150" formatCode="General">
                  <c:v>84.5</c:v>
                </c:pt>
                <c:pt idx="151" formatCode="General">
                  <c:v>84.5</c:v>
                </c:pt>
                <c:pt idx="152" formatCode="General">
                  <c:v>84.5</c:v>
                </c:pt>
                <c:pt idx="153" formatCode="General">
                  <c:v>84.5</c:v>
                </c:pt>
                <c:pt idx="154" formatCode="General">
                  <c:v>84.5</c:v>
                </c:pt>
                <c:pt idx="155" formatCode="General">
                  <c:v>84.5</c:v>
                </c:pt>
                <c:pt idx="157" formatCode="General">
                  <c:v>84.5</c:v>
                </c:pt>
                <c:pt idx="158" formatCode="General">
                  <c:v>80.8</c:v>
                </c:pt>
                <c:pt idx="159" formatCode="General">
                  <c:v>84.5</c:v>
                </c:pt>
                <c:pt idx="160" formatCode="General">
                  <c:v>84.5</c:v>
                </c:pt>
                <c:pt idx="161" formatCode="General">
                  <c:v>84.5</c:v>
                </c:pt>
                <c:pt idx="162" formatCode="General">
                  <c:v>84.5</c:v>
                </c:pt>
                <c:pt idx="163" formatCode="General">
                  <c:v>84.5</c:v>
                </c:pt>
                <c:pt idx="164" formatCode="General">
                  <c:v>84.5</c:v>
                </c:pt>
                <c:pt idx="165" formatCode="General">
                  <c:v>84.5</c:v>
                </c:pt>
                <c:pt idx="166" formatCode="General">
                  <c:v>84.5</c:v>
                </c:pt>
                <c:pt idx="167" formatCode="General">
                  <c:v>84.5</c:v>
                </c:pt>
                <c:pt idx="168" formatCode="General">
                  <c:v>84.5</c:v>
                </c:pt>
                <c:pt idx="169" formatCode="General">
                  <c:v>84.5</c:v>
                </c:pt>
                <c:pt idx="172" formatCode="General">
                  <c:v>104.8</c:v>
                </c:pt>
                <c:pt idx="173" formatCode="General">
                  <c:v>104.8</c:v>
                </c:pt>
                <c:pt idx="174" formatCode="General">
                  <c:v>104.8</c:v>
                </c:pt>
                <c:pt idx="175" formatCode="General">
                  <c:v>104.8</c:v>
                </c:pt>
                <c:pt idx="176" formatCode="General">
                  <c:v>104.8</c:v>
                </c:pt>
                <c:pt idx="177" formatCode="General">
                  <c:v>104.8</c:v>
                </c:pt>
                <c:pt idx="178" formatCode="General">
                  <c:v>104.8</c:v>
                </c:pt>
                <c:pt idx="180" formatCode="General">
                  <c:v>104.8</c:v>
                </c:pt>
                <c:pt idx="181" formatCode="General">
                  <c:v>104.8</c:v>
                </c:pt>
                <c:pt idx="182" formatCode="General">
                  <c:v>104.8</c:v>
                </c:pt>
                <c:pt idx="183" formatCode="General">
                  <c:v>104.8</c:v>
                </c:pt>
                <c:pt idx="184" formatCode="General">
                  <c:v>104.8</c:v>
                </c:pt>
                <c:pt idx="185" formatCode="General">
                  <c:v>104.8</c:v>
                </c:pt>
                <c:pt idx="186" formatCode="General">
                  <c:v>104.8</c:v>
                </c:pt>
                <c:pt idx="187" formatCode="General">
                  <c:v>104.8</c:v>
                </c:pt>
                <c:pt idx="188" formatCode="General">
                  <c:v>104.8</c:v>
                </c:pt>
                <c:pt idx="189" formatCode="General">
                  <c:v>104.8</c:v>
                </c:pt>
                <c:pt idx="190" formatCode="General">
                  <c:v>104.8</c:v>
                </c:pt>
                <c:pt idx="191" formatCode="General">
                  <c:v>104.8</c:v>
                </c:pt>
                <c:pt idx="192" formatCode="General">
                  <c:v>104.8</c:v>
                </c:pt>
                <c:pt idx="193" formatCode="General">
                  <c:v>104.8</c:v>
                </c:pt>
                <c:pt idx="194" formatCode="General">
                  <c:v>104.8</c:v>
                </c:pt>
                <c:pt idx="195" formatCode="General">
                  <c:v>104.8</c:v>
                </c:pt>
                <c:pt idx="196" formatCode="General">
                  <c:v>104.8</c:v>
                </c:pt>
                <c:pt idx="197" formatCode="General">
                  <c:v>104.8</c:v>
                </c:pt>
                <c:pt idx="198" formatCode="General">
                  <c:v>104.8</c:v>
                </c:pt>
                <c:pt idx="199" formatCode="General">
                  <c:v>104.8</c:v>
                </c:pt>
                <c:pt idx="200" formatCode="General">
                  <c:v>104.8</c:v>
                </c:pt>
                <c:pt idx="201" formatCode="General">
                  <c:v>104.8</c:v>
                </c:pt>
                <c:pt idx="202" formatCode="General">
                  <c:v>104.8</c:v>
                </c:pt>
                <c:pt idx="203" formatCode="General">
                  <c:v>104.8</c:v>
                </c:pt>
                <c:pt idx="204" formatCode="General">
                  <c:v>104.8</c:v>
                </c:pt>
                <c:pt idx="205" formatCode="General">
                  <c:v>104.8</c:v>
                </c:pt>
                <c:pt idx="206" formatCode="General">
                  <c:v>104.8</c:v>
                </c:pt>
                <c:pt idx="207" formatCode="General">
                  <c:v>103.2</c:v>
                </c:pt>
                <c:pt idx="208" formatCode="General">
                  <c:v>102.7</c:v>
                </c:pt>
                <c:pt idx="209" formatCode="General">
                  <c:v>85.9</c:v>
                </c:pt>
                <c:pt idx="210" formatCode="General">
                  <c:v>104.8</c:v>
                </c:pt>
                <c:pt idx="211" formatCode="General">
                  <c:v>104.8</c:v>
                </c:pt>
                <c:pt idx="212" formatCode="General">
                  <c:v>104.7</c:v>
                </c:pt>
                <c:pt idx="213" formatCode="General">
                  <c:v>102.8</c:v>
                </c:pt>
                <c:pt idx="214" formatCode="General">
                  <c:v>104.8</c:v>
                </c:pt>
                <c:pt idx="215" formatCode="General">
                  <c:v>104.8</c:v>
                </c:pt>
                <c:pt idx="216" formatCode="General">
                  <c:v>104.7</c:v>
                </c:pt>
                <c:pt idx="217" formatCode="General">
                  <c:v>104.8</c:v>
                </c:pt>
                <c:pt idx="218" formatCode="General">
                  <c:v>104.8</c:v>
                </c:pt>
                <c:pt idx="219" formatCode="General">
                  <c:v>104.8</c:v>
                </c:pt>
                <c:pt idx="220" formatCode="General">
                  <c:v>104.8</c:v>
                </c:pt>
                <c:pt idx="221" formatCode="General">
                  <c:v>104.8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49-4750-9F1D-76F80F78F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50"/>
      </c:valAx>
      <c:valAx>
        <c:axId val="234973656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327577827402112E-2"/>
              <c:y val="0.12710045846435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PAVEMENT PERFORMANCE IN FATIGUE</a:t>
            </a:r>
          </a:p>
        </c:rich>
      </c:tx>
      <c:layout>
        <c:manualLayout>
          <c:xMode val="edge"/>
          <c:yMode val="edge"/>
          <c:x val="0.33733458696257884"/>
          <c:y val="1.724881648671759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6216976241787974E-2"/>
          <c:y val="0.15402975814714567"/>
          <c:w val="0.87929986322124831"/>
          <c:h val="0.69345837955653977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'1 (2)'!$BA$3</c:f>
              <c:strCache>
                <c:ptCount val="1"/>
                <c:pt idx="0">
                  <c:v>Back calculated Tensile Strain (microstrains)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74E-41A5-BDE7-8860D6A52E00}"/>
            </c:ext>
          </c:extLst>
        </c:ser>
        <c:ser>
          <c:idx val="3"/>
          <c:order val="1"/>
          <c:tx>
            <c:strRef>
              <c:f>'1 (2)'!$BB$3</c:f>
              <c:strCache>
                <c:ptCount val="1"/>
                <c:pt idx="0">
                  <c:v>Allowable Tensile Strain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374E-41A5-BDE7-8860D6A52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154537505588354"/>
              <c:y val="0.91772572588995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  <c:max val="25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Tangential Strain Values, micro strains</a:t>
                </a:r>
              </a:p>
            </c:rich>
          </c:tx>
          <c:layout>
            <c:manualLayout>
              <c:xMode val="edge"/>
              <c:yMode val="edge"/>
              <c:x val="1.5361119630539611E-2"/>
              <c:y val="0.109034250988479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0833836114186592E-2"/>
          <c:y val="7.0413064335097517E-2"/>
          <c:w val="0.86747606279675959"/>
          <c:h val="5.9977801995538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PAVEMENT PERFORMANCE IN RUTTING</a:t>
            </a:r>
          </a:p>
        </c:rich>
      </c:tx>
      <c:layout>
        <c:manualLayout>
          <c:xMode val="edge"/>
          <c:yMode val="edge"/>
          <c:x val="0.3127541405388356"/>
          <c:y val="8.849202345442758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933893483540486E-2"/>
          <c:y val="0.14832136022837783"/>
          <c:w val="0.89107990513848589"/>
          <c:h val="0.6612193396144207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'1 (2)'!$BE$3</c:f>
              <c:strCache>
                <c:ptCount val="1"/>
                <c:pt idx="0">
                  <c:v>Back calculated Compressive strains (microstarins)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A15-4DEA-A843-73083510A8F4}"/>
            </c:ext>
          </c:extLst>
        </c:ser>
        <c:ser>
          <c:idx val="3"/>
          <c:order val="1"/>
          <c:tx>
            <c:strRef>
              <c:f>'1 (2)'!$BF$3</c:f>
              <c:strCache>
                <c:ptCount val="1"/>
                <c:pt idx="0">
                  <c:v>Allowable Compressive Strains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8A15-4DEA-A843-73083510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0405798884514436E-2"/>
              <c:y val="0.16653138437482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6335321778690164E-2"/>
          <c:y val="7.5489886473354181E-2"/>
          <c:w val="0.96736223426398971"/>
          <c:h val="7.7962448165971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solidFill>
            <a:schemeClr val="accent2"/>
          </a:solidFill>
        </a:ln>
        <a:effectLst/>
        <a:sp3d>
          <a:contourClr>
            <a:schemeClr val="accent2"/>
          </a:contourClr>
        </a:sp3d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Bituminous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cat>
          <c:val>
            <c:numRef>
              <c:f>'1 (2)'!$AT$4:$AT$226</c:f>
              <c:numCache>
                <c:formatCode>0.00</c:formatCode>
                <c:ptCount val="223"/>
                <c:pt idx="0">
                  <c:v>3338.5627092508244</c:v>
                </c:pt>
                <c:pt idx="1">
                  <c:v>2295.4507415209587</c:v>
                </c:pt>
                <c:pt idx="2">
                  <c:v>2275.3521484706171</c:v>
                </c:pt>
                <c:pt idx="3">
                  <c:v>3340.7913892970532</c:v>
                </c:pt>
                <c:pt idx="4">
                  <c:v>2280.0418201823636</c:v>
                </c:pt>
                <c:pt idx="5">
                  <c:v>2222.9043913678197</c:v>
                </c:pt>
                <c:pt idx="6">
                  <c:v>1945.0652693433308</c:v>
                </c:pt>
                <c:pt idx="7">
                  <c:v>1392.9250288930341</c:v>
                </c:pt>
                <c:pt idx="8">
                  <c:v>2276.8834698458809</c:v>
                </c:pt>
                <c:pt idx="9">
                  <c:v>2289.2297484339483</c:v>
                </c:pt>
                <c:pt idx="10">
                  <c:v>3340.7913892970532</c:v>
                </c:pt>
                <c:pt idx="11">
                  <c:v>2276.8834698458809</c:v>
                </c:pt>
                <c:pt idx="12">
                  <c:v>3333.9660566554771</c:v>
                </c:pt>
                <c:pt idx="13">
                  <c:v>2241.3759554569438</c:v>
                </c:pt>
                <c:pt idx="14">
                  <c:v>2259.9432271320215</c:v>
                </c:pt>
                <c:pt idx="15">
                  <c:v>2295.4507415209587</c:v>
                </c:pt>
                <c:pt idx="16">
                  <c:v>2821.7875235315087</c:v>
                </c:pt>
                <c:pt idx="17">
                  <c:v>730.15317324313685</c:v>
                </c:pt>
                <c:pt idx="18">
                  <c:v>1892.5218046545797</c:v>
                </c:pt>
                <c:pt idx="19">
                  <c:v>2579.1399834983417</c:v>
                </c:pt>
                <c:pt idx="20">
                  <c:v>2247.5969485439541</c:v>
                </c:pt>
                <c:pt idx="21">
                  <c:v>2886.9764148837025</c:v>
                </c:pt>
                <c:pt idx="22">
                  <c:v>2269.2268629695604</c:v>
                </c:pt>
                <c:pt idx="23">
                  <c:v>2216.6833982808089</c:v>
                </c:pt>
                <c:pt idx="24">
                  <c:v>2192.7425804834143</c:v>
                </c:pt>
                <c:pt idx="25">
                  <c:v>2218.2147196560732</c:v>
                </c:pt>
                <c:pt idx="26">
                  <c:v>2242.9072768322076</c:v>
                </c:pt>
                <c:pt idx="27">
                  <c:v>1421.736189346808</c:v>
                </c:pt>
                <c:pt idx="28">
                  <c:v>3289.1138707251216</c:v>
                </c:pt>
                <c:pt idx="29">
                  <c:v>1904.8680832426469</c:v>
                </c:pt>
                <c:pt idx="30">
                  <c:v>1308.9926530929852</c:v>
                </c:pt>
                <c:pt idx="31">
                  <c:v>3318.3652963318755</c:v>
                </c:pt>
                <c:pt idx="32">
                  <c:v>916.97438102536307</c:v>
                </c:pt>
                <c:pt idx="33">
                  <c:v>2286.1671056834198</c:v>
                </c:pt>
                <c:pt idx="34">
                  <c:v>3253.1764049796811</c:v>
                </c:pt>
                <c:pt idx="35">
                  <c:v>2290.7610698092121</c:v>
                </c:pt>
                <c:pt idx="36">
                  <c:v>3327.2800165167905</c:v>
                </c:pt>
                <c:pt idx="37">
                  <c:v>727.09053049260865</c:v>
                </c:pt>
                <c:pt idx="38">
                  <c:v>0</c:v>
                </c:pt>
                <c:pt idx="39">
                  <c:v>2499.2307919436603</c:v>
                </c:pt>
                <c:pt idx="40">
                  <c:v>2278.4147912211452</c:v>
                </c:pt>
                <c:pt idx="41">
                  <c:v>2290.7610698092121</c:v>
                </c:pt>
                <c:pt idx="42">
                  <c:v>739.43680908067574</c:v>
                </c:pt>
                <c:pt idx="43">
                  <c:v>797.6668916762826</c:v>
                </c:pt>
                <c:pt idx="44">
                  <c:v>2255.3492630062287</c:v>
                </c:pt>
                <c:pt idx="45">
                  <c:v>1631.6229253439503</c:v>
                </c:pt>
                <c:pt idx="46">
                  <c:v>2468.9092034541964</c:v>
                </c:pt>
                <c:pt idx="47">
                  <c:v>2276.8834698458809</c:v>
                </c:pt>
                <c:pt idx="48">
                  <c:v>2261.4745485072854</c:v>
                </c:pt>
                <c:pt idx="49">
                  <c:v>2499.2307919436603</c:v>
                </c:pt>
                <c:pt idx="50">
                  <c:v>2290.7610698092121</c:v>
                </c:pt>
                <c:pt idx="51">
                  <c:v>2086.1252880751331</c:v>
                </c:pt>
                <c:pt idx="52">
                  <c:v>1809.1604972886375</c:v>
                </c:pt>
                <c:pt idx="53">
                  <c:v>2296.9820628962229</c:v>
                </c:pt>
                <c:pt idx="54">
                  <c:v>2256.880584381493</c:v>
                </c:pt>
                <c:pt idx="55">
                  <c:v>2487.415828152938</c:v>
                </c:pt>
                <c:pt idx="56">
                  <c:v>2290.7610698092121</c:v>
                </c:pt>
                <c:pt idx="57">
                  <c:v>2293.9194201456949</c:v>
                </c:pt>
                <c:pt idx="58">
                  <c:v>2479.0512520179136</c:v>
                </c:pt>
                <c:pt idx="59">
                  <c:v>731.684494618401</c:v>
                </c:pt>
                <c:pt idx="60">
                  <c:v>852.08463774854465</c:v>
                </c:pt>
                <c:pt idx="61">
                  <c:v>2504.3540948263626</c:v>
                </c:pt>
                <c:pt idx="62">
                  <c:v>2287.698427058684</c:v>
                </c:pt>
                <c:pt idx="63">
                  <c:v>2263.0058698825496</c:v>
                </c:pt>
                <c:pt idx="64">
                  <c:v>2472.2550339082059</c:v>
                </c:pt>
                <c:pt idx="65">
                  <c:v>2275.3521484706171</c:v>
                </c:pt>
                <c:pt idx="66">
                  <c:v>2281.5731415576274</c:v>
                </c:pt>
                <c:pt idx="67">
                  <c:v>2507.6999252803726</c:v>
                </c:pt>
                <c:pt idx="68">
                  <c:v>2167.2982839285405</c:v>
                </c:pt>
                <c:pt idx="69">
                  <c:v>2269.2268629695604</c:v>
                </c:pt>
                <c:pt idx="70">
                  <c:v>2472.2550339082059</c:v>
                </c:pt>
                <c:pt idx="71">
                  <c:v>1855.4829688903781</c:v>
                </c:pt>
                <c:pt idx="72">
                  <c:v>1270.4224959535193</c:v>
                </c:pt>
                <c:pt idx="73">
                  <c:v>2433.4643120820297</c:v>
                </c:pt>
                <c:pt idx="74">
                  <c:v>2255.3492630062287</c:v>
                </c:pt>
                <c:pt idx="75">
                  <c:v>1411.5222227853999</c:v>
                </c:pt>
                <c:pt idx="76">
                  <c:v>1827.7277689637153</c:v>
                </c:pt>
                <c:pt idx="77">
                  <c:v>0</c:v>
                </c:pt>
                <c:pt idx="78">
                  <c:v>2086.5112171358755</c:v>
                </c:pt>
                <c:pt idx="79">
                  <c:v>2048.3079854053385</c:v>
                </c:pt>
                <c:pt idx="80">
                  <c:v>670.00564338452705</c:v>
                </c:pt>
                <c:pt idx="81">
                  <c:v>658.67640914719539</c:v>
                </c:pt>
                <c:pt idx="82">
                  <c:v>2096.4352750336934</c:v>
                </c:pt>
                <c:pt idx="83">
                  <c:v>2080.8905117778195</c:v>
                </c:pt>
                <c:pt idx="84">
                  <c:v>2104.9541565919972</c:v>
                </c:pt>
                <c:pt idx="85">
                  <c:v>2100.6508040522353</c:v>
                </c:pt>
                <c:pt idx="86">
                  <c:v>2097.8404513732071</c:v>
                </c:pt>
                <c:pt idx="87">
                  <c:v>2082.2956881173336</c:v>
                </c:pt>
                <c:pt idx="88">
                  <c:v>688.44858284064856</c:v>
                </c:pt>
                <c:pt idx="89">
                  <c:v>2295.4507415209587</c:v>
                </c:pt>
                <c:pt idx="90">
                  <c:v>2280.0418201823636</c:v>
                </c:pt>
                <c:pt idx="91">
                  <c:v>2275.3521484706171</c:v>
                </c:pt>
                <c:pt idx="92">
                  <c:v>2296.9820628962229</c:v>
                </c:pt>
                <c:pt idx="93">
                  <c:v>2286.1671056834198</c:v>
                </c:pt>
                <c:pt idx="94">
                  <c:v>1674.8827541951625</c:v>
                </c:pt>
                <c:pt idx="95">
                  <c:v>2247.5969485439541</c:v>
                </c:pt>
                <c:pt idx="96">
                  <c:v>736.37416633014743</c:v>
                </c:pt>
                <c:pt idx="97">
                  <c:v>2272.2895057200885</c:v>
                </c:pt>
                <c:pt idx="98">
                  <c:v>2236.7819913311509</c:v>
                </c:pt>
                <c:pt idx="99">
                  <c:v>2249.1282699192184</c:v>
                </c:pt>
                <c:pt idx="100">
                  <c:v>2293.9194201456949</c:v>
                </c:pt>
                <c:pt idx="101">
                  <c:v>2290.7610698092121</c:v>
                </c:pt>
                <c:pt idx="102">
                  <c:v>1228.7896960635253</c:v>
                </c:pt>
                <c:pt idx="103">
                  <c:v>2286.1671056834198</c:v>
                </c:pt>
                <c:pt idx="104">
                  <c:v>2293.9194201456949</c:v>
                </c:pt>
                <c:pt idx="105">
                  <c:v>1137.6760742353085</c:v>
                </c:pt>
                <c:pt idx="106">
                  <c:v>0</c:v>
                </c:pt>
                <c:pt idx="107">
                  <c:v>2186.4509854325206</c:v>
                </c:pt>
                <c:pt idx="108">
                  <c:v>1890.9155992964957</c:v>
                </c:pt>
                <c:pt idx="109">
                  <c:v>695.43772393102677</c:v>
                </c:pt>
                <c:pt idx="110">
                  <c:v>2174.62737708539</c:v>
                </c:pt>
                <c:pt idx="111">
                  <c:v>1915.7036384520541</c:v>
                </c:pt>
                <c:pt idx="112">
                  <c:v>1907.8715869924804</c:v>
                </c:pt>
                <c:pt idx="113">
                  <c:v>2195.3416056625333</c:v>
                </c:pt>
                <c:pt idx="114">
                  <c:v>1929.9951137958128</c:v>
                </c:pt>
                <c:pt idx="115">
                  <c:v>1937.8271652553865</c:v>
                </c:pt>
                <c:pt idx="116">
                  <c:v>2164.2702627968188</c:v>
                </c:pt>
                <c:pt idx="117">
                  <c:v>1202.0180420482059</c:v>
                </c:pt>
                <c:pt idx="118">
                  <c:v>625.11074639196681</c:v>
                </c:pt>
                <c:pt idx="119">
                  <c:v>2158.3126306839235</c:v>
                </c:pt>
                <c:pt idx="120">
                  <c:v>1936.5352804785496</c:v>
                </c:pt>
                <c:pt idx="121">
                  <c:v>1864.9164181626525</c:v>
                </c:pt>
                <c:pt idx="122">
                  <c:v>2176.0938711439489</c:v>
                </c:pt>
                <c:pt idx="123">
                  <c:v>1622.6880225057294</c:v>
                </c:pt>
                <c:pt idx="124">
                  <c:v>1933.9515109248755</c:v>
                </c:pt>
                <c:pt idx="125">
                  <c:v>2187.9174794910791</c:v>
                </c:pt>
                <c:pt idx="126">
                  <c:v>1927.4113442421387</c:v>
                </c:pt>
                <c:pt idx="127">
                  <c:v>1900.0395355329063</c:v>
                </c:pt>
                <c:pt idx="128">
                  <c:v>2198.2745937796508</c:v>
                </c:pt>
                <c:pt idx="129">
                  <c:v>1901.3314203097436</c:v>
                </c:pt>
                <c:pt idx="130">
                  <c:v>1936.5352804785496</c:v>
                </c:pt>
                <c:pt idx="131">
                  <c:v>2174.62737708539</c:v>
                </c:pt>
                <c:pt idx="132">
                  <c:v>1890.9155992964957</c:v>
                </c:pt>
                <c:pt idx="133">
                  <c:v>613.40304060188214</c:v>
                </c:pt>
                <c:pt idx="134">
                  <c:v>2190.8504676081971</c:v>
                </c:pt>
                <c:pt idx="135">
                  <c:v>2173.1608830268315</c:v>
                </c:pt>
                <c:pt idx="136">
                  <c:v>2180.4933533196254</c:v>
                </c:pt>
                <c:pt idx="137">
                  <c:v>2189.3839735496381</c:v>
                </c:pt>
                <c:pt idx="138">
                  <c:v>2184.9844913739616</c:v>
                </c:pt>
                <c:pt idx="139">
                  <c:v>2174.62737708539</c:v>
                </c:pt>
                <c:pt idx="140">
                  <c:v>1343.7668370331662</c:v>
                </c:pt>
                <c:pt idx="141">
                  <c:v>0</c:v>
                </c:pt>
                <c:pt idx="142">
                  <c:v>1620.722026642675</c:v>
                </c:pt>
                <c:pt idx="143">
                  <c:v>1616.3381793959343</c:v>
                </c:pt>
                <c:pt idx="144">
                  <c:v>1039.5882759966139</c:v>
                </c:pt>
                <c:pt idx="145">
                  <c:v>731.34901646015987</c:v>
                </c:pt>
                <c:pt idx="146">
                  <c:v>720.32090073007771</c:v>
                </c:pt>
                <c:pt idx="147">
                  <c:v>1635.1065254210428</c:v>
                </c:pt>
                <c:pt idx="148">
                  <c:v>1622.9824478792757</c:v>
                </c:pt>
                <c:pt idx="149">
                  <c:v>1612.9817963476487</c:v>
                </c:pt>
                <c:pt idx="150">
                  <c:v>1576.2335784295174</c:v>
                </c:pt>
                <c:pt idx="151">
                  <c:v>1563.4753460273425</c:v>
                </c:pt>
                <c:pt idx="152">
                  <c:v>1564.5275713800991</c:v>
                </c:pt>
                <c:pt idx="153">
                  <c:v>1565.5797967328558</c:v>
                </c:pt>
                <c:pt idx="154">
                  <c:v>1570.9066875811864</c:v>
                </c:pt>
                <c:pt idx="155">
                  <c:v>1559.2664446163158</c:v>
                </c:pt>
                <c:pt idx="156">
                  <c:v>0</c:v>
                </c:pt>
                <c:pt idx="157">
                  <c:v>597.71017304779946</c:v>
                </c:pt>
                <c:pt idx="158">
                  <c:v>517.01998466247881</c:v>
                </c:pt>
                <c:pt idx="159">
                  <c:v>1637.2984490444132</c:v>
                </c:pt>
                <c:pt idx="160">
                  <c:v>1620.722026642675</c:v>
                </c:pt>
                <c:pt idx="161">
                  <c:v>1636.2024872327279</c:v>
                </c:pt>
                <c:pt idx="162">
                  <c:v>1694.0259169409969</c:v>
                </c:pt>
                <c:pt idx="163">
                  <c:v>1326.9227519733688</c:v>
                </c:pt>
                <c:pt idx="164">
                  <c:v>1326.9227519733688</c:v>
                </c:pt>
                <c:pt idx="165">
                  <c:v>1706.655122033178</c:v>
                </c:pt>
                <c:pt idx="166">
                  <c:v>1692.8842938818168</c:v>
                </c:pt>
                <c:pt idx="167">
                  <c:v>1674.4756220525367</c:v>
                </c:pt>
                <c:pt idx="168">
                  <c:v>1329.2059980917293</c:v>
                </c:pt>
                <c:pt idx="169">
                  <c:v>1710.1513426519173</c:v>
                </c:pt>
                <c:pt idx="170">
                  <c:v>0</c:v>
                </c:pt>
                <c:pt idx="171">
                  <c:v>0</c:v>
                </c:pt>
                <c:pt idx="172">
                  <c:v>1569.8544622284298</c:v>
                </c:pt>
                <c:pt idx="173">
                  <c:v>1573.0111382867001</c:v>
                </c:pt>
                <c:pt idx="174">
                  <c:v>1575.1813530767604</c:v>
                </c:pt>
                <c:pt idx="175">
                  <c:v>1575.1813530767604</c:v>
                </c:pt>
                <c:pt idx="176">
                  <c:v>503.81865171681125</c:v>
                </c:pt>
                <c:pt idx="177">
                  <c:v>701.11090535869005</c:v>
                </c:pt>
                <c:pt idx="178">
                  <c:v>1566.69778617016</c:v>
                </c:pt>
                <c:pt idx="179">
                  <c:v>0</c:v>
                </c:pt>
                <c:pt idx="180">
                  <c:v>1616.3381793959343</c:v>
                </c:pt>
                <c:pt idx="181">
                  <c:v>1642.8467557160695</c:v>
                </c:pt>
                <c:pt idx="182">
                  <c:v>1639.4903726677835</c:v>
                </c:pt>
                <c:pt idx="183">
                  <c:v>1231.8610763341308</c:v>
                </c:pt>
                <c:pt idx="184">
                  <c:v>1090.4135050135135</c:v>
                </c:pt>
                <c:pt idx="185">
                  <c:v>1252.8213459826097</c:v>
                </c:pt>
                <c:pt idx="186">
                  <c:v>1634.0105636093576</c:v>
                </c:pt>
                <c:pt idx="187">
                  <c:v>1642.8467557160695</c:v>
                </c:pt>
                <c:pt idx="188">
                  <c:v>1640.6548320926988</c:v>
                </c:pt>
                <c:pt idx="189">
                  <c:v>1639.4903726677835</c:v>
                </c:pt>
                <c:pt idx="190">
                  <c:v>647.43944025301403</c:v>
                </c:pt>
                <c:pt idx="191">
                  <c:v>783.2702072887447</c:v>
                </c:pt>
                <c:pt idx="192">
                  <c:v>1627.3662951260164</c:v>
                </c:pt>
                <c:pt idx="193">
                  <c:v>1641.7507939043844</c:v>
                </c:pt>
                <c:pt idx="194">
                  <c:v>1546.744604353926</c:v>
                </c:pt>
                <c:pt idx="195">
                  <c:v>1594.21345032254</c:v>
                </c:pt>
                <c:pt idx="196">
                  <c:v>1116.9220813336485</c:v>
                </c:pt>
                <c:pt idx="197">
                  <c:v>1246.2455751124987</c:v>
                </c:pt>
                <c:pt idx="198">
                  <c:v>1246.2455751124987</c:v>
                </c:pt>
                <c:pt idx="199">
                  <c:v>879.44085626411845</c:v>
                </c:pt>
                <c:pt idx="200">
                  <c:v>857.2411749116892</c:v>
                </c:pt>
                <c:pt idx="201">
                  <c:v>1769.6395603492606</c:v>
                </c:pt>
                <c:pt idx="202">
                  <c:v>575.50825322288404</c:v>
                </c:pt>
                <c:pt idx="203">
                  <c:v>598.25502737506713</c:v>
                </c:pt>
                <c:pt idx="204">
                  <c:v>1142.6165538993735</c:v>
                </c:pt>
                <c:pt idx="205">
                  <c:v>832.11565313574829</c:v>
                </c:pt>
                <c:pt idx="206">
                  <c:v>658.24406901170721</c:v>
                </c:pt>
                <c:pt idx="207">
                  <c:v>557.51897431821612</c:v>
                </c:pt>
                <c:pt idx="208">
                  <c:v>559.89772194197394</c:v>
                </c:pt>
                <c:pt idx="209">
                  <c:v>562.35080542897401</c:v>
                </c:pt>
                <c:pt idx="210">
                  <c:v>579.07637465852054</c:v>
                </c:pt>
                <c:pt idx="211">
                  <c:v>557.51897431821612</c:v>
                </c:pt>
                <c:pt idx="212">
                  <c:v>558.70834813009503</c:v>
                </c:pt>
                <c:pt idx="213">
                  <c:v>557.51897431821612</c:v>
                </c:pt>
                <c:pt idx="214">
                  <c:v>581.52945814552061</c:v>
                </c:pt>
                <c:pt idx="215">
                  <c:v>1719.3141809341364</c:v>
                </c:pt>
                <c:pt idx="216">
                  <c:v>611.48681103221952</c:v>
                </c:pt>
                <c:pt idx="217">
                  <c:v>1185.8056904432246</c:v>
                </c:pt>
                <c:pt idx="218">
                  <c:v>1267.2777965569267</c:v>
                </c:pt>
                <c:pt idx="219">
                  <c:v>1315.2987642115356</c:v>
                </c:pt>
                <c:pt idx="220">
                  <c:v>1782.871344006413</c:v>
                </c:pt>
                <c:pt idx="221">
                  <c:v>1763.6926912898662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2-4EDD-8E09-A5822FEC4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94975198733927"/>
              <c:y val="0.9016966732067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136709341364111"/>
          <c:y val="4.2649371164653273E-4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Granular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cat>
          <c:val>
            <c:numRef>
              <c:f>'1 (2)'!$AU$4:$AU$226</c:f>
              <c:numCache>
                <c:formatCode>0.00</c:formatCode>
                <c:ptCount val="223"/>
                <c:pt idx="0">
                  <c:v>226.02706691766369</c:v>
                </c:pt>
                <c:pt idx="1">
                  <c:v>225.21388417836633</c:v>
                </c:pt>
                <c:pt idx="2">
                  <c:v>225.94580142446281</c:v>
                </c:pt>
                <c:pt idx="3">
                  <c:v>225.62062226438721</c:v>
                </c:pt>
                <c:pt idx="4">
                  <c:v>225.78323529424827</c:v>
                </c:pt>
                <c:pt idx="5">
                  <c:v>226.27079318371617</c:v>
                </c:pt>
                <c:pt idx="6">
                  <c:v>195.96269418843994</c:v>
                </c:pt>
                <c:pt idx="7">
                  <c:v>186.85984941092173</c:v>
                </c:pt>
                <c:pt idx="8">
                  <c:v>225.70193464486843</c:v>
                </c:pt>
                <c:pt idx="9">
                  <c:v>225.62062226438721</c:v>
                </c:pt>
                <c:pt idx="10">
                  <c:v>223.42073085604764</c:v>
                </c:pt>
                <c:pt idx="11">
                  <c:v>225.53929814660754</c:v>
                </c:pt>
                <c:pt idx="12">
                  <c:v>225.45796228532677</c:v>
                </c:pt>
                <c:pt idx="13">
                  <c:v>225.29525530742299</c:v>
                </c:pt>
                <c:pt idx="14">
                  <c:v>225.13250128094145</c:v>
                </c:pt>
                <c:pt idx="15">
                  <c:v>223.33908746790817</c:v>
                </c:pt>
                <c:pt idx="16">
                  <c:v>188.69358977385903</c:v>
                </c:pt>
                <c:pt idx="17">
                  <c:v>187.12222424480061</c:v>
                </c:pt>
                <c:pt idx="18">
                  <c:v>186.59733656456754</c:v>
                </c:pt>
                <c:pt idx="19">
                  <c:v>186.85984941092173</c:v>
                </c:pt>
                <c:pt idx="20">
                  <c:v>225.86452421871772</c:v>
                </c:pt>
                <c:pt idx="21">
                  <c:v>192.08147120770175</c:v>
                </c:pt>
                <c:pt idx="22">
                  <c:v>226.43321891141127</c:v>
                </c:pt>
                <c:pt idx="23">
                  <c:v>225.53929814660754</c:v>
                </c:pt>
                <c:pt idx="24">
                  <c:v>192.08147120770175</c:v>
                </c:pt>
                <c:pt idx="25">
                  <c:v>226.27079318371617</c:v>
                </c:pt>
                <c:pt idx="26">
                  <c:v>225.70193464486843</c:v>
                </c:pt>
                <c:pt idx="27">
                  <c:v>195.96269418843994</c:v>
                </c:pt>
                <c:pt idx="28">
                  <c:v>225.78323529424827</c:v>
                </c:pt>
                <c:pt idx="29">
                  <c:v>225.29525530742299</c:v>
                </c:pt>
                <c:pt idx="30">
                  <c:v>187.12222424480061</c:v>
                </c:pt>
                <c:pt idx="31">
                  <c:v>225.70193464486843</c:v>
                </c:pt>
                <c:pt idx="32">
                  <c:v>187.38446133136537</c:v>
                </c:pt>
                <c:pt idx="33">
                  <c:v>226.35201188842771</c:v>
                </c:pt>
                <c:pt idx="34">
                  <c:v>226.35201188842771</c:v>
                </c:pt>
                <c:pt idx="35">
                  <c:v>226.1895627911243</c:v>
                </c:pt>
                <c:pt idx="36">
                  <c:v>225.13250128094145</c:v>
                </c:pt>
                <c:pt idx="37">
                  <c:v>186.42225119539094</c:v>
                </c:pt>
                <c:pt idx="38">
                  <c:v>-113.857</c:v>
                </c:pt>
                <c:pt idx="39">
                  <c:v>225.94580142446281</c:v>
                </c:pt>
                <c:pt idx="40">
                  <c:v>226.43321891141127</c:v>
                </c:pt>
                <c:pt idx="41">
                  <c:v>226.27079318371617</c:v>
                </c:pt>
                <c:pt idx="42">
                  <c:v>187.73389696317778</c:v>
                </c:pt>
                <c:pt idx="43">
                  <c:v>186.68485619780935</c:v>
                </c:pt>
                <c:pt idx="44">
                  <c:v>224.80685188285113</c:v>
                </c:pt>
                <c:pt idx="45">
                  <c:v>186.94732301048836</c:v>
                </c:pt>
                <c:pt idx="46">
                  <c:v>225.86452421871772</c:v>
                </c:pt>
                <c:pt idx="47">
                  <c:v>225.78323529424827</c:v>
                </c:pt>
                <c:pt idx="48">
                  <c:v>225.53929814660754</c:v>
                </c:pt>
                <c:pt idx="49">
                  <c:v>224.56249096052554</c:v>
                </c:pt>
                <c:pt idx="50">
                  <c:v>224.56249096052554</c:v>
                </c:pt>
                <c:pt idx="51">
                  <c:v>198.44846828724823</c:v>
                </c:pt>
                <c:pt idx="52">
                  <c:v>206.50949922917394</c:v>
                </c:pt>
                <c:pt idx="53">
                  <c:v>226.27079318371617</c:v>
                </c:pt>
                <c:pt idx="54">
                  <c:v>225.94580142446281</c:v>
                </c:pt>
                <c:pt idx="55">
                  <c:v>224.96970015605629</c:v>
                </c:pt>
                <c:pt idx="56">
                  <c:v>226.27079318371617</c:v>
                </c:pt>
                <c:pt idx="57">
                  <c:v>226.02706691766369</c:v>
                </c:pt>
                <c:pt idx="58">
                  <c:v>225.62062226438721</c:v>
                </c:pt>
                <c:pt idx="59">
                  <c:v>186.42225119539094</c:v>
                </c:pt>
                <c:pt idx="60">
                  <c:v>186.68485619780935</c:v>
                </c:pt>
                <c:pt idx="61">
                  <c:v>226.27079318371617</c:v>
                </c:pt>
                <c:pt idx="62">
                  <c:v>226.10832070449462</c:v>
                </c:pt>
                <c:pt idx="63">
                  <c:v>226.10832070449462</c:v>
                </c:pt>
                <c:pt idx="64">
                  <c:v>225.29525530742299</c:v>
                </c:pt>
                <c:pt idx="65">
                  <c:v>225.05110660891697</c:v>
                </c:pt>
                <c:pt idx="66">
                  <c:v>225.70193464486843</c:v>
                </c:pt>
                <c:pt idx="67">
                  <c:v>224.64395641131782</c:v>
                </c:pt>
                <c:pt idx="68">
                  <c:v>225.05110660891697</c:v>
                </c:pt>
                <c:pt idx="69">
                  <c:v>225.45796228532677</c:v>
                </c:pt>
                <c:pt idx="70">
                  <c:v>226.1895627911243</c:v>
                </c:pt>
                <c:pt idx="71">
                  <c:v>186.85984941092173</c:v>
                </c:pt>
                <c:pt idx="72">
                  <c:v>188.34482307217289</c:v>
                </c:pt>
                <c:pt idx="73">
                  <c:v>226.35201188842771</c:v>
                </c:pt>
                <c:pt idx="74">
                  <c:v>187.03478128517426</c:v>
                </c:pt>
                <c:pt idx="75">
                  <c:v>187.82121775457338</c:v>
                </c:pt>
                <c:pt idx="76">
                  <c:v>226.43321891141127</c:v>
                </c:pt>
                <c:pt idx="77">
                  <c:v>-113.857</c:v>
                </c:pt>
                <c:pt idx="78">
                  <c:v>226.27079318371617</c:v>
                </c:pt>
                <c:pt idx="79">
                  <c:v>225.05110660891697</c:v>
                </c:pt>
                <c:pt idx="80">
                  <c:v>187.12222424480061</c:v>
                </c:pt>
                <c:pt idx="81">
                  <c:v>186.77236047664283</c:v>
                </c:pt>
                <c:pt idx="82">
                  <c:v>226.27079318371617</c:v>
                </c:pt>
                <c:pt idx="83">
                  <c:v>224.88828191611722</c:v>
                </c:pt>
                <c:pt idx="84">
                  <c:v>225.05110660891697</c:v>
                </c:pt>
                <c:pt idx="85">
                  <c:v>224.80685188285113</c:v>
                </c:pt>
                <c:pt idx="86">
                  <c:v>225.53929814660754</c:v>
                </c:pt>
                <c:pt idx="87">
                  <c:v>226.10832070449462</c:v>
                </c:pt>
                <c:pt idx="88">
                  <c:v>186.50980156705324</c:v>
                </c:pt>
                <c:pt idx="89">
                  <c:v>225.53929814660754</c:v>
                </c:pt>
                <c:pt idx="90">
                  <c:v>224.07344984997198</c:v>
                </c:pt>
                <c:pt idx="91">
                  <c:v>226.43321891141127</c:v>
                </c:pt>
                <c:pt idx="92">
                  <c:v>225.70193464486843</c:v>
                </c:pt>
                <c:pt idx="93">
                  <c:v>225.70193464486843</c:v>
                </c:pt>
                <c:pt idx="94">
                  <c:v>186.77236047664283</c:v>
                </c:pt>
                <c:pt idx="95">
                  <c:v>220.88421742265214</c:v>
                </c:pt>
                <c:pt idx="96">
                  <c:v>186.42225119539094</c:v>
                </c:pt>
                <c:pt idx="97">
                  <c:v>225.05110660891697</c:v>
                </c:pt>
                <c:pt idx="98">
                  <c:v>226.10832070449462</c:v>
                </c:pt>
                <c:pt idx="99">
                  <c:v>226.1895627911243</c:v>
                </c:pt>
                <c:pt idx="100">
                  <c:v>224.64395641131782</c:v>
                </c:pt>
                <c:pt idx="101">
                  <c:v>225.86452421871772</c:v>
                </c:pt>
                <c:pt idx="102">
                  <c:v>187.90852331880942</c:v>
                </c:pt>
                <c:pt idx="103">
                  <c:v>223.09408579920566</c:v>
                </c:pt>
                <c:pt idx="104">
                  <c:v>225.62062226438721</c:v>
                </c:pt>
                <c:pt idx="105">
                  <c:v>187.47184312874313</c:v>
                </c:pt>
                <c:pt idx="106">
                  <c:v>-113.857</c:v>
                </c:pt>
                <c:pt idx="107">
                  <c:v>226.10832070449462</c:v>
                </c:pt>
                <c:pt idx="108">
                  <c:v>226.1895627911243</c:v>
                </c:pt>
                <c:pt idx="109">
                  <c:v>186.68485619780935</c:v>
                </c:pt>
                <c:pt idx="110">
                  <c:v>224.64395641131782</c:v>
                </c:pt>
                <c:pt idx="111">
                  <c:v>224.64395641131782</c:v>
                </c:pt>
                <c:pt idx="112">
                  <c:v>226.27079318371617</c:v>
                </c:pt>
                <c:pt idx="113">
                  <c:v>226.02706691766369</c:v>
                </c:pt>
                <c:pt idx="114">
                  <c:v>226.1895627911243</c:v>
                </c:pt>
                <c:pt idx="115">
                  <c:v>226.35201188842771</c:v>
                </c:pt>
                <c:pt idx="116">
                  <c:v>226.10832070449462</c:v>
                </c:pt>
                <c:pt idx="117">
                  <c:v>186.42225119539094</c:v>
                </c:pt>
                <c:pt idx="118">
                  <c:v>186.59733656456754</c:v>
                </c:pt>
                <c:pt idx="119">
                  <c:v>225.86452421871772</c:v>
                </c:pt>
                <c:pt idx="120">
                  <c:v>226.27079318371617</c:v>
                </c:pt>
                <c:pt idx="121">
                  <c:v>226.43321891141127</c:v>
                </c:pt>
                <c:pt idx="122">
                  <c:v>226.43321891141127</c:v>
                </c:pt>
                <c:pt idx="123">
                  <c:v>196.90698404054976</c:v>
                </c:pt>
                <c:pt idx="124">
                  <c:v>225.62062226438721</c:v>
                </c:pt>
                <c:pt idx="125">
                  <c:v>226.35201188842771</c:v>
                </c:pt>
                <c:pt idx="126">
                  <c:v>225.13250128094145</c:v>
                </c:pt>
                <c:pt idx="127">
                  <c:v>226.27079318371617</c:v>
                </c:pt>
                <c:pt idx="128">
                  <c:v>225.29525530742299</c:v>
                </c:pt>
                <c:pt idx="129">
                  <c:v>225.94580142446281</c:v>
                </c:pt>
                <c:pt idx="130">
                  <c:v>226.35201188842771</c:v>
                </c:pt>
                <c:pt idx="131">
                  <c:v>225.53929814660754</c:v>
                </c:pt>
                <c:pt idx="132">
                  <c:v>226.02706691766369</c:v>
                </c:pt>
                <c:pt idx="133">
                  <c:v>186.59733656456754</c:v>
                </c:pt>
                <c:pt idx="134">
                  <c:v>226.27079318371617</c:v>
                </c:pt>
                <c:pt idx="135">
                  <c:v>226.43321891141127</c:v>
                </c:pt>
                <c:pt idx="136">
                  <c:v>226.35201188842771</c:v>
                </c:pt>
                <c:pt idx="137">
                  <c:v>225.29525530742299</c:v>
                </c:pt>
                <c:pt idx="138">
                  <c:v>226.1895627911243</c:v>
                </c:pt>
                <c:pt idx="139">
                  <c:v>226.02706691766369</c:v>
                </c:pt>
                <c:pt idx="140">
                  <c:v>187.38446133136537</c:v>
                </c:pt>
                <c:pt idx="141">
                  <c:v>-113.857</c:v>
                </c:pt>
                <c:pt idx="142">
                  <c:v>224.56249096052554</c:v>
                </c:pt>
                <c:pt idx="143">
                  <c:v>224.88828191611722</c:v>
                </c:pt>
                <c:pt idx="144">
                  <c:v>188.43203747704868</c:v>
                </c:pt>
                <c:pt idx="145">
                  <c:v>186.68485619780935</c:v>
                </c:pt>
                <c:pt idx="146">
                  <c:v>187.03478128517426</c:v>
                </c:pt>
                <c:pt idx="147">
                  <c:v>226.27079318371617</c:v>
                </c:pt>
                <c:pt idx="148">
                  <c:v>226.1895627911243</c:v>
                </c:pt>
                <c:pt idx="149">
                  <c:v>225.29525530742299</c:v>
                </c:pt>
                <c:pt idx="150">
                  <c:v>224.15498630529189</c:v>
                </c:pt>
                <c:pt idx="151">
                  <c:v>226.1895627911243</c:v>
                </c:pt>
                <c:pt idx="152">
                  <c:v>224.64395641131782</c:v>
                </c:pt>
                <c:pt idx="153">
                  <c:v>226.10832070449462</c:v>
                </c:pt>
                <c:pt idx="154">
                  <c:v>226.43321891141127</c:v>
                </c:pt>
                <c:pt idx="155">
                  <c:v>225.45796228532677</c:v>
                </c:pt>
                <c:pt idx="156">
                  <c:v>-113.857</c:v>
                </c:pt>
                <c:pt idx="157">
                  <c:v>186.50980156705324</c:v>
                </c:pt>
                <c:pt idx="158">
                  <c:v>186.42225119539094</c:v>
                </c:pt>
                <c:pt idx="159">
                  <c:v>225.13250128094145</c:v>
                </c:pt>
                <c:pt idx="160">
                  <c:v>226.02706691766369</c:v>
                </c:pt>
                <c:pt idx="161">
                  <c:v>224.96970015605629</c:v>
                </c:pt>
                <c:pt idx="162">
                  <c:v>224.80685188285113</c:v>
                </c:pt>
                <c:pt idx="163">
                  <c:v>187.47184312874313</c:v>
                </c:pt>
                <c:pt idx="164">
                  <c:v>187.47184312874313</c:v>
                </c:pt>
                <c:pt idx="165">
                  <c:v>226.10832070449462</c:v>
                </c:pt>
                <c:pt idx="166">
                  <c:v>221.13019185282033</c:v>
                </c:pt>
                <c:pt idx="167">
                  <c:v>225.86452421871772</c:v>
                </c:pt>
                <c:pt idx="168">
                  <c:v>203.29991209176043</c:v>
                </c:pt>
                <c:pt idx="169">
                  <c:v>223.9103413646487</c:v>
                </c:pt>
                <c:pt idx="170">
                  <c:v>-113.857</c:v>
                </c:pt>
                <c:pt idx="171">
                  <c:v>-113.857</c:v>
                </c:pt>
                <c:pt idx="172">
                  <c:v>277.73966411117067</c:v>
                </c:pt>
                <c:pt idx="173">
                  <c:v>277.06780319482107</c:v>
                </c:pt>
                <c:pt idx="174">
                  <c:v>277.81427244497172</c:v>
                </c:pt>
                <c:pt idx="175">
                  <c:v>277.59042174133253</c:v>
                </c:pt>
                <c:pt idx="176">
                  <c:v>234.01538024217072</c:v>
                </c:pt>
                <c:pt idx="177">
                  <c:v>232.65155727625356</c:v>
                </c:pt>
                <c:pt idx="178">
                  <c:v>277.21716571882098</c:v>
                </c:pt>
                <c:pt idx="179">
                  <c:v>-113.857</c:v>
                </c:pt>
                <c:pt idx="180">
                  <c:v>277.29183409180666</c:v>
                </c:pt>
                <c:pt idx="181">
                  <c:v>277.88887221615801</c:v>
                </c:pt>
                <c:pt idx="182">
                  <c:v>277.4411450778299</c:v>
                </c:pt>
                <c:pt idx="183">
                  <c:v>277.81427244497172</c:v>
                </c:pt>
                <c:pt idx="184">
                  <c:v>240.46992272988021</c:v>
                </c:pt>
                <c:pt idx="185">
                  <c:v>275.19786016326611</c:v>
                </c:pt>
                <c:pt idx="186">
                  <c:v>277.66504721115791</c:v>
                </c:pt>
                <c:pt idx="187">
                  <c:v>277.21716571882098</c:v>
                </c:pt>
                <c:pt idx="188">
                  <c:v>277.14248875436544</c:v>
                </c:pt>
                <c:pt idx="189">
                  <c:v>277.36649387693842</c:v>
                </c:pt>
                <c:pt idx="190">
                  <c:v>231.84779576392819</c:v>
                </c:pt>
                <c:pt idx="191">
                  <c:v>232.00863809077421</c:v>
                </c:pt>
                <c:pt idx="192">
                  <c:v>275.27276178388092</c:v>
                </c:pt>
                <c:pt idx="193">
                  <c:v>277.06780319482107</c:v>
                </c:pt>
                <c:pt idx="194">
                  <c:v>277.73966411117067</c:v>
                </c:pt>
                <c:pt idx="195">
                  <c:v>277.29183409180666</c:v>
                </c:pt>
                <c:pt idx="196">
                  <c:v>255.64908316166347</c:v>
                </c:pt>
                <c:pt idx="197">
                  <c:v>276.99310903656658</c:v>
                </c:pt>
                <c:pt idx="198">
                  <c:v>276.99310903656658</c:v>
                </c:pt>
                <c:pt idx="199">
                  <c:v>245.91284790229307</c:v>
                </c:pt>
                <c:pt idx="200">
                  <c:v>233.37398328558291</c:v>
                </c:pt>
                <c:pt idx="201">
                  <c:v>277.88887221615801</c:v>
                </c:pt>
                <c:pt idx="202">
                  <c:v>232.00863809077421</c:v>
                </c:pt>
                <c:pt idx="203">
                  <c:v>232.89246670688632</c:v>
                </c:pt>
                <c:pt idx="204">
                  <c:v>237.45076541398996</c:v>
                </c:pt>
                <c:pt idx="205">
                  <c:v>231.76735768919261</c:v>
                </c:pt>
                <c:pt idx="206">
                  <c:v>232.00863809077421</c:v>
                </c:pt>
                <c:pt idx="207">
                  <c:v>232.00863809077421</c:v>
                </c:pt>
                <c:pt idx="208">
                  <c:v>231.84779576392819</c:v>
                </c:pt>
                <c:pt idx="209">
                  <c:v>231.92822256252791</c:v>
                </c:pt>
                <c:pt idx="210">
                  <c:v>231.92822256252791</c:v>
                </c:pt>
                <c:pt idx="211">
                  <c:v>233.45419693049811</c:v>
                </c:pt>
                <c:pt idx="212">
                  <c:v>231.92822256252791</c:v>
                </c:pt>
                <c:pt idx="213">
                  <c:v>231.76735768919261</c:v>
                </c:pt>
                <c:pt idx="214">
                  <c:v>232.57123170327182</c:v>
                </c:pt>
                <c:pt idx="215">
                  <c:v>277.88887221615801</c:v>
                </c:pt>
                <c:pt idx="216">
                  <c:v>232.00863809077421</c:v>
                </c:pt>
                <c:pt idx="217">
                  <c:v>234.73610114376734</c:v>
                </c:pt>
                <c:pt idx="218">
                  <c:v>276.02130084408213</c:v>
                </c:pt>
                <c:pt idx="219">
                  <c:v>277.66504721115791</c:v>
                </c:pt>
                <c:pt idx="220">
                  <c:v>276.69424634392635</c:v>
                </c:pt>
                <c:pt idx="221">
                  <c:v>275.94648592215594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D7-41D4-8A30-2173D0894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020794630956567"/>
          <c:y val="3.5966552479513053E-2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chemeClr val="accent2"/>
                </a:solidFill>
              </a:rPr>
              <a:t>Seggregation of Homogeneous Section By</a:t>
            </a:r>
            <a:r>
              <a:rPr lang="en-US" sz="3600" b="1" baseline="0">
                <a:solidFill>
                  <a:schemeClr val="accent2"/>
                </a:solidFill>
              </a:rPr>
              <a:t> Cumulative Diffrence Approach For Hudsaon Circle To Mysore bank Circle</a:t>
            </a:r>
            <a:endParaRPr lang="en-US" sz="3600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12249027246302158"/>
          <c:y val="1.1777242642100567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027848811538738E-2"/>
          <c:y val="9.4120553359683792E-2"/>
          <c:w val="0.89180177134692273"/>
          <c:h val="0.801231611735292"/>
        </c:manualLayout>
      </c:layout>
      <c:scatterChart>
        <c:scatterStyle val="lineMarker"/>
        <c:varyColors val="0"/>
        <c:ser>
          <c:idx val="0"/>
          <c:order val="0"/>
          <c:tx>
            <c:v>xy</c:v>
          </c:tx>
          <c:xVal>
            <c:numRef>
              <c:f>'25C'!$P$4:$P$73</c:f>
              <c:numCache>
                <c:formatCode>0\+000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'25C'!$Y$4:$Y$73</c:f>
              <c:numCache>
                <c:formatCode>0.000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1.0386458333333346</c:v>
                </c:pt>
                <c:pt idx="6">
                  <c:v>1.0386458333333346</c:v>
                </c:pt>
                <c:pt idx="7">
                  <c:v>1.0386458333333346</c:v>
                </c:pt>
                <c:pt idx="8">
                  <c:v>1.0386458333333346</c:v>
                </c:pt>
                <c:pt idx="9">
                  <c:v>1.0386458333333346</c:v>
                </c:pt>
                <c:pt idx="10">
                  <c:v>0.22479166666666828</c:v>
                </c:pt>
                <c:pt idx="11">
                  <c:v>0.22479166666666828</c:v>
                </c:pt>
                <c:pt idx="12">
                  <c:v>0.22479166666666828</c:v>
                </c:pt>
                <c:pt idx="13">
                  <c:v>0.22479166666666828</c:v>
                </c:pt>
                <c:pt idx="14">
                  <c:v>0.22479166666666828</c:v>
                </c:pt>
                <c:pt idx="15">
                  <c:v>-1.0115624999999984</c:v>
                </c:pt>
                <c:pt idx="16">
                  <c:v>-1.0115624999999984</c:v>
                </c:pt>
                <c:pt idx="17">
                  <c:v>-1.0115624999999984</c:v>
                </c:pt>
                <c:pt idx="18">
                  <c:v>-1.0115624999999984</c:v>
                </c:pt>
                <c:pt idx="19">
                  <c:v>-1.0115624999999984</c:v>
                </c:pt>
                <c:pt idx="20">
                  <c:v>-1.9554166666666646</c:v>
                </c:pt>
                <c:pt idx="21">
                  <c:v>-1.9554166666666646</c:v>
                </c:pt>
                <c:pt idx="22">
                  <c:v>-1.9554166666666646</c:v>
                </c:pt>
                <c:pt idx="23">
                  <c:v>-1.9554166666666646</c:v>
                </c:pt>
                <c:pt idx="24">
                  <c:v>-1.9554166666666646</c:v>
                </c:pt>
                <c:pt idx="25">
                  <c:v>-3.2242708333333319</c:v>
                </c:pt>
                <c:pt idx="26">
                  <c:v>-3.2242708333333319</c:v>
                </c:pt>
                <c:pt idx="27">
                  <c:v>-3.2242708333333319</c:v>
                </c:pt>
                <c:pt idx="28">
                  <c:v>-3.2242708333333319</c:v>
                </c:pt>
                <c:pt idx="29">
                  <c:v>-3.2242708333333319</c:v>
                </c:pt>
                <c:pt idx="30">
                  <c:v>-5.1106249999999989</c:v>
                </c:pt>
                <c:pt idx="31">
                  <c:v>-5.1106249999999989</c:v>
                </c:pt>
                <c:pt idx="32">
                  <c:v>-5.1106249999999989</c:v>
                </c:pt>
                <c:pt idx="33">
                  <c:v>-5.1106249999999989</c:v>
                </c:pt>
                <c:pt idx="34">
                  <c:v>-5.1106249999999989</c:v>
                </c:pt>
                <c:pt idx="35">
                  <c:v>-5.4369791666666671</c:v>
                </c:pt>
                <c:pt idx="36">
                  <c:v>-5.4369791666666671</c:v>
                </c:pt>
                <c:pt idx="37">
                  <c:v>-5.4369791666666671</c:v>
                </c:pt>
                <c:pt idx="38">
                  <c:v>-5.4369791666666671</c:v>
                </c:pt>
                <c:pt idx="39">
                  <c:v>-5.4369791666666671</c:v>
                </c:pt>
                <c:pt idx="40">
                  <c:v>-5.730833333333333</c:v>
                </c:pt>
                <c:pt idx="41">
                  <c:v>-5.730833333333333</c:v>
                </c:pt>
                <c:pt idx="42">
                  <c:v>-5.730833333333333</c:v>
                </c:pt>
                <c:pt idx="43">
                  <c:v>-5.730833333333333</c:v>
                </c:pt>
                <c:pt idx="44">
                  <c:v>-5.730833333333333</c:v>
                </c:pt>
                <c:pt idx="45">
                  <c:v>-4.2696874999999963</c:v>
                </c:pt>
                <c:pt idx="46">
                  <c:v>-4.2696874999999963</c:v>
                </c:pt>
                <c:pt idx="47">
                  <c:v>-4.2696874999999963</c:v>
                </c:pt>
                <c:pt idx="48">
                  <c:v>-4.2696874999999963</c:v>
                </c:pt>
                <c:pt idx="49">
                  <c:v>-4.2696874999999963</c:v>
                </c:pt>
                <c:pt idx="50">
                  <c:v>-2.4510416666666686</c:v>
                </c:pt>
                <c:pt idx="51">
                  <c:v>-2.4510416666666686</c:v>
                </c:pt>
                <c:pt idx="52">
                  <c:v>-2.4510416666666686</c:v>
                </c:pt>
                <c:pt idx="53">
                  <c:v>-2.4510416666666686</c:v>
                </c:pt>
                <c:pt idx="54">
                  <c:v>-2.4510416666666686</c:v>
                </c:pt>
                <c:pt idx="55">
                  <c:v>-1.8673958333333331</c:v>
                </c:pt>
                <c:pt idx="56">
                  <c:v>-1.8673958333333331</c:v>
                </c:pt>
                <c:pt idx="57">
                  <c:v>-1.8673958333333331</c:v>
                </c:pt>
                <c:pt idx="58">
                  <c:v>-1.8673958333333331</c:v>
                </c:pt>
                <c:pt idx="59">
                  <c:v>-1.8673958333333331</c:v>
                </c:pt>
                <c:pt idx="60">
                  <c:v>-0.56875000000000142</c:v>
                </c:pt>
                <c:pt idx="61">
                  <c:v>-0.56875000000000142</c:v>
                </c:pt>
                <c:pt idx="62">
                  <c:v>-0.56875000000000142</c:v>
                </c:pt>
                <c:pt idx="63">
                  <c:v>-0.56875000000000142</c:v>
                </c:pt>
                <c:pt idx="64">
                  <c:v>-0.56875000000000142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E-4958-9E1A-01623CB66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DISTANCE</a:t>
                </a:r>
              </a:p>
            </c:rich>
          </c:tx>
          <c:layout>
            <c:manualLayout>
              <c:xMode val="edge"/>
              <c:yMode val="edge"/>
              <c:x val="0.49846513417715299"/>
              <c:y val="0.9161156671127571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\+00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"/>
      </c:valAx>
      <c:valAx>
        <c:axId val="527750160"/>
        <c:scaling>
          <c:orientation val="minMax"/>
          <c:max val="2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41824722630062"/>
          <c:y val="0.13836746340160702"/>
          <c:w val="0.78434161820996995"/>
          <c:h val="0.61614807308204311"/>
        </c:manualLayout>
      </c:layout>
      <c:scatterChart>
        <c:scatterStyle val="lineMarker"/>
        <c:varyColors val="0"/>
        <c:ser>
          <c:idx val="0"/>
          <c:order val="0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'1 (2)'!$AP$4:$AP$226</c:f>
              <c:numCache>
                <c:formatCode>0.00</c:formatCode>
                <c:ptCount val="223"/>
                <c:pt idx="0">
                  <c:v>261</c:v>
                </c:pt>
                <c:pt idx="1">
                  <c:v>260</c:v>
                </c:pt>
                <c:pt idx="2">
                  <c:v>260.89999999999998</c:v>
                </c:pt>
                <c:pt idx="3" formatCode="General">
                  <c:v>260.5</c:v>
                </c:pt>
                <c:pt idx="4" formatCode="General">
                  <c:v>260.7</c:v>
                </c:pt>
                <c:pt idx="5" formatCode="General">
                  <c:v>261.3</c:v>
                </c:pt>
                <c:pt idx="6">
                  <c:v>225</c:v>
                </c:pt>
                <c:pt idx="7">
                  <c:v>214.5</c:v>
                </c:pt>
                <c:pt idx="8">
                  <c:v>260.60000000000002</c:v>
                </c:pt>
                <c:pt idx="9">
                  <c:v>260.5</c:v>
                </c:pt>
                <c:pt idx="10" formatCode="General">
                  <c:v>257.8</c:v>
                </c:pt>
                <c:pt idx="11">
                  <c:v>260.39999999999998</c:v>
                </c:pt>
                <c:pt idx="12">
                  <c:v>260.3</c:v>
                </c:pt>
                <c:pt idx="13" formatCode="General">
                  <c:v>260.10000000000002</c:v>
                </c:pt>
                <c:pt idx="14" formatCode="General">
                  <c:v>259.89999999999998</c:v>
                </c:pt>
                <c:pt idx="15" formatCode="General">
                  <c:v>257.7</c:v>
                </c:pt>
                <c:pt idx="16" formatCode="General">
                  <c:v>216.6</c:v>
                </c:pt>
                <c:pt idx="17" formatCode="General">
                  <c:v>214.8</c:v>
                </c:pt>
                <c:pt idx="18" formatCode="General">
                  <c:v>214.2</c:v>
                </c:pt>
                <c:pt idx="19" formatCode="General">
                  <c:v>214.5</c:v>
                </c:pt>
                <c:pt idx="20" formatCode="General">
                  <c:v>260.8</c:v>
                </c:pt>
                <c:pt idx="21" formatCode="General">
                  <c:v>220.5</c:v>
                </c:pt>
                <c:pt idx="22" formatCode="0.0">
                  <c:v>261.5</c:v>
                </c:pt>
                <c:pt idx="23" formatCode="0.0">
                  <c:v>260.39999999999998</c:v>
                </c:pt>
                <c:pt idx="24">
                  <c:v>220.5</c:v>
                </c:pt>
                <c:pt idx="25" formatCode="General">
                  <c:v>261.3</c:v>
                </c:pt>
                <c:pt idx="26" formatCode="General">
                  <c:v>260.60000000000002</c:v>
                </c:pt>
                <c:pt idx="27" formatCode="General">
                  <c:v>225</c:v>
                </c:pt>
                <c:pt idx="28" formatCode="General">
                  <c:v>260.7</c:v>
                </c:pt>
                <c:pt idx="29" formatCode="General">
                  <c:v>260.10000000000002</c:v>
                </c:pt>
                <c:pt idx="30" formatCode="General">
                  <c:v>214.8</c:v>
                </c:pt>
                <c:pt idx="31" formatCode="General">
                  <c:v>260.60000000000002</c:v>
                </c:pt>
                <c:pt idx="32" formatCode="General">
                  <c:v>215.1</c:v>
                </c:pt>
                <c:pt idx="33" formatCode="General">
                  <c:v>261.39999999999998</c:v>
                </c:pt>
                <c:pt idx="34" formatCode="General">
                  <c:v>261.39999999999998</c:v>
                </c:pt>
                <c:pt idx="35" formatCode="General">
                  <c:v>261.2</c:v>
                </c:pt>
                <c:pt idx="36" formatCode="General">
                  <c:v>259.89999999999998</c:v>
                </c:pt>
                <c:pt idx="37" formatCode="General">
                  <c:v>214</c:v>
                </c:pt>
                <c:pt idx="39" formatCode="General">
                  <c:v>260.89999999999998</c:v>
                </c:pt>
                <c:pt idx="40" formatCode="General">
                  <c:v>261.5</c:v>
                </c:pt>
                <c:pt idx="41" formatCode="General">
                  <c:v>261.3</c:v>
                </c:pt>
                <c:pt idx="42" formatCode="General">
                  <c:v>215.5</c:v>
                </c:pt>
                <c:pt idx="43" formatCode="General">
                  <c:v>214.3</c:v>
                </c:pt>
                <c:pt idx="44" formatCode="General">
                  <c:v>259.5</c:v>
                </c:pt>
                <c:pt idx="45" formatCode="General">
                  <c:v>214.6</c:v>
                </c:pt>
                <c:pt idx="46" formatCode="General">
                  <c:v>260.8</c:v>
                </c:pt>
                <c:pt idx="47" formatCode="General">
                  <c:v>260.7</c:v>
                </c:pt>
                <c:pt idx="48" formatCode="General">
                  <c:v>260.39999999999998</c:v>
                </c:pt>
                <c:pt idx="49" formatCode="General">
                  <c:v>259.2</c:v>
                </c:pt>
                <c:pt idx="50" formatCode="General">
                  <c:v>259.2</c:v>
                </c:pt>
                <c:pt idx="51" formatCode="General">
                  <c:v>227.9</c:v>
                </c:pt>
                <c:pt idx="52" formatCode="General">
                  <c:v>237.4</c:v>
                </c:pt>
                <c:pt idx="53" formatCode="General">
                  <c:v>261.3</c:v>
                </c:pt>
                <c:pt idx="54" formatCode="General">
                  <c:v>260.89999999999998</c:v>
                </c:pt>
                <c:pt idx="55" formatCode="General">
                  <c:v>259.7</c:v>
                </c:pt>
                <c:pt idx="56" formatCode="General">
                  <c:v>261.3</c:v>
                </c:pt>
                <c:pt idx="57" formatCode="General">
                  <c:v>261</c:v>
                </c:pt>
                <c:pt idx="58" formatCode="General">
                  <c:v>260.5</c:v>
                </c:pt>
                <c:pt idx="59" formatCode="General">
                  <c:v>214</c:v>
                </c:pt>
                <c:pt idx="60" formatCode="General">
                  <c:v>214.3</c:v>
                </c:pt>
                <c:pt idx="61" formatCode="General">
                  <c:v>261.3</c:v>
                </c:pt>
                <c:pt idx="62" formatCode="General">
                  <c:v>261.10000000000002</c:v>
                </c:pt>
                <c:pt idx="63" formatCode="General">
                  <c:v>261.10000000000002</c:v>
                </c:pt>
                <c:pt idx="64" formatCode="General">
                  <c:v>260.10000000000002</c:v>
                </c:pt>
                <c:pt idx="65" formatCode="General">
                  <c:v>259.8</c:v>
                </c:pt>
                <c:pt idx="66" formatCode="General">
                  <c:v>260.60000000000002</c:v>
                </c:pt>
                <c:pt idx="67" formatCode="General">
                  <c:v>259.3</c:v>
                </c:pt>
                <c:pt idx="68" formatCode="General">
                  <c:v>259.8</c:v>
                </c:pt>
                <c:pt idx="69" formatCode="General">
                  <c:v>260.3</c:v>
                </c:pt>
                <c:pt idx="70" formatCode="General">
                  <c:v>261.2</c:v>
                </c:pt>
                <c:pt idx="71" formatCode="General">
                  <c:v>214.5</c:v>
                </c:pt>
                <c:pt idx="72" formatCode="General">
                  <c:v>216.2</c:v>
                </c:pt>
                <c:pt idx="73" formatCode="General">
                  <c:v>261.39999999999998</c:v>
                </c:pt>
                <c:pt idx="74" formatCode="General">
                  <c:v>214.7</c:v>
                </c:pt>
                <c:pt idx="75" formatCode="General">
                  <c:v>215.6</c:v>
                </c:pt>
                <c:pt idx="76" formatCode="General">
                  <c:v>261.5</c:v>
                </c:pt>
                <c:pt idx="78" formatCode="General">
                  <c:v>261.3</c:v>
                </c:pt>
                <c:pt idx="79" formatCode="General">
                  <c:v>259.8</c:v>
                </c:pt>
                <c:pt idx="80" formatCode="General">
                  <c:v>214.8</c:v>
                </c:pt>
                <c:pt idx="81" formatCode="General">
                  <c:v>214.4</c:v>
                </c:pt>
                <c:pt idx="82" formatCode="General">
                  <c:v>261.3</c:v>
                </c:pt>
                <c:pt idx="83" formatCode="General">
                  <c:v>259.60000000000002</c:v>
                </c:pt>
                <c:pt idx="84" formatCode="General">
                  <c:v>259.8</c:v>
                </c:pt>
                <c:pt idx="85" formatCode="General">
                  <c:v>259.5</c:v>
                </c:pt>
                <c:pt idx="86" formatCode="General">
                  <c:v>260.39999999999998</c:v>
                </c:pt>
                <c:pt idx="87" formatCode="General">
                  <c:v>261.10000000000002</c:v>
                </c:pt>
                <c:pt idx="88" formatCode="General">
                  <c:v>214.1</c:v>
                </c:pt>
                <c:pt idx="89" formatCode="General">
                  <c:v>260.39999999999998</c:v>
                </c:pt>
                <c:pt idx="90" formatCode="General">
                  <c:v>258.60000000000002</c:v>
                </c:pt>
                <c:pt idx="91" formatCode="General">
                  <c:v>261.5</c:v>
                </c:pt>
                <c:pt idx="92" formatCode="General">
                  <c:v>260.60000000000002</c:v>
                </c:pt>
                <c:pt idx="93" formatCode="General">
                  <c:v>260.60000000000002</c:v>
                </c:pt>
                <c:pt idx="94" formatCode="General">
                  <c:v>214.4</c:v>
                </c:pt>
                <c:pt idx="95" formatCode="General">
                  <c:v>254.7</c:v>
                </c:pt>
                <c:pt idx="96" formatCode="General">
                  <c:v>214</c:v>
                </c:pt>
                <c:pt idx="97" formatCode="General">
                  <c:v>259.8</c:v>
                </c:pt>
                <c:pt idx="98" formatCode="General">
                  <c:v>261.10000000000002</c:v>
                </c:pt>
                <c:pt idx="99" formatCode="General">
                  <c:v>261.2</c:v>
                </c:pt>
                <c:pt idx="100" formatCode="General">
                  <c:v>259.3</c:v>
                </c:pt>
                <c:pt idx="101" formatCode="General">
                  <c:v>260.8</c:v>
                </c:pt>
                <c:pt idx="102" formatCode="General">
                  <c:v>215.7</c:v>
                </c:pt>
                <c:pt idx="103" formatCode="General">
                  <c:v>257.39999999999998</c:v>
                </c:pt>
                <c:pt idx="104" formatCode="General">
                  <c:v>260.5</c:v>
                </c:pt>
                <c:pt idx="105" formatCode="General">
                  <c:v>215.2</c:v>
                </c:pt>
                <c:pt idx="107" formatCode="General">
                  <c:v>261.10000000000002</c:v>
                </c:pt>
                <c:pt idx="108" formatCode="General">
                  <c:v>261.2</c:v>
                </c:pt>
                <c:pt idx="109" formatCode="General">
                  <c:v>214.3</c:v>
                </c:pt>
                <c:pt idx="110" formatCode="General">
                  <c:v>259.3</c:v>
                </c:pt>
                <c:pt idx="111" formatCode="General">
                  <c:v>259.3</c:v>
                </c:pt>
                <c:pt idx="112" formatCode="General">
                  <c:v>261.3</c:v>
                </c:pt>
                <c:pt idx="113" formatCode="General">
                  <c:v>261</c:v>
                </c:pt>
                <c:pt idx="114" formatCode="General">
                  <c:v>261.2</c:v>
                </c:pt>
                <c:pt idx="115" formatCode="General">
                  <c:v>261.39999999999998</c:v>
                </c:pt>
                <c:pt idx="116" formatCode="General">
                  <c:v>261.10000000000002</c:v>
                </c:pt>
                <c:pt idx="117" formatCode="General">
                  <c:v>214</c:v>
                </c:pt>
                <c:pt idx="118" formatCode="General">
                  <c:v>214.2</c:v>
                </c:pt>
                <c:pt idx="119" formatCode="General">
                  <c:v>260.8</c:v>
                </c:pt>
                <c:pt idx="120" formatCode="General">
                  <c:v>261.3</c:v>
                </c:pt>
                <c:pt idx="121" formatCode="General">
                  <c:v>261.5</c:v>
                </c:pt>
                <c:pt idx="122" formatCode="General">
                  <c:v>261.5</c:v>
                </c:pt>
                <c:pt idx="123" formatCode="General">
                  <c:v>226.1</c:v>
                </c:pt>
                <c:pt idx="124" formatCode="General">
                  <c:v>260.5</c:v>
                </c:pt>
                <c:pt idx="125" formatCode="General">
                  <c:v>261.39999999999998</c:v>
                </c:pt>
                <c:pt idx="126" formatCode="General">
                  <c:v>259.89999999999998</c:v>
                </c:pt>
                <c:pt idx="127" formatCode="General">
                  <c:v>261.3</c:v>
                </c:pt>
                <c:pt idx="128" formatCode="General">
                  <c:v>260.10000000000002</c:v>
                </c:pt>
                <c:pt idx="129" formatCode="General">
                  <c:v>260.89999999999998</c:v>
                </c:pt>
                <c:pt idx="130" formatCode="General">
                  <c:v>261.39999999999998</c:v>
                </c:pt>
                <c:pt idx="131" formatCode="General">
                  <c:v>260.39999999999998</c:v>
                </c:pt>
                <c:pt idx="132" formatCode="General">
                  <c:v>261</c:v>
                </c:pt>
                <c:pt idx="133" formatCode="General">
                  <c:v>214.2</c:v>
                </c:pt>
                <c:pt idx="134" formatCode="General">
                  <c:v>261.3</c:v>
                </c:pt>
                <c:pt idx="135" formatCode="General">
                  <c:v>261.5</c:v>
                </c:pt>
                <c:pt idx="136" formatCode="General">
                  <c:v>261.39999999999998</c:v>
                </c:pt>
                <c:pt idx="137" formatCode="General">
                  <c:v>260.10000000000002</c:v>
                </c:pt>
                <c:pt idx="138" formatCode="General">
                  <c:v>261.2</c:v>
                </c:pt>
                <c:pt idx="139" formatCode="General">
                  <c:v>261</c:v>
                </c:pt>
                <c:pt idx="140" formatCode="General">
                  <c:v>215.1</c:v>
                </c:pt>
                <c:pt idx="142" formatCode="General">
                  <c:v>259.2</c:v>
                </c:pt>
                <c:pt idx="143" formatCode="General">
                  <c:v>259.60000000000002</c:v>
                </c:pt>
                <c:pt idx="144" formatCode="General">
                  <c:v>216.3</c:v>
                </c:pt>
                <c:pt idx="145" formatCode="General">
                  <c:v>214.3</c:v>
                </c:pt>
                <c:pt idx="146" formatCode="General">
                  <c:v>214.7</c:v>
                </c:pt>
                <c:pt idx="147" formatCode="General">
                  <c:v>261.3</c:v>
                </c:pt>
                <c:pt idx="148" formatCode="General">
                  <c:v>261.2</c:v>
                </c:pt>
                <c:pt idx="149" formatCode="General">
                  <c:v>260.10000000000002</c:v>
                </c:pt>
                <c:pt idx="150" formatCode="General">
                  <c:v>258.7</c:v>
                </c:pt>
                <c:pt idx="151" formatCode="General">
                  <c:v>261.2</c:v>
                </c:pt>
                <c:pt idx="152" formatCode="General">
                  <c:v>259.3</c:v>
                </c:pt>
                <c:pt idx="153" formatCode="General">
                  <c:v>261.10000000000002</c:v>
                </c:pt>
                <c:pt idx="154" formatCode="General">
                  <c:v>261.5</c:v>
                </c:pt>
                <c:pt idx="155" formatCode="General">
                  <c:v>260.3</c:v>
                </c:pt>
                <c:pt idx="157" formatCode="General">
                  <c:v>214.1</c:v>
                </c:pt>
                <c:pt idx="158" formatCode="General">
                  <c:v>214</c:v>
                </c:pt>
                <c:pt idx="159" formatCode="General">
                  <c:v>259.89999999999998</c:v>
                </c:pt>
                <c:pt idx="160" formatCode="General">
                  <c:v>261</c:v>
                </c:pt>
                <c:pt idx="161" formatCode="General">
                  <c:v>259.7</c:v>
                </c:pt>
                <c:pt idx="162" formatCode="General">
                  <c:v>259.5</c:v>
                </c:pt>
                <c:pt idx="163" formatCode="General">
                  <c:v>215.2</c:v>
                </c:pt>
                <c:pt idx="164" formatCode="General">
                  <c:v>215.2</c:v>
                </c:pt>
                <c:pt idx="165" formatCode="General">
                  <c:v>261.10000000000002</c:v>
                </c:pt>
                <c:pt idx="166" formatCode="General">
                  <c:v>255</c:v>
                </c:pt>
                <c:pt idx="167" formatCode="General">
                  <c:v>260.8</c:v>
                </c:pt>
                <c:pt idx="168" formatCode="General">
                  <c:v>233.6</c:v>
                </c:pt>
                <c:pt idx="169" formatCode="General">
                  <c:v>258.39999999999998</c:v>
                </c:pt>
                <c:pt idx="172" formatCode="General">
                  <c:v>327.5</c:v>
                </c:pt>
                <c:pt idx="173" formatCode="General">
                  <c:v>326.60000000000002</c:v>
                </c:pt>
                <c:pt idx="174" formatCode="General">
                  <c:v>327.60000000000002</c:v>
                </c:pt>
                <c:pt idx="175" formatCode="General">
                  <c:v>327.3</c:v>
                </c:pt>
                <c:pt idx="176" formatCode="General">
                  <c:v>270.89999999999998</c:v>
                </c:pt>
                <c:pt idx="177" formatCode="General">
                  <c:v>269.2</c:v>
                </c:pt>
                <c:pt idx="178" formatCode="General">
                  <c:v>326.8</c:v>
                </c:pt>
                <c:pt idx="180" formatCode="General">
                  <c:v>326.89999999999998</c:v>
                </c:pt>
                <c:pt idx="181" formatCode="General">
                  <c:v>327.7</c:v>
                </c:pt>
                <c:pt idx="182" formatCode="General">
                  <c:v>327.10000000000002</c:v>
                </c:pt>
                <c:pt idx="183" formatCode="General">
                  <c:v>327.60000000000002</c:v>
                </c:pt>
                <c:pt idx="184" formatCode="General">
                  <c:v>279</c:v>
                </c:pt>
                <c:pt idx="185" formatCode="General">
                  <c:v>324.10000000000002</c:v>
                </c:pt>
                <c:pt idx="186" formatCode="General">
                  <c:v>327.39999999999998</c:v>
                </c:pt>
                <c:pt idx="187" formatCode="General">
                  <c:v>326.8</c:v>
                </c:pt>
                <c:pt idx="188" formatCode="General">
                  <c:v>326.7</c:v>
                </c:pt>
                <c:pt idx="189" formatCode="General">
                  <c:v>327</c:v>
                </c:pt>
                <c:pt idx="190" formatCode="General">
                  <c:v>268.2</c:v>
                </c:pt>
                <c:pt idx="191" formatCode="General">
                  <c:v>268.39999999999998</c:v>
                </c:pt>
                <c:pt idx="192" formatCode="General">
                  <c:v>324.2</c:v>
                </c:pt>
                <c:pt idx="193" formatCode="General">
                  <c:v>326.60000000000002</c:v>
                </c:pt>
                <c:pt idx="194" formatCode="General">
                  <c:v>327.5</c:v>
                </c:pt>
                <c:pt idx="195" formatCode="General">
                  <c:v>326.89999999999998</c:v>
                </c:pt>
                <c:pt idx="196" formatCode="General">
                  <c:v>298.39999999999998</c:v>
                </c:pt>
                <c:pt idx="197" formatCode="General">
                  <c:v>326.5</c:v>
                </c:pt>
                <c:pt idx="198" formatCode="General">
                  <c:v>326.5</c:v>
                </c:pt>
                <c:pt idx="199" formatCode="General">
                  <c:v>285.89999999999998</c:v>
                </c:pt>
                <c:pt idx="200" formatCode="General">
                  <c:v>270.10000000000002</c:v>
                </c:pt>
                <c:pt idx="201" formatCode="General">
                  <c:v>327.7</c:v>
                </c:pt>
                <c:pt idx="202" formatCode="General">
                  <c:v>268.39999999999998</c:v>
                </c:pt>
                <c:pt idx="203" formatCode="General">
                  <c:v>269.5</c:v>
                </c:pt>
                <c:pt idx="204" formatCode="General">
                  <c:v>275.2</c:v>
                </c:pt>
                <c:pt idx="205" formatCode="General">
                  <c:v>268.10000000000002</c:v>
                </c:pt>
                <c:pt idx="206" formatCode="General">
                  <c:v>268.39999999999998</c:v>
                </c:pt>
                <c:pt idx="207" formatCode="General">
                  <c:v>268.39999999999998</c:v>
                </c:pt>
                <c:pt idx="208" formatCode="General">
                  <c:v>268.2</c:v>
                </c:pt>
                <c:pt idx="209" formatCode="General">
                  <c:v>268.3</c:v>
                </c:pt>
                <c:pt idx="210" formatCode="General">
                  <c:v>268.3</c:v>
                </c:pt>
                <c:pt idx="211" formatCode="General">
                  <c:v>270.2</c:v>
                </c:pt>
                <c:pt idx="212" formatCode="General">
                  <c:v>268.3</c:v>
                </c:pt>
                <c:pt idx="213" formatCode="General">
                  <c:v>268.10000000000002</c:v>
                </c:pt>
                <c:pt idx="214" formatCode="General">
                  <c:v>269.10000000000002</c:v>
                </c:pt>
                <c:pt idx="215" formatCode="General">
                  <c:v>327.7</c:v>
                </c:pt>
                <c:pt idx="216" formatCode="General">
                  <c:v>268.39999999999998</c:v>
                </c:pt>
                <c:pt idx="217" formatCode="General">
                  <c:v>271.8</c:v>
                </c:pt>
                <c:pt idx="218" formatCode="General">
                  <c:v>325.2</c:v>
                </c:pt>
                <c:pt idx="219" formatCode="General">
                  <c:v>327.39999999999998</c:v>
                </c:pt>
                <c:pt idx="220" formatCode="General">
                  <c:v>326.10000000000002</c:v>
                </c:pt>
                <c:pt idx="221" formatCode="General">
                  <c:v>325.10000000000002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3-4309-A426-CF15181FAAEB}"/>
            </c:ext>
          </c:extLst>
        </c:ser>
        <c:ser>
          <c:idx val="1"/>
          <c:order val="1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(2)'!$B$4:$B$226</c:f>
              <c:numCache>
                <c:formatCode>0\+000</c:formatCode>
                <c:ptCount val="223"/>
                <c:pt idx="0">
                  <c:v>108000</c:v>
                </c:pt>
                <c:pt idx="1">
                  <c:v>108000</c:v>
                </c:pt>
                <c:pt idx="2">
                  <c:v>108315</c:v>
                </c:pt>
                <c:pt idx="3">
                  <c:v>108503</c:v>
                </c:pt>
                <c:pt idx="4">
                  <c:v>108507</c:v>
                </c:pt>
                <c:pt idx="5">
                  <c:v>108753</c:v>
                </c:pt>
                <c:pt idx="6">
                  <c:v>108985</c:v>
                </c:pt>
                <c:pt idx="7">
                  <c:v>108999</c:v>
                </c:pt>
                <c:pt idx="8">
                  <c:v>109251</c:v>
                </c:pt>
                <c:pt idx="9">
                  <c:v>109507</c:v>
                </c:pt>
                <c:pt idx="10">
                  <c:v>109521</c:v>
                </c:pt>
                <c:pt idx="11">
                  <c:v>109753</c:v>
                </c:pt>
                <c:pt idx="12">
                  <c:v>109983</c:v>
                </c:pt>
                <c:pt idx="13">
                  <c:v>110008</c:v>
                </c:pt>
                <c:pt idx="14">
                  <c:v>110259</c:v>
                </c:pt>
                <c:pt idx="15">
                  <c:v>110515</c:v>
                </c:pt>
                <c:pt idx="16">
                  <c:v>110529</c:v>
                </c:pt>
                <c:pt idx="17">
                  <c:v>110752</c:v>
                </c:pt>
                <c:pt idx="18">
                  <c:v>111004</c:v>
                </c:pt>
                <c:pt idx="19">
                  <c:v>111013</c:v>
                </c:pt>
                <c:pt idx="20">
                  <c:v>111254</c:v>
                </c:pt>
                <c:pt idx="21">
                  <c:v>111497</c:v>
                </c:pt>
                <c:pt idx="22">
                  <c:v>111505</c:v>
                </c:pt>
                <c:pt idx="23">
                  <c:v>111766</c:v>
                </c:pt>
                <c:pt idx="24">
                  <c:v>111989</c:v>
                </c:pt>
                <c:pt idx="25">
                  <c:v>112014</c:v>
                </c:pt>
                <c:pt idx="26">
                  <c:v>112254</c:v>
                </c:pt>
                <c:pt idx="27">
                  <c:v>112514</c:v>
                </c:pt>
                <c:pt idx="28">
                  <c:v>112515</c:v>
                </c:pt>
                <c:pt idx="29">
                  <c:v>112763</c:v>
                </c:pt>
                <c:pt idx="30">
                  <c:v>112972</c:v>
                </c:pt>
                <c:pt idx="31">
                  <c:v>113020</c:v>
                </c:pt>
                <c:pt idx="32">
                  <c:v>113253</c:v>
                </c:pt>
                <c:pt idx="33">
                  <c:v>113507</c:v>
                </c:pt>
                <c:pt idx="34">
                  <c:v>113518</c:v>
                </c:pt>
                <c:pt idx="35">
                  <c:v>113765</c:v>
                </c:pt>
                <c:pt idx="36">
                  <c:v>113983</c:v>
                </c:pt>
                <c:pt idx="37">
                  <c:v>114000</c:v>
                </c:pt>
                <c:pt idx="39">
                  <c:v>108000</c:v>
                </c:pt>
                <c:pt idx="40">
                  <c:v>108000</c:v>
                </c:pt>
                <c:pt idx="41">
                  <c:v>108250</c:v>
                </c:pt>
                <c:pt idx="42">
                  <c:v>108500</c:v>
                </c:pt>
                <c:pt idx="43">
                  <c:v>108501</c:v>
                </c:pt>
                <c:pt idx="44">
                  <c:v>108750</c:v>
                </c:pt>
                <c:pt idx="45">
                  <c:v>109000</c:v>
                </c:pt>
                <c:pt idx="46">
                  <c:v>109002</c:v>
                </c:pt>
                <c:pt idx="47">
                  <c:v>109250</c:v>
                </c:pt>
                <c:pt idx="48">
                  <c:v>109500</c:v>
                </c:pt>
                <c:pt idx="49">
                  <c:v>109503</c:v>
                </c:pt>
                <c:pt idx="50">
                  <c:v>109750</c:v>
                </c:pt>
                <c:pt idx="51">
                  <c:v>110000</c:v>
                </c:pt>
                <c:pt idx="52">
                  <c:v>110000</c:v>
                </c:pt>
                <c:pt idx="53">
                  <c:v>110250</c:v>
                </c:pt>
                <c:pt idx="54">
                  <c:v>110500</c:v>
                </c:pt>
                <c:pt idx="55">
                  <c:v>110505</c:v>
                </c:pt>
                <c:pt idx="56">
                  <c:v>110750</c:v>
                </c:pt>
                <c:pt idx="57">
                  <c:v>111000</c:v>
                </c:pt>
                <c:pt idx="58">
                  <c:v>111006</c:v>
                </c:pt>
                <c:pt idx="59">
                  <c:v>111250</c:v>
                </c:pt>
                <c:pt idx="60">
                  <c:v>111500</c:v>
                </c:pt>
                <c:pt idx="61">
                  <c:v>111507</c:v>
                </c:pt>
                <c:pt idx="62">
                  <c:v>111750</c:v>
                </c:pt>
                <c:pt idx="63">
                  <c:v>112000</c:v>
                </c:pt>
                <c:pt idx="64">
                  <c:v>112008</c:v>
                </c:pt>
                <c:pt idx="65">
                  <c:v>112250</c:v>
                </c:pt>
                <c:pt idx="66">
                  <c:v>112500</c:v>
                </c:pt>
                <c:pt idx="67">
                  <c:v>112509</c:v>
                </c:pt>
                <c:pt idx="68">
                  <c:v>112750</c:v>
                </c:pt>
                <c:pt idx="69">
                  <c:v>113000</c:v>
                </c:pt>
                <c:pt idx="70">
                  <c:v>113010</c:v>
                </c:pt>
                <c:pt idx="71">
                  <c:v>113250</c:v>
                </c:pt>
                <c:pt idx="72">
                  <c:v>113500</c:v>
                </c:pt>
                <c:pt idx="73">
                  <c:v>113511</c:v>
                </c:pt>
                <c:pt idx="74">
                  <c:v>113750</c:v>
                </c:pt>
                <c:pt idx="75">
                  <c:v>114000</c:v>
                </c:pt>
                <c:pt idx="76">
                  <c:v>114000</c:v>
                </c:pt>
                <c:pt idx="78">
                  <c:v>117854</c:v>
                </c:pt>
                <c:pt idx="79">
                  <c:v>117900</c:v>
                </c:pt>
                <c:pt idx="80">
                  <c:v>117978</c:v>
                </c:pt>
                <c:pt idx="81">
                  <c:v>118117</c:v>
                </c:pt>
                <c:pt idx="82">
                  <c:v>118352</c:v>
                </c:pt>
                <c:pt idx="83">
                  <c:v>118401</c:v>
                </c:pt>
                <c:pt idx="84">
                  <c:v>118607</c:v>
                </c:pt>
                <c:pt idx="85">
                  <c:v>118863</c:v>
                </c:pt>
                <c:pt idx="86">
                  <c:v>118903</c:v>
                </c:pt>
                <c:pt idx="87">
                  <c:v>119106</c:v>
                </c:pt>
                <c:pt idx="88">
                  <c:v>119355</c:v>
                </c:pt>
                <c:pt idx="89">
                  <c:v>119406</c:v>
                </c:pt>
                <c:pt idx="90">
                  <c:v>119605</c:v>
                </c:pt>
                <c:pt idx="91">
                  <c:v>119853</c:v>
                </c:pt>
                <c:pt idx="92">
                  <c:v>119912</c:v>
                </c:pt>
                <c:pt idx="93">
                  <c:v>120126</c:v>
                </c:pt>
                <c:pt idx="94">
                  <c:v>120356</c:v>
                </c:pt>
                <c:pt idx="95">
                  <c:v>120411</c:v>
                </c:pt>
                <c:pt idx="96">
                  <c:v>120616</c:v>
                </c:pt>
                <c:pt idx="97">
                  <c:v>120858</c:v>
                </c:pt>
                <c:pt idx="98">
                  <c:v>120912</c:v>
                </c:pt>
                <c:pt idx="99">
                  <c:v>121114</c:v>
                </c:pt>
                <c:pt idx="100">
                  <c:v>121356</c:v>
                </c:pt>
                <c:pt idx="101">
                  <c:v>121422</c:v>
                </c:pt>
                <c:pt idx="102">
                  <c:v>121607</c:v>
                </c:pt>
                <c:pt idx="103">
                  <c:v>121856</c:v>
                </c:pt>
                <c:pt idx="104">
                  <c:v>121905</c:v>
                </c:pt>
                <c:pt idx="105">
                  <c:v>122015</c:v>
                </c:pt>
                <c:pt idx="107">
                  <c:v>117800</c:v>
                </c:pt>
                <c:pt idx="108">
                  <c:v>117800</c:v>
                </c:pt>
                <c:pt idx="109">
                  <c:v>118050</c:v>
                </c:pt>
                <c:pt idx="110">
                  <c:v>118300</c:v>
                </c:pt>
                <c:pt idx="111">
                  <c:v>118300</c:v>
                </c:pt>
                <c:pt idx="112">
                  <c:v>118550</c:v>
                </c:pt>
                <c:pt idx="113">
                  <c:v>118800</c:v>
                </c:pt>
                <c:pt idx="114">
                  <c:v>118800</c:v>
                </c:pt>
                <c:pt idx="115">
                  <c:v>119050</c:v>
                </c:pt>
                <c:pt idx="116">
                  <c:v>119300</c:v>
                </c:pt>
                <c:pt idx="117">
                  <c:v>119300</c:v>
                </c:pt>
                <c:pt idx="118">
                  <c:v>119550</c:v>
                </c:pt>
                <c:pt idx="119">
                  <c:v>119800</c:v>
                </c:pt>
                <c:pt idx="120">
                  <c:v>119800</c:v>
                </c:pt>
                <c:pt idx="121">
                  <c:v>120050</c:v>
                </c:pt>
                <c:pt idx="122">
                  <c:v>120300</c:v>
                </c:pt>
                <c:pt idx="123">
                  <c:v>120300</c:v>
                </c:pt>
                <c:pt idx="124">
                  <c:v>120550</c:v>
                </c:pt>
                <c:pt idx="125">
                  <c:v>120800</c:v>
                </c:pt>
                <c:pt idx="126">
                  <c:v>120800</c:v>
                </c:pt>
                <c:pt idx="127">
                  <c:v>121050</c:v>
                </c:pt>
                <c:pt idx="128">
                  <c:v>121300</c:v>
                </c:pt>
                <c:pt idx="129">
                  <c:v>121300</c:v>
                </c:pt>
                <c:pt idx="130">
                  <c:v>121550</c:v>
                </c:pt>
                <c:pt idx="131">
                  <c:v>121800</c:v>
                </c:pt>
                <c:pt idx="132">
                  <c:v>121800</c:v>
                </c:pt>
                <c:pt idx="133">
                  <c:v>122050</c:v>
                </c:pt>
                <c:pt idx="134">
                  <c:v>122300</c:v>
                </c:pt>
                <c:pt idx="135">
                  <c:v>122800</c:v>
                </c:pt>
                <c:pt idx="136">
                  <c:v>123300</c:v>
                </c:pt>
                <c:pt idx="137">
                  <c:v>123800</c:v>
                </c:pt>
                <c:pt idx="138">
                  <c:v>124300</c:v>
                </c:pt>
                <c:pt idx="139">
                  <c:v>124800</c:v>
                </c:pt>
                <c:pt idx="140">
                  <c:v>125300</c:v>
                </c:pt>
                <c:pt idx="142">
                  <c:v>123500</c:v>
                </c:pt>
                <c:pt idx="143">
                  <c:v>123500</c:v>
                </c:pt>
                <c:pt idx="144">
                  <c:v>123750</c:v>
                </c:pt>
                <c:pt idx="145">
                  <c:v>123773</c:v>
                </c:pt>
                <c:pt idx="146">
                  <c:v>124000</c:v>
                </c:pt>
                <c:pt idx="147">
                  <c:v>124009</c:v>
                </c:pt>
                <c:pt idx="148">
                  <c:v>124252</c:v>
                </c:pt>
                <c:pt idx="149">
                  <c:v>124263</c:v>
                </c:pt>
                <c:pt idx="150">
                  <c:v>124500</c:v>
                </c:pt>
                <c:pt idx="151">
                  <c:v>124505</c:v>
                </c:pt>
                <c:pt idx="152">
                  <c:v>124755</c:v>
                </c:pt>
                <c:pt idx="153">
                  <c:v>124760</c:v>
                </c:pt>
                <c:pt idx="154">
                  <c:v>124917</c:v>
                </c:pt>
                <c:pt idx="155">
                  <c:v>125001</c:v>
                </c:pt>
                <c:pt idx="157">
                  <c:v>123500</c:v>
                </c:pt>
                <c:pt idx="158">
                  <c:v>123500</c:v>
                </c:pt>
                <c:pt idx="159">
                  <c:v>123750</c:v>
                </c:pt>
                <c:pt idx="160">
                  <c:v>123750</c:v>
                </c:pt>
                <c:pt idx="161">
                  <c:v>124009</c:v>
                </c:pt>
                <c:pt idx="162">
                  <c:v>124009</c:v>
                </c:pt>
                <c:pt idx="163">
                  <c:v>124263</c:v>
                </c:pt>
                <c:pt idx="164">
                  <c:v>124263</c:v>
                </c:pt>
                <c:pt idx="165">
                  <c:v>124505</c:v>
                </c:pt>
                <c:pt idx="166">
                  <c:v>124505</c:v>
                </c:pt>
                <c:pt idx="167">
                  <c:v>124755</c:v>
                </c:pt>
                <c:pt idx="168">
                  <c:v>124755</c:v>
                </c:pt>
                <c:pt idx="169">
                  <c:v>124917</c:v>
                </c:pt>
                <c:pt idx="170">
                  <c:v>124917</c:v>
                </c:pt>
                <c:pt idx="172">
                  <c:v>141000</c:v>
                </c:pt>
                <c:pt idx="173">
                  <c:v>141002</c:v>
                </c:pt>
                <c:pt idx="174">
                  <c:v>141240</c:v>
                </c:pt>
                <c:pt idx="175">
                  <c:v>141250</c:v>
                </c:pt>
                <c:pt idx="176">
                  <c:v>141520</c:v>
                </c:pt>
                <c:pt idx="177">
                  <c:v>141530</c:v>
                </c:pt>
                <c:pt idx="178">
                  <c:v>141588</c:v>
                </c:pt>
                <c:pt idx="180">
                  <c:v>142600</c:v>
                </c:pt>
                <c:pt idx="181">
                  <c:v>142600</c:v>
                </c:pt>
                <c:pt idx="182">
                  <c:v>142813</c:v>
                </c:pt>
                <c:pt idx="183">
                  <c:v>142850</c:v>
                </c:pt>
                <c:pt idx="184">
                  <c:v>143100</c:v>
                </c:pt>
                <c:pt idx="185">
                  <c:v>143108</c:v>
                </c:pt>
                <c:pt idx="186">
                  <c:v>143347</c:v>
                </c:pt>
                <c:pt idx="187">
                  <c:v>143350</c:v>
                </c:pt>
                <c:pt idx="188">
                  <c:v>143600</c:v>
                </c:pt>
                <c:pt idx="189">
                  <c:v>143634</c:v>
                </c:pt>
                <c:pt idx="190">
                  <c:v>143850</c:v>
                </c:pt>
                <c:pt idx="191">
                  <c:v>144000</c:v>
                </c:pt>
                <c:pt idx="192">
                  <c:v>144100</c:v>
                </c:pt>
                <c:pt idx="193">
                  <c:v>144297</c:v>
                </c:pt>
                <c:pt idx="194">
                  <c:v>144350</c:v>
                </c:pt>
                <c:pt idx="195">
                  <c:v>144507</c:v>
                </c:pt>
                <c:pt idx="196">
                  <c:v>144600</c:v>
                </c:pt>
                <c:pt idx="197">
                  <c:v>144753</c:v>
                </c:pt>
                <c:pt idx="198">
                  <c:v>144850</c:v>
                </c:pt>
                <c:pt idx="199">
                  <c:v>145012</c:v>
                </c:pt>
                <c:pt idx="200">
                  <c:v>145100</c:v>
                </c:pt>
                <c:pt idx="201">
                  <c:v>145264</c:v>
                </c:pt>
                <c:pt idx="202">
                  <c:v>145350</c:v>
                </c:pt>
                <c:pt idx="203">
                  <c:v>145530</c:v>
                </c:pt>
                <c:pt idx="204">
                  <c:v>145600</c:v>
                </c:pt>
                <c:pt idx="205">
                  <c:v>145795</c:v>
                </c:pt>
                <c:pt idx="206">
                  <c:v>145850</c:v>
                </c:pt>
                <c:pt idx="207">
                  <c:v>146065</c:v>
                </c:pt>
                <c:pt idx="208">
                  <c:v>146100</c:v>
                </c:pt>
                <c:pt idx="209">
                  <c:v>146307</c:v>
                </c:pt>
                <c:pt idx="210">
                  <c:v>146350</c:v>
                </c:pt>
                <c:pt idx="211">
                  <c:v>146524</c:v>
                </c:pt>
                <c:pt idx="212">
                  <c:v>146600</c:v>
                </c:pt>
                <c:pt idx="213">
                  <c:v>146771</c:v>
                </c:pt>
                <c:pt idx="214">
                  <c:v>146850</c:v>
                </c:pt>
                <c:pt idx="215">
                  <c:v>147022</c:v>
                </c:pt>
                <c:pt idx="216">
                  <c:v>147100</c:v>
                </c:pt>
                <c:pt idx="217">
                  <c:v>147285</c:v>
                </c:pt>
                <c:pt idx="218">
                  <c:v>147350</c:v>
                </c:pt>
                <c:pt idx="219">
                  <c:v>147551</c:v>
                </c:pt>
                <c:pt idx="220">
                  <c:v>147600</c:v>
                </c:pt>
                <c:pt idx="221">
                  <c:v>147800</c:v>
                </c:pt>
              </c:numCache>
            </c:numRef>
          </c:xVal>
          <c:yVal>
            <c:numRef>
              <c:f>'1 (2)'!$AU$4:$AU$226</c:f>
              <c:numCache>
                <c:formatCode>0.00</c:formatCode>
                <c:ptCount val="223"/>
                <c:pt idx="0">
                  <c:v>226.02706691766369</c:v>
                </c:pt>
                <c:pt idx="1">
                  <c:v>225.21388417836633</c:v>
                </c:pt>
                <c:pt idx="2">
                  <c:v>225.94580142446281</c:v>
                </c:pt>
                <c:pt idx="3">
                  <c:v>225.62062226438721</c:v>
                </c:pt>
                <c:pt idx="4">
                  <c:v>225.78323529424827</c:v>
                </c:pt>
                <c:pt idx="5">
                  <c:v>226.27079318371617</c:v>
                </c:pt>
                <c:pt idx="6">
                  <c:v>195.96269418843994</c:v>
                </c:pt>
                <c:pt idx="7">
                  <c:v>186.85984941092173</c:v>
                </c:pt>
                <c:pt idx="8">
                  <c:v>225.70193464486843</c:v>
                </c:pt>
                <c:pt idx="9">
                  <c:v>225.62062226438721</c:v>
                </c:pt>
                <c:pt idx="10">
                  <c:v>223.42073085604764</c:v>
                </c:pt>
                <c:pt idx="11">
                  <c:v>225.53929814660754</c:v>
                </c:pt>
                <c:pt idx="12">
                  <c:v>225.45796228532677</c:v>
                </c:pt>
                <c:pt idx="13">
                  <c:v>225.29525530742299</c:v>
                </c:pt>
                <c:pt idx="14">
                  <c:v>225.13250128094145</c:v>
                </c:pt>
                <c:pt idx="15">
                  <c:v>223.33908746790817</c:v>
                </c:pt>
                <c:pt idx="16">
                  <c:v>188.69358977385903</c:v>
                </c:pt>
                <c:pt idx="17">
                  <c:v>187.12222424480061</c:v>
                </c:pt>
                <c:pt idx="18">
                  <c:v>186.59733656456754</c:v>
                </c:pt>
                <c:pt idx="19">
                  <c:v>186.85984941092173</c:v>
                </c:pt>
                <c:pt idx="20">
                  <c:v>225.86452421871772</c:v>
                </c:pt>
                <c:pt idx="21">
                  <c:v>192.08147120770175</c:v>
                </c:pt>
                <c:pt idx="22">
                  <c:v>226.43321891141127</c:v>
                </c:pt>
                <c:pt idx="23">
                  <c:v>225.53929814660754</c:v>
                </c:pt>
                <c:pt idx="24">
                  <c:v>192.08147120770175</c:v>
                </c:pt>
                <c:pt idx="25">
                  <c:v>226.27079318371617</c:v>
                </c:pt>
                <c:pt idx="26">
                  <c:v>225.70193464486843</c:v>
                </c:pt>
                <c:pt idx="27">
                  <c:v>195.96269418843994</c:v>
                </c:pt>
                <c:pt idx="28">
                  <c:v>225.78323529424827</c:v>
                </c:pt>
                <c:pt idx="29">
                  <c:v>225.29525530742299</c:v>
                </c:pt>
                <c:pt idx="30">
                  <c:v>187.12222424480061</c:v>
                </c:pt>
                <c:pt idx="31">
                  <c:v>225.70193464486843</c:v>
                </c:pt>
                <c:pt idx="32">
                  <c:v>187.38446133136537</c:v>
                </c:pt>
                <c:pt idx="33">
                  <c:v>226.35201188842771</c:v>
                </c:pt>
                <c:pt idx="34">
                  <c:v>226.35201188842771</c:v>
                </c:pt>
                <c:pt idx="35">
                  <c:v>226.1895627911243</c:v>
                </c:pt>
                <c:pt idx="36">
                  <c:v>225.13250128094145</c:v>
                </c:pt>
                <c:pt idx="37">
                  <c:v>186.42225119539094</c:v>
                </c:pt>
                <c:pt idx="38">
                  <c:v>-113.857</c:v>
                </c:pt>
                <c:pt idx="39">
                  <c:v>225.94580142446281</c:v>
                </c:pt>
                <c:pt idx="40">
                  <c:v>226.43321891141127</c:v>
                </c:pt>
                <c:pt idx="41">
                  <c:v>226.27079318371617</c:v>
                </c:pt>
                <c:pt idx="42">
                  <c:v>187.73389696317778</c:v>
                </c:pt>
                <c:pt idx="43">
                  <c:v>186.68485619780935</c:v>
                </c:pt>
                <c:pt idx="44">
                  <c:v>224.80685188285113</c:v>
                </c:pt>
                <c:pt idx="45">
                  <c:v>186.94732301048836</c:v>
                </c:pt>
                <c:pt idx="46">
                  <c:v>225.86452421871772</c:v>
                </c:pt>
                <c:pt idx="47">
                  <c:v>225.78323529424827</c:v>
                </c:pt>
                <c:pt idx="48">
                  <c:v>225.53929814660754</c:v>
                </c:pt>
                <c:pt idx="49">
                  <c:v>224.56249096052554</c:v>
                </c:pt>
                <c:pt idx="50">
                  <c:v>224.56249096052554</c:v>
                </c:pt>
                <c:pt idx="51">
                  <c:v>198.44846828724823</c:v>
                </c:pt>
                <c:pt idx="52">
                  <c:v>206.50949922917394</c:v>
                </c:pt>
                <c:pt idx="53">
                  <c:v>226.27079318371617</c:v>
                </c:pt>
                <c:pt idx="54">
                  <c:v>225.94580142446281</c:v>
                </c:pt>
                <c:pt idx="55">
                  <c:v>224.96970015605629</c:v>
                </c:pt>
                <c:pt idx="56">
                  <c:v>226.27079318371617</c:v>
                </c:pt>
                <c:pt idx="57">
                  <c:v>226.02706691766369</c:v>
                </c:pt>
                <c:pt idx="58">
                  <c:v>225.62062226438721</c:v>
                </c:pt>
                <c:pt idx="59">
                  <c:v>186.42225119539094</c:v>
                </c:pt>
                <c:pt idx="60">
                  <c:v>186.68485619780935</c:v>
                </c:pt>
                <c:pt idx="61">
                  <c:v>226.27079318371617</c:v>
                </c:pt>
                <c:pt idx="62">
                  <c:v>226.10832070449462</c:v>
                </c:pt>
                <c:pt idx="63">
                  <c:v>226.10832070449462</c:v>
                </c:pt>
                <c:pt idx="64">
                  <c:v>225.29525530742299</c:v>
                </c:pt>
                <c:pt idx="65">
                  <c:v>225.05110660891697</c:v>
                </c:pt>
                <c:pt idx="66">
                  <c:v>225.70193464486843</c:v>
                </c:pt>
                <c:pt idx="67">
                  <c:v>224.64395641131782</c:v>
                </c:pt>
                <c:pt idx="68">
                  <c:v>225.05110660891697</c:v>
                </c:pt>
                <c:pt idx="69">
                  <c:v>225.45796228532677</c:v>
                </c:pt>
                <c:pt idx="70">
                  <c:v>226.1895627911243</c:v>
                </c:pt>
                <c:pt idx="71">
                  <c:v>186.85984941092173</c:v>
                </c:pt>
                <c:pt idx="72">
                  <c:v>188.34482307217289</c:v>
                </c:pt>
                <c:pt idx="73">
                  <c:v>226.35201188842771</c:v>
                </c:pt>
                <c:pt idx="74">
                  <c:v>187.03478128517426</c:v>
                </c:pt>
                <c:pt idx="75">
                  <c:v>187.82121775457338</c:v>
                </c:pt>
                <c:pt idx="76">
                  <c:v>226.43321891141127</c:v>
                </c:pt>
                <c:pt idx="77">
                  <c:v>-113.857</c:v>
                </c:pt>
                <c:pt idx="78">
                  <c:v>226.27079318371617</c:v>
                </c:pt>
                <c:pt idx="79">
                  <c:v>225.05110660891697</c:v>
                </c:pt>
                <c:pt idx="80">
                  <c:v>187.12222424480061</c:v>
                </c:pt>
                <c:pt idx="81">
                  <c:v>186.77236047664283</c:v>
                </c:pt>
                <c:pt idx="82">
                  <c:v>226.27079318371617</c:v>
                </c:pt>
                <c:pt idx="83">
                  <c:v>224.88828191611722</c:v>
                </c:pt>
                <c:pt idx="84">
                  <c:v>225.05110660891697</c:v>
                </c:pt>
                <c:pt idx="85">
                  <c:v>224.80685188285113</c:v>
                </c:pt>
                <c:pt idx="86">
                  <c:v>225.53929814660754</c:v>
                </c:pt>
                <c:pt idx="87">
                  <c:v>226.10832070449462</c:v>
                </c:pt>
                <c:pt idx="88">
                  <c:v>186.50980156705324</c:v>
                </c:pt>
                <c:pt idx="89">
                  <c:v>225.53929814660754</c:v>
                </c:pt>
                <c:pt idx="90">
                  <c:v>224.07344984997198</c:v>
                </c:pt>
                <c:pt idx="91">
                  <c:v>226.43321891141127</c:v>
                </c:pt>
                <c:pt idx="92">
                  <c:v>225.70193464486843</c:v>
                </c:pt>
                <c:pt idx="93">
                  <c:v>225.70193464486843</c:v>
                </c:pt>
                <c:pt idx="94">
                  <c:v>186.77236047664283</c:v>
                </c:pt>
                <c:pt idx="95">
                  <c:v>220.88421742265214</c:v>
                </c:pt>
                <c:pt idx="96">
                  <c:v>186.42225119539094</c:v>
                </c:pt>
                <c:pt idx="97">
                  <c:v>225.05110660891697</c:v>
                </c:pt>
                <c:pt idx="98">
                  <c:v>226.10832070449462</c:v>
                </c:pt>
                <c:pt idx="99">
                  <c:v>226.1895627911243</c:v>
                </c:pt>
                <c:pt idx="100">
                  <c:v>224.64395641131782</c:v>
                </c:pt>
                <c:pt idx="101">
                  <c:v>225.86452421871772</c:v>
                </c:pt>
                <c:pt idx="102">
                  <c:v>187.90852331880942</c:v>
                </c:pt>
                <c:pt idx="103">
                  <c:v>223.09408579920566</c:v>
                </c:pt>
                <c:pt idx="104">
                  <c:v>225.62062226438721</c:v>
                </c:pt>
                <c:pt idx="105">
                  <c:v>187.47184312874313</c:v>
                </c:pt>
                <c:pt idx="106">
                  <c:v>-113.857</c:v>
                </c:pt>
                <c:pt idx="107">
                  <c:v>226.10832070449462</c:v>
                </c:pt>
                <c:pt idx="108">
                  <c:v>226.1895627911243</c:v>
                </c:pt>
                <c:pt idx="109">
                  <c:v>186.68485619780935</c:v>
                </c:pt>
                <c:pt idx="110">
                  <c:v>224.64395641131782</c:v>
                </c:pt>
                <c:pt idx="111">
                  <c:v>224.64395641131782</c:v>
                </c:pt>
                <c:pt idx="112">
                  <c:v>226.27079318371617</c:v>
                </c:pt>
                <c:pt idx="113">
                  <c:v>226.02706691766369</c:v>
                </c:pt>
                <c:pt idx="114">
                  <c:v>226.1895627911243</c:v>
                </c:pt>
                <c:pt idx="115">
                  <c:v>226.35201188842771</c:v>
                </c:pt>
                <c:pt idx="116">
                  <c:v>226.10832070449462</c:v>
                </c:pt>
                <c:pt idx="117">
                  <c:v>186.42225119539094</c:v>
                </c:pt>
                <c:pt idx="118">
                  <c:v>186.59733656456754</c:v>
                </c:pt>
                <c:pt idx="119">
                  <c:v>225.86452421871772</c:v>
                </c:pt>
                <c:pt idx="120">
                  <c:v>226.27079318371617</c:v>
                </c:pt>
                <c:pt idx="121">
                  <c:v>226.43321891141127</c:v>
                </c:pt>
                <c:pt idx="122">
                  <c:v>226.43321891141127</c:v>
                </c:pt>
                <c:pt idx="123">
                  <c:v>196.90698404054976</c:v>
                </c:pt>
                <c:pt idx="124">
                  <c:v>225.62062226438721</c:v>
                </c:pt>
                <c:pt idx="125">
                  <c:v>226.35201188842771</c:v>
                </c:pt>
                <c:pt idx="126">
                  <c:v>225.13250128094145</c:v>
                </c:pt>
                <c:pt idx="127">
                  <c:v>226.27079318371617</c:v>
                </c:pt>
                <c:pt idx="128">
                  <c:v>225.29525530742299</c:v>
                </c:pt>
                <c:pt idx="129">
                  <c:v>225.94580142446281</c:v>
                </c:pt>
                <c:pt idx="130">
                  <c:v>226.35201188842771</c:v>
                </c:pt>
                <c:pt idx="131">
                  <c:v>225.53929814660754</c:v>
                </c:pt>
                <c:pt idx="132">
                  <c:v>226.02706691766369</c:v>
                </c:pt>
                <c:pt idx="133">
                  <c:v>186.59733656456754</c:v>
                </c:pt>
                <c:pt idx="134">
                  <c:v>226.27079318371617</c:v>
                </c:pt>
                <c:pt idx="135">
                  <c:v>226.43321891141127</c:v>
                </c:pt>
                <c:pt idx="136">
                  <c:v>226.35201188842771</c:v>
                </c:pt>
                <c:pt idx="137">
                  <c:v>225.29525530742299</c:v>
                </c:pt>
                <c:pt idx="138">
                  <c:v>226.1895627911243</c:v>
                </c:pt>
                <c:pt idx="139">
                  <c:v>226.02706691766369</c:v>
                </c:pt>
                <c:pt idx="140">
                  <c:v>187.38446133136537</c:v>
                </c:pt>
                <c:pt idx="141">
                  <c:v>-113.857</c:v>
                </c:pt>
                <c:pt idx="142">
                  <c:v>224.56249096052554</c:v>
                </c:pt>
                <c:pt idx="143">
                  <c:v>224.88828191611722</c:v>
                </c:pt>
                <c:pt idx="144">
                  <c:v>188.43203747704868</c:v>
                </c:pt>
                <c:pt idx="145">
                  <c:v>186.68485619780935</c:v>
                </c:pt>
                <c:pt idx="146">
                  <c:v>187.03478128517426</c:v>
                </c:pt>
                <c:pt idx="147">
                  <c:v>226.27079318371617</c:v>
                </c:pt>
                <c:pt idx="148">
                  <c:v>226.1895627911243</c:v>
                </c:pt>
                <c:pt idx="149">
                  <c:v>225.29525530742299</c:v>
                </c:pt>
                <c:pt idx="150">
                  <c:v>224.15498630529189</c:v>
                </c:pt>
                <c:pt idx="151">
                  <c:v>226.1895627911243</c:v>
                </c:pt>
                <c:pt idx="152">
                  <c:v>224.64395641131782</c:v>
                </c:pt>
                <c:pt idx="153">
                  <c:v>226.10832070449462</c:v>
                </c:pt>
                <c:pt idx="154">
                  <c:v>226.43321891141127</c:v>
                </c:pt>
                <c:pt idx="155">
                  <c:v>225.45796228532677</c:v>
                </c:pt>
                <c:pt idx="156">
                  <c:v>-113.857</c:v>
                </c:pt>
                <c:pt idx="157">
                  <c:v>186.50980156705324</c:v>
                </c:pt>
                <c:pt idx="158">
                  <c:v>186.42225119539094</c:v>
                </c:pt>
                <c:pt idx="159">
                  <c:v>225.13250128094145</c:v>
                </c:pt>
                <c:pt idx="160">
                  <c:v>226.02706691766369</c:v>
                </c:pt>
                <c:pt idx="161">
                  <c:v>224.96970015605629</c:v>
                </c:pt>
                <c:pt idx="162">
                  <c:v>224.80685188285113</c:v>
                </c:pt>
                <c:pt idx="163">
                  <c:v>187.47184312874313</c:v>
                </c:pt>
                <c:pt idx="164">
                  <c:v>187.47184312874313</c:v>
                </c:pt>
                <c:pt idx="165">
                  <c:v>226.10832070449462</c:v>
                </c:pt>
                <c:pt idx="166">
                  <c:v>221.13019185282033</c:v>
                </c:pt>
                <c:pt idx="167">
                  <c:v>225.86452421871772</c:v>
                </c:pt>
                <c:pt idx="168">
                  <c:v>203.29991209176043</c:v>
                </c:pt>
                <c:pt idx="169">
                  <c:v>223.9103413646487</c:v>
                </c:pt>
                <c:pt idx="170">
                  <c:v>-113.857</c:v>
                </c:pt>
                <c:pt idx="171">
                  <c:v>-113.857</c:v>
                </c:pt>
                <c:pt idx="172">
                  <c:v>277.73966411117067</c:v>
                </c:pt>
                <c:pt idx="173">
                  <c:v>277.06780319482107</c:v>
                </c:pt>
                <c:pt idx="174">
                  <c:v>277.81427244497172</c:v>
                </c:pt>
                <c:pt idx="175">
                  <c:v>277.59042174133253</c:v>
                </c:pt>
                <c:pt idx="176">
                  <c:v>234.01538024217072</c:v>
                </c:pt>
                <c:pt idx="177">
                  <c:v>232.65155727625356</c:v>
                </c:pt>
                <c:pt idx="178">
                  <c:v>277.21716571882098</c:v>
                </c:pt>
                <c:pt idx="179">
                  <c:v>-113.857</c:v>
                </c:pt>
                <c:pt idx="180">
                  <c:v>277.29183409180666</c:v>
                </c:pt>
                <c:pt idx="181">
                  <c:v>277.88887221615801</c:v>
                </c:pt>
                <c:pt idx="182">
                  <c:v>277.4411450778299</c:v>
                </c:pt>
                <c:pt idx="183">
                  <c:v>277.81427244497172</c:v>
                </c:pt>
                <c:pt idx="184">
                  <c:v>240.46992272988021</c:v>
                </c:pt>
                <c:pt idx="185">
                  <c:v>275.19786016326611</c:v>
                </c:pt>
                <c:pt idx="186">
                  <c:v>277.66504721115791</c:v>
                </c:pt>
                <c:pt idx="187">
                  <c:v>277.21716571882098</c:v>
                </c:pt>
                <c:pt idx="188">
                  <c:v>277.14248875436544</c:v>
                </c:pt>
                <c:pt idx="189">
                  <c:v>277.36649387693842</c:v>
                </c:pt>
                <c:pt idx="190">
                  <c:v>231.84779576392819</c:v>
                </c:pt>
                <c:pt idx="191">
                  <c:v>232.00863809077421</c:v>
                </c:pt>
                <c:pt idx="192">
                  <c:v>275.27276178388092</c:v>
                </c:pt>
                <c:pt idx="193">
                  <c:v>277.06780319482107</c:v>
                </c:pt>
                <c:pt idx="194">
                  <c:v>277.73966411117067</c:v>
                </c:pt>
                <c:pt idx="195">
                  <c:v>277.29183409180666</c:v>
                </c:pt>
                <c:pt idx="196">
                  <c:v>255.64908316166347</c:v>
                </c:pt>
                <c:pt idx="197">
                  <c:v>276.99310903656658</c:v>
                </c:pt>
                <c:pt idx="198">
                  <c:v>276.99310903656658</c:v>
                </c:pt>
                <c:pt idx="199">
                  <c:v>245.91284790229307</c:v>
                </c:pt>
                <c:pt idx="200">
                  <c:v>233.37398328558291</c:v>
                </c:pt>
                <c:pt idx="201">
                  <c:v>277.88887221615801</c:v>
                </c:pt>
                <c:pt idx="202">
                  <c:v>232.00863809077421</c:v>
                </c:pt>
                <c:pt idx="203">
                  <c:v>232.89246670688632</c:v>
                </c:pt>
                <c:pt idx="204">
                  <c:v>237.45076541398996</c:v>
                </c:pt>
                <c:pt idx="205">
                  <c:v>231.76735768919261</c:v>
                </c:pt>
                <c:pt idx="206">
                  <c:v>232.00863809077421</c:v>
                </c:pt>
                <c:pt idx="207">
                  <c:v>232.00863809077421</c:v>
                </c:pt>
                <c:pt idx="208">
                  <c:v>231.84779576392819</c:v>
                </c:pt>
                <c:pt idx="209">
                  <c:v>231.92822256252791</c:v>
                </c:pt>
                <c:pt idx="210">
                  <c:v>231.92822256252791</c:v>
                </c:pt>
                <c:pt idx="211">
                  <c:v>233.45419693049811</c:v>
                </c:pt>
                <c:pt idx="212">
                  <c:v>231.92822256252791</c:v>
                </c:pt>
                <c:pt idx="213">
                  <c:v>231.76735768919261</c:v>
                </c:pt>
                <c:pt idx="214">
                  <c:v>232.57123170327182</c:v>
                </c:pt>
                <c:pt idx="215">
                  <c:v>277.88887221615801</c:v>
                </c:pt>
                <c:pt idx="216">
                  <c:v>232.00863809077421</c:v>
                </c:pt>
                <c:pt idx="217">
                  <c:v>234.73610114376734</c:v>
                </c:pt>
                <c:pt idx="218">
                  <c:v>276.02130084408213</c:v>
                </c:pt>
                <c:pt idx="219">
                  <c:v>277.66504721115791</c:v>
                </c:pt>
                <c:pt idx="220">
                  <c:v>276.69424634392635</c:v>
                </c:pt>
                <c:pt idx="221">
                  <c:v>275.94648592215594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D3-4309-A426-CF15181FA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1461372517992234"/>
              <c:y val="0.84277247106297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+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50"/>
      </c:valAx>
      <c:valAx>
        <c:axId val="234971304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042390679488746E-2"/>
              <c:y val="0.11903745997963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2922624854029"/>
          <c:y val="0.89447010644682079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42204434330537738"/>
          <c:y val="4.11058229233175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728164353387454"/>
          <c:h val="0.57355632308791771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Annex1!$AN$4:$AN$73</c:f>
            </c:numRef>
          </c:yVal>
          <c:smooth val="0"/>
          <c:extLst>
            <c:ext xmlns:c16="http://schemas.microsoft.com/office/drawing/2014/chart" uri="{C3380CC4-5D6E-409C-BE32-E72D297353CC}">
              <c16:uniqueId val="{00000000-BE85-426B-AC68-3B17C247FAB8}"/>
            </c:ext>
          </c:extLst>
        </c:ser>
        <c:ser>
          <c:idx val="1"/>
          <c:order val="1"/>
          <c:tx>
            <c:v>E-Granular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Annex1!$AO$4:$AO$73</c:f>
            </c:numRef>
          </c:yVal>
          <c:smooth val="0"/>
          <c:extLst>
            <c:ext xmlns:c16="http://schemas.microsoft.com/office/drawing/2014/chart" uri="{C3380CC4-5D6E-409C-BE32-E72D297353CC}">
              <c16:uniqueId val="{00000001-BE85-426B-AC68-3B17C247FAB8}"/>
            </c:ext>
          </c:extLst>
        </c:ser>
        <c:ser>
          <c:idx val="2"/>
          <c:order val="2"/>
          <c:tx>
            <c:v>E-Subgrade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Annex1!$AP$4:$AP$73</c:f>
            </c:numRef>
          </c:yVal>
          <c:smooth val="0"/>
          <c:extLst>
            <c:ext xmlns:c16="http://schemas.microsoft.com/office/drawing/2014/chart" uri="{C3380CC4-5D6E-409C-BE32-E72D297353CC}">
              <c16:uniqueId val="{00000002-BE85-426B-AC68-3B17C247F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065795919156646"/>
              <c:y val="0.84413604810610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50"/>
      </c:valAx>
      <c:valAx>
        <c:axId val="234973264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1515509703949841E-2"/>
              <c:y val="0.147511081319945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7575101867642651E-2"/>
          <c:y val="0.89568857437648353"/>
          <c:w val="0.82831606751540687"/>
          <c:h val="9.3573077523897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41824722630062"/>
          <c:y val="0.13836746340160702"/>
          <c:w val="0.78434161820996995"/>
          <c:h val="0.61614807308204311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Annex1!$AN$4:$AN$73</c:f>
            </c:numRef>
          </c:yVal>
          <c:smooth val="0"/>
          <c:extLst>
            <c:ext xmlns:c16="http://schemas.microsoft.com/office/drawing/2014/chart" uri="{C3380CC4-5D6E-409C-BE32-E72D297353CC}">
              <c16:uniqueId val="{00000000-7EC9-4ABA-9D67-1F4D599514B5}"/>
            </c:ext>
          </c:extLst>
        </c:ser>
        <c:ser>
          <c:idx val="1"/>
          <c:order val="1"/>
          <c:tx>
            <c:v>Corrected E-Bituminous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Annex1!$AS$4:$AS$73</c:f>
            </c:numRef>
          </c:yVal>
          <c:smooth val="0"/>
          <c:extLst>
            <c:ext xmlns:c16="http://schemas.microsoft.com/office/drawing/2014/chart" uri="{C3380CC4-5D6E-409C-BE32-E72D297353CC}">
              <c16:uniqueId val="{00000001-7EC9-4ABA-9D67-1F4D59951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1461372517992234"/>
              <c:y val="0.84277247106297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5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042390679488746E-2"/>
              <c:y val="0.11903745997963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2922624854029"/>
          <c:y val="0.89447010644682079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16191537854745"/>
          <c:y val="0.12547050154089323"/>
          <c:w val="0.8257668875587858"/>
          <c:h val="0.68959788154436352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Annex1!$F$4:$F$73</c:f>
              <c:numCache>
                <c:formatCode>0.000</c:formatCode>
                <c:ptCount val="70"/>
                <c:pt idx="0">
                  <c:v>0.14899999999999999</c:v>
                </c:pt>
                <c:pt idx="1">
                  <c:v>0.12</c:v>
                </c:pt>
                <c:pt idx="2">
                  <c:v>9.6000000000000002E-2</c:v>
                </c:pt>
                <c:pt idx="3">
                  <c:v>0.185</c:v>
                </c:pt>
                <c:pt idx="4">
                  <c:v>0.189</c:v>
                </c:pt>
                <c:pt idx="5">
                  <c:v>0.17</c:v>
                </c:pt>
                <c:pt idx="6">
                  <c:v>0.13400000000000001</c:v>
                </c:pt>
                <c:pt idx="7">
                  <c:v>0.09</c:v>
                </c:pt>
                <c:pt idx="8">
                  <c:v>0.11800000000000001</c:v>
                </c:pt>
                <c:pt idx="9">
                  <c:v>0.20899999999999999</c:v>
                </c:pt>
                <c:pt idx="10">
                  <c:v>0.14100000000000001</c:v>
                </c:pt>
                <c:pt idx="11">
                  <c:v>0.17100000000000001</c:v>
                </c:pt>
                <c:pt idx="12">
                  <c:v>0.08</c:v>
                </c:pt>
                <c:pt idx="13">
                  <c:v>0.14100000000000001</c:v>
                </c:pt>
                <c:pt idx="14">
                  <c:v>0.184</c:v>
                </c:pt>
                <c:pt idx="15">
                  <c:v>8.5000000000000006E-2</c:v>
                </c:pt>
                <c:pt idx="16">
                  <c:v>0.13900000000000001</c:v>
                </c:pt>
                <c:pt idx="17">
                  <c:v>8.4000000000000005E-2</c:v>
                </c:pt>
                <c:pt idx="18">
                  <c:v>0.113</c:v>
                </c:pt>
                <c:pt idx="19">
                  <c:v>0.13400000000000001</c:v>
                </c:pt>
                <c:pt idx="20">
                  <c:v>0.112</c:v>
                </c:pt>
                <c:pt idx="21">
                  <c:v>0.13600000000000001</c:v>
                </c:pt>
                <c:pt idx="22">
                  <c:v>9.0999999999999998E-2</c:v>
                </c:pt>
                <c:pt idx="23">
                  <c:v>0.155</c:v>
                </c:pt>
                <c:pt idx="24">
                  <c:v>0.108</c:v>
                </c:pt>
                <c:pt idx="25">
                  <c:v>0.115</c:v>
                </c:pt>
                <c:pt idx="26">
                  <c:v>0.105</c:v>
                </c:pt>
                <c:pt idx="27">
                  <c:v>0.16800000000000001</c:v>
                </c:pt>
                <c:pt idx="28">
                  <c:v>0.182</c:v>
                </c:pt>
                <c:pt idx="29">
                  <c:v>0.122</c:v>
                </c:pt>
                <c:pt idx="30">
                  <c:v>7.5999999999999998E-2</c:v>
                </c:pt>
                <c:pt idx="31">
                  <c:v>0.13300000000000001</c:v>
                </c:pt>
                <c:pt idx="32">
                  <c:v>0.154</c:v>
                </c:pt>
                <c:pt idx="33">
                  <c:v>0.19500000000000001</c:v>
                </c:pt>
                <c:pt idx="34">
                  <c:v>0.127</c:v>
                </c:pt>
                <c:pt idx="35">
                  <c:v>0.152</c:v>
                </c:pt>
                <c:pt idx="36">
                  <c:v>0.26400000000000001</c:v>
                </c:pt>
                <c:pt idx="37">
                  <c:v>0.111</c:v>
                </c:pt>
                <c:pt idx="38">
                  <c:v>0.17399999999999999</c:v>
                </c:pt>
                <c:pt idx="39">
                  <c:v>0.188</c:v>
                </c:pt>
                <c:pt idx="40">
                  <c:v>0.14599999999999999</c:v>
                </c:pt>
                <c:pt idx="41">
                  <c:v>0.154</c:v>
                </c:pt>
                <c:pt idx="42">
                  <c:v>0.13100000000000001</c:v>
                </c:pt>
                <c:pt idx="43">
                  <c:v>0.13900000000000001</c:v>
                </c:pt>
                <c:pt idx="44">
                  <c:v>0.17599999999999999</c:v>
                </c:pt>
                <c:pt idx="45">
                  <c:v>0.24399999999999999</c:v>
                </c:pt>
                <c:pt idx="46">
                  <c:v>0.26600000000000001</c:v>
                </c:pt>
                <c:pt idx="47">
                  <c:v>0.106</c:v>
                </c:pt>
                <c:pt idx="48">
                  <c:v>0.36699999999999999</c:v>
                </c:pt>
                <c:pt idx="49">
                  <c:v>0.307</c:v>
                </c:pt>
                <c:pt idx="50">
                  <c:v>0.2</c:v>
                </c:pt>
                <c:pt idx="51">
                  <c:v>0.16400000000000001</c:v>
                </c:pt>
                <c:pt idx="52">
                  <c:v>0.13500000000000001</c:v>
                </c:pt>
                <c:pt idx="53">
                  <c:v>0.14100000000000001</c:v>
                </c:pt>
                <c:pt idx="54">
                  <c:v>0.156</c:v>
                </c:pt>
                <c:pt idx="55">
                  <c:v>0.19900000000000001</c:v>
                </c:pt>
                <c:pt idx="56">
                  <c:v>0.16300000000000001</c:v>
                </c:pt>
                <c:pt idx="57">
                  <c:v>0.14399999999999999</c:v>
                </c:pt>
                <c:pt idx="58">
                  <c:v>0.14199999999999999</c:v>
                </c:pt>
                <c:pt idx="59">
                  <c:v>0.24399999999999999</c:v>
                </c:pt>
                <c:pt idx="60">
                  <c:v>0.18099999999999999</c:v>
                </c:pt>
                <c:pt idx="61">
                  <c:v>0.16</c:v>
                </c:pt>
                <c:pt idx="62">
                  <c:v>0.315</c:v>
                </c:pt>
                <c:pt idx="63">
                  <c:v>0.184</c:v>
                </c:pt>
                <c:pt idx="64">
                  <c:v>0.19700000000000001</c:v>
                </c:pt>
                <c:pt idx="65">
                  <c:v>0.19500000000000001</c:v>
                </c:pt>
                <c:pt idx="66">
                  <c:v>0.28599999999999998</c:v>
                </c:pt>
                <c:pt idx="67">
                  <c:v>0.16600000000000001</c:v>
                </c:pt>
                <c:pt idx="68">
                  <c:v>0.18099999999999999</c:v>
                </c:pt>
                <c:pt idx="69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2B-4DC8-984C-9EF17F79E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184701088101936"/>
              <c:y val="0.91284317920909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5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1.3950680259432599E-2"/>
              <c:y val="0.17770378253137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40229208431290636"/>
          <c:y val="2.7712980803851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Annex1!$AU$4:$AU$73</c:f>
            </c:numRef>
          </c:yVal>
          <c:smooth val="0"/>
          <c:extLst>
            <c:ext xmlns:c16="http://schemas.microsoft.com/office/drawing/2014/chart" uri="{C3380CC4-5D6E-409C-BE32-E72D297353CC}">
              <c16:uniqueId val="{00000000-0E45-4B83-ABA0-CDC657D8B518}"/>
            </c:ext>
          </c:extLst>
        </c:ser>
        <c:ser>
          <c:idx val="2"/>
          <c:order val="1"/>
          <c:tx>
            <c:v>E-Subgrade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Annex1!$AP$4:$AP$73</c:f>
            </c:numRef>
          </c:yVal>
          <c:smooth val="0"/>
          <c:extLst>
            <c:ext xmlns:c16="http://schemas.microsoft.com/office/drawing/2014/chart" uri="{C3380CC4-5D6E-409C-BE32-E72D297353CC}">
              <c16:uniqueId val="{00000001-0E45-4B83-ABA0-CDC657D8B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50"/>
      </c:valAx>
      <c:valAx>
        <c:axId val="234973656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327577827402112E-2"/>
              <c:y val="0.12710045846435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PAVEMENT PERFORMANCE IN FATIGUE</a:t>
            </a:r>
          </a:p>
        </c:rich>
      </c:tx>
      <c:layout>
        <c:manualLayout>
          <c:xMode val="edge"/>
          <c:yMode val="edge"/>
          <c:x val="0.33733458696257884"/>
          <c:y val="1.724881648671759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6216976241787974E-2"/>
          <c:y val="0.15402975814714567"/>
          <c:w val="0.87929986322124831"/>
          <c:h val="0.69345837955653977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Annex1!$AZ$3</c:f>
              <c:strCache>
                <c:ptCount val="1"/>
                <c:pt idx="0">
                  <c:v>Back calculated Tensile Strain (microstrains)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524-4F04-A651-86F8067515FF}"/>
            </c:ext>
          </c:extLst>
        </c:ser>
        <c:ser>
          <c:idx val="3"/>
          <c:order val="1"/>
          <c:tx>
            <c:strRef>
              <c:f>Annex1!$BA$3</c:f>
              <c:strCache>
                <c:ptCount val="1"/>
                <c:pt idx="0">
                  <c:v>Allowable Tensile Strain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1524-4F04-A651-86F80675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154537505588354"/>
              <c:y val="0.91772572588995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  <c:max val="25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Tangential Strain Values, micro strains</a:t>
                </a:r>
              </a:p>
            </c:rich>
          </c:tx>
          <c:layout>
            <c:manualLayout>
              <c:xMode val="edge"/>
              <c:yMode val="edge"/>
              <c:x val="1.5361119630539611E-2"/>
              <c:y val="0.109034250988479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0833836114186592E-2"/>
          <c:y val="7.0413064335097517E-2"/>
          <c:w val="0.86747606279675959"/>
          <c:h val="5.9977801995538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PAVEMENT PERFORMANCE IN RUTTING</a:t>
            </a:r>
          </a:p>
        </c:rich>
      </c:tx>
      <c:layout>
        <c:manualLayout>
          <c:xMode val="edge"/>
          <c:yMode val="edge"/>
          <c:x val="0.3127541405388356"/>
          <c:y val="8.849202345442758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933893483540486E-2"/>
          <c:y val="0.14832136022837783"/>
          <c:w val="0.89107990513848589"/>
          <c:h val="0.6612193396144207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Annex1!$BD$3</c:f>
              <c:strCache>
                <c:ptCount val="1"/>
                <c:pt idx="0">
                  <c:v>Back calculated Compressive strains (microstarins)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11D-46EC-A5B5-AA3D34A099DA}"/>
            </c:ext>
          </c:extLst>
        </c:ser>
        <c:ser>
          <c:idx val="3"/>
          <c:order val="1"/>
          <c:tx>
            <c:strRef>
              <c:f>Annex1!$BE$3</c:f>
              <c:strCache>
                <c:ptCount val="1"/>
                <c:pt idx="0">
                  <c:v>Allowable Compressive Strains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11D-46EC-A5B5-AA3D34A09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0405798884514436E-2"/>
              <c:y val="0.16653138437482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6335321778690164E-2"/>
          <c:y val="7.5489886473354181E-2"/>
          <c:w val="0.96736223426398971"/>
          <c:h val="7.7962448165971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solidFill>
            <a:schemeClr val="accent2"/>
          </a:solidFill>
        </a:ln>
        <a:effectLst/>
        <a:sp3d>
          <a:contourClr>
            <a:schemeClr val="accent2"/>
          </a:contourClr>
        </a:sp3d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Bituminous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Annex1!$AS$4:$AS$73</c:f>
            </c:numRef>
          </c:val>
          <c:extLst>
            <c:ext xmlns:c16="http://schemas.microsoft.com/office/drawing/2014/chart" uri="{C3380CC4-5D6E-409C-BE32-E72D297353CC}">
              <c16:uniqueId val="{00000000-78DC-45C7-BB08-A681689F8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94975198733927"/>
              <c:y val="0.9016966732067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136709341364111"/>
          <c:y val="4.2649371164653273E-4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Granular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Annex1!$AT$4:$AT$73</c:f>
            </c:numRef>
          </c:val>
          <c:extLst>
            <c:ext xmlns:c16="http://schemas.microsoft.com/office/drawing/2014/chart" uri="{C3380CC4-5D6E-409C-BE32-E72D297353CC}">
              <c16:uniqueId val="{00000000-AD57-40CE-951B-CE15553F6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020794630956567"/>
          <c:y val="3.5966552479513053E-2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chemeClr val="accent2"/>
                </a:solidFill>
              </a:rPr>
              <a:t>Seggregation of Homogeneous Section By</a:t>
            </a:r>
            <a:r>
              <a:rPr lang="en-US" sz="3600" b="1" baseline="0">
                <a:solidFill>
                  <a:schemeClr val="accent2"/>
                </a:solidFill>
              </a:rPr>
              <a:t> Cumulative Diffrence Approach For Hudsaon Circle To Mysore bank Circle</a:t>
            </a:r>
            <a:endParaRPr lang="en-US" sz="3600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12249027246302158"/>
          <c:y val="1.1777242642100567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027848811538738E-2"/>
          <c:y val="9.4120553359683792E-2"/>
          <c:w val="0.89180177134692273"/>
          <c:h val="0.801231611735292"/>
        </c:manualLayout>
      </c:layout>
      <c:scatterChart>
        <c:scatterStyle val="lineMarker"/>
        <c:varyColors val="0"/>
        <c:ser>
          <c:idx val="0"/>
          <c:order val="0"/>
          <c:tx>
            <c:v>xy</c:v>
          </c:tx>
          <c:xVal>
            <c:numRef>
              <c:f>'25C'!$P$4:$P$73</c:f>
              <c:numCache>
                <c:formatCode>0\+000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'25C'!$Y$4:$Y$73</c:f>
              <c:numCache>
                <c:formatCode>0.000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1.0386458333333346</c:v>
                </c:pt>
                <c:pt idx="6">
                  <c:v>1.0386458333333346</c:v>
                </c:pt>
                <c:pt idx="7">
                  <c:v>1.0386458333333346</c:v>
                </c:pt>
                <c:pt idx="8">
                  <c:v>1.0386458333333346</c:v>
                </c:pt>
                <c:pt idx="9">
                  <c:v>1.0386458333333346</c:v>
                </c:pt>
                <c:pt idx="10">
                  <c:v>0.22479166666666828</c:v>
                </c:pt>
                <c:pt idx="11">
                  <c:v>0.22479166666666828</c:v>
                </c:pt>
                <c:pt idx="12">
                  <c:v>0.22479166666666828</c:v>
                </c:pt>
                <c:pt idx="13">
                  <c:v>0.22479166666666828</c:v>
                </c:pt>
                <c:pt idx="14">
                  <c:v>0.22479166666666828</c:v>
                </c:pt>
                <c:pt idx="15">
                  <c:v>-1.0115624999999984</c:v>
                </c:pt>
                <c:pt idx="16">
                  <c:v>-1.0115624999999984</c:v>
                </c:pt>
                <c:pt idx="17">
                  <c:v>-1.0115624999999984</c:v>
                </c:pt>
                <c:pt idx="18">
                  <c:v>-1.0115624999999984</c:v>
                </c:pt>
                <c:pt idx="19">
                  <c:v>-1.0115624999999984</c:v>
                </c:pt>
                <c:pt idx="20">
                  <c:v>-1.9554166666666646</c:v>
                </c:pt>
                <c:pt idx="21">
                  <c:v>-1.9554166666666646</c:v>
                </c:pt>
                <c:pt idx="22">
                  <c:v>-1.9554166666666646</c:v>
                </c:pt>
                <c:pt idx="23">
                  <c:v>-1.9554166666666646</c:v>
                </c:pt>
                <c:pt idx="24">
                  <c:v>-1.9554166666666646</c:v>
                </c:pt>
                <c:pt idx="25">
                  <c:v>-3.2242708333333319</c:v>
                </c:pt>
                <c:pt idx="26">
                  <c:v>-3.2242708333333319</c:v>
                </c:pt>
                <c:pt idx="27">
                  <c:v>-3.2242708333333319</c:v>
                </c:pt>
                <c:pt idx="28">
                  <c:v>-3.2242708333333319</c:v>
                </c:pt>
                <c:pt idx="29">
                  <c:v>-3.2242708333333319</c:v>
                </c:pt>
                <c:pt idx="30">
                  <c:v>-5.1106249999999989</c:v>
                </c:pt>
                <c:pt idx="31">
                  <c:v>-5.1106249999999989</c:v>
                </c:pt>
                <c:pt idx="32">
                  <c:v>-5.1106249999999989</c:v>
                </c:pt>
                <c:pt idx="33">
                  <c:v>-5.1106249999999989</c:v>
                </c:pt>
                <c:pt idx="34">
                  <c:v>-5.1106249999999989</c:v>
                </c:pt>
                <c:pt idx="35">
                  <c:v>-5.4369791666666671</c:v>
                </c:pt>
                <c:pt idx="36">
                  <c:v>-5.4369791666666671</c:v>
                </c:pt>
                <c:pt idx="37">
                  <c:v>-5.4369791666666671</c:v>
                </c:pt>
                <c:pt idx="38">
                  <c:v>-5.4369791666666671</c:v>
                </c:pt>
                <c:pt idx="39">
                  <c:v>-5.4369791666666671</c:v>
                </c:pt>
                <c:pt idx="40">
                  <c:v>-5.730833333333333</c:v>
                </c:pt>
                <c:pt idx="41">
                  <c:v>-5.730833333333333</c:v>
                </c:pt>
                <c:pt idx="42">
                  <c:v>-5.730833333333333</c:v>
                </c:pt>
                <c:pt idx="43">
                  <c:v>-5.730833333333333</c:v>
                </c:pt>
                <c:pt idx="44">
                  <c:v>-5.730833333333333</c:v>
                </c:pt>
                <c:pt idx="45">
                  <c:v>-4.2696874999999963</c:v>
                </c:pt>
                <c:pt idx="46">
                  <c:v>-4.2696874999999963</c:v>
                </c:pt>
                <c:pt idx="47">
                  <c:v>-4.2696874999999963</c:v>
                </c:pt>
                <c:pt idx="48">
                  <c:v>-4.2696874999999963</c:v>
                </c:pt>
                <c:pt idx="49">
                  <c:v>-4.2696874999999963</c:v>
                </c:pt>
                <c:pt idx="50">
                  <c:v>-2.4510416666666686</c:v>
                </c:pt>
                <c:pt idx="51">
                  <c:v>-2.4510416666666686</c:v>
                </c:pt>
                <c:pt idx="52">
                  <c:v>-2.4510416666666686</c:v>
                </c:pt>
                <c:pt idx="53">
                  <c:v>-2.4510416666666686</c:v>
                </c:pt>
                <c:pt idx="54">
                  <c:v>-2.4510416666666686</c:v>
                </c:pt>
                <c:pt idx="55">
                  <c:v>-1.8673958333333331</c:v>
                </c:pt>
                <c:pt idx="56">
                  <c:v>-1.8673958333333331</c:v>
                </c:pt>
                <c:pt idx="57">
                  <c:v>-1.8673958333333331</c:v>
                </c:pt>
                <c:pt idx="58">
                  <c:v>-1.8673958333333331</c:v>
                </c:pt>
                <c:pt idx="59">
                  <c:v>-1.8673958333333331</c:v>
                </c:pt>
                <c:pt idx="60">
                  <c:v>-0.56875000000000142</c:v>
                </c:pt>
                <c:pt idx="61">
                  <c:v>-0.56875000000000142</c:v>
                </c:pt>
                <c:pt idx="62">
                  <c:v>-0.56875000000000142</c:v>
                </c:pt>
                <c:pt idx="63">
                  <c:v>-0.56875000000000142</c:v>
                </c:pt>
                <c:pt idx="64">
                  <c:v>-0.56875000000000142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60-4285-B580-B3328AE07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DISTANCE</a:t>
                </a:r>
              </a:p>
            </c:rich>
          </c:tx>
          <c:layout>
            <c:manualLayout>
              <c:xMode val="edge"/>
              <c:yMode val="edge"/>
              <c:x val="0.49846513417715299"/>
              <c:y val="0.9161156671127571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\+00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"/>
      </c:valAx>
      <c:valAx>
        <c:axId val="527750160"/>
        <c:scaling>
          <c:orientation val="minMax"/>
          <c:max val="2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41824722630062"/>
          <c:y val="0.13836746340160702"/>
          <c:w val="0.78434161820996995"/>
          <c:h val="0.61614807308204311"/>
        </c:manualLayout>
      </c:layout>
      <c:scatterChart>
        <c:scatterStyle val="lineMarker"/>
        <c:varyColors val="0"/>
        <c:ser>
          <c:idx val="0"/>
          <c:order val="0"/>
          <c:tx>
            <c:v>E-Granular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Annex1!$AO$4:$AO$73</c:f>
            </c:numRef>
          </c:yVal>
          <c:smooth val="0"/>
          <c:extLst>
            <c:ext xmlns:c16="http://schemas.microsoft.com/office/drawing/2014/chart" uri="{C3380CC4-5D6E-409C-BE32-E72D297353CC}">
              <c16:uniqueId val="{00000000-19D4-48F0-ADA8-868EE7373457}"/>
            </c:ext>
          </c:extLst>
        </c:ser>
        <c:ser>
          <c:idx val="1"/>
          <c:order val="1"/>
          <c:tx>
            <c:v>Corrected E-Granular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Annex1!$B$4:$B$73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Annex1!$AT$4:$AT$73</c:f>
            </c:numRef>
          </c:yVal>
          <c:smooth val="0"/>
          <c:extLst>
            <c:ext xmlns:c16="http://schemas.microsoft.com/office/drawing/2014/chart" uri="{C3380CC4-5D6E-409C-BE32-E72D297353CC}">
              <c16:uniqueId val="{00000001-19D4-48F0-ADA8-868EE7373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1461372517992234"/>
              <c:y val="0.84277247106297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50"/>
      </c:valAx>
      <c:valAx>
        <c:axId val="234971304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042390679488746E-2"/>
              <c:y val="0.11903745997963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2922624854029"/>
          <c:y val="0.89447010644682079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42204434330537738"/>
          <c:y val="4.11058229233175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728164353387454"/>
          <c:h val="0.57355632308791771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Annex2!$AN$4:$AN$73</c:f>
              <c:numCache>
                <c:formatCode>0.00</c:formatCode>
                <c:ptCount val="70"/>
                <c:pt idx="0">
                  <c:v>2400</c:v>
                </c:pt>
                <c:pt idx="1">
                  <c:v>2398.4</c:v>
                </c:pt>
                <c:pt idx="2">
                  <c:v>2374.1999999999998</c:v>
                </c:pt>
                <c:pt idx="3">
                  <c:v>2398.4</c:v>
                </c:pt>
                <c:pt idx="4">
                  <c:v>2371</c:v>
                </c:pt>
                <c:pt idx="5">
                  <c:v>2396.8000000000002</c:v>
                </c:pt>
                <c:pt idx="6">
                  <c:v>2383.9</c:v>
                </c:pt>
                <c:pt idx="7">
                  <c:v>2396.8000000000002</c:v>
                </c:pt>
                <c:pt idx="8">
                  <c:v>2390.3000000000002</c:v>
                </c:pt>
                <c:pt idx="9">
                  <c:v>2391.9</c:v>
                </c:pt>
                <c:pt idx="10">
                  <c:v>2374.1999999999998</c:v>
                </c:pt>
                <c:pt idx="11">
                  <c:v>2383.9</c:v>
                </c:pt>
                <c:pt idx="12">
                  <c:v>2398.4</c:v>
                </c:pt>
                <c:pt idx="13" formatCode="General">
                  <c:v>2391.9</c:v>
                </c:pt>
                <c:pt idx="14">
                  <c:v>2400</c:v>
                </c:pt>
                <c:pt idx="15">
                  <c:v>2391.9</c:v>
                </c:pt>
                <c:pt idx="16">
                  <c:v>2382.3000000000002</c:v>
                </c:pt>
                <c:pt idx="17">
                  <c:v>2400</c:v>
                </c:pt>
                <c:pt idx="18">
                  <c:v>2383.9</c:v>
                </c:pt>
                <c:pt idx="19" formatCode="General">
                  <c:v>2379</c:v>
                </c:pt>
                <c:pt idx="20" formatCode="General">
                  <c:v>2388.6999999999998</c:v>
                </c:pt>
                <c:pt idx="21" formatCode="General">
                  <c:v>2351.6</c:v>
                </c:pt>
                <c:pt idx="22">
                  <c:v>2395.1999999999998</c:v>
                </c:pt>
                <c:pt idx="23">
                  <c:v>2362.9</c:v>
                </c:pt>
                <c:pt idx="24">
                  <c:v>2396.8000000000002</c:v>
                </c:pt>
                <c:pt idx="25" formatCode="General">
                  <c:v>2350</c:v>
                </c:pt>
                <c:pt idx="26" formatCode="General">
                  <c:v>2369.4</c:v>
                </c:pt>
                <c:pt idx="27" formatCode="General">
                  <c:v>2398.4</c:v>
                </c:pt>
                <c:pt idx="28">
                  <c:v>2395.1999999999998</c:v>
                </c:pt>
                <c:pt idx="29">
                  <c:v>2400</c:v>
                </c:pt>
                <c:pt idx="30" formatCode="General">
                  <c:v>2390.3000000000002</c:v>
                </c:pt>
                <c:pt idx="31" formatCode="General">
                  <c:v>2391.9</c:v>
                </c:pt>
                <c:pt idx="32" formatCode="General">
                  <c:v>2396.8000000000002</c:v>
                </c:pt>
                <c:pt idx="33" formatCode="General">
                  <c:v>2356.5</c:v>
                </c:pt>
                <c:pt idx="34" formatCode="General">
                  <c:v>2395.1999999999998</c:v>
                </c:pt>
                <c:pt idx="35" formatCode="General">
                  <c:v>2395.1999999999998</c:v>
                </c:pt>
                <c:pt idx="36" formatCode="General">
                  <c:v>2377.4</c:v>
                </c:pt>
                <c:pt idx="37" formatCode="General">
                  <c:v>2382.3000000000002</c:v>
                </c:pt>
                <c:pt idx="38" formatCode="General">
                  <c:v>2306.5</c:v>
                </c:pt>
                <c:pt idx="39" formatCode="General">
                  <c:v>2367.6999999999998</c:v>
                </c:pt>
                <c:pt idx="40" formatCode="General">
                  <c:v>2396.8000000000002</c:v>
                </c:pt>
                <c:pt idx="41" formatCode="General">
                  <c:v>2382.3000000000002</c:v>
                </c:pt>
                <c:pt idx="42" formatCode="General">
                  <c:v>2361.3000000000002</c:v>
                </c:pt>
                <c:pt idx="43" formatCode="General">
                  <c:v>2396.8000000000002</c:v>
                </c:pt>
                <c:pt idx="44" formatCode="General">
                  <c:v>2391.9</c:v>
                </c:pt>
                <c:pt idx="45" formatCode="General">
                  <c:v>2393.5</c:v>
                </c:pt>
                <c:pt idx="46" formatCode="General">
                  <c:v>2390.3000000000002</c:v>
                </c:pt>
                <c:pt idx="47" formatCode="General">
                  <c:v>2398.4</c:v>
                </c:pt>
                <c:pt idx="48" formatCode="General">
                  <c:v>2345.1999999999998</c:v>
                </c:pt>
                <c:pt idx="49" formatCode="General">
                  <c:v>2396.8000000000002</c:v>
                </c:pt>
                <c:pt idx="50" formatCode="General">
                  <c:v>2400</c:v>
                </c:pt>
                <c:pt idx="51" formatCode="General">
                  <c:v>2393.5</c:v>
                </c:pt>
                <c:pt idx="52" formatCode="General">
                  <c:v>2390.3000000000002</c:v>
                </c:pt>
                <c:pt idx="53" formatCode="General">
                  <c:v>2391.9</c:v>
                </c:pt>
                <c:pt idx="54" formatCode="General">
                  <c:v>2395.1999999999998</c:v>
                </c:pt>
                <c:pt idx="55" formatCode="General">
                  <c:v>2371</c:v>
                </c:pt>
                <c:pt idx="56" formatCode="General">
                  <c:v>2390.3000000000002</c:v>
                </c:pt>
                <c:pt idx="57" formatCode="General">
                  <c:v>2395.1999999999998</c:v>
                </c:pt>
                <c:pt idx="58" formatCode="General">
                  <c:v>2388.6999999999998</c:v>
                </c:pt>
                <c:pt idx="59" formatCode="General">
                  <c:v>2377.4</c:v>
                </c:pt>
                <c:pt idx="60" formatCode="General">
                  <c:v>2367.6999999999998</c:v>
                </c:pt>
                <c:pt idx="61" formatCode="General">
                  <c:v>2393.5</c:v>
                </c:pt>
                <c:pt idx="62" formatCode="General">
                  <c:v>2398.4</c:v>
                </c:pt>
                <c:pt idx="63" formatCode="General">
                  <c:v>2379</c:v>
                </c:pt>
                <c:pt idx="64" formatCode="General">
                  <c:v>2391.9</c:v>
                </c:pt>
                <c:pt idx="65" formatCode="General">
                  <c:v>2350</c:v>
                </c:pt>
                <c:pt idx="66" formatCode="General">
                  <c:v>2398.4</c:v>
                </c:pt>
                <c:pt idx="67" formatCode="General">
                  <c:v>2388.6999999999998</c:v>
                </c:pt>
                <c:pt idx="68" formatCode="General">
                  <c:v>2400</c:v>
                </c:pt>
                <c:pt idx="69" formatCode="General">
                  <c:v>2396.8000000000002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47-4CC1-9D5C-73C5086DE23E}"/>
            </c:ext>
          </c:extLst>
        </c:ser>
        <c:ser>
          <c:idx val="1"/>
          <c:order val="1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Annex2!$AO$4:$AO$73</c:f>
              <c:numCache>
                <c:formatCode>0.00</c:formatCode>
                <c:ptCount val="70"/>
                <c:pt idx="0">
                  <c:v>288.39999999999998</c:v>
                </c:pt>
                <c:pt idx="1">
                  <c:v>290.3</c:v>
                </c:pt>
                <c:pt idx="2">
                  <c:v>289.2</c:v>
                </c:pt>
                <c:pt idx="3" formatCode="General">
                  <c:v>290.39999999999998</c:v>
                </c:pt>
                <c:pt idx="4" formatCode="General">
                  <c:v>290.8</c:v>
                </c:pt>
                <c:pt idx="5" formatCode="General">
                  <c:v>289.89999999999998</c:v>
                </c:pt>
                <c:pt idx="6">
                  <c:v>290</c:v>
                </c:pt>
                <c:pt idx="7">
                  <c:v>290.5</c:v>
                </c:pt>
                <c:pt idx="8">
                  <c:v>290.7</c:v>
                </c:pt>
                <c:pt idx="9">
                  <c:v>290.8</c:v>
                </c:pt>
                <c:pt idx="10" formatCode="General">
                  <c:v>290.89999999999998</c:v>
                </c:pt>
                <c:pt idx="11">
                  <c:v>290.39999999999998</c:v>
                </c:pt>
                <c:pt idx="12">
                  <c:v>290.39999999999998</c:v>
                </c:pt>
                <c:pt idx="13" formatCode="General">
                  <c:v>290.5</c:v>
                </c:pt>
                <c:pt idx="14" formatCode="General">
                  <c:v>290.8</c:v>
                </c:pt>
                <c:pt idx="15" formatCode="General">
                  <c:v>290.3</c:v>
                </c:pt>
                <c:pt idx="16" formatCode="General">
                  <c:v>290.7</c:v>
                </c:pt>
                <c:pt idx="17" formatCode="General">
                  <c:v>290.7</c:v>
                </c:pt>
                <c:pt idx="18" formatCode="General">
                  <c:v>290.39999999999998</c:v>
                </c:pt>
                <c:pt idx="19" formatCode="General">
                  <c:v>290.8</c:v>
                </c:pt>
                <c:pt idx="20" formatCode="General">
                  <c:v>290.7</c:v>
                </c:pt>
                <c:pt idx="21" formatCode="General">
                  <c:v>290.8</c:v>
                </c:pt>
                <c:pt idx="22" formatCode="0.0">
                  <c:v>290.89999999999998</c:v>
                </c:pt>
                <c:pt idx="23" formatCode="0.0">
                  <c:v>290.8</c:v>
                </c:pt>
                <c:pt idx="24">
                  <c:v>290.10000000000002</c:v>
                </c:pt>
                <c:pt idx="25" formatCode="General">
                  <c:v>290.7</c:v>
                </c:pt>
                <c:pt idx="26" formatCode="General">
                  <c:v>290.8</c:v>
                </c:pt>
                <c:pt idx="27" formatCode="General">
                  <c:v>289.7</c:v>
                </c:pt>
                <c:pt idx="28" formatCode="General">
                  <c:v>288.5</c:v>
                </c:pt>
                <c:pt idx="29" formatCode="General">
                  <c:v>290.89999999999998</c:v>
                </c:pt>
                <c:pt idx="30" formatCode="General">
                  <c:v>290.89999999999998</c:v>
                </c:pt>
                <c:pt idx="31" formatCode="General">
                  <c:v>289.60000000000002</c:v>
                </c:pt>
                <c:pt idx="32" formatCode="General">
                  <c:v>290.89999999999998</c:v>
                </c:pt>
                <c:pt idx="33" formatCode="General">
                  <c:v>290.39999999999998</c:v>
                </c:pt>
                <c:pt idx="34" formatCode="General">
                  <c:v>290</c:v>
                </c:pt>
                <c:pt idx="35" formatCode="General">
                  <c:v>290.8</c:v>
                </c:pt>
                <c:pt idx="36" formatCode="General">
                  <c:v>289.10000000000002</c:v>
                </c:pt>
                <c:pt idx="37" formatCode="General">
                  <c:v>290.10000000000002</c:v>
                </c:pt>
                <c:pt idx="38" formatCode="General">
                  <c:v>290.89999999999998</c:v>
                </c:pt>
                <c:pt idx="39" formatCode="General">
                  <c:v>289.8</c:v>
                </c:pt>
                <c:pt idx="40" formatCode="General">
                  <c:v>290.7</c:v>
                </c:pt>
                <c:pt idx="41" formatCode="General">
                  <c:v>290.39999999999998</c:v>
                </c:pt>
                <c:pt idx="42" formatCode="General">
                  <c:v>290.39999999999998</c:v>
                </c:pt>
                <c:pt idx="43" formatCode="General">
                  <c:v>287.8</c:v>
                </c:pt>
                <c:pt idx="44" formatCode="General">
                  <c:v>290.7</c:v>
                </c:pt>
                <c:pt idx="45" formatCode="General">
                  <c:v>289.5</c:v>
                </c:pt>
                <c:pt idx="46" formatCode="General">
                  <c:v>289.8</c:v>
                </c:pt>
                <c:pt idx="47" formatCode="General">
                  <c:v>290.7</c:v>
                </c:pt>
                <c:pt idx="48" formatCode="General">
                  <c:v>287.7</c:v>
                </c:pt>
                <c:pt idx="49" formatCode="General">
                  <c:v>290.60000000000002</c:v>
                </c:pt>
                <c:pt idx="50" formatCode="General">
                  <c:v>289.7</c:v>
                </c:pt>
                <c:pt idx="51" formatCode="General">
                  <c:v>289.89999999999998</c:v>
                </c:pt>
                <c:pt idx="52" formatCode="General">
                  <c:v>289.8</c:v>
                </c:pt>
                <c:pt idx="53" formatCode="General">
                  <c:v>290.5</c:v>
                </c:pt>
                <c:pt idx="54" formatCode="General">
                  <c:v>290.2</c:v>
                </c:pt>
                <c:pt idx="55" formatCode="General">
                  <c:v>290.7</c:v>
                </c:pt>
                <c:pt idx="56" formatCode="General">
                  <c:v>290.3</c:v>
                </c:pt>
                <c:pt idx="57" formatCode="General">
                  <c:v>290.3</c:v>
                </c:pt>
                <c:pt idx="58" formatCode="General">
                  <c:v>290.39999999999998</c:v>
                </c:pt>
                <c:pt idx="59" formatCode="General">
                  <c:v>289.3</c:v>
                </c:pt>
                <c:pt idx="60" formatCode="General">
                  <c:v>290.89999999999998</c:v>
                </c:pt>
                <c:pt idx="61" formatCode="General">
                  <c:v>290.10000000000002</c:v>
                </c:pt>
                <c:pt idx="62" formatCode="General">
                  <c:v>288.89999999999998</c:v>
                </c:pt>
                <c:pt idx="63" formatCode="General">
                  <c:v>290</c:v>
                </c:pt>
                <c:pt idx="64" formatCode="General">
                  <c:v>290.2</c:v>
                </c:pt>
                <c:pt idx="65" formatCode="General">
                  <c:v>290.8</c:v>
                </c:pt>
                <c:pt idx="66" formatCode="General">
                  <c:v>289.89999999999998</c:v>
                </c:pt>
                <c:pt idx="67" formatCode="General">
                  <c:v>290.60000000000002</c:v>
                </c:pt>
                <c:pt idx="68" formatCode="General">
                  <c:v>290.10000000000002</c:v>
                </c:pt>
                <c:pt idx="69" formatCode="General">
                  <c:v>290.39999999999998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47-4CC1-9D5C-73C5086DE23E}"/>
            </c:ext>
          </c:extLst>
        </c:ser>
        <c:ser>
          <c:idx val="2"/>
          <c:order val="2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Annex2!$AP$4:$AP$73</c:f>
              <c:numCache>
                <c:formatCode>0.00</c:formatCode>
                <c:ptCount val="70"/>
                <c:pt idx="0">
                  <c:v>95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94.9</c:v>
                </c:pt>
                <c:pt idx="6">
                  <c:v>94.9</c:v>
                </c:pt>
                <c:pt idx="7">
                  <c:v>94.9</c:v>
                </c:pt>
                <c:pt idx="8">
                  <c:v>94.9</c:v>
                </c:pt>
                <c:pt idx="9">
                  <c:v>95</c:v>
                </c:pt>
                <c:pt idx="10" formatCode="General">
                  <c:v>95</c:v>
                </c:pt>
                <c:pt idx="11">
                  <c:v>95</c:v>
                </c:pt>
                <c:pt idx="12">
                  <c:v>95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94.9</c:v>
                </c:pt>
                <c:pt idx="16" formatCode="General">
                  <c:v>95</c:v>
                </c:pt>
                <c:pt idx="17" formatCode="General">
                  <c:v>94.8</c:v>
                </c:pt>
                <c:pt idx="18" formatCode="General">
                  <c:v>94.9</c:v>
                </c:pt>
                <c:pt idx="19" formatCode="General">
                  <c:v>95</c:v>
                </c:pt>
                <c:pt idx="20" formatCode="General">
                  <c:v>94.9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94.9</c:v>
                </c:pt>
                <c:pt idx="24">
                  <c:v>95</c:v>
                </c:pt>
                <c:pt idx="25" formatCode="General">
                  <c:v>95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95</c:v>
                </c:pt>
                <c:pt idx="29" formatCode="General">
                  <c:v>95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94.8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95</c:v>
                </c:pt>
                <c:pt idx="37" formatCode="General">
                  <c:v>94.8</c:v>
                </c:pt>
                <c:pt idx="38" formatCode="General">
                  <c:v>95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94.9</c:v>
                </c:pt>
                <c:pt idx="45" formatCode="General">
                  <c:v>95</c:v>
                </c:pt>
                <c:pt idx="46" formatCode="General">
                  <c:v>94.9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95</c:v>
                </c:pt>
                <c:pt idx="51" formatCode="General">
                  <c:v>95</c:v>
                </c:pt>
                <c:pt idx="52" formatCode="General">
                  <c:v>94.9</c:v>
                </c:pt>
                <c:pt idx="53" formatCode="General">
                  <c:v>95</c:v>
                </c:pt>
                <c:pt idx="54" formatCode="General">
                  <c:v>94.9</c:v>
                </c:pt>
                <c:pt idx="55" formatCode="General">
                  <c:v>94.9</c:v>
                </c:pt>
                <c:pt idx="56" formatCode="General">
                  <c:v>94.8</c:v>
                </c:pt>
                <c:pt idx="57" formatCode="General">
                  <c:v>94.9</c:v>
                </c:pt>
                <c:pt idx="58" formatCode="General">
                  <c:v>94.9</c:v>
                </c:pt>
                <c:pt idx="59" formatCode="General">
                  <c:v>95</c:v>
                </c:pt>
                <c:pt idx="60" formatCode="General">
                  <c:v>95</c:v>
                </c:pt>
                <c:pt idx="61" formatCode="General">
                  <c:v>94.8</c:v>
                </c:pt>
                <c:pt idx="62" formatCode="General">
                  <c:v>95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94.9</c:v>
                </c:pt>
                <c:pt idx="66" formatCode="General">
                  <c:v>95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94.9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47-4CC1-9D5C-73C5086DE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065795919156646"/>
              <c:y val="0.84413604810610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50"/>
      </c:valAx>
      <c:valAx>
        <c:axId val="234973264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1515509703949841E-2"/>
              <c:y val="0.147511081319945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7575101867642651E-2"/>
          <c:y val="0.89568857437648353"/>
          <c:w val="0.82831606751540687"/>
          <c:h val="9.3573077523897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41824722630062"/>
          <c:y val="0.13836746340160702"/>
          <c:w val="0.78434161820996995"/>
          <c:h val="0.61614807308204311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Annex2!$AN$4:$AN$73</c:f>
              <c:numCache>
                <c:formatCode>0.00</c:formatCode>
                <c:ptCount val="70"/>
                <c:pt idx="0">
                  <c:v>2400</c:v>
                </c:pt>
                <c:pt idx="1">
                  <c:v>2398.4</c:v>
                </c:pt>
                <c:pt idx="2">
                  <c:v>2374.1999999999998</c:v>
                </c:pt>
                <c:pt idx="3">
                  <c:v>2398.4</c:v>
                </c:pt>
                <c:pt idx="4">
                  <c:v>2371</c:v>
                </c:pt>
                <c:pt idx="5">
                  <c:v>2396.8000000000002</c:v>
                </c:pt>
                <c:pt idx="6">
                  <c:v>2383.9</c:v>
                </c:pt>
                <c:pt idx="7">
                  <c:v>2396.8000000000002</c:v>
                </c:pt>
                <c:pt idx="8">
                  <c:v>2390.3000000000002</c:v>
                </c:pt>
                <c:pt idx="9">
                  <c:v>2391.9</c:v>
                </c:pt>
                <c:pt idx="10">
                  <c:v>2374.1999999999998</c:v>
                </c:pt>
                <c:pt idx="11">
                  <c:v>2383.9</c:v>
                </c:pt>
                <c:pt idx="12">
                  <c:v>2398.4</c:v>
                </c:pt>
                <c:pt idx="13" formatCode="General">
                  <c:v>2391.9</c:v>
                </c:pt>
                <c:pt idx="14">
                  <c:v>2400</c:v>
                </c:pt>
                <c:pt idx="15">
                  <c:v>2391.9</c:v>
                </c:pt>
                <c:pt idx="16">
                  <c:v>2382.3000000000002</c:v>
                </c:pt>
                <c:pt idx="17">
                  <c:v>2400</c:v>
                </c:pt>
                <c:pt idx="18">
                  <c:v>2383.9</c:v>
                </c:pt>
                <c:pt idx="19" formatCode="General">
                  <c:v>2379</c:v>
                </c:pt>
                <c:pt idx="20" formatCode="General">
                  <c:v>2388.6999999999998</c:v>
                </c:pt>
                <c:pt idx="21" formatCode="General">
                  <c:v>2351.6</c:v>
                </c:pt>
                <c:pt idx="22">
                  <c:v>2395.1999999999998</c:v>
                </c:pt>
                <c:pt idx="23">
                  <c:v>2362.9</c:v>
                </c:pt>
                <c:pt idx="24">
                  <c:v>2396.8000000000002</c:v>
                </c:pt>
                <c:pt idx="25" formatCode="General">
                  <c:v>2350</c:v>
                </c:pt>
                <c:pt idx="26" formatCode="General">
                  <c:v>2369.4</c:v>
                </c:pt>
                <c:pt idx="27" formatCode="General">
                  <c:v>2398.4</c:v>
                </c:pt>
                <c:pt idx="28">
                  <c:v>2395.1999999999998</c:v>
                </c:pt>
                <c:pt idx="29">
                  <c:v>2400</c:v>
                </c:pt>
                <c:pt idx="30" formatCode="General">
                  <c:v>2390.3000000000002</c:v>
                </c:pt>
                <c:pt idx="31" formatCode="General">
                  <c:v>2391.9</c:v>
                </c:pt>
                <c:pt idx="32" formatCode="General">
                  <c:v>2396.8000000000002</c:v>
                </c:pt>
                <c:pt idx="33" formatCode="General">
                  <c:v>2356.5</c:v>
                </c:pt>
                <c:pt idx="34" formatCode="General">
                  <c:v>2395.1999999999998</c:v>
                </c:pt>
                <c:pt idx="35" formatCode="General">
                  <c:v>2395.1999999999998</c:v>
                </c:pt>
                <c:pt idx="36" formatCode="General">
                  <c:v>2377.4</c:v>
                </c:pt>
                <c:pt idx="37" formatCode="General">
                  <c:v>2382.3000000000002</c:v>
                </c:pt>
                <c:pt idx="38" formatCode="General">
                  <c:v>2306.5</c:v>
                </c:pt>
                <c:pt idx="39" formatCode="General">
                  <c:v>2367.6999999999998</c:v>
                </c:pt>
                <c:pt idx="40" formatCode="General">
                  <c:v>2396.8000000000002</c:v>
                </c:pt>
                <c:pt idx="41" formatCode="General">
                  <c:v>2382.3000000000002</c:v>
                </c:pt>
                <c:pt idx="42" formatCode="General">
                  <c:v>2361.3000000000002</c:v>
                </c:pt>
                <c:pt idx="43" formatCode="General">
                  <c:v>2396.8000000000002</c:v>
                </c:pt>
                <c:pt idx="44" formatCode="General">
                  <c:v>2391.9</c:v>
                </c:pt>
                <c:pt idx="45" formatCode="General">
                  <c:v>2393.5</c:v>
                </c:pt>
                <c:pt idx="46" formatCode="General">
                  <c:v>2390.3000000000002</c:v>
                </c:pt>
                <c:pt idx="47" formatCode="General">
                  <c:v>2398.4</c:v>
                </c:pt>
                <c:pt idx="48" formatCode="General">
                  <c:v>2345.1999999999998</c:v>
                </c:pt>
                <c:pt idx="49" formatCode="General">
                  <c:v>2396.8000000000002</c:v>
                </c:pt>
                <c:pt idx="50" formatCode="General">
                  <c:v>2400</c:v>
                </c:pt>
                <c:pt idx="51" formatCode="General">
                  <c:v>2393.5</c:v>
                </c:pt>
                <c:pt idx="52" formatCode="General">
                  <c:v>2390.3000000000002</c:v>
                </c:pt>
                <c:pt idx="53" formatCode="General">
                  <c:v>2391.9</c:v>
                </c:pt>
                <c:pt idx="54" formatCode="General">
                  <c:v>2395.1999999999998</c:v>
                </c:pt>
                <c:pt idx="55" formatCode="General">
                  <c:v>2371</c:v>
                </c:pt>
                <c:pt idx="56" formatCode="General">
                  <c:v>2390.3000000000002</c:v>
                </c:pt>
                <c:pt idx="57" formatCode="General">
                  <c:v>2395.1999999999998</c:v>
                </c:pt>
                <c:pt idx="58" formatCode="General">
                  <c:v>2388.6999999999998</c:v>
                </c:pt>
                <c:pt idx="59" formatCode="General">
                  <c:v>2377.4</c:v>
                </c:pt>
                <c:pt idx="60" formatCode="General">
                  <c:v>2367.6999999999998</c:v>
                </c:pt>
                <c:pt idx="61" formatCode="General">
                  <c:v>2393.5</c:v>
                </c:pt>
                <c:pt idx="62" formatCode="General">
                  <c:v>2398.4</c:v>
                </c:pt>
                <c:pt idx="63" formatCode="General">
                  <c:v>2379</c:v>
                </c:pt>
                <c:pt idx="64" formatCode="General">
                  <c:v>2391.9</c:v>
                </c:pt>
                <c:pt idx="65" formatCode="General">
                  <c:v>2350</c:v>
                </c:pt>
                <c:pt idx="66" formatCode="General">
                  <c:v>2398.4</c:v>
                </c:pt>
                <c:pt idx="67" formatCode="General">
                  <c:v>2388.6999999999998</c:v>
                </c:pt>
                <c:pt idx="68" formatCode="General">
                  <c:v>2400</c:v>
                </c:pt>
                <c:pt idx="69" formatCode="General">
                  <c:v>2396.8000000000002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36-46ED-85B9-A9C5511F7EAD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Annex2!$AS$4:$AS$73</c:f>
              <c:numCache>
                <c:formatCode>0.00</c:formatCode>
                <c:ptCount val="70"/>
                <c:pt idx="0">
                  <c:v>1784.0607178182918</c:v>
                </c:pt>
                <c:pt idx="1">
                  <c:v>1782.871344006413</c:v>
                </c:pt>
                <c:pt idx="2">
                  <c:v>1764.882065101745</c:v>
                </c:pt>
                <c:pt idx="3">
                  <c:v>1782.871344006413</c:v>
                </c:pt>
                <c:pt idx="4">
                  <c:v>1762.5033174779874</c:v>
                </c:pt>
                <c:pt idx="5">
                  <c:v>1781.6819701945342</c:v>
                </c:pt>
                <c:pt idx="6">
                  <c:v>1772.0926438362608</c:v>
                </c:pt>
                <c:pt idx="7">
                  <c:v>1781.6819701945342</c:v>
                </c:pt>
                <c:pt idx="8">
                  <c:v>1776.8501390837764</c:v>
                </c:pt>
                <c:pt idx="9">
                  <c:v>1778.0395128956552</c:v>
                </c:pt>
                <c:pt idx="10">
                  <c:v>1764.882065101745</c:v>
                </c:pt>
                <c:pt idx="11">
                  <c:v>1772.0926438362608</c:v>
                </c:pt>
                <c:pt idx="12">
                  <c:v>1782.871344006413</c:v>
                </c:pt>
                <c:pt idx="13">
                  <c:v>1778.0395128956552</c:v>
                </c:pt>
                <c:pt idx="14">
                  <c:v>1784.0607178182918</c:v>
                </c:pt>
                <c:pt idx="15">
                  <c:v>1778.0395128956552</c:v>
                </c:pt>
                <c:pt idx="16">
                  <c:v>1770.903270024382</c:v>
                </c:pt>
                <c:pt idx="17">
                  <c:v>1784.0607178182918</c:v>
                </c:pt>
                <c:pt idx="18">
                  <c:v>1772.0926438362608</c:v>
                </c:pt>
                <c:pt idx="19">
                  <c:v>1768.4501865373818</c:v>
                </c:pt>
                <c:pt idx="20">
                  <c:v>1775.6607652718972</c:v>
                </c:pt>
                <c:pt idx="21">
                  <c:v>1748.0821600089562</c:v>
                </c:pt>
                <c:pt idx="22">
                  <c:v>1780.4925963826549</c:v>
                </c:pt>
                <c:pt idx="23">
                  <c:v>1756.4821125553508</c:v>
                </c:pt>
                <c:pt idx="24">
                  <c:v>1781.6819701945342</c:v>
                </c:pt>
                <c:pt idx="25">
                  <c:v>1746.8927861970774</c:v>
                </c:pt>
                <c:pt idx="26">
                  <c:v>1761.3139436661086</c:v>
                </c:pt>
                <c:pt idx="27">
                  <c:v>1782.871344006413</c:v>
                </c:pt>
                <c:pt idx="28">
                  <c:v>1780.4925963826549</c:v>
                </c:pt>
                <c:pt idx="29">
                  <c:v>1784.0607178182918</c:v>
                </c:pt>
                <c:pt idx="30">
                  <c:v>1776.8501390837764</c:v>
                </c:pt>
                <c:pt idx="31">
                  <c:v>1778.0395128956552</c:v>
                </c:pt>
                <c:pt idx="32">
                  <c:v>1781.6819701945342</c:v>
                </c:pt>
                <c:pt idx="33">
                  <c:v>1751.7246173078352</c:v>
                </c:pt>
                <c:pt idx="34">
                  <c:v>1780.4925963826549</c:v>
                </c:pt>
                <c:pt idx="35">
                  <c:v>1780.4925963826549</c:v>
                </c:pt>
                <c:pt idx="36">
                  <c:v>1767.260812725503</c:v>
                </c:pt>
                <c:pt idx="37">
                  <c:v>1770.903270024382</c:v>
                </c:pt>
                <c:pt idx="38">
                  <c:v>1714.5566856866208</c:v>
                </c:pt>
                <c:pt idx="39">
                  <c:v>1760.0502339909872</c:v>
                </c:pt>
                <c:pt idx="40">
                  <c:v>1781.6819701945342</c:v>
                </c:pt>
                <c:pt idx="41">
                  <c:v>1770.903270024382</c:v>
                </c:pt>
                <c:pt idx="42">
                  <c:v>1755.292738743472</c:v>
                </c:pt>
                <c:pt idx="43">
                  <c:v>1781.6819701945342</c:v>
                </c:pt>
                <c:pt idx="44">
                  <c:v>1778.0395128956552</c:v>
                </c:pt>
                <c:pt idx="45">
                  <c:v>1779.228886707534</c:v>
                </c:pt>
                <c:pt idx="46">
                  <c:v>1776.8501390837764</c:v>
                </c:pt>
                <c:pt idx="47">
                  <c:v>1782.871344006413</c:v>
                </c:pt>
                <c:pt idx="48">
                  <c:v>1743.3246647614405</c:v>
                </c:pt>
                <c:pt idx="49">
                  <c:v>1781.6819701945342</c:v>
                </c:pt>
                <c:pt idx="50">
                  <c:v>1784.0607178182918</c:v>
                </c:pt>
                <c:pt idx="51">
                  <c:v>1779.228886707534</c:v>
                </c:pt>
                <c:pt idx="52">
                  <c:v>1776.8501390837764</c:v>
                </c:pt>
                <c:pt idx="53">
                  <c:v>1778.0395128956552</c:v>
                </c:pt>
                <c:pt idx="54">
                  <c:v>1780.4925963826549</c:v>
                </c:pt>
                <c:pt idx="55">
                  <c:v>1762.5033174779874</c:v>
                </c:pt>
                <c:pt idx="56">
                  <c:v>1776.8501390837764</c:v>
                </c:pt>
                <c:pt idx="57">
                  <c:v>1780.4925963826549</c:v>
                </c:pt>
                <c:pt idx="58">
                  <c:v>1775.6607652718972</c:v>
                </c:pt>
                <c:pt idx="59">
                  <c:v>1767.260812725503</c:v>
                </c:pt>
                <c:pt idx="60">
                  <c:v>1760.0502339909872</c:v>
                </c:pt>
                <c:pt idx="61">
                  <c:v>1779.228886707534</c:v>
                </c:pt>
                <c:pt idx="62">
                  <c:v>1782.871344006413</c:v>
                </c:pt>
                <c:pt idx="63">
                  <c:v>1768.4501865373818</c:v>
                </c:pt>
                <c:pt idx="64">
                  <c:v>1778.0395128956552</c:v>
                </c:pt>
                <c:pt idx="65">
                  <c:v>1746.8927861970774</c:v>
                </c:pt>
                <c:pt idx="66">
                  <c:v>1782.871344006413</c:v>
                </c:pt>
                <c:pt idx="67">
                  <c:v>1775.6607652718972</c:v>
                </c:pt>
                <c:pt idx="68">
                  <c:v>1784.0607178182918</c:v>
                </c:pt>
                <c:pt idx="69">
                  <c:v>1781.6819701945342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36-46ED-85B9-A9C5511F7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1461372517992234"/>
              <c:y val="0.84277247106297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5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042390679488746E-2"/>
              <c:y val="0.11903745997963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2922624854029"/>
          <c:y val="0.89447010644682079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16191537854745"/>
          <c:y val="0.12547050154089323"/>
          <c:w val="0.8257668875587858"/>
          <c:h val="0.68959788154436352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Annex2!$F$4:$F$73</c:f>
              <c:numCache>
                <c:formatCode>0.000</c:formatCode>
                <c:ptCount val="70"/>
                <c:pt idx="0">
                  <c:v>0.14899999999999999</c:v>
                </c:pt>
                <c:pt idx="1">
                  <c:v>0.12</c:v>
                </c:pt>
                <c:pt idx="2">
                  <c:v>9.6000000000000002E-2</c:v>
                </c:pt>
                <c:pt idx="3">
                  <c:v>0.185</c:v>
                </c:pt>
                <c:pt idx="4">
                  <c:v>0.189</c:v>
                </c:pt>
                <c:pt idx="5">
                  <c:v>0.17</c:v>
                </c:pt>
                <c:pt idx="6">
                  <c:v>0.13400000000000001</c:v>
                </c:pt>
                <c:pt idx="7">
                  <c:v>0.09</c:v>
                </c:pt>
                <c:pt idx="8">
                  <c:v>0.11800000000000001</c:v>
                </c:pt>
                <c:pt idx="9">
                  <c:v>0.20899999999999999</c:v>
                </c:pt>
                <c:pt idx="10">
                  <c:v>0.14100000000000001</c:v>
                </c:pt>
                <c:pt idx="11">
                  <c:v>0.17100000000000001</c:v>
                </c:pt>
                <c:pt idx="12">
                  <c:v>0.08</c:v>
                </c:pt>
                <c:pt idx="13">
                  <c:v>0.14100000000000001</c:v>
                </c:pt>
                <c:pt idx="14">
                  <c:v>0.184</c:v>
                </c:pt>
                <c:pt idx="15">
                  <c:v>8.5000000000000006E-2</c:v>
                </c:pt>
                <c:pt idx="16">
                  <c:v>0.13900000000000001</c:v>
                </c:pt>
                <c:pt idx="17">
                  <c:v>8.4000000000000005E-2</c:v>
                </c:pt>
                <c:pt idx="18">
                  <c:v>0.113</c:v>
                </c:pt>
                <c:pt idx="19">
                  <c:v>0.13400000000000001</c:v>
                </c:pt>
                <c:pt idx="20">
                  <c:v>0.112</c:v>
                </c:pt>
                <c:pt idx="21">
                  <c:v>0.13600000000000001</c:v>
                </c:pt>
                <c:pt idx="22">
                  <c:v>9.0999999999999998E-2</c:v>
                </c:pt>
                <c:pt idx="23">
                  <c:v>0.155</c:v>
                </c:pt>
                <c:pt idx="24">
                  <c:v>0.108</c:v>
                </c:pt>
                <c:pt idx="25">
                  <c:v>0.115</c:v>
                </c:pt>
                <c:pt idx="26">
                  <c:v>0.105</c:v>
                </c:pt>
                <c:pt idx="27">
                  <c:v>0.16800000000000001</c:v>
                </c:pt>
                <c:pt idx="28">
                  <c:v>0.182</c:v>
                </c:pt>
                <c:pt idx="29">
                  <c:v>0.122</c:v>
                </c:pt>
                <c:pt idx="30">
                  <c:v>7.5999999999999998E-2</c:v>
                </c:pt>
                <c:pt idx="31">
                  <c:v>0.13300000000000001</c:v>
                </c:pt>
                <c:pt idx="32">
                  <c:v>0.154</c:v>
                </c:pt>
                <c:pt idx="33">
                  <c:v>0.19500000000000001</c:v>
                </c:pt>
                <c:pt idx="34">
                  <c:v>0.127</c:v>
                </c:pt>
                <c:pt idx="35">
                  <c:v>0.152</c:v>
                </c:pt>
                <c:pt idx="36">
                  <c:v>0.26400000000000001</c:v>
                </c:pt>
                <c:pt idx="37">
                  <c:v>0.111</c:v>
                </c:pt>
                <c:pt idx="38">
                  <c:v>0.17399999999999999</c:v>
                </c:pt>
                <c:pt idx="39">
                  <c:v>0.188</c:v>
                </c:pt>
                <c:pt idx="40">
                  <c:v>0.14599999999999999</c:v>
                </c:pt>
                <c:pt idx="41">
                  <c:v>0.154</c:v>
                </c:pt>
                <c:pt idx="42">
                  <c:v>0.13100000000000001</c:v>
                </c:pt>
                <c:pt idx="43">
                  <c:v>0.13900000000000001</c:v>
                </c:pt>
                <c:pt idx="44">
                  <c:v>0.17599999999999999</c:v>
                </c:pt>
                <c:pt idx="45">
                  <c:v>0.24399999999999999</c:v>
                </c:pt>
                <c:pt idx="46">
                  <c:v>0.26600000000000001</c:v>
                </c:pt>
                <c:pt idx="47">
                  <c:v>0.106</c:v>
                </c:pt>
                <c:pt idx="48">
                  <c:v>0.36699999999999999</c:v>
                </c:pt>
                <c:pt idx="49">
                  <c:v>0.307</c:v>
                </c:pt>
                <c:pt idx="50">
                  <c:v>0.2</c:v>
                </c:pt>
                <c:pt idx="51">
                  <c:v>0.16400000000000001</c:v>
                </c:pt>
                <c:pt idx="52">
                  <c:v>0.13500000000000001</c:v>
                </c:pt>
                <c:pt idx="53">
                  <c:v>0.14100000000000001</c:v>
                </c:pt>
                <c:pt idx="54">
                  <c:v>0.156</c:v>
                </c:pt>
                <c:pt idx="55">
                  <c:v>0.19900000000000001</c:v>
                </c:pt>
                <c:pt idx="56">
                  <c:v>0.16300000000000001</c:v>
                </c:pt>
                <c:pt idx="57">
                  <c:v>0.14399999999999999</c:v>
                </c:pt>
                <c:pt idx="58">
                  <c:v>0.14199999999999999</c:v>
                </c:pt>
                <c:pt idx="59">
                  <c:v>0.24399999999999999</c:v>
                </c:pt>
                <c:pt idx="60">
                  <c:v>0.18099999999999999</c:v>
                </c:pt>
                <c:pt idx="61">
                  <c:v>0.16</c:v>
                </c:pt>
                <c:pt idx="62">
                  <c:v>0.315</c:v>
                </c:pt>
                <c:pt idx="63">
                  <c:v>0.184</c:v>
                </c:pt>
                <c:pt idx="64">
                  <c:v>0.19700000000000001</c:v>
                </c:pt>
                <c:pt idx="65">
                  <c:v>0.19500000000000001</c:v>
                </c:pt>
                <c:pt idx="66">
                  <c:v>0.28599999999999998</c:v>
                </c:pt>
                <c:pt idx="67">
                  <c:v>0.16600000000000001</c:v>
                </c:pt>
                <c:pt idx="68">
                  <c:v>0.18099999999999999</c:v>
                </c:pt>
                <c:pt idx="69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BE-48D5-9628-84789F9AC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184701088101936"/>
              <c:y val="0.91284317920909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5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1.3950680259432599E-2"/>
              <c:y val="0.17770378253137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40229208431290636"/>
          <c:y val="2.7712980803851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Annex2!$AU$4:$AU$73</c:f>
              <c:numCache>
                <c:formatCode>0.00</c:formatCode>
                <c:ptCount val="70"/>
                <c:pt idx="0">
                  <c:v>82.183188106073175</c:v>
                </c:pt>
                <c:pt idx="1">
                  <c:v>82.093281630882302</c:v>
                </c:pt>
                <c:pt idx="2">
                  <c:v>82.183188106073175</c:v>
                </c:pt>
                <c:pt idx="3">
                  <c:v>82.093281630882302</c:v>
                </c:pt>
                <c:pt idx="4">
                  <c:v>82.183188106073175</c:v>
                </c:pt>
                <c:pt idx="5">
                  <c:v>82.093281630882302</c:v>
                </c:pt>
                <c:pt idx="6">
                  <c:v>82.093281630882302</c:v>
                </c:pt>
                <c:pt idx="7">
                  <c:v>82.093281630882302</c:v>
                </c:pt>
                <c:pt idx="8">
                  <c:v>82.093281630882302</c:v>
                </c:pt>
                <c:pt idx="9">
                  <c:v>82.183188106073175</c:v>
                </c:pt>
                <c:pt idx="10">
                  <c:v>82.183188106073175</c:v>
                </c:pt>
                <c:pt idx="11">
                  <c:v>82.183188106073175</c:v>
                </c:pt>
                <c:pt idx="12">
                  <c:v>82.183188106073175</c:v>
                </c:pt>
                <c:pt idx="13">
                  <c:v>82.183188106073175</c:v>
                </c:pt>
                <c:pt idx="14">
                  <c:v>82.093281630882302</c:v>
                </c:pt>
                <c:pt idx="15">
                  <c:v>82.093281630882302</c:v>
                </c:pt>
                <c:pt idx="16">
                  <c:v>82.183188106073175</c:v>
                </c:pt>
                <c:pt idx="17">
                  <c:v>82.003353249565379</c:v>
                </c:pt>
                <c:pt idx="18">
                  <c:v>82.093281630882302</c:v>
                </c:pt>
                <c:pt idx="19">
                  <c:v>82.183188106073175</c:v>
                </c:pt>
                <c:pt idx="20">
                  <c:v>82.093281630882302</c:v>
                </c:pt>
                <c:pt idx="21">
                  <c:v>82.183188106073175</c:v>
                </c:pt>
                <c:pt idx="22">
                  <c:v>82.183188106073175</c:v>
                </c:pt>
                <c:pt idx="23">
                  <c:v>82.093281630882302</c:v>
                </c:pt>
                <c:pt idx="24">
                  <c:v>82.183188106073175</c:v>
                </c:pt>
                <c:pt idx="25">
                  <c:v>82.183188106073175</c:v>
                </c:pt>
                <c:pt idx="26">
                  <c:v>82.183188106073175</c:v>
                </c:pt>
                <c:pt idx="27">
                  <c:v>82.183188106073175</c:v>
                </c:pt>
                <c:pt idx="28">
                  <c:v>82.183188106073175</c:v>
                </c:pt>
                <c:pt idx="29">
                  <c:v>82.183188106073175</c:v>
                </c:pt>
                <c:pt idx="30">
                  <c:v>82.093281630882302</c:v>
                </c:pt>
                <c:pt idx="31">
                  <c:v>82.093281630882302</c:v>
                </c:pt>
                <c:pt idx="32">
                  <c:v>82.003353249565379</c:v>
                </c:pt>
                <c:pt idx="33">
                  <c:v>82.183188106073175</c:v>
                </c:pt>
                <c:pt idx="34">
                  <c:v>82.183188106073175</c:v>
                </c:pt>
                <c:pt idx="35">
                  <c:v>82.183188106073175</c:v>
                </c:pt>
                <c:pt idx="36">
                  <c:v>82.183188106073175</c:v>
                </c:pt>
                <c:pt idx="37">
                  <c:v>82.003353249565379</c:v>
                </c:pt>
                <c:pt idx="38">
                  <c:v>82.183188106073175</c:v>
                </c:pt>
                <c:pt idx="39">
                  <c:v>82.183188106073175</c:v>
                </c:pt>
                <c:pt idx="40">
                  <c:v>82.183188106073175</c:v>
                </c:pt>
                <c:pt idx="41">
                  <c:v>82.093281630882302</c:v>
                </c:pt>
                <c:pt idx="42">
                  <c:v>82.093281630882302</c:v>
                </c:pt>
                <c:pt idx="43">
                  <c:v>82.093281630882302</c:v>
                </c:pt>
                <c:pt idx="44">
                  <c:v>82.093281630882302</c:v>
                </c:pt>
                <c:pt idx="45">
                  <c:v>82.183188106073175</c:v>
                </c:pt>
                <c:pt idx="46">
                  <c:v>82.093281630882302</c:v>
                </c:pt>
                <c:pt idx="47">
                  <c:v>82.183188106073175</c:v>
                </c:pt>
                <c:pt idx="48">
                  <c:v>82.183188106073175</c:v>
                </c:pt>
                <c:pt idx="49">
                  <c:v>82.183188106073175</c:v>
                </c:pt>
                <c:pt idx="50">
                  <c:v>82.183188106073175</c:v>
                </c:pt>
                <c:pt idx="51">
                  <c:v>82.183188106073175</c:v>
                </c:pt>
                <c:pt idx="52">
                  <c:v>82.093281630882302</c:v>
                </c:pt>
                <c:pt idx="53">
                  <c:v>82.183188106073175</c:v>
                </c:pt>
                <c:pt idx="54">
                  <c:v>82.093281630882302</c:v>
                </c:pt>
                <c:pt idx="55">
                  <c:v>82.093281630882302</c:v>
                </c:pt>
                <c:pt idx="56">
                  <c:v>82.003353249565379</c:v>
                </c:pt>
                <c:pt idx="57">
                  <c:v>82.093281630882302</c:v>
                </c:pt>
                <c:pt idx="58">
                  <c:v>82.093281630882302</c:v>
                </c:pt>
                <c:pt idx="59">
                  <c:v>82.183188106073175</c:v>
                </c:pt>
                <c:pt idx="60">
                  <c:v>82.183188106073175</c:v>
                </c:pt>
                <c:pt idx="61">
                  <c:v>82.003353249565379</c:v>
                </c:pt>
                <c:pt idx="62">
                  <c:v>82.183188106073175</c:v>
                </c:pt>
                <c:pt idx="63">
                  <c:v>82.183188106073175</c:v>
                </c:pt>
                <c:pt idx="64">
                  <c:v>82.183188106073175</c:v>
                </c:pt>
                <c:pt idx="65">
                  <c:v>82.093281630882302</c:v>
                </c:pt>
                <c:pt idx="66">
                  <c:v>82.183188106073175</c:v>
                </c:pt>
                <c:pt idx="67">
                  <c:v>82.183188106073175</c:v>
                </c:pt>
                <c:pt idx="68">
                  <c:v>82.093281630882302</c:v>
                </c:pt>
                <c:pt idx="69">
                  <c:v>82.093281630882302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0D-4661-A4BB-C246A2D460C1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Annex2!$AP$4:$AP$73</c:f>
              <c:numCache>
                <c:formatCode>0.00</c:formatCode>
                <c:ptCount val="70"/>
                <c:pt idx="0">
                  <c:v>95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94.9</c:v>
                </c:pt>
                <c:pt idx="6">
                  <c:v>94.9</c:v>
                </c:pt>
                <c:pt idx="7">
                  <c:v>94.9</c:v>
                </c:pt>
                <c:pt idx="8">
                  <c:v>94.9</c:v>
                </c:pt>
                <c:pt idx="9">
                  <c:v>95</c:v>
                </c:pt>
                <c:pt idx="10" formatCode="General">
                  <c:v>95</c:v>
                </c:pt>
                <c:pt idx="11">
                  <c:v>95</c:v>
                </c:pt>
                <c:pt idx="12">
                  <c:v>95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94.9</c:v>
                </c:pt>
                <c:pt idx="16" formatCode="General">
                  <c:v>95</c:v>
                </c:pt>
                <c:pt idx="17" formatCode="General">
                  <c:v>94.8</c:v>
                </c:pt>
                <c:pt idx="18" formatCode="General">
                  <c:v>94.9</c:v>
                </c:pt>
                <c:pt idx="19" formatCode="General">
                  <c:v>95</c:v>
                </c:pt>
                <c:pt idx="20" formatCode="General">
                  <c:v>94.9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94.9</c:v>
                </c:pt>
                <c:pt idx="24">
                  <c:v>95</c:v>
                </c:pt>
                <c:pt idx="25" formatCode="General">
                  <c:v>95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95</c:v>
                </c:pt>
                <c:pt idx="29" formatCode="General">
                  <c:v>95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94.8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95</c:v>
                </c:pt>
                <c:pt idx="37" formatCode="General">
                  <c:v>94.8</c:v>
                </c:pt>
                <c:pt idx="38" formatCode="General">
                  <c:v>95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94.9</c:v>
                </c:pt>
                <c:pt idx="45" formatCode="General">
                  <c:v>95</c:v>
                </c:pt>
                <c:pt idx="46" formatCode="General">
                  <c:v>94.9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95</c:v>
                </c:pt>
                <c:pt idx="51" formatCode="General">
                  <c:v>95</c:v>
                </c:pt>
                <c:pt idx="52" formatCode="General">
                  <c:v>94.9</c:v>
                </c:pt>
                <c:pt idx="53" formatCode="General">
                  <c:v>95</c:v>
                </c:pt>
                <c:pt idx="54" formatCode="General">
                  <c:v>94.9</c:v>
                </c:pt>
                <c:pt idx="55" formatCode="General">
                  <c:v>94.9</c:v>
                </c:pt>
                <c:pt idx="56" formatCode="General">
                  <c:v>94.8</c:v>
                </c:pt>
                <c:pt idx="57" formatCode="General">
                  <c:v>94.9</c:v>
                </c:pt>
                <c:pt idx="58" formatCode="General">
                  <c:v>94.9</c:v>
                </c:pt>
                <c:pt idx="59" formatCode="General">
                  <c:v>95</c:v>
                </c:pt>
                <c:pt idx="60" formatCode="General">
                  <c:v>95</c:v>
                </c:pt>
                <c:pt idx="61" formatCode="General">
                  <c:v>94.8</c:v>
                </c:pt>
                <c:pt idx="62" formatCode="General">
                  <c:v>95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94.9</c:v>
                </c:pt>
                <c:pt idx="66" formatCode="General">
                  <c:v>95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94.9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0D-4661-A4BB-C246A2D46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50"/>
      </c:valAx>
      <c:valAx>
        <c:axId val="234973656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327577827402112E-2"/>
              <c:y val="0.12710045846435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PAVEMENT PERFORMANCE IN FATIGUE</a:t>
            </a:r>
          </a:p>
        </c:rich>
      </c:tx>
      <c:layout>
        <c:manualLayout>
          <c:xMode val="edge"/>
          <c:yMode val="edge"/>
          <c:x val="0.33733458696257884"/>
          <c:y val="1.724881648671759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6216976241787974E-2"/>
          <c:y val="0.15402975814714567"/>
          <c:w val="0.87929986322124831"/>
          <c:h val="0.69345837955653977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Annex2!$AZ$3</c:f>
              <c:strCache>
                <c:ptCount val="1"/>
                <c:pt idx="0">
                  <c:v>Back calculated Tensile Strains (microstrains)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2FB-4B87-8158-EF3BB044C269}"/>
            </c:ext>
          </c:extLst>
        </c:ser>
        <c:ser>
          <c:idx val="3"/>
          <c:order val="1"/>
          <c:tx>
            <c:strRef>
              <c:f>Annex2!$BA$3</c:f>
              <c:strCache>
                <c:ptCount val="1"/>
                <c:pt idx="0">
                  <c:v>Allowable Tensile Strains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2FB-4B87-8158-EF3BB044C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154537505588354"/>
              <c:y val="0.91772572588995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  <c:max val="25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Tangential Strain Values, micro strains</a:t>
                </a:r>
              </a:p>
            </c:rich>
          </c:tx>
          <c:layout>
            <c:manualLayout>
              <c:xMode val="edge"/>
              <c:yMode val="edge"/>
              <c:x val="1.5361119630539611E-2"/>
              <c:y val="0.109034250988479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0833836114186592E-2"/>
          <c:y val="7.0413064335097517E-2"/>
          <c:w val="0.86747606279675959"/>
          <c:h val="5.9977801995538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PAVEMENT PERFORMANCE IN RUTTING</a:t>
            </a:r>
          </a:p>
        </c:rich>
      </c:tx>
      <c:layout>
        <c:manualLayout>
          <c:xMode val="edge"/>
          <c:yMode val="edge"/>
          <c:x val="0.3127541405388356"/>
          <c:y val="8.849202345442758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933893483540486E-2"/>
          <c:y val="0.14832136022837783"/>
          <c:w val="0.89107990513848589"/>
          <c:h val="0.6612193396144207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Annex2!$BD$3</c:f>
              <c:strCache>
                <c:ptCount val="1"/>
                <c:pt idx="0">
                  <c:v>Back calculated Compressive strains (microstarins)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722-4EF8-8862-24FB043C5033}"/>
            </c:ext>
          </c:extLst>
        </c:ser>
        <c:ser>
          <c:idx val="3"/>
          <c:order val="1"/>
          <c:tx>
            <c:strRef>
              <c:f>Annex2!$BE$3</c:f>
              <c:strCache>
                <c:ptCount val="1"/>
                <c:pt idx="0">
                  <c:v>Allowable Compressive Strains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722-4EF8-8862-24FB043C5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0405798884514436E-2"/>
              <c:y val="0.16653138437482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6335321778690164E-2"/>
          <c:y val="7.5489886473354181E-2"/>
          <c:w val="0.96736223426398971"/>
          <c:h val="7.7962448165971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solidFill>
            <a:schemeClr val="accent2"/>
          </a:solidFill>
        </a:ln>
        <a:effectLst/>
        <a:sp3d>
          <a:contourClr>
            <a:schemeClr val="accent2"/>
          </a:contourClr>
        </a:sp3d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Bituminous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Annex2!$AS$4:$AS$73</c:f>
              <c:numCache>
                <c:formatCode>0.00</c:formatCode>
                <c:ptCount val="70"/>
                <c:pt idx="0">
                  <c:v>1784.0607178182918</c:v>
                </c:pt>
                <c:pt idx="1">
                  <c:v>1782.871344006413</c:v>
                </c:pt>
                <c:pt idx="2">
                  <c:v>1764.882065101745</c:v>
                </c:pt>
                <c:pt idx="3">
                  <c:v>1782.871344006413</c:v>
                </c:pt>
                <c:pt idx="4">
                  <c:v>1762.5033174779874</c:v>
                </c:pt>
                <c:pt idx="5">
                  <c:v>1781.6819701945342</c:v>
                </c:pt>
                <c:pt idx="6">
                  <c:v>1772.0926438362608</c:v>
                </c:pt>
                <c:pt idx="7">
                  <c:v>1781.6819701945342</c:v>
                </c:pt>
                <c:pt idx="8">
                  <c:v>1776.8501390837764</c:v>
                </c:pt>
                <c:pt idx="9">
                  <c:v>1778.0395128956552</c:v>
                </c:pt>
                <c:pt idx="10">
                  <c:v>1764.882065101745</c:v>
                </c:pt>
                <c:pt idx="11">
                  <c:v>1772.0926438362608</c:v>
                </c:pt>
                <c:pt idx="12">
                  <c:v>1782.871344006413</c:v>
                </c:pt>
                <c:pt idx="13">
                  <c:v>1778.0395128956552</c:v>
                </c:pt>
                <c:pt idx="14">
                  <c:v>1784.0607178182918</c:v>
                </c:pt>
                <c:pt idx="15">
                  <c:v>1778.0395128956552</c:v>
                </c:pt>
                <c:pt idx="16">
                  <c:v>1770.903270024382</c:v>
                </c:pt>
                <c:pt idx="17">
                  <c:v>1784.0607178182918</c:v>
                </c:pt>
                <c:pt idx="18">
                  <c:v>1772.0926438362608</c:v>
                </c:pt>
                <c:pt idx="19">
                  <c:v>1768.4501865373818</c:v>
                </c:pt>
                <c:pt idx="20">
                  <c:v>1775.6607652718972</c:v>
                </c:pt>
                <c:pt idx="21">
                  <c:v>1748.0821600089562</c:v>
                </c:pt>
                <c:pt idx="22">
                  <c:v>1780.4925963826549</c:v>
                </c:pt>
                <c:pt idx="23">
                  <c:v>1756.4821125553508</c:v>
                </c:pt>
                <c:pt idx="24">
                  <c:v>1781.6819701945342</c:v>
                </c:pt>
                <c:pt idx="25">
                  <c:v>1746.8927861970774</c:v>
                </c:pt>
                <c:pt idx="26">
                  <c:v>1761.3139436661086</c:v>
                </c:pt>
                <c:pt idx="27">
                  <c:v>1782.871344006413</c:v>
                </c:pt>
                <c:pt idx="28">
                  <c:v>1780.4925963826549</c:v>
                </c:pt>
                <c:pt idx="29">
                  <c:v>1784.0607178182918</c:v>
                </c:pt>
                <c:pt idx="30">
                  <c:v>1776.8501390837764</c:v>
                </c:pt>
                <c:pt idx="31">
                  <c:v>1778.0395128956552</c:v>
                </c:pt>
                <c:pt idx="32">
                  <c:v>1781.6819701945342</c:v>
                </c:pt>
                <c:pt idx="33">
                  <c:v>1751.7246173078352</c:v>
                </c:pt>
                <c:pt idx="34">
                  <c:v>1780.4925963826549</c:v>
                </c:pt>
                <c:pt idx="35">
                  <c:v>1780.4925963826549</c:v>
                </c:pt>
                <c:pt idx="36">
                  <c:v>1767.260812725503</c:v>
                </c:pt>
                <c:pt idx="37">
                  <c:v>1770.903270024382</c:v>
                </c:pt>
                <c:pt idx="38">
                  <c:v>1714.5566856866208</c:v>
                </c:pt>
                <c:pt idx="39">
                  <c:v>1760.0502339909872</c:v>
                </c:pt>
                <c:pt idx="40">
                  <c:v>1781.6819701945342</c:v>
                </c:pt>
                <c:pt idx="41">
                  <c:v>1770.903270024382</c:v>
                </c:pt>
                <c:pt idx="42">
                  <c:v>1755.292738743472</c:v>
                </c:pt>
                <c:pt idx="43">
                  <c:v>1781.6819701945342</c:v>
                </c:pt>
                <c:pt idx="44">
                  <c:v>1778.0395128956552</c:v>
                </c:pt>
                <c:pt idx="45">
                  <c:v>1779.228886707534</c:v>
                </c:pt>
                <c:pt idx="46">
                  <c:v>1776.8501390837764</c:v>
                </c:pt>
                <c:pt idx="47">
                  <c:v>1782.871344006413</c:v>
                </c:pt>
                <c:pt idx="48">
                  <c:v>1743.3246647614405</c:v>
                </c:pt>
                <c:pt idx="49">
                  <c:v>1781.6819701945342</c:v>
                </c:pt>
                <c:pt idx="50">
                  <c:v>1784.0607178182918</c:v>
                </c:pt>
                <c:pt idx="51">
                  <c:v>1779.228886707534</c:v>
                </c:pt>
                <c:pt idx="52">
                  <c:v>1776.8501390837764</c:v>
                </c:pt>
                <c:pt idx="53">
                  <c:v>1778.0395128956552</c:v>
                </c:pt>
                <c:pt idx="54">
                  <c:v>1780.4925963826549</c:v>
                </c:pt>
                <c:pt idx="55">
                  <c:v>1762.5033174779874</c:v>
                </c:pt>
                <c:pt idx="56">
                  <c:v>1776.8501390837764</c:v>
                </c:pt>
                <c:pt idx="57">
                  <c:v>1780.4925963826549</c:v>
                </c:pt>
                <c:pt idx="58">
                  <c:v>1775.6607652718972</c:v>
                </c:pt>
                <c:pt idx="59">
                  <c:v>1767.260812725503</c:v>
                </c:pt>
                <c:pt idx="60">
                  <c:v>1760.0502339909872</c:v>
                </c:pt>
                <c:pt idx="61">
                  <c:v>1779.228886707534</c:v>
                </c:pt>
                <c:pt idx="62">
                  <c:v>1782.871344006413</c:v>
                </c:pt>
                <c:pt idx="63">
                  <c:v>1768.4501865373818</c:v>
                </c:pt>
                <c:pt idx="64">
                  <c:v>1778.0395128956552</c:v>
                </c:pt>
                <c:pt idx="65">
                  <c:v>1746.8927861970774</c:v>
                </c:pt>
                <c:pt idx="66">
                  <c:v>1782.871344006413</c:v>
                </c:pt>
                <c:pt idx="67">
                  <c:v>1775.6607652718972</c:v>
                </c:pt>
                <c:pt idx="68">
                  <c:v>1784.0607178182918</c:v>
                </c:pt>
                <c:pt idx="69">
                  <c:v>1781.6819701945342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37-44B3-BB0F-493A18CC1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94975198733927"/>
              <c:y val="0.9016966732067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136709341364111"/>
          <c:y val="4.2649371164653273E-4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Granular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Annex2!$AT$4:$AT$73</c:f>
              <c:numCache>
                <c:formatCode>0.00</c:formatCode>
                <c:ptCount val="70"/>
                <c:pt idx="0">
                  <c:v>247.87270100623275</c:v>
                </c:pt>
                <c:pt idx="1">
                  <c:v>249.35791999442787</c:v>
                </c:pt>
                <c:pt idx="2">
                  <c:v>248.49850342172456</c:v>
                </c:pt>
                <c:pt idx="3">
                  <c:v>249.43598800498879</c:v>
                </c:pt>
                <c:pt idx="4">
                  <c:v>249.74815902183312</c:v>
                </c:pt>
                <c:pt idx="5">
                  <c:v>249.04554678305041</c:v>
                </c:pt>
                <c:pt idx="6">
                  <c:v>249.12365527086254</c:v>
                </c:pt>
                <c:pt idx="7">
                  <c:v>249.5140459082248</c:v>
                </c:pt>
                <c:pt idx="8">
                  <c:v>249.6701314118657</c:v>
                </c:pt>
                <c:pt idx="9">
                  <c:v>249.74815902183312</c:v>
                </c:pt>
                <c:pt idx="10">
                  <c:v>249.82617654360095</c:v>
                </c:pt>
                <c:pt idx="11">
                  <c:v>249.43598800498879</c:v>
                </c:pt>
                <c:pt idx="12">
                  <c:v>249.43598800498879</c:v>
                </c:pt>
                <c:pt idx="13">
                  <c:v>249.5140459082248</c:v>
                </c:pt>
                <c:pt idx="14">
                  <c:v>249.74815902183312</c:v>
                </c:pt>
                <c:pt idx="15">
                  <c:v>249.35791999442787</c:v>
                </c:pt>
                <c:pt idx="16">
                  <c:v>249.6701314118657</c:v>
                </c:pt>
                <c:pt idx="17">
                  <c:v>249.6701314118657</c:v>
                </c:pt>
                <c:pt idx="18">
                  <c:v>249.43598800498879</c:v>
                </c:pt>
                <c:pt idx="19">
                  <c:v>249.74815902183312</c:v>
                </c:pt>
                <c:pt idx="20">
                  <c:v>249.6701314118657</c:v>
                </c:pt>
                <c:pt idx="21">
                  <c:v>249.74815902183312</c:v>
                </c:pt>
                <c:pt idx="22">
                  <c:v>249.82617654360095</c:v>
                </c:pt>
                <c:pt idx="23">
                  <c:v>249.74815902183312</c:v>
                </c:pt>
                <c:pt idx="24">
                  <c:v>249.20175363216177</c:v>
                </c:pt>
                <c:pt idx="25">
                  <c:v>249.6701314118657</c:v>
                </c:pt>
                <c:pt idx="26">
                  <c:v>249.74815902183312</c:v>
                </c:pt>
                <c:pt idx="27">
                  <c:v>248.88929940865503</c:v>
                </c:pt>
                <c:pt idx="28">
                  <c:v>247.95096197077757</c:v>
                </c:pt>
                <c:pt idx="29">
                  <c:v>249.82617654360095</c:v>
                </c:pt>
                <c:pt idx="30">
                  <c:v>249.82617654360095</c:v>
                </c:pt>
                <c:pt idx="31">
                  <c:v>248.81116051244661</c:v>
                </c:pt>
                <c:pt idx="32">
                  <c:v>249.82617654360095</c:v>
                </c:pt>
                <c:pt idx="33">
                  <c:v>249.43598800498879</c:v>
                </c:pt>
                <c:pt idx="34">
                  <c:v>249.12365527086254</c:v>
                </c:pt>
                <c:pt idx="35">
                  <c:v>249.74815902183312</c:v>
                </c:pt>
                <c:pt idx="36">
                  <c:v>248.42031374842938</c:v>
                </c:pt>
                <c:pt idx="37">
                  <c:v>249.20175363216177</c:v>
                </c:pt>
                <c:pt idx="38">
                  <c:v>249.82617654360095</c:v>
                </c:pt>
                <c:pt idx="39">
                  <c:v>248.96742816391813</c:v>
                </c:pt>
                <c:pt idx="40">
                  <c:v>249.6701314118657</c:v>
                </c:pt>
                <c:pt idx="41">
                  <c:v>249.43598800498879</c:v>
                </c:pt>
                <c:pt idx="42">
                  <c:v>249.43598800498879</c:v>
                </c:pt>
                <c:pt idx="43">
                  <c:v>247.40292076650118</c:v>
                </c:pt>
                <c:pt idx="44">
                  <c:v>249.6701314118657</c:v>
                </c:pt>
                <c:pt idx="45">
                  <c:v>248.73301147047394</c:v>
                </c:pt>
                <c:pt idx="46">
                  <c:v>248.96742816391813</c:v>
                </c:pt>
                <c:pt idx="47">
                  <c:v>249.6701314118657</c:v>
                </c:pt>
                <c:pt idx="48">
                  <c:v>247.32458827225102</c:v>
                </c:pt>
                <c:pt idx="49">
                  <c:v>249.59209370892259</c:v>
                </c:pt>
                <c:pt idx="50">
                  <c:v>248.88929940865503</c:v>
                </c:pt>
                <c:pt idx="51">
                  <c:v>249.04554678305041</c:v>
                </c:pt>
                <c:pt idx="52">
                  <c:v>248.96742816391813</c:v>
                </c:pt>
                <c:pt idx="53">
                  <c:v>249.5140459082248</c:v>
                </c:pt>
                <c:pt idx="54">
                  <c:v>249.27984187175034</c:v>
                </c:pt>
                <c:pt idx="55">
                  <c:v>249.6701314118657</c:v>
                </c:pt>
                <c:pt idx="56">
                  <c:v>249.35791999442787</c:v>
                </c:pt>
                <c:pt idx="57">
                  <c:v>249.35791999442787</c:v>
                </c:pt>
                <c:pt idx="58">
                  <c:v>249.43598800498879</c:v>
                </c:pt>
                <c:pt idx="59">
                  <c:v>248.57668292994143</c:v>
                </c:pt>
                <c:pt idx="60">
                  <c:v>249.82617654360095</c:v>
                </c:pt>
                <c:pt idx="61">
                  <c:v>249.20175363216177</c:v>
                </c:pt>
                <c:pt idx="62">
                  <c:v>248.2639038872459</c:v>
                </c:pt>
                <c:pt idx="63">
                  <c:v>249.12365527086254</c:v>
                </c:pt>
                <c:pt idx="64">
                  <c:v>249.27984187175034</c:v>
                </c:pt>
                <c:pt idx="65">
                  <c:v>249.74815902183312</c:v>
                </c:pt>
                <c:pt idx="66">
                  <c:v>249.04554678305041</c:v>
                </c:pt>
                <c:pt idx="67">
                  <c:v>249.59209370892259</c:v>
                </c:pt>
                <c:pt idx="68">
                  <c:v>249.20175363216177</c:v>
                </c:pt>
                <c:pt idx="69">
                  <c:v>249.43598800498879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0-431A-9C9B-57E5FFD10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020794630956567"/>
          <c:y val="3.5966552479513053E-2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chemeClr val="accent2"/>
                </a:solidFill>
              </a:rPr>
              <a:t>Seggregation of Homogeneous Section By</a:t>
            </a:r>
            <a:r>
              <a:rPr lang="en-US" sz="3600" b="1" baseline="0">
                <a:solidFill>
                  <a:schemeClr val="accent2"/>
                </a:solidFill>
              </a:rPr>
              <a:t> Cumulative Diffrence Approach For Hudsaon Circle To Mysore bank Circle</a:t>
            </a:r>
            <a:endParaRPr lang="en-US" sz="3600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12249027246302158"/>
          <c:y val="1.1777242642100567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027848811538738E-2"/>
          <c:y val="9.4120553359683792E-2"/>
          <c:w val="0.89180177134692273"/>
          <c:h val="0.801231611735292"/>
        </c:manualLayout>
      </c:layout>
      <c:scatterChart>
        <c:scatterStyle val="lineMarker"/>
        <c:varyColors val="0"/>
        <c:ser>
          <c:idx val="0"/>
          <c:order val="0"/>
          <c:tx>
            <c:v>xy</c:v>
          </c:tx>
          <c:xVal>
            <c:numRef>
              <c:f>'25C'!$P$4:$P$73</c:f>
              <c:numCache>
                <c:formatCode>0\+000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'25C'!$Y$4:$Y$73</c:f>
              <c:numCache>
                <c:formatCode>0.000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1.0386458333333346</c:v>
                </c:pt>
                <c:pt idx="6">
                  <c:v>1.0386458333333346</c:v>
                </c:pt>
                <c:pt idx="7">
                  <c:v>1.0386458333333346</c:v>
                </c:pt>
                <c:pt idx="8">
                  <c:v>1.0386458333333346</c:v>
                </c:pt>
                <c:pt idx="9">
                  <c:v>1.0386458333333346</c:v>
                </c:pt>
                <c:pt idx="10">
                  <c:v>0.22479166666666828</c:v>
                </c:pt>
                <c:pt idx="11">
                  <c:v>0.22479166666666828</c:v>
                </c:pt>
                <c:pt idx="12">
                  <c:v>0.22479166666666828</c:v>
                </c:pt>
                <c:pt idx="13">
                  <c:v>0.22479166666666828</c:v>
                </c:pt>
                <c:pt idx="14">
                  <c:v>0.22479166666666828</c:v>
                </c:pt>
                <c:pt idx="15">
                  <c:v>-1.0115624999999984</c:v>
                </c:pt>
                <c:pt idx="16">
                  <c:v>-1.0115624999999984</c:v>
                </c:pt>
                <c:pt idx="17">
                  <c:v>-1.0115624999999984</c:v>
                </c:pt>
                <c:pt idx="18">
                  <c:v>-1.0115624999999984</c:v>
                </c:pt>
                <c:pt idx="19">
                  <c:v>-1.0115624999999984</c:v>
                </c:pt>
                <c:pt idx="20">
                  <c:v>-1.9554166666666646</c:v>
                </c:pt>
                <c:pt idx="21">
                  <c:v>-1.9554166666666646</c:v>
                </c:pt>
                <c:pt idx="22">
                  <c:v>-1.9554166666666646</c:v>
                </c:pt>
                <c:pt idx="23">
                  <c:v>-1.9554166666666646</c:v>
                </c:pt>
                <c:pt idx="24">
                  <c:v>-1.9554166666666646</c:v>
                </c:pt>
                <c:pt idx="25">
                  <c:v>-3.2242708333333319</c:v>
                </c:pt>
                <c:pt idx="26">
                  <c:v>-3.2242708333333319</c:v>
                </c:pt>
                <c:pt idx="27">
                  <c:v>-3.2242708333333319</c:v>
                </c:pt>
                <c:pt idx="28">
                  <c:v>-3.2242708333333319</c:v>
                </c:pt>
                <c:pt idx="29">
                  <c:v>-3.2242708333333319</c:v>
                </c:pt>
                <c:pt idx="30">
                  <c:v>-5.1106249999999989</c:v>
                </c:pt>
                <c:pt idx="31">
                  <c:v>-5.1106249999999989</c:v>
                </c:pt>
                <c:pt idx="32">
                  <c:v>-5.1106249999999989</c:v>
                </c:pt>
                <c:pt idx="33">
                  <c:v>-5.1106249999999989</c:v>
                </c:pt>
                <c:pt idx="34">
                  <c:v>-5.1106249999999989</c:v>
                </c:pt>
                <c:pt idx="35">
                  <c:v>-5.4369791666666671</c:v>
                </c:pt>
                <c:pt idx="36">
                  <c:v>-5.4369791666666671</c:v>
                </c:pt>
                <c:pt idx="37">
                  <c:v>-5.4369791666666671</c:v>
                </c:pt>
                <c:pt idx="38">
                  <c:v>-5.4369791666666671</c:v>
                </c:pt>
                <c:pt idx="39">
                  <c:v>-5.4369791666666671</c:v>
                </c:pt>
                <c:pt idx="40">
                  <c:v>-5.730833333333333</c:v>
                </c:pt>
                <c:pt idx="41">
                  <c:v>-5.730833333333333</c:v>
                </c:pt>
                <c:pt idx="42">
                  <c:v>-5.730833333333333</c:v>
                </c:pt>
                <c:pt idx="43">
                  <c:v>-5.730833333333333</c:v>
                </c:pt>
                <c:pt idx="44">
                  <c:v>-5.730833333333333</c:v>
                </c:pt>
                <c:pt idx="45">
                  <c:v>-4.2696874999999963</c:v>
                </c:pt>
                <c:pt idx="46">
                  <c:v>-4.2696874999999963</c:v>
                </c:pt>
                <c:pt idx="47">
                  <c:v>-4.2696874999999963</c:v>
                </c:pt>
                <c:pt idx="48">
                  <c:v>-4.2696874999999963</c:v>
                </c:pt>
                <c:pt idx="49">
                  <c:v>-4.2696874999999963</c:v>
                </c:pt>
                <c:pt idx="50">
                  <c:v>-2.4510416666666686</c:v>
                </c:pt>
                <c:pt idx="51">
                  <c:v>-2.4510416666666686</c:v>
                </c:pt>
                <c:pt idx="52">
                  <c:v>-2.4510416666666686</c:v>
                </c:pt>
                <c:pt idx="53">
                  <c:v>-2.4510416666666686</c:v>
                </c:pt>
                <c:pt idx="54">
                  <c:v>-2.4510416666666686</c:v>
                </c:pt>
                <c:pt idx="55">
                  <c:v>-1.8673958333333331</c:v>
                </c:pt>
                <c:pt idx="56">
                  <c:v>-1.8673958333333331</c:v>
                </c:pt>
                <c:pt idx="57">
                  <c:v>-1.8673958333333331</c:v>
                </c:pt>
                <c:pt idx="58">
                  <c:v>-1.8673958333333331</c:v>
                </c:pt>
                <c:pt idx="59">
                  <c:v>-1.8673958333333331</c:v>
                </c:pt>
                <c:pt idx="60">
                  <c:v>-0.56875000000000142</c:v>
                </c:pt>
                <c:pt idx="61">
                  <c:v>-0.56875000000000142</c:v>
                </c:pt>
                <c:pt idx="62">
                  <c:v>-0.56875000000000142</c:v>
                </c:pt>
                <c:pt idx="63">
                  <c:v>-0.56875000000000142</c:v>
                </c:pt>
                <c:pt idx="64">
                  <c:v>-0.56875000000000142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0A-4629-A8EF-EB6907709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DISTANCE</a:t>
                </a:r>
              </a:p>
            </c:rich>
          </c:tx>
          <c:layout>
            <c:manualLayout>
              <c:xMode val="edge"/>
              <c:yMode val="edge"/>
              <c:x val="0.49846513417715299"/>
              <c:y val="0.9161156671127571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\+00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"/>
      </c:valAx>
      <c:valAx>
        <c:axId val="527750160"/>
        <c:scaling>
          <c:orientation val="minMax"/>
          <c:max val="2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rgbClr val="0070C0"/>
                    </a:solidFill>
                  </a:rPr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41824722630062"/>
          <c:y val="0.13836746340160702"/>
          <c:w val="0.78434161820996995"/>
          <c:h val="0.61614807308204311"/>
        </c:manualLayout>
      </c:layout>
      <c:scatterChart>
        <c:scatterStyle val="lineMarker"/>
        <c:varyColors val="0"/>
        <c:ser>
          <c:idx val="0"/>
          <c:order val="0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Annex2!$AO$4:$AO$73</c:f>
              <c:numCache>
                <c:formatCode>0.00</c:formatCode>
                <c:ptCount val="70"/>
                <c:pt idx="0">
                  <c:v>288.39999999999998</c:v>
                </c:pt>
                <c:pt idx="1">
                  <c:v>290.3</c:v>
                </c:pt>
                <c:pt idx="2">
                  <c:v>289.2</c:v>
                </c:pt>
                <c:pt idx="3" formatCode="General">
                  <c:v>290.39999999999998</c:v>
                </c:pt>
                <c:pt idx="4" formatCode="General">
                  <c:v>290.8</c:v>
                </c:pt>
                <c:pt idx="5" formatCode="General">
                  <c:v>289.89999999999998</c:v>
                </c:pt>
                <c:pt idx="6">
                  <c:v>290</c:v>
                </c:pt>
                <c:pt idx="7">
                  <c:v>290.5</c:v>
                </c:pt>
                <c:pt idx="8">
                  <c:v>290.7</c:v>
                </c:pt>
                <c:pt idx="9">
                  <c:v>290.8</c:v>
                </c:pt>
                <c:pt idx="10" formatCode="General">
                  <c:v>290.89999999999998</c:v>
                </c:pt>
                <c:pt idx="11">
                  <c:v>290.39999999999998</c:v>
                </c:pt>
                <c:pt idx="12">
                  <c:v>290.39999999999998</c:v>
                </c:pt>
                <c:pt idx="13" formatCode="General">
                  <c:v>290.5</c:v>
                </c:pt>
                <c:pt idx="14" formatCode="General">
                  <c:v>290.8</c:v>
                </c:pt>
                <c:pt idx="15" formatCode="General">
                  <c:v>290.3</c:v>
                </c:pt>
                <c:pt idx="16" formatCode="General">
                  <c:v>290.7</c:v>
                </c:pt>
                <c:pt idx="17" formatCode="General">
                  <c:v>290.7</c:v>
                </c:pt>
                <c:pt idx="18" formatCode="General">
                  <c:v>290.39999999999998</c:v>
                </c:pt>
                <c:pt idx="19" formatCode="General">
                  <c:v>290.8</c:v>
                </c:pt>
                <c:pt idx="20" formatCode="General">
                  <c:v>290.7</c:v>
                </c:pt>
                <c:pt idx="21" formatCode="General">
                  <c:v>290.8</c:v>
                </c:pt>
                <c:pt idx="22" formatCode="0.0">
                  <c:v>290.89999999999998</c:v>
                </c:pt>
                <c:pt idx="23" formatCode="0.0">
                  <c:v>290.8</c:v>
                </c:pt>
                <c:pt idx="24">
                  <c:v>290.10000000000002</c:v>
                </c:pt>
                <c:pt idx="25" formatCode="General">
                  <c:v>290.7</c:v>
                </c:pt>
                <c:pt idx="26" formatCode="General">
                  <c:v>290.8</c:v>
                </c:pt>
                <c:pt idx="27" formatCode="General">
                  <c:v>289.7</c:v>
                </c:pt>
                <c:pt idx="28" formatCode="General">
                  <c:v>288.5</c:v>
                </c:pt>
                <c:pt idx="29" formatCode="General">
                  <c:v>290.89999999999998</c:v>
                </c:pt>
                <c:pt idx="30" formatCode="General">
                  <c:v>290.89999999999998</c:v>
                </c:pt>
                <c:pt idx="31" formatCode="General">
                  <c:v>289.60000000000002</c:v>
                </c:pt>
                <c:pt idx="32" formatCode="General">
                  <c:v>290.89999999999998</c:v>
                </c:pt>
                <c:pt idx="33" formatCode="General">
                  <c:v>290.39999999999998</c:v>
                </c:pt>
                <c:pt idx="34" formatCode="General">
                  <c:v>290</c:v>
                </c:pt>
                <c:pt idx="35" formatCode="General">
                  <c:v>290.8</c:v>
                </c:pt>
                <c:pt idx="36" formatCode="General">
                  <c:v>289.10000000000002</c:v>
                </c:pt>
                <c:pt idx="37" formatCode="General">
                  <c:v>290.10000000000002</c:v>
                </c:pt>
                <c:pt idx="38" formatCode="General">
                  <c:v>290.89999999999998</c:v>
                </c:pt>
                <c:pt idx="39" formatCode="General">
                  <c:v>289.8</c:v>
                </c:pt>
                <c:pt idx="40" formatCode="General">
                  <c:v>290.7</c:v>
                </c:pt>
                <c:pt idx="41" formatCode="General">
                  <c:v>290.39999999999998</c:v>
                </c:pt>
                <c:pt idx="42" formatCode="General">
                  <c:v>290.39999999999998</c:v>
                </c:pt>
                <c:pt idx="43" formatCode="General">
                  <c:v>287.8</c:v>
                </c:pt>
                <c:pt idx="44" formatCode="General">
                  <c:v>290.7</c:v>
                </c:pt>
                <c:pt idx="45" formatCode="General">
                  <c:v>289.5</c:v>
                </c:pt>
                <c:pt idx="46" formatCode="General">
                  <c:v>289.8</c:v>
                </c:pt>
                <c:pt idx="47" formatCode="General">
                  <c:v>290.7</c:v>
                </c:pt>
                <c:pt idx="48" formatCode="General">
                  <c:v>287.7</c:v>
                </c:pt>
                <c:pt idx="49" formatCode="General">
                  <c:v>290.60000000000002</c:v>
                </c:pt>
                <c:pt idx="50" formatCode="General">
                  <c:v>289.7</c:v>
                </c:pt>
                <c:pt idx="51" formatCode="General">
                  <c:v>289.89999999999998</c:v>
                </c:pt>
                <c:pt idx="52" formatCode="General">
                  <c:v>289.8</c:v>
                </c:pt>
                <c:pt idx="53" formatCode="General">
                  <c:v>290.5</c:v>
                </c:pt>
                <c:pt idx="54" formatCode="General">
                  <c:v>290.2</c:v>
                </c:pt>
                <c:pt idx="55" formatCode="General">
                  <c:v>290.7</c:v>
                </c:pt>
                <c:pt idx="56" formatCode="General">
                  <c:v>290.3</c:v>
                </c:pt>
                <c:pt idx="57" formatCode="General">
                  <c:v>290.3</c:v>
                </c:pt>
                <c:pt idx="58" formatCode="General">
                  <c:v>290.39999999999998</c:v>
                </c:pt>
                <c:pt idx="59" formatCode="General">
                  <c:v>289.3</c:v>
                </c:pt>
                <c:pt idx="60" formatCode="General">
                  <c:v>290.89999999999998</c:v>
                </c:pt>
                <c:pt idx="61" formatCode="General">
                  <c:v>290.10000000000002</c:v>
                </c:pt>
                <c:pt idx="62" formatCode="General">
                  <c:v>288.89999999999998</c:v>
                </c:pt>
                <c:pt idx="63" formatCode="General">
                  <c:v>290</c:v>
                </c:pt>
                <c:pt idx="64" formatCode="General">
                  <c:v>290.2</c:v>
                </c:pt>
                <c:pt idx="65" formatCode="General">
                  <c:v>290.8</c:v>
                </c:pt>
                <c:pt idx="66" formatCode="General">
                  <c:v>289.89999999999998</c:v>
                </c:pt>
                <c:pt idx="67" formatCode="General">
                  <c:v>290.60000000000002</c:v>
                </c:pt>
                <c:pt idx="68" formatCode="General">
                  <c:v>290.10000000000002</c:v>
                </c:pt>
                <c:pt idx="69" formatCode="General">
                  <c:v>290.39999999999998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83-457F-B158-EBF8299C7E0D}"/>
            </c:ext>
          </c:extLst>
        </c:ser>
        <c:ser>
          <c:idx val="1"/>
          <c:order val="1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Annex2!$B$4:$B$73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Annex2!$AT$4:$AT$73</c:f>
              <c:numCache>
                <c:formatCode>0.00</c:formatCode>
                <c:ptCount val="70"/>
                <c:pt idx="0">
                  <c:v>247.87270100623275</c:v>
                </c:pt>
                <c:pt idx="1">
                  <c:v>249.35791999442787</c:v>
                </c:pt>
                <c:pt idx="2">
                  <c:v>248.49850342172456</c:v>
                </c:pt>
                <c:pt idx="3">
                  <c:v>249.43598800498879</c:v>
                </c:pt>
                <c:pt idx="4">
                  <c:v>249.74815902183312</c:v>
                </c:pt>
                <c:pt idx="5">
                  <c:v>249.04554678305041</c:v>
                </c:pt>
                <c:pt idx="6">
                  <c:v>249.12365527086254</c:v>
                </c:pt>
                <c:pt idx="7">
                  <c:v>249.5140459082248</c:v>
                </c:pt>
                <c:pt idx="8">
                  <c:v>249.6701314118657</c:v>
                </c:pt>
                <c:pt idx="9">
                  <c:v>249.74815902183312</c:v>
                </c:pt>
                <c:pt idx="10">
                  <c:v>249.82617654360095</c:v>
                </c:pt>
                <c:pt idx="11">
                  <c:v>249.43598800498879</c:v>
                </c:pt>
                <c:pt idx="12">
                  <c:v>249.43598800498879</c:v>
                </c:pt>
                <c:pt idx="13">
                  <c:v>249.5140459082248</c:v>
                </c:pt>
                <c:pt idx="14">
                  <c:v>249.74815902183312</c:v>
                </c:pt>
                <c:pt idx="15">
                  <c:v>249.35791999442787</c:v>
                </c:pt>
                <c:pt idx="16">
                  <c:v>249.6701314118657</c:v>
                </c:pt>
                <c:pt idx="17">
                  <c:v>249.6701314118657</c:v>
                </c:pt>
                <c:pt idx="18">
                  <c:v>249.43598800498879</c:v>
                </c:pt>
                <c:pt idx="19">
                  <c:v>249.74815902183312</c:v>
                </c:pt>
                <c:pt idx="20">
                  <c:v>249.6701314118657</c:v>
                </c:pt>
                <c:pt idx="21">
                  <c:v>249.74815902183312</c:v>
                </c:pt>
                <c:pt idx="22">
                  <c:v>249.82617654360095</c:v>
                </c:pt>
                <c:pt idx="23">
                  <c:v>249.74815902183312</c:v>
                </c:pt>
                <c:pt idx="24">
                  <c:v>249.20175363216177</c:v>
                </c:pt>
                <c:pt idx="25">
                  <c:v>249.6701314118657</c:v>
                </c:pt>
                <c:pt idx="26">
                  <c:v>249.74815902183312</c:v>
                </c:pt>
                <c:pt idx="27">
                  <c:v>248.88929940865503</c:v>
                </c:pt>
                <c:pt idx="28">
                  <c:v>247.95096197077757</c:v>
                </c:pt>
                <c:pt idx="29">
                  <c:v>249.82617654360095</c:v>
                </c:pt>
                <c:pt idx="30">
                  <c:v>249.82617654360095</c:v>
                </c:pt>
                <c:pt idx="31">
                  <c:v>248.81116051244661</c:v>
                </c:pt>
                <c:pt idx="32">
                  <c:v>249.82617654360095</c:v>
                </c:pt>
                <c:pt idx="33">
                  <c:v>249.43598800498879</c:v>
                </c:pt>
                <c:pt idx="34">
                  <c:v>249.12365527086254</c:v>
                </c:pt>
                <c:pt idx="35">
                  <c:v>249.74815902183312</c:v>
                </c:pt>
                <c:pt idx="36">
                  <c:v>248.42031374842938</c:v>
                </c:pt>
                <c:pt idx="37">
                  <c:v>249.20175363216177</c:v>
                </c:pt>
                <c:pt idx="38">
                  <c:v>249.82617654360095</c:v>
                </c:pt>
                <c:pt idx="39">
                  <c:v>248.96742816391813</c:v>
                </c:pt>
                <c:pt idx="40">
                  <c:v>249.6701314118657</c:v>
                </c:pt>
                <c:pt idx="41">
                  <c:v>249.43598800498879</c:v>
                </c:pt>
                <c:pt idx="42">
                  <c:v>249.43598800498879</c:v>
                </c:pt>
                <c:pt idx="43">
                  <c:v>247.40292076650118</c:v>
                </c:pt>
                <c:pt idx="44">
                  <c:v>249.6701314118657</c:v>
                </c:pt>
                <c:pt idx="45">
                  <c:v>248.73301147047394</c:v>
                </c:pt>
                <c:pt idx="46">
                  <c:v>248.96742816391813</c:v>
                </c:pt>
                <c:pt idx="47">
                  <c:v>249.6701314118657</c:v>
                </c:pt>
                <c:pt idx="48">
                  <c:v>247.32458827225102</c:v>
                </c:pt>
                <c:pt idx="49">
                  <c:v>249.59209370892259</c:v>
                </c:pt>
                <c:pt idx="50">
                  <c:v>248.88929940865503</c:v>
                </c:pt>
                <c:pt idx="51">
                  <c:v>249.04554678305041</c:v>
                </c:pt>
                <c:pt idx="52">
                  <c:v>248.96742816391813</c:v>
                </c:pt>
                <c:pt idx="53">
                  <c:v>249.5140459082248</c:v>
                </c:pt>
                <c:pt idx="54">
                  <c:v>249.27984187175034</c:v>
                </c:pt>
                <c:pt idx="55">
                  <c:v>249.6701314118657</c:v>
                </c:pt>
                <c:pt idx="56">
                  <c:v>249.35791999442787</c:v>
                </c:pt>
                <c:pt idx="57">
                  <c:v>249.35791999442787</c:v>
                </c:pt>
                <c:pt idx="58">
                  <c:v>249.43598800498879</c:v>
                </c:pt>
                <c:pt idx="59">
                  <c:v>248.57668292994143</c:v>
                </c:pt>
                <c:pt idx="60">
                  <c:v>249.82617654360095</c:v>
                </c:pt>
                <c:pt idx="61">
                  <c:v>249.20175363216177</c:v>
                </c:pt>
                <c:pt idx="62">
                  <c:v>248.2639038872459</c:v>
                </c:pt>
                <c:pt idx="63">
                  <c:v>249.12365527086254</c:v>
                </c:pt>
                <c:pt idx="64">
                  <c:v>249.27984187175034</c:v>
                </c:pt>
                <c:pt idx="65">
                  <c:v>249.74815902183312</c:v>
                </c:pt>
                <c:pt idx="66">
                  <c:v>249.04554678305041</c:v>
                </c:pt>
                <c:pt idx="67">
                  <c:v>249.59209370892259</c:v>
                </c:pt>
                <c:pt idx="68">
                  <c:v>249.20175363216177</c:v>
                </c:pt>
                <c:pt idx="69">
                  <c:v>249.43598800498879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83-457F-B158-EBF8299C7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1461372517992234"/>
              <c:y val="0.84277247106297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50"/>
      </c:valAx>
      <c:valAx>
        <c:axId val="234971304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042390679488746E-2"/>
              <c:y val="0.11903745997963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2922624854029"/>
          <c:y val="0.89447010644682079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21929932567582133"/>
          <c:y val="3.55917856742212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728164353387454"/>
          <c:h val="0.57355632308791771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 (3)'!$AN$4:$AN$73</c:f>
              <c:numCache>
                <c:formatCode>0.00</c:formatCode>
                <c:ptCount val="70"/>
                <c:pt idx="0">
                  <c:v>2369.4</c:v>
                </c:pt>
                <c:pt idx="1">
                  <c:v>2396.8000000000002</c:v>
                </c:pt>
                <c:pt idx="2">
                  <c:v>2391.9</c:v>
                </c:pt>
                <c:pt idx="3">
                  <c:v>2400</c:v>
                </c:pt>
                <c:pt idx="4">
                  <c:v>2387.1</c:v>
                </c:pt>
                <c:pt idx="5">
                  <c:v>2359.6999999999998</c:v>
                </c:pt>
                <c:pt idx="6">
                  <c:v>2387.1</c:v>
                </c:pt>
                <c:pt idx="7">
                  <c:v>2387.1</c:v>
                </c:pt>
                <c:pt idx="8">
                  <c:v>2400</c:v>
                </c:pt>
                <c:pt idx="9">
                  <c:v>2380.6</c:v>
                </c:pt>
                <c:pt idx="10">
                  <c:v>2379</c:v>
                </c:pt>
                <c:pt idx="11">
                  <c:v>2393.5</c:v>
                </c:pt>
                <c:pt idx="12">
                  <c:v>2395.1999999999998</c:v>
                </c:pt>
                <c:pt idx="13">
                  <c:v>2398.4</c:v>
                </c:pt>
                <c:pt idx="14">
                  <c:v>2396.8000000000002</c:v>
                </c:pt>
                <c:pt idx="15">
                  <c:v>2387.1</c:v>
                </c:pt>
                <c:pt idx="16">
                  <c:v>2393.5</c:v>
                </c:pt>
                <c:pt idx="17">
                  <c:v>2395.1999999999998</c:v>
                </c:pt>
                <c:pt idx="18">
                  <c:v>2379</c:v>
                </c:pt>
                <c:pt idx="19" formatCode="General">
                  <c:v>2398.4</c:v>
                </c:pt>
                <c:pt idx="20" formatCode="General">
                  <c:v>2393.5</c:v>
                </c:pt>
                <c:pt idx="21" formatCode="General">
                  <c:v>2361.3000000000002</c:v>
                </c:pt>
                <c:pt idx="22">
                  <c:v>2383.9</c:v>
                </c:pt>
                <c:pt idx="23">
                  <c:v>2388.6999999999998</c:v>
                </c:pt>
                <c:pt idx="24" formatCode="General">
                  <c:v>2383.9</c:v>
                </c:pt>
                <c:pt idx="25" formatCode="General">
                  <c:v>2396.8000000000002</c:v>
                </c:pt>
                <c:pt idx="26" formatCode="General">
                  <c:v>2390.3000000000002</c:v>
                </c:pt>
                <c:pt idx="27" formatCode="General">
                  <c:v>2382.3000000000002</c:v>
                </c:pt>
                <c:pt idx="28">
                  <c:v>2395.1999999999998</c:v>
                </c:pt>
                <c:pt idx="29">
                  <c:v>2364.5</c:v>
                </c:pt>
                <c:pt idx="30" formatCode="General">
                  <c:v>2398.4</c:v>
                </c:pt>
                <c:pt idx="31" formatCode="General">
                  <c:v>2369.4</c:v>
                </c:pt>
                <c:pt idx="32" formatCode="General">
                  <c:v>2388.6999999999998</c:v>
                </c:pt>
                <c:pt idx="33" formatCode="General">
                  <c:v>2380.6</c:v>
                </c:pt>
                <c:pt idx="34" formatCode="General">
                  <c:v>2398.4</c:v>
                </c:pt>
                <c:pt idx="35" formatCode="General">
                  <c:v>2400</c:v>
                </c:pt>
                <c:pt idx="36" formatCode="General">
                  <c:v>2400</c:v>
                </c:pt>
                <c:pt idx="37" formatCode="General">
                  <c:v>2396.8000000000002</c:v>
                </c:pt>
                <c:pt idx="38" formatCode="General">
                  <c:v>2396.8000000000002</c:v>
                </c:pt>
                <c:pt idx="39" formatCode="General">
                  <c:v>2377.4</c:v>
                </c:pt>
                <c:pt idx="40" formatCode="General">
                  <c:v>2388.6999999999998</c:v>
                </c:pt>
                <c:pt idx="41" formatCode="General">
                  <c:v>2385.5</c:v>
                </c:pt>
                <c:pt idx="42" formatCode="General">
                  <c:v>2396.8000000000002</c:v>
                </c:pt>
                <c:pt idx="43" formatCode="General">
                  <c:v>2393.5</c:v>
                </c:pt>
                <c:pt idx="44" formatCode="General">
                  <c:v>2388.6999999999998</c:v>
                </c:pt>
                <c:pt idx="45" formatCode="General">
                  <c:v>2400</c:v>
                </c:pt>
                <c:pt idx="46" formatCode="General">
                  <c:v>2351.6</c:v>
                </c:pt>
                <c:pt idx="47" formatCode="General">
                  <c:v>2383.9</c:v>
                </c:pt>
                <c:pt idx="48" formatCode="General">
                  <c:v>2398.4</c:v>
                </c:pt>
                <c:pt idx="49" formatCode="General">
                  <c:v>2385.5</c:v>
                </c:pt>
                <c:pt idx="50" formatCode="General">
                  <c:v>2393.5</c:v>
                </c:pt>
                <c:pt idx="51" formatCode="General">
                  <c:v>2340.3000000000002</c:v>
                </c:pt>
                <c:pt idx="52" formatCode="General">
                  <c:v>2383.9</c:v>
                </c:pt>
                <c:pt idx="53" formatCode="General">
                  <c:v>2391.9</c:v>
                </c:pt>
                <c:pt idx="54" formatCode="General">
                  <c:v>2400</c:v>
                </c:pt>
                <c:pt idx="55" formatCode="General">
                  <c:v>2377.4</c:v>
                </c:pt>
                <c:pt idx="56" formatCode="General">
                  <c:v>2369.4</c:v>
                </c:pt>
                <c:pt idx="57" formatCode="General">
                  <c:v>2395.1999999999998</c:v>
                </c:pt>
                <c:pt idx="58" formatCode="General">
                  <c:v>2400</c:v>
                </c:pt>
                <c:pt idx="59" formatCode="General">
                  <c:v>2395.1999999999998</c:v>
                </c:pt>
                <c:pt idx="60" formatCode="General">
                  <c:v>2395.1999999999998</c:v>
                </c:pt>
                <c:pt idx="61" formatCode="General">
                  <c:v>2391.9</c:v>
                </c:pt>
                <c:pt idx="62" formatCode="General">
                  <c:v>2398.4</c:v>
                </c:pt>
                <c:pt idx="63" formatCode="General">
                  <c:v>2395.1999999999998</c:v>
                </c:pt>
                <c:pt idx="64" formatCode="General">
                  <c:v>2383.9</c:v>
                </c:pt>
                <c:pt idx="65" formatCode="General">
                  <c:v>2338.6999999999998</c:v>
                </c:pt>
                <c:pt idx="66" formatCode="General">
                  <c:v>2393.5</c:v>
                </c:pt>
                <c:pt idx="67" formatCode="General">
                  <c:v>2343.5</c:v>
                </c:pt>
                <c:pt idx="68" formatCode="General">
                  <c:v>2375.8000000000002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2F-46A2-9C6C-273AFE3944AB}"/>
            </c:ext>
          </c:extLst>
        </c:ser>
        <c:ser>
          <c:idx val="1"/>
          <c:order val="1"/>
          <c:tx>
            <c:v>E-Granular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 (3)'!$AO$4:$AO$73</c:f>
              <c:numCache>
                <c:formatCode>0.00</c:formatCode>
                <c:ptCount val="70"/>
                <c:pt idx="0">
                  <c:v>296.39999999999998</c:v>
                </c:pt>
                <c:pt idx="1">
                  <c:v>226.8</c:v>
                </c:pt>
                <c:pt idx="2">
                  <c:v>227.3</c:v>
                </c:pt>
                <c:pt idx="3" formatCode="General">
                  <c:v>227</c:v>
                </c:pt>
                <c:pt idx="4" formatCode="General">
                  <c:v>227.7</c:v>
                </c:pt>
                <c:pt idx="5" formatCode="General">
                  <c:v>227.5</c:v>
                </c:pt>
                <c:pt idx="6">
                  <c:v>227.2</c:v>
                </c:pt>
                <c:pt idx="7">
                  <c:v>227.4</c:v>
                </c:pt>
                <c:pt idx="8">
                  <c:v>227.2</c:v>
                </c:pt>
                <c:pt idx="9">
                  <c:v>227.8</c:v>
                </c:pt>
                <c:pt idx="10" formatCode="General">
                  <c:v>227.5</c:v>
                </c:pt>
                <c:pt idx="11">
                  <c:v>226.6</c:v>
                </c:pt>
                <c:pt idx="12">
                  <c:v>225.7</c:v>
                </c:pt>
                <c:pt idx="13" formatCode="0.0">
                  <c:v>227</c:v>
                </c:pt>
                <c:pt idx="14" formatCode="General">
                  <c:v>227.4</c:v>
                </c:pt>
                <c:pt idx="15" formatCode="General">
                  <c:v>227.1</c:v>
                </c:pt>
                <c:pt idx="16" formatCode="General">
                  <c:v>227.9</c:v>
                </c:pt>
                <c:pt idx="17" formatCode="General">
                  <c:v>227.8</c:v>
                </c:pt>
                <c:pt idx="18" formatCode="General">
                  <c:v>227.2</c:v>
                </c:pt>
                <c:pt idx="19" formatCode="General">
                  <c:v>227.8</c:v>
                </c:pt>
                <c:pt idx="20" formatCode="General">
                  <c:v>226.9</c:v>
                </c:pt>
                <c:pt idx="21" formatCode="General">
                  <c:v>227.7</c:v>
                </c:pt>
                <c:pt idx="22" formatCode="0.0">
                  <c:v>227.4</c:v>
                </c:pt>
                <c:pt idx="23" formatCode="0.0">
                  <c:v>226.1</c:v>
                </c:pt>
                <c:pt idx="24" formatCode="General">
                  <c:v>227.8</c:v>
                </c:pt>
                <c:pt idx="25" formatCode="General">
                  <c:v>227.5</c:v>
                </c:pt>
                <c:pt idx="26" formatCode="General">
                  <c:v>227.5</c:v>
                </c:pt>
                <c:pt idx="27" formatCode="General">
                  <c:v>227.4</c:v>
                </c:pt>
                <c:pt idx="28" formatCode="General">
                  <c:v>225.9</c:v>
                </c:pt>
                <c:pt idx="29" formatCode="General">
                  <c:v>226.8</c:v>
                </c:pt>
                <c:pt idx="30" formatCode="General">
                  <c:v>227.3</c:v>
                </c:pt>
                <c:pt idx="31" formatCode="General">
                  <c:v>226.6</c:v>
                </c:pt>
                <c:pt idx="32" formatCode="General">
                  <c:v>227.5</c:v>
                </c:pt>
                <c:pt idx="33" formatCode="General">
                  <c:v>226.3</c:v>
                </c:pt>
                <c:pt idx="34" formatCode="General">
                  <c:v>227.5</c:v>
                </c:pt>
                <c:pt idx="35" formatCode="General">
                  <c:v>227.8</c:v>
                </c:pt>
                <c:pt idx="36" formatCode="General">
                  <c:v>227.8</c:v>
                </c:pt>
                <c:pt idx="37" formatCode="General">
                  <c:v>227.3</c:v>
                </c:pt>
                <c:pt idx="38" formatCode="General">
                  <c:v>227.4</c:v>
                </c:pt>
                <c:pt idx="39" formatCode="General">
                  <c:v>227.2</c:v>
                </c:pt>
                <c:pt idx="40" formatCode="General">
                  <c:v>227.8</c:v>
                </c:pt>
                <c:pt idx="41" formatCode="General">
                  <c:v>227.9</c:v>
                </c:pt>
                <c:pt idx="42" formatCode="General">
                  <c:v>227.5</c:v>
                </c:pt>
                <c:pt idx="43" formatCode="General">
                  <c:v>227.7</c:v>
                </c:pt>
                <c:pt idx="44" formatCode="General">
                  <c:v>227</c:v>
                </c:pt>
                <c:pt idx="45" formatCode="General">
                  <c:v>227.3</c:v>
                </c:pt>
                <c:pt idx="46" formatCode="General">
                  <c:v>227.3</c:v>
                </c:pt>
                <c:pt idx="47" formatCode="General">
                  <c:v>227.9</c:v>
                </c:pt>
                <c:pt idx="48" formatCode="General">
                  <c:v>227.4</c:v>
                </c:pt>
                <c:pt idx="49" formatCode="General">
                  <c:v>227.8</c:v>
                </c:pt>
                <c:pt idx="50" formatCode="General">
                  <c:v>227</c:v>
                </c:pt>
                <c:pt idx="51" formatCode="General">
                  <c:v>225.7</c:v>
                </c:pt>
                <c:pt idx="52" formatCode="General">
                  <c:v>227.8</c:v>
                </c:pt>
                <c:pt idx="53" formatCode="General">
                  <c:v>227.5</c:v>
                </c:pt>
                <c:pt idx="54" formatCode="General">
                  <c:v>226.2</c:v>
                </c:pt>
                <c:pt idx="55" formatCode="General">
                  <c:v>227.7</c:v>
                </c:pt>
                <c:pt idx="56" formatCode="General">
                  <c:v>226.7</c:v>
                </c:pt>
                <c:pt idx="57" formatCode="General">
                  <c:v>227.3</c:v>
                </c:pt>
                <c:pt idx="58" formatCode="General">
                  <c:v>227.3</c:v>
                </c:pt>
                <c:pt idx="59" formatCode="General">
                  <c:v>227.1</c:v>
                </c:pt>
                <c:pt idx="60" formatCode="General">
                  <c:v>224.9</c:v>
                </c:pt>
                <c:pt idx="61" formatCode="General">
                  <c:v>226.8</c:v>
                </c:pt>
                <c:pt idx="62" formatCode="General">
                  <c:v>227.4</c:v>
                </c:pt>
                <c:pt idx="63" formatCode="General">
                  <c:v>227.2</c:v>
                </c:pt>
                <c:pt idx="64" formatCode="General">
                  <c:v>226.7</c:v>
                </c:pt>
                <c:pt idx="65" formatCode="General">
                  <c:v>227.3</c:v>
                </c:pt>
                <c:pt idx="66" formatCode="General">
                  <c:v>226.7</c:v>
                </c:pt>
                <c:pt idx="67" formatCode="General">
                  <c:v>226.3</c:v>
                </c:pt>
                <c:pt idx="68" formatCode="General">
                  <c:v>226.7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2F-46A2-9C6C-273AFE3944AB}"/>
            </c:ext>
          </c:extLst>
        </c:ser>
        <c:ser>
          <c:idx val="2"/>
          <c:order val="2"/>
          <c:tx>
            <c:v>E-Subgrade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 (3)'!$AP$4:$AP$73</c:f>
              <c:numCache>
                <c:formatCode>0.00</c:formatCode>
                <c:ptCount val="70"/>
                <c:pt idx="0">
                  <c:v>95</c:v>
                </c:pt>
                <c:pt idx="1">
                  <c:v>95</c:v>
                </c:pt>
                <c:pt idx="2">
                  <c:v>95</c:v>
                </c:pt>
                <c:pt idx="3" formatCode="General">
                  <c:v>95</c:v>
                </c:pt>
                <c:pt idx="4" formatCode="General">
                  <c:v>95</c:v>
                </c:pt>
                <c:pt idx="5" formatCode="General">
                  <c:v>94.9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94.9</c:v>
                </c:pt>
                <c:pt idx="11">
                  <c:v>95</c:v>
                </c:pt>
                <c:pt idx="12">
                  <c:v>95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94.9</c:v>
                </c:pt>
                <c:pt idx="16" formatCode="General">
                  <c:v>94.9</c:v>
                </c:pt>
                <c:pt idx="17" formatCode="General">
                  <c:v>95</c:v>
                </c:pt>
                <c:pt idx="18" formatCode="General">
                  <c:v>95</c:v>
                </c:pt>
                <c:pt idx="19" formatCode="General">
                  <c:v>95</c:v>
                </c:pt>
                <c:pt idx="20" formatCode="General">
                  <c:v>94.9</c:v>
                </c:pt>
                <c:pt idx="21" formatCode="General">
                  <c:v>94.9</c:v>
                </c:pt>
                <c:pt idx="22" formatCode="General">
                  <c:v>94.9</c:v>
                </c:pt>
                <c:pt idx="23" formatCode="General">
                  <c:v>95</c:v>
                </c:pt>
                <c:pt idx="24" formatCode="General">
                  <c:v>94.9</c:v>
                </c:pt>
                <c:pt idx="25" formatCode="General">
                  <c:v>95</c:v>
                </c:pt>
                <c:pt idx="26" formatCode="General">
                  <c:v>95</c:v>
                </c:pt>
                <c:pt idx="27" formatCode="General">
                  <c:v>94.9</c:v>
                </c:pt>
                <c:pt idx="28" formatCode="General">
                  <c:v>95</c:v>
                </c:pt>
                <c:pt idx="29" formatCode="General">
                  <c:v>95</c:v>
                </c:pt>
                <c:pt idx="30" formatCode="General">
                  <c:v>94.9</c:v>
                </c:pt>
                <c:pt idx="31" formatCode="General">
                  <c:v>95</c:v>
                </c:pt>
                <c:pt idx="32" formatCode="General">
                  <c:v>95</c:v>
                </c:pt>
                <c:pt idx="33" formatCode="General">
                  <c:v>95</c:v>
                </c:pt>
                <c:pt idx="34" formatCode="General">
                  <c:v>94.9</c:v>
                </c:pt>
                <c:pt idx="35" formatCode="General">
                  <c:v>94.9</c:v>
                </c:pt>
                <c:pt idx="36" formatCode="General">
                  <c:v>94.9</c:v>
                </c:pt>
                <c:pt idx="37" formatCode="General">
                  <c:v>95</c:v>
                </c:pt>
                <c:pt idx="38" formatCode="General">
                  <c:v>95</c:v>
                </c:pt>
                <c:pt idx="39" formatCode="General">
                  <c:v>95</c:v>
                </c:pt>
                <c:pt idx="40" formatCode="General">
                  <c:v>94.9</c:v>
                </c:pt>
                <c:pt idx="41" formatCode="General">
                  <c:v>95</c:v>
                </c:pt>
                <c:pt idx="42" formatCode="General">
                  <c:v>94.9</c:v>
                </c:pt>
                <c:pt idx="43" formatCode="General">
                  <c:v>95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94.9</c:v>
                </c:pt>
                <c:pt idx="48" formatCode="General">
                  <c:v>95</c:v>
                </c:pt>
                <c:pt idx="49" formatCode="General">
                  <c:v>94.9</c:v>
                </c:pt>
                <c:pt idx="50" formatCode="General">
                  <c:v>94.9</c:v>
                </c:pt>
                <c:pt idx="51" formatCode="General">
                  <c:v>95</c:v>
                </c:pt>
                <c:pt idx="52" formatCode="General">
                  <c:v>94.9</c:v>
                </c:pt>
                <c:pt idx="53" formatCode="General">
                  <c:v>95</c:v>
                </c:pt>
                <c:pt idx="54" formatCode="General">
                  <c:v>95</c:v>
                </c:pt>
                <c:pt idx="55" formatCode="General">
                  <c:v>94.9</c:v>
                </c:pt>
                <c:pt idx="56" formatCode="General">
                  <c:v>95</c:v>
                </c:pt>
                <c:pt idx="57" formatCode="General">
                  <c:v>94.9</c:v>
                </c:pt>
                <c:pt idx="58" formatCode="General">
                  <c:v>94.9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94.9</c:v>
                </c:pt>
                <c:pt idx="62" formatCode="General">
                  <c:v>95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95</c:v>
                </c:pt>
                <c:pt idx="67" formatCode="General">
                  <c:v>94.9</c:v>
                </c:pt>
                <c:pt idx="68" formatCode="General">
                  <c:v>95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2F-46A2-9C6C-273AFE394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362400"/>
          <c:min val="343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868730866418239"/>
              <c:y val="0.8521897265777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1000"/>
        <c:minorUnit val="100"/>
      </c:valAx>
      <c:valAx>
        <c:axId val="23497326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0180735057293394E-2"/>
              <c:y val="0.187779936787475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68394489193695"/>
          <c:y val="0.90642704118543771"/>
          <c:w val="0.6276190761742092"/>
          <c:h val="9.3572983409786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69901118015107"/>
          <c:y val="0.12547153668321256"/>
          <c:w val="0.79706088370785755"/>
          <c:h val="0.62904398871002598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 (3)'!$AN$4:$AN$73</c:f>
              <c:numCache>
                <c:formatCode>0.00</c:formatCode>
                <c:ptCount val="70"/>
                <c:pt idx="0">
                  <c:v>2369.4</c:v>
                </c:pt>
                <c:pt idx="1">
                  <c:v>2396.8000000000002</c:v>
                </c:pt>
                <c:pt idx="2">
                  <c:v>2391.9</c:v>
                </c:pt>
                <c:pt idx="3">
                  <c:v>2400</c:v>
                </c:pt>
                <c:pt idx="4">
                  <c:v>2387.1</c:v>
                </c:pt>
                <c:pt idx="5">
                  <c:v>2359.6999999999998</c:v>
                </c:pt>
                <c:pt idx="6">
                  <c:v>2387.1</c:v>
                </c:pt>
                <c:pt idx="7">
                  <c:v>2387.1</c:v>
                </c:pt>
                <c:pt idx="8">
                  <c:v>2400</c:v>
                </c:pt>
                <c:pt idx="9">
                  <c:v>2380.6</c:v>
                </c:pt>
                <c:pt idx="10">
                  <c:v>2379</c:v>
                </c:pt>
                <c:pt idx="11">
                  <c:v>2393.5</c:v>
                </c:pt>
                <c:pt idx="12">
                  <c:v>2395.1999999999998</c:v>
                </c:pt>
                <c:pt idx="13">
                  <c:v>2398.4</c:v>
                </c:pt>
                <c:pt idx="14">
                  <c:v>2396.8000000000002</c:v>
                </c:pt>
                <c:pt idx="15">
                  <c:v>2387.1</c:v>
                </c:pt>
                <c:pt idx="16">
                  <c:v>2393.5</c:v>
                </c:pt>
                <c:pt idx="17">
                  <c:v>2395.1999999999998</c:v>
                </c:pt>
                <c:pt idx="18">
                  <c:v>2379</c:v>
                </c:pt>
                <c:pt idx="19" formatCode="General">
                  <c:v>2398.4</c:v>
                </c:pt>
                <c:pt idx="20" formatCode="General">
                  <c:v>2393.5</c:v>
                </c:pt>
                <c:pt idx="21" formatCode="General">
                  <c:v>2361.3000000000002</c:v>
                </c:pt>
                <c:pt idx="22">
                  <c:v>2383.9</c:v>
                </c:pt>
                <c:pt idx="23">
                  <c:v>2388.6999999999998</c:v>
                </c:pt>
                <c:pt idx="24" formatCode="General">
                  <c:v>2383.9</c:v>
                </c:pt>
                <c:pt idx="25" formatCode="General">
                  <c:v>2396.8000000000002</c:v>
                </c:pt>
                <c:pt idx="26" formatCode="General">
                  <c:v>2390.3000000000002</c:v>
                </c:pt>
                <c:pt idx="27" formatCode="General">
                  <c:v>2382.3000000000002</c:v>
                </c:pt>
                <c:pt idx="28">
                  <c:v>2395.1999999999998</c:v>
                </c:pt>
                <c:pt idx="29">
                  <c:v>2364.5</c:v>
                </c:pt>
                <c:pt idx="30" formatCode="General">
                  <c:v>2398.4</c:v>
                </c:pt>
                <c:pt idx="31" formatCode="General">
                  <c:v>2369.4</c:v>
                </c:pt>
                <c:pt idx="32" formatCode="General">
                  <c:v>2388.6999999999998</c:v>
                </c:pt>
                <c:pt idx="33" formatCode="General">
                  <c:v>2380.6</c:v>
                </c:pt>
                <c:pt idx="34" formatCode="General">
                  <c:v>2398.4</c:v>
                </c:pt>
                <c:pt idx="35" formatCode="General">
                  <c:v>2400</c:v>
                </c:pt>
                <c:pt idx="36" formatCode="General">
                  <c:v>2400</c:v>
                </c:pt>
                <c:pt idx="37" formatCode="General">
                  <c:v>2396.8000000000002</c:v>
                </c:pt>
                <c:pt idx="38" formatCode="General">
                  <c:v>2396.8000000000002</c:v>
                </c:pt>
                <c:pt idx="39" formatCode="General">
                  <c:v>2377.4</c:v>
                </c:pt>
                <c:pt idx="40" formatCode="General">
                  <c:v>2388.6999999999998</c:v>
                </c:pt>
                <c:pt idx="41" formatCode="General">
                  <c:v>2385.5</c:v>
                </c:pt>
                <c:pt idx="42" formatCode="General">
                  <c:v>2396.8000000000002</c:v>
                </c:pt>
                <c:pt idx="43" formatCode="General">
                  <c:v>2393.5</c:v>
                </c:pt>
                <c:pt idx="44" formatCode="General">
                  <c:v>2388.6999999999998</c:v>
                </c:pt>
                <c:pt idx="45" formatCode="General">
                  <c:v>2400</c:v>
                </c:pt>
                <c:pt idx="46" formatCode="General">
                  <c:v>2351.6</c:v>
                </c:pt>
                <c:pt idx="47" formatCode="General">
                  <c:v>2383.9</c:v>
                </c:pt>
                <c:pt idx="48" formatCode="General">
                  <c:v>2398.4</c:v>
                </c:pt>
                <c:pt idx="49" formatCode="General">
                  <c:v>2385.5</c:v>
                </c:pt>
                <c:pt idx="50" formatCode="General">
                  <c:v>2393.5</c:v>
                </c:pt>
                <c:pt idx="51" formatCode="General">
                  <c:v>2340.3000000000002</c:v>
                </c:pt>
                <c:pt idx="52" formatCode="General">
                  <c:v>2383.9</c:v>
                </c:pt>
                <c:pt idx="53" formatCode="General">
                  <c:v>2391.9</c:v>
                </c:pt>
                <c:pt idx="54" formatCode="General">
                  <c:v>2400</c:v>
                </c:pt>
                <c:pt idx="55" formatCode="General">
                  <c:v>2377.4</c:v>
                </c:pt>
                <c:pt idx="56" formatCode="General">
                  <c:v>2369.4</c:v>
                </c:pt>
                <c:pt idx="57" formatCode="General">
                  <c:v>2395.1999999999998</c:v>
                </c:pt>
                <c:pt idx="58" formatCode="General">
                  <c:v>2400</c:v>
                </c:pt>
                <c:pt idx="59" formatCode="General">
                  <c:v>2395.1999999999998</c:v>
                </c:pt>
                <c:pt idx="60" formatCode="General">
                  <c:v>2395.1999999999998</c:v>
                </c:pt>
                <c:pt idx="61" formatCode="General">
                  <c:v>2391.9</c:v>
                </c:pt>
                <c:pt idx="62" formatCode="General">
                  <c:v>2398.4</c:v>
                </c:pt>
                <c:pt idx="63" formatCode="General">
                  <c:v>2395.1999999999998</c:v>
                </c:pt>
                <c:pt idx="64" formatCode="General">
                  <c:v>2383.9</c:v>
                </c:pt>
                <c:pt idx="65" formatCode="General">
                  <c:v>2338.6999999999998</c:v>
                </c:pt>
                <c:pt idx="66" formatCode="General">
                  <c:v>2393.5</c:v>
                </c:pt>
                <c:pt idx="67" formatCode="General">
                  <c:v>2343.5</c:v>
                </c:pt>
                <c:pt idx="68" formatCode="General">
                  <c:v>2375.8000000000002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61-4979-83C1-10108D0ED593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 (3)'!$AS$4:$AS$73</c:f>
              <c:numCache>
                <c:formatCode>0.00</c:formatCode>
                <c:ptCount val="70"/>
                <c:pt idx="0">
                  <c:v>1913.1198688983804</c:v>
                </c:pt>
                <c:pt idx="1">
                  <c:v>1935.2433957017129</c:v>
                </c:pt>
                <c:pt idx="2">
                  <c:v>1931.2869985726497</c:v>
                </c:pt>
                <c:pt idx="3">
                  <c:v>1937.8271652553865</c:v>
                </c:pt>
                <c:pt idx="4">
                  <c:v>1927.4113442421387</c:v>
                </c:pt>
                <c:pt idx="5">
                  <c:v>1905.2878174388063</c:v>
                </c:pt>
                <c:pt idx="6">
                  <c:v>1927.4113442421387</c:v>
                </c:pt>
                <c:pt idx="7">
                  <c:v>1927.4113442421387</c:v>
                </c:pt>
                <c:pt idx="8">
                  <c:v>1937.8271652553865</c:v>
                </c:pt>
                <c:pt idx="9">
                  <c:v>1922.1630623362387</c:v>
                </c:pt>
                <c:pt idx="10">
                  <c:v>1920.8711775594018</c:v>
                </c:pt>
                <c:pt idx="11">
                  <c:v>1932.5788833494864</c:v>
                </c:pt>
                <c:pt idx="12">
                  <c:v>1933.9515109248755</c:v>
                </c:pt>
                <c:pt idx="13">
                  <c:v>1936.5352804785496</c:v>
                </c:pt>
                <c:pt idx="14">
                  <c:v>1935.2433957017129</c:v>
                </c:pt>
                <c:pt idx="15">
                  <c:v>1927.4113442421387</c:v>
                </c:pt>
                <c:pt idx="16">
                  <c:v>1932.5788833494864</c:v>
                </c:pt>
                <c:pt idx="17">
                  <c:v>1933.9515109248755</c:v>
                </c:pt>
                <c:pt idx="18">
                  <c:v>1920.8711775594018</c:v>
                </c:pt>
                <c:pt idx="19">
                  <c:v>1936.5352804785496</c:v>
                </c:pt>
                <c:pt idx="20">
                  <c:v>1932.5788833494864</c:v>
                </c:pt>
                <c:pt idx="21">
                  <c:v>1906.5797022156435</c:v>
                </c:pt>
                <c:pt idx="22">
                  <c:v>1924.8275746884651</c:v>
                </c:pt>
                <c:pt idx="23">
                  <c:v>1928.7032290189757</c:v>
                </c:pt>
                <c:pt idx="24">
                  <c:v>1924.8275746884651</c:v>
                </c:pt>
                <c:pt idx="25">
                  <c:v>1935.2433957017129</c:v>
                </c:pt>
                <c:pt idx="26">
                  <c:v>1929.9951137958128</c:v>
                </c:pt>
                <c:pt idx="27">
                  <c:v>1923.5356899116282</c:v>
                </c:pt>
                <c:pt idx="28">
                  <c:v>1933.9515109248755</c:v>
                </c:pt>
                <c:pt idx="29">
                  <c:v>1909.1634717693173</c:v>
                </c:pt>
                <c:pt idx="30">
                  <c:v>1936.5352804785496</c:v>
                </c:pt>
                <c:pt idx="31">
                  <c:v>1913.1198688983804</c:v>
                </c:pt>
                <c:pt idx="32">
                  <c:v>1928.7032290189757</c:v>
                </c:pt>
                <c:pt idx="33">
                  <c:v>1922.1630623362387</c:v>
                </c:pt>
                <c:pt idx="34">
                  <c:v>1936.5352804785496</c:v>
                </c:pt>
                <c:pt idx="35">
                  <c:v>1937.8271652553865</c:v>
                </c:pt>
                <c:pt idx="36">
                  <c:v>1937.8271652553865</c:v>
                </c:pt>
                <c:pt idx="37">
                  <c:v>1935.2433957017129</c:v>
                </c:pt>
                <c:pt idx="38">
                  <c:v>1935.2433957017129</c:v>
                </c:pt>
                <c:pt idx="39">
                  <c:v>1919.5792927825651</c:v>
                </c:pt>
                <c:pt idx="40">
                  <c:v>1928.7032290189757</c:v>
                </c:pt>
                <c:pt idx="41">
                  <c:v>1926.1194594653018</c:v>
                </c:pt>
                <c:pt idx="42">
                  <c:v>1935.2433957017129</c:v>
                </c:pt>
                <c:pt idx="43">
                  <c:v>1932.5788833494864</c:v>
                </c:pt>
                <c:pt idx="44">
                  <c:v>1928.7032290189757</c:v>
                </c:pt>
                <c:pt idx="45">
                  <c:v>1937.8271652553865</c:v>
                </c:pt>
                <c:pt idx="46">
                  <c:v>1898.7476507560696</c:v>
                </c:pt>
                <c:pt idx="47">
                  <c:v>1924.8275746884651</c:v>
                </c:pt>
                <c:pt idx="48">
                  <c:v>1936.5352804785496</c:v>
                </c:pt>
                <c:pt idx="49">
                  <c:v>1926.1194594653018</c:v>
                </c:pt>
                <c:pt idx="50">
                  <c:v>1932.5788833494864</c:v>
                </c:pt>
                <c:pt idx="51">
                  <c:v>1889.623714519659</c:v>
                </c:pt>
                <c:pt idx="52">
                  <c:v>1924.8275746884651</c:v>
                </c:pt>
                <c:pt idx="53">
                  <c:v>1931.2869985726497</c:v>
                </c:pt>
                <c:pt idx="54">
                  <c:v>1937.8271652553865</c:v>
                </c:pt>
                <c:pt idx="55">
                  <c:v>1919.5792927825651</c:v>
                </c:pt>
                <c:pt idx="56">
                  <c:v>1913.1198688983804</c:v>
                </c:pt>
                <c:pt idx="57">
                  <c:v>1933.9515109248755</c:v>
                </c:pt>
                <c:pt idx="58">
                  <c:v>1937.8271652553865</c:v>
                </c:pt>
                <c:pt idx="59">
                  <c:v>1933.9515109248755</c:v>
                </c:pt>
                <c:pt idx="60">
                  <c:v>1933.9515109248755</c:v>
                </c:pt>
                <c:pt idx="61">
                  <c:v>1931.2869985726497</c:v>
                </c:pt>
                <c:pt idx="62">
                  <c:v>1936.5352804785496</c:v>
                </c:pt>
                <c:pt idx="63">
                  <c:v>1933.9515109248755</c:v>
                </c:pt>
                <c:pt idx="64">
                  <c:v>1924.8275746884651</c:v>
                </c:pt>
                <c:pt idx="65">
                  <c:v>1888.3318297428216</c:v>
                </c:pt>
                <c:pt idx="66">
                  <c:v>1932.5788833494864</c:v>
                </c:pt>
                <c:pt idx="67">
                  <c:v>1892.2074840733326</c:v>
                </c:pt>
                <c:pt idx="68">
                  <c:v>1918.2874080057281</c:v>
                </c:pt>
                <c:pt idx="69">
                  <c:v>1937.8271652553865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61-4979-83C1-10108D0E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051280657281721"/>
              <c:y val="0.85566840434873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1000"/>
        <c:minorUnit val="10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9502776645042542E-2"/>
              <c:y val="0.12677495068293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60144148560347"/>
          <c:y val="0.89447010412986505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layout>
        <c:manualLayout>
          <c:xMode val="edge"/>
          <c:yMode val="edge"/>
          <c:x val="0.15151299991766706"/>
          <c:y val="1.84640832042682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 (3)'!$AT$4:$AT$73</c:f>
              <c:numCache>
                <c:formatCode>0.00</c:formatCode>
                <c:ptCount val="70"/>
                <c:pt idx="0">
                  <c:v>254.10174250858657</c:v>
                </c:pt>
                <c:pt idx="1">
                  <c:v>197.5069964804334</c:v>
                </c:pt>
                <c:pt idx="2">
                  <c:v>197.9351505563051</c:v>
                </c:pt>
                <c:pt idx="3">
                  <c:v>197.67830065706644</c:v>
                </c:pt>
                <c:pt idx="4">
                  <c:v>198.27741889967663</c:v>
                </c:pt>
                <c:pt idx="5">
                  <c:v>198.10631301214815</c:v>
                </c:pt>
                <c:pt idx="6">
                  <c:v>197.84954809386474</c:v>
                </c:pt>
                <c:pt idx="7">
                  <c:v>198.02073885954385</c:v>
                </c:pt>
                <c:pt idx="8">
                  <c:v>197.84954809386474</c:v>
                </c:pt>
                <c:pt idx="9">
                  <c:v>198.36295065169023</c:v>
                </c:pt>
                <c:pt idx="10">
                  <c:v>198.10631301214815</c:v>
                </c:pt>
                <c:pt idx="11">
                  <c:v>197.33563549510538</c:v>
                </c:pt>
                <c:pt idx="12">
                  <c:v>196.5638061999546</c:v>
                </c:pt>
                <c:pt idx="13">
                  <c:v>197.67830065706644</c:v>
                </c:pt>
                <c:pt idx="14">
                  <c:v>198.02073885954385</c:v>
                </c:pt>
                <c:pt idx="15">
                  <c:v>197.76393146364674</c:v>
                </c:pt>
                <c:pt idx="16">
                  <c:v>198.44846828724823</c:v>
                </c:pt>
                <c:pt idx="17">
                  <c:v>198.36295065169023</c:v>
                </c:pt>
                <c:pt idx="18">
                  <c:v>197.84954809386474</c:v>
                </c:pt>
                <c:pt idx="19">
                  <c:v>198.36295065169023</c:v>
                </c:pt>
                <c:pt idx="20">
                  <c:v>197.59265566552969</c:v>
                </c:pt>
                <c:pt idx="21">
                  <c:v>198.27741889967663</c:v>
                </c:pt>
                <c:pt idx="22">
                  <c:v>198.02073885954385</c:v>
                </c:pt>
                <c:pt idx="23">
                  <c:v>196.90698404054976</c:v>
                </c:pt>
                <c:pt idx="24">
                  <c:v>198.36295065169023</c:v>
                </c:pt>
                <c:pt idx="25">
                  <c:v>198.10631301214815</c:v>
                </c:pt>
                <c:pt idx="26">
                  <c:v>198.10631301214815</c:v>
                </c:pt>
                <c:pt idx="27">
                  <c:v>198.02073885954385</c:v>
                </c:pt>
                <c:pt idx="28">
                  <c:v>196.73542368043078</c:v>
                </c:pt>
                <c:pt idx="29">
                  <c:v>197.5069964804334</c:v>
                </c:pt>
                <c:pt idx="30">
                  <c:v>197.9351505563051</c:v>
                </c:pt>
                <c:pt idx="31">
                  <c:v>197.33563549510538</c:v>
                </c:pt>
                <c:pt idx="32">
                  <c:v>198.10631301214815</c:v>
                </c:pt>
                <c:pt idx="33">
                  <c:v>197.07848734982466</c:v>
                </c:pt>
                <c:pt idx="34">
                  <c:v>198.10631301214815</c:v>
                </c:pt>
                <c:pt idx="35">
                  <c:v>198.36295065169023</c:v>
                </c:pt>
                <c:pt idx="36">
                  <c:v>198.36295065169023</c:v>
                </c:pt>
                <c:pt idx="37">
                  <c:v>197.9351505563051</c:v>
                </c:pt>
                <c:pt idx="38">
                  <c:v>198.02073885954385</c:v>
                </c:pt>
                <c:pt idx="39">
                  <c:v>197.84954809386474</c:v>
                </c:pt>
                <c:pt idx="40">
                  <c:v>198.36295065169023</c:v>
                </c:pt>
                <c:pt idx="41">
                  <c:v>198.44846828724823</c:v>
                </c:pt>
                <c:pt idx="42">
                  <c:v>198.10631301214815</c:v>
                </c:pt>
                <c:pt idx="43">
                  <c:v>198.27741889967663</c:v>
                </c:pt>
                <c:pt idx="44">
                  <c:v>197.67830065706644</c:v>
                </c:pt>
                <c:pt idx="45">
                  <c:v>197.9351505563051</c:v>
                </c:pt>
                <c:pt idx="46">
                  <c:v>197.9351505563051</c:v>
                </c:pt>
                <c:pt idx="47">
                  <c:v>198.44846828724823</c:v>
                </c:pt>
                <c:pt idx="48">
                  <c:v>198.02073885954385</c:v>
                </c:pt>
                <c:pt idx="49">
                  <c:v>198.36295065169023</c:v>
                </c:pt>
                <c:pt idx="50">
                  <c:v>197.67830065706644</c:v>
                </c:pt>
                <c:pt idx="51">
                  <c:v>196.5638061999546</c:v>
                </c:pt>
                <c:pt idx="52">
                  <c:v>198.36295065169023</c:v>
                </c:pt>
                <c:pt idx="53">
                  <c:v>198.10631301214815</c:v>
                </c:pt>
                <c:pt idx="54">
                  <c:v>196.99274282220401</c:v>
                </c:pt>
                <c:pt idx="55">
                  <c:v>198.27741889967663</c:v>
                </c:pt>
                <c:pt idx="56">
                  <c:v>197.42132309316551</c:v>
                </c:pt>
                <c:pt idx="57">
                  <c:v>197.9351505563051</c:v>
                </c:pt>
                <c:pt idx="58">
                  <c:v>197.9351505563051</c:v>
                </c:pt>
                <c:pt idx="59">
                  <c:v>197.76393146364674</c:v>
                </c:pt>
                <c:pt idx="60">
                  <c:v>195.87676367908298</c:v>
                </c:pt>
                <c:pt idx="61">
                  <c:v>197.5069964804334</c:v>
                </c:pt>
                <c:pt idx="62">
                  <c:v>198.02073885954385</c:v>
                </c:pt>
                <c:pt idx="63">
                  <c:v>197.84954809386474</c:v>
                </c:pt>
                <c:pt idx="64">
                  <c:v>197.42132309316551</c:v>
                </c:pt>
                <c:pt idx="65">
                  <c:v>197.9351505563051</c:v>
                </c:pt>
                <c:pt idx="66">
                  <c:v>197.42132309316551</c:v>
                </c:pt>
                <c:pt idx="67">
                  <c:v>197.07848734982466</c:v>
                </c:pt>
                <c:pt idx="68">
                  <c:v>197.42132309316551</c:v>
                </c:pt>
                <c:pt idx="69">
                  <c:v>198.19187302267594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75-4421-9C05-B85099DA8505}"/>
            </c:ext>
          </c:extLst>
        </c:ser>
        <c:ser>
          <c:idx val="2"/>
          <c:order val="1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 (3)'!$AO$4:$AO$73</c:f>
              <c:numCache>
                <c:formatCode>0.00</c:formatCode>
                <c:ptCount val="70"/>
                <c:pt idx="0">
                  <c:v>296.39999999999998</c:v>
                </c:pt>
                <c:pt idx="1">
                  <c:v>226.8</c:v>
                </c:pt>
                <c:pt idx="2">
                  <c:v>227.3</c:v>
                </c:pt>
                <c:pt idx="3" formatCode="General">
                  <c:v>227</c:v>
                </c:pt>
                <c:pt idx="4" formatCode="General">
                  <c:v>227.7</c:v>
                </c:pt>
                <c:pt idx="5" formatCode="General">
                  <c:v>227.5</c:v>
                </c:pt>
                <c:pt idx="6">
                  <c:v>227.2</c:v>
                </c:pt>
                <c:pt idx="7">
                  <c:v>227.4</c:v>
                </c:pt>
                <c:pt idx="8">
                  <c:v>227.2</c:v>
                </c:pt>
                <c:pt idx="9">
                  <c:v>227.8</c:v>
                </c:pt>
                <c:pt idx="10" formatCode="General">
                  <c:v>227.5</c:v>
                </c:pt>
                <c:pt idx="11">
                  <c:v>226.6</c:v>
                </c:pt>
                <c:pt idx="12">
                  <c:v>225.7</c:v>
                </c:pt>
                <c:pt idx="13" formatCode="0.0">
                  <c:v>227</c:v>
                </c:pt>
                <c:pt idx="14" formatCode="General">
                  <c:v>227.4</c:v>
                </c:pt>
                <c:pt idx="15" formatCode="General">
                  <c:v>227.1</c:v>
                </c:pt>
                <c:pt idx="16" formatCode="General">
                  <c:v>227.9</c:v>
                </c:pt>
                <c:pt idx="17" formatCode="General">
                  <c:v>227.8</c:v>
                </c:pt>
                <c:pt idx="18" formatCode="General">
                  <c:v>227.2</c:v>
                </c:pt>
                <c:pt idx="19" formatCode="General">
                  <c:v>227.8</c:v>
                </c:pt>
                <c:pt idx="20" formatCode="General">
                  <c:v>226.9</c:v>
                </c:pt>
                <c:pt idx="21" formatCode="General">
                  <c:v>227.7</c:v>
                </c:pt>
                <c:pt idx="22" formatCode="0.0">
                  <c:v>227.4</c:v>
                </c:pt>
                <c:pt idx="23" formatCode="0.0">
                  <c:v>226.1</c:v>
                </c:pt>
                <c:pt idx="24" formatCode="General">
                  <c:v>227.8</c:v>
                </c:pt>
                <c:pt idx="25" formatCode="General">
                  <c:v>227.5</c:v>
                </c:pt>
                <c:pt idx="26" formatCode="General">
                  <c:v>227.5</c:v>
                </c:pt>
                <c:pt idx="27" formatCode="General">
                  <c:v>227.4</c:v>
                </c:pt>
                <c:pt idx="28" formatCode="General">
                  <c:v>225.9</c:v>
                </c:pt>
                <c:pt idx="29" formatCode="General">
                  <c:v>226.8</c:v>
                </c:pt>
                <c:pt idx="30" formatCode="General">
                  <c:v>227.3</c:v>
                </c:pt>
                <c:pt idx="31" formatCode="General">
                  <c:v>226.6</c:v>
                </c:pt>
                <c:pt idx="32" formatCode="General">
                  <c:v>227.5</c:v>
                </c:pt>
                <c:pt idx="33" formatCode="General">
                  <c:v>226.3</c:v>
                </c:pt>
                <c:pt idx="34" formatCode="General">
                  <c:v>227.5</c:v>
                </c:pt>
                <c:pt idx="35" formatCode="General">
                  <c:v>227.8</c:v>
                </c:pt>
                <c:pt idx="36" formatCode="General">
                  <c:v>227.8</c:v>
                </c:pt>
                <c:pt idx="37" formatCode="General">
                  <c:v>227.3</c:v>
                </c:pt>
                <c:pt idx="38" formatCode="General">
                  <c:v>227.4</c:v>
                </c:pt>
                <c:pt idx="39" formatCode="General">
                  <c:v>227.2</c:v>
                </c:pt>
                <c:pt idx="40" formatCode="General">
                  <c:v>227.8</c:v>
                </c:pt>
                <c:pt idx="41" formatCode="General">
                  <c:v>227.9</c:v>
                </c:pt>
                <c:pt idx="42" formatCode="General">
                  <c:v>227.5</c:v>
                </c:pt>
                <c:pt idx="43" formatCode="General">
                  <c:v>227.7</c:v>
                </c:pt>
                <c:pt idx="44" formatCode="General">
                  <c:v>227</c:v>
                </c:pt>
                <c:pt idx="45" formatCode="General">
                  <c:v>227.3</c:v>
                </c:pt>
                <c:pt idx="46" formatCode="General">
                  <c:v>227.3</c:v>
                </c:pt>
                <c:pt idx="47" formatCode="General">
                  <c:v>227.9</c:v>
                </c:pt>
                <c:pt idx="48" formatCode="General">
                  <c:v>227.4</c:v>
                </c:pt>
                <c:pt idx="49" formatCode="General">
                  <c:v>227.8</c:v>
                </c:pt>
                <c:pt idx="50" formatCode="General">
                  <c:v>227</c:v>
                </c:pt>
                <c:pt idx="51" formatCode="General">
                  <c:v>225.7</c:v>
                </c:pt>
                <c:pt idx="52" formatCode="General">
                  <c:v>227.8</c:v>
                </c:pt>
                <c:pt idx="53" formatCode="General">
                  <c:v>227.5</c:v>
                </c:pt>
                <c:pt idx="54" formatCode="General">
                  <c:v>226.2</c:v>
                </c:pt>
                <c:pt idx="55" formatCode="General">
                  <c:v>227.7</c:v>
                </c:pt>
                <c:pt idx="56" formatCode="General">
                  <c:v>226.7</c:v>
                </c:pt>
                <c:pt idx="57" formatCode="General">
                  <c:v>227.3</c:v>
                </c:pt>
                <c:pt idx="58" formatCode="General">
                  <c:v>227.3</c:v>
                </c:pt>
                <c:pt idx="59" formatCode="General">
                  <c:v>227.1</c:v>
                </c:pt>
                <c:pt idx="60" formatCode="General">
                  <c:v>224.9</c:v>
                </c:pt>
                <c:pt idx="61" formatCode="General">
                  <c:v>226.8</c:v>
                </c:pt>
                <c:pt idx="62" formatCode="General">
                  <c:v>227.4</c:v>
                </c:pt>
                <c:pt idx="63" formatCode="General">
                  <c:v>227.2</c:v>
                </c:pt>
                <c:pt idx="64" formatCode="General">
                  <c:v>226.7</c:v>
                </c:pt>
                <c:pt idx="65" formatCode="General">
                  <c:v>227.3</c:v>
                </c:pt>
                <c:pt idx="66" formatCode="General">
                  <c:v>226.7</c:v>
                </c:pt>
                <c:pt idx="67" formatCode="General">
                  <c:v>226.3</c:v>
                </c:pt>
                <c:pt idx="68" formatCode="General">
                  <c:v>226.7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75-4421-9C05-B85099DA8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11103443506367"/>
          <c:y val="0.12547050154089323"/>
          <c:w val="0.81381776735349853"/>
          <c:h val="0.66298310158212059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 (3)'!$F$4:$F$73</c:f>
              <c:numCache>
                <c:formatCode>0.000</c:formatCode>
                <c:ptCount val="70"/>
                <c:pt idx="0">
                  <c:v>0.14899999999999999</c:v>
                </c:pt>
                <c:pt idx="1">
                  <c:v>0.17</c:v>
                </c:pt>
                <c:pt idx="2">
                  <c:v>0.14100000000000001</c:v>
                </c:pt>
                <c:pt idx="3">
                  <c:v>8.5000000000000006E-2</c:v>
                </c:pt>
                <c:pt idx="4">
                  <c:v>0.112</c:v>
                </c:pt>
                <c:pt idx="5">
                  <c:v>0.115</c:v>
                </c:pt>
                <c:pt idx="6">
                  <c:v>7.5999999999999998E-2</c:v>
                </c:pt>
                <c:pt idx="7">
                  <c:v>0.152</c:v>
                </c:pt>
                <c:pt idx="8">
                  <c:v>0.14599999999999999</c:v>
                </c:pt>
                <c:pt idx="9">
                  <c:v>0.24399999999999999</c:v>
                </c:pt>
                <c:pt idx="10">
                  <c:v>0.2</c:v>
                </c:pt>
                <c:pt idx="11">
                  <c:v>0.19900000000000001</c:v>
                </c:pt>
                <c:pt idx="12">
                  <c:v>0.18099999999999999</c:v>
                </c:pt>
                <c:pt idx="13">
                  <c:v>0.19500000000000001</c:v>
                </c:pt>
                <c:pt idx="14">
                  <c:v>0.12</c:v>
                </c:pt>
                <c:pt idx="15">
                  <c:v>0.13400000000000001</c:v>
                </c:pt>
                <c:pt idx="16">
                  <c:v>0.17100000000000001</c:v>
                </c:pt>
                <c:pt idx="17">
                  <c:v>0.13900000000000001</c:v>
                </c:pt>
                <c:pt idx="18">
                  <c:v>0.13600000000000001</c:v>
                </c:pt>
                <c:pt idx="19">
                  <c:v>0.105</c:v>
                </c:pt>
                <c:pt idx="20">
                  <c:v>0.13300000000000001</c:v>
                </c:pt>
                <c:pt idx="21">
                  <c:v>0.26400000000000001</c:v>
                </c:pt>
                <c:pt idx="22">
                  <c:v>0.154</c:v>
                </c:pt>
                <c:pt idx="23">
                  <c:v>0.26600000000000001</c:v>
                </c:pt>
                <c:pt idx="24">
                  <c:v>0.16400000000000001</c:v>
                </c:pt>
                <c:pt idx="25">
                  <c:v>0.16300000000000001</c:v>
                </c:pt>
                <c:pt idx="26">
                  <c:v>0.16</c:v>
                </c:pt>
                <c:pt idx="27">
                  <c:v>0.28599999999999998</c:v>
                </c:pt>
                <c:pt idx="28">
                  <c:v>9.6000000000000002E-2</c:v>
                </c:pt>
                <c:pt idx="29">
                  <c:v>0.09</c:v>
                </c:pt>
                <c:pt idx="30">
                  <c:v>0.08</c:v>
                </c:pt>
                <c:pt idx="31">
                  <c:v>8.4000000000000005E-2</c:v>
                </c:pt>
                <c:pt idx="32">
                  <c:v>9.0999999999999998E-2</c:v>
                </c:pt>
                <c:pt idx="33">
                  <c:v>0.16800000000000001</c:v>
                </c:pt>
                <c:pt idx="34">
                  <c:v>0.154</c:v>
                </c:pt>
                <c:pt idx="35">
                  <c:v>0.111</c:v>
                </c:pt>
                <c:pt idx="36">
                  <c:v>0.13100000000000001</c:v>
                </c:pt>
                <c:pt idx="37">
                  <c:v>0.106</c:v>
                </c:pt>
                <c:pt idx="38">
                  <c:v>0.13500000000000001</c:v>
                </c:pt>
                <c:pt idx="39">
                  <c:v>0.14399999999999999</c:v>
                </c:pt>
                <c:pt idx="40">
                  <c:v>0.315</c:v>
                </c:pt>
                <c:pt idx="41">
                  <c:v>0.16600000000000001</c:v>
                </c:pt>
                <c:pt idx="42">
                  <c:v>0.185</c:v>
                </c:pt>
                <c:pt idx="43">
                  <c:v>0.11800000000000001</c:v>
                </c:pt>
                <c:pt idx="44">
                  <c:v>0.65400000000000003</c:v>
                </c:pt>
                <c:pt idx="45">
                  <c:v>0.113</c:v>
                </c:pt>
                <c:pt idx="46">
                  <c:v>0.155</c:v>
                </c:pt>
                <c:pt idx="47">
                  <c:v>0.182</c:v>
                </c:pt>
                <c:pt idx="48">
                  <c:v>0.19500000000000001</c:v>
                </c:pt>
                <c:pt idx="49">
                  <c:v>0.17399999999999999</c:v>
                </c:pt>
                <c:pt idx="50">
                  <c:v>0.13900000000000001</c:v>
                </c:pt>
                <c:pt idx="51">
                  <c:v>0.36699999999999999</c:v>
                </c:pt>
                <c:pt idx="52">
                  <c:v>0.14100000000000001</c:v>
                </c:pt>
                <c:pt idx="53">
                  <c:v>0.14199999999999999</c:v>
                </c:pt>
                <c:pt idx="54">
                  <c:v>0.184</c:v>
                </c:pt>
                <c:pt idx="55">
                  <c:v>0.18099999999999999</c:v>
                </c:pt>
                <c:pt idx="56">
                  <c:v>0.189</c:v>
                </c:pt>
                <c:pt idx="57">
                  <c:v>0.20899999999999999</c:v>
                </c:pt>
                <c:pt idx="58">
                  <c:v>0.184</c:v>
                </c:pt>
                <c:pt idx="59">
                  <c:v>0.13400000000000001</c:v>
                </c:pt>
                <c:pt idx="60">
                  <c:v>0.108</c:v>
                </c:pt>
                <c:pt idx="61">
                  <c:v>0.122</c:v>
                </c:pt>
                <c:pt idx="62">
                  <c:v>0.127</c:v>
                </c:pt>
                <c:pt idx="63">
                  <c:v>0.188</c:v>
                </c:pt>
                <c:pt idx="64">
                  <c:v>0.17599999999999999</c:v>
                </c:pt>
                <c:pt idx="65">
                  <c:v>0.307</c:v>
                </c:pt>
                <c:pt idx="66">
                  <c:v>0.156</c:v>
                </c:pt>
                <c:pt idx="67">
                  <c:v>0.24399999999999999</c:v>
                </c:pt>
                <c:pt idx="68">
                  <c:v>0.19700000000000001</c:v>
                </c:pt>
                <c:pt idx="69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A6-46EF-852B-54C98C071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557000"/>
          <c:min val="53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587241861972121"/>
              <c:y val="0.907520257405513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1000"/>
        <c:minorUnit val="20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2.3145078363424443E-2"/>
              <c:y val="0.19101114294592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Seggregation of Homogeneous Section By</a:t>
            </a:r>
            <a:r>
              <a:rPr lang="en-US" sz="2800" b="1" baseline="0"/>
              <a:t> Cumulative Difference Approach For NH234 CH 348+800 to 362+200</a:t>
            </a:r>
            <a:endParaRPr lang="en-US" sz="2800" b="1"/>
          </a:p>
        </c:rich>
      </c:tx>
      <c:layout>
        <c:manualLayout>
          <c:xMode val="edge"/>
          <c:yMode val="edge"/>
          <c:x val="0.1735524180782434"/>
          <c:y val="2.285594106465670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4242017373051517E-2"/>
          <c:y val="9.0826722099742296E-2"/>
          <c:w val="0.93268960498360154"/>
          <c:h val="0.76582318022659779"/>
        </c:manualLayout>
      </c:layout>
      <c:scatterChart>
        <c:scatterStyle val="lineMarker"/>
        <c:varyColors val="0"/>
        <c:ser>
          <c:idx val="0"/>
          <c:order val="0"/>
          <c:xVal>
            <c:numRef>
              <c:f>'10Y-30msa'!$B$4:$B$73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'10Y-30msa'!$Y$4:$Y$73</c:f>
            </c:numRef>
          </c:yVal>
          <c:smooth val="0"/>
          <c:extLst>
            <c:ext xmlns:c16="http://schemas.microsoft.com/office/drawing/2014/chart" uri="{C3380CC4-5D6E-409C-BE32-E72D297353CC}">
              <c16:uniqueId val="{00000000-AC1B-4664-9F00-8E1A0F23E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362400"/>
          <c:min val="343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DISTANCE</a:t>
                </a:r>
              </a:p>
            </c:rich>
          </c:tx>
          <c:layout>
            <c:manualLayout>
              <c:xMode val="edge"/>
              <c:yMode val="edge"/>
              <c:x val="0.49749160136266812"/>
              <c:y val="0.888941739022559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0"/>
      </c:valAx>
      <c:valAx>
        <c:axId val="527750160"/>
        <c:scaling>
          <c:orientation val="minMax"/>
          <c:max val="40"/>
          <c:min val="-2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0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  <c:userShapes r:id="rId1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 (3)'!$AU$4:$AU$73</c:f>
              <c:numCache>
                <c:formatCode>0.00</c:formatCode>
                <c:ptCount val="70"/>
                <c:pt idx="0">
                  <c:v>82.183188106073175</c:v>
                </c:pt>
                <c:pt idx="1">
                  <c:v>82.183188106073175</c:v>
                </c:pt>
                <c:pt idx="2">
                  <c:v>82.183188106073175</c:v>
                </c:pt>
                <c:pt idx="3">
                  <c:v>82.183188106073175</c:v>
                </c:pt>
                <c:pt idx="4">
                  <c:v>82.183188106073175</c:v>
                </c:pt>
                <c:pt idx="5">
                  <c:v>82.093281630882302</c:v>
                </c:pt>
                <c:pt idx="6">
                  <c:v>82.093281630882302</c:v>
                </c:pt>
                <c:pt idx="7">
                  <c:v>82.183188106073175</c:v>
                </c:pt>
                <c:pt idx="8">
                  <c:v>82.183188106073175</c:v>
                </c:pt>
                <c:pt idx="9">
                  <c:v>82.093281630882302</c:v>
                </c:pt>
                <c:pt idx="10">
                  <c:v>82.093281630882302</c:v>
                </c:pt>
                <c:pt idx="11">
                  <c:v>82.183188106073175</c:v>
                </c:pt>
                <c:pt idx="12">
                  <c:v>82.183188106073175</c:v>
                </c:pt>
                <c:pt idx="13">
                  <c:v>82.183188106073175</c:v>
                </c:pt>
                <c:pt idx="14">
                  <c:v>82.093281630882302</c:v>
                </c:pt>
                <c:pt idx="15">
                  <c:v>82.093281630882302</c:v>
                </c:pt>
                <c:pt idx="16">
                  <c:v>82.093281630882302</c:v>
                </c:pt>
                <c:pt idx="17">
                  <c:v>82.183188106073175</c:v>
                </c:pt>
                <c:pt idx="18">
                  <c:v>82.183188106073175</c:v>
                </c:pt>
                <c:pt idx="19">
                  <c:v>82.183188106073175</c:v>
                </c:pt>
                <c:pt idx="20">
                  <c:v>82.093281630882302</c:v>
                </c:pt>
                <c:pt idx="21">
                  <c:v>82.093281630882302</c:v>
                </c:pt>
                <c:pt idx="22">
                  <c:v>82.093281630882302</c:v>
                </c:pt>
                <c:pt idx="23">
                  <c:v>82.183188106073175</c:v>
                </c:pt>
                <c:pt idx="24">
                  <c:v>82.093281630882302</c:v>
                </c:pt>
                <c:pt idx="25">
                  <c:v>82.183188106073175</c:v>
                </c:pt>
                <c:pt idx="26">
                  <c:v>82.183188106073175</c:v>
                </c:pt>
                <c:pt idx="27">
                  <c:v>82.093281630882302</c:v>
                </c:pt>
                <c:pt idx="28">
                  <c:v>82.183188106073175</c:v>
                </c:pt>
                <c:pt idx="29">
                  <c:v>82.183188106073175</c:v>
                </c:pt>
                <c:pt idx="30">
                  <c:v>82.093281630882302</c:v>
                </c:pt>
                <c:pt idx="31">
                  <c:v>82.183188106073175</c:v>
                </c:pt>
                <c:pt idx="32">
                  <c:v>82.183188106073175</c:v>
                </c:pt>
                <c:pt idx="33">
                  <c:v>82.183188106073175</c:v>
                </c:pt>
                <c:pt idx="34">
                  <c:v>82.093281630882302</c:v>
                </c:pt>
                <c:pt idx="35">
                  <c:v>82.093281630882302</c:v>
                </c:pt>
                <c:pt idx="36">
                  <c:v>82.093281630882302</c:v>
                </c:pt>
                <c:pt idx="37">
                  <c:v>82.183188106073175</c:v>
                </c:pt>
                <c:pt idx="38">
                  <c:v>82.183188106073175</c:v>
                </c:pt>
                <c:pt idx="39">
                  <c:v>82.183188106073175</c:v>
                </c:pt>
                <c:pt idx="40">
                  <c:v>82.093281630882302</c:v>
                </c:pt>
                <c:pt idx="41">
                  <c:v>82.183188106073175</c:v>
                </c:pt>
                <c:pt idx="42">
                  <c:v>82.093281630882302</c:v>
                </c:pt>
                <c:pt idx="43">
                  <c:v>82.183188106073175</c:v>
                </c:pt>
                <c:pt idx="44">
                  <c:v>82.183188106073175</c:v>
                </c:pt>
                <c:pt idx="45">
                  <c:v>82.093281630882302</c:v>
                </c:pt>
                <c:pt idx="46">
                  <c:v>82.183188106073175</c:v>
                </c:pt>
                <c:pt idx="47">
                  <c:v>82.093281630882302</c:v>
                </c:pt>
                <c:pt idx="48">
                  <c:v>82.183188106073175</c:v>
                </c:pt>
                <c:pt idx="49">
                  <c:v>82.093281630882302</c:v>
                </c:pt>
                <c:pt idx="50">
                  <c:v>82.093281630882302</c:v>
                </c:pt>
                <c:pt idx="51">
                  <c:v>82.183188106073175</c:v>
                </c:pt>
                <c:pt idx="52">
                  <c:v>82.093281630882302</c:v>
                </c:pt>
                <c:pt idx="53">
                  <c:v>82.183188106073175</c:v>
                </c:pt>
                <c:pt idx="54">
                  <c:v>82.183188106073175</c:v>
                </c:pt>
                <c:pt idx="55">
                  <c:v>82.093281630882302</c:v>
                </c:pt>
                <c:pt idx="56">
                  <c:v>82.183188106073175</c:v>
                </c:pt>
                <c:pt idx="57">
                  <c:v>82.093281630882302</c:v>
                </c:pt>
                <c:pt idx="58">
                  <c:v>82.093281630882302</c:v>
                </c:pt>
                <c:pt idx="59">
                  <c:v>82.093281630882302</c:v>
                </c:pt>
                <c:pt idx="60">
                  <c:v>82.183188106073175</c:v>
                </c:pt>
                <c:pt idx="61">
                  <c:v>82.093281630882302</c:v>
                </c:pt>
                <c:pt idx="62">
                  <c:v>82.183188106073175</c:v>
                </c:pt>
                <c:pt idx="63">
                  <c:v>82.183188106073175</c:v>
                </c:pt>
                <c:pt idx="64">
                  <c:v>82.183188106073175</c:v>
                </c:pt>
                <c:pt idx="65">
                  <c:v>82.183188106073175</c:v>
                </c:pt>
                <c:pt idx="66">
                  <c:v>82.183188106073175</c:v>
                </c:pt>
                <c:pt idx="67">
                  <c:v>82.093281630882302</c:v>
                </c:pt>
                <c:pt idx="68">
                  <c:v>82.183188106073175</c:v>
                </c:pt>
                <c:pt idx="69">
                  <c:v>82.183188106073175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27-4FF3-B10B-9F998338B8D2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xVal>
          <c:yVal>
            <c:numRef>
              <c:f>'10Y-30msa (3)'!$AP$4:$AP$73</c:f>
              <c:numCache>
                <c:formatCode>0.00</c:formatCode>
                <c:ptCount val="70"/>
                <c:pt idx="0">
                  <c:v>95</c:v>
                </c:pt>
                <c:pt idx="1">
                  <c:v>95</c:v>
                </c:pt>
                <c:pt idx="2">
                  <c:v>95</c:v>
                </c:pt>
                <c:pt idx="3" formatCode="General">
                  <c:v>95</c:v>
                </c:pt>
                <c:pt idx="4" formatCode="General">
                  <c:v>95</c:v>
                </c:pt>
                <c:pt idx="5" formatCode="General">
                  <c:v>94.9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94.9</c:v>
                </c:pt>
                <c:pt idx="11">
                  <c:v>95</c:v>
                </c:pt>
                <c:pt idx="12">
                  <c:v>95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94.9</c:v>
                </c:pt>
                <c:pt idx="16" formatCode="General">
                  <c:v>94.9</c:v>
                </c:pt>
                <c:pt idx="17" formatCode="General">
                  <c:v>95</c:v>
                </c:pt>
                <c:pt idx="18" formatCode="General">
                  <c:v>95</c:v>
                </c:pt>
                <c:pt idx="19" formatCode="General">
                  <c:v>95</c:v>
                </c:pt>
                <c:pt idx="20" formatCode="General">
                  <c:v>94.9</c:v>
                </c:pt>
                <c:pt idx="21" formatCode="General">
                  <c:v>94.9</c:v>
                </c:pt>
                <c:pt idx="22" formatCode="General">
                  <c:v>94.9</c:v>
                </c:pt>
                <c:pt idx="23" formatCode="General">
                  <c:v>95</c:v>
                </c:pt>
                <c:pt idx="24" formatCode="General">
                  <c:v>94.9</c:v>
                </c:pt>
                <c:pt idx="25" formatCode="General">
                  <c:v>95</c:v>
                </c:pt>
                <c:pt idx="26" formatCode="General">
                  <c:v>95</c:v>
                </c:pt>
                <c:pt idx="27" formatCode="General">
                  <c:v>94.9</c:v>
                </c:pt>
                <c:pt idx="28" formatCode="General">
                  <c:v>95</c:v>
                </c:pt>
                <c:pt idx="29" formatCode="General">
                  <c:v>95</c:v>
                </c:pt>
                <c:pt idx="30" formatCode="General">
                  <c:v>94.9</c:v>
                </c:pt>
                <c:pt idx="31" formatCode="General">
                  <c:v>95</c:v>
                </c:pt>
                <c:pt idx="32" formatCode="General">
                  <c:v>95</c:v>
                </c:pt>
                <c:pt idx="33" formatCode="General">
                  <c:v>95</c:v>
                </c:pt>
                <c:pt idx="34" formatCode="General">
                  <c:v>94.9</c:v>
                </c:pt>
                <c:pt idx="35" formatCode="General">
                  <c:v>94.9</c:v>
                </c:pt>
                <c:pt idx="36" formatCode="General">
                  <c:v>94.9</c:v>
                </c:pt>
                <c:pt idx="37" formatCode="General">
                  <c:v>95</c:v>
                </c:pt>
                <c:pt idx="38" formatCode="General">
                  <c:v>95</c:v>
                </c:pt>
                <c:pt idx="39" formatCode="General">
                  <c:v>95</c:v>
                </c:pt>
                <c:pt idx="40" formatCode="General">
                  <c:v>94.9</c:v>
                </c:pt>
                <c:pt idx="41" formatCode="General">
                  <c:v>95</c:v>
                </c:pt>
                <c:pt idx="42" formatCode="General">
                  <c:v>94.9</c:v>
                </c:pt>
                <c:pt idx="43" formatCode="General">
                  <c:v>95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94.9</c:v>
                </c:pt>
                <c:pt idx="48" formatCode="General">
                  <c:v>95</c:v>
                </c:pt>
                <c:pt idx="49" formatCode="General">
                  <c:v>94.9</c:v>
                </c:pt>
                <c:pt idx="50" formatCode="General">
                  <c:v>94.9</c:v>
                </c:pt>
                <c:pt idx="51" formatCode="General">
                  <c:v>95</c:v>
                </c:pt>
                <c:pt idx="52" formatCode="General">
                  <c:v>94.9</c:v>
                </c:pt>
                <c:pt idx="53" formatCode="General">
                  <c:v>95</c:v>
                </c:pt>
                <c:pt idx="54" formatCode="General">
                  <c:v>95</c:v>
                </c:pt>
                <c:pt idx="55" formatCode="General">
                  <c:v>94.9</c:v>
                </c:pt>
                <c:pt idx="56" formatCode="General">
                  <c:v>95</c:v>
                </c:pt>
                <c:pt idx="57" formatCode="General">
                  <c:v>94.9</c:v>
                </c:pt>
                <c:pt idx="58" formatCode="General">
                  <c:v>94.9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94.9</c:v>
                </c:pt>
                <c:pt idx="62" formatCode="General">
                  <c:v>95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95</c:v>
                </c:pt>
                <c:pt idx="67" formatCode="General">
                  <c:v>94.9</c:v>
                </c:pt>
                <c:pt idx="68" formatCode="General">
                  <c:v>95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27-4FF3-B10B-9F998338B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FATIGUE</a:t>
            </a:r>
          </a:p>
        </c:rich>
      </c:tx>
      <c:layout>
        <c:manualLayout>
          <c:xMode val="edge"/>
          <c:yMode val="edge"/>
          <c:x val="0.31288188126654176"/>
          <c:y val="1.37990531893740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[2]Summary!$K$3</c:f>
              <c:strCache>
                <c:ptCount val="1"/>
                <c:pt idx="0">
                  <c:v>Back calculated Tensile Strain (microstrains)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[2]Summary!$K$4:$K$11</c15:sqref>
                  </c15:fullRef>
                </c:ext>
              </c:extLst>
              <c:f>[2]Summary!$K$4:$K$10</c:f>
              <c:numCache>
                <c:formatCode>General</c:formatCode>
                <c:ptCount val="7"/>
                <c:pt idx="0">
                  <c:v>147</c:v>
                </c:pt>
                <c:pt idx="1">
                  <c:v>147</c:v>
                </c:pt>
                <c:pt idx="2">
                  <c:v>148</c:v>
                </c:pt>
                <c:pt idx="3">
                  <c:v>234.2</c:v>
                </c:pt>
                <c:pt idx="4">
                  <c:v>140.5</c:v>
                </c:pt>
                <c:pt idx="5">
                  <c:v>185.79999999999998</c:v>
                </c:pt>
                <c:pt idx="6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B-400E-8EA7-EF64B9D6FA53}"/>
            </c:ext>
          </c:extLst>
        </c:ser>
        <c:ser>
          <c:idx val="3"/>
          <c:order val="1"/>
          <c:tx>
            <c:strRef>
              <c:f>[2]Summary!$L$3</c:f>
              <c:strCache>
                <c:ptCount val="1"/>
                <c:pt idx="0">
                  <c:v>Allowable Tensile Strain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[2]Summary!$L$4:$L$11</c15:sqref>
                  </c15:fullRef>
                </c:ext>
              </c:extLst>
              <c:f>[2]Summary!$L$4:$L$10</c:f>
              <c:numCache>
                <c:formatCode>General</c:formatCode>
                <c:ptCount val="7"/>
                <c:pt idx="0">
                  <c:v>221.04978228212497</c:v>
                </c:pt>
                <c:pt idx="1">
                  <c:v>221.11706180500059</c:v>
                </c:pt>
                <c:pt idx="2">
                  <c:v>221.67970452774171</c:v>
                </c:pt>
                <c:pt idx="3">
                  <c:v>264.53614287049254</c:v>
                </c:pt>
                <c:pt idx="4">
                  <c:v>220.75550121158849</c:v>
                </c:pt>
                <c:pt idx="5">
                  <c:v>238.84263415303604</c:v>
                </c:pt>
                <c:pt idx="6">
                  <c:v>264.50779849944178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CB-400E-8EA7-EF64B9D6F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Tangential Strain Values, micro strains</a:t>
                </a:r>
              </a:p>
            </c:rich>
          </c:tx>
          <c:layout>
            <c:manualLayout>
              <c:xMode val="edge"/>
              <c:yMode val="edge"/>
              <c:x val="3.529129495932122E-3"/>
              <c:y val="0.17802946987498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846746606560249E-2"/>
          <c:y val="5.3164247848379913E-2"/>
          <c:w val="0.86747606279675959"/>
          <c:h val="5.9977801995538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RUTTING</a:t>
            </a:r>
          </a:p>
        </c:rich>
      </c:tx>
      <c:layout>
        <c:manualLayout>
          <c:xMode val="edge"/>
          <c:yMode val="edge"/>
          <c:x val="0.3127541405388356"/>
          <c:y val="8.849202345442758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[2]Summary!$N$3</c:f>
              <c:strCache>
                <c:ptCount val="1"/>
                <c:pt idx="0">
                  <c:v>Back calculated Compressive stress (microstarins)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[2]Summary!$N$4:$N$11</c15:sqref>
                  </c15:fullRef>
                </c:ext>
              </c:extLst>
              <c:f>[2]Summary!$N$4:$N$10</c:f>
              <c:numCache>
                <c:formatCode>General</c:formatCode>
                <c:ptCount val="7"/>
                <c:pt idx="0">
                  <c:v>250.70000000000002</c:v>
                </c:pt>
                <c:pt idx="1">
                  <c:v>250.8</c:v>
                </c:pt>
                <c:pt idx="2">
                  <c:v>251.6</c:v>
                </c:pt>
                <c:pt idx="3">
                  <c:v>325.90000000000003</c:v>
                </c:pt>
                <c:pt idx="4">
                  <c:v>230.9</c:v>
                </c:pt>
                <c:pt idx="5">
                  <c:v>264.10000000000002</c:v>
                </c:pt>
                <c:pt idx="6">
                  <c:v>294.3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A-47EB-9BC1-192287B76F17}"/>
            </c:ext>
          </c:extLst>
        </c:ser>
        <c:ser>
          <c:idx val="3"/>
          <c:order val="1"/>
          <c:tx>
            <c:strRef>
              <c:f>[2]Summary!$O$3</c:f>
              <c:strCache>
                <c:ptCount val="1"/>
                <c:pt idx="0">
                  <c:v>Allowable Compressive Stress (microstrains)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[2]Summary!$O$4:$O$11</c15:sqref>
                  </c15:fullRef>
                </c:ext>
              </c:extLst>
              <c:f>[2]Summary!$O$4:$O$10</c:f>
              <c:numCache>
                <c:formatCode>General</c:formatCode>
                <c:ptCount val="7"/>
                <c:pt idx="0">
                  <c:v>477.89729000779016</c:v>
                </c:pt>
                <c:pt idx="1">
                  <c:v>477.89729000779016</c:v>
                </c:pt>
                <c:pt idx="2">
                  <c:v>477.89729000779016</c:v>
                </c:pt>
                <c:pt idx="3">
                  <c:v>477.89729000779016</c:v>
                </c:pt>
                <c:pt idx="4">
                  <c:v>477.89729000779016</c:v>
                </c:pt>
                <c:pt idx="5">
                  <c:v>477.89729000779016</c:v>
                </c:pt>
                <c:pt idx="6">
                  <c:v>477.89729000779016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A-47EB-9BC1-192287B76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0405798884514436E-2"/>
              <c:y val="0.16653138437482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7918403691819056E-2"/>
          <c:y val="4.184669335270217E-2"/>
          <c:w val="0.96736223426398971"/>
          <c:h val="7.7962448165971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solidFill>
            <a:schemeClr val="accent2"/>
          </a:solidFill>
        </a:ln>
        <a:effectLst/>
        <a:sp3d>
          <a:contourClr>
            <a:schemeClr val="accent2"/>
          </a:contourClr>
        </a:sp3d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Bituminous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cat>
          <c:val>
            <c:numRef>
              <c:f>'10Y-30msa (3)'!$AS$4:$AS$73</c:f>
              <c:numCache>
                <c:formatCode>0.00</c:formatCode>
                <c:ptCount val="70"/>
                <c:pt idx="0">
                  <c:v>1913.1198688983804</c:v>
                </c:pt>
                <c:pt idx="1">
                  <c:v>1935.2433957017129</c:v>
                </c:pt>
                <c:pt idx="2">
                  <c:v>1931.2869985726497</c:v>
                </c:pt>
                <c:pt idx="3">
                  <c:v>1937.8271652553865</c:v>
                </c:pt>
                <c:pt idx="4">
                  <c:v>1927.4113442421387</c:v>
                </c:pt>
                <c:pt idx="5">
                  <c:v>1905.2878174388063</c:v>
                </c:pt>
                <c:pt idx="6">
                  <c:v>1927.4113442421387</c:v>
                </c:pt>
                <c:pt idx="7">
                  <c:v>1927.4113442421387</c:v>
                </c:pt>
                <c:pt idx="8">
                  <c:v>1937.8271652553865</c:v>
                </c:pt>
                <c:pt idx="9">
                  <c:v>1922.1630623362387</c:v>
                </c:pt>
                <c:pt idx="10">
                  <c:v>1920.8711775594018</c:v>
                </c:pt>
                <c:pt idx="11">
                  <c:v>1932.5788833494864</c:v>
                </c:pt>
                <c:pt idx="12">
                  <c:v>1933.9515109248755</c:v>
                </c:pt>
                <c:pt idx="13">
                  <c:v>1936.5352804785496</c:v>
                </c:pt>
                <c:pt idx="14">
                  <c:v>1935.2433957017129</c:v>
                </c:pt>
                <c:pt idx="15">
                  <c:v>1927.4113442421387</c:v>
                </c:pt>
                <c:pt idx="16">
                  <c:v>1932.5788833494864</c:v>
                </c:pt>
                <c:pt idx="17">
                  <c:v>1933.9515109248755</c:v>
                </c:pt>
                <c:pt idx="18">
                  <c:v>1920.8711775594018</c:v>
                </c:pt>
                <c:pt idx="19">
                  <c:v>1936.5352804785496</c:v>
                </c:pt>
                <c:pt idx="20">
                  <c:v>1932.5788833494864</c:v>
                </c:pt>
                <c:pt idx="21">
                  <c:v>1906.5797022156435</c:v>
                </c:pt>
                <c:pt idx="22">
                  <c:v>1924.8275746884651</c:v>
                </c:pt>
                <c:pt idx="23">
                  <c:v>1928.7032290189757</c:v>
                </c:pt>
                <c:pt idx="24">
                  <c:v>1924.8275746884651</c:v>
                </c:pt>
                <c:pt idx="25">
                  <c:v>1935.2433957017129</c:v>
                </c:pt>
                <c:pt idx="26">
                  <c:v>1929.9951137958128</c:v>
                </c:pt>
                <c:pt idx="27">
                  <c:v>1923.5356899116282</c:v>
                </c:pt>
                <c:pt idx="28">
                  <c:v>1933.9515109248755</c:v>
                </c:pt>
                <c:pt idx="29">
                  <c:v>1909.1634717693173</c:v>
                </c:pt>
                <c:pt idx="30">
                  <c:v>1936.5352804785496</c:v>
                </c:pt>
                <c:pt idx="31">
                  <c:v>1913.1198688983804</c:v>
                </c:pt>
                <c:pt idx="32">
                  <c:v>1928.7032290189757</c:v>
                </c:pt>
                <c:pt idx="33">
                  <c:v>1922.1630623362387</c:v>
                </c:pt>
                <c:pt idx="34">
                  <c:v>1936.5352804785496</c:v>
                </c:pt>
                <c:pt idx="35">
                  <c:v>1937.8271652553865</c:v>
                </c:pt>
                <c:pt idx="36">
                  <c:v>1937.8271652553865</c:v>
                </c:pt>
                <c:pt idx="37">
                  <c:v>1935.2433957017129</c:v>
                </c:pt>
                <c:pt idx="38">
                  <c:v>1935.2433957017129</c:v>
                </c:pt>
                <c:pt idx="39">
                  <c:v>1919.5792927825651</c:v>
                </c:pt>
                <c:pt idx="40">
                  <c:v>1928.7032290189757</c:v>
                </c:pt>
                <c:pt idx="41">
                  <c:v>1926.1194594653018</c:v>
                </c:pt>
                <c:pt idx="42">
                  <c:v>1935.2433957017129</c:v>
                </c:pt>
                <c:pt idx="43">
                  <c:v>1932.5788833494864</c:v>
                </c:pt>
                <c:pt idx="44">
                  <c:v>1928.7032290189757</c:v>
                </c:pt>
                <c:pt idx="45">
                  <c:v>1937.8271652553865</c:v>
                </c:pt>
                <c:pt idx="46">
                  <c:v>1898.7476507560696</c:v>
                </c:pt>
                <c:pt idx="47">
                  <c:v>1924.8275746884651</c:v>
                </c:pt>
                <c:pt idx="48">
                  <c:v>1936.5352804785496</c:v>
                </c:pt>
                <c:pt idx="49">
                  <c:v>1926.1194594653018</c:v>
                </c:pt>
                <c:pt idx="50">
                  <c:v>1932.5788833494864</c:v>
                </c:pt>
                <c:pt idx="51">
                  <c:v>1889.623714519659</c:v>
                </c:pt>
                <c:pt idx="52">
                  <c:v>1924.8275746884651</c:v>
                </c:pt>
                <c:pt idx="53">
                  <c:v>1931.2869985726497</c:v>
                </c:pt>
                <c:pt idx="54">
                  <c:v>1937.8271652553865</c:v>
                </c:pt>
                <c:pt idx="55">
                  <c:v>1919.5792927825651</c:v>
                </c:pt>
                <c:pt idx="56">
                  <c:v>1913.1198688983804</c:v>
                </c:pt>
                <c:pt idx="57">
                  <c:v>1933.9515109248755</c:v>
                </c:pt>
                <c:pt idx="58">
                  <c:v>1937.8271652553865</c:v>
                </c:pt>
                <c:pt idx="59">
                  <c:v>1933.9515109248755</c:v>
                </c:pt>
                <c:pt idx="60">
                  <c:v>1933.9515109248755</c:v>
                </c:pt>
                <c:pt idx="61">
                  <c:v>1931.2869985726497</c:v>
                </c:pt>
                <c:pt idx="62">
                  <c:v>1936.5352804785496</c:v>
                </c:pt>
                <c:pt idx="63">
                  <c:v>1933.9515109248755</c:v>
                </c:pt>
                <c:pt idx="64">
                  <c:v>1924.8275746884651</c:v>
                </c:pt>
                <c:pt idx="65">
                  <c:v>1888.3318297428216</c:v>
                </c:pt>
                <c:pt idx="66">
                  <c:v>1932.5788833494864</c:v>
                </c:pt>
                <c:pt idx="67">
                  <c:v>1892.2074840733326</c:v>
                </c:pt>
                <c:pt idx="68">
                  <c:v>1918.2874080057281</c:v>
                </c:pt>
                <c:pt idx="69">
                  <c:v>1937.8271652553865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A-4CEB-886C-EAE024669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94975198733927"/>
              <c:y val="0.9016966732067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136709341364111"/>
          <c:y val="4.2649371164653273E-4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Granular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'10Y-30msa (3)'!$B$4:$B$73</c:f>
              <c:numCache>
                <c:formatCode>0</c:formatCode>
                <c:ptCount val="70"/>
                <c:pt idx="0">
                  <c:v>0</c:v>
                </c:pt>
                <c:pt idx="1">
                  <c:v>65</c:v>
                </c:pt>
                <c:pt idx="2">
                  <c:v>130</c:v>
                </c:pt>
                <c:pt idx="3">
                  <c:v>195</c:v>
                </c:pt>
                <c:pt idx="4">
                  <c:v>260</c:v>
                </c:pt>
                <c:pt idx="5">
                  <c:v>325</c:v>
                </c:pt>
                <c:pt idx="6">
                  <c:v>390</c:v>
                </c:pt>
                <c:pt idx="7">
                  <c:v>455</c:v>
                </c:pt>
                <c:pt idx="8">
                  <c:v>520</c:v>
                </c:pt>
                <c:pt idx="9">
                  <c:v>585</c:v>
                </c:pt>
                <c:pt idx="10">
                  <c:v>650</c:v>
                </c:pt>
                <c:pt idx="11">
                  <c:v>715</c:v>
                </c:pt>
                <c:pt idx="12">
                  <c:v>780</c:v>
                </c:pt>
                <c:pt idx="13">
                  <c:v>840</c:v>
                </c:pt>
                <c:pt idx="14">
                  <c:v>0</c:v>
                </c:pt>
                <c:pt idx="15">
                  <c:v>65</c:v>
                </c:pt>
                <c:pt idx="16">
                  <c:v>130</c:v>
                </c:pt>
                <c:pt idx="17">
                  <c:v>195</c:v>
                </c:pt>
                <c:pt idx="18">
                  <c:v>260</c:v>
                </c:pt>
                <c:pt idx="19">
                  <c:v>325</c:v>
                </c:pt>
                <c:pt idx="20">
                  <c:v>390</c:v>
                </c:pt>
                <c:pt idx="21">
                  <c:v>455</c:v>
                </c:pt>
                <c:pt idx="22">
                  <c:v>520</c:v>
                </c:pt>
                <c:pt idx="23">
                  <c:v>585</c:v>
                </c:pt>
                <c:pt idx="24">
                  <c:v>650</c:v>
                </c:pt>
                <c:pt idx="25">
                  <c:v>715</c:v>
                </c:pt>
                <c:pt idx="26">
                  <c:v>780</c:v>
                </c:pt>
                <c:pt idx="27">
                  <c:v>840</c:v>
                </c:pt>
                <c:pt idx="28">
                  <c:v>0</c:v>
                </c:pt>
                <c:pt idx="29">
                  <c:v>65</c:v>
                </c:pt>
                <c:pt idx="30">
                  <c:v>130</c:v>
                </c:pt>
                <c:pt idx="31">
                  <c:v>195</c:v>
                </c:pt>
                <c:pt idx="32">
                  <c:v>260</c:v>
                </c:pt>
                <c:pt idx="33">
                  <c:v>325</c:v>
                </c:pt>
                <c:pt idx="34">
                  <c:v>390</c:v>
                </c:pt>
                <c:pt idx="35">
                  <c:v>455</c:v>
                </c:pt>
                <c:pt idx="36">
                  <c:v>520</c:v>
                </c:pt>
                <c:pt idx="37">
                  <c:v>585</c:v>
                </c:pt>
                <c:pt idx="38">
                  <c:v>650</c:v>
                </c:pt>
                <c:pt idx="39">
                  <c:v>715</c:v>
                </c:pt>
                <c:pt idx="40">
                  <c:v>780</c:v>
                </c:pt>
                <c:pt idx="41">
                  <c:v>840</c:v>
                </c:pt>
                <c:pt idx="42">
                  <c:v>0</c:v>
                </c:pt>
                <c:pt idx="43">
                  <c:v>65</c:v>
                </c:pt>
                <c:pt idx="44">
                  <c:v>130</c:v>
                </c:pt>
                <c:pt idx="45">
                  <c:v>195</c:v>
                </c:pt>
                <c:pt idx="46">
                  <c:v>260</c:v>
                </c:pt>
                <c:pt idx="47">
                  <c:v>325</c:v>
                </c:pt>
                <c:pt idx="48">
                  <c:v>390</c:v>
                </c:pt>
                <c:pt idx="49">
                  <c:v>455</c:v>
                </c:pt>
                <c:pt idx="50">
                  <c:v>520</c:v>
                </c:pt>
                <c:pt idx="51">
                  <c:v>585</c:v>
                </c:pt>
                <c:pt idx="52">
                  <c:v>650</c:v>
                </c:pt>
                <c:pt idx="53">
                  <c:v>715</c:v>
                </c:pt>
                <c:pt idx="54">
                  <c:v>780</c:v>
                </c:pt>
                <c:pt idx="55">
                  <c:v>840</c:v>
                </c:pt>
                <c:pt idx="56">
                  <c:v>0</c:v>
                </c:pt>
                <c:pt idx="57">
                  <c:v>65</c:v>
                </c:pt>
                <c:pt idx="58">
                  <c:v>130</c:v>
                </c:pt>
                <c:pt idx="59">
                  <c:v>195</c:v>
                </c:pt>
                <c:pt idx="60">
                  <c:v>260</c:v>
                </c:pt>
                <c:pt idx="61">
                  <c:v>325</c:v>
                </c:pt>
                <c:pt idx="62">
                  <c:v>390</c:v>
                </c:pt>
                <c:pt idx="63">
                  <c:v>455</c:v>
                </c:pt>
                <c:pt idx="64">
                  <c:v>520</c:v>
                </c:pt>
                <c:pt idx="65">
                  <c:v>585</c:v>
                </c:pt>
                <c:pt idx="66">
                  <c:v>650</c:v>
                </c:pt>
                <c:pt idx="67">
                  <c:v>715</c:v>
                </c:pt>
                <c:pt idx="68">
                  <c:v>780</c:v>
                </c:pt>
                <c:pt idx="69">
                  <c:v>840</c:v>
                </c:pt>
              </c:numCache>
            </c:numRef>
          </c:cat>
          <c:val>
            <c:numRef>
              <c:f>'10Y-30msa (3)'!$AT$4:$AT$73</c:f>
              <c:numCache>
                <c:formatCode>0.00</c:formatCode>
                <c:ptCount val="70"/>
                <c:pt idx="0">
                  <c:v>254.10174250858657</c:v>
                </c:pt>
                <c:pt idx="1">
                  <c:v>197.5069964804334</c:v>
                </c:pt>
                <c:pt idx="2">
                  <c:v>197.9351505563051</c:v>
                </c:pt>
                <c:pt idx="3">
                  <c:v>197.67830065706644</c:v>
                </c:pt>
                <c:pt idx="4">
                  <c:v>198.27741889967663</c:v>
                </c:pt>
                <c:pt idx="5">
                  <c:v>198.10631301214815</c:v>
                </c:pt>
                <c:pt idx="6">
                  <c:v>197.84954809386474</c:v>
                </c:pt>
                <c:pt idx="7">
                  <c:v>198.02073885954385</c:v>
                </c:pt>
                <c:pt idx="8">
                  <c:v>197.84954809386474</c:v>
                </c:pt>
                <c:pt idx="9">
                  <c:v>198.36295065169023</c:v>
                </c:pt>
                <c:pt idx="10">
                  <c:v>198.10631301214815</c:v>
                </c:pt>
                <c:pt idx="11">
                  <c:v>197.33563549510538</c:v>
                </c:pt>
                <c:pt idx="12">
                  <c:v>196.5638061999546</c:v>
                </c:pt>
                <c:pt idx="13">
                  <c:v>197.67830065706644</c:v>
                </c:pt>
                <c:pt idx="14">
                  <c:v>198.02073885954385</c:v>
                </c:pt>
                <c:pt idx="15">
                  <c:v>197.76393146364674</c:v>
                </c:pt>
                <c:pt idx="16">
                  <c:v>198.44846828724823</c:v>
                </c:pt>
                <c:pt idx="17">
                  <c:v>198.36295065169023</c:v>
                </c:pt>
                <c:pt idx="18">
                  <c:v>197.84954809386474</c:v>
                </c:pt>
                <c:pt idx="19">
                  <c:v>198.36295065169023</c:v>
                </c:pt>
                <c:pt idx="20">
                  <c:v>197.59265566552969</c:v>
                </c:pt>
                <c:pt idx="21">
                  <c:v>198.27741889967663</c:v>
                </c:pt>
                <c:pt idx="22">
                  <c:v>198.02073885954385</c:v>
                </c:pt>
                <c:pt idx="23">
                  <c:v>196.90698404054976</c:v>
                </c:pt>
                <c:pt idx="24">
                  <c:v>198.36295065169023</c:v>
                </c:pt>
                <c:pt idx="25">
                  <c:v>198.10631301214815</c:v>
                </c:pt>
                <c:pt idx="26">
                  <c:v>198.10631301214815</c:v>
                </c:pt>
                <c:pt idx="27">
                  <c:v>198.02073885954385</c:v>
                </c:pt>
                <c:pt idx="28">
                  <c:v>196.73542368043078</c:v>
                </c:pt>
                <c:pt idx="29">
                  <c:v>197.5069964804334</c:v>
                </c:pt>
                <c:pt idx="30">
                  <c:v>197.9351505563051</c:v>
                </c:pt>
                <c:pt idx="31">
                  <c:v>197.33563549510538</c:v>
                </c:pt>
                <c:pt idx="32">
                  <c:v>198.10631301214815</c:v>
                </c:pt>
                <c:pt idx="33">
                  <c:v>197.07848734982466</c:v>
                </c:pt>
                <c:pt idx="34">
                  <c:v>198.10631301214815</c:v>
                </c:pt>
                <c:pt idx="35">
                  <c:v>198.36295065169023</c:v>
                </c:pt>
                <c:pt idx="36">
                  <c:v>198.36295065169023</c:v>
                </c:pt>
                <c:pt idx="37">
                  <c:v>197.9351505563051</c:v>
                </c:pt>
                <c:pt idx="38">
                  <c:v>198.02073885954385</c:v>
                </c:pt>
                <c:pt idx="39">
                  <c:v>197.84954809386474</c:v>
                </c:pt>
                <c:pt idx="40">
                  <c:v>198.36295065169023</c:v>
                </c:pt>
                <c:pt idx="41">
                  <c:v>198.44846828724823</c:v>
                </c:pt>
                <c:pt idx="42">
                  <c:v>198.10631301214815</c:v>
                </c:pt>
                <c:pt idx="43">
                  <c:v>198.27741889967663</c:v>
                </c:pt>
                <c:pt idx="44">
                  <c:v>197.67830065706644</c:v>
                </c:pt>
                <c:pt idx="45">
                  <c:v>197.9351505563051</c:v>
                </c:pt>
                <c:pt idx="46">
                  <c:v>197.9351505563051</c:v>
                </c:pt>
                <c:pt idx="47">
                  <c:v>198.44846828724823</c:v>
                </c:pt>
                <c:pt idx="48">
                  <c:v>198.02073885954385</c:v>
                </c:pt>
                <c:pt idx="49">
                  <c:v>198.36295065169023</c:v>
                </c:pt>
                <c:pt idx="50">
                  <c:v>197.67830065706644</c:v>
                </c:pt>
                <c:pt idx="51">
                  <c:v>196.5638061999546</c:v>
                </c:pt>
                <c:pt idx="52">
                  <c:v>198.36295065169023</c:v>
                </c:pt>
                <c:pt idx="53">
                  <c:v>198.10631301214815</c:v>
                </c:pt>
                <c:pt idx="54">
                  <c:v>196.99274282220401</c:v>
                </c:pt>
                <c:pt idx="55">
                  <c:v>198.27741889967663</c:v>
                </c:pt>
                <c:pt idx="56">
                  <c:v>197.42132309316551</c:v>
                </c:pt>
                <c:pt idx="57">
                  <c:v>197.9351505563051</c:v>
                </c:pt>
                <c:pt idx="58">
                  <c:v>197.9351505563051</c:v>
                </c:pt>
                <c:pt idx="59">
                  <c:v>197.76393146364674</c:v>
                </c:pt>
                <c:pt idx="60">
                  <c:v>195.87676367908298</c:v>
                </c:pt>
                <c:pt idx="61">
                  <c:v>197.5069964804334</c:v>
                </c:pt>
                <c:pt idx="62">
                  <c:v>198.02073885954385</c:v>
                </c:pt>
                <c:pt idx="63">
                  <c:v>197.84954809386474</c:v>
                </c:pt>
                <c:pt idx="64">
                  <c:v>197.42132309316551</c:v>
                </c:pt>
                <c:pt idx="65">
                  <c:v>197.9351505563051</c:v>
                </c:pt>
                <c:pt idx="66">
                  <c:v>197.42132309316551</c:v>
                </c:pt>
                <c:pt idx="67">
                  <c:v>197.07848734982466</c:v>
                </c:pt>
                <c:pt idx="68">
                  <c:v>197.42132309316551</c:v>
                </c:pt>
                <c:pt idx="69">
                  <c:v>198.19187302267594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9-4D1C-B3FC-53DC4B1F2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020794630956567"/>
          <c:y val="3.5966552479513053E-2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Elastic Modulus</a:t>
            </a:r>
          </a:p>
        </c:rich>
      </c:tx>
      <c:layout>
        <c:manualLayout>
          <c:xMode val="edge"/>
          <c:yMode val="edge"/>
          <c:x val="0.21929932567582133"/>
          <c:y val="3.55917856742212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79728164353387454"/>
          <c:h val="0.57355632308791771"/>
        </c:manualLayout>
      </c:layout>
      <c:scatterChart>
        <c:scatterStyle val="lineMarker"/>
        <c:varyColors val="0"/>
        <c:ser>
          <c:idx val="0"/>
          <c:order val="0"/>
          <c:tx>
            <c:v>E-Bituminious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'10Y-30msa (4)'!$AN$4:$AN$73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 formatCode="General">
                  <c:v>2395.1999999999998</c:v>
                </c:pt>
                <c:pt idx="20" formatCode="General">
                  <c:v>2387.1</c:v>
                </c:pt>
                <c:pt idx="21" formatCode="General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 formatCode="General">
                  <c:v>2395.1999999999998</c:v>
                </c:pt>
                <c:pt idx="25" formatCode="General">
                  <c:v>2359.6999999999998</c:v>
                </c:pt>
                <c:pt idx="26" formatCode="General">
                  <c:v>2398.4</c:v>
                </c:pt>
                <c:pt idx="27" formatCode="General">
                  <c:v>2380.6</c:v>
                </c:pt>
                <c:pt idx="28">
                  <c:v>2383.9</c:v>
                </c:pt>
                <c:pt idx="29">
                  <c:v>2391.9</c:v>
                </c:pt>
                <c:pt idx="30" formatCode="General">
                  <c:v>2387.1</c:v>
                </c:pt>
                <c:pt idx="31" formatCode="General">
                  <c:v>2393.5</c:v>
                </c:pt>
                <c:pt idx="32" formatCode="General">
                  <c:v>2398.4</c:v>
                </c:pt>
                <c:pt idx="33" formatCode="General">
                  <c:v>2398.4</c:v>
                </c:pt>
                <c:pt idx="34" formatCode="General">
                  <c:v>2398.4</c:v>
                </c:pt>
                <c:pt idx="35" formatCode="General">
                  <c:v>2387.1</c:v>
                </c:pt>
                <c:pt idx="36" formatCode="General">
                  <c:v>2361.3000000000002</c:v>
                </c:pt>
                <c:pt idx="37" formatCode="General">
                  <c:v>2400</c:v>
                </c:pt>
                <c:pt idx="38" formatCode="General">
                  <c:v>2385.5</c:v>
                </c:pt>
                <c:pt idx="39" formatCode="General">
                  <c:v>2395.1999999999998</c:v>
                </c:pt>
                <c:pt idx="40" formatCode="General">
                  <c:v>2400</c:v>
                </c:pt>
                <c:pt idx="41" formatCode="General">
                  <c:v>2383.9</c:v>
                </c:pt>
                <c:pt idx="42" formatCode="General">
                  <c:v>2400</c:v>
                </c:pt>
                <c:pt idx="43" formatCode="General">
                  <c:v>2393.5</c:v>
                </c:pt>
                <c:pt idx="44" formatCode="General">
                  <c:v>2383.9</c:v>
                </c:pt>
                <c:pt idx="45" formatCode="General">
                  <c:v>2380.6</c:v>
                </c:pt>
                <c:pt idx="46" formatCode="General">
                  <c:v>2388.6999999999998</c:v>
                </c:pt>
                <c:pt idx="47" formatCode="General">
                  <c:v>2396.8000000000002</c:v>
                </c:pt>
                <c:pt idx="48" formatCode="General">
                  <c:v>2340.3000000000002</c:v>
                </c:pt>
                <c:pt idx="49" formatCode="General">
                  <c:v>2338.6999999999998</c:v>
                </c:pt>
                <c:pt idx="50" formatCode="General">
                  <c:v>2379</c:v>
                </c:pt>
                <c:pt idx="51" formatCode="General">
                  <c:v>2383.9</c:v>
                </c:pt>
                <c:pt idx="52" formatCode="General">
                  <c:v>2396.8000000000002</c:v>
                </c:pt>
                <c:pt idx="53" formatCode="General">
                  <c:v>2383.9</c:v>
                </c:pt>
                <c:pt idx="54" formatCode="General">
                  <c:v>2393.5</c:v>
                </c:pt>
                <c:pt idx="55" formatCode="General">
                  <c:v>2393.5</c:v>
                </c:pt>
                <c:pt idx="56" formatCode="General">
                  <c:v>2396.8000000000002</c:v>
                </c:pt>
                <c:pt idx="57" formatCode="General">
                  <c:v>2377.4</c:v>
                </c:pt>
                <c:pt idx="58" formatCode="General">
                  <c:v>2391.9</c:v>
                </c:pt>
                <c:pt idx="59" formatCode="General">
                  <c:v>2343.5</c:v>
                </c:pt>
                <c:pt idx="60" formatCode="General">
                  <c:v>2395.1999999999998</c:v>
                </c:pt>
                <c:pt idx="61" formatCode="General">
                  <c:v>2390.3000000000002</c:v>
                </c:pt>
                <c:pt idx="62" formatCode="General">
                  <c:v>2388.6999999999998</c:v>
                </c:pt>
                <c:pt idx="63" formatCode="General">
                  <c:v>2400</c:v>
                </c:pt>
                <c:pt idx="64" formatCode="General">
                  <c:v>2375.8000000000002</c:v>
                </c:pt>
                <c:pt idx="65" formatCode="General">
                  <c:v>2398.4</c:v>
                </c:pt>
                <c:pt idx="66" formatCode="General">
                  <c:v>2382.3000000000002</c:v>
                </c:pt>
                <c:pt idx="67" formatCode="General">
                  <c:v>2385.5</c:v>
                </c:pt>
                <c:pt idx="68" formatCode="General">
                  <c:v>2377.4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17-4956-863E-702AE5340021}"/>
            </c:ext>
          </c:extLst>
        </c:ser>
        <c:ser>
          <c:idx val="1"/>
          <c:order val="1"/>
          <c:tx>
            <c:v>E-Granular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'10Y-30msa (4)'!$AO$4:$AO$73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227.4</c:v>
                </c:pt>
                <c:pt idx="2">
                  <c:v>225.9</c:v>
                </c:pt>
                <c:pt idx="3" formatCode="General">
                  <c:v>227.5</c:v>
                </c:pt>
                <c:pt idx="4" formatCode="General">
                  <c:v>226.7</c:v>
                </c:pt>
                <c:pt idx="5" formatCode="General">
                  <c:v>226.8</c:v>
                </c:pt>
                <c:pt idx="6">
                  <c:v>227.1</c:v>
                </c:pt>
                <c:pt idx="7">
                  <c:v>226.8</c:v>
                </c:pt>
                <c:pt idx="8">
                  <c:v>227.7</c:v>
                </c:pt>
                <c:pt idx="9">
                  <c:v>227.3</c:v>
                </c:pt>
                <c:pt idx="10" formatCode="General">
                  <c:v>227.3</c:v>
                </c:pt>
                <c:pt idx="11">
                  <c:v>227.9</c:v>
                </c:pt>
                <c:pt idx="12">
                  <c:v>227.3</c:v>
                </c:pt>
                <c:pt idx="13" formatCode="0.0">
                  <c:v>227</c:v>
                </c:pt>
                <c:pt idx="14" formatCode="General">
                  <c:v>227.3</c:v>
                </c:pt>
                <c:pt idx="15" formatCode="General">
                  <c:v>227</c:v>
                </c:pt>
                <c:pt idx="16" formatCode="General">
                  <c:v>227.8</c:v>
                </c:pt>
                <c:pt idx="17" formatCode="General">
                  <c:v>226.6</c:v>
                </c:pt>
                <c:pt idx="18" formatCode="General">
                  <c:v>227.3</c:v>
                </c:pt>
                <c:pt idx="19" formatCode="General">
                  <c:v>227.1</c:v>
                </c:pt>
                <c:pt idx="20" formatCode="General">
                  <c:v>227.7</c:v>
                </c:pt>
                <c:pt idx="21" formatCode="General">
                  <c:v>227.2</c:v>
                </c:pt>
                <c:pt idx="22" formatCode="0.0">
                  <c:v>227.5</c:v>
                </c:pt>
                <c:pt idx="23" formatCode="0.0">
                  <c:v>227.3</c:v>
                </c:pt>
                <c:pt idx="24" formatCode="General">
                  <c:v>224.9</c:v>
                </c:pt>
                <c:pt idx="25" formatCode="General">
                  <c:v>227.5</c:v>
                </c:pt>
                <c:pt idx="26" formatCode="General">
                  <c:v>227.8</c:v>
                </c:pt>
                <c:pt idx="27" formatCode="General">
                  <c:v>226.3</c:v>
                </c:pt>
                <c:pt idx="28" formatCode="General">
                  <c:v>227.9</c:v>
                </c:pt>
                <c:pt idx="29" formatCode="General">
                  <c:v>226.8</c:v>
                </c:pt>
                <c:pt idx="30" formatCode="General">
                  <c:v>227.2</c:v>
                </c:pt>
                <c:pt idx="31" formatCode="General">
                  <c:v>226.9</c:v>
                </c:pt>
                <c:pt idx="32" formatCode="General">
                  <c:v>227.5</c:v>
                </c:pt>
                <c:pt idx="33" formatCode="General">
                  <c:v>227.4</c:v>
                </c:pt>
                <c:pt idx="34" formatCode="General">
                  <c:v>227.4</c:v>
                </c:pt>
                <c:pt idx="35" formatCode="General">
                  <c:v>227.4</c:v>
                </c:pt>
                <c:pt idx="36" formatCode="General">
                  <c:v>227.7</c:v>
                </c:pt>
                <c:pt idx="37" formatCode="General">
                  <c:v>227.8</c:v>
                </c:pt>
                <c:pt idx="38" formatCode="General">
                  <c:v>227.8</c:v>
                </c:pt>
                <c:pt idx="39" formatCode="General">
                  <c:v>227.2</c:v>
                </c:pt>
                <c:pt idx="40" formatCode="General">
                  <c:v>227.2</c:v>
                </c:pt>
                <c:pt idx="41" formatCode="General">
                  <c:v>227.4</c:v>
                </c:pt>
                <c:pt idx="42" formatCode="General">
                  <c:v>227.8</c:v>
                </c:pt>
                <c:pt idx="43" formatCode="General">
                  <c:v>227</c:v>
                </c:pt>
                <c:pt idx="44" formatCode="General">
                  <c:v>226.7</c:v>
                </c:pt>
                <c:pt idx="45" formatCode="General">
                  <c:v>227.8</c:v>
                </c:pt>
                <c:pt idx="46" formatCode="General">
                  <c:v>226.1</c:v>
                </c:pt>
                <c:pt idx="47" formatCode="General">
                  <c:v>227.3</c:v>
                </c:pt>
                <c:pt idx="48" formatCode="General">
                  <c:v>225.7</c:v>
                </c:pt>
                <c:pt idx="49" formatCode="General">
                  <c:v>227.3</c:v>
                </c:pt>
                <c:pt idx="50" formatCode="General">
                  <c:v>227.5</c:v>
                </c:pt>
                <c:pt idx="51" formatCode="General">
                  <c:v>227.8</c:v>
                </c:pt>
                <c:pt idx="52" formatCode="General">
                  <c:v>227.4</c:v>
                </c:pt>
                <c:pt idx="53" formatCode="General">
                  <c:v>227.8</c:v>
                </c:pt>
                <c:pt idx="54" formatCode="General">
                  <c:v>226.7</c:v>
                </c:pt>
                <c:pt idx="55" formatCode="General">
                  <c:v>226.6</c:v>
                </c:pt>
                <c:pt idx="56" formatCode="General">
                  <c:v>227.5</c:v>
                </c:pt>
                <c:pt idx="57" formatCode="General">
                  <c:v>227.2</c:v>
                </c:pt>
                <c:pt idx="58" formatCode="General">
                  <c:v>227.5</c:v>
                </c:pt>
                <c:pt idx="59" formatCode="General">
                  <c:v>226.3</c:v>
                </c:pt>
                <c:pt idx="60" formatCode="General">
                  <c:v>225.7</c:v>
                </c:pt>
                <c:pt idx="61" formatCode="General">
                  <c:v>227.5</c:v>
                </c:pt>
                <c:pt idx="62" formatCode="General">
                  <c:v>227.8</c:v>
                </c:pt>
                <c:pt idx="63" formatCode="General">
                  <c:v>226.2</c:v>
                </c:pt>
                <c:pt idx="64" formatCode="General">
                  <c:v>226.7</c:v>
                </c:pt>
                <c:pt idx="65" formatCode="General">
                  <c:v>227</c:v>
                </c:pt>
                <c:pt idx="66" formatCode="General">
                  <c:v>227.4</c:v>
                </c:pt>
                <c:pt idx="67" formatCode="General">
                  <c:v>227.9</c:v>
                </c:pt>
                <c:pt idx="68" formatCode="General">
                  <c:v>227.7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17-4956-863E-702AE5340021}"/>
            </c:ext>
          </c:extLst>
        </c:ser>
        <c:ser>
          <c:idx val="2"/>
          <c:order val="2"/>
          <c:tx>
            <c:v>E-Subgrade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'10Y-30msa (4)'!$AP$4:$AP$73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95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95</c:v>
                </c:pt>
                <c:pt idx="11">
                  <c:v>94.9</c:v>
                </c:pt>
                <c:pt idx="12">
                  <c:v>94.9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95</c:v>
                </c:pt>
                <c:pt idx="16" formatCode="General">
                  <c:v>95</c:v>
                </c:pt>
                <c:pt idx="17" formatCode="General">
                  <c:v>95</c:v>
                </c:pt>
                <c:pt idx="18" formatCode="General">
                  <c:v>94.9</c:v>
                </c:pt>
                <c:pt idx="19" formatCode="General">
                  <c:v>94.9</c:v>
                </c:pt>
                <c:pt idx="20" formatCode="General">
                  <c:v>95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95</c:v>
                </c:pt>
                <c:pt idx="24" formatCode="General">
                  <c:v>95</c:v>
                </c:pt>
                <c:pt idx="25" formatCode="General">
                  <c:v>94.9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94.9</c:v>
                </c:pt>
                <c:pt idx="29" formatCode="General">
                  <c:v>94.9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94.9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94.9</c:v>
                </c:pt>
                <c:pt idx="37" formatCode="General">
                  <c:v>94.9</c:v>
                </c:pt>
                <c:pt idx="38" formatCode="General">
                  <c:v>94.9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94.9</c:v>
                </c:pt>
                <c:pt idx="51" formatCode="General">
                  <c:v>94.9</c:v>
                </c:pt>
                <c:pt idx="52" formatCode="General">
                  <c:v>95</c:v>
                </c:pt>
                <c:pt idx="53" formatCode="General">
                  <c:v>94.9</c:v>
                </c:pt>
                <c:pt idx="54" formatCode="General">
                  <c:v>95</c:v>
                </c:pt>
                <c:pt idx="55" formatCode="General">
                  <c:v>95</c:v>
                </c:pt>
                <c:pt idx="56" formatCode="General">
                  <c:v>95</c:v>
                </c:pt>
                <c:pt idx="57" formatCode="General">
                  <c:v>95</c:v>
                </c:pt>
                <c:pt idx="58" formatCode="General">
                  <c:v>95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95</c:v>
                </c:pt>
                <c:pt idx="62" formatCode="General">
                  <c:v>94.9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94.9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17-4956-863E-702AE5340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0128"/>
        <c:axId val="234973264"/>
      </c:scatterChart>
      <c:valAx>
        <c:axId val="234970128"/>
        <c:scaling>
          <c:orientation val="minMax"/>
          <c:max val="362400"/>
          <c:min val="343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868730866418239"/>
              <c:y val="0.8521897265777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264"/>
        <c:crosses val="autoZero"/>
        <c:crossBetween val="midCat"/>
        <c:majorUnit val="1000"/>
        <c:minorUnit val="100"/>
      </c:valAx>
      <c:valAx>
        <c:axId val="23497326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0180735057293394E-2"/>
              <c:y val="0.187779936787475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0128"/>
        <c:crosses val="autoZero"/>
        <c:crossBetween val="midCat"/>
        <c:majorUnit val="25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68394489193695"/>
          <c:y val="0.90642704118543771"/>
          <c:w val="0.6276190761742092"/>
          <c:h val="9.3572983409786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69901118015107"/>
          <c:y val="0.12547153668321256"/>
          <c:w val="0.79706088370785755"/>
          <c:h val="0.62904398871002598"/>
        </c:manualLayout>
      </c:layout>
      <c:scatterChart>
        <c:scatterStyle val="lineMarker"/>
        <c:varyColors val="0"/>
        <c:ser>
          <c:idx val="0"/>
          <c:order val="0"/>
          <c:tx>
            <c:v>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'10Y-30msa (4)'!$AN$4:$AN$73</c:f>
              <c:numCache>
                <c:formatCode>0.00</c:formatCode>
                <c:ptCount val="70"/>
                <c:pt idx="0">
                  <c:v>2398.4</c:v>
                </c:pt>
                <c:pt idx="1">
                  <c:v>2396.8000000000002</c:v>
                </c:pt>
                <c:pt idx="2">
                  <c:v>2395.1999999999998</c:v>
                </c:pt>
                <c:pt idx="3">
                  <c:v>2396.8000000000002</c:v>
                </c:pt>
                <c:pt idx="4">
                  <c:v>2369.4</c:v>
                </c:pt>
                <c:pt idx="5">
                  <c:v>2396.8000000000002</c:v>
                </c:pt>
                <c:pt idx="6">
                  <c:v>2387.1</c:v>
                </c:pt>
                <c:pt idx="7">
                  <c:v>2364.5</c:v>
                </c:pt>
                <c:pt idx="8">
                  <c:v>2393.5</c:v>
                </c:pt>
                <c:pt idx="9">
                  <c:v>2395.1999999999998</c:v>
                </c:pt>
                <c:pt idx="10">
                  <c:v>2391.9</c:v>
                </c:pt>
                <c:pt idx="11">
                  <c:v>2393.5</c:v>
                </c:pt>
                <c:pt idx="12">
                  <c:v>2398.4</c:v>
                </c:pt>
                <c:pt idx="13">
                  <c:v>2388.6999999999998</c:v>
                </c:pt>
                <c:pt idx="14">
                  <c:v>2400</c:v>
                </c:pt>
                <c:pt idx="15">
                  <c:v>2400</c:v>
                </c:pt>
                <c:pt idx="16">
                  <c:v>2395.1999999999998</c:v>
                </c:pt>
                <c:pt idx="17">
                  <c:v>2369.4</c:v>
                </c:pt>
                <c:pt idx="18">
                  <c:v>2400</c:v>
                </c:pt>
                <c:pt idx="19" formatCode="General">
                  <c:v>2395.1999999999998</c:v>
                </c:pt>
                <c:pt idx="20" formatCode="General">
                  <c:v>2387.1</c:v>
                </c:pt>
                <c:pt idx="21" formatCode="General">
                  <c:v>2379</c:v>
                </c:pt>
                <c:pt idx="22">
                  <c:v>2388.6999999999998</c:v>
                </c:pt>
                <c:pt idx="23">
                  <c:v>2351.6</c:v>
                </c:pt>
                <c:pt idx="24" formatCode="General">
                  <c:v>2395.1999999999998</c:v>
                </c:pt>
                <c:pt idx="25" formatCode="General">
                  <c:v>2359.6999999999998</c:v>
                </c:pt>
                <c:pt idx="26" formatCode="General">
                  <c:v>2398.4</c:v>
                </c:pt>
                <c:pt idx="27" formatCode="General">
                  <c:v>2380.6</c:v>
                </c:pt>
                <c:pt idx="28">
                  <c:v>2383.9</c:v>
                </c:pt>
                <c:pt idx="29">
                  <c:v>2391.9</c:v>
                </c:pt>
                <c:pt idx="30" formatCode="General">
                  <c:v>2387.1</c:v>
                </c:pt>
                <c:pt idx="31" formatCode="General">
                  <c:v>2393.5</c:v>
                </c:pt>
                <c:pt idx="32" formatCode="General">
                  <c:v>2398.4</c:v>
                </c:pt>
                <c:pt idx="33" formatCode="General">
                  <c:v>2398.4</c:v>
                </c:pt>
                <c:pt idx="34" formatCode="General">
                  <c:v>2398.4</c:v>
                </c:pt>
                <c:pt idx="35" formatCode="General">
                  <c:v>2387.1</c:v>
                </c:pt>
                <c:pt idx="36" formatCode="General">
                  <c:v>2361.3000000000002</c:v>
                </c:pt>
                <c:pt idx="37" formatCode="General">
                  <c:v>2400</c:v>
                </c:pt>
                <c:pt idx="38" formatCode="General">
                  <c:v>2385.5</c:v>
                </c:pt>
                <c:pt idx="39" formatCode="General">
                  <c:v>2395.1999999999998</c:v>
                </c:pt>
                <c:pt idx="40" formatCode="General">
                  <c:v>2400</c:v>
                </c:pt>
                <c:pt idx="41" formatCode="General">
                  <c:v>2383.9</c:v>
                </c:pt>
                <c:pt idx="42" formatCode="General">
                  <c:v>2400</c:v>
                </c:pt>
                <c:pt idx="43" formatCode="General">
                  <c:v>2393.5</c:v>
                </c:pt>
                <c:pt idx="44" formatCode="General">
                  <c:v>2383.9</c:v>
                </c:pt>
                <c:pt idx="45" formatCode="General">
                  <c:v>2380.6</c:v>
                </c:pt>
                <c:pt idx="46" formatCode="General">
                  <c:v>2388.6999999999998</c:v>
                </c:pt>
                <c:pt idx="47" formatCode="General">
                  <c:v>2396.8000000000002</c:v>
                </c:pt>
                <c:pt idx="48" formatCode="General">
                  <c:v>2340.3000000000002</c:v>
                </c:pt>
                <c:pt idx="49" formatCode="General">
                  <c:v>2338.6999999999998</c:v>
                </c:pt>
                <c:pt idx="50" formatCode="General">
                  <c:v>2379</c:v>
                </c:pt>
                <c:pt idx="51" formatCode="General">
                  <c:v>2383.9</c:v>
                </c:pt>
                <c:pt idx="52" formatCode="General">
                  <c:v>2396.8000000000002</c:v>
                </c:pt>
                <c:pt idx="53" formatCode="General">
                  <c:v>2383.9</c:v>
                </c:pt>
                <c:pt idx="54" formatCode="General">
                  <c:v>2393.5</c:v>
                </c:pt>
                <c:pt idx="55" formatCode="General">
                  <c:v>2393.5</c:v>
                </c:pt>
                <c:pt idx="56" formatCode="General">
                  <c:v>2396.8000000000002</c:v>
                </c:pt>
                <c:pt idx="57" formatCode="General">
                  <c:v>2377.4</c:v>
                </c:pt>
                <c:pt idx="58" formatCode="General">
                  <c:v>2391.9</c:v>
                </c:pt>
                <c:pt idx="59" formatCode="General">
                  <c:v>2343.5</c:v>
                </c:pt>
                <c:pt idx="60" formatCode="General">
                  <c:v>2395.1999999999998</c:v>
                </c:pt>
                <c:pt idx="61" formatCode="General">
                  <c:v>2390.3000000000002</c:v>
                </c:pt>
                <c:pt idx="62" formatCode="General">
                  <c:v>2388.6999999999998</c:v>
                </c:pt>
                <c:pt idx="63" formatCode="General">
                  <c:v>2400</c:v>
                </c:pt>
                <c:pt idx="64" formatCode="General">
                  <c:v>2375.8000000000002</c:v>
                </c:pt>
                <c:pt idx="65" formatCode="General">
                  <c:v>2398.4</c:v>
                </c:pt>
                <c:pt idx="66" formatCode="General">
                  <c:v>2382.3000000000002</c:v>
                </c:pt>
                <c:pt idx="67" formatCode="General">
                  <c:v>2385.5</c:v>
                </c:pt>
                <c:pt idx="68" formatCode="General">
                  <c:v>2377.4</c:v>
                </c:pt>
                <c:pt idx="69" formatCode="General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F2-4346-A851-FB2DEC5C37A0}"/>
            </c:ext>
          </c:extLst>
        </c:ser>
        <c:ser>
          <c:idx val="1"/>
          <c:order val="1"/>
          <c:tx>
            <c:v>Corrected E-Bituminous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'10Y-30msa (4)'!$AS$4:$AS$73</c:f>
              <c:numCache>
                <c:formatCode>0.00</c:formatCode>
                <c:ptCount val="70"/>
                <c:pt idx="0">
                  <c:v>1577.2858037822741</c:v>
                </c:pt>
                <c:pt idx="1">
                  <c:v>1576.2335784295174</c:v>
                </c:pt>
                <c:pt idx="2">
                  <c:v>1575.1813530767604</c:v>
                </c:pt>
                <c:pt idx="3">
                  <c:v>1576.2335784295174</c:v>
                </c:pt>
                <c:pt idx="4">
                  <c:v>1558.214219263559</c:v>
                </c:pt>
                <c:pt idx="5">
                  <c:v>1576.2335784295174</c:v>
                </c:pt>
                <c:pt idx="6">
                  <c:v>1569.8544622284298</c:v>
                </c:pt>
                <c:pt idx="7">
                  <c:v>1554.9917791207417</c:v>
                </c:pt>
                <c:pt idx="8">
                  <c:v>1574.0633636394566</c:v>
                </c:pt>
                <c:pt idx="9">
                  <c:v>1575.1813530767604</c:v>
                </c:pt>
                <c:pt idx="10">
                  <c:v>1573.0111382867001</c:v>
                </c:pt>
                <c:pt idx="11">
                  <c:v>1574.0633636394566</c:v>
                </c:pt>
                <c:pt idx="12">
                  <c:v>1577.2858037822741</c:v>
                </c:pt>
                <c:pt idx="13">
                  <c:v>1570.9066875811864</c:v>
                </c:pt>
                <c:pt idx="14">
                  <c:v>1578.3380291350306</c:v>
                </c:pt>
                <c:pt idx="15">
                  <c:v>1578.3380291350306</c:v>
                </c:pt>
                <c:pt idx="16">
                  <c:v>1575.1813530767604</c:v>
                </c:pt>
                <c:pt idx="17">
                  <c:v>1558.214219263559</c:v>
                </c:pt>
                <c:pt idx="18">
                  <c:v>1578.3380291350306</c:v>
                </c:pt>
                <c:pt idx="19">
                  <c:v>1575.1813530767604</c:v>
                </c:pt>
                <c:pt idx="20">
                  <c:v>1569.8544622284298</c:v>
                </c:pt>
                <c:pt idx="21">
                  <c:v>1564.5275713800991</c:v>
                </c:pt>
                <c:pt idx="22">
                  <c:v>1570.9066875811864</c:v>
                </c:pt>
                <c:pt idx="23">
                  <c:v>1546.5082122141409</c:v>
                </c:pt>
                <c:pt idx="24">
                  <c:v>1575.1813530767604</c:v>
                </c:pt>
                <c:pt idx="25">
                  <c:v>1551.8351030624715</c:v>
                </c:pt>
                <c:pt idx="26">
                  <c:v>1577.2858037822741</c:v>
                </c:pt>
                <c:pt idx="27">
                  <c:v>1565.5797967328558</c:v>
                </c:pt>
                <c:pt idx="28">
                  <c:v>1567.7500115229166</c:v>
                </c:pt>
                <c:pt idx="29">
                  <c:v>1573.0111382867001</c:v>
                </c:pt>
                <c:pt idx="30">
                  <c:v>1569.8544622284298</c:v>
                </c:pt>
                <c:pt idx="31">
                  <c:v>1574.0633636394566</c:v>
                </c:pt>
                <c:pt idx="32">
                  <c:v>1577.2858037822741</c:v>
                </c:pt>
                <c:pt idx="33">
                  <c:v>1577.2858037822741</c:v>
                </c:pt>
                <c:pt idx="34">
                  <c:v>1577.2858037822741</c:v>
                </c:pt>
                <c:pt idx="35">
                  <c:v>1569.8544622284298</c:v>
                </c:pt>
                <c:pt idx="36">
                  <c:v>1552.8873284152285</c:v>
                </c:pt>
                <c:pt idx="37">
                  <c:v>1578.3380291350306</c:v>
                </c:pt>
                <c:pt idx="38">
                  <c:v>1568.8022368756731</c:v>
                </c:pt>
                <c:pt idx="39">
                  <c:v>1575.1813530767604</c:v>
                </c:pt>
                <c:pt idx="40">
                  <c:v>1578.3380291350306</c:v>
                </c:pt>
                <c:pt idx="41">
                  <c:v>1567.7500115229166</c:v>
                </c:pt>
                <c:pt idx="42">
                  <c:v>1578.3380291350306</c:v>
                </c:pt>
                <c:pt idx="43">
                  <c:v>1574.0633636394566</c:v>
                </c:pt>
                <c:pt idx="44">
                  <c:v>1567.7500115229166</c:v>
                </c:pt>
                <c:pt idx="45">
                  <c:v>1565.5797967328558</c:v>
                </c:pt>
                <c:pt idx="46">
                  <c:v>1570.9066875811864</c:v>
                </c:pt>
                <c:pt idx="47">
                  <c:v>1576.2335784295174</c:v>
                </c:pt>
                <c:pt idx="48">
                  <c:v>1539.0768706602969</c:v>
                </c:pt>
                <c:pt idx="49">
                  <c:v>1538.0246453075399</c:v>
                </c:pt>
                <c:pt idx="50">
                  <c:v>1564.5275713800991</c:v>
                </c:pt>
                <c:pt idx="51">
                  <c:v>1567.7500115229166</c:v>
                </c:pt>
                <c:pt idx="52">
                  <c:v>1576.2335784295174</c:v>
                </c:pt>
                <c:pt idx="53">
                  <c:v>1567.7500115229166</c:v>
                </c:pt>
                <c:pt idx="54">
                  <c:v>1574.0633636394566</c:v>
                </c:pt>
                <c:pt idx="55">
                  <c:v>1574.0633636394566</c:v>
                </c:pt>
                <c:pt idx="56">
                  <c:v>1576.2335784295174</c:v>
                </c:pt>
                <c:pt idx="57">
                  <c:v>1563.4753460273425</c:v>
                </c:pt>
                <c:pt idx="58">
                  <c:v>1573.0111382867001</c:v>
                </c:pt>
                <c:pt idx="59">
                  <c:v>1541.1813213658102</c:v>
                </c:pt>
                <c:pt idx="60">
                  <c:v>1575.1813530767604</c:v>
                </c:pt>
                <c:pt idx="61">
                  <c:v>1571.9589129339433</c:v>
                </c:pt>
                <c:pt idx="62">
                  <c:v>1570.9066875811864</c:v>
                </c:pt>
                <c:pt idx="63">
                  <c:v>1578.3380291350306</c:v>
                </c:pt>
                <c:pt idx="64">
                  <c:v>1562.4231206745858</c:v>
                </c:pt>
                <c:pt idx="65">
                  <c:v>1577.2858037822741</c:v>
                </c:pt>
                <c:pt idx="66">
                  <c:v>1566.69778617016</c:v>
                </c:pt>
                <c:pt idx="67">
                  <c:v>1568.8022368756731</c:v>
                </c:pt>
                <c:pt idx="68">
                  <c:v>1563.4753460273425</c:v>
                </c:pt>
                <c:pt idx="69">
                  <c:v>1578.3380291350306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F2-4346-A851-FB2DEC5C3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5616"/>
        <c:axId val="234971304"/>
      </c:scatterChart>
      <c:valAx>
        <c:axId val="234975616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051280657281721"/>
              <c:y val="0.85566840434873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1304"/>
        <c:crosses val="autoZero"/>
        <c:crossBetween val="midCat"/>
        <c:majorUnit val="1000"/>
        <c:minorUnit val="100"/>
      </c:valAx>
      <c:valAx>
        <c:axId val="234971304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2.9502776645042542E-2"/>
              <c:y val="0.12677495068293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5616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60144148560347"/>
          <c:y val="0.89447010412986505"/>
          <c:w val="0.73273681922926692"/>
          <c:h val="0.10432098968282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layout>
        <c:manualLayout>
          <c:xMode val="edge"/>
          <c:yMode val="edge"/>
          <c:x val="0.15151299991766706"/>
          <c:y val="1.84640832042682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'10Y-30msa (4)'!$AT$4:$AT$73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198.02073885954385</c:v>
                </c:pt>
                <c:pt idx="2">
                  <c:v>196.73542368043078</c:v>
                </c:pt>
                <c:pt idx="3">
                  <c:v>198.10631301214815</c:v>
                </c:pt>
                <c:pt idx="4">
                  <c:v>197.42132309316551</c:v>
                </c:pt>
                <c:pt idx="5">
                  <c:v>197.5069964804334</c:v>
                </c:pt>
                <c:pt idx="6">
                  <c:v>197.76393146364674</c:v>
                </c:pt>
                <c:pt idx="7">
                  <c:v>197.5069964804334</c:v>
                </c:pt>
                <c:pt idx="8">
                  <c:v>198.27741889967663</c:v>
                </c:pt>
                <c:pt idx="9">
                  <c:v>197.9351505563051</c:v>
                </c:pt>
                <c:pt idx="10">
                  <c:v>197.9351505563051</c:v>
                </c:pt>
                <c:pt idx="11">
                  <c:v>198.44846828724823</c:v>
                </c:pt>
                <c:pt idx="12">
                  <c:v>197.9351505563051</c:v>
                </c:pt>
                <c:pt idx="13">
                  <c:v>197.67830065706644</c:v>
                </c:pt>
                <c:pt idx="14">
                  <c:v>197.9351505563051</c:v>
                </c:pt>
                <c:pt idx="15">
                  <c:v>197.67830065706644</c:v>
                </c:pt>
                <c:pt idx="16">
                  <c:v>198.36295065169023</c:v>
                </c:pt>
                <c:pt idx="17">
                  <c:v>197.33563549510538</c:v>
                </c:pt>
                <c:pt idx="18">
                  <c:v>197.9351505563051</c:v>
                </c:pt>
                <c:pt idx="19">
                  <c:v>197.76393146364674</c:v>
                </c:pt>
                <c:pt idx="20">
                  <c:v>198.27741889967663</c:v>
                </c:pt>
                <c:pt idx="21">
                  <c:v>197.84954809386474</c:v>
                </c:pt>
                <c:pt idx="22">
                  <c:v>198.10631301214815</c:v>
                </c:pt>
                <c:pt idx="23">
                  <c:v>197.9351505563051</c:v>
                </c:pt>
                <c:pt idx="24">
                  <c:v>195.87676367908298</c:v>
                </c:pt>
                <c:pt idx="25">
                  <c:v>198.10631301214815</c:v>
                </c:pt>
                <c:pt idx="26">
                  <c:v>198.36295065169023</c:v>
                </c:pt>
                <c:pt idx="27">
                  <c:v>197.07848734982466</c:v>
                </c:pt>
                <c:pt idx="28">
                  <c:v>198.44846828724823</c:v>
                </c:pt>
                <c:pt idx="29">
                  <c:v>197.5069964804334</c:v>
                </c:pt>
                <c:pt idx="30">
                  <c:v>197.84954809386474</c:v>
                </c:pt>
                <c:pt idx="31">
                  <c:v>197.59265566552969</c:v>
                </c:pt>
                <c:pt idx="32">
                  <c:v>198.10631301214815</c:v>
                </c:pt>
                <c:pt idx="33">
                  <c:v>198.02073885954385</c:v>
                </c:pt>
                <c:pt idx="34">
                  <c:v>198.02073885954385</c:v>
                </c:pt>
                <c:pt idx="35">
                  <c:v>198.02073885954385</c:v>
                </c:pt>
                <c:pt idx="36">
                  <c:v>198.27741889967663</c:v>
                </c:pt>
                <c:pt idx="37">
                  <c:v>198.36295065169023</c:v>
                </c:pt>
                <c:pt idx="38">
                  <c:v>198.36295065169023</c:v>
                </c:pt>
                <c:pt idx="39">
                  <c:v>197.84954809386474</c:v>
                </c:pt>
                <c:pt idx="40">
                  <c:v>197.84954809386474</c:v>
                </c:pt>
                <c:pt idx="41">
                  <c:v>198.02073885954385</c:v>
                </c:pt>
                <c:pt idx="42">
                  <c:v>198.36295065169023</c:v>
                </c:pt>
                <c:pt idx="43">
                  <c:v>197.67830065706644</c:v>
                </c:pt>
                <c:pt idx="44">
                  <c:v>197.42132309316551</c:v>
                </c:pt>
                <c:pt idx="45">
                  <c:v>198.36295065169023</c:v>
                </c:pt>
                <c:pt idx="46">
                  <c:v>196.90698404054976</c:v>
                </c:pt>
                <c:pt idx="47">
                  <c:v>197.9351505563051</c:v>
                </c:pt>
                <c:pt idx="48">
                  <c:v>196.5638061999546</c:v>
                </c:pt>
                <c:pt idx="49">
                  <c:v>197.9351505563051</c:v>
                </c:pt>
                <c:pt idx="50">
                  <c:v>198.10631301214815</c:v>
                </c:pt>
                <c:pt idx="51">
                  <c:v>198.36295065169023</c:v>
                </c:pt>
                <c:pt idx="52">
                  <c:v>198.02073885954385</c:v>
                </c:pt>
                <c:pt idx="53">
                  <c:v>198.36295065169023</c:v>
                </c:pt>
                <c:pt idx="54">
                  <c:v>197.42132309316551</c:v>
                </c:pt>
                <c:pt idx="55">
                  <c:v>197.33563549510538</c:v>
                </c:pt>
                <c:pt idx="56">
                  <c:v>198.10631301214815</c:v>
                </c:pt>
                <c:pt idx="57">
                  <c:v>197.84954809386474</c:v>
                </c:pt>
                <c:pt idx="58">
                  <c:v>198.10631301214815</c:v>
                </c:pt>
                <c:pt idx="59">
                  <c:v>197.07848734982466</c:v>
                </c:pt>
                <c:pt idx="60">
                  <c:v>196.5638061999546</c:v>
                </c:pt>
                <c:pt idx="61">
                  <c:v>198.10631301214815</c:v>
                </c:pt>
                <c:pt idx="62">
                  <c:v>198.36295065169023</c:v>
                </c:pt>
                <c:pt idx="63">
                  <c:v>196.99274282220401</c:v>
                </c:pt>
                <c:pt idx="64">
                  <c:v>197.42132309316551</c:v>
                </c:pt>
                <c:pt idx="65">
                  <c:v>197.67830065706644</c:v>
                </c:pt>
                <c:pt idx="66">
                  <c:v>198.02073885954385</c:v>
                </c:pt>
                <c:pt idx="67">
                  <c:v>198.44846828724823</c:v>
                </c:pt>
                <c:pt idx="68">
                  <c:v>198.27741889967663</c:v>
                </c:pt>
                <c:pt idx="69">
                  <c:v>198.19187302267594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F2-4318-BECC-3B87AE077A6A}"/>
            </c:ext>
          </c:extLst>
        </c:ser>
        <c:ser>
          <c:idx val="2"/>
          <c:order val="1"/>
          <c:tx>
            <c:v>E-granular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'10Y-30msa (4)'!$AO$4:$AO$73</c:f>
              <c:numCache>
                <c:formatCode>0.00</c:formatCode>
                <c:ptCount val="70"/>
                <c:pt idx="0">
                  <c:v>227.4</c:v>
                </c:pt>
                <c:pt idx="1">
                  <c:v>227.4</c:v>
                </c:pt>
                <c:pt idx="2">
                  <c:v>225.9</c:v>
                </c:pt>
                <c:pt idx="3" formatCode="General">
                  <c:v>227.5</c:v>
                </c:pt>
                <c:pt idx="4" formatCode="General">
                  <c:v>226.7</c:v>
                </c:pt>
                <c:pt idx="5" formatCode="General">
                  <c:v>226.8</c:v>
                </c:pt>
                <c:pt idx="6">
                  <c:v>227.1</c:v>
                </c:pt>
                <c:pt idx="7">
                  <c:v>226.8</c:v>
                </c:pt>
                <c:pt idx="8">
                  <c:v>227.7</c:v>
                </c:pt>
                <c:pt idx="9">
                  <c:v>227.3</c:v>
                </c:pt>
                <c:pt idx="10" formatCode="General">
                  <c:v>227.3</c:v>
                </c:pt>
                <c:pt idx="11">
                  <c:v>227.9</c:v>
                </c:pt>
                <c:pt idx="12">
                  <c:v>227.3</c:v>
                </c:pt>
                <c:pt idx="13" formatCode="0.0">
                  <c:v>227</c:v>
                </c:pt>
                <c:pt idx="14" formatCode="General">
                  <c:v>227.3</c:v>
                </c:pt>
                <c:pt idx="15" formatCode="General">
                  <c:v>227</c:v>
                </c:pt>
                <c:pt idx="16" formatCode="General">
                  <c:v>227.8</c:v>
                </c:pt>
                <c:pt idx="17" formatCode="General">
                  <c:v>226.6</c:v>
                </c:pt>
                <c:pt idx="18" formatCode="General">
                  <c:v>227.3</c:v>
                </c:pt>
                <c:pt idx="19" formatCode="General">
                  <c:v>227.1</c:v>
                </c:pt>
                <c:pt idx="20" formatCode="General">
                  <c:v>227.7</c:v>
                </c:pt>
                <c:pt idx="21" formatCode="General">
                  <c:v>227.2</c:v>
                </c:pt>
                <c:pt idx="22" formatCode="0.0">
                  <c:v>227.5</c:v>
                </c:pt>
                <c:pt idx="23" formatCode="0.0">
                  <c:v>227.3</c:v>
                </c:pt>
                <c:pt idx="24" formatCode="General">
                  <c:v>224.9</c:v>
                </c:pt>
                <c:pt idx="25" formatCode="General">
                  <c:v>227.5</c:v>
                </c:pt>
                <c:pt idx="26" formatCode="General">
                  <c:v>227.8</c:v>
                </c:pt>
                <c:pt idx="27" formatCode="General">
                  <c:v>226.3</c:v>
                </c:pt>
                <c:pt idx="28" formatCode="General">
                  <c:v>227.9</c:v>
                </c:pt>
                <c:pt idx="29" formatCode="General">
                  <c:v>226.8</c:v>
                </c:pt>
                <c:pt idx="30" formatCode="General">
                  <c:v>227.2</c:v>
                </c:pt>
                <c:pt idx="31" formatCode="General">
                  <c:v>226.9</c:v>
                </c:pt>
                <c:pt idx="32" formatCode="General">
                  <c:v>227.5</c:v>
                </c:pt>
                <c:pt idx="33" formatCode="General">
                  <c:v>227.4</c:v>
                </c:pt>
                <c:pt idx="34" formatCode="General">
                  <c:v>227.4</c:v>
                </c:pt>
                <c:pt idx="35" formatCode="General">
                  <c:v>227.4</c:v>
                </c:pt>
                <c:pt idx="36" formatCode="General">
                  <c:v>227.7</c:v>
                </c:pt>
                <c:pt idx="37" formatCode="General">
                  <c:v>227.8</c:v>
                </c:pt>
                <c:pt idx="38" formatCode="General">
                  <c:v>227.8</c:v>
                </c:pt>
                <c:pt idx="39" formatCode="General">
                  <c:v>227.2</c:v>
                </c:pt>
                <c:pt idx="40" formatCode="General">
                  <c:v>227.2</c:v>
                </c:pt>
                <c:pt idx="41" formatCode="General">
                  <c:v>227.4</c:v>
                </c:pt>
                <c:pt idx="42" formatCode="General">
                  <c:v>227.8</c:v>
                </c:pt>
                <c:pt idx="43" formatCode="General">
                  <c:v>227</c:v>
                </c:pt>
                <c:pt idx="44" formatCode="General">
                  <c:v>226.7</c:v>
                </c:pt>
                <c:pt idx="45" formatCode="General">
                  <c:v>227.8</c:v>
                </c:pt>
                <c:pt idx="46" formatCode="General">
                  <c:v>226.1</c:v>
                </c:pt>
                <c:pt idx="47" formatCode="General">
                  <c:v>227.3</c:v>
                </c:pt>
                <c:pt idx="48" formatCode="General">
                  <c:v>225.7</c:v>
                </c:pt>
                <c:pt idx="49" formatCode="General">
                  <c:v>227.3</c:v>
                </c:pt>
                <c:pt idx="50" formatCode="General">
                  <c:v>227.5</c:v>
                </c:pt>
                <c:pt idx="51" formatCode="General">
                  <c:v>227.8</c:v>
                </c:pt>
                <c:pt idx="52" formatCode="General">
                  <c:v>227.4</c:v>
                </c:pt>
                <c:pt idx="53" formatCode="General">
                  <c:v>227.8</c:v>
                </c:pt>
                <c:pt idx="54" formatCode="General">
                  <c:v>226.7</c:v>
                </c:pt>
                <c:pt idx="55" formatCode="General">
                  <c:v>226.6</c:v>
                </c:pt>
                <c:pt idx="56" formatCode="General">
                  <c:v>227.5</c:v>
                </c:pt>
                <c:pt idx="57" formatCode="General">
                  <c:v>227.2</c:v>
                </c:pt>
                <c:pt idx="58" formatCode="General">
                  <c:v>227.5</c:v>
                </c:pt>
                <c:pt idx="59" formatCode="General">
                  <c:v>226.3</c:v>
                </c:pt>
                <c:pt idx="60" formatCode="General">
                  <c:v>225.7</c:v>
                </c:pt>
                <c:pt idx="61" formatCode="General">
                  <c:v>227.5</c:v>
                </c:pt>
                <c:pt idx="62" formatCode="General">
                  <c:v>227.8</c:v>
                </c:pt>
                <c:pt idx="63" formatCode="General">
                  <c:v>226.2</c:v>
                </c:pt>
                <c:pt idx="64" formatCode="General">
                  <c:v>226.7</c:v>
                </c:pt>
                <c:pt idx="65" formatCode="General">
                  <c:v>227</c:v>
                </c:pt>
                <c:pt idx="66" formatCode="General">
                  <c:v>227.4</c:v>
                </c:pt>
                <c:pt idx="67" formatCode="General">
                  <c:v>227.9</c:v>
                </c:pt>
                <c:pt idx="68" formatCode="General">
                  <c:v>227.7</c:v>
                </c:pt>
                <c:pt idx="69" formatCode="General">
                  <c:v>227.6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F2-4318-BECC-3B87AE077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11103443506367"/>
          <c:y val="0.12547050154089323"/>
          <c:w val="0.81381776735349853"/>
          <c:h val="0.66298310158212059"/>
        </c:manualLayout>
      </c:layout>
      <c:scatterChart>
        <c:scatterStyle val="lineMarker"/>
        <c:varyColors val="0"/>
        <c:ser>
          <c:idx val="0"/>
          <c:order val="0"/>
          <c:tx>
            <c:v>Normalised Peak Deflections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'10Y-30msa (4)'!$F$4:$F$73</c:f>
              <c:numCache>
                <c:formatCode>0.000</c:formatCode>
                <c:ptCount val="70"/>
                <c:pt idx="0">
                  <c:v>0.14899999999999999</c:v>
                </c:pt>
                <c:pt idx="1">
                  <c:v>0.12</c:v>
                </c:pt>
                <c:pt idx="2">
                  <c:v>9.6000000000000002E-2</c:v>
                </c:pt>
                <c:pt idx="3">
                  <c:v>0.185</c:v>
                </c:pt>
                <c:pt idx="4">
                  <c:v>0.189</c:v>
                </c:pt>
                <c:pt idx="5">
                  <c:v>0.17</c:v>
                </c:pt>
                <c:pt idx="6">
                  <c:v>0.13400000000000001</c:v>
                </c:pt>
                <c:pt idx="7">
                  <c:v>0.09</c:v>
                </c:pt>
                <c:pt idx="8">
                  <c:v>0.11800000000000001</c:v>
                </c:pt>
                <c:pt idx="9">
                  <c:v>0.20899999999999999</c:v>
                </c:pt>
                <c:pt idx="10">
                  <c:v>0.14100000000000001</c:v>
                </c:pt>
                <c:pt idx="11">
                  <c:v>0.17100000000000001</c:v>
                </c:pt>
                <c:pt idx="12">
                  <c:v>0.08</c:v>
                </c:pt>
                <c:pt idx="13">
                  <c:v>0.65400000000000003</c:v>
                </c:pt>
                <c:pt idx="14">
                  <c:v>0.184</c:v>
                </c:pt>
                <c:pt idx="15">
                  <c:v>8.5000000000000006E-2</c:v>
                </c:pt>
                <c:pt idx="16">
                  <c:v>0.13900000000000001</c:v>
                </c:pt>
                <c:pt idx="17">
                  <c:v>8.4000000000000005E-2</c:v>
                </c:pt>
                <c:pt idx="18">
                  <c:v>0.113</c:v>
                </c:pt>
                <c:pt idx="19">
                  <c:v>0.13400000000000001</c:v>
                </c:pt>
                <c:pt idx="20">
                  <c:v>0.112</c:v>
                </c:pt>
                <c:pt idx="21">
                  <c:v>0.13600000000000001</c:v>
                </c:pt>
                <c:pt idx="22">
                  <c:v>9.0999999999999998E-2</c:v>
                </c:pt>
                <c:pt idx="23">
                  <c:v>0.155</c:v>
                </c:pt>
                <c:pt idx="24">
                  <c:v>0.108</c:v>
                </c:pt>
                <c:pt idx="25">
                  <c:v>0.115</c:v>
                </c:pt>
                <c:pt idx="26">
                  <c:v>0.105</c:v>
                </c:pt>
                <c:pt idx="27">
                  <c:v>0.16800000000000001</c:v>
                </c:pt>
                <c:pt idx="28">
                  <c:v>0.182</c:v>
                </c:pt>
                <c:pt idx="29">
                  <c:v>0.122</c:v>
                </c:pt>
                <c:pt idx="30">
                  <c:v>7.5999999999999998E-2</c:v>
                </c:pt>
                <c:pt idx="31">
                  <c:v>0.13300000000000001</c:v>
                </c:pt>
                <c:pt idx="32">
                  <c:v>0.154</c:v>
                </c:pt>
                <c:pt idx="33">
                  <c:v>0.19500000000000001</c:v>
                </c:pt>
                <c:pt idx="34">
                  <c:v>0.127</c:v>
                </c:pt>
                <c:pt idx="35">
                  <c:v>0.152</c:v>
                </c:pt>
                <c:pt idx="36">
                  <c:v>0.26400000000000001</c:v>
                </c:pt>
                <c:pt idx="37">
                  <c:v>0.111</c:v>
                </c:pt>
                <c:pt idx="38">
                  <c:v>0.17399999999999999</c:v>
                </c:pt>
                <c:pt idx="39">
                  <c:v>0.188</c:v>
                </c:pt>
                <c:pt idx="40">
                  <c:v>0.14599999999999999</c:v>
                </c:pt>
                <c:pt idx="41">
                  <c:v>0.154</c:v>
                </c:pt>
                <c:pt idx="42">
                  <c:v>0.13100000000000001</c:v>
                </c:pt>
                <c:pt idx="43">
                  <c:v>0.13900000000000001</c:v>
                </c:pt>
                <c:pt idx="44">
                  <c:v>0.17599999999999999</c:v>
                </c:pt>
                <c:pt idx="45">
                  <c:v>0.24399999999999999</c:v>
                </c:pt>
                <c:pt idx="46">
                  <c:v>0.26600000000000001</c:v>
                </c:pt>
                <c:pt idx="47">
                  <c:v>0.106</c:v>
                </c:pt>
                <c:pt idx="48">
                  <c:v>0.36699999999999999</c:v>
                </c:pt>
                <c:pt idx="49">
                  <c:v>0.307</c:v>
                </c:pt>
                <c:pt idx="50">
                  <c:v>0.2</c:v>
                </c:pt>
                <c:pt idx="51">
                  <c:v>0.16400000000000001</c:v>
                </c:pt>
                <c:pt idx="52">
                  <c:v>0.13500000000000001</c:v>
                </c:pt>
                <c:pt idx="53">
                  <c:v>0.14100000000000001</c:v>
                </c:pt>
                <c:pt idx="54">
                  <c:v>0.156</c:v>
                </c:pt>
                <c:pt idx="55">
                  <c:v>0.19900000000000001</c:v>
                </c:pt>
                <c:pt idx="56">
                  <c:v>0.16300000000000001</c:v>
                </c:pt>
                <c:pt idx="57">
                  <c:v>0.14399999999999999</c:v>
                </c:pt>
                <c:pt idx="58">
                  <c:v>0.14199999999999999</c:v>
                </c:pt>
                <c:pt idx="59">
                  <c:v>0.24399999999999999</c:v>
                </c:pt>
                <c:pt idx="60">
                  <c:v>0.18099999999999999</c:v>
                </c:pt>
                <c:pt idx="61">
                  <c:v>0.16</c:v>
                </c:pt>
                <c:pt idx="62">
                  <c:v>0.315</c:v>
                </c:pt>
                <c:pt idx="63">
                  <c:v>0.184</c:v>
                </c:pt>
                <c:pt idx="64">
                  <c:v>0.19700000000000001</c:v>
                </c:pt>
                <c:pt idx="65">
                  <c:v>0.19500000000000001</c:v>
                </c:pt>
                <c:pt idx="66">
                  <c:v>0.28599999999999998</c:v>
                </c:pt>
                <c:pt idx="67">
                  <c:v>0.16600000000000001</c:v>
                </c:pt>
                <c:pt idx="68">
                  <c:v>0.18099999999999999</c:v>
                </c:pt>
                <c:pt idx="69">
                  <c:v>0.27600000000000002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32-4981-BA41-11A24F0BE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30376"/>
        <c:axId val="339834688"/>
      </c:scatterChart>
      <c:valAx>
        <c:axId val="339830376"/>
        <c:scaling>
          <c:orientation val="minMax"/>
          <c:max val="557000"/>
          <c:min val="53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587241861972121"/>
              <c:y val="0.907520257405513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4688"/>
        <c:crosses val="autoZero"/>
        <c:crossBetween val="midCat"/>
        <c:majorUnit val="1000"/>
        <c:minorUnit val="200"/>
      </c:valAx>
      <c:valAx>
        <c:axId val="339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Normalised Peak Deflection, mm</a:t>
                </a:r>
              </a:p>
            </c:rich>
          </c:tx>
          <c:layout>
            <c:manualLayout>
              <c:xMode val="edge"/>
              <c:yMode val="edge"/>
              <c:x val="2.3145078363424443E-2"/>
              <c:y val="0.19101114294592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Elastic 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201286617281"/>
          <c:y val="0.16720595135569954"/>
          <c:w val="0.81995597365983552"/>
          <c:h val="0.58118529023844245"/>
        </c:manualLayout>
      </c:layout>
      <c:scatterChart>
        <c:scatterStyle val="lineMarker"/>
        <c:varyColors val="0"/>
        <c:ser>
          <c:idx val="1"/>
          <c:order val="0"/>
          <c:tx>
            <c:v>Corrected 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'10Y-30msa (4)'!$AU$4:$AU$73</c:f>
              <c:numCache>
                <c:formatCode>0.00</c:formatCode>
                <c:ptCount val="70"/>
                <c:pt idx="0">
                  <c:v>82.093281630882302</c:v>
                </c:pt>
                <c:pt idx="1">
                  <c:v>82.093281630882302</c:v>
                </c:pt>
                <c:pt idx="2">
                  <c:v>82.183188106073175</c:v>
                </c:pt>
                <c:pt idx="3">
                  <c:v>82.093281630882302</c:v>
                </c:pt>
                <c:pt idx="4">
                  <c:v>82.183188106073175</c:v>
                </c:pt>
                <c:pt idx="5">
                  <c:v>82.183188106073175</c:v>
                </c:pt>
                <c:pt idx="6">
                  <c:v>82.093281630882302</c:v>
                </c:pt>
                <c:pt idx="7">
                  <c:v>82.183188106073175</c:v>
                </c:pt>
                <c:pt idx="8">
                  <c:v>82.183188106073175</c:v>
                </c:pt>
                <c:pt idx="9">
                  <c:v>82.093281630882302</c:v>
                </c:pt>
                <c:pt idx="10">
                  <c:v>82.183188106073175</c:v>
                </c:pt>
                <c:pt idx="11">
                  <c:v>82.093281630882302</c:v>
                </c:pt>
                <c:pt idx="12">
                  <c:v>82.093281630882302</c:v>
                </c:pt>
                <c:pt idx="13">
                  <c:v>82.183188106073175</c:v>
                </c:pt>
                <c:pt idx="14">
                  <c:v>82.093281630882302</c:v>
                </c:pt>
                <c:pt idx="15">
                  <c:v>82.183188106073175</c:v>
                </c:pt>
                <c:pt idx="16">
                  <c:v>82.183188106073175</c:v>
                </c:pt>
                <c:pt idx="17">
                  <c:v>82.183188106073175</c:v>
                </c:pt>
                <c:pt idx="18">
                  <c:v>82.093281630882302</c:v>
                </c:pt>
                <c:pt idx="19">
                  <c:v>82.093281630882302</c:v>
                </c:pt>
                <c:pt idx="20">
                  <c:v>82.183188106073175</c:v>
                </c:pt>
                <c:pt idx="21">
                  <c:v>82.183188106073175</c:v>
                </c:pt>
                <c:pt idx="22">
                  <c:v>82.183188106073175</c:v>
                </c:pt>
                <c:pt idx="23">
                  <c:v>82.183188106073175</c:v>
                </c:pt>
                <c:pt idx="24">
                  <c:v>82.183188106073175</c:v>
                </c:pt>
                <c:pt idx="25">
                  <c:v>82.093281630882302</c:v>
                </c:pt>
                <c:pt idx="26">
                  <c:v>82.183188106073175</c:v>
                </c:pt>
                <c:pt idx="27">
                  <c:v>82.183188106073175</c:v>
                </c:pt>
                <c:pt idx="28">
                  <c:v>82.093281630882302</c:v>
                </c:pt>
                <c:pt idx="29">
                  <c:v>82.093281630882302</c:v>
                </c:pt>
                <c:pt idx="30">
                  <c:v>82.093281630882302</c:v>
                </c:pt>
                <c:pt idx="31">
                  <c:v>82.093281630882302</c:v>
                </c:pt>
                <c:pt idx="32">
                  <c:v>82.093281630882302</c:v>
                </c:pt>
                <c:pt idx="33">
                  <c:v>82.183188106073175</c:v>
                </c:pt>
                <c:pt idx="34">
                  <c:v>82.183188106073175</c:v>
                </c:pt>
                <c:pt idx="35">
                  <c:v>82.183188106073175</c:v>
                </c:pt>
                <c:pt idx="36">
                  <c:v>82.093281630882302</c:v>
                </c:pt>
                <c:pt idx="37">
                  <c:v>82.093281630882302</c:v>
                </c:pt>
                <c:pt idx="38">
                  <c:v>82.093281630882302</c:v>
                </c:pt>
                <c:pt idx="39">
                  <c:v>82.183188106073175</c:v>
                </c:pt>
                <c:pt idx="40">
                  <c:v>82.183188106073175</c:v>
                </c:pt>
                <c:pt idx="41">
                  <c:v>82.093281630882302</c:v>
                </c:pt>
                <c:pt idx="42">
                  <c:v>82.093281630882302</c:v>
                </c:pt>
                <c:pt idx="43">
                  <c:v>82.093281630882302</c:v>
                </c:pt>
                <c:pt idx="44">
                  <c:v>82.183188106073175</c:v>
                </c:pt>
                <c:pt idx="45">
                  <c:v>82.093281630882302</c:v>
                </c:pt>
                <c:pt idx="46">
                  <c:v>82.183188106073175</c:v>
                </c:pt>
                <c:pt idx="47">
                  <c:v>82.183188106073175</c:v>
                </c:pt>
                <c:pt idx="48">
                  <c:v>82.183188106073175</c:v>
                </c:pt>
                <c:pt idx="49">
                  <c:v>82.183188106073175</c:v>
                </c:pt>
                <c:pt idx="50">
                  <c:v>82.093281630882302</c:v>
                </c:pt>
                <c:pt idx="51">
                  <c:v>82.093281630882302</c:v>
                </c:pt>
                <c:pt idx="52">
                  <c:v>82.183188106073175</c:v>
                </c:pt>
                <c:pt idx="53">
                  <c:v>82.093281630882302</c:v>
                </c:pt>
                <c:pt idx="54">
                  <c:v>82.183188106073175</c:v>
                </c:pt>
                <c:pt idx="55">
                  <c:v>82.183188106073175</c:v>
                </c:pt>
                <c:pt idx="56">
                  <c:v>82.183188106073175</c:v>
                </c:pt>
                <c:pt idx="57">
                  <c:v>82.183188106073175</c:v>
                </c:pt>
                <c:pt idx="58">
                  <c:v>82.183188106073175</c:v>
                </c:pt>
                <c:pt idx="59">
                  <c:v>82.093281630882302</c:v>
                </c:pt>
                <c:pt idx="60">
                  <c:v>82.183188106073175</c:v>
                </c:pt>
                <c:pt idx="61">
                  <c:v>82.183188106073175</c:v>
                </c:pt>
                <c:pt idx="62">
                  <c:v>82.093281630882302</c:v>
                </c:pt>
                <c:pt idx="63">
                  <c:v>82.183188106073175</c:v>
                </c:pt>
                <c:pt idx="64">
                  <c:v>82.183188106073175</c:v>
                </c:pt>
                <c:pt idx="65">
                  <c:v>82.183188106073175</c:v>
                </c:pt>
                <c:pt idx="66">
                  <c:v>82.093281630882302</c:v>
                </c:pt>
                <c:pt idx="67">
                  <c:v>82.183188106073175</c:v>
                </c:pt>
                <c:pt idx="68">
                  <c:v>82.093281630882302</c:v>
                </c:pt>
                <c:pt idx="69">
                  <c:v>82.183188106073175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AD-4CDF-B201-8ED4CB5F78BB}"/>
            </c:ext>
          </c:extLst>
        </c:ser>
        <c:ser>
          <c:idx val="2"/>
          <c:order val="1"/>
          <c:tx>
            <c:v>E-Subgrade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'10Y-30msa (4)'!$AP$4:$AP$73</c:f>
              <c:numCache>
                <c:formatCode>0.00</c:formatCode>
                <c:ptCount val="70"/>
                <c:pt idx="0">
                  <c:v>94.9</c:v>
                </c:pt>
                <c:pt idx="1">
                  <c:v>94.9</c:v>
                </c:pt>
                <c:pt idx="2">
                  <c:v>95</c:v>
                </c:pt>
                <c:pt idx="3" formatCode="General">
                  <c:v>94.9</c:v>
                </c:pt>
                <c:pt idx="4" formatCode="General">
                  <c:v>95</c:v>
                </c:pt>
                <c:pt idx="5" formatCode="General">
                  <c:v>95</c:v>
                </c:pt>
                <c:pt idx="6">
                  <c:v>94.9</c:v>
                </c:pt>
                <c:pt idx="7">
                  <c:v>95</c:v>
                </c:pt>
                <c:pt idx="8">
                  <c:v>95</c:v>
                </c:pt>
                <c:pt idx="9">
                  <c:v>94.9</c:v>
                </c:pt>
                <c:pt idx="10" formatCode="General">
                  <c:v>95</c:v>
                </c:pt>
                <c:pt idx="11">
                  <c:v>94.9</c:v>
                </c:pt>
                <c:pt idx="12">
                  <c:v>94.9</c:v>
                </c:pt>
                <c:pt idx="13" formatCode="General">
                  <c:v>95</c:v>
                </c:pt>
                <c:pt idx="14" formatCode="General">
                  <c:v>94.9</c:v>
                </c:pt>
                <c:pt idx="15" formatCode="General">
                  <c:v>95</c:v>
                </c:pt>
                <c:pt idx="16" formatCode="General">
                  <c:v>95</c:v>
                </c:pt>
                <c:pt idx="17" formatCode="General">
                  <c:v>95</c:v>
                </c:pt>
                <c:pt idx="18" formatCode="General">
                  <c:v>94.9</c:v>
                </c:pt>
                <c:pt idx="19" formatCode="General">
                  <c:v>94.9</c:v>
                </c:pt>
                <c:pt idx="20" formatCode="General">
                  <c:v>95</c:v>
                </c:pt>
                <c:pt idx="21" formatCode="General">
                  <c:v>95</c:v>
                </c:pt>
                <c:pt idx="22" formatCode="General">
                  <c:v>95</c:v>
                </c:pt>
                <c:pt idx="23" formatCode="General">
                  <c:v>95</c:v>
                </c:pt>
                <c:pt idx="24" formatCode="General">
                  <c:v>95</c:v>
                </c:pt>
                <c:pt idx="25" formatCode="General">
                  <c:v>94.9</c:v>
                </c:pt>
                <c:pt idx="26" formatCode="General">
                  <c:v>95</c:v>
                </c:pt>
                <c:pt idx="27" formatCode="General">
                  <c:v>95</c:v>
                </c:pt>
                <c:pt idx="28" formatCode="General">
                  <c:v>94.9</c:v>
                </c:pt>
                <c:pt idx="29" formatCode="General">
                  <c:v>94.9</c:v>
                </c:pt>
                <c:pt idx="30" formatCode="General">
                  <c:v>94.9</c:v>
                </c:pt>
                <c:pt idx="31" formatCode="General">
                  <c:v>94.9</c:v>
                </c:pt>
                <c:pt idx="32" formatCode="General">
                  <c:v>94.9</c:v>
                </c:pt>
                <c:pt idx="33" formatCode="General">
                  <c:v>95</c:v>
                </c:pt>
                <c:pt idx="34" formatCode="General">
                  <c:v>95</c:v>
                </c:pt>
                <c:pt idx="35" formatCode="General">
                  <c:v>95</c:v>
                </c:pt>
                <c:pt idx="36" formatCode="General">
                  <c:v>94.9</c:v>
                </c:pt>
                <c:pt idx="37" formatCode="General">
                  <c:v>94.9</c:v>
                </c:pt>
                <c:pt idx="38" formatCode="General">
                  <c:v>94.9</c:v>
                </c:pt>
                <c:pt idx="39" formatCode="General">
                  <c:v>95</c:v>
                </c:pt>
                <c:pt idx="40" formatCode="General">
                  <c:v>95</c:v>
                </c:pt>
                <c:pt idx="41" formatCode="General">
                  <c:v>94.9</c:v>
                </c:pt>
                <c:pt idx="42" formatCode="General">
                  <c:v>94.9</c:v>
                </c:pt>
                <c:pt idx="43" formatCode="General">
                  <c:v>94.9</c:v>
                </c:pt>
                <c:pt idx="44" formatCode="General">
                  <c:v>95</c:v>
                </c:pt>
                <c:pt idx="45" formatCode="General">
                  <c:v>94.9</c:v>
                </c:pt>
                <c:pt idx="46" formatCode="General">
                  <c:v>95</c:v>
                </c:pt>
                <c:pt idx="47" formatCode="General">
                  <c:v>95</c:v>
                </c:pt>
                <c:pt idx="48" formatCode="General">
                  <c:v>95</c:v>
                </c:pt>
                <c:pt idx="49" formatCode="General">
                  <c:v>95</c:v>
                </c:pt>
                <c:pt idx="50" formatCode="General">
                  <c:v>94.9</c:v>
                </c:pt>
                <c:pt idx="51" formatCode="General">
                  <c:v>94.9</c:v>
                </c:pt>
                <c:pt idx="52" formatCode="General">
                  <c:v>95</c:v>
                </c:pt>
                <c:pt idx="53" formatCode="General">
                  <c:v>94.9</c:v>
                </c:pt>
                <c:pt idx="54" formatCode="General">
                  <c:v>95</c:v>
                </c:pt>
                <c:pt idx="55" formatCode="General">
                  <c:v>95</c:v>
                </c:pt>
                <c:pt idx="56" formatCode="General">
                  <c:v>95</c:v>
                </c:pt>
                <c:pt idx="57" formatCode="General">
                  <c:v>95</c:v>
                </c:pt>
                <c:pt idx="58" formatCode="General">
                  <c:v>95</c:v>
                </c:pt>
                <c:pt idx="59" formatCode="General">
                  <c:v>94.9</c:v>
                </c:pt>
                <c:pt idx="60" formatCode="General">
                  <c:v>95</c:v>
                </c:pt>
                <c:pt idx="61" formatCode="General">
                  <c:v>95</c:v>
                </c:pt>
                <c:pt idx="62" formatCode="General">
                  <c:v>94.9</c:v>
                </c:pt>
                <c:pt idx="63" formatCode="General">
                  <c:v>95</c:v>
                </c:pt>
                <c:pt idx="64" formatCode="General">
                  <c:v>95</c:v>
                </c:pt>
                <c:pt idx="65" formatCode="General">
                  <c:v>95</c:v>
                </c:pt>
                <c:pt idx="66" formatCode="General">
                  <c:v>94.9</c:v>
                </c:pt>
                <c:pt idx="67" formatCode="General">
                  <c:v>95</c:v>
                </c:pt>
                <c:pt idx="68" formatCode="General">
                  <c:v>94.9</c:v>
                </c:pt>
                <c:pt idx="69" formatCode="General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AD-4CDF-B201-8ED4CB5F7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6008"/>
        <c:axId val="234973656"/>
      </c:scatterChart>
      <c:valAx>
        <c:axId val="234976008"/>
        <c:scaling>
          <c:orientation val="minMax"/>
          <c:max val="557000"/>
          <c:min val="534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5745658084178498"/>
              <c:y val="0.8517392153793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3656"/>
        <c:crosses val="autoZero"/>
        <c:crossBetween val="midCat"/>
        <c:majorUnit val="1000"/>
        <c:minorUnit val="100"/>
      </c:valAx>
      <c:valAx>
        <c:axId val="23497365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Back Calculated E Modulus Values</a:t>
                </a:r>
              </a:p>
            </c:rich>
          </c:tx>
          <c:layout>
            <c:manualLayout>
              <c:xMode val="edge"/>
              <c:yMode val="edge"/>
              <c:x val="1.7954162600328394E-2"/>
              <c:y val="0.13818573186434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7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71307869928336"/>
          <c:y val="0.88325128385542861"/>
          <c:w val="0.76061204061031751"/>
          <c:h val="0.11504189636629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FATIGUE</a:t>
            </a:r>
          </a:p>
        </c:rich>
      </c:tx>
      <c:layout>
        <c:manualLayout>
          <c:xMode val="edge"/>
          <c:yMode val="edge"/>
          <c:x val="0.31288188126654176"/>
          <c:y val="1.37990531893740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[2]Summary!$K$3</c:f>
              <c:strCache>
                <c:ptCount val="1"/>
                <c:pt idx="0">
                  <c:v>Back calculated Tensile Strain (microstrains)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[2]Summary!$K$4:$K$11</c15:sqref>
                  </c15:fullRef>
                </c:ext>
              </c:extLst>
              <c:f>[2]Summary!$K$4:$K$10</c:f>
              <c:numCache>
                <c:formatCode>General</c:formatCode>
                <c:ptCount val="7"/>
                <c:pt idx="0">
                  <c:v>147</c:v>
                </c:pt>
                <c:pt idx="1">
                  <c:v>147</c:v>
                </c:pt>
                <c:pt idx="2">
                  <c:v>148</c:v>
                </c:pt>
                <c:pt idx="3">
                  <c:v>234.2</c:v>
                </c:pt>
                <c:pt idx="4">
                  <c:v>140.5</c:v>
                </c:pt>
                <c:pt idx="5">
                  <c:v>185.79999999999998</c:v>
                </c:pt>
                <c:pt idx="6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06-4CCC-86CB-744B5E8F96C5}"/>
            </c:ext>
          </c:extLst>
        </c:ser>
        <c:ser>
          <c:idx val="3"/>
          <c:order val="1"/>
          <c:tx>
            <c:strRef>
              <c:f>[2]Summary!$L$3</c:f>
              <c:strCache>
                <c:ptCount val="1"/>
                <c:pt idx="0">
                  <c:v>Allowable Tensile Strain (microstrains)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[2]Summary!$L$4:$L$11</c15:sqref>
                  </c15:fullRef>
                </c:ext>
              </c:extLst>
              <c:f>[2]Summary!$L$4:$L$10</c:f>
              <c:numCache>
                <c:formatCode>General</c:formatCode>
                <c:ptCount val="7"/>
                <c:pt idx="0">
                  <c:v>221.04978228212497</c:v>
                </c:pt>
                <c:pt idx="1">
                  <c:v>221.11706180500059</c:v>
                </c:pt>
                <c:pt idx="2">
                  <c:v>221.67970452774171</c:v>
                </c:pt>
                <c:pt idx="3">
                  <c:v>264.53614287049254</c:v>
                </c:pt>
                <c:pt idx="4">
                  <c:v>220.75550121158849</c:v>
                </c:pt>
                <c:pt idx="5">
                  <c:v>238.84263415303604</c:v>
                </c:pt>
                <c:pt idx="6">
                  <c:v>264.50779849944178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06-4CCC-86CB-744B5E8F9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Tangential Strain Values, micro strains</a:t>
                </a:r>
              </a:p>
            </c:rich>
          </c:tx>
          <c:layout>
            <c:manualLayout>
              <c:xMode val="edge"/>
              <c:yMode val="edge"/>
              <c:x val="3.529129495932122E-3"/>
              <c:y val="0.17802946987498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846746606560249E-2"/>
          <c:y val="5.3164247848379913E-2"/>
          <c:w val="0.86747606279675959"/>
          <c:h val="5.9977801995538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PAVEMENT PERFORMANCE IN RUTTING</a:t>
            </a:r>
          </a:p>
        </c:rich>
      </c:tx>
      <c:layout>
        <c:manualLayout>
          <c:xMode val="edge"/>
          <c:yMode val="edge"/>
          <c:x val="0.3127541405388356"/>
          <c:y val="8.849202345442758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strRef>
              <c:f>[2]Summary!$N$3</c:f>
              <c:strCache>
                <c:ptCount val="1"/>
                <c:pt idx="0">
                  <c:v>Back calculated Compressive stress (microstarins)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[2]Summary!$N$4:$N$11</c15:sqref>
                  </c15:fullRef>
                </c:ext>
              </c:extLst>
              <c:f>[2]Summary!$N$4:$N$10</c:f>
              <c:numCache>
                <c:formatCode>General</c:formatCode>
                <c:ptCount val="7"/>
                <c:pt idx="0">
                  <c:v>250.70000000000002</c:v>
                </c:pt>
                <c:pt idx="1">
                  <c:v>250.8</c:v>
                </c:pt>
                <c:pt idx="2">
                  <c:v>251.6</c:v>
                </c:pt>
                <c:pt idx="3">
                  <c:v>325.90000000000003</c:v>
                </c:pt>
                <c:pt idx="4">
                  <c:v>230.9</c:v>
                </c:pt>
                <c:pt idx="5">
                  <c:v>264.10000000000002</c:v>
                </c:pt>
                <c:pt idx="6">
                  <c:v>294.3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B-4856-A33B-F50FCB254517}"/>
            </c:ext>
          </c:extLst>
        </c:ser>
        <c:ser>
          <c:idx val="3"/>
          <c:order val="1"/>
          <c:tx>
            <c:strRef>
              <c:f>[2]Summary!$O$3</c:f>
              <c:strCache>
                <c:ptCount val="1"/>
                <c:pt idx="0">
                  <c:v>Allowable Compressive Stress (microstrains)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  <a:sp3d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[1]Summary!$E$4:$E$10</c15:sqref>
                  </c15:fullRef>
                </c:ext>
              </c:extLst>
              <c:f>[1]Summary!$E$4:$E$10</c:f>
              <c:strCache>
                <c:ptCount val="7"/>
                <c:pt idx="0">
                  <c:v>534720-540542</c:v>
                </c:pt>
                <c:pt idx="1">
                  <c:v>540542-542607</c:v>
                </c:pt>
                <c:pt idx="2">
                  <c:v>542607-543959</c:v>
                </c:pt>
                <c:pt idx="3">
                  <c:v>543959-545091</c:v>
                </c:pt>
                <c:pt idx="4">
                  <c:v>545091-546654</c:v>
                </c:pt>
                <c:pt idx="5">
                  <c:v>546654-549972</c:v>
                </c:pt>
                <c:pt idx="6">
                  <c:v>549972-556058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[2]Summary!$O$4:$O$11</c15:sqref>
                  </c15:fullRef>
                </c:ext>
              </c:extLst>
              <c:f>[2]Summary!$O$4:$O$10</c:f>
              <c:numCache>
                <c:formatCode>General</c:formatCode>
                <c:ptCount val="7"/>
                <c:pt idx="0">
                  <c:v>477.89729000779016</c:v>
                </c:pt>
                <c:pt idx="1">
                  <c:v>477.89729000779016</c:v>
                </c:pt>
                <c:pt idx="2">
                  <c:v>477.89729000779016</c:v>
                </c:pt>
                <c:pt idx="3">
                  <c:v>477.89729000779016</c:v>
                </c:pt>
                <c:pt idx="4">
                  <c:v>477.89729000779016</c:v>
                </c:pt>
                <c:pt idx="5">
                  <c:v>477.89729000779016</c:v>
                </c:pt>
                <c:pt idx="6">
                  <c:v>477.89729000779016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AB-4856-A33B-F50FCB254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Compressive Strain Values, micro strains</a:t>
                </a:r>
              </a:p>
            </c:rich>
          </c:tx>
          <c:layout>
            <c:manualLayout>
              <c:xMode val="edge"/>
              <c:yMode val="edge"/>
              <c:x val="1.0405798884514436E-2"/>
              <c:y val="0.16653138437482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7918403691819056E-2"/>
          <c:y val="4.184669335270217E-2"/>
          <c:w val="0.96736223426398971"/>
          <c:h val="7.7962448165971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solidFill>
            <a:schemeClr val="accent2"/>
          </a:solidFill>
        </a:ln>
        <a:effectLst/>
        <a:sp3d>
          <a:contourClr>
            <a:schemeClr val="accent2"/>
          </a:contourClr>
        </a:sp3d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Bituminous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'10Y-30msa (4)'!$AS$4:$AS$73</c:f>
              <c:numCache>
                <c:formatCode>0.00</c:formatCode>
                <c:ptCount val="70"/>
                <c:pt idx="0">
                  <c:v>1577.2858037822741</c:v>
                </c:pt>
                <c:pt idx="1">
                  <c:v>1576.2335784295174</c:v>
                </c:pt>
                <c:pt idx="2">
                  <c:v>1575.1813530767604</c:v>
                </c:pt>
                <c:pt idx="3">
                  <c:v>1576.2335784295174</c:v>
                </c:pt>
                <c:pt idx="4">
                  <c:v>1558.214219263559</c:v>
                </c:pt>
                <c:pt idx="5">
                  <c:v>1576.2335784295174</c:v>
                </c:pt>
                <c:pt idx="6">
                  <c:v>1569.8544622284298</c:v>
                </c:pt>
                <c:pt idx="7">
                  <c:v>1554.9917791207417</c:v>
                </c:pt>
                <c:pt idx="8">
                  <c:v>1574.0633636394566</c:v>
                </c:pt>
                <c:pt idx="9">
                  <c:v>1575.1813530767604</c:v>
                </c:pt>
                <c:pt idx="10">
                  <c:v>1573.0111382867001</c:v>
                </c:pt>
                <c:pt idx="11">
                  <c:v>1574.0633636394566</c:v>
                </c:pt>
                <c:pt idx="12">
                  <c:v>1577.2858037822741</c:v>
                </c:pt>
                <c:pt idx="13">
                  <c:v>1570.9066875811864</c:v>
                </c:pt>
                <c:pt idx="14">
                  <c:v>1578.3380291350306</c:v>
                </c:pt>
                <c:pt idx="15">
                  <c:v>1578.3380291350306</c:v>
                </c:pt>
                <c:pt idx="16">
                  <c:v>1575.1813530767604</c:v>
                </c:pt>
                <c:pt idx="17">
                  <c:v>1558.214219263559</c:v>
                </c:pt>
                <c:pt idx="18">
                  <c:v>1578.3380291350306</c:v>
                </c:pt>
                <c:pt idx="19">
                  <c:v>1575.1813530767604</c:v>
                </c:pt>
                <c:pt idx="20">
                  <c:v>1569.8544622284298</c:v>
                </c:pt>
                <c:pt idx="21">
                  <c:v>1564.5275713800991</c:v>
                </c:pt>
                <c:pt idx="22">
                  <c:v>1570.9066875811864</c:v>
                </c:pt>
                <c:pt idx="23">
                  <c:v>1546.5082122141409</c:v>
                </c:pt>
                <c:pt idx="24">
                  <c:v>1575.1813530767604</c:v>
                </c:pt>
                <c:pt idx="25">
                  <c:v>1551.8351030624715</c:v>
                </c:pt>
                <c:pt idx="26">
                  <c:v>1577.2858037822741</c:v>
                </c:pt>
                <c:pt idx="27">
                  <c:v>1565.5797967328558</c:v>
                </c:pt>
                <c:pt idx="28">
                  <c:v>1567.7500115229166</c:v>
                </c:pt>
                <c:pt idx="29">
                  <c:v>1573.0111382867001</c:v>
                </c:pt>
                <c:pt idx="30">
                  <c:v>1569.8544622284298</c:v>
                </c:pt>
                <c:pt idx="31">
                  <c:v>1574.0633636394566</c:v>
                </c:pt>
                <c:pt idx="32">
                  <c:v>1577.2858037822741</c:v>
                </c:pt>
                <c:pt idx="33">
                  <c:v>1577.2858037822741</c:v>
                </c:pt>
                <c:pt idx="34">
                  <c:v>1577.2858037822741</c:v>
                </c:pt>
                <c:pt idx="35">
                  <c:v>1569.8544622284298</c:v>
                </c:pt>
                <c:pt idx="36">
                  <c:v>1552.8873284152285</c:v>
                </c:pt>
                <c:pt idx="37">
                  <c:v>1578.3380291350306</c:v>
                </c:pt>
                <c:pt idx="38">
                  <c:v>1568.8022368756731</c:v>
                </c:pt>
                <c:pt idx="39">
                  <c:v>1575.1813530767604</c:v>
                </c:pt>
                <c:pt idx="40">
                  <c:v>1578.3380291350306</c:v>
                </c:pt>
                <c:pt idx="41">
                  <c:v>1567.7500115229166</c:v>
                </c:pt>
                <c:pt idx="42">
                  <c:v>1578.3380291350306</c:v>
                </c:pt>
                <c:pt idx="43">
                  <c:v>1574.0633636394566</c:v>
                </c:pt>
                <c:pt idx="44">
                  <c:v>1567.7500115229166</c:v>
                </c:pt>
                <c:pt idx="45">
                  <c:v>1565.5797967328558</c:v>
                </c:pt>
                <c:pt idx="46">
                  <c:v>1570.9066875811864</c:v>
                </c:pt>
                <c:pt idx="47">
                  <c:v>1576.2335784295174</c:v>
                </c:pt>
                <c:pt idx="48">
                  <c:v>1539.0768706602969</c:v>
                </c:pt>
                <c:pt idx="49">
                  <c:v>1538.0246453075399</c:v>
                </c:pt>
                <c:pt idx="50">
                  <c:v>1564.5275713800991</c:v>
                </c:pt>
                <c:pt idx="51">
                  <c:v>1567.7500115229166</c:v>
                </c:pt>
                <c:pt idx="52">
                  <c:v>1576.2335784295174</c:v>
                </c:pt>
                <c:pt idx="53">
                  <c:v>1567.7500115229166</c:v>
                </c:pt>
                <c:pt idx="54">
                  <c:v>1574.0633636394566</c:v>
                </c:pt>
                <c:pt idx="55">
                  <c:v>1574.0633636394566</c:v>
                </c:pt>
                <c:pt idx="56">
                  <c:v>1576.2335784295174</c:v>
                </c:pt>
                <c:pt idx="57">
                  <c:v>1563.4753460273425</c:v>
                </c:pt>
                <c:pt idx="58">
                  <c:v>1573.0111382867001</c:v>
                </c:pt>
                <c:pt idx="59">
                  <c:v>1541.1813213658102</c:v>
                </c:pt>
                <c:pt idx="60">
                  <c:v>1575.1813530767604</c:v>
                </c:pt>
                <c:pt idx="61">
                  <c:v>1571.9589129339433</c:v>
                </c:pt>
                <c:pt idx="62">
                  <c:v>1570.9066875811864</c:v>
                </c:pt>
                <c:pt idx="63">
                  <c:v>1578.3380291350306</c:v>
                </c:pt>
                <c:pt idx="64">
                  <c:v>1562.4231206745858</c:v>
                </c:pt>
                <c:pt idx="65">
                  <c:v>1577.2858037822741</c:v>
                </c:pt>
                <c:pt idx="66">
                  <c:v>1566.69778617016</c:v>
                </c:pt>
                <c:pt idx="67">
                  <c:v>1568.8022368756731</c:v>
                </c:pt>
                <c:pt idx="68">
                  <c:v>1563.4753460273425</c:v>
                </c:pt>
                <c:pt idx="69">
                  <c:v>1578.3380291350306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1-4B7D-BB86-604FBFB09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494975198733927"/>
              <c:y val="0.9016966732067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136709341364111"/>
          <c:y val="4.2649371164653273E-4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18596255891932E-2"/>
          <c:y val="0.10228335173140944"/>
          <c:w val="0.90611900861806527"/>
          <c:h val="0.70725742209458464"/>
        </c:manualLayout>
      </c:layout>
      <c:bar3DChart>
        <c:barDir val="col"/>
        <c:grouping val="clustered"/>
        <c:varyColors val="0"/>
        <c:ser>
          <c:idx val="2"/>
          <c:order val="0"/>
          <c:tx>
            <c:v>Corrected Modulus of Granular layer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'10Y-30msa (4)'!$B$4:$B$73</c:f>
              <c:numCache>
                <c:formatCode>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cat>
          <c:val>
            <c:numRef>
              <c:f>'10Y-30msa (4)'!$AT$4:$AT$73</c:f>
              <c:numCache>
                <c:formatCode>0.00</c:formatCode>
                <c:ptCount val="70"/>
                <c:pt idx="0">
                  <c:v>198.02073885954385</c:v>
                </c:pt>
                <c:pt idx="1">
                  <c:v>198.02073885954385</c:v>
                </c:pt>
                <c:pt idx="2">
                  <c:v>196.73542368043078</c:v>
                </c:pt>
                <c:pt idx="3">
                  <c:v>198.10631301214815</c:v>
                </c:pt>
                <c:pt idx="4">
                  <c:v>197.42132309316551</c:v>
                </c:pt>
                <c:pt idx="5">
                  <c:v>197.5069964804334</c:v>
                </c:pt>
                <c:pt idx="6">
                  <c:v>197.76393146364674</c:v>
                </c:pt>
                <c:pt idx="7">
                  <c:v>197.5069964804334</c:v>
                </c:pt>
                <c:pt idx="8">
                  <c:v>198.27741889967663</c:v>
                </c:pt>
                <c:pt idx="9">
                  <c:v>197.9351505563051</c:v>
                </c:pt>
                <c:pt idx="10">
                  <c:v>197.9351505563051</c:v>
                </c:pt>
                <c:pt idx="11">
                  <c:v>198.44846828724823</c:v>
                </c:pt>
                <c:pt idx="12">
                  <c:v>197.9351505563051</c:v>
                </c:pt>
                <c:pt idx="13">
                  <c:v>197.67830065706644</c:v>
                </c:pt>
                <c:pt idx="14">
                  <c:v>197.9351505563051</c:v>
                </c:pt>
                <c:pt idx="15">
                  <c:v>197.67830065706644</c:v>
                </c:pt>
                <c:pt idx="16">
                  <c:v>198.36295065169023</c:v>
                </c:pt>
                <c:pt idx="17">
                  <c:v>197.33563549510538</c:v>
                </c:pt>
                <c:pt idx="18">
                  <c:v>197.9351505563051</c:v>
                </c:pt>
                <c:pt idx="19">
                  <c:v>197.76393146364674</c:v>
                </c:pt>
                <c:pt idx="20">
                  <c:v>198.27741889967663</c:v>
                </c:pt>
                <c:pt idx="21">
                  <c:v>197.84954809386474</c:v>
                </c:pt>
                <c:pt idx="22">
                  <c:v>198.10631301214815</c:v>
                </c:pt>
                <c:pt idx="23">
                  <c:v>197.9351505563051</c:v>
                </c:pt>
                <c:pt idx="24">
                  <c:v>195.87676367908298</c:v>
                </c:pt>
                <c:pt idx="25">
                  <c:v>198.10631301214815</c:v>
                </c:pt>
                <c:pt idx="26">
                  <c:v>198.36295065169023</c:v>
                </c:pt>
                <c:pt idx="27">
                  <c:v>197.07848734982466</c:v>
                </c:pt>
                <c:pt idx="28">
                  <c:v>198.44846828724823</c:v>
                </c:pt>
                <c:pt idx="29">
                  <c:v>197.5069964804334</c:v>
                </c:pt>
                <c:pt idx="30">
                  <c:v>197.84954809386474</c:v>
                </c:pt>
                <c:pt idx="31">
                  <c:v>197.59265566552969</c:v>
                </c:pt>
                <c:pt idx="32">
                  <c:v>198.10631301214815</c:v>
                </c:pt>
                <c:pt idx="33">
                  <c:v>198.02073885954385</c:v>
                </c:pt>
                <c:pt idx="34">
                  <c:v>198.02073885954385</c:v>
                </c:pt>
                <c:pt idx="35">
                  <c:v>198.02073885954385</c:v>
                </c:pt>
                <c:pt idx="36">
                  <c:v>198.27741889967663</c:v>
                </c:pt>
                <c:pt idx="37">
                  <c:v>198.36295065169023</c:v>
                </c:pt>
                <c:pt idx="38">
                  <c:v>198.36295065169023</c:v>
                </c:pt>
                <c:pt idx="39">
                  <c:v>197.84954809386474</c:v>
                </c:pt>
                <c:pt idx="40">
                  <c:v>197.84954809386474</c:v>
                </c:pt>
                <c:pt idx="41">
                  <c:v>198.02073885954385</c:v>
                </c:pt>
                <c:pt idx="42">
                  <c:v>198.36295065169023</c:v>
                </c:pt>
                <c:pt idx="43">
                  <c:v>197.67830065706644</c:v>
                </c:pt>
                <c:pt idx="44">
                  <c:v>197.42132309316551</c:v>
                </c:pt>
                <c:pt idx="45">
                  <c:v>198.36295065169023</c:v>
                </c:pt>
                <c:pt idx="46">
                  <c:v>196.90698404054976</c:v>
                </c:pt>
                <c:pt idx="47">
                  <c:v>197.9351505563051</c:v>
                </c:pt>
                <c:pt idx="48">
                  <c:v>196.5638061999546</c:v>
                </c:pt>
                <c:pt idx="49">
                  <c:v>197.9351505563051</c:v>
                </c:pt>
                <c:pt idx="50">
                  <c:v>198.10631301214815</c:v>
                </c:pt>
                <c:pt idx="51">
                  <c:v>198.36295065169023</c:v>
                </c:pt>
                <c:pt idx="52">
                  <c:v>198.02073885954385</c:v>
                </c:pt>
                <c:pt idx="53">
                  <c:v>198.36295065169023</c:v>
                </c:pt>
                <c:pt idx="54">
                  <c:v>197.42132309316551</c:v>
                </c:pt>
                <c:pt idx="55">
                  <c:v>197.33563549510538</c:v>
                </c:pt>
                <c:pt idx="56">
                  <c:v>198.10631301214815</c:v>
                </c:pt>
                <c:pt idx="57">
                  <c:v>197.84954809386474</c:v>
                </c:pt>
                <c:pt idx="58">
                  <c:v>198.10631301214815</c:v>
                </c:pt>
                <c:pt idx="59">
                  <c:v>197.07848734982466</c:v>
                </c:pt>
                <c:pt idx="60">
                  <c:v>196.5638061999546</c:v>
                </c:pt>
                <c:pt idx="61">
                  <c:v>198.10631301214815</c:v>
                </c:pt>
                <c:pt idx="62">
                  <c:v>198.36295065169023</c:v>
                </c:pt>
                <c:pt idx="63">
                  <c:v>196.99274282220401</c:v>
                </c:pt>
                <c:pt idx="64">
                  <c:v>197.42132309316551</c:v>
                </c:pt>
                <c:pt idx="65">
                  <c:v>197.67830065706644</c:v>
                </c:pt>
                <c:pt idx="66">
                  <c:v>198.02073885954385</c:v>
                </c:pt>
                <c:pt idx="67">
                  <c:v>198.44846828724823</c:v>
                </c:pt>
                <c:pt idx="68">
                  <c:v>198.27741889967663</c:v>
                </c:pt>
                <c:pt idx="69">
                  <c:v>198.19187302267594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77-4143-8AA7-80818C41C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3757728"/>
        <c:axId val="253756944"/>
        <c:axId val="0"/>
      </c:bar3DChart>
      <c:dateAx>
        <c:axId val="25375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Chainage, Km</a:t>
                </a:r>
              </a:p>
            </c:rich>
          </c:tx>
          <c:layout>
            <c:manualLayout>
              <c:xMode val="edge"/>
              <c:yMode val="edge"/>
              <c:x val="0.43444616890052923"/>
              <c:y val="0.90047697003449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44"/>
        <c:crosses val="autoZero"/>
        <c:auto val="0"/>
        <c:lblOffset val="100"/>
        <c:baseTimeUnit val="days"/>
      </c:dateAx>
      <c:valAx>
        <c:axId val="2537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Corrected Modulus Values</a:t>
                </a:r>
              </a:p>
            </c:rich>
          </c:tx>
          <c:layout>
            <c:manualLayout>
              <c:xMode val="edge"/>
              <c:yMode val="edge"/>
              <c:x val="2.288086630680599E-2"/>
              <c:y val="0.3243888010156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020794630956567"/>
          <c:y val="3.5966552479513053E-2"/>
          <c:w val="0.79790654818930451"/>
          <c:h val="0.1168988718486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Seggregation of Homogeneous Section By</a:t>
            </a:r>
            <a:r>
              <a:rPr lang="en-US" sz="2800" b="1" baseline="0"/>
              <a:t> Cumulative Diffrence Approach For Hudsaon Circle To Mysore bank Circle</a:t>
            </a:r>
            <a:endParaRPr lang="en-US" sz="2800" b="1"/>
          </a:p>
        </c:rich>
      </c:tx>
      <c:layout>
        <c:manualLayout>
          <c:xMode val="edge"/>
          <c:yMode val="edge"/>
          <c:x val="0.18479556113608001"/>
          <c:y val="2.16586907219121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4242017373051517E-2"/>
          <c:y val="9.0826722099742296E-2"/>
          <c:w val="0.93268960498360154"/>
          <c:h val="0.76582318022659779"/>
        </c:manualLayout>
      </c:layout>
      <c:scatterChart>
        <c:scatterStyle val="lineMarker"/>
        <c:varyColors val="0"/>
        <c:ser>
          <c:idx val="0"/>
          <c:order val="0"/>
          <c:tx>
            <c:v>xy</c:v>
          </c:tx>
          <c:xVal>
            <c:numRef>
              <c:f>'25C'!$P$4:$P$73</c:f>
              <c:numCache>
                <c:formatCode>0\+000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260</c:v>
                </c:pt>
                <c:pt idx="21">
                  <c:v>260</c:v>
                </c:pt>
                <c:pt idx="22">
                  <c:v>260</c:v>
                </c:pt>
                <c:pt idx="23">
                  <c:v>260</c:v>
                </c:pt>
                <c:pt idx="24">
                  <c:v>260</c:v>
                </c:pt>
                <c:pt idx="25">
                  <c:v>325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455</c:v>
                </c:pt>
                <c:pt idx="36">
                  <c:v>455</c:v>
                </c:pt>
                <c:pt idx="37">
                  <c:v>455</c:v>
                </c:pt>
                <c:pt idx="38">
                  <c:v>455</c:v>
                </c:pt>
                <c:pt idx="39">
                  <c:v>455</c:v>
                </c:pt>
                <c:pt idx="40">
                  <c:v>520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585</c:v>
                </c:pt>
                <c:pt idx="46">
                  <c:v>585</c:v>
                </c:pt>
                <c:pt idx="47">
                  <c:v>585</c:v>
                </c:pt>
                <c:pt idx="48">
                  <c:v>585</c:v>
                </c:pt>
                <c:pt idx="49">
                  <c:v>585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715</c:v>
                </c:pt>
                <c:pt idx="56">
                  <c:v>715</c:v>
                </c:pt>
                <c:pt idx="57">
                  <c:v>715</c:v>
                </c:pt>
                <c:pt idx="58">
                  <c:v>715</c:v>
                </c:pt>
                <c:pt idx="59">
                  <c:v>715</c:v>
                </c:pt>
                <c:pt idx="60">
                  <c:v>780</c:v>
                </c:pt>
                <c:pt idx="61">
                  <c:v>780</c:v>
                </c:pt>
                <c:pt idx="62">
                  <c:v>780</c:v>
                </c:pt>
                <c:pt idx="63">
                  <c:v>780</c:v>
                </c:pt>
                <c:pt idx="64">
                  <c:v>780</c:v>
                </c:pt>
                <c:pt idx="65">
                  <c:v>840</c:v>
                </c:pt>
                <c:pt idx="66">
                  <c:v>840</c:v>
                </c:pt>
                <c:pt idx="67">
                  <c:v>840</c:v>
                </c:pt>
                <c:pt idx="68">
                  <c:v>840</c:v>
                </c:pt>
                <c:pt idx="69">
                  <c:v>840</c:v>
                </c:pt>
              </c:numCache>
            </c:numRef>
          </c:xVal>
          <c:yVal>
            <c:numRef>
              <c:f>'25C'!$Y$4:$Y$73</c:f>
              <c:numCache>
                <c:formatCode>0.000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1.0386458333333346</c:v>
                </c:pt>
                <c:pt idx="6">
                  <c:v>1.0386458333333346</c:v>
                </c:pt>
                <c:pt idx="7">
                  <c:v>1.0386458333333346</c:v>
                </c:pt>
                <c:pt idx="8">
                  <c:v>1.0386458333333346</c:v>
                </c:pt>
                <c:pt idx="9">
                  <c:v>1.0386458333333346</c:v>
                </c:pt>
                <c:pt idx="10">
                  <c:v>0.22479166666666828</c:v>
                </c:pt>
                <c:pt idx="11">
                  <c:v>0.22479166666666828</c:v>
                </c:pt>
                <c:pt idx="12">
                  <c:v>0.22479166666666828</c:v>
                </c:pt>
                <c:pt idx="13">
                  <c:v>0.22479166666666828</c:v>
                </c:pt>
                <c:pt idx="14">
                  <c:v>0.22479166666666828</c:v>
                </c:pt>
                <c:pt idx="15">
                  <c:v>-1.0115624999999984</c:v>
                </c:pt>
                <c:pt idx="16">
                  <c:v>-1.0115624999999984</c:v>
                </c:pt>
                <c:pt idx="17">
                  <c:v>-1.0115624999999984</c:v>
                </c:pt>
                <c:pt idx="18">
                  <c:v>-1.0115624999999984</c:v>
                </c:pt>
                <c:pt idx="19">
                  <c:v>-1.0115624999999984</c:v>
                </c:pt>
                <c:pt idx="20">
                  <c:v>-1.9554166666666646</c:v>
                </c:pt>
                <c:pt idx="21">
                  <c:v>-1.9554166666666646</c:v>
                </c:pt>
                <c:pt idx="22">
                  <c:v>-1.9554166666666646</c:v>
                </c:pt>
                <c:pt idx="23">
                  <c:v>-1.9554166666666646</c:v>
                </c:pt>
                <c:pt idx="24">
                  <c:v>-1.9554166666666646</c:v>
                </c:pt>
                <c:pt idx="25">
                  <c:v>-3.2242708333333319</c:v>
                </c:pt>
                <c:pt idx="26">
                  <c:v>-3.2242708333333319</c:v>
                </c:pt>
                <c:pt idx="27">
                  <c:v>-3.2242708333333319</c:v>
                </c:pt>
                <c:pt idx="28">
                  <c:v>-3.2242708333333319</c:v>
                </c:pt>
                <c:pt idx="29">
                  <c:v>-3.2242708333333319</c:v>
                </c:pt>
                <c:pt idx="30">
                  <c:v>-5.1106249999999989</c:v>
                </c:pt>
                <c:pt idx="31">
                  <c:v>-5.1106249999999989</c:v>
                </c:pt>
                <c:pt idx="32">
                  <c:v>-5.1106249999999989</c:v>
                </c:pt>
                <c:pt idx="33">
                  <c:v>-5.1106249999999989</c:v>
                </c:pt>
                <c:pt idx="34">
                  <c:v>-5.1106249999999989</c:v>
                </c:pt>
                <c:pt idx="35">
                  <c:v>-5.4369791666666671</c:v>
                </c:pt>
                <c:pt idx="36">
                  <c:v>-5.4369791666666671</c:v>
                </c:pt>
                <c:pt idx="37">
                  <c:v>-5.4369791666666671</c:v>
                </c:pt>
                <c:pt idx="38">
                  <c:v>-5.4369791666666671</c:v>
                </c:pt>
                <c:pt idx="39">
                  <c:v>-5.4369791666666671</c:v>
                </c:pt>
                <c:pt idx="40">
                  <c:v>-5.730833333333333</c:v>
                </c:pt>
                <c:pt idx="41">
                  <c:v>-5.730833333333333</c:v>
                </c:pt>
                <c:pt idx="42">
                  <c:v>-5.730833333333333</c:v>
                </c:pt>
                <c:pt idx="43">
                  <c:v>-5.730833333333333</c:v>
                </c:pt>
                <c:pt idx="44">
                  <c:v>-5.730833333333333</c:v>
                </c:pt>
                <c:pt idx="45">
                  <c:v>-4.2696874999999963</c:v>
                </c:pt>
                <c:pt idx="46">
                  <c:v>-4.2696874999999963</c:v>
                </c:pt>
                <c:pt idx="47">
                  <c:v>-4.2696874999999963</c:v>
                </c:pt>
                <c:pt idx="48">
                  <c:v>-4.2696874999999963</c:v>
                </c:pt>
                <c:pt idx="49">
                  <c:v>-4.2696874999999963</c:v>
                </c:pt>
                <c:pt idx="50">
                  <c:v>-2.4510416666666686</c:v>
                </c:pt>
                <c:pt idx="51">
                  <c:v>-2.4510416666666686</c:v>
                </c:pt>
                <c:pt idx="52">
                  <c:v>-2.4510416666666686</c:v>
                </c:pt>
                <c:pt idx="53">
                  <c:v>-2.4510416666666686</c:v>
                </c:pt>
                <c:pt idx="54">
                  <c:v>-2.4510416666666686</c:v>
                </c:pt>
                <c:pt idx="55">
                  <c:v>-1.8673958333333331</c:v>
                </c:pt>
                <c:pt idx="56">
                  <c:v>-1.8673958333333331</c:v>
                </c:pt>
                <c:pt idx="57">
                  <c:v>-1.8673958333333331</c:v>
                </c:pt>
                <c:pt idx="58">
                  <c:v>-1.8673958333333331</c:v>
                </c:pt>
                <c:pt idx="59">
                  <c:v>-1.8673958333333331</c:v>
                </c:pt>
                <c:pt idx="60">
                  <c:v>-0.56875000000000142</c:v>
                </c:pt>
                <c:pt idx="61">
                  <c:v>-0.56875000000000142</c:v>
                </c:pt>
                <c:pt idx="62">
                  <c:v>-0.56875000000000142</c:v>
                </c:pt>
                <c:pt idx="63">
                  <c:v>-0.56875000000000142</c:v>
                </c:pt>
                <c:pt idx="64">
                  <c:v>-0.56875000000000142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95-4265-A1D0-74B40F1EF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49832"/>
        <c:axId val="527750160"/>
      </c:scatterChart>
      <c:valAx>
        <c:axId val="527749832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DISTANCE</a:t>
                </a:r>
              </a:p>
            </c:rich>
          </c:tx>
          <c:layout>
            <c:manualLayout>
              <c:xMode val="edge"/>
              <c:yMode val="edge"/>
              <c:x val="0.49749160136266812"/>
              <c:y val="0.888941739022559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\+00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60"/>
        <c:crosses val="autoZero"/>
        <c:crossBetween val="midCat"/>
        <c:majorUnit val="50"/>
      </c:valAx>
      <c:valAx>
        <c:axId val="527750160"/>
        <c:scaling>
          <c:orientation val="minMax"/>
          <c:max val="2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CUMULATIVE DIFFERENCE</a:t>
                </a:r>
              </a:p>
            </c:rich>
          </c:tx>
          <c:layout>
            <c:manualLayout>
              <c:xMode val="edge"/>
              <c:yMode val="edge"/>
              <c:x val="3.89884008611529E-3"/>
              <c:y val="0.3103551183715306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32"/>
        <c:crosses val="autoZero"/>
        <c:crossBetween val="midCat"/>
        <c:majorUnit val="1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7.xml"/><Relationship Id="rId3" Type="http://schemas.openxmlformats.org/officeDocument/2006/relationships/chart" Target="../charts/chart72.xml"/><Relationship Id="rId7" Type="http://schemas.openxmlformats.org/officeDocument/2006/relationships/chart" Target="../charts/chart76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6" Type="http://schemas.openxmlformats.org/officeDocument/2006/relationships/chart" Target="../charts/chart75.xml"/><Relationship Id="rId5" Type="http://schemas.openxmlformats.org/officeDocument/2006/relationships/chart" Target="../charts/chart74.xml"/><Relationship Id="rId4" Type="http://schemas.openxmlformats.org/officeDocument/2006/relationships/chart" Target="../charts/chart73.xml"/><Relationship Id="rId9" Type="http://schemas.openxmlformats.org/officeDocument/2006/relationships/chart" Target="../charts/chart78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5" Type="http://schemas.openxmlformats.org/officeDocument/2006/relationships/chart" Target="../charts/chart83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5.xml"/><Relationship Id="rId3" Type="http://schemas.openxmlformats.org/officeDocument/2006/relationships/chart" Target="../charts/chart90.xml"/><Relationship Id="rId7" Type="http://schemas.openxmlformats.org/officeDocument/2006/relationships/chart" Target="../charts/chart94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6" Type="http://schemas.openxmlformats.org/officeDocument/2006/relationships/chart" Target="../charts/chart93.xml"/><Relationship Id="rId5" Type="http://schemas.openxmlformats.org/officeDocument/2006/relationships/chart" Target="../charts/chart92.xml"/><Relationship Id="rId10" Type="http://schemas.openxmlformats.org/officeDocument/2006/relationships/chart" Target="../charts/chart97.xml"/><Relationship Id="rId4" Type="http://schemas.openxmlformats.org/officeDocument/2006/relationships/chart" Target="../charts/chart91.xml"/><Relationship Id="rId9" Type="http://schemas.openxmlformats.org/officeDocument/2006/relationships/chart" Target="../charts/chart96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5.xml"/><Relationship Id="rId3" Type="http://schemas.openxmlformats.org/officeDocument/2006/relationships/chart" Target="../charts/chart100.xml"/><Relationship Id="rId7" Type="http://schemas.openxmlformats.org/officeDocument/2006/relationships/chart" Target="../charts/chart104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6" Type="http://schemas.openxmlformats.org/officeDocument/2006/relationships/chart" Target="../charts/chart103.xml"/><Relationship Id="rId5" Type="http://schemas.openxmlformats.org/officeDocument/2006/relationships/chart" Target="../charts/chart102.xml"/><Relationship Id="rId10" Type="http://schemas.openxmlformats.org/officeDocument/2006/relationships/chart" Target="../charts/chart107.xml"/><Relationship Id="rId4" Type="http://schemas.openxmlformats.org/officeDocument/2006/relationships/chart" Target="../charts/chart101.xml"/><Relationship Id="rId9" Type="http://schemas.openxmlformats.org/officeDocument/2006/relationships/chart" Target="../charts/chart106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5.xml"/><Relationship Id="rId3" Type="http://schemas.openxmlformats.org/officeDocument/2006/relationships/chart" Target="../charts/chart110.xml"/><Relationship Id="rId7" Type="http://schemas.openxmlformats.org/officeDocument/2006/relationships/chart" Target="../charts/chart114.xml"/><Relationship Id="rId2" Type="http://schemas.openxmlformats.org/officeDocument/2006/relationships/chart" Target="../charts/chart109.xml"/><Relationship Id="rId1" Type="http://schemas.openxmlformats.org/officeDocument/2006/relationships/chart" Target="../charts/chart108.xml"/><Relationship Id="rId6" Type="http://schemas.openxmlformats.org/officeDocument/2006/relationships/chart" Target="../charts/chart113.xml"/><Relationship Id="rId5" Type="http://schemas.openxmlformats.org/officeDocument/2006/relationships/chart" Target="../charts/chart112.xml"/><Relationship Id="rId10" Type="http://schemas.openxmlformats.org/officeDocument/2006/relationships/chart" Target="../charts/chart117.xml"/><Relationship Id="rId4" Type="http://schemas.openxmlformats.org/officeDocument/2006/relationships/chart" Target="../charts/chart111.xml"/><Relationship Id="rId9" Type="http://schemas.openxmlformats.org/officeDocument/2006/relationships/chart" Target="../charts/chart116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5.xml"/><Relationship Id="rId3" Type="http://schemas.openxmlformats.org/officeDocument/2006/relationships/chart" Target="../charts/chart120.xml"/><Relationship Id="rId7" Type="http://schemas.openxmlformats.org/officeDocument/2006/relationships/chart" Target="../charts/chart124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6" Type="http://schemas.openxmlformats.org/officeDocument/2006/relationships/chart" Target="../charts/chart123.xml"/><Relationship Id="rId5" Type="http://schemas.openxmlformats.org/officeDocument/2006/relationships/chart" Target="../charts/chart122.xml"/><Relationship Id="rId10" Type="http://schemas.openxmlformats.org/officeDocument/2006/relationships/chart" Target="../charts/chart127.xml"/><Relationship Id="rId4" Type="http://schemas.openxmlformats.org/officeDocument/2006/relationships/chart" Target="../charts/chart121.xml"/><Relationship Id="rId9" Type="http://schemas.openxmlformats.org/officeDocument/2006/relationships/chart" Target="../charts/chart126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5.xml"/><Relationship Id="rId3" Type="http://schemas.openxmlformats.org/officeDocument/2006/relationships/chart" Target="../charts/chart130.xml"/><Relationship Id="rId7" Type="http://schemas.openxmlformats.org/officeDocument/2006/relationships/chart" Target="../charts/chart134.xml"/><Relationship Id="rId2" Type="http://schemas.openxmlformats.org/officeDocument/2006/relationships/chart" Target="../charts/chart129.xml"/><Relationship Id="rId1" Type="http://schemas.openxmlformats.org/officeDocument/2006/relationships/chart" Target="../charts/chart128.xml"/><Relationship Id="rId6" Type="http://schemas.openxmlformats.org/officeDocument/2006/relationships/chart" Target="../charts/chart133.xml"/><Relationship Id="rId5" Type="http://schemas.openxmlformats.org/officeDocument/2006/relationships/chart" Target="../charts/chart132.xml"/><Relationship Id="rId10" Type="http://schemas.openxmlformats.org/officeDocument/2006/relationships/chart" Target="../charts/chart137.xml"/><Relationship Id="rId4" Type="http://schemas.openxmlformats.org/officeDocument/2006/relationships/chart" Target="../charts/chart131.xml"/><Relationship Id="rId9" Type="http://schemas.openxmlformats.org/officeDocument/2006/relationships/chart" Target="../charts/chart1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293975</xdr:colOff>
      <xdr:row>103</xdr:row>
      <xdr:rowOff>71437</xdr:rowOff>
    </xdr:from>
    <xdr:to>
      <xdr:col>12</xdr:col>
      <xdr:colOff>1023936</xdr:colOff>
      <xdr:row>129</xdr:row>
      <xdr:rowOff>119310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1E119-E6DE-4E3A-8232-A9E11EB0D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780308</xdr:colOff>
      <xdr:row>76</xdr:row>
      <xdr:rowOff>25481</xdr:rowOff>
    </xdr:from>
    <xdr:to>
      <xdr:col>23</xdr:col>
      <xdr:colOff>517071</xdr:colOff>
      <xdr:row>101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1233EA-5C84-4A5D-9812-00051C997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1333501</xdr:colOff>
      <xdr:row>103</xdr:row>
      <xdr:rowOff>142876</xdr:rowOff>
    </xdr:from>
    <xdr:to>
      <xdr:col>44</xdr:col>
      <xdr:colOff>380999</xdr:colOff>
      <xdr:row>130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DF05B6-2DF7-41B6-A60B-33692F4F0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283461</xdr:colOff>
      <xdr:row>75</xdr:row>
      <xdr:rowOff>404813</xdr:rowOff>
    </xdr:from>
    <xdr:to>
      <xdr:col>12</xdr:col>
      <xdr:colOff>1102859</xdr:colOff>
      <xdr:row>102</xdr:row>
      <xdr:rowOff>8845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1E163E-AEC8-43CF-BB0F-A19D1A0B4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588818</xdr:colOff>
      <xdr:row>0</xdr:row>
      <xdr:rowOff>434687</xdr:rowOff>
    </xdr:from>
    <xdr:to>
      <xdr:col>113</xdr:col>
      <xdr:colOff>215142</xdr:colOff>
      <xdr:row>23</xdr:row>
      <xdr:rowOff>59460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E370B1-263B-4BBA-928D-814FC1F26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928255</xdr:colOff>
      <xdr:row>107</xdr:row>
      <xdr:rowOff>152400</xdr:rowOff>
    </xdr:from>
    <xdr:to>
      <xdr:col>22</xdr:col>
      <xdr:colOff>1838304</xdr:colOff>
      <xdr:row>133</xdr:row>
      <xdr:rowOff>24544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6F1594-890D-4879-A09F-525796F3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785813</xdr:colOff>
      <xdr:row>110</xdr:row>
      <xdr:rowOff>152401</xdr:rowOff>
    </xdr:from>
    <xdr:to>
      <xdr:col>56</xdr:col>
      <xdr:colOff>0</xdr:colOff>
      <xdr:row>149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13C1DF-78AB-422B-95DE-960DC57E2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852487</xdr:colOff>
      <xdr:row>74</xdr:row>
      <xdr:rowOff>214313</xdr:rowOff>
    </xdr:from>
    <xdr:to>
      <xdr:col>56</xdr:col>
      <xdr:colOff>0</xdr:colOff>
      <xdr:row>109</xdr:row>
      <xdr:rowOff>185738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2035B92-D797-4215-A29C-FCE06A54D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571499</xdr:colOff>
      <xdr:row>24</xdr:row>
      <xdr:rowOff>17317</xdr:rowOff>
    </xdr:from>
    <xdr:to>
      <xdr:col>113</xdr:col>
      <xdr:colOff>140624</xdr:colOff>
      <xdr:row>47</xdr:row>
      <xdr:rowOff>352598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139632F-FEC1-477F-A8DA-89EB1BDEE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72</xdr:col>
      <xdr:colOff>536864</xdr:colOff>
      <xdr:row>48</xdr:row>
      <xdr:rowOff>294409</xdr:rowOff>
    </xdr:from>
    <xdr:to>
      <xdr:col>113</xdr:col>
      <xdr:colOff>105988</xdr:colOff>
      <xdr:row>65</xdr:row>
      <xdr:rowOff>294409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4369904-252D-4DDF-A150-B0FA5E8CC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0.20479</cdr:x>
      <cdr:y>0.092</cdr:y>
    </cdr:from>
    <cdr:to>
      <cdr:x>0.20479</cdr:x>
      <cdr:y>0.85544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77F38DD-317A-4739-AA0B-60B69470B245}"/>
            </a:ext>
          </a:extLst>
        </cdr:cNvPr>
        <cdr:cNvCxnSpPr/>
      </cdr:nvCxnSpPr>
      <cdr:spPr>
        <a:xfrm xmlns:a="http://schemas.openxmlformats.org/drawingml/2006/main" flipV="1">
          <a:off x="4857755" y="975931"/>
          <a:ext cx="0" cy="8098544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0.29768</cdr:x>
      <cdr:y>0.09005</cdr:y>
    </cdr:from>
    <cdr:to>
      <cdr:x>0.29955</cdr:x>
      <cdr:y>0.85674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6A40C5E2-4F04-4CE0-9136-7F716DDD4DD2}"/>
            </a:ext>
          </a:extLst>
        </cdr:cNvPr>
        <cdr:cNvCxnSpPr/>
      </cdr:nvCxnSpPr>
      <cdr:spPr>
        <a:xfrm xmlns:a="http://schemas.openxmlformats.org/drawingml/2006/main" flipV="1">
          <a:off x="7061200" y="876300"/>
          <a:ext cx="44450" cy="7461250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0.35389</cdr:x>
      <cdr:y>0.08759</cdr:y>
    </cdr:from>
    <cdr:to>
      <cdr:x>0.35576</cdr:x>
      <cdr:y>0.85429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16F0846D-B4D6-446B-89B7-485AB43A2E82}"/>
            </a:ext>
          </a:extLst>
        </cdr:cNvPr>
        <cdr:cNvCxnSpPr/>
      </cdr:nvCxnSpPr>
      <cdr:spPr>
        <a:xfrm xmlns:a="http://schemas.openxmlformats.org/drawingml/2006/main" flipV="1">
          <a:off x="8394772" y="929196"/>
          <a:ext cx="44359" cy="8133126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0.46713</cdr:x>
      <cdr:y>0.08759</cdr:y>
    </cdr:from>
    <cdr:to>
      <cdr:x>0.46713</cdr:x>
      <cdr:y>0.85103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580E000F-A1B0-4391-9DCB-7B5D8D7D5BB5}"/>
            </a:ext>
          </a:extLst>
        </cdr:cNvPr>
        <cdr:cNvCxnSpPr/>
      </cdr:nvCxnSpPr>
      <cdr:spPr>
        <a:xfrm xmlns:a="http://schemas.openxmlformats.org/drawingml/2006/main" flipV="1">
          <a:off x="11080857" y="929196"/>
          <a:ext cx="0" cy="8098544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0.5635</cdr:x>
      <cdr:y>0.08939</cdr:y>
    </cdr:from>
    <cdr:to>
      <cdr:x>0.5635</cdr:x>
      <cdr:y>0.85283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DFF81EA3-C3B3-48C7-8286-BE34C88B9A8F}"/>
            </a:ext>
          </a:extLst>
        </cdr:cNvPr>
        <cdr:cNvCxnSpPr/>
      </cdr:nvCxnSpPr>
      <cdr:spPr>
        <a:xfrm xmlns:a="http://schemas.openxmlformats.org/drawingml/2006/main" flipV="1">
          <a:off x="13366750" y="869950"/>
          <a:ext cx="0" cy="7429500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0.78194</cdr:x>
      <cdr:y>0.09663</cdr:y>
    </cdr:from>
    <cdr:to>
      <cdr:x>0.78194</cdr:x>
      <cdr:y>0.86006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F04FA3F9-2FF9-4A9A-A8E1-66A892C52254}"/>
            </a:ext>
          </a:extLst>
        </cdr:cNvPr>
        <cdr:cNvCxnSpPr/>
      </cdr:nvCxnSpPr>
      <cdr:spPr>
        <a:xfrm xmlns:a="http://schemas.openxmlformats.org/drawingml/2006/main" flipV="1">
          <a:off x="18548406" y="1025097"/>
          <a:ext cx="0" cy="8098438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293975</xdr:colOff>
      <xdr:row>103</xdr:row>
      <xdr:rowOff>71437</xdr:rowOff>
    </xdr:from>
    <xdr:to>
      <xdr:col>12</xdr:col>
      <xdr:colOff>1023936</xdr:colOff>
      <xdr:row>129</xdr:row>
      <xdr:rowOff>119310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22490-BC9C-4264-A501-0B9E0B815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780308</xdr:colOff>
      <xdr:row>76</xdr:row>
      <xdr:rowOff>25481</xdr:rowOff>
    </xdr:from>
    <xdr:to>
      <xdr:col>23</xdr:col>
      <xdr:colOff>517071</xdr:colOff>
      <xdr:row>101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0883FF-D394-4366-814B-F0F350800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1333501</xdr:colOff>
      <xdr:row>103</xdr:row>
      <xdr:rowOff>142876</xdr:rowOff>
    </xdr:from>
    <xdr:to>
      <xdr:col>44</xdr:col>
      <xdr:colOff>380999</xdr:colOff>
      <xdr:row>130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E36C04-2D02-4EAB-B4A2-F110A9F22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283461</xdr:colOff>
      <xdr:row>75</xdr:row>
      <xdr:rowOff>404813</xdr:rowOff>
    </xdr:from>
    <xdr:to>
      <xdr:col>12</xdr:col>
      <xdr:colOff>1102859</xdr:colOff>
      <xdr:row>102</xdr:row>
      <xdr:rowOff>8845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421049-2345-4E2E-A789-7A38F65D0F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928255</xdr:colOff>
      <xdr:row>107</xdr:row>
      <xdr:rowOff>152400</xdr:rowOff>
    </xdr:from>
    <xdr:to>
      <xdr:col>22</xdr:col>
      <xdr:colOff>1838304</xdr:colOff>
      <xdr:row>133</xdr:row>
      <xdr:rowOff>24544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165AB2-9517-4C3A-BD6C-9C23A2847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785813</xdr:colOff>
      <xdr:row>110</xdr:row>
      <xdr:rowOff>152401</xdr:rowOff>
    </xdr:from>
    <xdr:to>
      <xdr:col>56</xdr:col>
      <xdr:colOff>0</xdr:colOff>
      <xdr:row>149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B33205-3FEE-48D1-97B9-F562912BD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852487</xdr:colOff>
      <xdr:row>74</xdr:row>
      <xdr:rowOff>214313</xdr:rowOff>
    </xdr:from>
    <xdr:to>
      <xdr:col>56</xdr:col>
      <xdr:colOff>0</xdr:colOff>
      <xdr:row>109</xdr:row>
      <xdr:rowOff>185738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61BFC15-4967-49C8-A176-E6D391EF3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72</xdr:col>
      <xdr:colOff>571499</xdr:colOff>
      <xdr:row>24</xdr:row>
      <xdr:rowOff>17317</xdr:rowOff>
    </xdr:from>
    <xdr:to>
      <xdr:col>113</xdr:col>
      <xdr:colOff>140624</xdr:colOff>
      <xdr:row>47</xdr:row>
      <xdr:rowOff>352598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94E368-2686-43AE-88B3-4A968CF1A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536864</xdr:colOff>
      <xdr:row>48</xdr:row>
      <xdr:rowOff>294409</xdr:rowOff>
    </xdr:from>
    <xdr:to>
      <xdr:col>113</xdr:col>
      <xdr:colOff>105988</xdr:colOff>
      <xdr:row>65</xdr:row>
      <xdr:rowOff>294409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9F76F7B-E332-4C9F-B31F-D62ED18779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72</xdr:col>
      <xdr:colOff>182880</xdr:colOff>
      <xdr:row>2</xdr:row>
      <xdr:rowOff>457200</xdr:rowOff>
    </xdr:from>
    <xdr:to>
      <xdr:col>110</xdr:col>
      <xdr:colOff>438200</xdr:colOff>
      <xdr:row>23</xdr:row>
      <xdr:rowOff>19974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F12C74A-02CE-4873-B72F-14CD9B4C0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293975</xdr:colOff>
      <xdr:row>103</xdr:row>
      <xdr:rowOff>71437</xdr:rowOff>
    </xdr:from>
    <xdr:to>
      <xdr:col>12</xdr:col>
      <xdr:colOff>1023936</xdr:colOff>
      <xdr:row>129</xdr:row>
      <xdr:rowOff>119310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2FAED-8424-4964-AF68-111003BA0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780308</xdr:colOff>
      <xdr:row>76</xdr:row>
      <xdr:rowOff>25481</xdr:rowOff>
    </xdr:from>
    <xdr:to>
      <xdr:col>23</xdr:col>
      <xdr:colOff>517071</xdr:colOff>
      <xdr:row>101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480EC2-33AE-4FAA-A8E0-2E97092C6F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1333501</xdr:colOff>
      <xdr:row>103</xdr:row>
      <xdr:rowOff>142876</xdr:rowOff>
    </xdr:from>
    <xdr:to>
      <xdr:col>44</xdr:col>
      <xdr:colOff>380999</xdr:colOff>
      <xdr:row>130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1915F2-F83B-4B53-9897-4BFB63E3E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283461</xdr:colOff>
      <xdr:row>75</xdr:row>
      <xdr:rowOff>404813</xdr:rowOff>
    </xdr:from>
    <xdr:to>
      <xdr:col>12</xdr:col>
      <xdr:colOff>1102859</xdr:colOff>
      <xdr:row>102</xdr:row>
      <xdr:rowOff>8845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9641E9-3DE4-4A08-A505-2A93CEBD9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928255</xdr:colOff>
      <xdr:row>107</xdr:row>
      <xdr:rowOff>152400</xdr:rowOff>
    </xdr:from>
    <xdr:to>
      <xdr:col>22</xdr:col>
      <xdr:colOff>1838304</xdr:colOff>
      <xdr:row>133</xdr:row>
      <xdr:rowOff>24544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256E83-7FFD-41DD-88DC-836122A5D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785813</xdr:colOff>
      <xdr:row>110</xdr:row>
      <xdr:rowOff>152401</xdr:rowOff>
    </xdr:from>
    <xdr:to>
      <xdr:col>56</xdr:col>
      <xdr:colOff>0</xdr:colOff>
      <xdr:row>149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5542E6-23FB-4D71-8A45-F19DFB3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852487</xdr:colOff>
      <xdr:row>74</xdr:row>
      <xdr:rowOff>214313</xdr:rowOff>
    </xdr:from>
    <xdr:to>
      <xdr:col>56</xdr:col>
      <xdr:colOff>0</xdr:colOff>
      <xdr:row>109</xdr:row>
      <xdr:rowOff>185738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602338C-ADA3-411F-95A5-8E5932803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72</xdr:col>
      <xdr:colOff>571499</xdr:colOff>
      <xdr:row>24</xdr:row>
      <xdr:rowOff>17317</xdr:rowOff>
    </xdr:from>
    <xdr:to>
      <xdr:col>113</xdr:col>
      <xdr:colOff>140624</xdr:colOff>
      <xdr:row>47</xdr:row>
      <xdr:rowOff>352598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3BEF2E2-ABCF-4E6F-B868-5BE5C3CE26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536864</xdr:colOff>
      <xdr:row>48</xdr:row>
      <xdr:rowOff>294409</xdr:rowOff>
    </xdr:from>
    <xdr:to>
      <xdr:col>113</xdr:col>
      <xdr:colOff>105988</xdr:colOff>
      <xdr:row>65</xdr:row>
      <xdr:rowOff>294409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975764B-93AC-4473-BE4A-0B670F510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72</xdr:col>
      <xdr:colOff>182880</xdr:colOff>
      <xdr:row>2</xdr:row>
      <xdr:rowOff>457200</xdr:rowOff>
    </xdr:from>
    <xdr:to>
      <xdr:col>110</xdr:col>
      <xdr:colOff>438200</xdr:colOff>
      <xdr:row>23</xdr:row>
      <xdr:rowOff>19974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CFFFB03-BDC1-4C6D-ABD7-28B1389A4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293975</xdr:colOff>
      <xdr:row>103</xdr:row>
      <xdr:rowOff>71437</xdr:rowOff>
    </xdr:from>
    <xdr:to>
      <xdr:col>12</xdr:col>
      <xdr:colOff>1023936</xdr:colOff>
      <xdr:row>129</xdr:row>
      <xdr:rowOff>119310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09554-1B22-4635-8A8C-642025465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780308</xdr:colOff>
      <xdr:row>76</xdr:row>
      <xdr:rowOff>25481</xdr:rowOff>
    </xdr:from>
    <xdr:to>
      <xdr:col>23</xdr:col>
      <xdr:colOff>517071</xdr:colOff>
      <xdr:row>101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C4BE06-C322-479F-A912-C52FAB591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1333501</xdr:colOff>
      <xdr:row>103</xdr:row>
      <xdr:rowOff>142876</xdr:rowOff>
    </xdr:from>
    <xdr:to>
      <xdr:col>44</xdr:col>
      <xdr:colOff>380999</xdr:colOff>
      <xdr:row>130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A07F8B-2B8F-44EE-8AAC-66B032F2D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283461</xdr:colOff>
      <xdr:row>75</xdr:row>
      <xdr:rowOff>404813</xdr:rowOff>
    </xdr:from>
    <xdr:to>
      <xdr:col>12</xdr:col>
      <xdr:colOff>1102859</xdr:colOff>
      <xdr:row>102</xdr:row>
      <xdr:rowOff>8845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30D9E2-7A6C-4BC8-B53B-E2DB6A0CF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928255</xdr:colOff>
      <xdr:row>107</xdr:row>
      <xdr:rowOff>152400</xdr:rowOff>
    </xdr:from>
    <xdr:to>
      <xdr:col>22</xdr:col>
      <xdr:colOff>1838304</xdr:colOff>
      <xdr:row>133</xdr:row>
      <xdr:rowOff>24544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19EF44-190F-4788-912B-1AF737D82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785813</xdr:colOff>
      <xdr:row>110</xdr:row>
      <xdr:rowOff>152401</xdr:rowOff>
    </xdr:from>
    <xdr:to>
      <xdr:col>56</xdr:col>
      <xdr:colOff>0</xdr:colOff>
      <xdr:row>149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00B2C5-D626-4E46-8B64-FBCC5721F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852487</xdr:colOff>
      <xdr:row>74</xdr:row>
      <xdr:rowOff>214313</xdr:rowOff>
    </xdr:from>
    <xdr:to>
      <xdr:col>56</xdr:col>
      <xdr:colOff>0</xdr:colOff>
      <xdr:row>109</xdr:row>
      <xdr:rowOff>185738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1FD9CA-7761-49CB-B527-47CF0FD09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72</xdr:col>
      <xdr:colOff>571499</xdr:colOff>
      <xdr:row>24</xdr:row>
      <xdr:rowOff>17317</xdr:rowOff>
    </xdr:from>
    <xdr:to>
      <xdr:col>113</xdr:col>
      <xdr:colOff>140624</xdr:colOff>
      <xdr:row>47</xdr:row>
      <xdr:rowOff>352598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23CBB06-A847-41F9-A362-4DBC3CB7C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536864</xdr:colOff>
      <xdr:row>48</xdr:row>
      <xdr:rowOff>294409</xdr:rowOff>
    </xdr:from>
    <xdr:to>
      <xdr:col>113</xdr:col>
      <xdr:colOff>105988</xdr:colOff>
      <xdr:row>65</xdr:row>
      <xdr:rowOff>294409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9B4750F-DC0F-4138-BAE7-A56AF676B3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72</xdr:col>
      <xdr:colOff>182880</xdr:colOff>
      <xdr:row>2</xdr:row>
      <xdr:rowOff>457200</xdr:rowOff>
    </xdr:from>
    <xdr:to>
      <xdr:col>110</xdr:col>
      <xdr:colOff>438200</xdr:colOff>
      <xdr:row>23</xdr:row>
      <xdr:rowOff>19974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44C6F25-3994-4E3B-A2CB-C687F4800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293975</xdr:colOff>
      <xdr:row>103</xdr:row>
      <xdr:rowOff>71437</xdr:rowOff>
    </xdr:from>
    <xdr:to>
      <xdr:col>12</xdr:col>
      <xdr:colOff>1023936</xdr:colOff>
      <xdr:row>129</xdr:row>
      <xdr:rowOff>119310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A10A2-6EFA-4BD6-ABA9-A55F36956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780308</xdr:colOff>
      <xdr:row>76</xdr:row>
      <xdr:rowOff>25481</xdr:rowOff>
    </xdr:from>
    <xdr:to>
      <xdr:col>23</xdr:col>
      <xdr:colOff>517071</xdr:colOff>
      <xdr:row>101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0AB31C-2A42-482F-8A2F-7682F07A3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1333501</xdr:colOff>
      <xdr:row>103</xdr:row>
      <xdr:rowOff>142876</xdr:rowOff>
    </xdr:from>
    <xdr:to>
      <xdr:col>44</xdr:col>
      <xdr:colOff>380999</xdr:colOff>
      <xdr:row>130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6331F1-3146-4AF6-8A3C-8A93757D6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283461</xdr:colOff>
      <xdr:row>75</xdr:row>
      <xdr:rowOff>404813</xdr:rowOff>
    </xdr:from>
    <xdr:to>
      <xdr:col>12</xdr:col>
      <xdr:colOff>1102859</xdr:colOff>
      <xdr:row>102</xdr:row>
      <xdr:rowOff>8845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13AAF5-0D57-4363-AD9B-0746BF631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928255</xdr:colOff>
      <xdr:row>107</xdr:row>
      <xdr:rowOff>152400</xdr:rowOff>
    </xdr:from>
    <xdr:to>
      <xdr:col>22</xdr:col>
      <xdr:colOff>1838304</xdr:colOff>
      <xdr:row>133</xdr:row>
      <xdr:rowOff>24544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727754-1C20-4B95-9FF1-C89C4B023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785813</xdr:colOff>
      <xdr:row>110</xdr:row>
      <xdr:rowOff>152401</xdr:rowOff>
    </xdr:from>
    <xdr:to>
      <xdr:col>56</xdr:col>
      <xdr:colOff>0</xdr:colOff>
      <xdr:row>149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FBE2C6-83B1-4801-B82E-C63BA7B13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852487</xdr:colOff>
      <xdr:row>74</xdr:row>
      <xdr:rowOff>214313</xdr:rowOff>
    </xdr:from>
    <xdr:to>
      <xdr:col>56</xdr:col>
      <xdr:colOff>0</xdr:colOff>
      <xdr:row>109</xdr:row>
      <xdr:rowOff>185738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D36964F-603E-446A-9F19-C0FC2925B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72</xdr:col>
      <xdr:colOff>571499</xdr:colOff>
      <xdr:row>24</xdr:row>
      <xdr:rowOff>17317</xdr:rowOff>
    </xdr:from>
    <xdr:to>
      <xdr:col>113</xdr:col>
      <xdr:colOff>140624</xdr:colOff>
      <xdr:row>47</xdr:row>
      <xdr:rowOff>352598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2AFA39E-7887-4A15-8530-FE4BEA3F8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536864</xdr:colOff>
      <xdr:row>48</xdr:row>
      <xdr:rowOff>294409</xdr:rowOff>
    </xdr:from>
    <xdr:to>
      <xdr:col>113</xdr:col>
      <xdr:colOff>105988</xdr:colOff>
      <xdr:row>65</xdr:row>
      <xdr:rowOff>294409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E60B39E-15A7-4C9A-B860-E0ECCA69D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72</xdr:col>
      <xdr:colOff>182880</xdr:colOff>
      <xdr:row>2</xdr:row>
      <xdr:rowOff>457200</xdr:rowOff>
    </xdr:from>
    <xdr:to>
      <xdr:col>110</xdr:col>
      <xdr:colOff>438200</xdr:colOff>
      <xdr:row>23</xdr:row>
      <xdr:rowOff>19974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B42AA80-558E-42F2-B4FE-3D9BE3B41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446375</xdr:colOff>
      <xdr:row>150</xdr:row>
      <xdr:rowOff>326707</xdr:rowOff>
    </xdr:from>
    <xdr:to>
      <xdr:col>30</xdr:col>
      <xdr:colOff>114300</xdr:colOff>
      <xdr:row>158</xdr:row>
      <xdr:rowOff>781050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EF2154-4420-409C-A6BE-FE08ECAB88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239288</xdr:colOff>
      <xdr:row>187</xdr:row>
      <xdr:rowOff>593171</xdr:rowOff>
    </xdr:from>
    <xdr:to>
      <xdr:col>13</xdr:col>
      <xdr:colOff>2438400</xdr:colOff>
      <xdr:row>196</xdr:row>
      <xdr:rowOff>381000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1AA40-B0C5-4C01-AA4D-7B20A6E81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37889</xdr:colOff>
      <xdr:row>174</xdr:row>
      <xdr:rowOff>497292</xdr:rowOff>
    </xdr:from>
    <xdr:to>
      <xdr:col>13</xdr:col>
      <xdr:colOff>2958638</xdr:colOff>
      <xdr:row>184</xdr:row>
      <xdr:rowOff>170758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DEA095-50A7-469C-BA33-4B61DC94F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106680</xdr:colOff>
      <xdr:row>183</xdr:row>
      <xdr:rowOff>613410</xdr:rowOff>
    </xdr:from>
    <xdr:to>
      <xdr:col>40</xdr:col>
      <xdr:colOff>472440</xdr:colOff>
      <xdr:row>193</xdr:row>
      <xdr:rowOff>209550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0F1FD3-C606-41FD-A9B6-55615C138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189547</xdr:colOff>
      <xdr:row>188</xdr:row>
      <xdr:rowOff>210503</xdr:rowOff>
    </xdr:from>
    <xdr:to>
      <xdr:col>77</xdr:col>
      <xdr:colOff>213360</xdr:colOff>
      <xdr:row>201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BFAF980-CA5E-4C23-BBEE-DC4748795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677488</xdr:colOff>
      <xdr:row>198</xdr:row>
      <xdr:rowOff>64079</xdr:rowOff>
    </xdr:from>
    <xdr:to>
      <xdr:col>13</xdr:col>
      <xdr:colOff>2305050</xdr:colOff>
      <xdr:row>207</xdr:row>
      <xdr:rowOff>361950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5D3DB2C-E427-4BBD-96A3-DCB03AB24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720090</xdr:colOff>
      <xdr:row>192</xdr:row>
      <xdr:rowOff>213360</xdr:rowOff>
    </xdr:from>
    <xdr:to>
      <xdr:col>58</xdr:col>
      <xdr:colOff>144780</xdr:colOff>
      <xdr:row>207</xdr:row>
      <xdr:rowOff>243840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A434F8A-5353-4162-B36F-99351EB996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1371600</xdr:colOff>
      <xdr:row>171</xdr:row>
      <xdr:rowOff>594360</xdr:rowOff>
    </xdr:from>
    <xdr:to>
      <xdr:col>91</xdr:col>
      <xdr:colOff>308610</xdr:colOff>
      <xdr:row>187</xdr:row>
      <xdr:rowOff>64770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39AC94E-D717-4480-BDA3-817042530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259080</xdr:colOff>
      <xdr:row>10</xdr:row>
      <xdr:rowOff>11430</xdr:rowOff>
    </xdr:from>
    <xdr:to>
      <xdr:col>46</xdr:col>
      <xdr:colOff>563880</xdr:colOff>
      <xdr:row>25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91E9FD-7294-D913-4986-A89219B51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243840</xdr:colOff>
      <xdr:row>3</xdr:row>
      <xdr:rowOff>163830</xdr:rowOff>
    </xdr:from>
    <xdr:to>
      <xdr:col>46</xdr:col>
      <xdr:colOff>548640</xdr:colOff>
      <xdr:row>18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FA8EA-452A-BE79-6B6E-2F39F73C5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</xdr:row>
      <xdr:rowOff>0</xdr:rowOff>
    </xdr:from>
    <xdr:to>
      <xdr:col>15</xdr:col>
      <xdr:colOff>229202</xdr:colOff>
      <xdr:row>44</xdr:row>
      <xdr:rowOff>168051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F151F8-C86B-E340-607B-60AF455D7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4023360"/>
          <a:ext cx="6942422" cy="474005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26</xdr:col>
      <xdr:colOff>31033</xdr:colOff>
      <xdr:row>46</xdr:row>
      <xdr:rowOff>114738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C189CB-17ED-F320-6C6B-A10F002B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4023360"/>
          <a:ext cx="6386113" cy="50524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15</xdr:col>
      <xdr:colOff>320650</xdr:colOff>
      <xdr:row>72</xdr:row>
      <xdr:rowOff>76603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330FCC-08E7-4B8C-E85A-B5E6A28A7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9144000"/>
          <a:ext cx="7033870" cy="464860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0</xdr:rowOff>
    </xdr:from>
    <xdr:to>
      <xdr:col>24</xdr:col>
      <xdr:colOff>488167</xdr:colOff>
      <xdr:row>74</xdr:row>
      <xdr:rowOff>412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C38C36-1620-E6FF-BED3-DFCD1E922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53600" y="9326880"/>
          <a:ext cx="5624047" cy="47552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582707</xdr:colOff>
      <xdr:row>11</xdr:row>
      <xdr:rowOff>156882</xdr:rowOff>
    </xdr:from>
    <xdr:to>
      <xdr:col>27</xdr:col>
      <xdr:colOff>225346</xdr:colOff>
      <xdr:row>37</xdr:row>
      <xdr:rowOff>184834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C5CA7F-1E18-4E04-A82F-6D9D0BD2B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9236" y="2252382"/>
          <a:ext cx="8114286" cy="4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302559</xdr:colOff>
      <xdr:row>9</xdr:row>
      <xdr:rowOff>156882</xdr:rowOff>
    </xdr:from>
    <xdr:to>
      <xdr:col>13</xdr:col>
      <xdr:colOff>384716</xdr:colOff>
      <xdr:row>39</xdr:row>
      <xdr:rowOff>108549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1F3125-97A8-419C-8C8A-4E1BA7AF5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7912" y="1871382"/>
          <a:ext cx="6133333" cy="56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26</xdr:col>
      <xdr:colOff>429420</xdr:colOff>
      <xdr:row>67</xdr:row>
      <xdr:rowOff>123167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9CCED2-9F11-46BB-8261-FB1A44247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7620000"/>
          <a:ext cx="7085714" cy="5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13</xdr:col>
      <xdr:colOff>91681</xdr:colOff>
      <xdr:row>72</xdr:row>
      <xdr:rowOff>27833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8B2348-03A6-4B10-9CDA-E06941B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5353" y="7810500"/>
          <a:ext cx="6142857" cy="59333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332075</xdr:colOff>
      <xdr:row>86</xdr:row>
      <xdr:rowOff>707707</xdr:rowOff>
    </xdr:from>
    <xdr:to>
      <xdr:col>13</xdr:col>
      <xdr:colOff>1524000</xdr:colOff>
      <xdr:row>95</xdr:row>
      <xdr:rowOff>361950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1AFA3-8A0A-4B33-8112-48BBCDA87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334538</xdr:colOff>
      <xdr:row>96</xdr:row>
      <xdr:rowOff>21671</xdr:rowOff>
    </xdr:from>
    <xdr:to>
      <xdr:col>13</xdr:col>
      <xdr:colOff>1104900</xdr:colOff>
      <xdr:row>104</xdr:row>
      <xdr:rowOff>571500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B95873-4317-4DA1-95BB-DD473FB4C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306321</xdr:colOff>
      <xdr:row>76</xdr:row>
      <xdr:rowOff>679133</xdr:rowOff>
    </xdr:from>
    <xdr:to>
      <xdr:col>13</xdr:col>
      <xdr:colOff>1798320</xdr:colOff>
      <xdr:row>86</xdr:row>
      <xdr:rowOff>335280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CB612B-B6B8-4624-A7A6-07AD2C66E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1280160</xdr:colOff>
      <xdr:row>76</xdr:row>
      <xdr:rowOff>586740</xdr:rowOff>
    </xdr:from>
    <xdr:to>
      <xdr:col>38</xdr:col>
      <xdr:colOff>316230</xdr:colOff>
      <xdr:row>86</xdr:row>
      <xdr:rowOff>182880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F351E3-BC3A-48F0-8F3F-D47B39A42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71437</xdr:colOff>
      <xdr:row>73</xdr:row>
      <xdr:rowOff>309563</xdr:rowOff>
    </xdr:from>
    <xdr:to>
      <xdr:col>56</xdr:col>
      <xdr:colOff>1005840</xdr:colOff>
      <xdr:row>86</xdr:row>
      <xdr:rowOff>304800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1E0918-9501-4C18-BA22-40DDF730F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76</xdr:col>
      <xdr:colOff>190500</xdr:colOff>
      <xdr:row>6</xdr:row>
      <xdr:rowOff>632460</xdr:rowOff>
    </xdr:from>
    <xdr:to>
      <xdr:col>117</xdr:col>
      <xdr:colOff>38100</xdr:colOff>
      <xdr:row>29</xdr:row>
      <xdr:rowOff>266700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EED882-DF85-48BC-B596-03C5D92EC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89</xdr:col>
      <xdr:colOff>160020</xdr:colOff>
      <xdr:row>8</xdr:row>
      <xdr:rowOff>647700</xdr:rowOff>
    </xdr:from>
    <xdr:to>
      <xdr:col>89</xdr:col>
      <xdr:colOff>190500</xdr:colOff>
      <xdr:row>27</xdr:row>
      <xdr:rowOff>7620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5B9E0EA2-558D-4CDF-B07B-E0427AA637BE}"/>
            </a:ext>
          </a:extLst>
        </xdr:cNvPr>
        <xdr:cNvCxnSpPr/>
      </xdr:nvCxnSpPr>
      <xdr:spPr>
        <a:xfrm>
          <a:off x="98572320" y="7696200"/>
          <a:ext cx="30480" cy="13837920"/>
        </a:xfrm>
        <a:prstGeom prst="line">
          <a:avLst/>
        </a:prstGeom>
        <a:ln w="123825"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296488</xdr:colOff>
      <xdr:row>105</xdr:row>
      <xdr:rowOff>540329</xdr:rowOff>
    </xdr:from>
    <xdr:to>
      <xdr:col>13</xdr:col>
      <xdr:colOff>495300</xdr:colOff>
      <xdr:row>115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ADB4B00-2DCE-4F5E-9529-AF9721B81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87</xdr:row>
      <xdr:rowOff>0</xdr:rowOff>
    </xdr:from>
    <xdr:to>
      <xdr:col>56</xdr:col>
      <xdr:colOff>1524000</xdr:colOff>
      <xdr:row>99</xdr:row>
      <xdr:rowOff>335280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BE1CFAD-0805-4366-B112-DEC112D1E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1676400</xdr:colOff>
      <xdr:row>73</xdr:row>
      <xdr:rowOff>182880</xdr:rowOff>
    </xdr:from>
    <xdr:to>
      <xdr:col>71</xdr:col>
      <xdr:colOff>670560</xdr:colOff>
      <xdr:row>87</xdr:row>
      <xdr:rowOff>243840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38010B1-0374-452F-A5D4-84C0519C8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97</xdr:col>
      <xdr:colOff>106680</xdr:colOff>
      <xdr:row>8</xdr:row>
      <xdr:rowOff>723900</xdr:rowOff>
    </xdr:from>
    <xdr:to>
      <xdr:col>97</xdr:col>
      <xdr:colOff>167640</xdr:colOff>
      <xdr:row>27</xdr:row>
      <xdr:rowOff>53340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B4E85C6A-1FC9-41ED-BA96-6A573841F6DE}"/>
            </a:ext>
          </a:extLst>
        </xdr:cNvPr>
        <xdr:cNvCxnSpPr/>
      </xdr:nvCxnSpPr>
      <xdr:spPr>
        <a:xfrm>
          <a:off x="103395780" y="7772400"/>
          <a:ext cx="60960" cy="13807440"/>
        </a:xfrm>
        <a:prstGeom prst="line">
          <a:avLst/>
        </a:prstGeom>
        <a:ln w="123825"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38100</xdr:colOff>
      <xdr:row>8</xdr:row>
      <xdr:rowOff>601980</xdr:rowOff>
    </xdr:from>
    <xdr:to>
      <xdr:col>107</xdr:col>
      <xdr:colOff>68580</xdr:colOff>
      <xdr:row>26</xdr:row>
      <xdr:rowOff>662940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E8236B4A-6F66-4A64-91DD-AFEF7C281C1C}"/>
            </a:ext>
          </a:extLst>
        </xdr:cNvPr>
        <xdr:cNvCxnSpPr/>
      </xdr:nvCxnSpPr>
      <xdr:spPr>
        <a:xfrm>
          <a:off x="109423200" y="7650480"/>
          <a:ext cx="30480" cy="13776960"/>
        </a:xfrm>
        <a:prstGeom prst="line">
          <a:avLst/>
        </a:prstGeom>
        <a:ln w="123825"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332075</xdr:colOff>
      <xdr:row>240</xdr:row>
      <xdr:rowOff>707707</xdr:rowOff>
    </xdr:from>
    <xdr:to>
      <xdr:col>13</xdr:col>
      <xdr:colOff>1524000</xdr:colOff>
      <xdr:row>249</xdr:row>
      <xdr:rowOff>361950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10AE2-AC70-4DA3-A743-F2DE2B95D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304058</xdr:colOff>
      <xdr:row>250</xdr:row>
      <xdr:rowOff>82631</xdr:rowOff>
    </xdr:from>
    <xdr:to>
      <xdr:col>13</xdr:col>
      <xdr:colOff>1390650</xdr:colOff>
      <xdr:row>259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C2BD1-4E30-498C-9EB4-4AF9C7665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306321</xdr:colOff>
      <xdr:row>230</xdr:row>
      <xdr:rowOff>679133</xdr:rowOff>
    </xdr:from>
    <xdr:to>
      <xdr:col>13</xdr:col>
      <xdr:colOff>1798320</xdr:colOff>
      <xdr:row>240</xdr:row>
      <xdr:rowOff>335280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60CC6D-7102-4970-AB89-13235E3AA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2216035</xdr:colOff>
      <xdr:row>230</xdr:row>
      <xdr:rowOff>708660</xdr:rowOff>
    </xdr:from>
    <xdr:to>
      <xdr:col>31</xdr:col>
      <xdr:colOff>361950</xdr:colOff>
      <xdr:row>240</xdr:row>
      <xdr:rowOff>381000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A892DC-A8D6-4DD1-9317-DBE2EDC35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71437</xdr:colOff>
      <xdr:row>227</xdr:row>
      <xdr:rowOff>309563</xdr:rowOff>
    </xdr:from>
    <xdr:to>
      <xdr:col>56</xdr:col>
      <xdr:colOff>1005840</xdr:colOff>
      <xdr:row>240</xdr:row>
      <xdr:rowOff>304800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C417D2-3BEF-46FE-9019-8090AC4F0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75</xdr:col>
      <xdr:colOff>60960</xdr:colOff>
      <xdr:row>1</xdr:row>
      <xdr:rowOff>121920</xdr:rowOff>
    </xdr:from>
    <xdr:to>
      <xdr:col>115</xdr:col>
      <xdr:colOff>548640</xdr:colOff>
      <xdr:row>22</xdr:row>
      <xdr:rowOff>487680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6A142F-7C62-4AFF-BB6A-CAB8A23C4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97</xdr:col>
      <xdr:colOff>152400</xdr:colOff>
      <xdr:row>2</xdr:row>
      <xdr:rowOff>1005840</xdr:rowOff>
    </xdr:from>
    <xdr:to>
      <xdr:col>97</xdr:col>
      <xdr:colOff>152400</xdr:colOff>
      <xdr:row>20</xdr:row>
      <xdr:rowOff>304800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452E788-D27F-46E1-8FDB-28B37E709864}"/>
            </a:ext>
          </a:extLst>
        </xdr:cNvPr>
        <xdr:cNvCxnSpPr/>
      </xdr:nvCxnSpPr>
      <xdr:spPr>
        <a:xfrm>
          <a:off x="86357460" y="3093720"/>
          <a:ext cx="0" cy="13449300"/>
        </a:xfrm>
        <a:prstGeom prst="line">
          <a:avLst/>
        </a:prstGeom>
        <a:ln w="123825"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296488</xdr:colOff>
      <xdr:row>259</xdr:row>
      <xdr:rowOff>540329</xdr:rowOff>
    </xdr:from>
    <xdr:to>
      <xdr:col>13</xdr:col>
      <xdr:colOff>1314450</xdr:colOff>
      <xdr:row>269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2EDBEA5-6FF3-443A-B6E8-F91D852ED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241</xdr:row>
      <xdr:rowOff>0</xdr:rowOff>
    </xdr:from>
    <xdr:to>
      <xdr:col>56</xdr:col>
      <xdr:colOff>1524000</xdr:colOff>
      <xdr:row>253</xdr:row>
      <xdr:rowOff>335280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E91BE4F-6999-4269-8EAD-D4BDFB62B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1676400</xdr:colOff>
      <xdr:row>227</xdr:row>
      <xdr:rowOff>182880</xdr:rowOff>
    </xdr:from>
    <xdr:to>
      <xdr:col>71</xdr:col>
      <xdr:colOff>670560</xdr:colOff>
      <xdr:row>241</xdr:row>
      <xdr:rowOff>243840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61E9A36-3BE0-4EB9-9AFF-67CF3919E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332075</xdr:colOff>
      <xdr:row>240</xdr:row>
      <xdr:rowOff>707707</xdr:rowOff>
    </xdr:from>
    <xdr:to>
      <xdr:col>13</xdr:col>
      <xdr:colOff>1524000</xdr:colOff>
      <xdr:row>249</xdr:row>
      <xdr:rowOff>361950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FF5DA-3AEB-4DA5-AF35-F3F8B5998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304058</xdr:colOff>
      <xdr:row>250</xdr:row>
      <xdr:rowOff>82631</xdr:rowOff>
    </xdr:from>
    <xdr:to>
      <xdr:col>13</xdr:col>
      <xdr:colOff>1390650</xdr:colOff>
      <xdr:row>259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A14D0E-1128-420C-8BB3-686207EFE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306321</xdr:colOff>
      <xdr:row>230</xdr:row>
      <xdr:rowOff>679133</xdr:rowOff>
    </xdr:from>
    <xdr:to>
      <xdr:col>13</xdr:col>
      <xdr:colOff>1798320</xdr:colOff>
      <xdr:row>240</xdr:row>
      <xdr:rowOff>335280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E56603-639D-4008-8D4B-4856985BB7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2216035</xdr:colOff>
      <xdr:row>230</xdr:row>
      <xdr:rowOff>708660</xdr:rowOff>
    </xdr:from>
    <xdr:to>
      <xdr:col>31</xdr:col>
      <xdr:colOff>361950</xdr:colOff>
      <xdr:row>240</xdr:row>
      <xdr:rowOff>381000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57C5E9-DE16-4642-9DAC-57924D0623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71437</xdr:colOff>
      <xdr:row>227</xdr:row>
      <xdr:rowOff>309563</xdr:rowOff>
    </xdr:from>
    <xdr:to>
      <xdr:col>56</xdr:col>
      <xdr:colOff>1005840</xdr:colOff>
      <xdr:row>240</xdr:row>
      <xdr:rowOff>304800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3C291F-A499-45E0-BF94-68930E8CF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75</xdr:col>
      <xdr:colOff>60960</xdr:colOff>
      <xdr:row>1</xdr:row>
      <xdr:rowOff>121920</xdr:rowOff>
    </xdr:from>
    <xdr:to>
      <xdr:col>115</xdr:col>
      <xdr:colOff>548640</xdr:colOff>
      <xdr:row>22</xdr:row>
      <xdr:rowOff>487680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099C08E-CEE7-445B-AE02-E1D93180D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97</xdr:col>
      <xdr:colOff>152400</xdr:colOff>
      <xdr:row>2</xdr:row>
      <xdr:rowOff>1005840</xdr:rowOff>
    </xdr:from>
    <xdr:to>
      <xdr:col>97</xdr:col>
      <xdr:colOff>152400</xdr:colOff>
      <xdr:row>20</xdr:row>
      <xdr:rowOff>304800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D2894FFC-8CA7-4520-A7FC-0C32D102D395}"/>
            </a:ext>
          </a:extLst>
        </xdr:cNvPr>
        <xdr:cNvCxnSpPr/>
      </xdr:nvCxnSpPr>
      <xdr:spPr>
        <a:xfrm>
          <a:off x="86357460" y="3093720"/>
          <a:ext cx="0" cy="13449300"/>
        </a:xfrm>
        <a:prstGeom prst="line">
          <a:avLst/>
        </a:prstGeom>
        <a:ln w="123825"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296488</xdr:colOff>
      <xdr:row>259</xdr:row>
      <xdr:rowOff>540329</xdr:rowOff>
    </xdr:from>
    <xdr:to>
      <xdr:col>13</xdr:col>
      <xdr:colOff>1314450</xdr:colOff>
      <xdr:row>269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AACBEB-3D1B-4BB1-81CB-A2C7A910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241</xdr:row>
      <xdr:rowOff>0</xdr:rowOff>
    </xdr:from>
    <xdr:to>
      <xdr:col>56</xdr:col>
      <xdr:colOff>1524000</xdr:colOff>
      <xdr:row>253</xdr:row>
      <xdr:rowOff>335280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9D5C33C-B73E-4545-8ECF-3E5B406DA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1676400</xdr:colOff>
      <xdr:row>227</xdr:row>
      <xdr:rowOff>182880</xdr:rowOff>
    </xdr:from>
    <xdr:to>
      <xdr:col>71</xdr:col>
      <xdr:colOff>670560</xdr:colOff>
      <xdr:row>241</xdr:row>
      <xdr:rowOff>243840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CC256E6-DFDE-4C89-8D51-DC095F7BC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293975</xdr:colOff>
      <xdr:row>256</xdr:row>
      <xdr:rowOff>71437</xdr:rowOff>
    </xdr:from>
    <xdr:to>
      <xdr:col>13</xdr:col>
      <xdr:colOff>1023936</xdr:colOff>
      <xdr:row>282</xdr:row>
      <xdr:rowOff>119310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62504-CCFC-43EB-B4B5-B16C17000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380258</xdr:colOff>
      <xdr:row>256</xdr:row>
      <xdr:rowOff>63581</xdr:rowOff>
    </xdr:from>
    <xdr:to>
      <xdr:col>38</xdr:col>
      <xdr:colOff>1039091</xdr:colOff>
      <xdr:row>283</xdr:row>
      <xdr:rowOff>124691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03D3A5-17AB-4300-864E-882E4F91CA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740661</xdr:colOff>
      <xdr:row>230</xdr:row>
      <xdr:rowOff>119063</xdr:rowOff>
    </xdr:from>
    <xdr:to>
      <xdr:col>13</xdr:col>
      <xdr:colOff>2455409</xdr:colOff>
      <xdr:row>257</xdr:row>
      <xdr:rowOff>104095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BCD414-6C07-465F-A6A0-34E88DEA1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406285</xdr:colOff>
      <xdr:row>230</xdr:row>
      <xdr:rowOff>118110</xdr:rowOff>
    </xdr:from>
    <xdr:to>
      <xdr:col>38</xdr:col>
      <xdr:colOff>1221084</xdr:colOff>
      <xdr:row>256</xdr:row>
      <xdr:rowOff>112174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77DD03-2033-41F7-8A9C-AE32020F7A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818718</xdr:colOff>
      <xdr:row>266</xdr:row>
      <xdr:rowOff>2426</xdr:rowOff>
    </xdr:from>
    <xdr:to>
      <xdr:col>57</xdr:col>
      <xdr:colOff>21822</xdr:colOff>
      <xdr:row>304</xdr:row>
      <xdr:rowOff>126250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DE541C-0EEA-4AA5-AF19-4BB972AD5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623887</xdr:colOff>
      <xdr:row>229</xdr:row>
      <xdr:rowOff>61913</xdr:rowOff>
    </xdr:from>
    <xdr:to>
      <xdr:col>56</xdr:col>
      <xdr:colOff>1885950</xdr:colOff>
      <xdr:row>266</xdr:row>
      <xdr:rowOff>147638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41F88-D4A7-479F-A733-B551CE06B3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73</xdr:col>
      <xdr:colOff>571499</xdr:colOff>
      <xdr:row>24</xdr:row>
      <xdr:rowOff>17317</xdr:rowOff>
    </xdr:from>
    <xdr:to>
      <xdr:col>114</xdr:col>
      <xdr:colOff>140624</xdr:colOff>
      <xdr:row>47</xdr:row>
      <xdr:rowOff>352598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EEB592-590A-4350-A23F-5B2398283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73</xdr:col>
      <xdr:colOff>536864</xdr:colOff>
      <xdr:row>48</xdr:row>
      <xdr:rowOff>294409</xdr:rowOff>
    </xdr:from>
    <xdr:to>
      <xdr:col>114</xdr:col>
      <xdr:colOff>105988</xdr:colOff>
      <xdr:row>226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D3B4769-A2F0-435B-A202-9820AECDE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75</xdr:col>
      <xdr:colOff>60960</xdr:colOff>
      <xdr:row>1</xdr:row>
      <xdr:rowOff>121920</xdr:rowOff>
    </xdr:from>
    <xdr:to>
      <xdr:col>115</xdr:col>
      <xdr:colOff>548640</xdr:colOff>
      <xdr:row>22</xdr:row>
      <xdr:rowOff>487680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FC5260-BE51-42A2-8411-1DA97468D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97</xdr:col>
      <xdr:colOff>152400</xdr:colOff>
      <xdr:row>2</xdr:row>
      <xdr:rowOff>1005840</xdr:rowOff>
    </xdr:from>
    <xdr:to>
      <xdr:col>97</xdr:col>
      <xdr:colOff>152400</xdr:colOff>
      <xdr:row>20</xdr:row>
      <xdr:rowOff>304800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72D77C60-0372-4BE6-91D0-DFF38BD69524}"/>
            </a:ext>
          </a:extLst>
        </xdr:cNvPr>
        <xdr:cNvCxnSpPr/>
      </xdr:nvCxnSpPr>
      <xdr:spPr>
        <a:xfrm>
          <a:off x="99319080" y="2179320"/>
          <a:ext cx="0" cy="12412980"/>
        </a:xfrm>
        <a:prstGeom prst="line">
          <a:avLst/>
        </a:prstGeom>
        <a:ln w="123825"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235528</xdr:colOff>
      <xdr:row>285</xdr:row>
      <xdr:rowOff>83128</xdr:rowOff>
    </xdr:from>
    <xdr:to>
      <xdr:col>38</xdr:col>
      <xdr:colOff>894361</xdr:colOff>
      <xdr:row>312</xdr:row>
      <xdr:rowOff>144237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AAC2006-D957-4650-A93E-314E5F9F8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293975</xdr:colOff>
      <xdr:row>103</xdr:row>
      <xdr:rowOff>71437</xdr:rowOff>
    </xdr:from>
    <xdr:to>
      <xdr:col>12</xdr:col>
      <xdr:colOff>1023936</xdr:colOff>
      <xdr:row>129</xdr:row>
      <xdr:rowOff>119310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1B93A-A555-4650-A437-8641AA72A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380258</xdr:colOff>
      <xdr:row>103</xdr:row>
      <xdr:rowOff>63581</xdr:rowOff>
    </xdr:from>
    <xdr:to>
      <xdr:col>37</xdr:col>
      <xdr:colOff>1039091</xdr:colOff>
      <xdr:row>130</xdr:row>
      <xdr:rowOff>124691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161A69-7960-4F13-A58C-03DB62E70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283461</xdr:colOff>
      <xdr:row>75</xdr:row>
      <xdr:rowOff>404813</xdr:rowOff>
    </xdr:from>
    <xdr:to>
      <xdr:col>12</xdr:col>
      <xdr:colOff>1102859</xdr:colOff>
      <xdr:row>102</xdr:row>
      <xdr:rowOff>8845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D078B8-3B3F-491E-8E39-CE584A16F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223405</xdr:colOff>
      <xdr:row>76</xdr:row>
      <xdr:rowOff>57150</xdr:rowOff>
    </xdr:from>
    <xdr:to>
      <xdr:col>37</xdr:col>
      <xdr:colOff>1038204</xdr:colOff>
      <xdr:row>101</xdr:row>
      <xdr:rowOff>81694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78FF7-30DE-4C3A-AF6C-799CCB2207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818718</xdr:colOff>
      <xdr:row>113</xdr:row>
      <xdr:rowOff>2426</xdr:rowOff>
    </xdr:from>
    <xdr:to>
      <xdr:col>56</xdr:col>
      <xdr:colOff>21822</xdr:colOff>
      <xdr:row>151</xdr:row>
      <xdr:rowOff>126250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BA49B2-2309-4EA6-9791-8A656FCEDC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719137</xdr:colOff>
      <xdr:row>75</xdr:row>
      <xdr:rowOff>157163</xdr:rowOff>
    </xdr:from>
    <xdr:to>
      <xdr:col>55</xdr:col>
      <xdr:colOff>1981200</xdr:colOff>
      <xdr:row>111</xdr:row>
      <xdr:rowOff>185738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7CE6F8-A79A-411E-98F3-3DDB00B0D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72</xdr:col>
      <xdr:colOff>571499</xdr:colOff>
      <xdr:row>24</xdr:row>
      <xdr:rowOff>17317</xdr:rowOff>
    </xdr:from>
    <xdr:to>
      <xdr:col>113</xdr:col>
      <xdr:colOff>140624</xdr:colOff>
      <xdr:row>47</xdr:row>
      <xdr:rowOff>352598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E4337D0-0682-4745-A0D4-B197AC90C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72</xdr:col>
      <xdr:colOff>536864</xdr:colOff>
      <xdr:row>48</xdr:row>
      <xdr:rowOff>294409</xdr:rowOff>
    </xdr:from>
    <xdr:to>
      <xdr:col>113</xdr:col>
      <xdr:colOff>105988</xdr:colOff>
      <xdr:row>65</xdr:row>
      <xdr:rowOff>294409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6D3C347-F1AC-4058-A9C0-1D0A91EB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60960</xdr:colOff>
      <xdr:row>1</xdr:row>
      <xdr:rowOff>121920</xdr:rowOff>
    </xdr:from>
    <xdr:to>
      <xdr:col>114</xdr:col>
      <xdr:colOff>548640</xdr:colOff>
      <xdr:row>22</xdr:row>
      <xdr:rowOff>487680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E5D0D02-C0B4-43EE-9D8D-81E66D503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96</xdr:col>
      <xdr:colOff>152400</xdr:colOff>
      <xdr:row>2</xdr:row>
      <xdr:rowOff>1005840</xdr:rowOff>
    </xdr:from>
    <xdr:to>
      <xdr:col>96</xdr:col>
      <xdr:colOff>152400</xdr:colOff>
      <xdr:row>20</xdr:row>
      <xdr:rowOff>304800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A8087D6D-58C7-475E-805C-B9874647E51E}"/>
            </a:ext>
          </a:extLst>
        </xdr:cNvPr>
        <xdr:cNvCxnSpPr/>
      </xdr:nvCxnSpPr>
      <xdr:spPr>
        <a:xfrm>
          <a:off x="63634620" y="2179320"/>
          <a:ext cx="0" cy="12283440"/>
        </a:xfrm>
        <a:prstGeom prst="line">
          <a:avLst/>
        </a:prstGeom>
        <a:ln w="123825"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235528</xdr:colOff>
      <xdr:row>132</xdr:row>
      <xdr:rowOff>83128</xdr:rowOff>
    </xdr:from>
    <xdr:to>
      <xdr:col>37</xdr:col>
      <xdr:colOff>894361</xdr:colOff>
      <xdr:row>159</xdr:row>
      <xdr:rowOff>144237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181EED7-98A9-4518-9774-B66365BA5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293975</xdr:colOff>
      <xdr:row>103</xdr:row>
      <xdr:rowOff>71437</xdr:rowOff>
    </xdr:from>
    <xdr:to>
      <xdr:col>12</xdr:col>
      <xdr:colOff>1023936</xdr:colOff>
      <xdr:row>129</xdr:row>
      <xdr:rowOff>119310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039DB-0B9A-4D4A-A138-6BD8BFB39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380258</xdr:colOff>
      <xdr:row>103</xdr:row>
      <xdr:rowOff>63581</xdr:rowOff>
    </xdr:from>
    <xdr:to>
      <xdr:col>37</xdr:col>
      <xdr:colOff>1039091</xdr:colOff>
      <xdr:row>130</xdr:row>
      <xdr:rowOff>124691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B826E5-74A0-4C99-9E90-CAFB68AA6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283461</xdr:colOff>
      <xdr:row>75</xdr:row>
      <xdr:rowOff>404813</xdr:rowOff>
    </xdr:from>
    <xdr:to>
      <xdr:col>12</xdr:col>
      <xdr:colOff>1102859</xdr:colOff>
      <xdr:row>102</xdr:row>
      <xdr:rowOff>8845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012F08-1956-4842-9AAB-66B6427B7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223405</xdr:colOff>
      <xdr:row>76</xdr:row>
      <xdr:rowOff>57150</xdr:rowOff>
    </xdr:from>
    <xdr:to>
      <xdr:col>37</xdr:col>
      <xdr:colOff>1038204</xdr:colOff>
      <xdr:row>101</xdr:row>
      <xdr:rowOff>81694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2509D5-EEDF-4B7A-A2FA-E4EB4F399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818718</xdr:colOff>
      <xdr:row>113</xdr:row>
      <xdr:rowOff>2426</xdr:rowOff>
    </xdr:from>
    <xdr:to>
      <xdr:col>56</xdr:col>
      <xdr:colOff>21822</xdr:colOff>
      <xdr:row>151</xdr:row>
      <xdr:rowOff>126250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F54721-DC2F-41B5-8EB1-F7D27F62F3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719137</xdr:colOff>
      <xdr:row>75</xdr:row>
      <xdr:rowOff>157163</xdr:rowOff>
    </xdr:from>
    <xdr:to>
      <xdr:col>55</xdr:col>
      <xdr:colOff>1981200</xdr:colOff>
      <xdr:row>111</xdr:row>
      <xdr:rowOff>185738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55A0D2-8339-4540-A6FF-BD428973C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72</xdr:col>
      <xdr:colOff>571499</xdr:colOff>
      <xdr:row>24</xdr:row>
      <xdr:rowOff>17317</xdr:rowOff>
    </xdr:from>
    <xdr:to>
      <xdr:col>113</xdr:col>
      <xdr:colOff>140624</xdr:colOff>
      <xdr:row>47</xdr:row>
      <xdr:rowOff>352598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EE11171-5B6C-452B-96F9-2DFB16E87C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72</xdr:col>
      <xdr:colOff>536864</xdr:colOff>
      <xdr:row>48</xdr:row>
      <xdr:rowOff>294409</xdr:rowOff>
    </xdr:from>
    <xdr:to>
      <xdr:col>113</xdr:col>
      <xdr:colOff>105988</xdr:colOff>
      <xdr:row>65</xdr:row>
      <xdr:rowOff>294409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6832D85-DCA5-4C49-A37D-A5E2B747A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60960</xdr:colOff>
      <xdr:row>1</xdr:row>
      <xdr:rowOff>121920</xdr:rowOff>
    </xdr:from>
    <xdr:to>
      <xdr:col>114</xdr:col>
      <xdr:colOff>548640</xdr:colOff>
      <xdr:row>22</xdr:row>
      <xdr:rowOff>487680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9C2EE7-BBDC-4B2A-9124-ED4F6E373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96</xdr:col>
      <xdr:colOff>152400</xdr:colOff>
      <xdr:row>2</xdr:row>
      <xdr:rowOff>1005840</xdr:rowOff>
    </xdr:from>
    <xdr:to>
      <xdr:col>96</xdr:col>
      <xdr:colOff>152400</xdr:colOff>
      <xdr:row>20</xdr:row>
      <xdr:rowOff>304800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2B6198BA-8C53-4142-8C79-F0DDB9D07B7C}"/>
            </a:ext>
          </a:extLst>
        </xdr:cNvPr>
        <xdr:cNvCxnSpPr/>
      </xdr:nvCxnSpPr>
      <xdr:spPr>
        <a:xfrm>
          <a:off x="63634620" y="2179320"/>
          <a:ext cx="0" cy="12283440"/>
        </a:xfrm>
        <a:prstGeom prst="line">
          <a:avLst/>
        </a:prstGeom>
        <a:ln w="123825"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235528</xdr:colOff>
      <xdr:row>132</xdr:row>
      <xdr:rowOff>83128</xdr:rowOff>
    </xdr:from>
    <xdr:to>
      <xdr:col>37</xdr:col>
      <xdr:colOff>894361</xdr:colOff>
      <xdr:row>159</xdr:row>
      <xdr:rowOff>144237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690FCC-E8D3-4023-A661-B052B92C8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293975</xdr:colOff>
      <xdr:row>103</xdr:row>
      <xdr:rowOff>71437</xdr:rowOff>
    </xdr:from>
    <xdr:to>
      <xdr:col>12</xdr:col>
      <xdr:colOff>1023936</xdr:colOff>
      <xdr:row>129</xdr:row>
      <xdr:rowOff>119310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EE4D5-6898-4A14-9C90-BD56C8DC3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780308</xdr:colOff>
      <xdr:row>76</xdr:row>
      <xdr:rowOff>25481</xdr:rowOff>
    </xdr:from>
    <xdr:to>
      <xdr:col>23</xdr:col>
      <xdr:colOff>517071</xdr:colOff>
      <xdr:row>101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6198AD-4825-4ABD-821F-7D951E3A5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1333501</xdr:colOff>
      <xdr:row>103</xdr:row>
      <xdr:rowOff>142876</xdr:rowOff>
    </xdr:from>
    <xdr:to>
      <xdr:col>44</xdr:col>
      <xdr:colOff>380999</xdr:colOff>
      <xdr:row>130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7B7657-E823-4F39-B08A-EA68300A6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283461</xdr:colOff>
      <xdr:row>75</xdr:row>
      <xdr:rowOff>404813</xdr:rowOff>
    </xdr:from>
    <xdr:to>
      <xdr:col>12</xdr:col>
      <xdr:colOff>1102859</xdr:colOff>
      <xdr:row>102</xdr:row>
      <xdr:rowOff>8845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786A8F-07FF-4C6F-A07F-87F3BC932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588818</xdr:colOff>
      <xdr:row>0</xdr:row>
      <xdr:rowOff>434687</xdr:rowOff>
    </xdr:from>
    <xdr:to>
      <xdr:col>113</xdr:col>
      <xdr:colOff>215142</xdr:colOff>
      <xdr:row>23</xdr:row>
      <xdr:rowOff>59460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B632D9-9E54-4DA6-BFFE-7D2B49702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928255</xdr:colOff>
      <xdr:row>107</xdr:row>
      <xdr:rowOff>152400</xdr:rowOff>
    </xdr:from>
    <xdr:to>
      <xdr:col>22</xdr:col>
      <xdr:colOff>1838304</xdr:colOff>
      <xdr:row>133</xdr:row>
      <xdr:rowOff>24544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E71333-8F44-4157-B86F-AC403A88C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785813</xdr:colOff>
      <xdr:row>110</xdr:row>
      <xdr:rowOff>152401</xdr:rowOff>
    </xdr:from>
    <xdr:to>
      <xdr:col>56</xdr:col>
      <xdr:colOff>0</xdr:colOff>
      <xdr:row>149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0FC6AB-5334-4E24-BD6D-281B775A7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852487</xdr:colOff>
      <xdr:row>74</xdr:row>
      <xdr:rowOff>214313</xdr:rowOff>
    </xdr:from>
    <xdr:to>
      <xdr:col>56</xdr:col>
      <xdr:colOff>0</xdr:colOff>
      <xdr:row>109</xdr:row>
      <xdr:rowOff>185738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57E2231-5ACE-4005-AA18-72A666E610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571499</xdr:colOff>
      <xdr:row>24</xdr:row>
      <xdr:rowOff>17317</xdr:rowOff>
    </xdr:from>
    <xdr:to>
      <xdr:col>113</xdr:col>
      <xdr:colOff>140624</xdr:colOff>
      <xdr:row>47</xdr:row>
      <xdr:rowOff>352598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3CEBB58-2602-404E-878F-81B4CB6F4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72</xdr:col>
      <xdr:colOff>536864</xdr:colOff>
      <xdr:row>48</xdr:row>
      <xdr:rowOff>294409</xdr:rowOff>
    </xdr:from>
    <xdr:to>
      <xdr:col>113</xdr:col>
      <xdr:colOff>105988</xdr:colOff>
      <xdr:row>65</xdr:row>
      <xdr:rowOff>294409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52F1C4F-CFBF-4B42-9F56-55660DF49F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0.20479</cdr:x>
      <cdr:y>0.092</cdr:y>
    </cdr:from>
    <cdr:to>
      <cdr:x>0.20479</cdr:x>
      <cdr:y>0.85544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77F38DD-317A-4739-AA0B-60B69470B245}"/>
            </a:ext>
          </a:extLst>
        </cdr:cNvPr>
        <cdr:cNvCxnSpPr/>
      </cdr:nvCxnSpPr>
      <cdr:spPr>
        <a:xfrm xmlns:a="http://schemas.openxmlformats.org/drawingml/2006/main" flipV="1">
          <a:off x="4857755" y="975931"/>
          <a:ext cx="0" cy="8098544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0.29768</cdr:x>
      <cdr:y>0.09005</cdr:y>
    </cdr:from>
    <cdr:to>
      <cdr:x>0.29955</cdr:x>
      <cdr:y>0.85674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6A40C5E2-4F04-4CE0-9136-7F716DDD4DD2}"/>
            </a:ext>
          </a:extLst>
        </cdr:cNvPr>
        <cdr:cNvCxnSpPr/>
      </cdr:nvCxnSpPr>
      <cdr:spPr>
        <a:xfrm xmlns:a="http://schemas.openxmlformats.org/drawingml/2006/main" flipV="1">
          <a:off x="7061200" y="876300"/>
          <a:ext cx="44450" cy="7461250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0.35389</cdr:x>
      <cdr:y>0.08759</cdr:y>
    </cdr:from>
    <cdr:to>
      <cdr:x>0.35576</cdr:x>
      <cdr:y>0.85429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16F0846D-B4D6-446B-89B7-485AB43A2E82}"/>
            </a:ext>
          </a:extLst>
        </cdr:cNvPr>
        <cdr:cNvCxnSpPr/>
      </cdr:nvCxnSpPr>
      <cdr:spPr>
        <a:xfrm xmlns:a="http://schemas.openxmlformats.org/drawingml/2006/main" flipV="1">
          <a:off x="8394772" y="929196"/>
          <a:ext cx="44359" cy="8133126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0.46713</cdr:x>
      <cdr:y>0.08759</cdr:y>
    </cdr:from>
    <cdr:to>
      <cdr:x>0.46713</cdr:x>
      <cdr:y>0.85103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580E000F-A1B0-4391-9DCB-7B5D8D7D5BB5}"/>
            </a:ext>
          </a:extLst>
        </cdr:cNvPr>
        <cdr:cNvCxnSpPr/>
      </cdr:nvCxnSpPr>
      <cdr:spPr>
        <a:xfrm xmlns:a="http://schemas.openxmlformats.org/drawingml/2006/main" flipV="1">
          <a:off x="11080857" y="929196"/>
          <a:ext cx="0" cy="8098544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0.5635</cdr:x>
      <cdr:y>0.08939</cdr:y>
    </cdr:from>
    <cdr:to>
      <cdr:x>0.5635</cdr:x>
      <cdr:y>0.85283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DFF81EA3-C3B3-48C7-8286-BE34C88B9A8F}"/>
            </a:ext>
          </a:extLst>
        </cdr:cNvPr>
        <cdr:cNvCxnSpPr/>
      </cdr:nvCxnSpPr>
      <cdr:spPr>
        <a:xfrm xmlns:a="http://schemas.openxmlformats.org/drawingml/2006/main" flipV="1">
          <a:off x="13366750" y="869950"/>
          <a:ext cx="0" cy="7429500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0.78194</cdr:x>
      <cdr:y>0.09663</cdr:y>
    </cdr:from>
    <cdr:to>
      <cdr:x>0.78194</cdr:x>
      <cdr:y>0.86006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F04FA3F9-2FF9-4A9A-A8E1-66A892C52254}"/>
            </a:ext>
          </a:extLst>
        </cdr:cNvPr>
        <cdr:cNvCxnSpPr/>
      </cdr:nvCxnSpPr>
      <cdr:spPr>
        <a:xfrm xmlns:a="http://schemas.openxmlformats.org/drawingml/2006/main" flipV="1">
          <a:off x="18548406" y="1025097"/>
          <a:ext cx="0" cy="8098438"/>
        </a:xfrm>
        <a:prstGeom xmlns:a="http://schemas.openxmlformats.org/drawingml/2006/main" prst="line">
          <a:avLst/>
        </a:prstGeom>
        <a:ln xmlns:a="http://schemas.openxmlformats.org/drawingml/2006/main" w="57150"/>
      </cdr:spPr>
      <cdr:style>
        <a:lnRef xmlns:a="http://schemas.openxmlformats.org/drawingml/2006/main" idx="2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1">
          <a:schemeClr val="accent4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293975</xdr:colOff>
      <xdr:row>103</xdr:row>
      <xdr:rowOff>71437</xdr:rowOff>
    </xdr:from>
    <xdr:to>
      <xdr:col>12</xdr:col>
      <xdr:colOff>1023936</xdr:colOff>
      <xdr:row>129</xdr:row>
      <xdr:rowOff>119310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FF4CE-77FD-4852-B813-4C928842F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780308</xdr:colOff>
      <xdr:row>76</xdr:row>
      <xdr:rowOff>25481</xdr:rowOff>
    </xdr:from>
    <xdr:to>
      <xdr:col>23</xdr:col>
      <xdr:colOff>517071</xdr:colOff>
      <xdr:row>101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BE1426-4E53-416D-A26D-ED3CF262A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1333501</xdr:colOff>
      <xdr:row>103</xdr:row>
      <xdr:rowOff>142876</xdr:rowOff>
    </xdr:from>
    <xdr:to>
      <xdr:col>44</xdr:col>
      <xdr:colOff>380999</xdr:colOff>
      <xdr:row>130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F24DF1-9658-411C-B8A5-5A4737FC2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283461</xdr:colOff>
      <xdr:row>75</xdr:row>
      <xdr:rowOff>404813</xdr:rowOff>
    </xdr:from>
    <xdr:to>
      <xdr:col>12</xdr:col>
      <xdr:colOff>1102859</xdr:colOff>
      <xdr:row>102</xdr:row>
      <xdr:rowOff>8845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5D96F8-7C32-454D-857E-14636518BF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928255</xdr:colOff>
      <xdr:row>107</xdr:row>
      <xdr:rowOff>152400</xdr:rowOff>
    </xdr:from>
    <xdr:to>
      <xdr:col>22</xdr:col>
      <xdr:colOff>1838304</xdr:colOff>
      <xdr:row>133</xdr:row>
      <xdr:rowOff>24544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4CF1EB-5C3A-470A-B742-0B2FDB06C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785813</xdr:colOff>
      <xdr:row>110</xdr:row>
      <xdr:rowOff>152401</xdr:rowOff>
    </xdr:from>
    <xdr:to>
      <xdr:col>56</xdr:col>
      <xdr:colOff>0</xdr:colOff>
      <xdr:row>149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5277C9-27B3-45D5-84B8-D10818FEA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852487</xdr:colOff>
      <xdr:row>74</xdr:row>
      <xdr:rowOff>214313</xdr:rowOff>
    </xdr:from>
    <xdr:to>
      <xdr:col>56</xdr:col>
      <xdr:colOff>0</xdr:colOff>
      <xdr:row>109</xdr:row>
      <xdr:rowOff>185738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8636965-630E-4DB9-9107-8DF71DE49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72</xdr:col>
      <xdr:colOff>571499</xdr:colOff>
      <xdr:row>24</xdr:row>
      <xdr:rowOff>17317</xdr:rowOff>
    </xdr:from>
    <xdr:to>
      <xdr:col>113</xdr:col>
      <xdr:colOff>140624</xdr:colOff>
      <xdr:row>47</xdr:row>
      <xdr:rowOff>352598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42C228-5BF5-4704-A3A5-36793846A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536864</xdr:colOff>
      <xdr:row>48</xdr:row>
      <xdr:rowOff>294409</xdr:rowOff>
    </xdr:from>
    <xdr:to>
      <xdr:col>113</xdr:col>
      <xdr:colOff>105988</xdr:colOff>
      <xdr:row>65</xdr:row>
      <xdr:rowOff>294409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2AEF806-2D62-4C1E-BF67-1A6B3BF13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72</xdr:col>
      <xdr:colOff>182880</xdr:colOff>
      <xdr:row>2</xdr:row>
      <xdr:rowOff>457200</xdr:rowOff>
    </xdr:from>
    <xdr:to>
      <xdr:col>110</xdr:col>
      <xdr:colOff>438200</xdr:colOff>
      <xdr:row>23</xdr:row>
      <xdr:rowOff>19974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42C1C83-E794-43B2-80E5-E9279A351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fraserver\INFRA\FWD%20Studies%20data\NH7_Hebbal%20to%20Airport%20Road\Final%20Excel%20Sheet\NH7%20Left%20Carriagewa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fraserver\INFRA\FWD%20Studies%20data\NH7_Hebbal%20to%20Airport%20Road\Final%20Excel%20Sheet\NH7%20Right%20Carriagew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port Sec-1"/>
      <sheetName val="Report Sec-1Lok"/>
      <sheetName val="check"/>
      <sheetName val="Sheet5"/>
      <sheetName val="Summary"/>
      <sheetName val="Annex1"/>
      <sheetName val="Annex2"/>
      <sheetName val="Annex3"/>
      <sheetName val="Report Sec-1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E4" t="str">
            <v>534720-540542</v>
          </cell>
        </row>
        <row r="5">
          <cell r="E5" t="str">
            <v>540542-542607</v>
          </cell>
        </row>
        <row r="6">
          <cell r="E6" t="str">
            <v>542607-543959</v>
          </cell>
        </row>
        <row r="7">
          <cell r="E7" t="str">
            <v>543959-545091</v>
          </cell>
        </row>
        <row r="8">
          <cell r="E8" t="str">
            <v>545091-546654</v>
          </cell>
        </row>
        <row r="9">
          <cell r="E9" t="str">
            <v>546654-549972</v>
          </cell>
        </row>
        <row r="10">
          <cell r="E10" t="str">
            <v>549972-556058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"/>
      <sheetName val="Sheet1"/>
      <sheetName val="Sheet2"/>
      <sheetName val="Sheet3"/>
      <sheetName val="Report Sec-1"/>
      <sheetName val="Summary"/>
      <sheetName val="Annex1"/>
      <sheetName val="Annex2"/>
      <sheetName val="Annex3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B4">
            <v>534720</v>
          </cell>
        </row>
      </sheetData>
      <sheetData sheetId="5">
        <row r="3">
          <cell r="K3" t="str">
            <v>Back calculated Tensile Strain (microstrains)</v>
          </cell>
          <cell r="L3" t="str">
            <v>Allowable Tensile Strain (microstrains)</v>
          </cell>
          <cell r="N3" t="str">
            <v>Back calculated Compressive stress (microstarins)</v>
          </cell>
          <cell r="O3" t="str">
            <v>Allowable Compressive Stress (microstrains)</v>
          </cell>
        </row>
        <row r="4">
          <cell r="K4">
            <v>147</v>
          </cell>
          <cell r="L4">
            <v>221.04978228212497</v>
          </cell>
          <cell r="N4">
            <v>250.70000000000002</v>
          </cell>
          <cell r="O4">
            <v>477.89729000779016</v>
          </cell>
        </row>
        <row r="5">
          <cell r="K5">
            <v>147</v>
          </cell>
          <cell r="L5">
            <v>221.11706180500059</v>
          </cell>
          <cell r="N5">
            <v>250.8</v>
          </cell>
          <cell r="O5">
            <v>477.89729000779016</v>
          </cell>
        </row>
        <row r="6">
          <cell r="K6">
            <v>148</v>
          </cell>
          <cell r="L6">
            <v>221.67970452774171</v>
          </cell>
          <cell r="N6">
            <v>251.6</v>
          </cell>
          <cell r="O6">
            <v>477.89729000779016</v>
          </cell>
        </row>
        <row r="7">
          <cell r="K7">
            <v>234.2</v>
          </cell>
          <cell r="L7">
            <v>264.53614287049254</v>
          </cell>
          <cell r="N7">
            <v>325.90000000000003</v>
          </cell>
          <cell r="O7">
            <v>477.89729000779016</v>
          </cell>
        </row>
        <row r="8">
          <cell r="K8">
            <v>140.5</v>
          </cell>
          <cell r="L8">
            <v>220.75550121158849</v>
          </cell>
          <cell r="N8">
            <v>230.9</v>
          </cell>
          <cell r="O8">
            <v>477.89729000779016</v>
          </cell>
        </row>
        <row r="9">
          <cell r="K9">
            <v>185.79999999999998</v>
          </cell>
          <cell r="L9">
            <v>238.84263415303604</v>
          </cell>
          <cell r="N9">
            <v>264.10000000000002</v>
          </cell>
          <cell r="O9">
            <v>477.89729000779016</v>
          </cell>
        </row>
        <row r="10">
          <cell r="K10">
            <v>222</v>
          </cell>
          <cell r="L10">
            <v>264.50779849944178</v>
          </cell>
          <cell r="N10">
            <v>294.3</v>
          </cell>
          <cell r="O10">
            <v>477.89729000779016</v>
          </cell>
        </row>
        <row r="11">
          <cell r="K11">
            <v>156.30000000000001</v>
          </cell>
          <cell r="L11">
            <v>223.25985349286157</v>
          </cell>
          <cell r="N11">
            <v>260.09999999999997</v>
          </cell>
          <cell r="O11">
            <v>477.89729000779016</v>
          </cell>
        </row>
      </sheetData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M206"/>
  <sheetViews>
    <sheetView zoomScale="85" zoomScaleNormal="85" workbookViewId="0">
      <selection activeCell="BK13" sqref="BK13:BK19"/>
    </sheetView>
  </sheetViews>
  <sheetFormatPr defaultColWidth="8.88671875" defaultRowHeight="14.4" x14ac:dyDescent="0.3"/>
  <cols>
    <col min="1" max="16384" width="8.88671875" style="1"/>
  </cols>
  <sheetData>
    <row r="1" spans="1:13" s="2" customFormat="1" ht="18.600000000000001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3" spans="1:13" x14ac:dyDescent="0.3">
      <c r="A3" s="1" t="s">
        <v>11</v>
      </c>
      <c r="B3" s="1">
        <v>69900</v>
      </c>
      <c r="C3" s="1">
        <v>2</v>
      </c>
      <c r="D3" s="1">
        <v>40.799999999999997</v>
      </c>
      <c r="E3" s="1">
        <v>734</v>
      </c>
      <c r="F3" s="1">
        <v>506</v>
      </c>
      <c r="G3" s="1">
        <v>406</v>
      </c>
      <c r="H3" s="1">
        <v>280</v>
      </c>
      <c r="I3" s="1">
        <v>131</v>
      </c>
      <c r="J3" s="1">
        <v>87</v>
      </c>
      <c r="K3" s="1">
        <v>50</v>
      </c>
      <c r="L3" s="1">
        <v>28.9</v>
      </c>
      <c r="M3" s="1">
        <v>35.200000000000003</v>
      </c>
    </row>
    <row r="4" spans="1:13" x14ac:dyDescent="0.3">
      <c r="A4" s="1" t="s">
        <v>11</v>
      </c>
      <c r="B4" s="1">
        <v>69900</v>
      </c>
      <c r="C4" s="1">
        <v>3</v>
      </c>
      <c r="D4" s="1">
        <v>41.1</v>
      </c>
      <c r="E4" s="1">
        <v>721</v>
      </c>
      <c r="F4" s="1">
        <v>496</v>
      </c>
      <c r="G4" s="1">
        <v>400</v>
      </c>
      <c r="H4" s="1">
        <v>278</v>
      </c>
      <c r="I4" s="1">
        <v>132</v>
      </c>
      <c r="J4" s="1">
        <v>82</v>
      </c>
      <c r="K4" s="1">
        <v>54</v>
      </c>
      <c r="L4" s="1">
        <v>28.9</v>
      </c>
      <c r="M4" s="1">
        <v>35.200000000000003</v>
      </c>
    </row>
    <row r="5" spans="1:13" x14ac:dyDescent="0.3">
      <c r="A5" s="1" t="s">
        <v>11</v>
      </c>
      <c r="B5" s="1">
        <v>69900</v>
      </c>
      <c r="C5" s="1">
        <v>4</v>
      </c>
      <c r="D5" s="1">
        <v>40.9</v>
      </c>
      <c r="E5" s="1">
        <v>718</v>
      </c>
      <c r="F5" s="1">
        <v>495</v>
      </c>
      <c r="G5" s="1">
        <v>400</v>
      </c>
      <c r="H5" s="1">
        <v>277</v>
      </c>
      <c r="I5" s="1">
        <v>133</v>
      </c>
      <c r="J5" s="1">
        <v>90</v>
      </c>
      <c r="K5" s="1">
        <v>52</v>
      </c>
      <c r="L5" s="1">
        <v>28.9</v>
      </c>
      <c r="M5" s="1">
        <v>35.200000000000003</v>
      </c>
    </row>
    <row r="6" spans="1:13" x14ac:dyDescent="0.3">
      <c r="A6" s="1" t="s">
        <v>11</v>
      </c>
      <c r="B6" s="1">
        <v>70000</v>
      </c>
      <c r="C6" s="1">
        <v>2</v>
      </c>
      <c r="D6" s="1">
        <v>42.4</v>
      </c>
      <c r="E6" s="1">
        <v>402</v>
      </c>
      <c r="F6" s="1">
        <v>303</v>
      </c>
      <c r="G6" s="1">
        <v>261</v>
      </c>
      <c r="H6" s="1">
        <v>212</v>
      </c>
      <c r="I6" s="1">
        <v>131</v>
      </c>
      <c r="J6" s="1">
        <v>101</v>
      </c>
      <c r="K6" s="1">
        <v>66</v>
      </c>
      <c r="L6" s="1">
        <v>29</v>
      </c>
      <c r="M6" s="1">
        <v>36.4</v>
      </c>
    </row>
    <row r="7" spans="1:13" x14ac:dyDescent="0.3">
      <c r="A7" s="1" t="s">
        <v>11</v>
      </c>
      <c r="B7" s="1">
        <v>70000</v>
      </c>
      <c r="C7" s="1">
        <v>3</v>
      </c>
      <c r="D7" s="1">
        <v>42.5</v>
      </c>
      <c r="E7" s="1">
        <v>362</v>
      </c>
      <c r="F7" s="1">
        <v>292</v>
      </c>
      <c r="G7" s="1">
        <v>253</v>
      </c>
      <c r="H7" s="1">
        <v>205</v>
      </c>
      <c r="I7" s="1">
        <v>130</v>
      </c>
      <c r="J7" s="1">
        <v>101</v>
      </c>
      <c r="K7" s="1">
        <v>67</v>
      </c>
      <c r="L7" s="1">
        <v>29</v>
      </c>
      <c r="M7" s="1">
        <v>36.4</v>
      </c>
    </row>
    <row r="8" spans="1:13" x14ac:dyDescent="0.3">
      <c r="A8" s="1" t="s">
        <v>11</v>
      </c>
      <c r="B8" s="1">
        <v>70000</v>
      </c>
      <c r="C8" s="1">
        <v>4</v>
      </c>
      <c r="D8" s="1">
        <v>42.4</v>
      </c>
      <c r="E8" s="1">
        <v>363</v>
      </c>
      <c r="F8" s="1">
        <v>288</v>
      </c>
      <c r="G8" s="1">
        <v>251</v>
      </c>
      <c r="H8" s="1">
        <v>209</v>
      </c>
      <c r="I8" s="1">
        <v>130</v>
      </c>
      <c r="J8" s="1">
        <v>101</v>
      </c>
      <c r="K8" s="1">
        <v>67</v>
      </c>
      <c r="L8" s="1">
        <v>29</v>
      </c>
      <c r="M8" s="1">
        <v>36.4</v>
      </c>
    </row>
    <row r="9" spans="1:13" x14ac:dyDescent="0.3">
      <c r="A9" s="1" t="s">
        <v>11</v>
      </c>
      <c r="B9" s="1">
        <v>70252</v>
      </c>
      <c r="C9" s="1">
        <v>2</v>
      </c>
      <c r="D9" s="1">
        <v>42</v>
      </c>
      <c r="E9" s="1">
        <v>638</v>
      </c>
      <c r="F9" s="1">
        <v>493</v>
      </c>
      <c r="G9" s="1">
        <v>419</v>
      </c>
      <c r="H9" s="1">
        <v>317</v>
      </c>
      <c r="I9" s="1">
        <v>184</v>
      </c>
      <c r="J9" s="1">
        <v>148</v>
      </c>
      <c r="K9" s="1">
        <v>77</v>
      </c>
      <c r="L9" s="1">
        <v>29</v>
      </c>
      <c r="M9" s="1">
        <v>37.4</v>
      </c>
    </row>
    <row r="10" spans="1:13" x14ac:dyDescent="0.3">
      <c r="A10" s="1" t="s">
        <v>11</v>
      </c>
      <c r="B10" s="1">
        <v>70252</v>
      </c>
      <c r="C10" s="1">
        <v>3</v>
      </c>
      <c r="D10" s="1">
        <v>41.9</v>
      </c>
      <c r="E10" s="1">
        <v>605</v>
      </c>
      <c r="F10" s="1">
        <v>472</v>
      </c>
      <c r="G10" s="1">
        <v>401</v>
      </c>
      <c r="H10" s="1">
        <v>307</v>
      </c>
      <c r="I10" s="1">
        <v>180</v>
      </c>
      <c r="J10" s="1">
        <v>126</v>
      </c>
      <c r="K10" s="1">
        <v>88</v>
      </c>
      <c r="L10" s="1">
        <v>29</v>
      </c>
      <c r="M10" s="1">
        <v>37.4</v>
      </c>
    </row>
    <row r="11" spans="1:13" x14ac:dyDescent="0.3">
      <c r="A11" s="1" t="s">
        <v>11</v>
      </c>
      <c r="B11" s="1">
        <v>70252</v>
      </c>
      <c r="C11" s="1">
        <v>4</v>
      </c>
      <c r="D11" s="1">
        <v>41.6</v>
      </c>
      <c r="E11" s="1">
        <v>585</v>
      </c>
      <c r="F11" s="1">
        <v>465</v>
      </c>
      <c r="G11" s="1">
        <v>396</v>
      </c>
      <c r="H11" s="1">
        <v>303</v>
      </c>
      <c r="I11" s="1">
        <v>178</v>
      </c>
      <c r="J11" s="1">
        <v>131</v>
      </c>
      <c r="K11" s="1">
        <v>83</v>
      </c>
      <c r="L11" s="1">
        <v>29</v>
      </c>
      <c r="M11" s="1">
        <v>37.4</v>
      </c>
    </row>
    <row r="12" spans="1:13" x14ac:dyDescent="0.3">
      <c r="A12" s="1" t="s">
        <v>11</v>
      </c>
      <c r="B12" s="1">
        <v>70499</v>
      </c>
      <c r="C12" s="1">
        <v>2</v>
      </c>
      <c r="D12" s="1">
        <v>41.1</v>
      </c>
      <c r="E12" s="1">
        <v>669</v>
      </c>
      <c r="F12" s="1">
        <v>453</v>
      </c>
      <c r="G12" s="1">
        <v>373</v>
      </c>
      <c r="H12" s="1">
        <v>263</v>
      </c>
      <c r="I12" s="1">
        <v>132</v>
      </c>
      <c r="J12" s="1">
        <v>96</v>
      </c>
      <c r="K12" s="1">
        <v>49</v>
      </c>
      <c r="L12" s="1">
        <v>29.8</v>
      </c>
      <c r="M12" s="1">
        <v>38</v>
      </c>
    </row>
    <row r="13" spans="1:13" x14ac:dyDescent="0.3">
      <c r="A13" s="1" t="s">
        <v>11</v>
      </c>
      <c r="B13" s="1">
        <v>70499</v>
      </c>
      <c r="C13" s="1">
        <v>3</v>
      </c>
      <c r="D13" s="1">
        <v>41.2</v>
      </c>
      <c r="E13" s="1">
        <v>572</v>
      </c>
      <c r="F13" s="1">
        <v>445</v>
      </c>
      <c r="G13" s="1">
        <v>368</v>
      </c>
      <c r="H13" s="1">
        <v>264</v>
      </c>
      <c r="I13" s="1">
        <v>136</v>
      </c>
      <c r="J13" s="1">
        <v>94</v>
      </c>
      <c r="K13" s="1">
        <v>52</v>
      </c>
      <c r="L13" s="1">
        <v>29.8</v>
      </c>
      <c r="M13" s="1">
        <v>38</v>
      </c>
    </row>
    <row r="14" spans="1:13" x14ac:dyDescent="0.3">
      <c r="A14" s="1" t="s">
        <v>11</v>
      </c>
      <c r="B14" s="1">
        <v>70499</v>
      </c>
      <c r="C14" s="1">
        <v>4</v>
      </c>
      <c r="D14" s="1">
        <v>41.5</v>
      </c>
      <c r="E14" s="1">
        <v>583</v>
      </c>
      <c r="F14" s="1">
        <v>449</v>
      </c>
      <c r="G14" s="1">
        <v>371</v>
      </c>
      <c r="H14" s="1">
        <v>267</v>
      </c>
      <c r="I14" s="1">
        <v>138</v>
      </c>
      <c r="J14" s="1">
        <v>97</v>
      </c>
      <c r="K14" s="1">
        <v>52</v>
      </c>
      <c r="L14" s="1">
        <v>29.8</v>
      </c>
      <c r="M14" s="1">
        <v>38</v>
      </c>
    </row>
    <row r="15" spans="1:13" x14ac:dyDescent="0.3">
      <c r="A15" s="1" t="s">
        <v>11</v>
      </c>
      <c r="B15" s="1">
        <v>70750</v>
      </c>
      <c r="C15" s="1">
        <v>2</v>
      </c>
      <c r="D15" s="1">
        <v>41.8</v>
      </c>
      <c r="E15" s="1">
        <v>412</v>
      </c>
      <c r="F15" s="1">
        <v>310</v>
      </c>
      <c r="G15" s="1">
        <v>251</v>
      </c>
      <c r="H15" s="1">
        <v>177</v>
      </c>
      <c r="I15" s="1">
        <v>92</v>
      </c>
      <c r="J15" s="1">
        <v>66</v>
      </c>
      <c r="K15" s="1">
        <v>55</v>
      </c>
      <c r="L15" s="1">
        <v>30.3</v>
      </c>
      <c r="M15" s="1">
        <v>38.200000000000003</v>
      </c>
    </row>
    <row r="16" spans="1:13" x14ac:dyDescent="0.3">
      <c r="A16" s="1" t="s">
        <v>11</v>
      </c>
      <c r="B16" s="1">
        <v>70750</v>
      </c>
      <c r="C16" s="1">
        <v>3</v>
      </c>
      <c r="D16" s="1">
        <v>42.2</v>
      </c>
      <c r="E16" s="1">
        <v>401</v>
      </c>
      <c r="F16" s="1">
        <v>306</v>
      </c>
      <c r="G16" s="1">
        <v>250</v>
      </c>
      <c r="H16" s="1">
        <v>176</v>
      </c>
      <c r="I16" s="1">
        <v>94</v>
      </c>
      <c r="J16" s="1">
        <v>59</v>
      </c>
      <c r="K16" s="1">
        <v>47</v>
      </c>
      <c r="L16" s="1">
        <v>30.3</v>
      </c>
      <c r="M16" s="1">
        <v>38.200000000000003</v>
      </c>
    </row>
    <row r="17" spans="1:13" x14ac:dyDescent="0.3">
      <c r="A17" s="1" t="s">
        <v>11</v>
      </c>
      <c r="B17" s="1">
        <v>70750</v>
      </c>
      <c r="C17" s="1">
        <v>4</v>
      </c>
      <c r="D17" s="1">
        <v>42.4</v>
      </c>
      <c r="E17" s="1">
        <v>400</v>
      </c>
      <c r="F17" s="1">
        <v>307</v>
      </c>
      <c r="G17" s="1">
        <v>250</v>
      </c>
      <c r="H17" s="1">
        <v>179</v>
      </c>
      <c r="I17" s="1">
        <v>94</v>
      </c>
      <c r="J17" s="1">
        <v>62</v>
      </c>
      <c r="K17" s="1">
        <v>51</v>
      </c>
      <c r="L17" s="1">
        <v>30.3</v>
      </c>
      <c r="M17" s="1">
        <v>38.200000000000003</v>
      </c>
    </row>
    <row r="18" spans="1:13" x14ac:dyDescent="0.3">
      <c r="A18" s="1" t="s">
        <v>11</v>
      </c>
      <c r="B18" s="1">
        <v>71000</v>
      </c>
      <c r="C18" s="1">
        <v>2</v>
      </c>
      <c r="D18" s="1">
        <v>41.1</v>
      </c>
      <c r="E18" s="1">
        <v>755</v>
      </c>
      <c r="F18" s="1">
        <v>558</v>
      </c>
      <c r="G18" s="1">
        <v>466</v>
      </c>
      <c r="H18" s="1">
        <v>348</v>
      </c>
      <c r="I18" s="1">
        <v>194</v>
      </c>
      <c r="J18" s="1">
        <v>138</v>
      </c>
      <c r="K18" s="1">
        <v>78</v>
      </c>
      <c r="L18" s="1">
        <v>30.8</v>
      </c>
      <c r="M18" s="1">
        <v>38.799999999999997</v>
      </c>
    </row>
    <row r="19" spans="1:13" x14ac:dyDescent="0.3">
      <c r="A19" s="1" t="s">
        <v>11</v>
      </c>
      <c r="B19" s="1">
        <v>71000</v>
      </c>
      <c r="C19" s="1">
        <v>3</v>
      </c>
      <c r="D19" s="1">
        <v>40.9</v>
      </c>
      <c r="E19" s="1">
        <v>735</v>
      </c>
      <c r="F19" s="1">
        <v>548</v>
      </c>
      <c r="G19" s="1">
        <v>458</v>
      </c>
      <c r="H19" s="1">
        <v>344</v>
      </c>
      <c r="I19" s="1">
        <v>194</v>
      </c>
      <c r="J19" s="1">
        <v>138</v>
      </c>
      <c r="K19" s="1">
        <v>80</v>
      </c>
      <c r="L19" s="1">
        <v>30.8</v>
      </c>
      <c r="M19" s="1">
        <v>38.799999999999997</v>
      </c>
    </row>
    <row r="20" spans="1:13" x14ac:dyDescent="0.3">
      <c r="A20" s="1" t="s">
        <v>11</v>
      </c>
      <c r="B20" s="1">
        <v>71000</v>
      </c>
      <c r="C20" s="1">
        <v>4</v>
      </c>
      <c r="D20" s="1">
        <v>41</v>
      </c>
      <c r="E20" s="1">
        <v>735</v>
      </c>
      <c r="F20" s="1">
        <v>548</v>
      </c>
      <c r="G20" s="1">
        <v>460</v>
      </c>
      <c r="H20" s="1">
        <v>345</v>
      </c>
      <c r="I20" s="1">
        <v>196</v>
      </c>
      <c r="J20" s="1">
        <v>140</v>
      </c>
      <c r="K20" s="1">
        <v>81</v>
      </c>
      <c r="L20" s="1">
        <v>30.8</v>
      </c>
      <c r="M20" s="1">
        <v>38.799999999999997</v>
      </c>
    </row>
    <row r="21" spans="1:13" x14ac:dyDescent="0.3">
      <c r="A21" s="1" t="s">
        <v>11</v>
      </c>
      <c r="B21" s="1">
        <v>71254</v>
      </c>
      <c r="C21" s="1">
        <v>2</v>
      </c>
      <c r="D21" s="1">
        <v>41.9</v>
      </c>
      <c r="E21" s="1">
        <v>497</v>
      </c>
      <c r="F21" s="1">
        <v>394</v>
      </c>
      <c r="G21" s="1">
        <v>327</v>
      </c>
      <c r="H21" s="1">
        <v>240</v>
      </c>
      <c r="I21" s="1">
        <v>126</v>
      </c>
      <c r="J21" s="1">
        <v>89</v>
      </c>
      <c r="K21" s="1">
        <v>52</v>
      </c>
      <c r="L21" s="1">
        <v>30.8</v>
      </c>
      <c r="M21" s="1">
        <v>39.1</v>
      </c>
    </row>
    <row r="22" spans="1:13" x14ac:dyDescent="0.3">
      <c r="A22" s="1" t="s">
        <v>11</v>
      </c>
      <c r="B22" s="1">
        <v>71254</v>
      </c>
      <c r="C22" s="1">
        <v>3</v>
      </c>
      <c r="D22" s="1">
        <v>41.7</v>
      </c>
      <c r="E22" s="1">
        <v>484</v>
      </c>
      <c r="F22" s="1">
        <v>384</v>
      </c>
      <c r="G22" s="1">
        <v>321</v>
      </c>
      <c r="H22" s="1">
        <v>236</v>
      </c>
      <c r="I22" s="1">
        <v>127</v>
      </c>
      <c r="J22" s="1">
        <v>90</v>
      </c>
      <c r="K22" s="1">
        <v>53</v>
      </c>
      <c r="L22" s="1">
        <v>30.8</v>
      </c>
      <c r="M22" s="1">
        <v>39.1</v>
      </c>
    </row>
    <row r="23" spans="1:13" x14ac:dyDescent="0.3">
      <c r="A23" s="1" t="s">
        <v>11</v>
      </c>
      <c r="B23" s="1">
        <v>71254</v>
      </c>
      <c r="C23" s="1">
        <v>4</v>
      </c>
      <c r="D23" s="1">
        <v>42</v>
      </c>
      <c r="E23" s="1">
        <v>485</v>
      </c>
      <c r="F23" s="1">
        <v>386</v>
      </c>
      <c r="G23" s="1">
        <v>324</v>
      </c>
      <c r="H23" s="1">
        <v>238</v>
      </c>
      <c r="I23" s="1">
        <v>129</v>
      </c>
      <c r="J23" s="1">
        <v>93</v>
      </c>
      <c r="K23" s="1">
        <v>54</v>
      </c>
      <c r="L23" s="1">
        <v>30.8</v>
      </c>
      <c r="M23" s="1">
        <v>39.1</v>
      </c>
    </row>
    <row r="24" spans="1:13" x14ac:dyDescent="0.3">
      <c r="A24" s="1" t="s">
        <v>11</v>
      </c>
      <c r="B24" s="1">
        <v>71510</v>
      </c>
      <c r="C24" s="1">
        <v>2</v>
      </c>
      <c r="D24" s="1">
        <v>38.799999999999997</v>
      </c>
      <c r="E24" s="1">
        <v>751</v>
      </c>
      <c r="F24" s="1">
        <v>521</v>
      </c>
      <c r="G24" s="1">
        <v>397</v>
      </c>
      <c r="H24" s="1">
        <v>252</v>
      </c>
      <c r="I24" s="1">
        <v>113</v>
      </c>
      <c r="J24" s="1">
        <v>76</v>
      </c>
      <c r="K24" s="1">
        <v>45</v>
      </c>
      <c r="L24" s="1">
        <v>31.3</v>
      </c>
      <c r="M24" s="1">
        <v>38.9</v>
      </c>
    </row>
    <row r="25" spans="1:13" x14ac:dyDescent="0.3">
      <c r="A25" s="1" t="s">
        <v>11</v>
      </c>
      <c r="B25" s="1">
        <v>71510</v>
      </c>
      <c r="C25" s="1">
        <v>3</v>
      </c>
      <c r="D25" s="1">
        <v>39.5</v>
      </c>
      <c r="E25" s="1">
        <v>740</v>
      </c>
      <c r="F25" s="1">
        <v>517</v>
      </c>
      <c r="G25" s="1">
        <v>399</v>
      </c>
      <c r="H25" s="1">
        <v>257</v>
      </c>
      <c r="I25" s="1">
        <v>118</v>
      </c>
      <c r="J25" s="1">
        <v>81</v>
      </c>
      <c r="K25" s="1">
        <v>47</v>
      </c>
      <c r="L25" s="1">
        <v>31.3</v>
      </c>
      <c r="M25" s="1">
        <v>38.9</v>
      </c>
    </row>
    <row r="26" spans="1:13" x14ac:dyDescent="0.3">
      <c r="A26" s="1" t="s">
        <v>11</v>
      </c>
      <c r="B26" s="1">
        <v>71510</v>
      </c>
      <c r="C26" s="1">
        <v>4</v>
      </c>
      <c r="D26" s="1">
        <v>39.5</v>
      </c>
      <c r="E26" s="1">
        <v>717</v>
      </c>
      <c r="F26" s="1">
        <v>516</v>
      </c>
      <c r="G26" s="1">
        <v>400</v>
      </c>
      <c r="H26" s="1">
        <v>257</v>
      </c>
      <c r="I26" s="1">
        <v>120</v>
      </c>
      <c r="J26" s="1">
        <v>82</v>
      </c>
      <c r="K26" s="1">
        <v>47</v>
      </c>
      <c r="L26" s="1">
        <v>31.3</v>
      </c>
      <c r="M26" s="1">
        <v>38.9</v>
      </c>
    </row>
    <row r="27" spans="1:13" x14ac:dyDescent="0.3">
      <c r="A27" s="1" t="s">
        <v>11</v>
      </c>
      <c r="B27" s="1">
        <v>71766</v>
      </c>
      <c r="C27" s="1">
        <v>2</v>
      </c>
      <c r="D27" s="1">
        <v>41.1</v>
      </c>
      <c r="E27" s="1">
        <v>601</v>
      </c>
      <c r="F27" s="1">
        <v>451</v>
      </c>
      <c r="G27" s="1">
        <v>350</v>
      </c>
      <c r="H27" s="1">
        <v>233</v>
      </c>
      <c r="I27" s="1">
        <v>115</v>
      </c>
      <c r="J27" s="1">
        <v>84</v>
      </c>
      <c r="K27" s="1">
        <v>56</v>
      </c>
      <c r="L27" s="1">
        <v>31.3</v>
      </c>
      <c r="M27" s="1">
        <v>38.299999999999997</v>
      </c>
    </row>
    <row r="28" spans="1:13" x14ac:dyDescent="0.3">
      <c r="A28" s="1" t="s">
        <v>11</v>
      </c>
      <c r="B28" s="1">
        <v>71766</v>
      </c>
      <c r="C28" s="1">
        <v>3</v>
      </c>
      <c r="D28" s="1">
        <v>41</v>
      </c>
      <c r="E28" s="1">
        <v>577</v>
      </c>
      <c r="F28" s="1">
        <v>437</v>
      </c>
      <c r="G28" s="1">
        <v>344</v>
      </c>
      <c r="H28" s="1">
        <v>231</v>
      </c>
      <c r="I28" s="1">
        <v>117</v>
      </c>
      <c r="J28" s="1">
        <v>85</v>
      </c>
      <c r="K28" s="1">
        <v>56</v>
      </c>
      <c r="L28" s="1">
        <v>31.3</v>
      </c>
      <c r="M28" s="1">
        <v>38.299999999999997</v>
      </c>
    </row>
    <row r="29" spans="1:13" x14ac:dyDescent="0.3">
      <c r="A29" s="1" t="s">
        <v>11</v>
      </c>
      <c r="B29" s="1">
        <v>71766</v>
      </c>
      <c r="C29" s="1">
        <v>4</v>
      </c>
      <c r="D29" s="1">
        <v>41.2</v>
      </c>
      <c r="E29" s="1">
        <v>573</v>
      </c>
      <c r="F29" s="1">
        <v>436</v>
      </c>
      <c r="G29" s="1">
        <v>346</v>
      </c>
      <c r="H29" s="1">
        <v>233</v>
      </c>
      <c r="I29" s="1">
        <v>118</v>
      </c>
      <c r="J29" s="1">
        <v>86</v>
      </c>
      <c r="K29" s="1">
        <v>57</v>
      </c>
      <c r="L29" s="1">
        <v>31.3</v>
      </c>
      <c r="M29" s="1">
        <v>38.299999999999997</v>
      </c>
    </row>
    <row r="30" spans="1:13" x14ac:dyDescent="0.3">
      <c r="A30" s="1" t="s">
        <v>11</v>
      </c>
      <c r="B30" s="1">
        <v>72000</v>
      </c>
      <c r="C30" s="1">
        <v>2</v>
      </c>
      <c r="D30" s="1">
        <v>42.1</v>
      </c>
      <c r="E30" s="1">
        <v>367</v>
      </c>
      <c r="F30" s="1">
        <v>293</v>
      </c>
      <c r="G30" s="1">
        <v>246</v>
      </c>
      <c r="H30" s="1">
        <v>178</v>
      </c>
      <c r="I30" s="1">
        <v>98</v>
      </c>
      <c r="J30" s="1">
        <v>74</v>
      </c>
      <c r="K30" s="1">
        <v>31</v>
      </c>
      <c r="L30" s="1">
        <v>31.3</v>
      </c>
      <c r="M30" s="1">
        <v>38.4</v>
      </c>
    </row>
    <row r="31" spans="1:13" x14ac:dyDescent="0.3">
      <c r="A31" s="1" t="s">
        <v>11</v>
      </c>
      <c r="B31" s="1">
        <v>72000</v>
      </c>
      <c r="C31" s="1">
        <v>3</v>
      </c>
      <c r="D31" s="1">
        <v>42</v>
      </c>
      <c r="E31" s="1">
        <v>363</v>
      </c>
      <c r="F31" s="1">
        <v>291</v>
      </c>
      <c r="G31" s="1">
        <v>245</v>
      </c>
      <c r="H31" s="1">
        <v>178</v>
      </c>
      <c r="I31" s="1">
        <v>98</v>
      </c>
      <c r="J31" s="1">
        <v>70</v>
      </c>
      <c r="K31" s="1">
        <v>41</v>
      </c>
      <c r="L31" s="1">
        <v>31.3</v>
      </c>
      <c r="M31" s="1">
        <v>38.4</v>
      </c>
    </row>
    <row r="32" spans="1:13" x14ac:dyDescent="0.3">
      <c r="A32" s="1" t="s">
        <v>11</v>
      </c>
      <c r="B32" s="1">
        <v>72000</v>
      </c>
      <c r="C32" s="1">
        <v>4</v>
      </c>
      <c r="D32" s="1">
        <v>41.8</v>
      </c>
      <c r="E32" s="1">
        <v>363</v>
      </c>
      <c r="F32" s="1">
        <v>290</v>
      </c>
      <c r="G32" s="1">
        <v>244</v>
      </c>
      <c r="H32" s="1">
        <v>178</v>
      </c>
      <c r="I32" s="1">
        <v>99</v>
      </c>
      <c r="J32" s="1">
        <v>71</v>
      </c>
      <c r="K32" s="1">
        <v>41</v>
      </c>
      <c r="L32" s="1">
        <v>31.3</v>
      </c>
      <c r="M32" s="1">
        <v>38.4</v>
      </c>
    </row>
    <row r="33" spans="1:13" x14ac:dyDescent="0.3">
      <c r="A33" s="1" t="s">
        <v>11</v>
      </c>
      <c r="B33" s="1">
        <v>72257</v>
      </c>
      <c r="C33" s="1">
        <v>2</v>
      </c>
      <c r="D33" s="1">
        <v>40.4</v>
      </c>
      <c r="E33" s="1">
        <v>648</v>
      </c>
      <c r="F33" s="1">
        <v>504</v>
      </c>
      <c r="G33" s="1">
        <v>411</v>
      </c>
      <c r="H33" s="1">
        <v>294</v>
      </c>
      <c r="I33" s="1">
        <v>175</v>
      </c>
      <c r="J33" s="1">
        <v>133</v>
      </c>
      <c r="K33" s="1">
        <v>94</v>
      </c>
      <c r="L33" s="1">
        <v>31.5</v>
      </c>
      <c r="M33" s="1">
        <v>39</v>
      </c>
    </row>
    <row r="34" spans="1:13" x14ac:dyDescent="0.3">
      <c r="A34" s="1" t="s">
        <v>11</v>
      </c>
      <c r="B34" s="1">
        <v>72257</v>
      </c>
      <c r="C34" s="1">
        <v>3</v>
      </c>
      <c r="D34" s="1">
        <v>40.4</v>
      </c>
      <c r="E34" s="1">
        <v>588</v>
      </c>
      <c r="F34" s="1">
        <v>475</v>
      </c>
      <c r="G34" s="1">
        <v>390</v>
      </c>
      <c r="H34" s="1">
        <v>281</v>
      </c>
      <c r="I34" s="1">
        <v>171</v>
      </c>
      <c r="J34" s="1">
        <v>139</v>
      </c>
      <c r="K34" s="1">
        <v>88</v>
      </c>
      <c r="L34" s="1">
        <v>31.5</v>
      </c>
      <c r="M34" s="1">
        <v>39</v>
      </c>
    </row>
    <row r="35" spans="1:13" x14ac:dyDescent="0.3">
      <c r="A35" s="1" t="s">
        <v>11</v>
      </c>
      <c r="B35" s="1">
        <v>72257</v>
      </c>
      <c r="C35" s="1">
        <v>4</v>
      </c>
      <c r="D35" s="1">
        <v>40.5</v>
      </c>
      <c r="E35" s="1">
        <v>579</v>
      </c>
      <c r="F35" s="1">
        <v>470</v>
      </c>
      <c r="G35" s="1">
        <v>387</v>
      </c>
      <c r="H35" s="1">
        <v>279</v>
      </c>
      <c r="I35" s="1">
        <v>171</v>
      </c>
      <c r="J35" s="1">
        <v>134</v>
      </c>
      <c r="K35" s="1">
        <v>90</v>
      </c>
      <c r="L35" s="1">
        <v>31.5</v>
      </c>
      <c r="M35" s="1">
        <v>39</v>
      </c>
    </row>
    <row r="36" spans="1:13" x14ac:dyDescent="0.3">
      <c r="A36" s="1" t="s">
        <v>11</v>
      </c>
      <c r="B36" s="1">
        <v>72500</v>
      </c>
      <c r="C36" s="1">
        <v>2</v>
      </c>
      <c r="D36" s="1">
        <v>38.700000000000003</v>
      </c>
      <c r="E36" s="1">
        <v>756</v>
      </c>
      <c r="F36" s="1">
        <v>567</v>
      </c>
      <c r="G36" s="1">
        <v>438</v>
      </c>
      <c r="H36" s="1">
        <v>275</v>
      </c>
      <c r="I36" s="1">
        <v>123</v>
      </c>
      <c r="J36" s="1">
        <v>83</v>
      </c>
      <c r="K36" s="1">
        <v>53</v>
      </c>
      <c r="L36" s="1">
        <v>31.9</v>
      </c>
      <c r="M36" s="1">
        <v>39</v>
      </c>
    </row>
    <row r="37" spans="1:13" x14ac:dyDescent="0.3">
      <c r="A37" s="1" t="s">
        <v>11</v>
      </c>
      <c r="B37" s="1">
        <v>72500</v>
      </c>
      <c r="C37" s="1">
        <v>3</v>
      </c>
      <c r="D37" s="1">
        <v>39.200000000000003</v>
      </c>
      <c r="E37" s="1">
        <v>725</v>
      </c>
      <c r="F37" s="1">
        <v>552</v>
      </c>
      <c r="G37" s="1">
        <v>431</v>
      </c>
      <c r="H37" s="1">
        <v>273</v>
      </c>
      <c r="I37" s="1">
        <v>126</v>
      </c>
      <c r="J37" s="1">
        <v>94</v>
      </c>
      <c r="K37" s="1">
        <v>55</v>
      </c>
      <c r="L37" s="1">
        <v>31.9</v>
      </c>
      <c r="M37" s="1">
        <v>39</v>
      </c>
    </row>
    <row r="38" spans="1:13" x14ac:dyDescent="0.3">
      <c r="A38" s="1" t="s">
        <v>11</v>
      </c>
      <c r="B38" s="1">
        <v>72500</v>
      </c>
      <c r="C38" s="1">
        <v>4</v>
      </c>
      <c r="D38" s="1">
        <v>39.200000000000003</v>
      </c>
      <c r="E38" s="1">
        <v>727</v>
      </c>
      <c r="F38" s="1">
        <v>550</v>
      </c>
      <c r="G38" s="1">
        <v>431</v>
      </c>
      <c r="H38" s="1">
        <v>275</v>
      </c>
      <c r="I38" s="1">
        <v>127</v>
      </c>
      <c r="J38" s="1">
        <v>101</v>
      </c>
      <c r="K38" s="1">
        <v>49</v>
      </c>
      <c r="L38" s="1">
        <v>31.9</v>
      </c>
      <c r="M38" s="1">
        <v>39</v>
      </c>
    </row>
    <row r="39" spans="1:13" x14ac:dyDescent="0.3">
      <c r="A39" s="1" t="s">
        <v>11</v>
      </c>
      <c r="B39" s="1">
        <v>72746</v>
      </c>
      <c r="C39" s="1">
        <v>2</v>
      </c>
      <c r="D39" s="1">
        <v>40.6</v>
      </c>
      <c r="E39" s="1">
        <v>561</v>
      </c>
      <c r="F39" s="1">
        <v>421</v>
      </c>
      <c r="G39" s="1">
        <v>333</v>
      </c>
      <c r="H39" s="1">
        <v>244</v>
      </c>
      <c r="I39" s="1">
        <v>125</v>
      </c>
      <c r="J39" s="1">
        <v>96</v>
      </c>
      <c r="K39" s="1">
        <v>64</v>
      </c>
      <c r="L39" s="1">
        <v>31.6</v>
      </c>
      <c r="M39" s="1">
        <v>38.799999999999997</v>
      </c>
    </row>
    <row r="40" spans="1:13" x14ac:dyDescent="0.3">
      <c r="A40" s="1" t="s">
        <v>11</v>
      </c>
      <c r="B40" s="1">
        <v>72746</v>
      </c>
      <c r="C40" s="1">
        <v>3</v>
      </c>
      <c r="D40" s="1">
        <v>40.799999999999997</v>
      </c>
      <c r="E40" s="1">
        <v>520</v>
      </c>
      <c r="F40" s="1">
        <v>397</v>
      </c>
      <c r="G40" s="1">
        <v>315</v>
      </c>
      <c r="H40" s="1">
        <v>235</v>
      </c>
      <c r="I40" s="1">
        <v>124</v>
      </c>
      <c r="J40" s="1">
        <v>92</v>
      </c>
      <c r="K40" s="1">
        <v>63</v>
      </c>
      <c r="L40" s="1">
        <v>31.6</v>
      </c>
      <c r="M40" s="1">
        <v>38.799999999999997</v>
      </c>
    </row>
    <row r="41" spans="1:13" x14ac:dyDescent="0.3">
      <c r="A41" s="1" t="s">
        <v>11</v>
      </c>
      <c r="B41" s="1">
        <v>72746</v>
      </c>
      <c r="C41" s="1">
        <v>4</v>
      </c>
      <c r="D41" s="1">
        <v>40.299999999999997</v>
      </c>
      <c r="E41" s="1">
        <v>508</v>
      </c>
      <c r="F41" s="1">
        <v>387</v>
      </c>
      <c r="G41" s="1">
        <v>310</v>
      </c>
      <c r="H41" s="1">
        <v>231</v>
      </c>
      <c r="I41" s="1">
        <v>122</v>
      </c>
      <c r="J41" s="1">
        <v>90</v>
      </c>
      <c r="K41" s="1">
        <v>60</v>
      </c>
      <c r="L41" s="1">
        <v>31.6</v>
      </c>
      <c r="M41" s="1">
        <v>38.799999999999997</v>
      </c>
    </row>
    <row r="42" spans="1:13" s="73" customFormat="1" x14ac:dyDescent="0.3">
      <c r="A42" s="73" t="s">
        <v>11</v>
      </c>
      <c r="B42" s="73">
        <v>73000</v>
      </c>
      <c r="C42" s="73">
        <v>2</v>
      </c>
      <c r="D42" s="73">
        <v>40.6</v>
      </c>
      <c r="E42" s="73">
        <v>695</v>
      </c>
      <c r="F42" s="73">
        <v>504</v>
      </c>
      <c r="G42" s="73">
        <v>376</v>
      </c>
      <c r="H42" s="73">
        <v>237</v>
      </c>
      <c r="I42" s="73">
        <v>109</v>
      </c>
      <c r="J42" s="73">
        <v>70</v>
      </c>
      <c r="K42" s="73">
        <v>34</v>
      </c>
      <c r="L42" s="73">
        <v>31.7</v>
      </c>
      <c r="M42" s="73">
        <v>38.799999999999997</v>
      </c>
    </row>
    <row r="43" spans="1:13" x14ac:dyDescent="0.3">
      <c r="A43" s="1" t="s">
        <v>11</v>
      </c>
      <c r="B43" s="1">
        <v>73000</v>
      </c>
      <c r="C43" s="1">
        <v>3</v>
      </c>
      <c r="D43" s="1">
        <v>40.9</v>
      </c>
      <c r="E43" s="1">
        <v>660</v>
      </c>
      <c r="F43" s="1">
        <v>494</v>
      </c>
      <c r="G43" s="1">
        <v>370</v>
      </c>
      <c r="H43" s="1">
        <v>238</v>
      </c>
      <c r="I43" s="1">
        <v>113</v>
      </c>
      <c r="J43" s="1">
        <v>91</v>
      </c>
      <c r="K43" s="1">
        <v>64</v>
      </c>
      <c r="L43" s="1">
        <v>31.7</v>
      </c>
      <c r="M43" s="1">
        <v>38.799999999999997</v>
      </c>
    </row>
    <row r="44" spans="1:13" x14ac:dyDescent="0.3">
      <c r="A44" s="1" t="s">
        <v>11</v>
      </c>
      <c r="B44" s="1">
        <v>73000</v>
      </c>
      <c r="C44" s="1">
        <v>4</v>
      </c>
      <c r="D44" s="1">
        <v>40.6</v>
      </c>
      <c r="E44" s="1">
        <v>667</v>
      </c>
      <c r="F44" s="1">
        <v>485</v>
      </c>
      <c r="G44" s="1">
        <v>366</v>
      </c>
      <c r="H44" s="1">
        <v>237</v>
      </c>
      <c r="I44" s="1">
        <v>113</v>
      </c>
      <c r="J44" s="1">
        <v>62</v>
      </c>
      <c r="K44" s="1">
        <v>59</v>
      </c>
      <c r="L44" s="1">
        <v>31.7</v>
      </c>
      <c r="M44" s="1">
        <v>38.799999999999997</v>
      </c>
    </row>
    <row r="45" spans="1:13" x14ac:dyDescent="0.3">
      <c r="A45" s="1" t="s">
        <v>11</v>
      </c>
      <c r="B45" s="1">
        <v>73274</v>
      </c>
      <c r="C45" s="1">
        <v>2</v>
      </c>
      <c r="D45" s="1">
        <v>38.700000000000003</v>
      </c>
      <c r="E45" s="1">
        <v>930</v>
      </c>
      <c r="F45" s="1">
        <v>596</v>
      </c>
      <c r="G45" s="1">
        <v>451</v>
      </c>
      <c r="H45" s="1">
        <v>283</v>
      </c>
      <c r="I45" s="1">
        <v>115</v>
      </c>
      <c r="J45" s="1">
        <v>74</v>
      </c>
      <c r="K45" s="1">
        <v>46</v>
      </c>
      <c r="L45" s="1">
        <v>31</v>
      </c>
      <c r="M45" s="1">
        <v>37.4</v>
      </c>
    </row>
    <row r="46" spans="1:13" x14ac:dyDescent="0.3">
      <c r="A46" s="1" t="s">
        <v>11</v>
      </c>
      <c r="B46" s="1">
        <v>73274</v>
      </c>
      <c r="C46" s="1">
        <v>3</v>
      </c>
      <c r="D46" s="1">
        <v>38.700000000000003</v>
      </c>
      <c r="E46" s="1">
        <v>850</v>
      </c>
      <c r="F46" s="1">
        <v>552</v>
      </c>
      <c r="G46" s="1">
        <v>422</v>
      </c>
      <c r="H46" s="1">
        <v>268</v>
      </c>
      <c r="I46" s="1">
        <v>113</v>
      </c>
      <c r="J46" s="1">
        <v>73</v>
      </c>
      <c r="K46" s="1">
        <v>46</v>
      </c>
      <c r="L46" s="1">
        <v>31</v>
      </c>
      <c r="M46" s="1">
        <v>37.4</v>
      </c>
    </row>
    <row r="47" spans="1:13" x14ac:dyDescent="0.3">
      <c r="A47" s="1" t="s">
        <v>11</v>
      </c>
      <c r="B47" s="1">
        <v>73274</v>
      </c>
      <c r="C47" s="1">
        <v>4</v>
      </c>
      <c r="D47" s="1">
        <v>38.700000000000003</v>
      </c>
      <c r="E47" s="1">
        <v>826</v>
      </c>
      <c r="F47" s="1">
        <v>552</v>
      </c>
      <c r="G47" s="1">
        <v>424</v>
      </c>
      <c r="H47" s="1">
        <v>270</v>
      </c>
      <c r="I47" s="1">
        <v>114</v>
      </c>
      <c r="J47" s="1">
        <v>74</v>
      </c>
      <c r="K47" s="1">
        <v>46</v>
      </c>
      <c r="L47" s="1">
        <v>31</v>
      </c>
      <c r="M47" s="1">
        <v>37.4</v>
      </c>
    </row>
    <row r="48" spans="1:13" x14ac:dyDescent="0.3">
      <c r="A48" s="1" t="s">
        <v>11</v>
      </c>
      <c r="B48" s="1">
        <v>73495</v>
      </c>
      <c r="C48" s="1">
        <v>2</v>
      </c>
      <c r="D48" s="1">
        <v>41.1</v>
      </c>
      <c r="E48" s="1">
        <v>599</v>
      </c>
      <c r="F48" s="1">
        <v>463</v>
      </c>
      <c r="G48" s="1">
        <v>378</v>
      </c>
      <c r="H48" s="1">
        <v>268</v>
      </c>
      <c r="I48" s="1">
        <v>145</v>
      </c>
      <c r="J48" s="1">
        <v>105</v>
      </c>
      <c r="K48" s="1">
        <v>68</v>
      </c>
      <c r="L48" s="1">
        <v>31.3</v>
      </c>
      <c r="M48" s="1">
        <v>37.9</v>
      </c>
    </row>
    <row r="49" spans="1:13" x14ac:dyDescent="0.3">
      <c r="A49" s="1" t="s">
        <v>11</v>
      </c>
      <c r="B49" s="1">
        <v>73495</v>
      </c>
      <c r="C49" s="1">
        <v>3</v>
      </c>
      <c r="D49" s="1">
        <v>41.2</v>
      </c>
      <c r="E49" s="1">
        <v>578</v>
      </c>
      <c r="F49" s="1">
        <v>451</v>
      </c>
      <c r="G49" s="1">
        <v>371</v>
      </c>
      <c r="H49" s="1">
        <v>263</v>
      </c>
      <c r="I49" s="1">
        <v>144</v>
      </c>
      <c r="J49" s="1">
        <v>105</v>
      </c>
      <c r="K49" s="1">
        <v>68</v>
      </c>
      <c r="L49" s="1">
        <v>31.3</v>
      </c>
      <c r="M49" s="1">
        <v>37.9</v>
      </c>
    </row>
    <row r="50" spans="1:13" x14ac:dyDescent="0.3">
      <c r="A50" s="1" t="s">
        <v>11</v>
      </c>
      <c r="B50" s="1">
        <v>73495</v>
      </c>
      <c r="C50" s="1">
        <v>4</v>
      </c>
      <c r="D50" s="1">
        <v>40.700000000000003</v>
      </c>
      <c r="E50" s="1">
        <v>568</v>
      </c>
      <c r="F50" s="1">
        <v>446</v>
      </c>
      <c r="G50" s="1">
        <v>368</v>
      </c>
      <c r="H50" s="1">
        <v>258</v>
      </c>
      <c r="I50" s="1">
        <v>143</v>
      </c>
      <c r="J50" s="1">
        <v>104</v>
      </c>
      <c r="K50" s="1">
        <v>67</v>
      </c>
      <c r="L50" s="1">
        <v>31.3</v>
      </c>
      <c r="M50" s="1">
        <v>37.9</v>
      </c>
    </row>
    <row r="51" spans="1:13" x14ac:dyDescent="0.3">
      <c r="A51" s="1" t="s">
        <v>11</v>
      </c>
      <c r="B51" s="1">
        <v>73706</v>
      </c>
      <c r="C51" s="1">
        <v>2</v>
      </c>
      <c r="D51" s="1">
        <v>36.799999999999997</v>
      </c>
      <c r="E51" s="1">
        <v>1011</v>
      </c>
      <c r="F51" s="1">
        <v>732</v>
      </c>
      <c r="G51" s="1">
        <v>552</v>
      </c>
      <c r="H51" s="1">
        <v>356</v>
      </c>
      <c r="I51" s="1">
        <v>157</v>
      </c>
      <c r="J51" s="1">
        <v>106</v>
      </c>
      <c r="K51" s="1">
        <v>65</v>
      </c>
      <c r="L51" s="1">
        <v>30.7</v>
      </c>
      <c r="M51" s="1">
        <v>37.4</v>
      </c>
    </row>
    <row r="52" spans="1:13" x14ac:dyDescent="0.3">
      <c r="A52" s="1" t="s">
        <v>11</v>
      </c>
      <c r="B52" s="1">
        <v>73706</v>
      </c>
      <c r="C52" s="1">
        <v>3</v>
      </c>
      <c r="D52" s="1">
        <v>37.799999999999997</v>
      </c>
      <c r="E52" s="1">
        <v>974</v>
      </c>
      <c r="F52" s="1">
        <v>683</v>
      </c>
      <c r="G52" s="1">
        <v>523</v>
      </c>
      <c r="H52" s="1">
        <v>347</v>
      </c>
      <c r="I52" s="1">
        <v>163</v>
      </c>
      <c r="J52" s="1">
        <v>114</v>
      </c>
      <c r="K52" s="1">
        <v>72</v>
      </c>
      <c r="L52" s="1">
        <v>30.7</v>
      </c>
      <c r="M52" s="1">
        <v>37.4</v>
      </c>
    </row>
    <row r="53" spans="1:13" x14ac:dyDescent="0.3">
      <c r="A53" s="1" t="s">
        <v>11</v>
      </c>
      <c r="B53" s="1">
        <v>73706</v>
      </c>
      <c r="C53" s="1">
        <v>4</v>
      </c>
      <c r="D53" s="1">
        <v>37.9</v>
      </c>
      <c r="E53" s="1">
        <v>955</v>
      </c>
      <c r="F53" s="1">
        <v>681</v>
      </c>
      <c r="G53" s="1">
        <v>522</v>
      </c>
      <c r="H53" s="1">
        <v>348</v>
      </c>
      <c r="I53" s="1">
        <v>165</v>
      </c>
      <c r="J53" s="1">
        <v>116</v>
      </c>
      <c r="K53" s="1">
        <v>74</v>
      </c>
      <c r="L53" s="1">
        <v>30.7</v>
      </c>
      <c r="M53" s="1">
        <v>37.4</v>
      </c>
    </row>
    <row r="54" spans="1:13" x14ac:dyDescent="0.3">
      <c r="A54" s="1" t="s">
        <v>11</v>
      </c>
      <c r="B54" s="1">
        <v>73952</v>
      </c>
      <c r="C54" s="1">
        <v>2</v>
      </c>
      <c r="D54" s="1">
        <v>40.700000000000003</v>
      </c>
      <c r="E54" s="1">
        <v>539</v>
      </c>
      <c r="F54" s="1">
        <v>404</v>
      </c>
      <c r="G54" s="1">
        <v>331</v>
      </c>
      <c r="H54" s="1">
        <v>244</v>
      </c>
      <c r="I54" s="1">
        <v>141</v>
      </c>
      <c r="J54" s="1">
        <v>104</v>
      </c>
      <c r="K54" s="1">
        <v>68</v>
      </c>
      <c r="L54" s="1">
        <v>30.8</v>
      </c>
      <c r="M54" s="1">
        <v>37.5</v>
      </c>
    </row>
    <row r="55" spans="1:13" x14ac:dyDescent="0.3">
      <c r="A55" s="1" t="s">
        <v>11</v>
      </c>
      <c r="B55" s="1">
        <v>73952</v>
      </c>
      <c r="C55" s="1">
        <v>3</v>
      </c>
      <c r="D55" s="1">
        <v>40.799999999999997</v>
      </c>
      <c r="E55" s="1">
        <v>523</v>
      </c>
      <c r="F55" s="1">
        <v>398</v>
      </c>
      <c r="G55" s="1">
        <v>327</v>
      </c>
      <c r="H55" s="1">
        <v>245</v>
      </c>
      <c r="I55" s="1">
        <v>141</v>
      </c>
      <c r="J55" s="1">
        <v>105</v>
      </c>
      <c r="K55" s="1">
        <v>68</v>
      </c>
      <c r="L55" s="1">
        <v>30.8</v>
      </c>
      <c r="M55" s="1">
        <v>37.5</v>
      </c>
    </row>
    <row r="56" spans="1:13" x14ac:dyDescent="0.3">
      <c r="A56" s="1" t="s">
        <v>11</v>
      </c>
      <c r="B56" s="1">
        <v>73952</v>
      </c>
      <c r="C56" s="1">
        <v>4</v>
      </c>
      <c r="D56" s="1">
        <v>40.700000000000003</v>
      </c>
      <c r="E56" s="1">
        <v>523</v>
      </c>
      <c r="F56" s="1">
        <v>399</v>
      </c>
      <c r="G56" s="1">
        <v>329</v>
      </c>
      <c r="H56" s="1">
        <v>245</v>
      </c>
      <c r="I56" s="1">
        <v>142</v>
      </c>
      <c r="J56" s="1">
        <v>94</v>
      </c>
      <c r="K56" s="1">
        <v>73</v>
      </c>
      <c r="L56" s="1">
        <v>30.8</v>
      </c>
      <c r="M56" s="1">
        <v>37.5</v>
      </c>
    </row>
    <row r="57" spans="1:13" x14ac:dyDescent="0.3">
      <c r="A57" s="1" t="s">
        <v>11</v>
      </c>
      <c r="B57" s="1">
        <v>74268</v>
      </c>
      <c r="C57" s="1">
        <v>2</v>
      </c>
      <c r="D57" s="1">
        <v>40.4</v>
      </c>
      <c r="E57" s="1">
        <v>784</v>
      </c>
      <c r="F57" s="1">
        <v>548</v>
      </c>
      <c r="G57" s="1">
        <v>405</v>
      </c>
      <c r="H57" s="1">
        <v>260</v>
      </c>
      <c r="I57" s="1">
        <v>125</v>
      </c>
      <c r="J57" s="1">
        <v>90</v>
      </c>
      <c r="K57" s="1">
        <v>55</v>
      </c>
      <c r="L57" s="1">
        <v>30.8</v>
      </c>
      <c r="M57" s="1">
        <v>38.4</v>
      </c>
    </row>
    <row r="58" spans="1:13" x14ac:dyDescent="0.3">
      <c r="A58" s="1" t="s">
        <v>11</v>
      </c>
      <c r="B58" s="1">
        <v>74268</v>
      </c>
      <c r="C58" s="1">
        <v>3</v>
      </c>
      <c r="D58" s="1">
        <v>40.4</v>
      </c>
      <c r="E58" s="1">
        <v>714</v>
      </c>
      <c r="F58" s="1">
        <v>517</v>
      </c>
      <c r="G58" s="1">
        <v>388</v>
      </c>
      <c r="H58" s="1">
        <v>257</v>
      </c>
      <c r="I58" s="1">
        <v>128</v>
      </c>
      <c r="J58" s="1">
        <v>94</v>
      </c>
      <c r="K58" s="1">
        <v>58</v>
      </c>
      <c r="L58" s="1">
        <v>30.8</v>
      </c>
      <c r="M58" s="1">
        <v>38.4</v>
      </c>
    </row>
    <row r="59" spans="1:13" x14ac:dyDescent="0.3">
      <c r="A59" s="1" t="s">
        <v>11</v>
      </c>
      <c r="B59" s="1">
        <v>74268</v>
      </c>
      <c r="C59" s="1">
        <v>4</v>
      </c>
      <c r="D59" s="1">
        <v>40.799999999999997</v>
      </c>
      <c r="E59" s="1">
        <v>752</v>
      </c>
      <c r="F59" s="1">
        <v>516</v>
      </c>
      <c r="G59" s="1">
        <v>389</v>
      </c>
      <c r="H59" s="1">
        <v>259</v>
      </c>
      <c r="I59" s="1">
        <v>131</v>
      </c>
      <c r="J59" s="1">
        <v>96</v>
      </c>
      <c r="K59" s="1">
        <v>59</v>
      </c>
      <c r="L59" s="1">
        <v>30.8</v>
      </c>
      <c r="M59" s="1">
        <v>38.4</v>
      </c>
    </row>
    <row r="60" spans="1:13" x14ac:dyDescent="0.3">
      <c r="A60" s="1" t="s">
        <v>11</v>
      </c>
      <c r="B60" s="1">
        <v>74539</v>
      </c>
      <c r="C60" s="1">
        <v>2</v>
      </c>
      <c r="D60" s="1">
        <v>39.700000000000003</v>
      </c>
      <c r="E60" s="1">
        <v>857</v>
      </c>
      <c r="F60" s="1">
        <v>578</v>
      </c>
      <c r="G60" s="1">
        <v>426</v>
      </c>
      <c r="H60" s="1">
        <v>272</v>
      </c>
      <c r="I60" s="1">
        <v>124</v>
      </c>
      <c r="J60" s="1">
        <v>87</v>
      </c>
      <c r="K60" s="1">
        <v>54</v>
      </c>
      <c r="L60" s="1">
        <v>30.4</v>
      </c>
      <c r="M60" s="1">
        <v>38.5</v>
      </c>
    </row>
    <row r="61" spans="1:13" x14ac:dyDescent="0.3">
      <c r="A61" s="1" t="s">
        <v>11</v>
      </c>
      <c r="B61" s="1">
        <v>74539</v>
      </c>
      <c r="C61" s="1">
        <v>3</v>
      </c>
      <c r="D61" s="1">
        <v>40.1</v>
      </c>
      <c r="E61" s="1">
        <v>850</v>
      </c>
      <c r="F61" s="1">
        <v>577</v>
      </c>
      <c r="G61" s="1">
        <v>430</v>
      </c>
      <c r="H61" s="1">
        <v>277</v>
      </c>
      <c r="I61" s="1">
        <v>128</v>
      </c>
      <c r="J61" s="1">
        <v>90</v>
      </c>
      <c r="K61" s="1">
        <v>56</v>
      </c>
      <c r="L61" s="1">
        <v>30.4</v>
      </c>
      <c r="M61" s="1">
        <v>38.5</v>
      </c>
    </row>
    <row r="62" spans="1:13" x14ac:dyDescent="0.3">
      <c r="A62" s="1" t="s">
        <v>11</v>
      </c>
      <c r="B62" s="1">
        <v>74539</v>
      </c>
      <c r="C62" s="1">
        <v>4</v>
      </c>
      <c r="D62" s="1">
        <v>40.1</v>
      </c>
      <c r="E62" s="1">
        <v>863</v>
      </c>
      <c r="F62" s="1">
        <v>582</v>
      </c>
      <c r="G62" s="1">
        <v>436</v>
      </c>
      <c r="H62" s="1">
        <v>281</v>
      </c>
      <c r="I62" s="1">
        <v>130</v>
      </c>
      <c r="J62" s="1">
        <v>91</v>
      </c>
      <c r="K62" s="1">
        <v>57</v>
      </c>
      <c r="L62" s="1">
        <v>30.4</v>
      </c>
      <c r="M62" s="1">
        <v>38.5</v>
      </c>
    </row>
    <row r="63" spans="1:13" x14ac:dyDescent="0.3">
      <c r="A63" s="1" t="s">
        <v>11</v>
      </c>
      <c r="B63" s="1">
        <v>74784</v>
      </c>
      <c r="C63" s="1">
        <v>2</v>
      </c>
      <c r="D63" s="1">
        <v>41</v>
      </c>
      <c r="E63" s="1">
        <v>478</v>
      </c>
      <c r="F63" s="1">
        <v>365</v>
      </c>
      <c r="G63" s="1">
        <v>282</v>
      </c>
      <c r="H63" s="1">
        <v>185</v>
      </c>
      <c r="I63" s="1">
        <v>85</v>
      </c>
      <c r="J63" s="1">
        <v>60</v>
      </c>
      <c r="K63" s="1">
        <v>39</v>
      </c>
      <c r="L63" s="1">
        <v>30.7</v>
      </c>
      <c r="M63" s="1">
        <v>38.5</v>
      </c>
    </row>
    <row r="64" spans="1:13" x14ac:dyDescent="0.3">
      <c r="A64" s="1" t="s">
        <v>11</v>
      </c>
      <c r="B64" s="1">
        <v>74784</v>
      </c>
      <c r="C64" s="1">
        <v>3</v>
      </c>
      <c r="D64" s="1">
        <v>41.4</v>
      </c>
      <c r="E64" s="1">
        <v>457</v>
      </c>
      <c r="F64" s="1">
        <v>354</v>
      </c>
      <c r="G64" s="1">
        <v>278</v>
      </c>
      <c r="H64" s="1">
        <v>184</v>
      </c>
      <c r="I64" s="1">
        <v>87</v>
      </c>
      <c r="J64" s="1">
        <v>61</v>
      </c>
      <c r="K64" s="1">
        <v>38</v>
      </c>
      <c r="L64" s="1">
        <v>30.7</v>
      </c>
      <c r="M64" s="1">
        <v>38.5</v>
      </c>
    </row>
    <row r="65" spans="1:13" x14ac:dyDescent="0.3">
      <c r="A65" s="1" t="s">
        <v>11</v>
      </c>
      <c r="B65" s="1">
        <v>74784</v>
      </c>
      <c r="C65" s="1">
        <v>4</v>
      </c>
      <c r="D65" s="1">
        <v>41.7</v>
      </c>
      <c r="E65" s="1">
        <v>464</v>
      </c>
      <c r="F65" s="1">
        <v>353</v>
      </c>
      <c r="G65" s="1">
        <v>278</v>
      </c>
      <c r="H65" s="1">
        <v>186</v>
      </c>
      <c r="I65" s="1">
        <v>88</v>
      </c>
      <c r="J65" s="1">
        <v>62</v>
      </c>
      <c r="K65" s="1">
        <v>39</v>
      </c>
      <c r="L65" s="1">
        <v>30.7</v>
      </c>
      <c r="M65" s="1">
        <v>38.5</v>
      </c>
    </row>
    <row r="66" spans="1:13" x14ac:dyDescent="0.3">
      <c r="A66" s="1" t="s">
        <v>11</v>
      </c>
      <c r="B66" s="1">
        <v>74994</v>
      </c>
      <c r="C66" s="1">
        <v>2</v>
      </c>
      <c r="D66" s="1">
        <v>41.3</v>
      </c>
      <c r="E66" s="1">
        <v>459</v>
      </c>
      <c r="F66" s="1">
        <v>356</v>
      </c>
      <c r="G66" s="1">
        <v>294</v>
      </c>
      <c r="H66" s="1">
        <v>215</v>
      </c>
      <c r="I66" s="1">
        <v>126</v>
      </c>
      <c r="J66" s="1">
        <v>96</v>
      </c>
      <c r="K66" s="1">
        <v>63</v>
      </c>
      <c r="L66" s="1">
        <v>30.4</v>
      </c>
      <c r="M66" s="1">
        <v>38.299999999999997</v>
      </c>
    </row>
    <row r="67" spans="1:13" x14ac:dyDescent="0.3">
      <c r="A67" s="1" t="s">
        <v>11</v>
      </c>
      <c r="B67" s="1">
        <v>74994</v>
      </c>
      <c r="C67" s="1">
        <v>3</v>
      </c>
      <c r="D67" s="1">
        <v>41.7</v>
      </c>
      <c r="E67" s="1">
        <v>451</v>
      </c>
      <c r="F67" s="1">
        <v>354</v>
      </c>
      <c r="G67" s="1">
        <v>294</v>
      </c>
      <c r="H67" s="1">
        <v>220</v>
      </c>
      <c r="I67" s="1">
        <v>127</v>
      </c>
      <c r="J67" s="1">
        <v>101</v>
      </c>
      <c r="K67" s="1">
        <v>77</v>
      </c>
      <c r="L67" s="1">
        <v>30.4</v>
      </c>
      <c r="M67" s="1">
        <v>38.299999999999997</v>
      </c>
    </row>
    <row r="68" spans="1:13" x14ac:dyDescent="0.3">
      <c r="A68" s="1" t="s">
        <v>11</v>
      </c>
      <c r="B68" s="1">
        <v>74994</v>
      </c>
      <c r="C68" s="1">
        <v>4</v>
      </c>
      <c r="D68" s="1">
        <v>41.4</v>
      </c>
      <c r="E68" s="1">
        <v>447</v>
      </c>
      <c r="F68" s="1">
        <v>352</v>
      </c>
      <c r="G68" s="1">
        <v>293</v>
      </c>
      <c r="H68" s="1">
        <v>219</v>
      </c>
      <c r="I68" s="1">
        <v>127</v>
      </c>
      <c r="J68" s="1">
        <v>97</v>
      </c>
      <c r="K68" s="1">
        <v>64</v>
      </c>
      <c r="L68" s="1">
        <v>30.4</v>
      </c>
      <c r="M68" s="1">
        <v>38.299999999999997</v>
      </c>
    </row>
    <row r="69" spans="1:13" x14ac:dyDescent="0.3">
      <c r="A69" s="1" t="s">
        <v>11</v>
      </c>
      <c r="B69" s="1">
        <v>75247</v>
      </c>
      <c r="C69" s="1">
        <v>2</v>
      </c>
      <c r="D69" s="1">
        <v>39.799999999999997</v>
      </c>
      <c r="E69" s="1">
        <v>442</v>
      </c>
      <c r="F69" s="1">
        <v>325</v>
      </c>
      <c r="G69" s="1">
        <v>257</v>
      </c>
      <c r="H69" s="1">
        <v>181</v>
      </c>
      <c r="I69" s="1">
        <v>92</v>
      </c>
      <c r="J69" s="1">
        <v>67</v>
      </c>
      <c r="K69" s="1">
        <v>40</v>
      </c>
      <c r="L69" s="1">
        <v>30.6</v>
      </c>
      <c r="M69" s="1">
        <v>39</v>
      </c>
    </row>
    <row r="70" spans="1:13" x14ac:dyDescent="0.3">
      <c r="A70" s="1" t="s">
        <v>11</v>
      </c>
      <c r="B70" s="1">
        <v>75247</v>
      </c>
      <c r="C70" s="1">
        <v>3</v>
      </c>
      <c r="D70" s="1">
        <v>39.9</v>
      </c>
      <c r="E70" s="1">
        <v>406</v>
      </c>
      <c r="F70" s="1">
        <v>315</v>
      </c>
      <c r="G70" s="1">
        <v>252</v>
      </c>
      <c r="H70" s="1">
        <v>176</v>
      </c>
      <c r="I70" s="1">
        <v>93</v>
      </c>
      <c r="J70" s="1">
        <v>67</v>
      </c>
      <c r="K70" s="1">
        <v>41</v>
      </c>
      <c r="L70" s="1">
        <v>30.6</v>
      </c>
      <c r="M70" s="1">
        <v>39</v>
      </c>
    </row>
    <row r="71" spans="1:13" x14ac:dyDescent="0.3">
      <c r="A71" s="1" t="s">
        <v>11</v>
      </c>
      <c r="B71" s="1">
        <v>75247</v>
      </c>
      <c r="C71" s="1">
        <v>4</v>
      </c>
      <c r="D71" s="1">
        <v>39.799999999999997</v>
      </c>
      <c r="E71" s="1">
        <v>404</v>
      </c>
      <c r="F71" s="1">
        <v>313</v>
      </c>
      <c r="G71" s="1">
        <v>250</v>
      </c>
      <c r="H71" s="1">
        <v>177</v>
      </c>
      <c r="I71" s="1">
        <v>93</v>
      </c>
      <c r="J71" s="1">
        <v>68</v>
      </c>
      <c r="K71" s="1">
        <v>41</v>
      </c>
      <c r="L71" s="1">
        <v>30.6</v>
      </c>
      <c r="M71" s="1">
        <v>39</v>
      </c>
    </row>
    <row r="72" spans="1:13" x14ac:dyDescent="0.3">
      <c r="A72" s="1" t="s">
        <v>11</v>
      </c>
      <c r="B72" s="1">
        <v>75473</v>
      </c>
      <c r="C72" s="1">
        <v>2</v>
      </c>
      <c r="D72" s="1">
        <v>40</v>
      </c>
      <c r="E72" s="1">
        <v>850</v>
      </c>
      <c r="F72" s="1">
        <v>534</v>
      </c>
      <c r="G72" s="1">
        <v>384</v>
      </c>
      <c r="H72" s="1">
        <v>247</v>
      </c>
      <c r="I72" s="1">
        <v>102</v>
      </c>
      <c r="J72" s="1">
        <v>59</v>
      </c>
      <c r="K72" s="1">
        <v>40</v>
      </c>
      <c r="L72" s="1">
        <v>30.8</v>
      </c>
      <c r="M72" s="1">
        <v>39.4</v>
      </c>
    </row>
    <row r="73" spans="1:13" x14ac:dyDescent="0.3">
      <c r="A73" s="1" t="s">
        <v>11</v>
      </c>
      <c r="B73" s="1">
        <v>75473</v>
      </c>
      <c r="C73" s="1">
        <v>3</v>
      </c>
      <c r="D73" s="1">
        <v>40.4</v>
      </c>
      <c r="E73" s="1">
        <v>762</v>
      </c>
      <c r="F73" s="1">
        <v>511</v>
      </c>
      <c r="G73" s="1">
        <v>378</v>
      </c>
      <c r="H73" s="1">
        <v>245</v>
      </c>
      <c r="I73" s="1">
        <v>105</v>
      </c>
      <c r="J73" s="1">
        <v>70</v>
      </c>
      <c r="K73" s="1">
        <v>38</v>
      </c>
      <c r="L73" s="1">
        <v>30.8</v>
      </c>
      <c r="M73" s="1">
        <v>39.4</v>
      </c>
    </row>
    <row r="74" spans="1:13" x14ac:dyDescent="0.3">
      <c r="A74" s="1" t="s">
        <v>11</v>
      </c>
      <c r="B74" s="1">
        <v>75473</v>
      </c>
      <c r="C74" s="1">
        <v>4</v>
      </c>
      <c r="D74" s="1">
        <v>40.5</v>
      </c>
      <c r="E74" s="1">
        <v>766</v>
      </c>
      <c r="F74" s="1">
        <v>506</v>
      </c>
      <c r="G74" s="1">
        <v>376</v>
      </c>
      <c r="H74" s="1">
        <v>243</v>
      </c>
      <c r="I74" s="1">
        <v>104</v>
      </c>
      <c r="J74" s="1">
        <v>69</v>
      </c>
      <c r="K74" s="1">
        <v>42</v>
      </c>
      <c r="L74" s="1">
        <v>30.8</v>
      </c>
      <c r="M74" s="1">
        <v>39.4</v>
      </c>
    </row>
    <row r="75" spans="1:13" x14ac:dyDescent="0.3">
      <c r="A75" s="1" t="s">
        <v>11</v>
      </c>
      <c r="B75" s="1">
        <v>75629</v>
      </c>
      <c r="C75" s="1">
        <v>2</v>
      </c>
      <c r="D75" s="1">
        <v>40.700000000000003</v>
      </c>
      <c r="E75" s="1">
        <v>408</v>
      </c>
      <c r="F75" s="1">
        <v>299</v>
      </c>
      <c r="G75" s="1">
        <v>237</v>
      </c>
      <c r="H75" s="1">
        <v>173</v>
      </c>
      <c r="I75" s="1">
        <v>83</v>
      </c>
      <c r="J75" s="1">
        <v>56</v>
      </c>
      <c r="K75" s="1">
        <v>33</v>
      </c>
      <c r="L75" s="1">
        <v>30.4</v>
      </c>
      <c r="M75" s="1">
        <v>39.6</v>
      </c>
    </row>
    <row r="76" spans="1:13" x14ac:dyDescent="0.3">
      <c r="A76" s="1" t="s">
        <v>11</v>
      </c>
      <c r="B76" s="1">
        <v>75629</v>
      </c>
      <c r="C76" s="1">
        <v>3</v>
      </c>
      <c r="D76" s="1">
        <v>41.2</v>
      </c>
      <c r="E76" s="1">
        <v>395</v>
      </c>
      <c r="F76" s="1">
        <v>291</v>
      </c>
      <c r="G76" s="1">
        <v>233</v>
      </c>
      <c r="H76" s="1">
        <v>168</v>
      </c>
      <c r="I76" s="1">
        <v>83</v>
      </c>
      <c r="J76" s="1">
        <v>57</v>
      </c>
      <c r="K76" s="1">
        <v>34</v>
      </c>
      <c r="L76" s="1">
        <v>30.4</v>
      </c>
      <c r="M76" s="1">
        <v>39.6</v>
      </c>
    </row>
    <row r="77" spans="1:13" x14ac:dyDescent="0.3">
      <c r="A77" s="1" t="s">
        <v>11</v>
      </c>
      <c r="B77" s="1">
        <v>75629</v>
      </c>
      <c r="C77" s="1">
        <v>4</v>
      </c>
      <c r="D77" s="1">
        <v>41.2</v>
      </c>
      <c r="E77" s="1">
        <v>396</v>
      </c>
      <c r="F77" s="1">
        <v>289</v>
      </c>
      <c r="G77" s="1">
        <v>232</v>
      </c>
      <c r="H77" s="1">
        <v>167</v>
      </c>
      <c r="I77" s="1">
        <v>83</v>
      </c>
      <c r="J77" s="1">
        <v>57</v>
      </c>
      <c r="K77" s="1">
        <v>34</v>
      </c>
      <c r="L77" s="1">
        <v>30.4</v>
      </c>
      <c r="M77" s="1">
        <v>39.6</v>
      </c>
    </row>
    <row r="78" spans="1:13" x14ac:dyDescent="0.3">
      <c r="A78" s="1" t="s">
        <v>11</v>
      </c>
      <c r="B78" s="1">
        <v>75819</v>
      </c>
      <c r="C78" s="1">
        <v>2</v>
      </c>
      <c r="D78" s="1">
        <v>40.6</v>
      </c>
      <c r="E78" s="1">
        <v>611</v>
      </c>
      <c r="F78" s="1">
        <v>406</v>
      </c>
      <c r="G78" s="1">
        <v>303</v>
      </c>
      <c r="H78" s="1">
        <v>207</v>
      </c>
      <c r="I78" s="1">
        <v>105</v>
      </c>
      <c r="J78" s="1">
        <v>74</v>
      </c>
      <c r="K78" s="1">
        <v>44</v>
      </c>
      <c r="L78" s="1">
        <v>29.9</v>
      </c>
      <c r="M78" s="1">
        <v>39</v>
      </c>
    </row>
    <row r="79" spans="1:13" x14ac:dyDescent="0.3">
      <c r="A79" s="1" t="s">
        <v>11</v>
      </c>
      <c r="B79" s="1">
        <v>75819</v>
      </c>
      <c r="C79" s="1">
        <v>3</v>
      </c>
      <c r="D79" s="1">
        <v>40.9</v>
      </c>
      <c r="E79" s="1">
        <v>616</v>
      </c>
      <c r="F79" s="1">
        <v>409</v>
      </c>
      <c r="G79" s="1">
        <v>306</v>
      </c>
      <c r="H79" s="1">
        <v>208</v>
      </c>
      <c r="I79" s="1">
        <v>106</v>
      </c>
      <c r="J79" s="1">
        <v>74</v>
      </c>
      <c r="K79" s="1">
        <v>45</v>
      </c>
      <c r="L79" s="1">
        <v>29.9</v>
      </c>
      <c r="M79" s="1">
        <v>39</v>
      </c>
    </row>
    <row r="80" spans="1:13" x14ac:dyDescent="0.3">
      <c r="A80" s="1" t="s">
        <v>11</v>
      </c>
      <c r="B80" s="1">
        <v>75819</v>
      </c>
      <c r="C80" s="1">
        <v>4</v>
      </c>
      <c r="D80" s="1">
        <v>40.4</v>
      </c>
      <c r="E80" s="1">
        <v>614</v>
      </c>
      <c r="F80" s="1">
        <v>404</v>
      </c>
      <c r="G80" s="1">
        <v>302</v>
      </c>
      <c r="H80" s="1">
        <v>206</v>
      </c>
      <c r="I80" s="1">
        <v>104</v>
      </c>
      <c r="J80" s="1">
        <v>73</v>
      </c>
      <c r="K80" s="1">
        <v>44</v>
      </c>
      <c r="L80" s="1">
        <v>29.9</v>
      </c>
      <c r="M80" s="1">
        <v>39</v>
      </c>
    </row>
    <row r="81" spans="1:13" x14ac:dyDescent="0.3">
      <c r="A81" s="1" t="s">
        <v>11</v>
      </c>
      <c r="B81" s="1">
        <v>76000</v>
      </c>
      <c r="C81" s="1">
        <v>2</v>
      </c>
      <c r="D81" s="1">
        <v>38.200000000000003</v>
      </c>
      <c r="E81" s="1">
        <v>925</v>
      </c>
      <c r="F81" s="1">
        <v>590</v>
      </c>
      <c r="G81" s="1">
        <v>440</v>
      </c>
      <c r="H81" s="1">
        <v>248</v>
      </c>
      <c r="I81" s="1">
        <v>81</v>
      </c>
      <c r="J81" s="1">
        <v>47</v>
      </c>
      <c r="K81" s="1">
        <v>26</v>
      </c>
      <c r="L81" s="1">
        <v>30.4</v>
      </c>
      <c r="M81" s="1">
        <v>38.700000000000003</v>
      </c>
    </row>
    <row r="82" spans="1:13" x14ac:dyDescent="0.3">
      <c r="A82" s="1" t="s">
        <v>11</v>
      </c>
      <c r="B82" s="1">
        <v>76000</v>
      </c>
      <c r="C82" s="1">
        <v>3</v>
      </c>
      <c r="D82" s="1">
        <v>38.5</v>
      </c>
      <c r="E82" s="1">
        <v>881</v>
      </c>
      <c r="F82" s="1">
        <v>571</v>
      </c>
      <c r="G82" s="1">
        <v>431</v>
      </c>
      <c r="H82" s="1">
        <v>249</v>
      </c>
      <c r="I82" s="1">
        <v>87</v>
      </c>
      <c r="J82" s="1">
        <v>53</v>
      </c>
      <c r="K82" s="1">
        <v>30</v>
      </c>
      <c r="L82" s="1">
        <v>30.4</v>
      </c>
      <c r="M82" s="1">
        <v>38.700000000000003</v>
      </c>
    </row>
    <row r="83" spans="1:13" x14ac:dyDescent="0.3">
      <c r="A83" s="1" t="s">
        <v>11</v>
      </c>
      <c r="B83" s="1">
        <v>76000</v>
      </c>
      <c r="C83" s="1">
        <v>4</v>
      </c>
      <c r="D83" s="1">
        <v>38.1</v>
      </c>
      <c r="E83" s="1">
        <v>866</v>
      </c>
      <c r="F83" s="1">
        <v>564</v>
      </c>
      <c r="G83" s="1">
        <v>426</v>
      </c>
      <c r="H83" s="1">
        <v>248</v>
      </c>
      <c r="I83" s="1">
        <v>87</v>
      </c>
      <c r="J83" s="1">
        <v>53</v>
      </c>
      <c r="K83" s="1">
        <v>30</v>
      </c>
      <c r="L83" s="1">
        <v>30.4</v>
      </c>
      <c r="M83" s="1">
        <v>38.700000000000003</v>
      </c>
    </row>
    <row r="84" spans="1:13" x14ac:dyDescent="0.3">
      <c r="A84" s="1" t="s">
        <v>11</v>
      </c>
      <c r="B84" s="1">
        <v>76100</v>
      </c>
      <c r="C84" s="1">
        <v>2</v>
      </c>
      <c r="D84" s="1">
        <v>39.1</v>
      </c>
      <c r="E84" s="1">
        <v>745</v>
      </c>
      <c r="F84" s="1">
        <v>512</v>
      </c>
      <c r="G84" s="1">
        <v>389</v>
      </c>
      <c r="H84" s="1">
        <v>253</v>
      </c>
      <c r="I84" s="1">
        <v>119</v>
      </c>
      <c r="J84" s="1">
        <v>83</v>
      </c>
      <c r="K84" s="1">
        <v>48</v>
      </c>
      <c r="L84" s="1">
        <v>30.6</v>
      </c>
      <c r="M84" s="1">
        <v>38.799999999999997</v>
      </c>
    </row>
    <row r="85" spans="1:13" x14ac:dyDescent="0.3">
      <c r="A85" s="1" t="s">
        <v>11</v>
      </c>
      <c r="B85" s="1">
        <v>76100</v>
      </c>
      <c r="C85" s="1">
        <v>3</v>
      </c>
      <c r="D85" s="1">
        <v>39.5</v>
      </c>
      <c r="E85" s="1">
        <v>702</v>
      </c>
      <c r="F85" s="1">
        <v>497</v>
      </c>
      <c r="G85" s="1">
        <v>383</v>
      </c>
      <c r="H85" s="1">
        <v>250</v>
      </c>
      <c r="I85" s="1">
        <v>121</v>
      </c>
      <c r="J85" s="1">
        <v>83</v>
      </c>
      <c r="K85" s="1">
        <v>48</v>
      </c>
      <c r="L85" s="1">
        <v>30.6</v>
      </c>
      <c r="M85" s="1">
        <v>38.799999999999997</v>
      </c>
    </row>
    <row r="86" spans="1:13" x14ac:dyDescent="0.3">
      <c r="A86" s="1" t="s">
        <v>11</v>
      </c>
      <c r="B86" s="1">
        <v>76100</v>
      </c>
      <c r="C86" s="1">
        <v>4</v>
      </c>
      <c r="D86" s="1">
        <v>39.5</v>
      </c>
      <c r="E86" s="1">
        <v>733</v>
      </c>
      <c r="F86" s="1">
        <v>499</v>
      </c>
      <c r="G86" s="1">
        <v>383</v>
      </c>
      <c r="H86" s="1">
        <v>252</v>
      </c>
      <c r="I86" s="1">
        <v>122</v>
      </c>
      <c r="J86" s="1">
        <v>84</v>
      </c>
      <c r="K86" s="1">
        <v>50</v>
      </c>
      <c r="L86" s="1">
        <v>30.6</v>
      </c>
      <c r="M86" s="1">
        <v>38.799999999999997</v>
      </c>
    </row>
    <row r="87" spans="1:13" x14ac:dyDescent="0.3">
      <c r="A87" s="1" t="s">
        <v>11</v>
      </c>
      <c r="B87" s="1">
        <v>76239</v>
      </c>
      <c r="C87" s="1">
        <v>2</v>
      </c>
      <c r="D87" s="1">
        <v>39.1</v>
      </c>
      <c r="E87" s="1">
        <v>768</v>
      </c>
      <c r="F87" s="1">
        <v>499</v>
      </c>
      <c r="G87" s="1">
        <v>350</v>
      </c>
      <c r="H87" s="1">
        <v>217</v>
      </c>
      <c r="I87" s="1">
        <v>109</v>
      </c>
      <c r="J87" s="1">
        <v>85</v>
      </c>
      <c r="K87" s="1">
        <v>50</v>
      </c>
      <c r="L87" s="1">
        <v>30.3</v>
      </c>
      <c r="M87" s="1">
        <v>39.5</v>
      </c>
    </row>
    <row r="88" spans="1:13" x14ac:dyDescent="0.3">
      <c r="A88" s="1" t="s">
        <v>11</v>
      </c>
      <c r="B88" s="1">
        <v>76239</v>
      </c>
      <c r="C88" s="1">
        <v>3</v>
      </c>
      <c r="D88" s="1">
        <v>39.5</v>
      </c>
      <c r="E88" s="1">
        <v>758</v>
      </c>
      <c r="F88" s="1">
        <v>494</v>
      </c>
      <c r="G88" s="1">
        <v>350</v>
      </c>
      <c r="H88" s="1">
        <v>218</v>
      </c>
      <c r="I88" s="1">
        <v>111</v>
      </c>
      <c r="J88" s="1">
        <v>92</v>
      </c>
      <c r="K88" s="1">
        <v>57</v>
      </c>
      <c r="L88" s="1">
        <v>30.3</v>
      </c>
      <c r="M88" s="1">
        <v>39.5</v>
      </c>
    </row>
    <row r="89" spans="1:13" x14ac:dyDescent="0.3">
      <c r="A89" s="1" t="s">
        <v>11</v>
      </c>
      <c r="B89" s="1">
        <v>76239</v>
      </c>
      <c r="C89" s="1">
        <v>4</v>
      </c>
      <c r="D89" s="1">
        <v>39.9</v>
      </c>
      <c r="E89" s="1">
        <v>715</v>
      </c>
      <c r="F89" s="1">
        <v>494</v>
      </c>
      <c r="G89" s="1">
        <v>351</v>
      </c>
      <c r="H89" s="1">
        <v>218</v>
      </c>
      <c r="I89" s="1">
        <v>112</v>
      </c>
      <c r="J89" s="1">
        <v>90</v>
      </c>
      <c r="K89" s="1">
        <v>44</v>
      </c>
      <c r="L89" s="1">
        <v>30.3</v>
      </c>
      <c r="M89" s="1">
        <v>39.5</v>
      </c>
    </row>
    <row r="90" spans="1:13" x14ac:dyDescent="0.3">
      <c r="A90" s="1" t="s">
        <v>11</v>
      </c>
      <c r="B90" s="1">
        <v>76501</v>
      </c>
      <c r="C90" s="1">
        <v>2</v>
      </c>
      <c r="D90" s="1">
        <v>40.4</v>
      </c>
      <c r="E90" s="1">
        <v>615</v>
      </c>
      <c r="F90" s="1">
        <v>427</v>
      </c>
      <c r="G90" s="1">
        <v>334</v>
      </c>
      <c r="H90" s="1">
        <v>229</v>
      </c>
      <c r="I90" s="1">
        <v>116</v>
      </c>
      <c r="J90" s="1">
        <v>83</v>
      </c>
      <c r="K90" s="1">
        <v>51</v>
      </c>
      <c r="L90" s="1">
        <v>31.1</v>
      </c>
      <c r="M90" s="1">
        <v>39.6</v>
      </c>
    </row>
    <row r="91" spans="1:13" x14ac:dyDescent="0.3">
      <c r="A91" s="1" t="s">
        <v>11</v>
      </c>
      <c r="B91" s="1">
        <v>76501</v>
      </c>
      <c r="C91" s="1">
        <v>3</v>
      </c>
      <c r="D91" s="1">
        <v>40.4</v>
      </c>
      <c r="E91" s="1">
        <v>596</v>
      </c>
      <c r="F91" s="1">
        <v>424</v>
      </c>
      <c r="G91" s="1">
        <v>335</v>
      </c>
      <c r="H91" s="1">
        <v>229</v>
      </c>
      <c r="I91" s="1">
        <v>117</v>
      </c>
      <c r="J91" s="1">
        <v>84</v>
      </c>
      <c r="K91" s="1">
        <v>50</v>
      </c>
      <c r="L91" s="1">
        <v>31.1</v>
      </c>
      <c r="M91" s="1">
        <v>39.6</v>
      </c>
    </row>
    <row r="92" spans="1:13" x14ac:dyDescent="0.3">
      <c r="A92" s="1" t="s">
        <v>11</v>
      </c>
      <c r="B92" s="1">
        <v>76501</v>
      </c>
      <c r="C92" s="1">
        <v>4</v>
      </c>
      <c r="D92" s="1">
        <v>40.200000000000003</v>
      </c>
      <c r="E92" s="1">
        <v>592</v>
      </c>
      <c r="F92" s="1">
        <v>421</v>
      </c>
      <c r="G92" s="1">
        <v>334</v>
      </c>
      <c r="H92" s="1">
        <v>228</v>
      </c>
      <c r="I92" s="1">
        <v>117</v>
      </c>
      <c r="J92" s="1">
        <v>84</v>
      </c>
      <c r="K92" s="1">
        <v>51</v>
      </c>
      <c r="L92" s="1">
        <v>31.1</v>
      </c>
      <c r="M92" s="1">
        <v>39.6</v>
      </c>
    </row>
    <row r="93" spans="1:13" x14ac:dyDescent="0.3">
      <c r="A93" s="1" t="s">
        <v>11</v>
      </c>
      <c r="B93" s="1">
        <v>76754</v>
      </c>
      <c r="C93" s="1">
        <v>2</v>
      </c>
      <c r="D93" s="1">
        <v>41.6</v>
      </c>
      <c r="E93" s="1">
        <v>369</v>
      </c>
      <c r="F93" s="1">
        <v>275</v>
      </c>
      <c r="G93" s="1">
        <v>208</v>
      </c>
      <c r="H93" s="1">
        <v>149</v>
      </c>
      <c r="I93" s="1">
        <v>95</v>
      </c>
      <c r="J93" s="1">
        <v>72</v>
      </c>
      <c r="K93" s="1">
        <v>49</v>
      </c>
      <c r="L93" s="1">
        <v>32</v>
      </c>
      <c r="M93" s="1">
        <v>40.799999999999997</v>
      </c>
    </row>
    <row r="94" spans="1:13" x14ac:dyDescent="0.3">
      <c r="A94" s="1" t="s">
        <v>11</v>
      </c>
      <c r="B94" s="1">
        <v>76754</v>
      </c>
      <c r="C94" s="1">
        <v>3</v>
      </c>
      <c r="D94" s="1">
        <v>42.1</v>
      </c>
      <c r="E94" s="1">
        <v>342</v>
      </c>
      <c r="F94" s="1">
        <v>254</v>
      </c>
      <c r="G94" s="1">
        <v>193</v>
      </c>
      <c r="H94" s="1">
        <v>139</v>
      </c>
      <c r="I94" s="1">
        <v>92</v>
      </c>
      <c r="J94" s="1">
        <v>66</v>
      </c>
      <c r="K94" s="1">
        <v>56</v>
      </c>
      <c r="L94" s="1">
        <v>32</v>
      </c>
      <c r="M94" s="1">
        <v>40.799999999999997</v>
      </c>
    </row>
    <row r="95" spans="1:13" x14ac:dyDescent="0.3">
      <c r="A95" s="1" t="s">
        <v>11</v>
      </c>
      <c r="B95" s="1">
        <v>76754</v>
      </c>
      <c r="C95" s="1">
        <v>4</v>
      </c>
      <c r="D95" s="1">
        <v>42.2</v>
      </c>
      <c r="E95" s="1">
        <v>335</v>
      </c>
      <c r="F95" s="1">
        <v>252</v>
      </c>
      <c r="G95" s="1">
        <v>193</v>
      </c>
      <c r="H95" s="1">
        <v>138</v>
      </c>
      <c r="I95" s="1">
        <v>93</v>
      </c>
      <c r="J95" s="1">
        <v>70</v>
      </c>
      <c r="K95" s="1">
        <v>53</v>
      </c>
      <c r="L95" s="1">
        <v>32</v>
      </c>
      <c r="M95" s="1">
        <v>40.799999999999997</v>
      </c>
    </row>
    <row r="96" spans="1:13" x14ac:dyDescent="0.3">
      <c r="A96" s="1" t="s">
        <v>11</v>
      </c>
      <c r="B96" s="1">
        <v>77005</v>
      </c>
      <c r="C96" s="1">
        <v>2</v>
      </c>
      <c r="D96" s="1">
        <v>38.700000000000003</v>
      </c>
      <c r="E96" s="1">
        <v>826</v>
      </c>
      <c r="F96" s="1">
        <v>580</v>
      </c>
      <c r="G96" s="1">
        <v>410</v>
      </c>
      <c r="H96" s="1">
        <v>249</v>
      </c>
      <c r="I96" s="1">
        <v>110</v>
      </c>
      <c r="J96" s="1">
        <v>72</v>
      </c>
      <c r="K96" s="1">
        <v>43</v>
      </c>
      <c r="L96" s="1">
        <v>32.299999999999997</v>
      </c>
      <c r="M96" s="1">
        <v>40.9</v>
      </c>
    </row>
    <row r="97" spans="1:13" x14ac:dyDescent="0.3">
      <c r="A97" s="1" t="s">
        <v>11</v>
      </c>
      <c r="B97" s="1">
        <v>77005</v>
      </c>
      <c r="C97" s="1">
        <v>3</v>
      </c>
      <c r="D97" s="1">
        <v>38.700000000000003</v>
      </c>
      <c r="E97" s="1">
        <v>809</v>
      </c>
      <c r="F97" s="1">
        <v>576</v>
      </c>
      <c r="G97" s="1">
        <v>411</v>
      </c>
      <c r="H97" s="1">
        <v>249</v>
      </c>
      <c r="I97" s="1">
        <v>112</v>
      </c>
      <c r="J97" s="1">
        <v>78</v>
      </c>
      <c r="K97" s="1">
        <v>42</v>
      </c>
      <c r="L97" s="1">
        <v>32.299999999999997</v>
      </c>
      <c r="M97" s="1">
        <v>40.9</v>
      </c>
    </row>
    <row r="98" spans="1:13" x14ac:dyDescent="0.3">
      <c r="A98" s="1" t="s">
        <v>11</v>
      </c>
      <c r="B98" s="1">
        <v>77005</v>
      </c>
      <c r="C98" s="1">
        <v>4</v>
      </c>
      <c r="D98" s="1">
        <v>38.5</v>
      </c>
      <c r="E98" s="1">
        <v>810</v>
      </c>
      <c r="F98" s="1">
        <v>576</v>
      </c>
      <c r="G98" s="1">
        <v>410</v>
      </c>
      <c r="H98" s="1">
        <v>253</v>
      </c>
      <c r="I98" s="1">
        <v>113</v>
      </c>
      <c r="J98" s="1">
        <v>75</v>
      </c>
      <c r="K98" s="1">
        <v>42</v>
      </c>
      <c r="L98" s="1">
        <v>32.299999999999997</v>
      </c>
      <c r="M98" s="1">
        <v>40.9</v>
      </c>
    </row>
    <row r="99" spans="1:13" x14ac:dyDescent="0.3">
      <c r="A99" s="1" t="s">
        <v>11</v>
      </c>
      <c r="B99" s="1">
        <v>77251</v>
      </c>
      <c r="C99" s="1">
        <v>2</v>
      </c>
      <c r="D99" s="1">
        <v>41.4</v>
      </c>
      <c r="E99" s="1">
        <v>461</v>
      </c>
      <c r="F99" s="1">
        <v>350</v>
      </c>
      <c r="G99" s="1">
        <v>277</v>
      </c>
      <c r="H99" s="1">
        <v>190</v>
      </c>
      <c r="I99" s="1">
        <v>97</v>
      </c>
      <c r="J99" s="1">
        <v>84</v>
      </c>
      <c r="K99" s="1">
        <v>39</v>
      </c>
      <c r="L99" s="1">
        <v>32.700000000000003</v>
      </c>
      <c r="M99" s="1">
        <v>40.700000000000003</v>
      </c>
    </row>
    <row r="100" spans="1:13" x14ac:dyDescent="0.3">
      <c r="A100" s="1" t="s">
        <v>11</v>
      </c>
      <c r="B100" s="1">
        <v>77251</v>
      </c>
      <c r="C100" s="1">
        <v>3</v>
      </c>
      <c r="D100" s="1">
        <v>41.6</v>
      </c>
      <c r="E100" s="1">
        <v>461</v>
      </c>
      <c r="F100" s="1">
        <v>345</v>
      </c>
      <c r="G100" s="1">
        <v>274</v>
      </c>
      <c r="H100" s="1">
        <v>189</v>
      </c>
      <c r="I100" s="1">
        <v>98</v>
      </c>
      <c r="J100" s="1">
        <v>74</v>
      </c>
      <c r="K100" s="1">
        <v>49</v>
      </c>
      <c r="L100" s="1">
        <v>32.700000000000003</v>
      </c>
      <c r="M100" s="1">
        <v>40.700000000000003</v>
      </c>
    </row>
    <row r="101" spans="1:13" x14ac:dyDescent="0.3">
      <c r="A101" s="1" t="s">
        <v>11</v>
      </c>
      <c r="B101" s="1">
        <v>77251</v>
      </c>
      <c r="C101" s="1">
        <v>4</v>
      </c>
      <c r="D101" s="1">
        <v>41.4</v>
      </c>
      <c r="E101" s="1">
        <v>462</v>
      </c>
      <c r="F101" s="1">
        <v>342</v>
      </c>
      <c r="G101" s="1">
        <v>272</v>
      </c>
      <c r="H101" s="1">
        <v>188</v>
      </c>
      <c r="I101" s="1">
        <v>97</v>
      </c>
      <c r="J101" s="1">
        <v>69</v>
      </c>
      <c r="K101" s="1">
        <v>43</v>
      </c>
      <c r="L101" s="1">
        <v>32.700000000000003</v>
      </c>
      <c r="M101" s="1">
        <v>40.700000000000003</v>
      </c>
    </row>
    <row r="102" spans="1:13" x14ac:dyDescent="0.3">
      <c r="A102" s="1" t="s">
        <v>11</v>
      </c>
      <c r="B102" s="1">
        <v>77522</v>
      </c>
      <c r="C102" s="1">
        <v>2</v>
      </c>
      <c r="D102" s="1">
        <v>40</v>
      </c>
      <c r="E102" s="1">
        <v>679</v>
      </c>
      <c r="F102" s="1">
        <v>536</v>
      </c>
      <c r="G102" s="1">
        <v>390</v>
      </c>
      <c r="H102" s="1">
        <v>255</v>
      </c>
      <c r="I102" s="1">
        <v>120</v>
      </c>
      <c r="J102" s="1">
        <v>103</v>
      </c>
      <c r="K102" s="1">
        <v>42</v>
      </c>
      <c r="L102" s="1">
        <v>33</v>
      </c>
      <c r="M102" s="1">
        <v>41.1</v>
      </c>
    </row>
    <row r="103" spans="1:13" x14ac:dyDescent="0.3">
      <c r="A103" s="1" t="s">
        <v>11</v>
      </c>
      <c r="B103" s="1">
        <v>77522</v>
      </c>
      <c r="C103" s="1">
        <v>3</v>
      </c>
      <c r="D103" s="1">
        <v>40</v>
      </c>
      <c r="E103" s="1">
        <v>670</v>
      </c>
      <c r="F103" s="1">
        <v>519</v>
      </c>
      <c r="G103" s="1">
        <v>385</v>
      </c>
      <c r="H103" s="1">
        <v>254</v>
      </c>
      <c r="I103" s="1">
        <v>123</v>
      </c>
      <c r="J103" s="1">
        <v>87</v>
      </c>
      <c r="K103" s="1">
        <v>53</v>
      </c>
      <c r="L103" s="1">
        <v>33</v>
      </c>
      <c r="M103" s="1">
        <v>41.1</v>
      </c>
    </row>
    <row r="104" spans="1:13" x14ac:dyDescent="0.3">
      <c r="A104" s="1" t="s">
        <v>11</v>
      </c>
      <c r="B104" s="1">
        <v>77522</v>
      </c>
      <c r="C104" s="1">
        <v>4</v>
      </c>
      <c r="D104" s="1">
        <v>39.799999999999997</v>
      </c>
      <c r="E104" s="1">
        <v>663</v>
      </c>
      <c r="F104" s="1">
        <v>517</v>
      </c>
      <c r="G104" s="1">
        <v>384</v>
      </c>
      <c r="H104" s="1">
        <v>253</v>
      </c>
      <c r="I104" s="1">
        <v>124</v>
      </c>
      <c r="J104" s="1">
        <v>86</v>
      </c>
      <c r="K104" s="1">
        <v>54</v>
      </c>
      <c r="L104" s="1">
        <v>33</v>
      </c>
      <c r="M104" s="1">
        <v>41.1</v>
      </c>
    </row>
    <row r="105" spans="1:13" x14ac:dyDescent="0.3">
      <c r="A105" s="1" t="s">
        <v>11</v>
      </c>
      <c r="B105" s="1">
        <v>77751</v>
      </c>
      <c r="C105" s="1">
        <v>2</v>
      </c>
      <c r="D105" s="1">
        <v>40.200000000000003</v>
      </c>
      <c r="E105" s="1">
        <v>554</v>
      </c>
      <c r="F105" s="1">
        <v>395</v>
      </c>
      <c r="G105" s="1">
        <v>291</v>
      </c>
      <c r="H105" s="1">
        <v>198</v>
      </c>
      <c r="I105" s="1">
        <v>108</v>
      </c>
      <c r="J105" s="1">
        <v>87</v>
      </c>
      <c r="K105" s="1">
        <v>49</v>
      </c>
      <c r="L105" s="1">
        <v>33.1</v>
      </c>
      <c r="M105" s="1">
        <v>40.299999999999997</v>
      </c>
    </row>
    <row r="106" spans="1:13" x14ac:dyDescent="0.3">
      <c r="A106" s="1" t="s">
        <v>11</v>
      </c>
      <c r="B106" s="1">
        <v>77751</v>
      </c>
      <c r="C106" s="1">
        <v>3</v>
      </c>
      <c r="D106" s="1">
        <v>40.299999999999997</v>
      </c>
      <c r="E106" s="1">
        <v>518</v>
      </c>
      <c r="F106" s="1">
        <v>377</v>
      </c>
      <c r="G106" s="1">
        <v>281</v>
      </c>
      <c r="H106" s="1">
        <v>192</v>
      </c>
      <c r="I106" s="1">
        <v>106</v>
      </c>
      <c r="J106" s="1">
        <v>83</v>
      </c>
      <c r="K106" s="1">
        <v>50</v>
      </c>
      <c r="L106" s="1">
        <v>33.1</v>
      </c>
      <c r="M106" s="1">
        <v>40.299999999999997</v>
      </c>
    </row>
    <row r="107" spans="1:13" x14ac:dyDescent="0.3">
      <c r="A107" s="1" t="s">
        <v>11</v>
      </c>
      <c r="B107" s="1">
        <v>77751</v>
      </c>
      <c r="C107" s="1">
        <v>4</v>
      </c>
      <c r="D107" s="1">
        <v>40.4</v>
      </c>
      <c r="E107" s="1">
        <v>512</v>
      </c>
      <c r="F107" s="1">
        <v>379</v>
      </c>
      <c r="G107" s="1">
        <v>281</v>
      </c>
      <c r="H107" s="1">
        <v>192</v>
      </c>
      <c r="I107" s="1">
        <v>106</v>
      </c>
      <c r="J107" s="1">
        <v>71</v>
      </c>
      <c r="K107" s="1">
        <v>42</v>
      </c>
      <c r="L107" s="1">
        <v>33.1</v>
      </c>
      <c r="M107" s="1">
        <v>40.299999999999997</v>
      </c>
    </row>
    <row r="108" spans="1:13" x14ac:dyDescent="0.3">
      <c r="A108" s="1" t="s">
        <v>11</v>
      </c>
      <c r="B108" s="1">
        <v>77815</v>
      </c>
      <c r="C108" s="1">
        <v>2</v>
      </c>
      <c r="D108" s="1">
        <v>39.5</v>
      </c>
      <c r="E108" s="1">
        <v>417</v>
      </c>
      <c r="F108" s="1">
        <v>303</v>
      </c>
      <c r="G108" s="1">
        <v>233</v>
      </c>
      <c r="H108" s="1">
        <v>156</v>
      </c>
      <c r="I108" s="1">
        <v>84</v>
      </c>
      <c r="J108" s="1">
        <v>68</v>
      </c>
      <c r="K108" s="1">
        <v>7</v>
      </c>
      <c r="L108" s="1">
        <v>32.700000000000003</v>
      </c>
      <c r="M108" s="1">
        <v>40.299999999999997</v>
      </c>
    </row>
    <row r="109" spans="1:13" x14ac:dyDescent="0.3">
      <c r="A109" s="1" t="s">
        <v>11</v>
      </c>
      <c r="B109" s="1">
        <v>77815</v>
      </c>
      <c r="C109" s="1">
        <v>3</v>
      </c>
      <c r="D109" s="1">
        <v>40</v>
      </c>
      <c r="E109" s="1">
        <v>398</v>
      </c>
      <c r="F109" s="1">
        <v>288</v>
      </c>
      <c r="G109" s="1">
        <v>221</v>
      </c>
      <c r="H109" s="1">
        <v>153</v>
      </c>
      <c r="I109" s="1">
        <v>83</v>
      </c>
      <c r="J109" s="1">
        <v>68</v>
      </c>
      <c r="K109" s="1">
        <v>23</v>
      </c>
      <c r="L109" s="1">
        <v>32.700000000000003</v>
      </c>
      <c r="M109" s="1">
        <v>40.299999999999997</v>
      </c>
    </row>
    <row r="110" spans="1:13" x14ac:dyDescent="0.3">
      <c r="A110" s="1" t="s">
        <v>11</v>
      </c>
      <c r="B110" s="1">
        <v>77815</v>
      </c>
      <c r="C110" s="1">
        <v>4</v>
      </c>
      <c r="D110" s="1">
        <v>39.799999999999997</v>
      </c>
      <c r="E110" s="1">
        <v>384</v>
      </c>
      <c r="F110" s="1">
        <v>285</v>
      </c>
      <c r="G110" s="1">
        <v>220</v>
      </c>
      <c r="H110" s="1">
        <v>150</v>
      </c>
      <c r="I110" s="1">
        <v>82</v>
      </c>
      <c r="J110" s="1">
        <v>70</v>
      </c>
      <c r="K110" s="1">
        <v>266</v>
      </c>
      <c r="L110" s="1">
        <v>32.700000000000003</v>
      </c>
      <c r="M110" s="1">
        <v>40.299999999999997</v>
      </c>
    </row>
    <row r="111" spans="1:13" x14ac:dyDescent="0.3">
      <c r="A111" s="1" t="s">
        <v>11</v>
      </c>
      <c r="B111" s="1">
        <v>78006</v>
      </c>
      <c r="C111" s="1">
        <v>2</v>
      </c>
      <c r="D111" s="1">
        <v>39.4</v>
      </c>
      <c r="E111" s="1">
        <v>661</v>
      </c>
      <c r="F111" s="1">
        <v>475</v>
      </c>
      <c r="G111" s="1">
        <v>335</v>
      </c>
      <c r="H111" s="1">
        <v>201</v>
      </c>
      <c r="I111" s="1">
        <v>83</v>
      </c>
      <c r="J111" s="1">
        <v>59</v>
      </c>
      <c r="K111" s="1">
        <v>39</v>
      </c>
      <c r="L111" s="1">
        <v>33.200000000000003</v>
      </c>
      <c r="M111" s="1">
        <v>40.6</v>
      </c>
    </row>
    <row r="112" spans="1:13" x14ac:dyDescent="0.3">
      <c r="A112" s="1" t="s">
        <v>11</v>
      </c>
      <c r="B112" s="1">
        <v>78006</v>
      </c>
      <c r="C112" s="1">
        <v>3</v>
      </c>
      <c r="D112" s="1">
        <v>39.799999999999997</v>
      </c>
      <c r="E112" s="1">
        <v>643</v>
      </c>
      <c r="F112" s="1">
        <v>450</v>
      </c>
      <c r="G112" s="1">
        <v>325</v>
      </c>
      <c r="H112" s="1">
        <v>198</v>
      </c>
      <c r="I112" s="1">
        <v>85</v>
      </c>
      <c r="J112" s="1">
        <v>61</v>
      </c>
      <c r="K112" s="1">
        <v>41</v>
      </c>
      <c r="L112" s="1">
        <v>33.200000000000003</v>
      </c>
      <c r="M112" s="1">
        <v>40.6</v>
      </c>
    </row>
    <row r="113" spans="1:13" x14ac:dyDescent="0.3">
      <c r="A113" s="1" t="s">
        <v>11</v>
      </c>
      <c r="B113" s="1">
        <v>78006</v>
      </c>
      <c r="C113" s="1">
        <v>4</v>
      </c>
      <c r="D113" s="1">
        <v>39.4</v>
      </c>
      <c r="E113" s="1">
        <v>629</v>
      </c>
      <c r="F113" s="1">
        <v>444</v>
      </c>
      <c r="G113" s="1">
        <v>321</v>
      </c>
      <c r="H113" s="1">
        <v>196</v>
      </c>
      <c r="I113" s="1">
        <v>84</v>
      </c>
      <c r="J113" s="1">
        <v>60</v>
      </c>
      <c r="K113" s="1">
        <v>41</v>
      </c>
      <c r="L113" s="1">
        <v>33.200000000000003</v>
      </c>
      <c r="M113" s="1">
        <v>40.6</v>
      </c>
    </row>
    <row r="114" spans="1:13" x14ac:dyDescent="0.3">
      <c r="A114" s="1" t="s">
        <v>11</v>
      </c>
      <c r="B114" s="1">
        <v>78075</v>
      </c>
      <c r="C114" s="1">
        <v>2</v>
      </c>
      <c r="D114" s="1">
        <v>39.9</v>
      </c>
      <c r="E114" s="1">
        <v>686</v>
      </c>
      <c r="F114" s="1">
        <v>474</v>
      </c>
      <c r="G114" s="1">
        <v>342</v>
      </c>
      <c r="H114" s="1">
        <v>232</v>
      </c>
      <c r="I114" s="1">
        <v>106</v>
      </c>
      <c r="J114" s="1">
        <v>74</v>
      </c>
      <c r="K114" s="1">
        <v>49</v>
      </c>
      <c r="L114" s="1">
        <v>33.4</v>
      </c>
      <c r="M114" s="1">
        <v>40</v>
      </c>
    </row>
    <row r="115" spans="1:13" x14ac:dyDescent="0.3">
      <c r="A115" s="1" t="s">
        <v>11</v>
      </c>
      <c r="B115" s="1">
        <v>78075</v>
      </c>
      <c r="C115" s="1">
        <v>3</v>
      </c>
      <c r="D115" s="1">
        <v>39.5</v>
      </c>
      <c r="E115" s="1">
        <v>658</v>
      </c>
      <c r="F115" s="1">
        <v>461</v>
      </c>
      <c r="G115" s="1">
        <v>336</v>
      </c>
      <c r="H115" s="1">
        <v>228</v>
      </c>
      <c r="I115" s="1">
        <v>107</v>
      </c>
      <c r="J115" s="1">
        <v>76</v>
      </c>
      <c r="K115" s="1">
        <v>49</v>
      </c>
      <c r="L115" s="1">
        <v>33.4</v>
      </c>
      <c r="M115" s="1">
        <v>40</v>
      </c>
    </row>
    <row r="116" spans="1:13" x14ac:dyDescent="0.3">
      <c r="A116" s="1" t="s">
        <v>11</v>
      </c>
      <c r="B116" s="1">
        <v>78075</v>
      </c>
      <c r="C116" s="1">
        <v>4</v>
      </c>
      <c r="D116" s="1">
        <v>40</v>
      </c>
      <c r="E116" s="1">
        <v>651</v>
      </c>
      <c r="F116" s="1">
        <v>466</v>
      </c>
      <c r="G116" s="1">
        <v>341</v>
      </c>
      <c r="H116" s="1">
        <v>230</v>
      </c>
      <c r="I116" s="1">
        <v>108</v>
      </c>
      <c r="J116" s="1">
        <v>77</v>
      </c>
      <c r="K116" s="1">
        <v>50</v>
      </c>
      <c r="L116" s="1">
        <v>33.4</v>
      </c>
      <c r="M116" s="1">
        <v>40</v>
      </c>
    </row>
    <row r="117" spans="1:13" x14ac:dyDescent="0.3">
      <c r="A117" s="1" t="s">
        <v>11</v>
      </c>
      <c r="B117" s="1">
        <v>78296</v>
      </c>
      <c r="C117" s="1">
        <v>2</v>
      </c>
      <c r="D117" s="1">
        <v>41.8</v>
      </c>
      <c r="E117" s="1">
        <v>306</v>
      </c>
      <c r="F117" s="1">
        <v>253</v>
      </c>
      <c r="G117" s="1">
        <v>189</v>
      </c>
      <c r="H117" s="1">
        <v>134</v>
      </c>
      <c r="I117" s="1">
        <v>80</v>
      </c>
      <c r="J117" s="1">
        <v>62</v>
      </c>
      <c r="K117" s="1">
        <v>43</v>
      </c>
      <c r="L117" s="1">
        <v>33.200000000000003</v>
      </c>
      <c r="M117" s="1">
        <v>41.1</v>
      </c>
    </row>
    <row r="118" spans="1:13" x14ac:dyDescent="0.3">
      <c r="A118" s="1" t="s">
        <v>11</v>
      </c>
      <c r="B118" s="1">
        <v>78296</v>
      </c>
      <c r="C118" s="1">
        <v>3</v>
      </c>
      <c r="D118" s="1">
        <v>42</v>
      </c>
      <c r="E118" s="1">
        <v>297</v>
      </c>
      <c r="F118" s="1">
        <v>237</v>
      </c>
      <c r="G118" s="1">
        <v>185</v>
      </c>
      <c r="H118" s="1">
        <v>131</v>
      </c>
      <c r="I118" s="1">
        <v>79</v>
      </c>
      <c r="J118" s="1">
        <v>62</v>
      </c>
      <c r="K118" s="1">
        <v>43</v>
      </c>
      <c r="L118" s="1">
        <v>33.200000000000003</v>
      </c>
      <c r="M118" s="1">
        <v>41.1</v>
      </c>
    </row>
    <row r="119" spans="1:13" x14ac:dyDescent="0.3">
      <c r="A119" s="1" t="s">
        <v>11</v>
      </c>
      <c r="B119" s="1">
        <v>78296</v>
      </c>
      <c r="C119" s="1">
        <v>4</v>
      </c>
      <c r="D119" s="1">
        <v>42.1</v>
      </c>
      <c r="E119" s="1">
        <v>298</v>
      </c>
      <c r="F119" s="1">
        <v>232</v>
      </c>
      <c r="G119" s="1">
        <v>185</v>
      </c>
      <c r="H119" s="1">
        <v>132</v>
      </c>
      <c r="I119" s="1">
        <v>80</v>
      </c>
      <c r="J119" s="1">
        <v>62</v>
      </c>
      <c r="K119" s="1">
        <v>43</v>
      </c>
      <c r="L119" s="1">
        <v>33.200000000000003</v>
      </c>
      <c r="M119" s="1">
        <v>41.1</v>
      </c>
    </row>
    <row r="120" spans="1:13" x14ac:dyDescent="0.3">
      <c r="A120" s="1" t="s">
        <v>11</v>
      </c>
      <c r="B120" s="1">
        <v>78464</v>
      </c>
      <c r="C120" s="1">
        <v>2</v>
      </c>
      <c r="D120" s="1">
        <v>39.299999999999997</v>
      </c>
      <c r="E120" s="1">
        <v>512</v>
      </c>
      <c r="F120" s="1">
        <v>312</v>
      </c>
      <c r="G120" s="1">
        <v>216</v>
      </c>
      <c r="H120" s="1">
        <v>149</v>
      </c>
      <c r="I120" s="1">
        <v>90</v>
      </c>
      <c r="J120" s="1">
        <v>72</v>
      </c>
      <c r="K120" s="1">
        <v>51</v>
      </c>
      <c r="L120" s="1">
        <v>33.200000000000003</v>
      </c>
      <c r="M120" s="1">
        <v>40.1</v>
      </c>
    </row>
    <row r="121" spans="1:13" x14ac:dyDescent="0.3">
      <c r="A121" s="1" t="s">
        <v>11</v>
      </c>
      <c r="B121" s="1">
        <v>78464</v>
      </c>
      <c r="C121" s="1">
        <v>3</v>
      </c>
      <c r="D121" s="1">
        <v>40.1</v>
      </c>
      <c r="E121" s="1">
        <v>482</v>
      </c>
      <c r="F121" s="1">
        <v>299</v>
      </c>
      <c r="G121" s="1">
        <v>211</v>
      </c>
      <c r="H121" s="1">
        <v>147</v>
      </c>
      <c r="I121" s="1">
        <v>90</v>
      </c>
      <c r="J121" s="1">
        <v>72</v>
      </c>
      <c r="K121" s="1">
        <v>51</v>
      </c>
      <c r="L121" s="1">
        <v>33.200000000000003</v>
      </c>
      <c r="M121" s="1">
        <v>40.1</v>
      </c>
    </row>
    <row r="122" spans="1:13" x14ac:dyDescent="0.3">
      <c r="A122" s="1" t="s">
        <v>11</v>
      </c>
      <c r="B122" s="1">
        <v>78464</v>
      </c>
      <c r="C122" s="1">
        <v>4</v>
      </c>
      <c r="D122" s="1">
        <v>40.1</v>
      </c>
      <c r="E122" s="1">
        <v>470</v>
      </c>
      <c r="F122" s="1">
        <v>297</v>
      </c>
      <c r="G122" s="1">
        <v>210</v>
      </c>
      <c r="H122" s="1">
        <v>147</v>
      </c>
      <c r="I122" s="1">
        <v>90</v>
      </c>
      <c r="J122" s="1">
        <v>72</v>
      </c>
      <c r="K122" s="1">
        <v>51</v>
      </c>
      <c r="L122" s="1">
        <v>33.200000000000003</v>
      </c>
      <c r="M122" s="1">
        <v>40.1</v>
      </c>
    </row>
    <row r="123" spans="1:13" x14ac:dyDescent="0.3">
      <c r="A123" s="1" t="s">
        <v>11</v>
      </c>
      <c r="B123" s="1">
        <v>78735</v>
      </c>
      <c r="C123" s="1">
        <v>2</v>
      </c>
      <c r="D123" s="1">
        <v>40</v>
      </c>
      <c r="E123" s="1">
        <v>679</v>
      </c>
      <c r="F123" s="1">
        <v>459</v>
      </c>
      <c r="G123" s="1">
        <v>318</v>
      </c>
      <c r="H123" s="1">
        <v>198</v>
      </c>
      <c r="I123" s="1">
        <v>88</v>
      </c>
      <c r="J123" s="1">
        <v>62</v>
      </c>
      <c r="K123" s="1">
        <v>38</v>
      </c>
      <c r="L123" s="1">
        <v>33</v>
      </c>
      <c r="M123" s="1">
        <v>41.7</v>
      </c>
    </row>
    <row r="124" spans="1:13" x14ac:dyDescent="0.3">
      <c r="A124" s="1" t="s">
        <v>11</v>
      </c>
      <c r="B124" s="1">
        <v>78735</v>
      </c>
      <c r="C124" s="1">
        <v>3</v>
      </c>
      <c r="D124" s="1">
        <v>41</v>
      </c>
      <c r="E124" s="1">
        <v>683</v>
      </c>
      <c r="F124" s="1">
        <v>465</v>
      </c>
      <c r="G124" s="1">
        <v>327</v>
      </c>
      <c r="H124" s="1">
        <v>205</v>
      </c>
      <c r="I124" s="1">
        <v>91</v>
      </c>
      <c r="J124" s="1">
        <v>64</v>
      </c>
      <c r="K124" s="1">
        <v>40</v>
      </c>
      <c r="L124" s="1">
        <v>33</v>
      </c>
      <c r="M124" s="1">
        <v>41.7</v>
      </c>
    </row>
    <row r="125" spans="1:13" x14ac:dyDescent="0.3">
      <c r="A125" s="1" t="s">
        <v>11</v>
      </c>
      <c r="B125" s="1">
        <v>78735</v>
      </c>
      <c r="C125" s="1">
        <v>4</v>
      </c>
      <c r="D125" s="1">
        <v>41</v>
      </c>
      <c r="E125" s="1">
        <v>684</v>
      </c>
      <c r="F125" s="1">
        <v>467</v>
      </c>
      <c r="G125" s="1">
        <v>330</v>
      </c>
      <c r="H125" s="1">
        <v>206</v>
      </c>
      <c r="I125" s="1">
        <v>92</v>
      </c>
      <c r="J125" s="1">
        <v>65</v>
      </c>
      <c r="K125" s="1">
        <v>41</v>
      </c>
      <c r="L125" s="1">
        <v>33</v>
      </c>
      <c r="M125" s="1">
        <v>41.7</v>
      </c>
    </row>
    <row r="126" spans="1:13" x14ac:dyDescent="0.3">
      <c r="A126" s="1" t="s">
        <v>11</v>
      </c>
      <c r="B126" s="1">
        <v>78882</v>
      </c>
      <c r="C126" s="1">
        <v>2</v>
      </c>
      <c r="D126" s="1">
        <v>39</v>
      </c>
      <c r="E126" s="1">
        <v>726</v>
      </c>
      <c r="F126" s="1">
        <v>509</v>
      </c>
      <c r="G126" s="1">
        <v>371</v>
      </c>
      <c r="H126" s="1">
        <v>239</v>
      </c>
      <c r="I126" s="1">
        <v>132</v>
      </c>
      <c r="J126" s="1">
        <v>102</v>
      </c>
      <c r="K126" s="1">
        <v>72</v>
      </c>
      <c r="L126" s="1">
        <v>33.1</v>
      </c>
      <c r="M126" s="1">
        <v>40.6</v>
      </c>
    </row>
    <row r="127" spans="1:13" x14ac:dyDescent="0.3">
      <c r="A127" s="1" t="s">
        <v>11</v>
      </c>
      <c r="B127" s="1">
        <v>78882</v>
      </c>
      <c r="C127" s="1">
        <v>3</v>
      </c>
      <c r="D127" s="1">
        <v>39.700000000000003</v>
      </c>
      <c r="E127" s="1">
        <v>705</v>
      </c>
      <c r="F127" s="1">
        <v>502</v>
      </c>
      <c r="G127" s="1">
        <v>371</v>
      </c>
      <c r="H127" s="1">
        <v>243</v>
      </c>
      <c r="I127" s="1">
        <v>137</v>
      </c>
      <c r="J127" s="1">
        <v>108</v>
      </c>
      <c r="K127" s="1">
        <v>77</v>
      </c>
      <c r="L127" s="1">
        <v>33.1</v>
      </c>
      <c r="M127" s="1">
        <v>40.6</v>
      </c>
    </row>
    <row r="128" spans="1:13" x14ac:dyDescent="0.3">
      <c r="A128" s="1" t="s">
        <v>11</v>
      </c>
      <c r="B128" s="1">
        <v>78882</v>
      </c>
      <c r="C128" s="1">
        <v>4</v>
      </c>
      <c r="D128" s="1">
        <v>39.799999999999997</v>
      </c>
      <c r="E128" s="1">
        <v>691</v>
      </c>
      <c r="F128" s="1">
        <v>499</v>
      </c>
      <c r="G128" s="1">
        <v>371</v>
      </c>
      <c r="H128" s="1">
        <v>242</v>
      </c>
      <c r="I128" s="1">
        <v>136</v>
      </c>
      <c r="J128" s="1">
        <v>105</v>
      </c>
      <c r="K128" s="1">
        <v>75</v>
      </c>
      <c r="L128" s="1">
        <v>33.1</v>
      </c>
      <c r="M128" s="1">
        <v>40.6</v>
      </c>
    </row>
    <row r="129" spans="1:13" x14ac:dyDescent="0.3">
      <c r="A129" s="1" t="s">
        <v>11</v>
      </c>
      <c r="B129" s="1">
        <v>79000</v>
      </c>
      <c r="C129" s="1">
        <v>2</v>
      </c>
      <c r="D129" s="1">
        <v>41.5</v>
      </c>
      <c r="E129" s="1">
        <v>580</v>
      </c>
      <c r="F129" s="1">
        <v>396</v>
      </c>
      <c r="G129" s="1">
        <v>300</v>
      </c>
      <c r="H129" s="1">
        <v>196</v>
      </c>
      <c r="I129" s="1">
        <v>83</v>
      </c>
      <c r="J129" s="1">
        <v>50</v>
      </c>
      <c r="K129" s="1">
        <v>24</v>
      </c>
      <c r="L129" s="1">
        <v>33.200000000000003</v>
      </c>
      <c r="M129" s="1">
        <v>41.2</v>
      </c>
    </row>
    <row r="130" spans="1:13" x14ac:dyDescent="0.3">
      <c r="A130" s="1" t="s">
        <v>11</v>
      </c>
      <c r="B130" s="1">
        <v>79000</v>
      </c>
      <c r="C130" s="1">
        <v>3</v>
      </c>
      <c r="D130" s="1">
        <v>41.9</v>
      </c>
      <c r="E130" s="1">
        <v>585</v>
      </c>
      <c r="F130" s="1">
        <v>389</v>
      </c>
      <c r="G130" s="1">
        <v>297</v>
      </c>
      <c r="H130" s="1">
        <v>195</v>
      </c>
      <c r="I130" s="1">
        <v>84</v>
      </c>
      <c r="J130" s="1">
        <v>51</v>
      </c>
      <c r="K130" s="1">
        <v>25</v>
      </c>
      <c r="L130" s="1">
        <v>33.200000000000003</v>
      </c>
      <c r="M130" s="1">
        <v>41.2</v>
      </c>
    </row>
    <row r="131" spans="1:13" x14ac:dyDescent="0.3">
      <c r="A131" s="1" t="s">
        <v>11</v>
      </c>
      <c r="B131" s="1">
        <v>79000</v>
      </c>
      <c r="C131" s="1">
        <v>4</v>
      </c>
      <c r="D131" s="1">
        <v>41.6</v>
      </c>
      <c r="E131" s="1">
        <v>586</v>
      </c>
      <c r="F131" s="1">
        <v>386</v>
      </c>
      <c r="G131" s="1">
        <v>295</v>
      </c>
      <c r="H131" s="1">
        <v>193</v>
      </c>
      <c r="I131" s="1">
        <v>83</v>
      </c>
      <c r="J131" s="1">
        <v>52</v>
      </c>
      <c r="K131" s="1">
        <v>24</v>
      </c>
      <c r="L131" s="1">
        <v>33.200000000000003</v>
      </c>
      <c r="M131" s="1">
        <v>41.2</v>
      </c>
    </row>
    <row r="132" spans="1:13" x14ac:dyDescent="0.3">
      <c r="A132" s="1" t="s">
        <v>11</v>
      </c>
      <c r="B132" s="1">
        <v>79256</v>
      </c>
      <c r="C132" s="1">
        <v>2</v>
      </c>
      <c r="D132" s="1">
        <v>41.2</v>
      </c>
      <c r="E132" s="1">
        <v>619</v>
      </c>
      <c r="F132" s="1">
        <v>446</v>
      </c>
      <c r="G132" s="1">
        <v>327</v>
      </c>
      <c r="H132" s="1">
        <v>194</v>
      </c>
      <c r="I132" s="1">
        <v>69</v>
      </c>
      <c r="J132" s="1">
        <v>46</v>
      </c>
      <c r="K132" s="1">
        <v>29</v>
      </c>
      <c r="L132" s="1">
        <v>33.299999999999997</v>
      </c>
      <c r="M132" s="1">
        <v>42.7</v>
      </c>
    </row>
    <row r="133" spans="1:13" x14ac:dyDescent="0.3">
      <c r="A133" s="1" t="s">
        <v>11</v>
      </c>
      <c r="B133" s="1">
        <v>79256</v>
      </c>
      <c r="C133" s="1">
        <v>3</v>
      </c>
      <c r="D133" s="1">
        <v>41.5</v>
      </c>
      <c r="E133" s="1">
        <v>607</v>
      </c>
      <c r="F133" s="1">
        <v>438</v>
      </c>
      <c r="G133" s="1">
        <v>322</v>
      </c>
      <c r="H133" s="1">
        <v>193</v>
      </c>
      <c r="I133" s="1">
        <v>71</v>
      </c>
      <c r="J133" s="1">
        <v>45</v>
      </c>
      <c r="K133" s="1">
        <v>28</v>
      </c>
      <c r="L133" s="1">
        <v>33.299999999999997</v>
      </c>
      <c r="M133" s="1">
        <v>42.7</v>
      </c>
    </row>
    <row r="134" spans="1:13" x14ac:dyDescent="0.3">
      <c r="A134" s="1" t="s">
        <v>11</v>
      </c>
      <c r="B134" s="1">
        <v>79256</v>
      </c>
      <c r="C134" s="1">
        <v>4</v>
      </c>
      <c r="D134" s="1">
        <v>41.3</v>
      </c>
      <c r="E134" s="1">
        <v>621</v>
      </c>
      <c r="F134" s="1">
        <v>432</v>
      </c>
      <c r="G134" s="1">
        <v>320</v>
      </c>
      <c r="H134" s="1">
        <v>192</v>
      </c>
      <c r="I134" s="1">
        <v>71</v>
      </c>
      <c r="J134" s="1">
        <v>45</v>
      </c>
      <c r="K134" s="1">
        <v>28</v>
      </c>
      <c r="L134" s="1">
        <v>33.299999999999997</v>
      </c>
      <c r="M134" s="1">
        <v>42.7</v>
      </c>
    </row>
    <row r="135" spans="1:13" x14ac:dyDescent="0.3">
      <c r="A135" s="1" t="s">
        <v>11</v>
      </c>
      <c r="B135" s="1">
        <v>79532</v>
      </c>
      <c r="C135" s="1">
        <v>2</v>
      </c>
      <c r="D135" s="1">
        <v>40.5</v>
      </c>
      <c r="E135" s="1">
        <v>381</v>
      </c>
      <c r="F135" s="1">
        <v>322</v>
      </c>
      <c r="G135" s="1">
        <v>285</v>
      </c>
      <c r="H135" s="1">
        <v>226</v>
      </c>
      <c r="I135" s="1">
        <v>138</v>
      </c>
      <c r="J135" s="1">
        <v>100</v>
      </c>
      <c r="K135" s="1">
        <v>56</v>
      </c>
      <c r="L135" s="1">
        <v>32.799999999999997</v>
      </c>
      <c r="M135" s="1">
        <v>40.799999999999997</v>
      </c>
    </row>
    <row r="136" spans="1:13" x14ac:dyDescent="0.3">
      <c r="A136" s="1" t="s">
        <v>11</v>
      </c>
      <c r="B136" s="1">
        <v>79532</v>
      </c>
      <c r="C136" s="1">
        <v>3</v>
      </c>
      <c r="D136" s="1">
        <v>40.5</v>
      </c>
      <c r="E136" s="1">
        <v>370</v>
      </c>
      <c r="F136" s="1">
        <v>317</v>
      </c>
      <c r="G136" s="1">
        <v>277</v>
      </c>
      <c r="H136" s="1">
        <v>222</v>
      </c>
      <c r="I136" s="1">
        <v>138</v>
      </c>
      <c r="J136" s="1">
        <v>105</v>
      </c>
      <c r="K136" s="1">
        <v>62</v>
      </c>
      <c r="L136" s="1">
        <v>32.799999999999997</v>
      </c>
      <c r="M136" s="1">
        <v>40.799999999999997</v>
      </c>
    </row>
    <row r="137" spans="1:13" x14ac:dyDescent="0.3">
      <c r="A137" s="1" t="s">
        <v>11</v>
      </c>
      <c r="B137" s="1">
        <v>79532</v>
      </c>
      <c r="C137" s="1">
        <v>4</v>
      </c>
      <c r="D137" s="1">
        <v>41.1</v>
      </c>
      <c r="E137" s="1">
        <v>390</v>
      </c>
      <c r="F137" s="1">
        <v>318</v>
      </c>
      <c r="G137" s="1">
        <v>280</v>
      </c>
      <c r="H137" s="1">
        <v>225</v>
      </c>
      <c r="I137" s="1">
        <v>139</v>
      </c>
      <c r="J137" s="1">
        <v>104</v>
      </c>
      <c r="K137" s="1">
        <v>60</v>
      </c>
      <c r="L137" s="1">
        <v>32.799999999999997</v>
      </c>
      <c r="M137" s="1">
        <v>40.799999999999997</v>
      </c>
    </row>
    <row r="138" spans="1:13" x14ac:dyDescent="0.3">
      <c r="A138" s="1" t="s">
        <v>11</v>
      </c>
      <c r="B138" s="1">
        <v>79741</v>
      </c>
      <c r="C138" s="1">
        <v>2</v>
      </c>
      <c r="D138" s="1">
        <v>38.799999999999997</v>
      </c>
      <c r="E138" s="1">
        <v>750</v>
      </c>
      <c r="F138" s="1">
        <v>583</v>
      </c>
      <c r="G138" s="1">
        <v>417</v>
      </c>
      <c r="H138" s="1">
        <v>271</v>
      </c>
      <c r="I138" s="1">
        <v>124</v>
      </c>
      <c r="J138" s="1">
        <v>68</v>
      </c>
      <c r="K138" s="1">
        <v>63</v>
      </c>
      <c r="L138" s="1">
        <v>32.4</v>
      </c>
      <c r="M138" s="1">
        <v>41.4</v>
      </c>
    </row>
    <row r="139" spans="1:13" x14ac:dyDescent="0.3">
      <c r="A139" s="1" t="s">
        <v>11</v>
      </c>
      <c r="B139" s="1">
        <v>79741</v>
      </c>
      <c r="C139" s="1">
        <v>3</v>
      </c>
      <c r="D139" s="1">
        <v>38.9</v>
      </c>
      <c r="E139" s="1">
        <v>688</v>
      </c>
      <c r="F139" s="1">
        <v>557</v>
      </c>
      <c r="G139" s="1">
        <v>408</v>
      </c>
      <c r="H139" s="1">
        <v>267</v>
      </c>
      <c r="I139" s="1">
        <v>126</v>
      </c>
      <c r="J139" s="1">
        <v>98</v>
      </c>
      <c r="K139" s="1">
        <v>188</v>
      </c>
      <c r="L139" s="1">
        <v>32.4</v>
      </c>
      <c r="M139" s="1">
        <v>41.4</v>
      </c>
    </row>
    <row r="140" spans="1:13" x14ac:dyDescent="0.3">
      <c r="A140" s="1" t="s">
        <v>11</v>
      </c>
      <c r="B140" s="1">
        <v>79741</v>
      </c>
      <c r="C140" s="1">
        <v>4</v>
      </c>
      <c r="D140" s="1">
        <v>38.799999999999997</v>
      </c>
      <c r="E140" s="1">
        <v>686</v>
      </c>
      <c r="F140" s="1">
        <v>547</v>
      </c>
      <c r="G140" s="1">
        <v>401</v>
      </c>
      <c r="H140" s="1">
        <v>264</v>
      </c>
      <c r="I140" s="1">
        <v>124</v>
      </c>
      <c r="J140" s="1">
        <v>94</v>
      </c>
      <c r="K140" s="1">
        <v>789</v>
      </c>
      <c r="L140" s="1">
        <v>32.4</v>
      </c>
      <c r="M140" s="1">
        <v>41.4</v>
      </c>
    </row>
    <row r="141" spans="1:13" x14ac:dyDescent="0.3">
      <c r="A141" s="1" t="s">
        <v>11</v>
      </c>
      <c r="B141" s="1">
        <v>79998</v>
      </c>
      <c r="C141" s="1">
        <v>2</v>
      </c>
      <c r="D141" s="1">
        <v>41.6</v>
      </c>
      <c r="E141" s="1">
        <v>481</v>
      </c>
      <c r="F141" s="1">
        <v>380</v>
      </c>
      <c r="G141" s="1">
        <v>293</v>
      </c>
      <c r="H141" s="1">
        <v>197</v>
      </c>
      <c r="I141" s="1">
        <v>96</v>
      </c>
      <c r="J141" s="1">
        <v>74</v>
      </c>
      <c r="K141" s="1">
        <v>48</v>
      </c>
      <c r="L141" s="1">
        <v>32.4</v>
      </c>
      <c r="M141" s="1">
        <v>41.8</v>
      </c>
    </row>
    <row r="142" spans="1:13" x14ac:dyDescent="0.3">
      <c r="A142" s="1" t="s">
        <v>11</v>
      </c>
      <c r="B142" s="1">
        <v>79998</v>
      </c>
      <c r="C142" s="1">
        <v>3</v>
      </c>
      <c r="D142" s="1">
        <v>41.7</v>
      </c>
      <c r="E142" s="1">
        <v>456</v>
      </c>
      <c r="F142" s="1">
        <v>372</v>
      </c>
      <c r="G142" s="1">
        <v>288</v>
      </c>
      <c r="H142" s="1">
        <v>197</v>
      </c>
      <c r="I142" s="1">
        <v>97</v>
      </c>
      <c r="J142" s="1">
        <v>77</v>
      </c>
      <c r="K142" s="1">
        <v>41</v>
      </c>
      <c r="L142" s="1">
        <v>32.4</v>
      </c>
      <c r="M142" s="1">
        <v>41.8</v>
      </c>
    </row>
    <row r="143" spans="1:13" x14ac:dyDescent="0.3">
      <c r="A143" s="1" t="s">
        <v>11</v>
      </c>
      <c r="B143" s="1">
        <v>79998</v>
      </c>
      <c r="C143" s="1">
        <v>4</v>
      </c>
      <c r="D143" s="1">
        <v>41.5</v>
      </c>
      <c r="E143" s="1">
        <v>454</v>
      </c>
      <c r="F143" s="1">
        <v>369</v>
      </c>
      <c r="G143" s="1">
        <v>286</v>
      </c>
      <c r="H143" s="1">
        <v>194</v>
      </c>
      <c r="I143" s="1">
        <v>96</v>
      </c>
      <c r="J143" s="1">
        <v>66</v>
      </c>
      <c r="K143" s="1">
        <v>46</v>
      </c>
      <c r="L143" s="1">
        <v>32.4</v>
      </c>
      <c r="M143" s="1">
        <v>41.8</v>
      </c>
    </row>
    <row r="144" spans="1:13" x14ac:dyDescent="0.3">
      <c r="A144" s="1" t="s">
        <v>11</v>
      </c>
      <c r="B144" s="1">
        <v>80254</v>
      </c>
      <c r="C144" s="1">
        <v>2</v>
      </c>
      <c r="D144" s="1">
        <v>41.7</v>
      </c>
      <c r="E144" s="1">
        <v>464</v>
      </c>
      <c r="F144" s="1">
        <v>318</v>
      </c>
      <c r="G144" s="1">
        <v>248</v>
      </c>
      <c r="H144" s="1">
        <v>174</v>
      </c>
      <c r="I144" s="1">
        <v>86</v>
      </c>
      <c r="J144" s="1">
        <v>62</v>
      </c>
      <c r="K144" s="1">
        <v>40</v>
      </c>
      <c r="L144" s="1">
        <v>32.4</v>
      </c>
      <c r="M144" s="1">
        <v>41.6</v>
      </c>
    </row>
    <row r="145" spans="1:13" x14ac:dyDescent="0.3">
      <c r="A145" s="1" t="s">
        <v>11</v>
      </c>
      <c r="B145" s="1">
        <v>80254</v>
      </c>
      <c r="C145" s="1">
        <v>3</v>
      </c>
      <c r="D145" s="1">
        <v>41.7</v>
      </c>
      <c r="E145" s="1">
        <v>411</v>
      </c>
      <c r="F145" s="1">
        <v>308</v>
      </c>
      <c r="G145" s="1">
        <v>242</v>
      </c>
      <c r="H145" s="1">
        <v>169</v>
      </c>
      <c r="I145" s="1">
        <v>86</v>
      </c>
      <c r="J145" s="1">
        <v>61</v>
      </c>
      <c r="K145" s="1">
        <v>40</v>
      </c>
      <c r="L145" s="1">
        <v>32.4</v>
      </c>
      <c r="M145" s="1">
        <v>41.6</v>
      </c>
    </row>
    <row r="146" spans="1:13" x14ac:dyDescent="0.3">
      <c r="A146" s="1" t="s">
        <v>11</v>
      </c>
      <c r="B146" s="1">
        <v>80254</v>
      </c>
      <c r="C146" s="1">
        <v>4</v>
      </c>
      <c r="D146" s="1">
        <v>41.6</v>
      </c>
      <c r="E146" s="1">
        <v>412</v>
      </c>
      <c r="F146" s="1">
        <v>307</v>
      </c>
      <c r="G146" s="1">
        <v>242</v>
      </c>
      <c r="H146" s="1">
        <v>169</v>
      </c>
      <c r="I146" s="1">
        <v>86</v>
      </c>
      <c r="J146" s="1">
        <v>62</v>
      </c>
      <c r="K146" s="1">
        <v>39</v>
      </c>
      <c r="L146" s="1">
        <v>32.4</v>
      </c>
      <c r="M146" s="1">
        <v>41.6</v>
      </c>
    </row>
    <row r="147" spans="1:13" x14ac:dyDescent="0.3">
      <c r="A147" s="1" t="s">
        <v>11</v>
      </c>
      <c r="B147" s="1">
        <v>80571</v>
      </c>
      <c r="C147" s="1">
        <v>2</v>
      </c>
      <c r="D147" s="1">
        <v>38.9</v>
      </c>
      <c r="E147" s="1">
        <v>589</v>
      </c>
      <c r="F147" s="1">
        <v>488</v>
      </c>
      <c r="G147" s="1">
        <v>336</v>
      </c>
      <c r="H147" s="1">
        <v>208</v>
      </c>
      <c r="I147" s="1">
        <v>103</v>
      </c>
      <c r="J147" s="1">
        <v>74</v>
      </c>
      <c r="K147" s="1">
        <v>47</v>
      </c>
      <c r="L147" s="1">
        <v>33.700000000000003</v>
      </c>
      <c r="M147" s="1">
        <v>43.3</v>
      </c>
    </row>
    <row r="148" spans="1:13" x14ac:dyDescent="0.3">
      <c r="A148" s="1" t="s">
        <v>11</v>
      </c>
      <c r="B148" s="1">
        <v>80571</v>
      </c>
      <c r="C148" s="1">
        <v>3</v>
      </c>
      <c r="D148" s="1">
        <v>39.299999999999997</v>
      </c>
      <c r="E148" s="1">
        <v>518</v>
      </c>
      <c r="F148" s="1">
        <v>465</v>
      </c>
      <c r="G148" s="1">
        <v>324</v>
      </c>
      <c r="H148" s="1">
        <v>203</v>
      </c>
      <c r="I148" s="1">
        <v>103</v>
      </c>
      <c r="J148" s="1">
        <v>79</v>
      </c>
      <c r="K148" s="1">
        <v>48</v>
      </c>
      <c r="L148" s="1">
        <v>33.700000000000003</v>
      </c>
      <c r="M148" s="1">
        <v>43.3</v>
      </c>
    </row>
    <row r="149" spans="1:13" x14ac:dyDescent="0.3">
      <c r="A149" s="1" t="s">
        <v>11</v>
      </c>
      <c r="B149" s="1">
        <v>80571</v>
      </c>
      <c r="C149" s="1">
        <v>4</v>
      </c>
      <c r="D149" s="1">
        <v>39.6</v>
      </c>
      <c r="E149" s="1">
        <v>551</v>
      </c>
      <c r="F149" s="1">
        <v>464</v>
      </c>
      <c r="G149" s="1">
        <v>324</v>
      </c>
      <c r="H149" s="1">
        <v>204</v>
      </c>
      <c r="I149" s="1">
        <v>104</v>
      </c>
      <c r="J149" s="1">
        <v>80</v>
      </c>
      <c r="K149" s="1">
        <v>49</v>
      </c>
      <c r="L149" s="1">
        <v>33.700000000000003</v>
      </c>
      <c r="M149" s="1">
        <v>43.3</v>
      </c>
    </row>
    <row r="150" spans="1:13" x14ac:dyDescent="0.3">
      <c r="A150" s="1" t="s">
        <v>11</v>
      </c>
      <c r="B150" s="1">
        <v>80807</v>
      </c>
      <c r="C150" s="1">
        <v>2</v>
      </c>
      <c r="D150" s="1">
        <v>39.799999999999997</v>
      </c>
      <c r="E150" s="1">
        <v>837</v>
      </c>
      <c r="F150" s="1">
        <v>609</v>
      </c>
      <c r="G150" s="1">
        <v>367</v>
      </c>
      <c r="H150" s="1">
        <v>214</v>
      </c>
      <c r="I150" s="1">
        <v>88</v>
      </c>
      <c r="J150" s="1">
        <v>61</v>
      </c>
      <c r="K150" s="1">
        <v>43</v>
      </c>
      <c r="L150" s="1">
        <v>34.200000000000003</v>
      </c>
      <c r="M150" s="1">
        <v>43.2</v>
      </c>
    </row>
    <row r="151" spans="1:13" x14ac:dyDescent="0.3">
      <c r="A151" s="1" t="s">
        <v>11</v>
      </c>
      <c r="B151" s="1">
        <v>80807</v>
      </c>
      <c r="C151" s="1">
        <v>3</v>
      </c>
      <c r="D151" s="1">
        <v>40</v>
      </c>
      <c r="E151" s="1">
        <v>757</v>
      </c>
      <c r="F151" s="1">
        <v>578</v>
      </c>
      <c r="G151" s="1">
        <v>356</v>
      </c>
      <c r="H151" s="1">
        <v>212</v>
      </c>
      <c r="I151" s="1">
        <v>89</v>
      </c>
      <c r="J151" s="1">
        <v>62</v>
      </c>
      <c r="K151" s="1">
        <v>43</v>
      </c>
      <c r="L151" s="1">
        <v>34.200000000000003</v>
      </c>
      <c r="M151" s="1">
        <v>43.2</v>
      </c>
    </row>
    <row r="152" spans="1:13" x14ac:dyDescent="0.3">
      <c r="A152" s="1" t="s">
        <v>11</v>
      </c>
      <c r="B152" s="1">
        <v>80807</v>
      </c>
      <c r="C152" s="1">
        <v>4</v>
      </c>
      <c r="D152" s="1">
        <v>39.6</v>
      </c>
      <c r="E152" s="1">
        <v>727</v>
      </c>
      <c r="F152" s="1">
        <v>569</v>
      </c>
      <c r="G152" s="1">
        <v>352</v>
      </c>
      <c r="H152" s="1">
        <v>211</v>
      </c>
      <c r="I152" s="1">
        <v>89</v>
      </c>
      <c r="J152" s="1">
        <v>61</v>
      </c>
      <c r="K152" s="1">
        <v>43</v>
      </c>
      <c r="L152" s="1">
        <v>34.200000000000003</v>
      </c>
      <c r="M152" s="1">
        <v>43.2</v>
      </c>
    </row>
    <row r="153" spans="1:13" x14ac:dyDescent="0.3">
      <c r="A153" s="1" t="s">
        <v>11</v>
      </c>
      <c r="B153" s="1">
        <v>80908</v>
      </c>
      <c r="C153" s="1">
        <v>2</v>
      </c>
      <c r="D153" s="1">
        <v>37.5</v>
      </c>
      <c r="E153" s="1">
        <v>1145</v>
      </c>
      <c r="F153" s="1">
        <v>723</v>
      </c>
      <c r="G153" s="1">
        <v>492</v>
      </c>
      <c r="H153" s="1">
        <v>316</v>
      </c>
      <c r="I153" s="1">
        <v>128</v>
      </c>
      <c r="J153" s="1">
        <v>79</v>
      </c>
      <c r="K153" s="1">
        <v>47</v>
      </c>
      <c r="L153" s="1">
        <v>33.799999999999997</v>
      </c>
      <c r="M153" s="1">
        <v>42.7</v>
      </c>
    </row>
    <row r="154" spans="1:13" x14ac:dyDescent="0.3">
      <c r="A154" s="1" t="s">
        <v>11</v>
      </c>
      <c r="B154" s="1">
        <v>80908</v>
      </c>
      <c r="C154" s="1">
        <v>3</v>
      </c>
      <c r="D154" s="1">
        <v>37.799999999999997</v>
      </c>
      <c r="E154" s="1">
        <v>1053</v>
      </c>
      <c r="F154" s="1">
        <v>654</v>
      </c>
      <c r="G154" s="1">
        <v>459</v>
      </c>
      <c r="H154" s="1">
        <v>305</v>
      </c>
      <c r="I154" s="1">
        <v>131</v>
      </c>
      <c r="J154" s="1">
        <v>83</v>
      </c>
      <c r="K154" s="1">
        <v>50</v>
      </c>
      <c r="L154" s="1">
        <v>33.799999999999997</v>
      </c>
      <c r="M154" s="1">
        <v>42.7</v>
      </c>
    </row>
    <row r="155" spans="1:13" x14ac:dyDescent="0.3">
      <c r="A155" s="1" t="s">
        <v>11</v>
      </c>
      <c r="B155" s="1">
        <v>80908</v>
      </c>
      <c r="C155" s="1">
        <v>4</v>
      </c>
      <c r="D155" s="1">
        <v>38.5</v>
      </c>
      <c r="E155" s="1">
        <v>1039</v>
      </c>
      <c r="F155" s="1">
        <v>659</v>
      </c>
      <c r="G155" s="1">
        <v>470</v>
      </c>
      <c r="H155" s="1">
        <v>314</v>
      </c>
      <c r="I155" s="1">
        <v>134</v>
      </c>
      <c r="J155" s="1">
        <v>85</v>
      </c>
      <c r="K155" s="1">
        <v>51</v>
      </c>
      <c r="L155" s="1">
        <v>33.799999999999997</v>
      </c>
      <c r="M155" s="1">
        <v>42.7</v>
      </c>
    </row>
    <row r="156" spans="1:13" x14ac:dyDescent="0.3">
      <c r="A156" s="1" t="s">
        <v>11</v>
      </c>
      <c r="B156" s="1">
        <v>81007</v>
      </c>
      <c r="C156" s="1">
        <v>2</v>
      </c>
      <c r="D156" s="1">
        <v>40.1</v>
      </c>
      <c r="E156" s="1">
        <v>625</v>
      </c>
      <c r="F156" s="1">
        <v>458</v>
      </c>
      <c r="G156" s="1">
        <v>342</v>
      </c>
      <c r="H156" s="1">
        <v>212</v>
      </c>
      <c r="I156" s="1">
        <v>90</v>
      </c>
      <c r="J156" s="1">
        <v>65</v>
      </c>
      <c r="K156" s="1">
        <v>37</v>
      </c>
      <c r="L156" s="1">
        <v>33.4</v>
      </c>
      <c r="M156" s="1">
        <v>42.3</v>
      </c>
    </row>
    <row r="157" spans="1:13" x14ac:dyDescent="0.3">
      <c r="A157" s="1" t="s">
        <v>11</v>
      </c>
      <c r="B157" s="1">
        <v>81007</v>
      </c>
      <c r="C157" s="1">
        <v>3</v>
      </c>
      <c r="D157" s="1">
        <v>40.5</v>
      </c>
      <c r="E157" s="1">
        <v>595</v>
      </c>
      <c r="F157" s="1">
        <v>437</v>
      </c>
      <c r="G157" s="1">
        <v>331</v>
      </c>
      <c r="H157" s="1">
        <v>208</v>
      </c>
      <c r="I157" s="1">
        <v>93</v>
      </c>
      <c r="J157" s="1">
        <v>64</v>
      </c>
      <c r="K157" s="1">
        <v>36</v>
      </c>
      <c r="L157" s="1">
        <v>33.4</v>
      </c>
      <c r="M157" s="1">
        <v>42.3</v>
      </c>
    </row>
    <row r="158" spans="1:13" x14ac:dyDescent="0.3">
      <c r="A158" s="1" t="s">
        <v>11</v>
      </c>
      <c r="B158" s="1">
        <v>81007</v>
      </c>
      <c r="C158" s="1">
        <v>4</v>
      </c>
      <c r="D158" s="1">
        <v>40.4</v>
      </c>
      <c r="E158" s="1">
        <v>594</v>
      </c>
      <c r="F158" s="1">
        <v>429</v>
      </c>
      <c r="G158" s="1">
        <v>325</v>
      </c>
      <c r="H158" s="1">
        <v>206</v>
      </c>
      <c r="I158" s="1">
        <v>92</v>
      </c>
      <c r="J158" s="1">
        <v>74</v>
      </c>
      <c r="K158" s="1">
        <v>30</v>
      </c>
      <c r="L158" s="1">
        <v>33.4</v>
      </c>
      <c r="M158" s="1">
        <v>42.3</v>
      </c>
    </row>
    <row r="159" spans="1:13" x14ac:dyDescent="0.3">
      <c r="A159" s="1" t="s">
        <v>11</v>
      </c>
      <c r="B159" s="1">
        <v>81166</v>
      </c>
      <c r="C159" s="1">
        <v>2</v>
      </c>
      <c r="D159" s="1">
        <v>37.6</v>
      </c>
      <c r="E159" s="1">
        <v>623</v>
      </c>
      <c r="F159" s="1">
        <v>438</v>
      </c>
      <c r="G159" s="1">
        <v>331</v>
      </c>
      <c r="H159" s="1">
        <v>216</v>
      </c>
      <c r="I159" s="1">
        <v>133</v>
      </c>
      <c r="J159" s="1">
        <v>103</v>
      </c>
      <c r="K159" s="1">
        <v>69</v>
      </c>
      <c r="L159" s="1">
        <v>33.5</v>
      </c>
      <c r="M159" s="1">
        <v>42.3</v>
      </c>
    </row>
    <row r="160" spans="1:13" x14ac:dyDescent="0.3">
      <c r="A160" s="1" t="s">
        <v>11</v>
      </c>
      <c r="B160" s="1">
        <v>81166</v>
      </c>
      <c r="C160" s="1">
        <v>3</v>
      </c>
      <c r="D160" s="1">
        <v>38.200000000000003</v>
      </c>
      <c r="E160" s="1">
        <v>611</v>
      </c>
      <c r="F160" s="1">
        <v>415</v>
      </c>
      <c r="G160" s="1">
        <v>321</v>
      </c>
      <c r="H160" s="1">
        <v>213</v>
      </c>
      <c r="I160" s="1">
        <v>134</v>
      </c>
      <c r="J160" s="1">
        <v>105</v>
      </c>
      <c r="K160" s="1">
        <v>71</v>
      </c>
      <c r="L160" s="1">
        <v>33.5</v>
      </c>
      <c r="M160" s="1">
        <v>42.3</v>
      </c>
    </row>
    <row r="161" spans="1:13" x14ac:dyDescent="0.3">
      <c r="A161" s="1" t="s">
        <v>11</v>
      </c>
      <c r="B161" s="1">
        <v>81166</v>
      </c>
      <c r="C161" s="1">
        <v>4</v>
      </c>
      <c r="D161" s="1">
        <v>38.299999999999997</v>
      </c>
      <c r="E161" s="1">
        <v>588</v>
      </c>
      <c r="F161" s="1">
        <v>417</v>
      </c>
      <c r="G161" s="1">
        <v>321</v>
      </c>
      <c r="H161" s="1">
        <v>215</v>
      </c>
      <c r="I161" s="1">
        <v>135</v>
      </c>
      <c r="J161" s="1">
        <v>105</v>
      </c>
      <c r="K161" s="1">
        <v>72</v>
      </c>
      <c r="L161" s="1">
        <v>33.5</v>
      </c>
      <c r="M161" s="1">
        <v>42.3</v>
      </c>
    </row>
    <row r="162" spans="1:13" x14ac:dyDescent="0.3">
      <c r="A162" s="1" t="s">
        <v>11</v>
      </c>
      <c r="B162" s="1">
        <v>81295</v>
      </c>
      <c r="C162" s="1">
        <v>2</v>
      </c>
      <c r="D162" s="1">
        <v>41.8</v>
      </c>
      <c r="E162" s="1">
        <v>250</v>
      </c>
      <c r="F162" s="1">
        <v>188</v>
      </c>
      <c r="G162" s="1">
        <v>153</v>
      </c>
      <c r="H162" s="1">
        <v>112</v>
      </c>
      <c r="I162" s="1">
        <v>67</v>
      </c>
      <c r="J162" s="1">
        <v>54</v>
      </c>
      <c r="K162" s="1">
        <v>27</v>
      </c>
      <c r="L162" s="1">
        <v>33.5</v>
      </c>
      <c r="M162" s="1">
        <v>42.4</v>
      </c>
    </row>
    <row r="163" spans="1:13" x14ac:dyDescent="0.3">
      <c r="A163" s="1" t="s">
        <v>11</v>
      </c>
      <c r="B163" s="1">
        <v>81295</v>
      </c>
      <c r="C163" s="1">
        <v>3</v>
      </c>
      <c r="D163" s="1">
        <v>41.6</v>
      </c>
      <c r="E163" s="1">
        <v>235</v>
      </c>
      <c r="F163" s="1">
        <v>183</v>
      </c>
      <c r="G163" s="1">
        <v>150</v>
      </c>
      <c r="H163" s="1">
        <v>109</v>
      </c>
      <c r="I163" s="1">
        <v>66</v>
      </c>
      <c r="J163" s="1">
        <v>55</v>
      </c>
      <c r="K163" s="1">
        <v>34</v>
      </c>
      <c r="L163" s="1">
        <v>33.5</v>
      </c>
      <c r="M163" s="1">
        <v>42.4</v>
      </c>
    </row>
    <row r="164" spans="1:13" x14ac:dyDescent="0.3">
      <c r="A164" s="1" t="s">
        <v>11</v>
      </c>
      <c r="B164" s="1">
        <v>81295</v>
      </c>
      <c r="C164" s="1">
        <v>4</v>
      </c>
      <c r="D164" s="1">
        <v>41.9</v>
      </c>
      <c r="E164" s="1">
        <v>233</v>
      </c>
      <c r="F164" s="1">
        <v>183</v>
      </c>
      <c r="G164" s="1">
        <v>150</v>
      </c>
      <c r="H164" s="1">
        <v>108</v>
      </c>
      <c r="I164" s="1">
        <v>66</v>
      </c>
      <c r="J164" s="1">
        <v>64</v>
      </c>
      <c r="K164" s="1">
        <v>26</v>
      </c>
      <c r="L164" s="1">
        <v>33.5</v>
      </c>
      <c r="M164" s="1">
        <v>42.4</v>
      </c>
    </row>
    <row r="165" spans="1:13" x14ac:dyDescent="0.3">
      <c r="A165" s="1" t="s">
        <v>11</v>
      </c>
      <c r="B165" s="1">
        <v>81575</v>
      </c>
      <c r="C165" s="1">
        <v>2</v>
      </c>
      <c r="D165" s="1">
        <v>42.3</v>
      </c>
      <c r="E165" s="1">
        <v>371</v>
      </c>
      <c r="F165" s="1">
        <v>260</v>
      </c>
      <c r="G165" s="1">
        <v>210</v>
      </c>
      <c r="H165" s="1">
        <v>156</v>
      </c>
      <c r="I165" s="1">
        <v>95</v>
      </c>
      <c r="J165" s="1">
        <v>59</v>
      </c>
      <c r="K165" s="1">
        <v>54</v>
      </c>
      <c r="L165" s="1">
        <v>33.5</v>
      </c>
      <c r="M165" s="1">
        <v>43.1</v>
      </c>
    </row>
    <row r="166" spans="1:13" x14ac:dyDescent="0.3">
      <c r="A166" s="1" t="s">
        <v>11</v>
      </c>
      <c r="B166" s="1">
        <v>81575</v>
      </c>
      <c r="C166" s="1">
        <v>3</v>
      </c>
      <c r="D166" s="1">
        <v>42.1</v>
      </c>
      <c r="E166" s="1">
        <v>351</v>
      </c>
      <c r="F166" s="1">
        <v>253</v>
      </c>
      <c r="G166" s="1">
        <v>206</v>
      </c>
      <c r="H166" s="1">
        <v>153</v>
      </c>
      <c r="I166" s="1">
        <v>94</v>
      </c>
      <c r="J166" s="1">
        <v>68</v>
      </c>
      <c r="K166" s="1">
        <v>53</v>
      </c>
      <c r="L166" s="1">
        <v>33.5</v>
      </c>
      <c r="M166" s="1">
        <v>43.1</v>
      </c>
    </row>
    <row r="167" spans="1:13" x14ac:dyDescent="0.3">
      <c r="A167" s="1" t="s">
        <v>11</v>
      </c>
      <c r="B167" s="1">
        <v>81575</v>
      </c>
      <c r="C167" s="1">
        <v>4</v>
      </c>
      <c r="D167" s="1">
        <v>41.9</v>
      </c>
      <c r="E167" s="1">
        <v>348</v>
      </c>
      <c r="F167" s="1">
        <v>253</v>
      </c>
      <c r="G167" s="1">
        <v>206</v>
      </c>
      <c r="H167" s="1">
        <v>152</v>
      </c>
      <c r="I167" s="1">
        <v>94</v>
      </c>
      <c r="J167" s="1">
        <v>74</v>
      </c>
      <c r="K167" s="1">
        <v>54</v>
      </c>
      <c r="L167" s="1">
        <v>33.5</v>
      </c>
      <c r="M167" s="1">
        <v>43.1</v>
      </c>
    </row>
    <row r="168" spans="1:13" x14ac:dyDescent="0.3">
      <c r="A168" s="1" t="s">
        <v>11</v>
      </c>
      <c r="B168" s="1">
        <v>81771</v>
      </c>
      <c r="C168" s="1">
        <v>2</v>
      </c>
      <c r="D168" s="1">
        <v>41.9</v>
      </c>
      <c r="E168" s="1">
        <v>462</v>
      </c>
      <c r="F168" s="1">
        <v>342</v>
      </c>
      <c r="G168" s="1">
        <v>270</v>
      </c>
      <c r="H168" s="1">
        <v>186</v>
      </c>
      <c r="I168" s="1">
        <v>101</v>
      </c>
      <c r="J168" s="1">
        <v>79</v>
      </c>
      <c r="K168" s="1">
        <v>46</v>
      </c>
      <c r="L168" s="1">
        <v>33.5</v>
      </c>
      <c r="M168" s="1">
        <v>42.9</v>
      </c>
    </row>
    <row r="169" spans="1:13" x14ac:dyDescent="0.3">
      <c r="A169" s="1" t="s">
        <v>11</v>
      </c>
      <c r="B169" s="1">
        <v>81771</v>
      </c>
      <c r="C169" s="1">
        <v>3</v>
      </c>
      <c r="D169" s="1">
        <v>41.8</v>
      </c>
      <c r="E169" s="1">
        <v>446</v>
      </c>
      <c r="F169" s="1">
        <v>336</v>
      </c>
      <c r="G169" s="1">
        <v>268</v>
      </c>
      <c r="H169" s="1">
        <v>184</v>
      </c>
      <c r="I169" s="1">
        <v>101</v>
      </c>
      <c r="J169" s="1">
        <v>75</v>
      </c>
      <c r="K169" s="1">
        <v>49</v>
      </c>
      <c r="L169" s="1">
        <v>33.5</v>
      </c>
      <c r="M169" s="1">
        <v>42.9</v>
      </c>
    </row>
    <row r="170" spans="1:13" x14ac:dyDescent="0.3">
      <c r="A170" s="1" t="s">
        <v>11</v>
      </c>
      <c r="B170" s="1">
        <v>81771</v>
      </c>
      <c r="C170" s="1">
        <v>4</v>
      </c>
      <c r="D170" s="1">
        <v>41.3</v>
      </c>
      <c r="E170" s="1">
        <v>456</v>
      </c>
      <c r="F170" s="1">
        <v>330</v>
      </c>
      <c r="G170" s="1">
        <v>264</v>
      </c>
      <c r="H170" s="1">
        <v>182</v>
      </c>
      <c r="I170" s="1">
        <v>99</v>
      </c>
      <c r="J170" s="1">
        <v>74</v>
      </c>
      <c r="K170" s="1">
        <v>47</v>
      </c>
      <c r="L170" s="1">
        <v>33.5</v>
      </c>
      <c r="M170" s="1">
        <v>42.9</v>
      </c>
    </row>
    <row r="171" spans="1:13" x14ac:dyDescent="0.3">
      <c r="A171" s="1" t="s">
        <v>11</v>
      </c>
      <c r="B171" s="1">
        <v>81994</v>
      </c>
      <c r="C171" s="1">
        <v>2</v>
      </c>
      <c r="D171" s="1">
        <v>38.799999999999997</v>
      </c>
      <c r="E171" s="1">
        <v>1192</v>
      </c>
      <c r="F171" s="1">
        <v>810</v>
      </c>
      <c r="G171" s="1">
        <v>632</v>
      </c>
      <c r="H171" s="1">
        <v>430</v>
      </c>
      <c r="I171" s="1">
        <v>204</v>
      </c>
      <c r="J171" s="1">
        <v>129</v>
      </c>
      <c r="K171" s="1">
        <v>84</v>
      </c>
      <c r="L171" s="1">
        <v>33.5</v>
      </c>
      <c r="M171" s="1">
        <v>42</v>
      </c>
    </row>
    <row r="172" spans="1:13" x14ac:dyDescent="0.3">
      <c r="A172" s="1" t="s">
        <v>11</v>
      </c>
      <c r="B172" s="1">
        <v>81994</v>
      </c>
      <c r="C172" s="1">
        <v>3</v>
      </c>
      <c r="D172" s="1">
        <v>39.4</v>
      </c>
      <c r="E172" s="1">
        <v>1111</v>
      </c>
      <c r="F172" s="1">
        <v>792</v>
      </c>
      <c r="G172" s="1">
        <v>625</v>
      </c>
      <c r="H172" s="1">
        <v>429</v>
      </c>
      <c r="I172" s="1">
        <v>210</v>
      </c>
      <c r="J172" s="1">
        <v>143</v>
      </c>
      <c r="K172" s="1">
        <v>87</v>
      </c>
      <c r="L172" s="1">
        <v>33.5</v>
      </c>
      <c r="M172" s="1">
        <v>42</v>
      </c>
    </row>
    <row r="173" spans="1:13" x14ac:dyDescent="0.3">
      <c r="A173" s="1" t="s">
        <v>11</v>
      </c>
      <c r="B173" s="1">
        <v>81994</v>
      </c>
      <c r="C173" s="1">
        <v>4</v>
      </c>
      <c r="D173" s="1">
        <v>39.200000000000003</v>
      </c>
      <c r="E173" s="1">
        <v>1096</v>
      </c>
      <c r="F173" s="1">
        <v>783</v>
      </c>
      <c r="G173" s="1">
        <v>620</v>
      </c>
      <c r="H173" s="1">
        <v>425</v>
      </c>
      <c r="I173" s="1">
        <v>210</v>
      </c>
      <c r="J173" s="1">
        <v>127</v>
      </c>
      <c r="K173" s="1">
        <v>86</v>
      </c>
      <c r="L173" s="1">
        <v>33.5</v>
      </c>
      <c r="M173" s="1">
        <v>42</v>
      </c>
    </row>
    <row r="174" spans="1:13" x14ac:dyDescent="0.3">
      <c r="A174" s="1" t="s">
        <v>11</v>
      </c>
      <c r="B174" s="1">
        <v>82223</v>
      </c>
      <c r="C174" s="1">
        <v>2</v>
      </c>
      <c r="D174" s="1">
        <v>41</v>
      </c>
      <c r="E174" s="1">
        <v>610</v>
      </c>
      <c r="F174" s="1">
        <v>416</v>
      </c>
      <c r="G174" s="1">
        <v>312</v>
      </c>
      <c r="H174" s="1">
        <v>203</v>
      </c>
      <c r="I174" s="1">
        <v>83</v>
      </c>
      <c r="J174" s="1">
        <v>57</v>
      </c>
      <c r="K174" s="1">
        <v>35</v>
      </c>
      <c r="L174" s="1">
        <v>32.4</v>
      </c>
      <c r="M174" s="1">
        <v>42</v>
      </c>
    </row>
    <row r="175" spans="1:13" x14ac:dyDescent="0.3">
      <c r="A175" s="1" t="s">
        <v>11</v>
      </c>
      <c r="B175" s="1">
        <v>82223</v>
      </c>
      <c r="C175" s="1">
        <v>3</v>
      </c>
      <c r="D175" s="1">
        <v>40.700000000000003</v>
      </c>
      <c r="E175" s="1">
        <v>597</v>
      </c>
      <c r="F175" s="1">
        <v>397</v>
      </c>
      <c r="G175" s="1">
        <v>302</v>
      </c>
      <c r="H175" s="1">
        <v>200</v>
      </c>
      <c r="I175" s="1">
        <v>87</v>
      </c>
      <c r="J175" s="1">
        <v>59</v>
      </c>
      <c r="K175" s="1">
        <v>37</v>
      </c>
      <c r="L175" s="1">
        <v>32.4</v>
      </c>
      <c r="M175" s="1">
        <v>42</v>
      </c>
    </row>
    <row r="176" spans="1:13" x14ac:dyDescent="0.3">
      <c r="A176" s="1" t="s">
        <v>11</v>
      </c>
      <c r="B176" s="1">
        <v>82223</v>
      </c>
      <c r="C176" s="1">
        <v>4</v>
      </c>
      <c r="D176" s="1">
        <v>41</v>
      </c>
      <c r="E176" s="1">
        <v>572</v>
      </c>
      <c r="F176" s="1">
        <v>398</v>
      </c>
      <c r="G176" s="1">
        <v>304</v>
      </c>
      <c r="H176" s="1">
        <v>203</v>
      </c>
      <c r="I176" s="1">
        <v>88</v>
      </c>
      <c r="J176" s="1">
        <v>61</v>
      </c>
      <c r="K176" s="1">
        <v>38</v>
      </c>
      <c r="L176" s="1">
        <v>32.4</v>
      </c>
      <c r="M176" s="1">
        <v>42</v>
      </c>
    </row>
    <row r="177" spans="1:13" x14ac:dyDescent="0.3">
      <c r="A177" s="1" t="s">
        <v>11</v>
      </c>
      <c r="B177" s="1">
        <v>82466</v>
      </c>
      <c r="C177" s="1">
        <v>2</v>
      </c>
      <c r="D177" s="1">
        <v>38.5</v>
      </c>
      <c r="E177" s="1">
        <v>987</v>
      </c>
      <c r="F177" s="1">
        <v>728</v>
      </c>
      <c r="G177" s="1">
        <v>574</v>
      </c>
      <c r="H177" s="1">
        <v>402</v>
      </c>
      <c r="I177" s="1">
        <v>223</v>
      </c>
      <c r="J177" s="1">
        <v>167</v>
      </c>
      <c r="K177" s="1">
        <v>108</v>
      </c>
      <c r="L177" s="1">
        <v>32.5</v>
      </c>
      <c r="M177" s="1">
        <v>41.5</v>
      </c>
    </row>
    <row r="178" spans="1:13" x14ac:dyDescent="0.3">
      <c r="A178" s="1" t="s">
        <v>11</v>
      </c>
      <c r="B178" s="1">
        <v>82466</v>
      </c>
      <c r="C178" s="1">
        <v>3</v>
      </c>
      <c r="D178" s="1">
        <v>38.799999999999997</v>
      </c>
      <c r="E178" s="1">
        <v>968</v>
      </c>
      <c r="F178" s="1">
        <v>713</v>
      </c>
      <c r="G178" s="1">
        <v>566</v>
      </c>
      <c r="H178" s="1">
        <v>400</v>
      </c>
      <c r="I178" s="1">
        <v>222</v>
      </c>
      <c r="J178" s="1">
        <v>167</v>
      </c>
      <c r="K178" s="1">
        <v>109</v>
      </c>
      <c r="L178" s="1">
        <v>32.5</v>
      </c>
      <c r="M178" s="1">
        <v>41.5</v>
      </c>
    </row>
    <row r="179" spans="1:13" x14ac:dyDescent="0.3">
      <c r="A179" s="1" t="s">
        <v>11</v>
      </c>
      <c r="B179" s="1">
        <v>82466</v>
      </c>
      <c r="C179" s="1">
        <v>4</v>
      </c>
      <c r="D179" s="1">
        <v>39</v>
      </c>
      <c r="E179" s="1">
        <v>1033</v>
      </c>
      <c r="F179" s="1">
        <v>716</v>
      </c>
      <c r="G179" s="1">
        <v>574</v>
      </c>
      <c r="H179" s="1">
        <v>402</v>
      </c>
      <c r="I179" s="1">
        <v>225</v>
      </c>
      <c r="J179" s="1">
        <v>169</v>
      </c>
      <c r="K179" s="1">
        <v>109</v>
      </c>
      <c r="L179" s="1">
        <v>32.5</v>
      </c>
      <c r="M179" s="1">
        <v>41.5</v>
      </c>
    </row>
    <row r="180" spans="1:13" x14ac:dyDescent="0.3">
      <c r="A180" s="1" t="s">
        <v>11</v>
      </c>
      <c r="B180" s="1">
        <v>82673</v>
      </c>
      <c r="C180" s="1">
        <v>2</v>
      </c>
      <c r="D180" s="1">
        <v>38.5</v>
      </c>
      <c r="E180" s="1">
        <v>777</v>
      </c>
      <c r="F180" s="1">
        <v>601</v>
      </c>
      <c r="G180" s="1">
        <v>468</v>
      </c>
      <c r="H180" s="1">
        <v>328</v>
      </c>
      <c r="I180" s="1">
        <v>178</v>
      </c>
      <c r="J180" s="1">
        <v>136</v>
      </c>
      <c r="K180" s="1">
        <v>333</v>
      </c>
      <c r="L180" s="1">
        <v>32.299999999999997</v>
      </c>
      <c r="M180" s="1">
        <v>42.1</v>
      </c>
    </row>
    <row r="181" spans="1:13" x14ac:dyDescent="0.3">
      <c r="A181" s="1" t="s">
        <v>11</v>
      </c>
      <c r="B181" s="1">
        <v>82673</v>
      </c>
      <c r="C181" s="1">
        <v>3</v>
      </c>
      <c r="D181" s="1">
        <v>38.9</v>
      </c>
      <c r="E181" s="1">
        <v>696</v>
      </c>
      <c r="F181" s="1">
        <v>551</v>
      </c>
      <c r="G181" s="1">
        <v>441</v>
      </c>
      <c r="H181" s="1">
        <v>309</v>
      </c>
      <c r="I181" s="1">
        <v>219</v>
      </c>
      <c r="J181" s="1">
        <v>137</v>
      </c>
      <c r="K181" s="1">
        <v>363</v>
      </c>
      <c r="L181" s="1">
        <v>32.299999999999997</v>
      </c>
      <c r="M181" s="1">
        <v>42.1</v>
      </c>
    </row>
    <row r="182" spans="1:13" x14ac:dyDescent="0.3">
      <c r="A182" s="1" t="s">
        <v>11</v>
      </c>
      <c r="B182" s="1">
        <v>82673</v>
      </c>
      <c r="C182" s="1">
        <v>4</v>
      </c>
      <c r="D182" s="1">
        <v>39.200000000000003</v>
      </c>
      <c r="E182" s="1">
        <v>683</v>
      </c>
      <c r="F182" s="1">
        <v>540</v>
      </c>
      <c r="G182" s="1">
        <v>435</v>
      </c>
      <c r="H182" s="1">
        <v>176</v>
      </c>
      <c r="I182" s="1">
        <v>-322</v>
      </c>
      <c r="J182" s="1">
        <v>145</v>
      </c>
      <c r="K182" s="1">
        <v>260</v>
      </c>
      <c r="L182" s="1">
        <v>32.299999999999997</v>
      </c>
      <c r="M182" s="1">
        <v>42.1</v>
      </c>
    </row>
    <row r="183" spans="1:13" x14ac:dyDescent="0.3">
      <c r="A183" s="1" t="s">
        <v>11</v>
      </c>
      <c r="B183" s="1">
        <v>82803</v>
      </c>
      <c r="C183" s="1">
        <v>2</v>
      </c>
      <c r="D183" s="1">
        <v>40.200000000000003</v>
      </c>
      <c r="E183" s="1">
        <v>751</v>
      </c>
      <c r="F183" s="1">
        <v>501</v>
      </c>
      <c r="G183" s="1">
        <v>393</v>
      </c>
      <c r="H183" s="1">
        <v>280</v>
      </c>
      <c r="I183" s="1">
        <v>166</v>
      </c>
      <c r="J183" s="1">
        <v>126</v>
      </c>
      <c r="K183" s="1">
        <v>83</v>
      </c>
      <c r="L183" s="1">
        <v>32.200000000000003</v>
      </c>
      <c r="M183" s="1">
        <v>42.3</v>
      </c>
    </row>
    <row r="184" spans="1:13" x14ac:dyDescent="0.3">
      <c r="A184" s="1" t="s">
        <v>11</v>
      </c>
      <c r="B184" s="1">
        <v>82803</v>
      </c>
      <c r="C184" s="1">
        <v>3</v>
      </c>
      <c r="D184" s="1">
        <v>40.5</v>
      </c>
      <c r="E184" s="1">
        <v>677</v>
      </c>
      <c r="F184" s="1">
        <v>462</v>
      </c>
      <c r="G184" s="1">
        <v>369</v>
      </c>
      <c r="H184" s="1">
        <v>267</v>
      </c>
      <c r="I184" s="1">
        <v>162</v>
      </c>
      <c r="J184" s="1">
        <v>125</v>
      </c>
      <c r="K184" s="1">
        <v>83</v>
      </c>
      <c r="L184" s="1">
        <v>32.200000000000003</v>
      </c>
      <c r="M184" s="1">
        <v>42.3</v>
      </c>
    </row>
    <row r="185" spans="1:13" x14ac:dyDescent="0.3">
      <c r="A185" s="1" t="s">
        <v>11</v>
      </c>
      <c r="B185" s="1">
        <v>82803</v>
      </c>
      <c r="C185" s="1">
        <v>4</v>
      </c>
      <c r="D185" s="1">
        <v>40.5</v>
      </c>
      <c r="E185" s="1">
        <v>606</v>
      </c>
      <c r="F185" s="1">
        <v>457</v>
      </c>
      <c r="G185" s="1">
        <v>365</v>
      </c>
      <c r="H185" s="1">
        <v>266</v>
      </c>
      <c r="I185" s="1">
        <v>162</v>
      </c>
      <c r="J185" s="1">
        <v>131</v>
      </c>
      <c r="K185" s="1">
        <v>80</v>
      </c>
      <c r="L185" s="1">
        <v>32.200000000000003</v>
      </c>
      <c r="M185" s="1">
        <v>42.3</v>
      </c>
    </row>
    <row r="186" spans="1:13" x14ac:dyDescent="0.3">
      <c r="A186" s="1" t="s">
        <v>11</v>
      </c>
      <c r="B186" s="1">
        <v>83001</v>
      </c>
      <c r="C186" s="1">
        <v>2</v>
      </c>
      <c r="D186" s="1">
        <v>42.4</v>
      </c>
      <c r="E186" s="1">
        <v>298</v>
      </c>
      <c r="F186" s="1">
        <v>241</v>
      </c>
      <c r="G186" s="1">
        <v>207</v>
      </c>
      <c r="H186" s="1">
        <v>169</v>
      </c>
      <c r="I186" s="1">
        <v>118</v>
      </c>
      <c r="J186" s="1">
        <v>98</v>
      </c>
      <c r="K186" s="1">
        <v>74</v>
      </c>
      <c r="L186" s="1">
        <v>32.200000000000003</v>
      </c>
      <c r="M186" s="1">
        <v>42.6</v>
      </c>
    </row>
    <row r="187" spans="1:13" x14ac:dyDescent="0.3">
      <c r="A187" s="1" t="s">
        <v>11</v>
      </c>
      <c r="B187" s="1">
        <v>83001</v>
      </c>
      <c r="C187" s="1">
        <v>3</v>
      </c>
      <c r="D187" s="1">
        <v>42.3</v>
      </c>
      <c r="E187" s="1">
        <v>273</v>
      </c>
      <c r="F187" s="1">
        <v>231</v>
      </c>
      <c r="G187" s="1">
        <v>199</v>
      </c>
      <c r="H187" s="1">
        <v>163</v>
      </c>
      <c r="I187" s="1">
        <v>115</v>
      </c>
      <c r="J187" s="1">
        <v>96</v>
      </c>
      <c r="K187" s="1">
        <v>73</v>
      </c>
      <c r="L187" s="1">
        <v>32.200000000000003</v>
      </c>
      <c r="M187" s="1">
        <v>42.6</v>
      </c>
    </row>
    <row r="188" spans="1:13" x14ac:dyDescent="0.3">
      <c r="A188" s="1" t="s">
        <v>11</v>
      </c>
      <c r="B188" s="1">
        <v>83001</v>
      </c>
      <c r="C188" s="1">
        <v>4</v>
      </c>
      <c r="D188" s="1">
        <v>42.3</v>
      </c>
      <c r="E188" s="1">
        <v>271</v>
      </c>
      <c r="F188" s="1">
        <v>228</v>
      </c>
      <c r="G188" s="1">
        <v>197</v>
      </c>
      <c r="H188" s="1">
        <v>163</v>
      </c>
      <c r="I188" s="1">
        <v>114</v>
      </c>
      <c r="J188" s="1">
        <v>94</v>
      </c>
      <c r="K188" s="1">
        <v>72</v>
      </c>
      <c r="L188" s="1">
        <v>32.200000000000003</v>
      </c>
      <c r="M188" s="1">
        <v>42.6</v>
      </c>
    </row>
    <row r="189" spans="1:13" x14ac:dyDescent="0.3">
      <c r="A189" s="1" t="s">
        <v>11</v>
      </c>
      <c r="B189" s="1">
        <v>83273</v>
      </c>
      <c r="C189" s="1">
        <v>2</v>
      </c>
      <c r="D189" s="1">
        <v>40.299999999999997</v>
      </c>
      <c r="E189" s="1">
        <v>692</v>
      </c>
      <c r="F189" s="1">
        <v>456</v>
      </c>
      <c r="G189" s="1">
        <v>328</v>
      </c>
      <c r="H189" s="1">
        <v>195</v>
      </c>
      <c r="I189" s="1">
        <v>90</v>
      </c>
      <c r="J189" s="1">
        <v>63</v>
      </c>
      <c r="K189" s="1">
        <v>43</v>
      </c>
      <c r="L189" s="1">
        <v>32.200000000000003</v>
      </c>
      <c r="M189" s="1">
        <v>42.9</v>
      </c>
    </row>
    <row r="190" spans="1:13" x14ac:dyDescent="0.3">
      <c r="A190" s="1" t="s">
        <v>11</v>
      </c>
      <c r="B190" s="1">
        <v>83273</v>
      </c>
      <c r="C190" s="1">
        <v>3</v>
      </c>
      <c r="D190" s="1">
        <v>40.4</v>
      </c>
      <c r="E190" s="1">
        <v>640</v>
      </c>
      <c r="F190" s="1">
        <v>442</v>
      </c>
      <c r="G190" s="1">
        <v>320</v>
      </c>
      <c r="H190" s="1">
        <v>191</v>
      </c>
      <c r="I190" s="1">
        <v>89</v>
      </c>
      <c r="J190" s="1">
        <v>67</v>
      </c>
      <c r="K190" s="1">
        <v>43</v>
      </c>
      <c r="L190" s="1">
        <v>32.200000000000003</v>
      </c>
      <c r="M190" s="1">
        <v>42.9</v>
      </c>
    </row>
    <row r="191" spans="1:13" x14ac:dyDescent="0.3">
      <c r="A191" s="1" t="s">
        <v>11</v>
      </c>
      <c r="B191" s="1">
        <v>83273</v>
      </c>
      <c r="C191" s="1">
        <v>4</v>
      </c>
      <c r="D191" s="1">
        <v>40.200000000000003</v>
      </c>
      <c r="E191" s="1">
        <v>642</v>
      </c>
      <c r="F191" s="1">
        <v>438</v>
      </c>
      <c r="G191" s="1">
        <v>317</v>
      </c>
      <c r="H191" s="1">
        <v>191</v>
      </c>
      <c r="I191" s="1">
        <v>89</v>
      </c>
      <c r="J191" s="1">
        <v>70</v>
      </c>
      <c r="K191" s="1">
        <v>47</v>
      </c>
      <c r="L191" s="1">
        <v>32.200000000000003</v>
      </c>
      <c r="M191" s="1">
        <v>42.9</v>
      </c>
    </row>
    <row r="192" spans="1:13" x14ac:dyDescent="0.3">
      <c r="A192" s="1" t="s">
        <v>11</v>
      </c>
      <c r="B192" s="1">
        <v>83498</v>
      </c>
      <c r="C192" s="1">
        <v>2</v>
      </c>
      <c r="D192" s="1">
        <v>42</v>
      </c>
      <c r="E192" s="1">
        <v>364</v>
      </c>
      <c r="F192" s="1">
        <v>267</v>
      </c>
      <c r="G192" s="1">
        <v>203</v>
      </c>
      <c r="H192" s="1">
        <v>141</v>
      </c>
      <c r="I192" s="1">
        <v>78</v>
      </c>
      <c r="J192" s="1">
        <v>62</v>
      </c>
      <c r="K192" s="1">
        <v>43</v>
      </c>
      <c r="L192" s="1">
        <v>31.9</v>
      </c>
      <c r="M192" s="1">
        <v>42.7</v>
      </c>
    </row>
    <row r="193" spans="1:13" x14ac:dyDescent="0.3">
      <c r="A193" s="1" t="s">
        <v>11</v>
      </c>
      <c r="B193" s="1">
        <v>83498</v>
      </c>
      <c r="C193" s="1">
        <v>3</v>
      </c>
      <c r="D193" s="1">
        <v>42.2</v>
      </c>
      <c r="E193" s="1">
        <v>360</v>
      </c>
      <c r="F193" s="1">
        <v>256</v>
      </c>
      <c r="G193" s="1">
        <v>197</v>
      </c>
      <c r="H193" s="1">
        <v>139</v>
      </c>
      <c r="I193" s="1">
        <v>78</v>
      </c>
      <c r="J193" s="1">
        <v>62</v>
      </c>
      <c r="K193" s="1">
        <v>43</v>
      </c>
      <c r="L193" s="1">
        <v>31.9</v>
      </c>
      <c r="M193" s="1">
        <v>42.7</v>
      </c>
    </row>
    <row r="194" spans="1:13" x14ac:dyDescent="0.3">
      <c r="A194" s="1" t="s">
        <v>11</v>
      </c>
      <c r="B194" s="1">
        <v>83498</v>
      </c>
      <c r="C194" s="1">
        <v>4</v>
      </c>
      <c r="D194" s="1">
        <v>42.4</v>
      </c>
      <c r="E194" s="1">
        <v>351</v>
      </c>
      <c r="F194" s="1">
        <v>255</v>
      </c>
      <c r="G194" s="1">
        <v>198</v>
      </c>
      <c r="H194" s="1">
        <v>139</v>
      </c>
      <c r="I194" s="1">
        <v>78</v>
      </c>
      <c r="J194" s="1">
        <v>61</v>
      </c>
      <c r="K194" s="1">
        <v>44</v>
      </c>
      <c r="L194" s="1">
        <v>31.9</v>
      </c>
      <c r="M194" s="1">
        <v>42.7</v>
      </c>
    </row>
    <row r="195" spans="1:13" x14ac:dyDescent="0.3">
      <c r="A195" s="1" t="s">
        <v>11</v>
      </c>
      <c r="B195" s="1">
        <v>83703</v>
      </c>
      <c r="C195" s="1">
        <v>2</v>
      </c>
      <c r="D195" s="1">
        <v>39.299999999999997</v>
      </c>
      <c r="E195" s="1">
        <v>918</v>
      </c>
      <c r="F195" s="1">
        <v>611</v>
      </c>
      <c r="G195" s="1">
        <v>457</v>
      </c>
      <c r="H195" s="1">
        <v>301</v>
      </c>
      <c r="I195" s="1">
        <v>127</v>
      </c>
      <c r="J195" s="1">
        <v>100</v>
      </c>
      <c r="K195" s="1">
        <v>78</v>
      </c>
      <c r="L195" s="1">
        <v>31.8</v>
      </c>
      <c r="M195" s="1">
        <v>40.700000000000003</v>
      </c>
    </row>
    <row r="196" spans="1:13" x14ac:dyDescent="0.3">
      <c r="A196" s="1" t="s">
        <v>11</v>
      </c>
      <c r="B196" s="1">
        <v>83703</v>
      </c>
      <c r="C196" s="1">
        <v>3</v>
      </c>
      <c r="D196" s="1">
        <v>39.799999999999997</v>
      </c>
      <c r="E196" s="1">
        <v>833</v>
      </c>
      <c r="F196" s="1">
        <v>581</v>
      </c>
      <c r="G196" s="1">
        <v>441</v>
      </c>
      <c r="H196" s="1">
        <v>297</v>
      </c>
      <c r="I196" s="1">
        <v>131</v>
      </c>
      <c r="J196" s="1">
        <v>95</v>
      </c>
      <c r="K196" s="1">
        <v>66</v>
      </c>
      <c r="L196" s="1">
        <v>31.8</v>
      </c>
      <c r="M196" s="1">
        <v>40.700000000000003</v>
      </c>
    </row>
    <row r="197" spans="1:13" x14ac:dyDescent="0.3">
      <c r="A197" s="1" t="s">
        <v>11</v>
      </c>
      <c r="B197" s="1">
        <v>83703</v>
      </c>
      <c r="C197" s="1">
        <v>4</v>
      </c>
      <c r="D197" s="1">
        <v>39.6</v>
      </c>
      <c r="E197" s="1">
        <v>820</v>
      </c>
      <c r="F197" s="1">
        <v>573</v>
      </c>
      <c r="G197" s="1">
        <v>437</v>
      </c>
      <c r="H197" s="1">
        <v>291</v>
      </c>
      <c r="I197" s="1">
        <v>129</v>
      </c>
      <c r="J197" s="1">
        <v>104</v>
      </c>
      <c r="K197" s="1">
        <v>75</v>
      </c>
      <c r="L197" s="1">
        <v>31.8</v>
      </c>
      <c r="M197" s="1">
        <v>40.700000000000003</v>
      </c>
    </row>
    <row r="198" spans="1:13" x14ac:dyDescent="0.3">
      <c r="A198" s="1" t="s">
        <v>11</v>
      </c>
      <c r="B198" s="1">
        <v>84002</v>
      </c>
      <c r="C198" s="1">
        <v>2</v>
      </c>
      <c r="D198" s="1">
        <v>42</v>
      </c>
      <c r="E198" s="1">
        <v>374</v>
      </c>
      <c r="F198" s="1">
        <v>274</v>
      </c>
      <c r="G198" s="1">
        <v>216</v>
      </c>
      <c r="H198" s="1">
        <v>151</v>
      </c>
      <c r="I198" s="1">
        <v>79</v>
      </c>
      <c r="J198" s="1">
        <v>57</v>
      </c>
      <c r="K198" s="1">
        <v>36</v>
      </c>
      <c r="L198" s="1">
        <v>31.3</v>
      </c>
      <c r="M198" s="1">
        <v>41</v>
      </c>
    </row>
    <row r="199" spans="1:13" x14ac:dyDescent="0.3">
      <c r="A199" s="1" t="s">
        <v>11</v>
      </c>
      <c r="B199" s="1">
        <v>84002</v>
      </c>
      <c r="C199" s="1">
        <v>3</v>
      </c>
      <c r="D199" s="1">
        <v>41.6</v>
      </c>
      <c r="E199" s="1">
        <v>356</v>
      </c>
      <c r="F199" s="1">
        <v>268</v>
      </c>
      <c r="G199" s="1">
        <v>210</v>
      </c>
      <c r="H199" s="1">
        <v>151</v>
      </c>
      <c r="I199" s="1">
        <v>77</v>
      </c>
      <c r="J199" s="1">
        <v>56</v>
      </c>
      <c r="K199" s="1">
        <v>36</v>
      </c>
      <c r="L199" s="1">
        <v>31.3</v>
      </c>
      <c r="M199" s="1">
        <v>41</v>
      </c>
    </row>
    <row r="200" spans="1:13" x14ac:dyDescent="0.3">
      <c r="A200" s="1" t="s">
        <v>11</v>
      </c>
      <c r="B200" s="1">
        <v>84002</v>
      </c>
      <c r="C200" s="1">
        <v>4</v>
      </c>
      <c r="D200" s="1">
        <v>41.9</v>
      </c>
      <c r="E200" s="1">
        <v>370</v>
      </c>
      <c r="F200" s="1">
        <v>268</v>
      </c>
      <c r="G200" s="1">
        <v>210</v>
      </c>
      <c r="H200" s="1">
        <v>156</v>
      </c>
      <c r="I200" s="1">
        <v>78</v>
      </c>
      <c r="J200" s="1">
        <v>56</v>
      </c>
      <c r="K200" s="1">
        <v>36</v>
      </c>
      <c r="L200" s="1">
        <v>31.3</v>
      </c>
      <c r="M200" s="1">
        <v>41</v>
      </c>
    </row>
    <row r="201" spans="1:13" x14ac:dyDescent="0.3">
      <c r="A201" s="1" t="s">
        <v>11</v>
      </c>
      <c r="B201" s="1">
        <v>84262</v>
      </c>
      <c r="C201" s="1">
        <v>2</v>
      </c>
      <c r="D201" s="1">
        <v>39.299999999999997</v>
      </c>
      <c r="E201" s="1">
        <v>538</v>
      </c>
      <c r="F201" s="1">
        <v>363</v>
      </c>
      <c r="G201" s="1">
        <v>261</v>
      </c>
      <c r="H201" s="1">
        <v>156</v>
      </c>
      <c r="I201" s="1">
        <v>67</v>
      </c>
      <c r="J201" s="1">
        <v>44</v>
      </c>
      <c r="K201" s="1">
        <v>101</v>
      </c>
      <c r="L201" s="1">
        <v>31.3</v>
      </c>
      <c r="M201" s="1">
        <v>41.2</v>
      </c>
    </row>
    <row r="202" spans="1:13" x14ac:dyDescent="0.3">
      <c r="A202" s="1" t="s">
        <v>11</v>
      </c>
      <c r="B202" s="1">
        <v>84262</v>
      </c>
      <c r="C202" s="1">
        <v>3</v>
      </c>
      <c r="D202" s="1">
        <v>39.5</v>
      </c>
      <c r="E202" s="1">
        <v>552</v>
      </c>
      <c r="F202" s="1">
        <v>364</v>
      </c>
      <c r="G202" s="1">
        <v>262</v>
      </c>
      <c r="H202" s="1">
        <v>156</v>
      </c>
      <c r="I202" s="1">
        <v>68</v>
      </c>
      <c r="J202" s="1">
        <v>40</v>
      </c>
      <c r="K202" s="1">
        <v>356</v>
      </c>
      <c r="L202" s="1">
        <v>31.3</v>
      </c>
      <c r="M202" s="1">
        <v>41.2</v>
      </c>
    </row>
    <row r="203" spans="1:13" x14ac:dyDescent="0.3">
      <c r="A203" s="1" t="s">
        <v>11</v>
      </c>
      <c r="B203" s="1">
        <v>84262</v>
      </c>
      <c r="C203" s="1">
        <v>4</v>
      </c>
      <c r="D203" s="1">
        <v>39.5</v>
      </c>
      <c r="E203" s="1">
        <v>527</v>
      </c>
      <c r="F203" s="1">
        <v>362</v>
      </c>
      <c r="G203" s="1">
        <v>261</v>
      </c>
      <c r="H203" s="1">
        <v>155</v>
      </c>
      <c r="I203" s="1">
        <v>68</v>
      </c>
      <c r="J203" s="1">
        <v>51</v>
      </c>
      <c r="K203" s="1">
        <v>85</v>
      </c>
      <c r="L203" s="1">
        <v>31.3</v>
      </c>
      <c r="M203" s="1">
        <v>41.2</v>
      </c>
    </row>
    <row r="204" spans="1:13" x14ac:dyDescent="0.3">
      <c r="A204" s="1" t="s">
        <v>11</v>
      </c>
      <c r="B204" s="1">
        <v>84332</v>
      </c>
      <c r="C204" s="1">
        <v>2</v>
      </c>
      <c r="D204" s="1">
        <v>41.1</v>
      </c>
      <c r="E204" s="1">
        <v>536</v>
      </c>
      <c r="F204" s="1">
        <v>373</v>
      </c>
      <c r="G204" s="1">
        <v>282</v>
      </c>
      <c r="H204" s="1">
        <v>193</v>
      </c>
      <c r="I204" s="1">
        <v>104</v>
      </c>
      <c r="J204" s="1">
        <v>78</v>
      </c>
      <c r="K204" s="1">
        <v>52</v>
      </c>
      <c r="L204" s="1">
        <v>31.2</v>
      </c>
      <c r="M204" s="1">
        <v>41.8</v>
      </c>
    </row>
    <row r="205" spans="1:13" x14ac:dyDescent="0.3">
      <c r="A205" s="1" t="s">
        <v>11</v>
      </c>
      <c r="B205" s="1">
        <v>84332</v>
      </c>
      <c r="C205" s="1">
        <v>3</v>
      </c>
      <c r="D205" s="1">
        <v>40.799999999999997</v>
      </c>
      <c r="E205" s="1">
        <v>478</v>
      </c>
      <c r="F205" s="1">
        <v>357</v>
      </c>
      <c r="G205" s="1">
        <v>271</v>
      </c>
      <c r="H205" s="1">
        <v>188</v>
      </c>
      <c r="I205" s="1">
        <v>102</v>
      </c>
      <c r="J205" s="1">
        <v>84</v>
      </c>
      <c r="K205" s="1">
        <v>99</v>
      </c>
      <c r="L205" s="1">
        <v>31.2</v>
      </c>
      <c r="M205" s="1">
        <v>41.8</v>
      </c>
    </row>
    <row r="206" spans="1:13" x14ac:dyDescent="0.3">
      <c r="A206" s="1" t="s">
        <v>11</v>
      </c>
      <c r="B206" s="1">
        <v>84332</v>
      </c>
      <c r="C206" s="1">
        <v>4</v>
      </c>
      <c r="D206" s="1">
        <v>40.799999999999997</v>
      </c>
      <c r="E206" s="1">
        <v>470</v>
      </c>
      <c r="F206" s="1">
        <v>354</v>
      </c>
      <c r="G206" s="1">
        <v>271</v>
      </c>
      <c r="H206" s="1">
        <v>187</v>
      </c>
      <c r="I206" s="1">
        <v>102</v>
      </c>
      <c r="J206" s="1">
        <v>78</v>
      </c>
      <c r="K206" s="1">
        <v>126</v>
      </c>
      <c r="L206" s="1">
        <v>31.2</v>
      </c>
      <c r="M206" s="1">
        <v>41.8</v>
      </c>
    </row>
  </sheetData>
  <phoneticPr fontId="14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 filterMode="1"/>
  <dimension ref="A1:AF205"/>
  <sheetViews>
    <sheetView topLeftCell="B1" zoomScale="70" zoomScaleNormal="70" workbookViewId="0">
      <selection activeCell="BK13" sqref="BK13:BK19"/>
    </sheetView>
  </sheetViews>
  <sheetFormatPr defaultColWidth="8.88671875" defaultRowHeight="14.4" x14ac:dyDescent="0.3"/>
  <cols>
    <col min="1" max="12" width="8.88671875" style="1"/>
    <col min="13" max="13" width="10.44140625" style="1" bestFit="1" customWidth="1"/>
    <col min="14" max="14" width="9" style="1" bestFit="1" customWidth="1"/>
    <col min="15" max="15" width="9" style="123" bestFit="1" customWidth="1"/>
    <col min="16" max="16" width="9.33203125" style="123" bestFit="1" customWidth="1"/>
    <col min="17" max="22" width="9" style="123" bestFit="1" customWidth="1"/>
    <col min="23" max="16384" width="8.88671875" style="1"/>
  </cols>
  <sheetData>
    <row r="1" spans="1:32" s="3" customFormat="1" ht="18.600000000000001" customHeight="1" x14ac:dyDescent="0.3">
      <c r="A1" s="3" t="s">
        <v>10</v>
      </c>
      <c r="B1" s="3" t="s">
        <v>1</v>
      </c>
      <c r="C1" s="3" t="s">
        <v>2</v>
      </c>
      <c r="D1" s="3" t="s">
        <v>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N1" s="3" t="s">
        <v>61</v>
      </c>
      <c r="O1" s="124"/>
      <c r="P1" s="124"/>
      <c r="Q1" s="124"/>
      <c r="R1" s="124"/>
      <c r="S1" s="124"/>
      <c r="T1" s="124"/>
      <c r="U1" s="124"/>
      <c r="V1" s="124"/>
    </row>
    <row r="2" spans="1:32" x14ac:dyDescent="0.3">
      <c r="B2">
        <v>69900</v>
      </c>
      <c r="C2" s="1">
        <v>2</v>
      </c>
      <c r="D2" s="1">
        <v>40.799999999999997</v>
      </c>
      <c r="E2" s="1">
        <v>734</v>
      </c>
      <c r="F2" s="1">
        <v>506</v>
      </c>
      <c r="G2" s="1">
        <v>406</v>
      </c>
      <c r="H2" s="1">
        <v>280</v>
      </c>
      <c r="I2" s="1">
        <v>131</v>
      </c>
      <c r="J2" s="1">
        <v>87</v>
      </c>
      <c r="K2" s="1">
        <v>50</v>
      </c>
      <c r="M2" s="123">
        <f t="shared" ref="M2" si="0">AVERAGE(B2:B4)</f>
        <v>69900</v>
      </c>
      <c r="N2" s="123">
        <f t="shared" ref="N2" si="1">AVERAGE(C2:C4)</f>
        <v>3</v>
      </c>
      <c r="O2" s="123">
        <f t="shared" ref="O2" si="2">AVERAGE(D2:D4)</f>
        <v>40.933333333333337</v>
      </c>
      <c r="P2" s="123">
        <f>AVERAGE(E2:E4)</f>
        <v>724.33333333333337</v>
      </c>
      <c r="Q2" s="123">
        <f t="shared" ref="Q2" si="3">AVERAGE(F2:F4)</f>
        <v>499</v>
      </c>
      <c r="R2" s="123">
        <f t="shared" ref="R2" si="4">AVERAGE(G2:G4)</f>
        <v>402</v>
      </c>
      <c r="S2" s="123">
        <f t="shared" ref="S2" si="5">AVERAGE(H2:H4)</f>
        <v>278.33333333333331</v>
      </c>
      <c r="T2" s="123">
        <f t="shared" ref="T2" si="6">AVERAGE(I2:I4)</f>
        <v>132</v>
      </c>
      <c r="U2" s="123">
        <f t="shared" ref="U2" si="7">AVERAGE(J2:J4)</f>
        <v>86.333333333333329</v>
      </c>
      <c r="V2" s="123">
        <f t="shared" ref="V2" si="8">AVERAGE(K2:K4)</f>
        <v>52</v>
      </c>
      <c r="X2" s="1">
        <f t="shared" ref="X2:X65" si="9">IF(O2&gt;36,1,0)</f>
        <v>1</v>
      </c>
      <c r="Y2" s="1">
        <f t="shared" ref="Y2:Y65" si="10">IF(O2&lt;44,1,0)</f>
        <v>1</v>
      </c>
      <c r="Z2" s="1">
        <f t="shared" ref="Z2:Z65" si="11">IF(P2&gt;Q2,1,0)</f>
        <v>1</v>
      </c>
      <c r="AA2" s="1">
        <f t="shared" ref="AA2:AA65" si="12">IF(Q2&gt;R2,1,0)</f>
        <v>1</v>
      </c>
      <c r="AB2" s="1">
        <f t="shared" ref="AB2:AB65" si="13">IF(R2&gt;S2,1,0)</f>
        <v>1</v>
      </c>
      <c r="AC2" s="1">
        <f t="shared" ref="AC2:AC65" si="14">IF(S2&gt;T2,1,0)</f>
        <v>1</v>
      </c>
      <c r="AD2" s="1">
        <f t="shared" ref="AD2:AD65" si="15">IF(T2&gt;U2,1,0)</f>
        <v>1</v>
      </c>
      <c r="AE2" s="1">
        <f t="shared" ref="AE2:AE65" si="16">IF(U2&gt;V2,1,0)</f>
        <v>1</v>
      </c>
      <c r="AF2" s="1">
        <f t="shared" ref="AF2:AF65" si="17">IF(V2&gt;W2,1,0)</f>
        <v>1</v>
      </c>
    </row>
    <row r="3" spans="1:32" hidden="1" x14ac:dyDescent="0.3">
      <c r="B3">
        <v>69900</v>
      </c>
      <c r="C3" s="1">
        <v>3</v>
      </c>
      <c r="D3" s="1">
        <v>41.1</v>
      </c>
      <c r="E3" s="1">
        <v>721</v>
      </c>
      <c r="F3" s="1">
        <v>496</v>
      </c>
      <c r="G3" s="1">
        <v>400</v>
      </c>
      <c r="H3" s="1">
        <v>278</v>
      </c>
      <c r="I3" s="1">
        <v>132</v>
      </c>
      <c r="J3" s="1">
        <v>82</v>
      </c>
      <c r="K3" s="1">
        <v>54</v>
      </c>
      <c r="M3" s="123">
        <f t="shared" ref="M3:M66" si="18">AVERAGE(B3:B5)</f>
        <v>69933.333333333328</v>
      </c>
      <c r="N3" s="123">
        <f t="shared" ref="N3:N66" si="19">AVERAGE(C3:C5)</f>
        <v>3</v>
      </c>
      <c r="O3" s="123">
        <f t="shared" ref="O3:P18" si="20">AVERAGE(D3:D5)</f>
        <v>41.466666666666669</v>
      </c>
      <c r="P3" s="123">
        <f t="shared" si="20"/>
        <v>613.66666666666663</v>
      </c>
      <c r="Q3" s="123">
        <f t="shared" ref="Q3:Q66" si="21">AVERAGE(F3:F5)</f>
        <v>431.33333333333331</v>
      </c>
      <c r="R3" s="123">
        <f t="shared" ref="R3:R66" si="22">AVERAGE(G3:G5)</f>
        <v>353.66666666666669</v>
      </c>
      <c r="S3" s="123">
        <f t="shared" ref="S3:S66" si="23">AVERAGE(H3:H5)</f>
        <v>255.66666666666666</v>
      </c>
      <c r="T3" s="123">
        <f t="shared" ref="T3:T66" si="24">AVERAGE(I3:I5)</f>
        <v>132</v>
      </c>
      <c r="U3" s="123">
        <f t="shared" ref="U3:U66" si="25">AVERAGE(J3:J5)</f>
        <v>91</v>
      </c>
      <c r="V3" s="123">
        <f t="shared" ref="V3:V66" si="26">AVERAGE(K3:K5)</f>
        <v>57.333333333333336</v>
      </c>
      <c r="X3" s="1">
        <f t="shared" si="9"/>
        <v>1</v>
      </c>
      <c r="Y3" s="1">
        <f t="shared" si="10"/>
        <v>1</v>
      </c>
      <c r="Z3" s="1">
        <f t="shared" si="11"/>
        <v>1</v>
      </c>
      <c r="AA3" s="1">
        <f t="shared" si="12"/>
        <v>1</v>
      </c>
      <c r="AB3" s="1">
        <f t="shared" si="13"/>
        <v>1</v>
      </c>
      <c r="AC3" s="1">
        <f t="shared" si="14"/>
        <v>1</v>
      </c>
      <c r="AD3" s="1">
        <f t="shared" si="15"/>
        <v>1</v>
      </c>
      <c r="AE3" s="1">
        <f t="shared" si="16"/>
        <v>1</v>
      </c>
      <c r="AF3" s="1">
        <f t="shared" si="17"/>
        <v>1</v>
      </c>
    </row>
    <row r="4" spans="1:32" hidden="1" x14ac:dyDescent="0.3">
      <c r="B4">
        <v>69900</v>
      </c>
      <c r="C4" s="1">
        <v>4</v>
      </c>
      <c r="D4" s="1">
        <v>40.9</v>
      </c>
      <c r="E4" s="1">
        <v>718</v>
      </c>
      <c r="F4" s="1">
        <v>495</v>
      </c>
      <c r="G4" s="1">
        <v>400</v>
      </c>
      <c r="H4" s="1">
        <v>277</v>
      </c>
      <c r="I4" s="1">
        <v>133</v>
      </c>
      <c r="J4" s="1">
        <v>90</v>
      </c>
      <c r="K4" s="1">
        <v>52</v>
      </c>
      <c r="M4" s="123">
        <f t="shared" si="18"/>
        <v>69966.666666666672</v>
      </c>
      <c r="N4" s="123">
        <f t="shared" si="19"/>
        <v>3</v>
      </c>
      <c r="O4" s="123">
        <f t="shared" si="20"/>
        <v>41.93333333333333</v>
      </c>
      <c r="P4" s="123">
        <f t="shared" ref="P4:P67" si="27">AVERAGE(E4:E6)</f>
        <v>494</v>
      </c>
      <c r="Q4" s="123">
        <f t="shared" si="21"/>
        <v>363.33333333333331</v>
      </c>
      <c r="R4" s="123">
        <f t="shared" si="22"/>
        <v>304.66666666666669</v>
      </c>
      <c r="S4" s="123">
        <f t="shared" si="23"/>
        <v>231.33333333333334</v>
      </c>
      <c r="T4" s="123">
        <f t="shared" si="24"/>
        <v>131.33333333333334</v>
      </c>
      <c r="U4" s="123">
        <f t="shared" si="25"/>
        <v>97.333333333333329</v>
      </c>
      <c r="V4" s="123">
        <f t="shared" si="26"/>
        <v>61.666666666666664</v>
      </c>
      <c r="X4" s="1">
        <f t="shared" si="9"/>
        <v>1</v>
      </c>
      <c r="Y4" s="1">
        <f t="shared" si="10"/>
        <v>1</v>
      </c>
      <c r="Z4" s="1">
        <f t="shared" si="11"/>
        <v>1</v>
      </c>
      <c r="AA4" s="1">
        <f t="shared" si="12"/>
        <v>1</v>
      </c>
      <c r="AB4" s="1">
        <f t="shared" si="13"/>
        <v>1</v>
      </c>
      <c r="AC4" s="1">
        <f t="shared" si="14"/>
        <v>1</v>
      </c>
      <c r="AD4" s="1">
        <f t="shared" si="15"/>
        <v>1</v>
      </c>
      <c r="AE4" s="1">
        <f t="shared" si="16"/>
        <v>1</v>
      </c>
      <c r="AF4" s="1">
        <f t="shared" si="17"/>
        <v>1</v>
      </c>
    </row>
    <row r="5" spans="1:32" x14ac:dyDescent="0.3">
      <c r="B5">
        <v>70000</v>
      </c>
      <c r="C5" s="1">
        <v>2</v>
      </c>
      <c r="D5" s="1">
        <v>42.4</v>
      </c>
      <c r="E5" s="1">
        <v>402</v>
      </c>
      <c r="F5" s="1">
        <v>303</v>
      </c>
      <c r="G5" s="1">
        <v>261</v>
      </c>
      <c r="H5" s="1">
        <v>212</v>
      </c>
      <c r="I5" s="1">
        <v>131</v>
      </c>
      <c r="J5" s="1">
        <v>101</v>
      </c>
      <c r="K5" s="1">
        <v>66</v>
      </c>
      <c r="M5" s="123">
        <f t="shared" si="18"/>
        <v>70000</v>
      </c>
      <c r="N5" s="123">
        <f t="shared" si="19"/>
        <v>3</v>
      </c>
      <c r="O5" s="123">
        <f t="shared" si="20"/>
        <v>42.433333333333337</v>
      </c>
      <c r="P5" s="123">
        <f t="shared" si="27"/>
        <v>375.66666666666669</v>
      </c>
      <c r="Q5" s="123">
        <f t="shared" si="21"/>
        <v>294.33333333333331</v>
      </c>
      <c r="R5" s="123">
        <f t="shared" si="22"/>
        <v>255</v>
      </c>
      <c r="S5" s="123">
        <f t="shared" si="23"/>
        <v>208.66666666666666</v>
      </c>
      <c r="T5" s="123">
        <f t="shared" si="24"/>
        <v>130.33333333333334</v>
      </c>
      <c r="U5" s="123">
        <f t="shared" si="25"/>
        <v>101</v>
      </c>
      <c r="V5" s="123">
        <f t="shared" si="26"/>
        <v>66.666666666666671</v>
      </c>
      <c r="X5" s="1">
        <f t="shared" si="9"/>
        <v>1</v>
      </c>
      <c r="Y5" s="1">
        <f t="shared" si="10"/>
        <v>1</v>
      </c>
      <c r="Z5" s="1">
        <f t="shared" si="11"/>
        <v>1</v>
      </c>
      <c r="AA5" s="1">
        <f t="shared" si="12"/>
        <v>1</v>
      </c>
      <c r="AB5" s="1">
        <f t="shared" si="13"/>
        <v>1</v>
      </c>
      <c r="AC5" s="1">
        <f t="shared" si="14"/>
        <v>1</v>
      </c>
      <c r="AD5" s="1">
        <f t="shared" si="15"/>
        <v>1</v>
      </c>
      <c r="AE5" s="1">
        <f t="shared" si="16"/>
        <v>1</v>
      </c>
      <c r="AF5" s="1">
        <f t="shared" si="17"/>
        <v>1</v>
      </c>
    </row>
    <row r="6" spans="1:32" hidden="1" x14ac:dyDescent="0.3">
      <c r="B6">
        <v>70000</v>
      </c>
      <c r="C6" s="1">
        <v>3</v>
      </c>
      <c r="D6" s="1">
        <v>42.5</v>
      </c>
      <c r="E6" s="1">
        <v>362</v>
      </c>
      <c r="F6" s="1">
        <v>292</v>
      </c>
      <c r="G6" s="1">
        <v>253</v>
      </c>
      <c r="H6" s="1">
        <v>205</v>
      </c>
      <c r="I6" s="1">
        <v>130</v>
      </c>
      <c r="J6" s="1">
        <v>101</v>
      </c>
      <c r="K6" s="1">
        <v>67</v>
      </c>
      <c r="M6" s="123">
        <f t="shared" si="18"/>
        <v>70084</v>
      </c>
      <c r="N6" s="123">
        <f t="shared" si="19"/>
        <v>3</v>
      </c>
      <c r="O6" s="123">
        <f t="shared" si="20"/>
        <v>42.300000000000004</v>
      </c>
      <c r="P6" s="123">
        <f t="shared" si="27"/>
        <v>454.33333333333331</v>
      </c>
      <c r="Q6" s="123">
        <f t="shared" si="21"/>
        <v>357.66666666666669</v>
      </c>
      <c r="R6" s="123">
        <f t="shared" si="22"/>
        <v>307.66666666666669</v>
      </c>
      <c r="S6" s="123">
        <f t="shared" si="23"/>
        <v>243.66666666666666</v>
      </c>
      <c r="T6" s="123">
        <f t="shared" si="24"/>
        <v>148</v>
      </c>
      <c r="U6" s="123">
        <f t="shared" si="25"/>
        <v>116.66666666666667</v>
      </c>
      <c r="V6" s="123">
        <f t="shared" si="26"/>
        <v>70.333333333333329</v>
      </c>
      <c r="X6" s="1">
        <f t="shared" si="9"/>
        <v>1</v>
      </c>
      <c r="Y6" s="1">
        <f t="shared" si="10"/>
        <v>1</v>
      </c>
      <c r="Z6" s="1">
        <f t="shared" si="11"/>
        <v>1</v>
      </c>
      <c r="AA6" s="1">
        <f t="shared" si="12"/>
        <v>1</v>
      </c>
      <c r="AB6" s="1">
        <f t="shared" si="13"/>
        <v>1</v>
      </c>
      <c r="AC6" s="1">
        <f t="shared" si="14"/>
        <v>1</v>
      </c>
      <c r="AD6" s="1">
        <f t="shared" si="15"/>
        <v>1</v>
      </c>
      <c r="AE6" s="1">
        <f t="shared" si="16"/>
        <v>1</v>
      </c>
      <c r="AF6" s="1">
        <f t="shared" si="17"/>
        <v>1</v>
      </c>
    </row>
    <row r="7" spans="1:32" hidden="1" x14ac:dyDescent="0.3">
      <c r="B7">
        <v>70000</v>
      </c>
      <c r="C7" s="1">
        <v>4</v>
      </c>
      <c r="D7" s="1">
        <v>42.4</v>
      </c>
      <c r="E7" s="1">
        <v>363</v>
      </c>
      <c r="F7" s="1">
        <v>288</v>
      </c>
      <c r="G7" s="1">
        <v>251</v>
      </c>
      <c r="H7" s="1">
        <v>209</v>
      </c>
      <c r="I7" s="1">
        <v>130</v>
      </c>
      <c r="J7" s="1">
        <v>101</v>
      </c>
      <c r="K7" s="1">
        <v>67</v>
      </c>
      <c r="M7" s="123">
        <f t="shared" si="18"/>
        <v>70168</v>
      </c>
      <c r="N7" s="123">
        <f t="shared" si="19"/>
        <v>3</v>
      </c>
      <c r="O7" s="123">
        <f t="shared" si="20"/>
        <v>42.1</v>
      </c>
      <c r="P7" s="123">
        <f t="shared" si="27"/>
        <v>535.33333333333337</v>
      </c>
      <c r="Q7" s="123">
        <f t="shared" si="21"/>
        <v>417.66666666666669</v>
      </c>
      <c r="R7" s="123">
        <f t="shared" si="22"/>
        <v>357</v>
      </c>
      <c r="S7" s="123">
        <f t="shared" si="23"/>
        <v>277.66666666666669</v>
      </c>
      <c r="T7" s="123">
        <f t="shared" si="24"/>
        <v>164.66666666666666</v>
      </c>
      <c r="U7" s="123">
        <f t="shared" si="25"/>
        <v>125</v>
      </c>
      <c r="V7" s="123">
        <f t="shared" si="26"/>
        <v>77.333333333333329</v>
      </c>
      <c r="X7" s="1">
        <f t="shared" si="9"/>
        <v>1</v>
      </c>
      <c r="Y7" s="1">
        <f t="shared" si="10"/>
        <v>1</v>
      </c>
      <c r="Z7" s="1">
        <f t="shared" si="11"/>
        <v>1</v>
      </c>
      <c r="AA7" s="1">
        <f t="shared" si="12"/>
        <v>1</v>
      </c>
      <c r="AB7" s="1">
        <f t="shared" si="13"/>
        <v>1</v>
      </c>
      <c r="AC7" s="1">
        <f t="shared" si="14"/>
        <v>1</v>
      </c>
      <c r="AD7" s="1">
        <f t="shared" si="15"/>
        <v>1</v>
      </c>
      <c r="AE7" s="1">
        <f t="shared" si="16"/>
        <v>1</v>
      </c>
      <c r="AF7" s="1">
        <f t="shared" si="17"/>
        <v>1</v>
      </c>
    </row>
    <row r="8" spans="1:32" x14ac:dyDescent="0.3">
      <c r="B8">
        <v>70252</v>
      </c>
      <c r="C8" s="1">
        <v>2</v>
      </c>
      <c r="D8" s="1">
        <v>42</v>
      </c>
      <c r="E8" s="1">
        <v>638</v>
      </c>
      <c r="F8" s="1">
        <v>493</v>
      </c>
      <c r="G8" s="1">
        <v>419</v>
      </c>
      <c r="H8" s="1">
        <v>317</v>
      </c>
      <c r="I8" s="1">
        <v>184</v>
      </c>
      <c r="J8" s="1">
        <v>148</v>
      </c>
      <c r="K8" s="1">
        <v>77</v>
      </c>
      <c r="M8" s="123">
        <f t="shared" si="18"/>
        <v>70252</v>
      </c>
      <c r="N8" s="123">
        <f t="shared" si="19"/>
        <v>3</v>
      </c>
      <c r="O8" s="123">
        <f t="shared" si="20"/>
        <v>41.833333333333336</v>
      </c>
      <c r="P8" s="123">
        <f t="shared" si="27"/>
        <v>609.33333333333337</v>
      </c>
      <c r="Q8" s="123">
        <f t="shared" si="21"/>
        <v>476.66666666666669</v>
      </c>
      <c r="R8" s="123">
        <f t="shared" si="22"/>
        <v>405.33333333333331</v>
      </c>
      <c r="S8" s="123">
        <f t="shared" si="23"/>
        <v>309</v>
      </c>
      <c r="T8" s="123">
        <f t="shared" si="24"/>
        <v>180.66666666666666</v>
      </c>
      <c r="U8" s="123">
        <f t="shared" si="25"/>
        <v>135</v>
      </c>
      <c r="V8" s="123">
        <f t="shared" si="26"/>
        <v>82.666666666666671</v>
      </c>
      <c r="X8" s="1">
        <f t="shared" si="9"/>
        <v>1</v>
      </c>
      <c r="Y8" s="1">
        <f t="shared" si="10"/>
        <v>1</v>
      </c>
      <c r="Z8" s="1">
        <f t="shared" si="11"/>
        <v>1</v>
      </c>
      <c r="AA8" s="1">
        <f t="shared" si="12"/>
        <v>1</v>
      </c>
      <c r="AB8" s="1">
        <f t="shared" si="13"/>
        <v>1</v>
      </c>
      <c r="AC8" s="1">
        <f t="shared" si="14"/>
        <v>1</v>
      </c>
      <c r="AD8" s="1">
        <f t="shared" si="15"/>
        <v>1</v>
      </c>
      <c r="AE8" s="1">
        <f t="shared" si="16"/>
        <v>1</v>
      </c>
      <c r="AF8" s="1">
        <f t="shared" si="17"/>
        <v>1</v>
      </c>
    </row>
    <row r="9" spans="1:32" hidden="1" x14ac:dyDescent="0.3">
      <c r="B9">
        <v>70252</v>
      </c>
      <c r="C9" s="1">
        <v>3</v>
      </c>
      <c r="D9" s="1">
        <v>41.9</v>
      </c>
      <c r="E9" s="1">
        <v>605</v>
      </c>
      <c r="F9" s="1">
        <v>472</v>
      </c>
      <c r="G9" s="1">
        <v>401</v>
      </c>
      <c r="H9" s="1">
        <v>307</v>
      </c>
      <c r="I9" s="1">
        <v>180</v>
      </c>
      <c r="J9" s="1">
        <v>126</v>
      </c>
      <c r="K9" s="1">
        <v>88</v>
      </c>
      <c r="M9" s="123">
        <f t="shared" si="18"/>
        <v>70334.333333333328</v>
      </c>
      <c r="N9" s="123">
        <f t="shared" si="19"/>
        <v>3</v>
      </c>
      <c r="O9" s="123">
        <f t="shared" si="20"/>
        <v>41.533333333333331</v>
      </c>
      <c r="P9" s="123">
        <f t="shared" si="27"/>
        <v>619.66666666666663</v>
      </c>
      <c r="Q9" s="123">
        <f t="shared" si="21"/>
        <v>463.33333333333331</v>
      </c>
      <c r="R9" s="123">
        <f t="shared" si="22"/>
        <v>390</v>
      </c>
      <c r="S9" s="123">
        <f t="shared" si="23"/>
        <v>291</v>
      </c>
      <c r="T9" s="123">
        <f t="shared" si="24"/>
        <v>163.33333333333334</v>
      </c>
      <c r="U9" s="123">
        <f t="shared" si="25"/>
        <v>117.66666666666667</v>
      </c>
      <c r="V9" s="123">
        <f t="shared" si="26"/>
        <v>73.333333333333329</v>
      </c>
      <c r="X9" s="1">
        <f t="shared" si="9"/>
        <v>1</v>
      </c>
      <c r="Y9" s="1">
        <f t="shared" si="10"/>
        <v>1</v>
      </c>
      <c r="Z9" s="1">
        <f t="shared" si="11"/>
        <v>1</v>
      </c>
      <c r="AA9" s="1">
        <f t="shared" si="12"/>
        <v>1</v>
      </c>
      <c r="AB9" s="1">
        <f t="shared" si="13"/>
        <v>1</v>
      </c>
      <c r="AC9" s="1">
        <f t="shared" si="14"/>
        <v>1</v>
      </c>
      <c r="AD9" s="1">
        <f t="shared" si="15"/>
        <v>1</v>
      </c>
      <c r="AE9" s="1">
        <f t="shared" si="16"/>
        <v>1</v>
      </c>
      <c r="AF9" s="1">
        <f t="shared" si="17"/>
        <v>1</v>
      </c>
    </row>
    <row r="10" spans="1:32" hidden="1" x14ac:dyDescent="0.3">
      <c r="B10">
        <v>70252</v>
      </c>
      <c r="C10" s="1">
        <v>4</v>
      </c>
      <c r="D10" s="1">
        <v>41.6</v>
      </c>
      <c r="E10" s="1">
        <v>585</v>
      </c>
      <c r="F10" s="1">
        <v>465</v>
      </c>
      <c r="G10" s="1">
        <v>396</v>
      </c>
      <c r="H10" s="1">
        <v>303</v>
      </c>
      <c r="I10" s="1">
        <v>178</v>
      </c>
      <c r="J10" s="1">
        <v>131</v>
      </c>
      <c r="K10" s="1">
        <v>83</v>
      </c>
      <c r="M10" s="123">
        <f t="shared" si="18"/>
        <v>70416.666666666672</v>
      </c>
      <c r="N10" s="123">
        <f t="shared" si="19"/>
        <v>3</v>
      </c>
      <c r="O10" s="123">
        <f t="shared" si="20"/>
        <v>41.300000000000004</v>
      </c>
      <c r="P10" s="123">
        <f t="shared" si="27"/>
        <v>608.66666666666663</v>
      </c>
      <c r="Q10" s="123">
        <f t="shared" si="21"/>
        <v>454.33333333333331</v>
      </c>
      <c r="R10" s="123">
        <f t="shared" si="22"/>
        <v>379</v>
      </c>
      <c r="S10" s="123">
        <f t="shared" si="23"/>
        <v>276.66666666666669</v>
      </c>
      <c r="T10" s="123">
        <f t="shared" si="24"/>
        <v>148.66666666666666</v>
      </c>
      <c r="U10" s="123">
        <f t="shared" si="25"/>
        <v>107</v>
      </c>
      <c r="V10" s="123">
        <f t="shared" si="26"/>
        <v>61.333333333333336</v>
      </c>
      <c r="X10" s="1">
        <f t="shared" si="9"/>
        <v>1</v>
      </c>
      <c r="Y10" s="1">
        <f t="shared" si="10"/>
        <v>1</v>
      </c>
      <c r="Z10" s="1">
        <f t="shared" si="11"/>
        <v>1</v>
      </c>
      <c r="AA10" s="1">
        <f t="shared" si="12"/>
        <v>1</v>
      </c>
      <c r="AB10" s="1">
        <f t="shared" si="13"/>
        <v>1</v>
      </c>
      <c r="AC10" s="1">
        <f t="shared" si="14"/>
        <v>1</v>
      </c>
      <c r="AD10" s="1">
        <f t="shared" si="15"/>
        <v>1</v>
      </c>
      <c r="AE10" s="1">
        <f t="shared" si="16"/>
        <v>1</v>
      </c>
      <c r="AF10" s="1">
        <f t="shared" si="17"/>
        <v>1</v>
      </c>
    </row>
    <row r="11" spans="1:32" x14ac:dyDescent="0.3">
      <c r="B11" s="1">
        <v>70499</v>
      </c>
      <c r="C11" s="1">
        <v>2</v>
      </c>
      <c r="D11" s="1">
        <v>41.1</v>
      </c>
      <c r="E11" s="1">
        <v>669</v>
      </c>
      <c r="F11" s="1">
        <v>453</v>
      </c>
      <c r="G11" s="1">
        <v>373</v>
      </c>
      <c r="H11" s="1">
        <v>263</v>
      </c>
      <c r="I11" s="1">
        <v>132</v>
      </c>
      <c r="J11" s="1">
        <v>96</v>
      </c>
      <c r="K11" s="1">
        <v>49</v>
      </c>
      <c r="M11" s="123">
        <f t="shared" si="18"/>
        <v>70499</v>
      </c>
      <c r="N11" s="123">
        <f t="shared" si="19"/>
        <v>3</v>
      </c>
      <c r="O11" s="123">
        <f t="shared" si="20"/>
        <v>41.266666666666673</v>
      </c>
      <c r="P11" s="123">
        <f t="shared" si="27"/>
        <v>608</v>
      </c>
      <c r="Q11" s="123">
        <f t="shared" si="21"/>
        <v>449</v>
      </c>
      <c r="R11" s="123">
        <f t="shared" si="22"/>
        <v>370.66666666666669</v>
      </c>
      <c r="S11" s="123">
        <f t="shared" si="23"/>
        <v>264.66666666666669</v>
      </c>
      <c r="T11" s="123">
        <f t="shared" si="24"/>
        <v>135.33333333333334</v>
      </c>
      <c r="U11" s="123">
        <f t="shared" si="25"/>
        <v>95.666666666666671</v>
      </c>
      <c r="V11" s="123">
        <f t="shared" si="26"/>
        <v>51</v>
      </c>
      <c r="X11" s="1">
        <f t="shared" si="9"/>
        <v>1</v>
      </c>
      <c r="Y11" s="1">
        <f t="shared" si="10"/>
        <v>1</v>
      </c>
      <c r="Z11" s="1">
        <f t="shared" si="11"/>
        <v>1</v>
      </c>
      <c r="AA11" s="1">
        <f t="shared" si="12"/>
        <v>1</v>
      </c>
      <c r="AB11" s="1">
        <f t="shared" si="13"/>
        <v>1</v>
      </c>
      <c r="AC11" s="1">
        <f t="shared" si="14"/>
        <v>1</v>
      </c>
      <c r="AD11" s="1">
        <f t="shared" si="15"/>
        <v>1</v>
      </c>
      <c r="AE11" s="1">
        <f t="shared" si="16"/>
        <v>1</v>
      </c>
      <c r="AF11" s="1">
        <f t="shared" si="17"/>
        <v>1</v>
      </c>
    </row>
    <row r="12" spans="1:32" hidden="1" x14ac:dyDescent="0.3">
      <c r="B12" s="1">
        <v>70499</v>
      </c>
      <c r="C12" s="1">
        <v>3</v>
      </c>
      <c r="D12" s="1">
        <v>41.2</v>
      </c>
      <c r="E12" s="1">
        <v>572</v>
      </c>
      <c r="F12" s="1">
        <v>445</v>
      </c>
      <c r="G12" s="1">
        <v>368</v>
      </c>
      <c r="H12" s="1">
        <v>264</v>
      </c>
      <c r="I12" s="1">
        <v>136</v>
      </c>
      <c r="J12" s="1">
        <v>94</v>
      </c>
      <c r="K12" s="1">
        <v>52</v>
      </c>
      <c r="M12" s="123">
        <f t="shared" si="18"/>
        <v>70582.666666666672</v>
      </c>
      <c r="N12" s="123">
        <f t="shared" si="19"/>
        <v>3</v>
      </c>
      <c r="O12" s="123">
        <f t="shared" si="20"/>
        <v>41.5</v>
      </c>
      <c r="P12" s="123">
        <f t="shared" si="27"/>
        <v>522.33333333333337</v>
      </c>
      <c r="Q12" s="123">
        <f t="shared" si="21"/>
        <v>401.33333333333331</v>
      </c>
      <c r="R12" s="123">
        <f t="shared" si="22"/>
        <v>330</v>
      </c>
      <c r="S12" s="123">
        <f t="shared" si="23"/>
        <v>236</v>
      </c>
      <c r="T12" s="123">
        <f t="shared" si="24"/>
        <v>122</v>
      </c>
      <c r="U12" s="123">
        <f t="shared" si="25"/>
        <v>85.666666666666671</v>
      </c>
      <c r="V12" s="123">
        <f t="shared" si="26"/>
        <v>53</v>
      </c>
      <c r="X12" s="1">
        <f t="shared" si="9"/>
        <v>1</v>
      </c>
      <c r="Y12" s="1">
        <f t="shared" si="10"/>
        <v>1</v>
      </c>
      <c r="Z12" s="1">
        <f t="shared" si="11"/>
        <v>1</v>
      </c>
      <c r="AA12" s="1">
        <f t="shared" si="12"/>
        <v>1</v>
      </c>
      <c r="AB12" s="1">
        <f t="shared" si="13"/>
        <v>1</v>
      </c>
      <c r="AC12" s="1">
        <f t="shared" si="14"/>
        <v>1</v>
      </c>
      <c r="AD12" s="1">
        <f t="shared" si="15"/>
        <v>1</v>
      </c>
      <c r="AE12" s="1">
        <f t="shared" si="16"/>
        <v>1</v>
      </c>
      <c r="AF12" s="1">
        <f t="shared" si="17"/>
        <v>1</v>
      </c>
    </row>
    <row r="13" spans="1:32" hidden="1" x14ac:dyDescent="0.3">
      <c r="B13" s="1">
        <v>70499</v>
      </c>
      <c r="C13" s="1">
        <v>4</v>
      </c>
      <c r="D13" s="1">
        <v>41.5</v>
      </c>
      <c r="E13" s="1">
        <v>583</v>
      </c>
      <c r="F13" s="1">
        <v>449</v>
      </c>
      <c r="G13" s="1">
        <v>371</v>
      </c>
      <c r="H13" s="1">
        <v>267</v>
      </c>
      <c r="I13" s="1">
        <v>138</v>
      </c>
      <c r="J13" s="1">
        <v>97</v>
      </c>
      <c r="K13" s="1">
        <v>52</v>
      </c>
      <c r="M13" s="123">
        <f t="shared" si="18"/>
        <v>70666.333333333328</v>
      </c>
      <c r="N13" s="123">
        <f t="shared" si="19"/>
        <v>3</v>
      </c>
      <c r="O13" s="123">
        <f t="shared" si="20"/>
        <v>41.833333333333336</v>
      </c>
      <c r="P13" s="123">
        <f t="shared" si="27"/>
        <v>465.33333333333331</v>
      </c>
      <c r="Q13" s="123">
        <f t="shared" si="21"/>
        <v>355</v>
      </c>
      <c r="R13" s="123">
        <f t="shared" si="22"/>
        <v>290.66666666666669</v>
      </c>
      <c r="S13" s="123">
        <f t="shared" si="23"/>
        <v>206.66666666666666</v>
      </c>
      <c r="T13" s="123">
        <f t="shared" si="24"/>
        <v>108</v>
      </c>
      <c r="U13" s="123">
        <f t="shared" si="25"/>
        <v>74</v>
      </c>
      <c r="V13" s="123">
        <f t="shared" si="26"/>
        <v>51.333333333333336</v>
      </c>
      <c r="X13" s="1">
        <f t="shared" si="9"/>
        <v>1</v>
      </c>
      <c r="Y13" s="1">
        <f t="shared" si="10"/>
        <v>1</v>
      </c>
      <c r="Z13" s="1">
        <f t="shared" si="11"/>
        <v>1</v>
      </c>
      <c r="AA13" s="1">
        <f t="shared" si="12"/>
        <v>1</v>
      </c>
      <c r="AB13" s="1">
        <f t="shared" si="13"/>
        <v>1</v>
      </c>
      <c r="AC13" s="1">
        <f t="shared" si="14"/>
        <v>1</v>
      </c>
      <c r="AD13" s="1">
        <f t="shared" si="15"/>
        <v>1</v>
      </c>
      <c r="AE13" s="1">
        <f t="shared" si="16"/>
        <v>1</v>
      </c>
      <c r="AF13" s="1">
        <f t="shared" si="17"/>
        <v>1</v>
      </c>
    </row>
    <row r="14" spans="1:32" x14ac:dyDescent="0.3">
      <c r="B14" s="1">
        <v>70750</v>
      </c>
      <c r="C14" s="1">
        <v>2</v>
      </c>
      <c r="D14" s="1">
        <v>41.8</v>
      </c>
      <c r="E14" s="1">
        <v>412</v>
      </c>
      <c r="F14" s="1">
        <v>310</v>
      </c>
      <c r="G14" s="1">
        <v>251</v>
      </c>
      <c r="H14" s="1">
        <v>177</v>
      </c>
      <c r="I14" s="1">
        <v>92</v>
      </c>
      <c r="J14" s="1">
        <v>66</v>
      </c>
      <c r="K14" s="1">
        <v>55</v>
      </c>
      <c r="M14" s="123">
        <f t="shared" si="18"/>
        <v>70750</v>
      </c>
      <c r="N14" s="123">
        <f t="shared" si="19"/>
        <v>3</v>
      </c>
      <c r="O14" s="123">
        <f t="shared" si="20"/>
        <v>42.133333333333333</v>
      </c>
      <c r="P14" s="123">
        <f t="shared" si="27"/>
        <v>404.33333333333331</v>
      </c>
      <c r="Q14" s="123">
        <f t="shared" si="21"/>
        <v>307.66666666666669</v>
      </c>
      <c r="R14" s="123">
        <f t="shared" si="22"/>
        <v>250.33333333333334</v>
      </c>
      <c r="S14" s="123">
        <f t="shared" si="23"/>
        <v>177.33333333333334</v>
      </c>
      <c r="T14" s="123">
        <f t="shared" si="24"/>
        <v>93.333333333333329</v>
      </c>
      <c r="U14" s="123">
        <f t="shared" si="25"/>
        <v>62.333333333333336</v>
      </c>
      <c r="V14" s="123">
        <f t="shared" si="26"/>
        <v>51</v>
      </c>
      <c r="X14" s="1">
        <f t="shared" si="9"/>
        <v>1</v>
      </c>
      <c r="Y14" s="1">
        <f t="shared" si="10"/>
        <v>1</v>
      </c>
      <c r="Z14" s="1">
        <f t="shared" si="11"/>
        <v>1</v>
      </c>
      <c r="AA14" s="1">
        <f t="shared" si="12"/>
        <v>1</v>
      </c>
      <c r="AB14" s="1">
        <f t="shared" si="13"/>
        <v>1</v>
      </c>
      <c r="AC14" s="1">
        <f t="shared" si="14"/>
        <v>1</v>
      </c>
      <c r="AD14" s="1">
        <f t="shared" si="15"/>
        <v>1</v>
      </c>
      <c r="AE14" s="1">
        <f t="shared" si="16"/>
        <v>1</v>
      </c>
      <c r="AF14" s="1">
        <f t="shared" si="17"/>
        <v>1</v>
      </c>
    </row>
    <row r="15" spans="1:32" hidden="1" x14ac:dyDescent="0.3">
      <c r="B15" s="1">
        <v>70750</v>
      </c>
      <c r="C15" s="1">
        <v>3</v>
      </c>
      <c r="D15" s="1">
        <v>42.2</v>
      </c>
      <c r="E15" s="1">
        <v>401</v>
      </c>
      <c r="F15" s="1">
        <v>306</v>
      </c>
      <c r="G15" s="1">
        <v>250</v>
      </c>
      <c r="H15" s="1">
        <v>176</v>
      </c>
      <c r="I15" s="1">
        <v>94</v>
      </c>
      <c r="J15" s="1">
        <v>59</v>
      </c>
      <c r="K15" s="1">
        <v>47</v>
      </c>
      <c r="M15" s="123">
        <f t="shared" si="18"/>
        <v>70833.333333333328</v>
      </c>
      <c r="N15" s="123">
        <f t="shared" si="19"/>
        <v>3</v>
      </c>
      <c r="O15" s="123">
        <f t="shared" si="20"/>
        <v>41.9</v>
      </c>
      <c r="P15" s="123">
        <f t="shared" si="27"/>
        <v>518.66666666666663</v>
      </c>
      <c r="Q15" s="123">
        <f t="shared" si="21"/>
        <v>390.33333333333331</v>
      </c>
      <c r="R15" s="123">
        <f t="shared" si="22"/>
        <v>322</v>
      </c>
      <c r="S15" s="123">
        <f t="shared" si="23"/>
        <v>234.33333333333334</v>
      </c>
      <c r="T15" s="123">
        <f t="shared" si="24"/>
        <v>127.33333333333333</v>
      </c>
      <c r="U15" s="123">
        <f t="shared" si="25"/>
        <v>86.333333333333329</v>
      </c>
      <c r="V15" s="123">
        <f t="shared" si="26"/>
        <v>58.666666666666664</v>
      </c>
      <c r="X15" s="1">
        <f t="shared" si="9"/>
        <v>1</v>
      </c>
      <c r="Y15" s="1">
        <f t="shared" si="10"/>
        <v>1</v>
      </c>
      <c r="Z15" s="1">
        <f t="shared" si="11"/>
        <v>1</v>
      </c>
      <c r="AA15" s="1">
        <f t="shared" si="12"/>
        <v>1</v>
      </c>
      <c r="AB15" s="1">
        <f t="shared" si="13"/>
        <v>1</v>
      </c>
      <c r="AC15" s="1">
        <f t="shared" si="14"/>
        <v>1</v>
      </c>
      <c r="AD15" s="1">
        <f t="shared" si="15"/>
        <v>1</v>
      </c>
      <c r="AE15" s="1">
        <f t="shared" si="16"/>
        <v>1</v>
      </c>
      <c r="AF15" s="1">
        <f t="shared" si="17"/>
        <v>1</v>
      </c>
    </row>
    <row r="16" spans="1:32" hidden="1" x14ac:dyDescent="0.3">
      <c r="B16" s="1">
        <v>70750</v>
      </c>
      <c r="C16" s="1">
        <v>4</v>
      </c>
      <c r="D16" s="1">
        <v>42.4</v>
      </c>
      <c r="E16" s="1">
        <v>400</v>
      </c>
      <c r="F16" s="1">
        <v>307</v>
      </c>
      <c r="G16" s="1">
        <v>250</v>
      </c>
      <c r="H16" s="1">
        <v>179</v>
      </c>
      <c r="I16" s="1">
        <v>94</v>
      </c>
      <c r="J16" s="1">
        <v>62</v>
      </c>
      <c r="K16" s="1">
        <v>51</v>
      </c>
      <c r="M16" s="123">
        <f t="shared" si="18"/>
        <v>70916.666666666672</v>
      </c>
      <c r="N16" s="123">
        <f t="shared" si="19"/>
        <v>3</v>
      </c>
      <c r="O16" s="123">
        <f t="shared" si="20"/>
        <v>41.466666666666669</v>
      </c>
      <c r="P16" s="123">
        <f t="shared" si="27"/>
        <v>630</v>
      </c>
      <c r="Q16" s="123">
        <f t="shared" si="21"/>
        <v>471</v>
      </c>
      <c r="R16" s="123">
        <f t="shared" si="22"/>
        <v>391.33333333333331</v>
      </c>
      <c r="S16" s="123">
        <f t="shared" si="23"/>
        <v>290.33333333333331</v>
      </c>
      <c r="T16" s="123">
        <f t="shared" si="24"/>
        <v>160.66666666666666</v>
      </c>
      <c r="U16" s="123">
        <f t="shared" si="25"/>
        <v>112.66666666666667</v>
      </c>
      <c r="V16" s="123">
        <f t="shared" si="26"/>
        <v>69.666666666666671</v>
      </c>
      <c r="X16" s="1">
        <f t="shared" si="9"/>
        <v>1</v>
      </c>
      <c r="Y16" s="1">
        <f t="shared" si="10"/>
        <v>1</v>
      </c>
      <c r="Z16" s="1">
        <f t="shared" si="11"/>
        <v>1</v>
      </c>
      <c r="AA16" s="1">
        <f t="shared" si="12"/>
        <v>1</v>
      </c>
      <c r="AB16" s="1">
        <f t="shared" si="13"/>
        <v>1</v>
      </c>
      <c r="AC16" s="1">
        <f t="shared" si="14"/>
        <v>1</v>
      </c>
      <c r="AD16" s="1">
        <f t="shared" si="15"/>
        <v>1</v>
      </c>
      <c r="AE16" s="1">
        <f t="shared" si="16"/>
        <v>1</v>
      </c>
      <c r="AF16" s="1">
        <f t="shared" si="17"/>
        <v>1</v>
      </c>
    </row>
    <row r="17" spans="2:32" x14ac:dyDescent="0.3">
      <c r="B17" s="1">
        <v>71000</v>
      </c>
      <c r="C17" s="1">
        <v>2</v>
      </c>
      <c r="D17" s="1">
        <v>41.1</v>
      </c>
      <c r="E17" s="1">
        <v>755</v>
      </c>
      <c r="F17" s="1">
        <v>558</v>
      </c>
      <c r="G17" s="1">
        <v>466</v>
      </c>
      <c r="H17" s="1">
        <v>348</v>
      </c>
      <c r="I17" s="1">
        <v>194</v>
      </c>
      <c r="J17" s="1">
        <v>138</v>
      </c>
      <c r="K17" s="1">
        <v>78</v>
      </c>
      <c r="M17" s="123">
        <f t="shared" si="18"/>
        <v>71000</v>
      </c>
      <c r="N17" s="123">
        <f t="shared" si="19"/>
        <v>3</v>
      </c>
      <c r="O17" s="123">
        <f t="shared" si="20"/>
        <v>41</v>
      </c>
      <c r="P17" s="123">
        <f t="shared" si="27"/>
        <v>741.66666666666663</v>
      </c>
      <c r="Q17" s="123">
        <f t="shared" si="21"/>
        <v>551.33333333333337</v>
      </c>
      <c r="R17" s="123">
        <f t="shared" si="22"/>
        <v>461.33333333333331</v>
      </c>
      <c r="S17" s="123">
        <f t="shared" si="23"/>
        <v>345.66666666666669</v>
      </c>
      <c r="T17" s="123">
        <f t="shared" si="24"/>
        <v>194.66666666666666</v>
      </c>
      <c r="U17" s="123">
        <f t="shared" si="25"/>
        <v>138.66666666666666</v>
      </c>
      <c r="V17" s="123">
        <f t="shared" si="26"/>
        <v>79.666666666666671</v>
      </c>
      <c r="X17" s="1">
        <f t="shared" si="9"/>
        <v>1</v>
      </c>
      <c r="Y17" s="1">
        <f t="shared" si="10"/>
        <v>1</v>
      </c>
      <c r="Z17" s="1">
        <f t="shared" si="11"/>
        <v>1</v>
      </c>
      <c r="AA17" s="1">
        <f t="shared" si="12"/>
        <v>1</v>
      </c>
      <c r="AB17" s="1">
        <f t="shared" si="13"/>
        <v>1</v>
      </c>
      <c r="AC17" s="1">
        <f t="shared" si="14"/>
        <v>1</v>
      </c>
      <c r="AD17" s="1">
        <f t="shared" si="15"/>
        <v>1</v>
      </c>
      <c r="AE17" s="1">
        <f t="shared" si="16"/>
        <v>1</v>
      </c>
      <c r="AF17" s="1">
        <f t="shared" si="17"/>
        <v>1</v>
      </c>
    </row>
    <row r="18" spans="2:32" hidden="1" x14ac:dyDescent="0.3">
      <c r="B18" s="1">
        <v>71000</v>
      </c>
      <c r="C18" s="1">
        <v>3</v>
      </c>
      <c r="D18" s="1">
        <v>40.9</v>
      </c>
      <c r="E18" s="1">
        <v>735</v>
      </c>
      <c r="F18" s="1">
        <v>548</v>
      </c>
      <c r="G18" s="1">
        <v>458</v>
      </c>
      <c r="H18" s="1">
        <v>344</v>
      </c>
      <c r="I18" s="1">
        <v>194</v>
      </c>
      <c r="J18" s="1">
        <v>138</v>
      </c>
      <c r="K18" s="1">
        <v>80</v>
      </c>
      <c r="M18" s="123">
        <f t="shared" si="18"/>
        <v>71084.666666666672</v>
      </c>
      <c r="N18" s="123">
        <f t="shared" si="19"/>
        <v>3</v>
      </c>
      <c r="O18" s="123">
        <f t="shared" si="20"/>
        <v>41.266666666666673</v>
      </c>
      <c r="P18" s="123">
        <f t="shared" si="27"/>
        <v>655.66666666666663</v>
      </c>
      <c r="Q18" s="123">
        <f t="shared" si="21"/>
        <v>496.66666666666669</v>
      </c>
      <c r="R18" s="123">
        <f t="shared" si="22"/>
        <v>415</v>
      </c>
      <c r="S18" s="123">
        <f t="shared" si="23"/>
        <v>309.66666666666669</v>
      </c>
      <c r="T18" s="123">
        <f t="shared" si="24"/>
        <v>172</v>
      </c>
      <c r="U18" s="123">
        <f t="shared" si="25"/>
        <v>122.33333333333333</v>
      </c>
      <c r="V18" s="123">
        <f t="shared" si="26"/>
        <v>71</v>
      </c>
      <c r="X18" s="1">
        <f t="shared" si="9"/>
        <v>1</v>
      </c>
      <c r="Y18" s="1">
        <f t="shared" si="10"/>
        <v>1</v>
      </c>
      <c r="Z18" s="1">
        <f t="shared" si="11"/>
        <v>1</v>
      </c>
      <c r="AA18" s="1">
        <f t="shared" si="12"/>
        <v>1</v>
      </c>
      <c r="AB18" s="1">
        <f t="shared" si="13"/>
        <v>1</v>
      </c>
      <c r="AC18" s="1">
        <f t="shared" si="14"/>
        <v>1</v>
      </c>
      <c r="AD18" s="1">
        <f t="shared" si="15"/>
        <v>1</v>
      </c>
      <c r="AE18" s="1">
        <f t="shared" si="16"/>
        <v>1</v>
      </c>
      <c r="AF18" s="1">
        <f t="shared" si="17"/>
        <v>1</v>
      </c>
    </row>
    <row r="19" spans="2:32" hidden="1" x14ac:dyDescent="0.3">
      <c r="B19" s="1">
        <v>71000</v>
      </c>
      <c r="C19" s="1">
        <v>4</v>
      </c>
      <c r="D19" s="1">
        <v>41</v>
      </c>
      <c r="E19" s="1">
        <v>735</v>
      </c>
      <c r="F19" s="1">
        <v>548</v>
      </c>
      <c r="G19" s="1">
        <v>460</v>
      </c>
      <c r="H19" s="1">
        <v>345</v>
      </c>
      <c r="I19" s="1">
        <v>196</v>
      </c>
      <c r="J19" s="1">
        <v>140</v>
      </c>
      <c r="K19" s="1">
        <v>81</v>
      </c>
      <c r="M19" s="123">
        <f t="shared" si="18"/>
        <v>71169.333333333328</v>
      </c>
      <c r="N19" s="123">
        <f t="shared" si="19"/>
        <v>3</v>
      </c>
      <c r="O19" s="123">
        <f t="shared" ref="O19:O82" si="28">AVERAGE(D19:D21)</f>
        <v>41.533333333333339</v>
      </c>
      <c r="P19" s="123">
        <f t="shared" si="27"/>
        <v>572</v>
      </c>
      <c r="Q19" s="123">
        <f t="shared" si="21"/>
        <v>442</v>
      </c>
      <c r="R19" s="123">
        <f t="shared" si="22"/>
        <v>369.33333333333331</v>
      </c>
      <c r="S19" s="123">
        <f t="shared" si="23"/>
        <v>273.66666666666669</v>
      </c>
      <c r="T19" s="123">
        <f t="shared" si="24"/>
        <v>149.66666666666666</v>
      </c>
      <c r="U19" s="123">
        <f t="shared" si="25"/>
        <v>106.33333333333333</v>
      </c>
      <c r="V19" s="123">
        <f t="shared" si="26"/>
        <v>62</v>
      </c>
      <c r="X19" s="1">
        <f t="shared" si="9"/>
        <v>1</v>
      </c>
      <c r="Y19" s="1">
        <f t="shared" si="10"/>
        <v>1</v>
      </c>
      <c r="Z19" s="1">
        <f t="shared" si="11"/>
        <v>1</v>
      </c>
      <c r="AA19" s="1">
        <f t="shared" si="12"/>
        <v>1</v>
      </c>
      <c r="AB19" s="1">
        <f t="shared" si="13"/>
        <v>1</v>
      </c>
      <c r="AC19" s="1">
        <f t="shared" si="14"/>
        <v>1</v>
      </c>
      <c r="AD19" s="1">
        <f t="shared" si="15"/>
        <v>1</v>
      </c>
      <c r="AE19" s="1">
        <f t="shared" si="16"/>
        <v>1</v>
      </c>
      <c r="AF19" s="1">
        <f t="shared" si="17"/>
        <v>1</v>
      </c>
    </row>
    <row r="20" spans="2:32" x14ac:dyDescent="0.3">
      <c r="B20" s="1">
        <v>71254</v>
      </c>
      <c r="C20" s="1">
        <v>2</v>
      </c>
      <c r="D20" s="1">
        <v>41.9</v>
      </c>
      <c r="E20" s="1">
        <v>497</v>
      </c>
      <c r="F20" s="1">
        <v>394</v>
      </c>
      <c r="G20" s="1">
        <v>327</v>
      </c>
      <c r="H20" s="1">
        <v>240</v>
      </c>
      <c r="I20" s="1">
        <v>126</v>
      </c>
      <c r="J20" s="1">
        <v>89</v>
      </c>
      <c r="K20" s="1">
        <v>52</v>
      </c>
      <c r="M20" s="123">
        <f t="shared" si="18"/>
        <v>71254</v>
      </c>
      <c r="N20" s="123">
        <f t="shared" si="19"/>
        <v>3</v>
      </c>
      <c r="O20" s="123">
        <f t="shared" si="28"/>
        <v>41.866666666666667</v>
      </c>
      <c r="P20" s="123">
        <f t="shared" si="27"/>
        <v>488.66666666666669</v>
      </c>
      <c r="Q20" s="123">
        <f t="shared" si="21"/>
        <v>388</v>
      </c>
      <c r="R20" s="123">
        <f t="shared" si="22"/>
        <v>324</v>
      </c>
      <c r="S20" s="123">
        <f t="shared" si="23"/>
        <v>238</v>
      </c>
      <c r="T20" s="123">
        <f t="shared" si="24"/>
        <v>127.33333333333333</v>
      </c>
      <c r="U20" s="123">
        <f t="shared" si="25"/>
        <v>90.666666666666671</v>
      </c>
      <c r="V20" s="123">
        <f t="shared" si="26"/>
        <v>53</v>
      </c>
      <c r="X20" s="1">
        <f t="shared" si="9"/>
        <v>1</v>
      </c>
      <c r="Y20" s="1">
        <f t="shared" si="10"/>
        <v>1</v>
      </c>
      <c r="Z20" s="1">
        <f t="shared" si="11"/>
        <v>1</v>
      </c>
      <c r="AA20" s="1">
        <f t="shared" si="12"/>
        <v>1</v>
      </c>
      <c r="AB20" s="1">
        <f t="shared" si="13"/>
        <v>1</v>
      </c>
      <c r="AC20" s="1">
        <f t="shared" si="14"/>
        <v>1</v>
      </c>
      <c r="AD20" s="1">
        <f t="shared" si="15"/>
        <v>1</v>
      </c>
      <c r="AE20" s="1">
        <f t="shared" si="16"/>
        <v>1</v>
      </c>
      <c r="AF20" s="1">
        <f t="shared" si="17"/>
        <v>1</v>
      </c>
    </row>
    <row r="21" spans="2:32" hidden="1" x14ac:dyDescent="0.3">
      <c r="B21" s="1">
        <v>71254</v>
      </c>
      <c r="C21" s="1">
        <v>3</v>
      </c>
      <c r="D21" s="1">
        <v>41.7</v>
      </c>
      <c r="E21" s="1">
        <v>484</v>
      </c>
      <c r="F21" s="1">
        <v>384</v>
      </c>
      <c r="G21" s="1">
        <v>321</v>
      </c>
      <c r="H21" s="1">
        <v>236</v>
      </c>
      <c r="I21" s="1">
        <v>127</v>
      </c>
      <c r="J21" s="1">
        <v>90</v>
      </c>
      <c r="K21" s="1">
        <v>53</v>
      </c>
      <c r="M21" s="123">
        <f t="shared" si="18"/>
        <v>71339.333333333328</v>
      </c>
      <c r="N21" s="123">
        <f t="shared" si="19"/>
        <v>3</v>
      </c>
      <c r="O21" s="123">
        <f t="shared" si="28"/>
        <v>40.833333333333336</v>
      </c>
      <c r="P21" s="123">
        <f t="shared" si="27"/>
        <v>573.33333333333337</v>
      </c>
      <c r="Q21" s="123">
        <f t="shared" si="21"/>
        <v>430.33333333333331</v>
      </c>
      <c r="R21" s="123">
        <f t="shared" si="22"/>
        <v>347.33333333333331</v>
      </c>
      <c r="S21" s="123">
        <f t="shared" si="23"/>
        <v>242</v>
      </c>
      <c r="T21" s="123">
        <f t="shared" si="24"/>
        <v>123</v>
      </c>
      <c r="U21" s="123">
        <f t="shared" si="25"/>
        <v>86.333333333333329</v>
      </c>
      <c r="V21" s="123">
        <f t="shared" si="26"/>
        <v>50.666666666666664</v>
      </c>
      <c r="X21" s="1">
        <f t="shared" si="9"/>
        <v>1</v>
      </c>
      <c r="Y21" s="1">
        <f t="shared" si="10"/>
        <v>1</v>
      </c>
      <c r="Z21" s="1">
        <f t="shared" si="11"/>
        <v>1</v>
      </c>
      <c r="AA21" s="1">
        <f t="shared" si="12"/>
        <v>1</v>
      </c>
      <c r="AB21" s="1">
        <f t="shared" si="13"/>
        <v>1</v>
      </c>
      <c r="AC21" s="1">
        <f t="shared" si="14"/>
        <v>1</v>
      </c>
      <c r="AD21" s="1">
        <f t="shared" si="15"/>
        <v>1</v>
      </c>
      <c r="AE21" s="1">
        <f t="shared" si="16"/>
        <v>1</v>
      </c>
      <c r="AF21" s="1">
        <f t="shared" si="17"/>
        <v>1</v>
      </c>
    </row>
    <row r="22" spans="2:32" hidden="1" x14ac:dyDescent="0.3">
      <c r="B22" s="1">
        <v>71254</v>
      </c>
      <c r="C22" s="1">
        <v>4</v>
      </c>
      <c r="D22" s="1">
        <v>42</v>
      </c>
      <c r="E22" s="1">
        <v>485</v>
      </c>
      <c r="F22" s="1">
        <v>386</v>
      </c>
      <c r="G22" s="1">
        <v>324</v>
      </c>
      <c r="H22" s="1">
        <v>238</v>
      </c>
      <c r="I22" s="1">
        <v>129</v>
      </c>
      <c r="J22" s="1">
        <v>93</v>
      </c>
      <c r="K22" s="1">
        <v>54</v>
      </c>
      <c r="M22" s="123">
        <f t="shared" si="18"/>
        <v>71424.666666666672</v>
      </c>
      <c r="N22" s="123">
        <f t="shared" si="19"/>
        <v>3</v>
      </c>
      <c r="O22" s="123">
        <f t="shared" si="28"/>
        <v>40.1</v>
      </c>
      <c r="P22" s="123">
        <f t="shared" si="27"/>
        <v>658.66666666666663</v>
      </c>
      <c r="Q22" s="123">
        <f t="shared" si="21"/>
        <v>474.66666666666669</v>
      </c>
      <c r="R22" s="123">
        <f t="shared" si="22"/>
        <v>373.33333333333331</v>
      </c>
      <c r="S22" s="123">
        <f t="shared" si="23"/>
        <v>249</v>
      </c>
      <c r="T22" s="123">
        <f t="shared" si="24"/>
        <v>120</v>
      </c>
      <c r="U22" s="123">
        <f t="shared" si="25"/>
        <v>83.333333333333329</v>
      </c>
      <c r="V22" s="123">
        <f t="shared" si="26"/>
        <v>48.666666666666664</v>
      </c>
      <c r="X22" s="1">
        <f t="shared" si="9"/>
        <v>1</v>
      </c>
      <c r="Y22" s="1">
        <f t="shared" si="10"/>
        <v>1</v>
      </c>
      <c r="Z22" s="1">
        <f t="shared" si="11"/>
        <v>1</v>
      </c>
      <c r="AA22" s="1">
        <f t="shared" si="12"/>
        <v>1</v>
      </c>
      <c r="AB22" s="1">
        <f t="shared" si="13"/>
        <v>1</v>
      </c>
      <c r="AC22" s="1">
        <f t="shared" si="14"/>
        <v>1</v>
      </c>
      <c r="AD22" s="1">
        <f t="shared" si="15"/>
        <v>1</v>
      </c>
      <c r="AE22" s="1">
        <f t="shared" si="16"/>
        <v>1</v>
      </c>
      <c r="AF22" s="1">
        <f t="shared" si="17"/>
        <v>1</v>
      </c>
    </row>
    <row r="23" spans="2:32" x14ac:dyDescent="0.3">
      <c r="B23" s="1">
        <v>71510</v>
      </c>
      <c r="C23" s="1">
        <v>2</v>
      </c>
      <c r="D23" s="1">
        <v>38.799999999999997</v>
      </c>
      <c r="E23" s="1">
        <v>751</v>
      </c>
      <c r="F23" s="1">
        <v>521</v>
      </c>
      <c r="G23" s="1">
        <v>397</v>
      </c>
      <c r="H23" s="1">
        <v>252</v>
      </c>
      <c r="I23" s="1">
        <v>113</v>
      </c>
      <c r="J23" s="1">
        <v>76</v>
      </c>
      <c r="K23" s="1">
        <v>45</v>
      </c>
      <c r="M23" s="123">
        <f t="shared" si="18"/>
        <v>71510</v>
      </c>
      <c r="N23" s="123">
        <f t="shared" si="19"/>
        <v>3</v>
      </c>
      <c r="O23" s="123">
        <f t="shared" si="28"/>
        <v>39.266666666666666</v>
      </c>
      <c r="P23" s="123">
        <f t="shared" si="27"/>
        <v>736</v>
      </c>
      <c r="Q23" s="123">
        <f t="shared" si="21"/>
        <v>518</v>
      </c>
      <c r="R23" s="123">
        <f t="shared" si="22"/>
        <v>398.66666666666669</v>
      </c>
      <c r="S23" s="123">
        <f t="shared" si="23"/>
        <v>255.33333333333334</v>
      </c>
      <c r="T23" s="123">
        <f t="shared" si="24"/>
        <v>117</v>
      </c>
      <c r="U23" s="123">
        <f t="shared" si="25"/>
        <v>79.666666666666671</v>
      </c>
      <c r="V23" s="123">
        <f t="shared" si="26"/>
        <v>46.333333333333336</v>
      </c>
      <c r="X23" s="1">
        <f t="shared" si="9"/>
        <v>1</v>
      </c>
      <c r="Y23" s="1">
        <f t="shared" si="10"/>
        <v>1</v>
      </c>
      <c r="Z23" s="1">
        <f t="shared" si="11"/>
        <v>1</v>
      </c>
      <c r="AA23" s="1">
        <f t="shared" si="12"/>
        <v>1</v>
      </c>
      <c r="AB23" s="1">
        <f t="shared" si="13"/>
        <v>1</v>
      </c>
      <c r="AC23" s="1">
        <f t="shared" si="14"/>
        <v>1</v>
      </c>
      <c r="AD23" s="1">
        <f t="shared" si="15"/>
        <v>1</v>
      </c>
      <c r="AE23" s="1">
        <f t="shared" si="16"/>
        <v>1</v>
      </c>
      <c r="AF23" s="1">
        <f t="shared" si="17"/>
        <v>1</v>
      </c>
    </row>
    <row r="24" spans="2:32" hidden="1" x14ac:dyDescent="0.3">
      <c r="B24" s="1">
        <v>71510</v>
      </c>
      <c r="C24" s="1">
        <v>3</v>
      </c>
      <c r="D24" s="1">
        <v>39.5</v>
      </c>
      <c r="E24" s="1">
        <v>740</v>
      </c>
      <c r="F24" s="1">
        <v>517</v>
      </c>
      <c r="G24" s="1">
        <v>399</v>
      </c>
      <c r="H24" s="1">
        <v>257</v>
      </c>
      <c r="I24" s="1">
        <v>118</v>
      </c>
      <c r="J24" s="1">
        <v>81</v>
      </c>
      <c r="K24" s="1">
        <v>47</v>
      </c>
      <c r="M24" s="123">
        <f t="shared" si="18"/>
        <v>71595.333333333328</v>
      </c>
      <c r="N24" s="123">
        <f t="shared" si="19"/>
        <v>3</v>
      </c>
      <c r="O24" s="123">
        <f t="shared" si="28"/>
        <v>40.033333333333331</v>
      </c>
      <c r="P24" s="123">
        <f t="shared" si="27"/>
        <v>686</v>
      </c>
      <c r="Q24" s="123">
        <f t="shared" si="21"/>
        <v>494.66666666666669</v>
      </c>
      <c r="R24" s="123">
        <f t="shared" si="22"/>
        <v>383</v>
      </c>
      <c r="S24" s="123">
        <f t="shared" si="23"/>
        <v>249</v>
      </c>
      <c r="T24" s="123">
        <f t="shared" si="24"/>
        <v>117.66666666666667</v>
      </c>
      <c r="U24" s="123">
        <f t="shared" si="25"/>
        <v>82.333333333333329</v>
      </c>
      <c r="V24" s="123">
        <f t="shared" si="26"/>
        <v>50</v>
      </c>
      <c r="X24" s="1">
        <f t="shared" si="9"/>
        <v>1</v>
      </c>
      <c r="Y24" s="1">
        <f t="shared" si="10"/>
        <v>1</v>
      </c>
      <c r="Z24" s="1">
        <f t="shared" si="11"/>
        <v>1</v>
      </c>
      <c r="AA24" s="1">
        <f t="shared" si="12"/>
        <v>1</v>
      </c>
      <c r="AB24" s="1">
        <f t="shared" si="13"/>
        <v>1</v>
      </c>
      <c r="AC24" s="1">
        <f t="shared" si="14"/>
        <v>1</v>
      </c>
      <c r="AD24" s="1">
        <f t="shared" si="15"/>
        <v>1</v>
      </c>
      <c r="AE24" s="1">
        <f t="shared" si="16"/>
        <v>1</v>
      </c>
      <c r="AF24" s="1">
        <f t="shared" si="17"/>
        <v>1</v>
      </c>
    </row>
    <row r="25" spans="2:32" hidden="1" x14ac:dyDescent="0.3">
      <c r="B25" s="1">
        <v>71510</v>
      </c>
      <c r="C25" s="1">
        <v>4</v>
      </c>
      <c r="D25" s="1">
        <v>39.5</v>
      </c>
      <c r="E25" s="1">
        <v>717</v>
      </c>
      <c r="F25" s="1">
        <v>516</v>
      </c>
      <c r="G25" s="1">
        <v>400</v>
      </c>
      <c r="H25" s="1">
        <v>257</v>
      </c>
      <c r="I25" s="1">
        <v>120</v>
      </c>
      <c r="J25" s="1">
        <v>82</v>
      </c>
      <c r="K25" s="1">
        <v>47</v>
      </c>
      <c r="M25" s="123">
        <f t="shared" si="18"/>
        <v>71680.666666666672</v>
      </c>
      <c r="N25" s="123">
        <f t="shared" si="19"/>
        <v>3</v>
      </c>
      <c r="O25" s="123">
        <f t="shared" si="28"/>
        <v>40.533333333333331</v>
      </c>
      <c r="P25" s="123">
        <f t="shared" si="27"/>
        <v>631.66666666666663</v>
      </c>
      <c r="Q25" s="123">
        <f t="shared" si="21"/>
        <v>468</v>
      </c>
      <c r="R25" s="123">
        <f t="shared" si="22"/>
        <v>364.66666666666669</v>
      </c>
      <c r="S25" s="123">
        <f t="shared" si="23"/>
        <v>240.33333333333334</v>
      </c>
      <c r="T25" s="123">
        <f t="shared" si="24"/>
        <v>117.33333333333333</v>
      </c>
      <c r="U25" s="123">
        <f t="shared" si="25"/>
        <v>83.666666666666671</v>
      </c>
      <c r="V25" s="123">
        <f t="shared" si="26"/>
        <v>53</v>
      </c>
      <c r="X25" s="1">
        <f t="shared" si="9"/>
        <v>1</v>
      </c>
      <c r="Y25" s="1">
        <f t="shared" si="10"/>
        <v>1</v>
      </c>
      <c r="Z25" s="1">
        <f t="shared" si="11"/>
        <v>1</v>
      </c>
      <c r="AA25" s="1">
        <f t="shared" si="12"/>
        <v>1</v>
      </c>
      <c r="AB25" s="1">
        <f t="shared" si="13"/>
        <v>1</v>
      </c>
      <c r="AC25" s="1">
        <f t="shared" si="14"/>
        <v>1</v>
      </c>
      <c r="AD25" s="1">
        <f t="shared" si="15"/>
        <v>1</v>
      </c>
      <c r="AE25" s="1">
        <f t="shared" si="16"/>
        <v>1</v>
      </c>
      <c r="AF25" s="1">
        <f t="shared" si="17"/>
        <v>1</v>
      </c>
    </row>
    <row r="26" spans="2:32" x14ac:dyDescent="0.3">
      <c r="B26" s="1">
        <v>71766</v>
      </c>
      <c r="C26" s="1">
        <v>2</v>
      </c>
      <c r="D26" s="1">
        <v>41.1</v>
      </c>
      <c r="E26" s="1">
        <v>601</v>
      </c>
      <c r="F26" s="1">
        <v>451</v>
      </c>
      <c r="G26" s="1">
        <v>350</v>
      </c>
      <c r="H26" s="1">
        <v>233</v>
      </c>
      <c r="I26" s="1">
        <v>115</v>
      </c>
      <c r="J26" s="1">
        <v>84</v>
      </c>
      <c r="K26" s="1">
        <v>56</v>
      </c>
      <c r="M26" s="123">
        <f t="shared" si="18"/>
        <v>71766</v>
      </c>
      <c r="N26" s="123">
        <f t="shared" si="19"/>
        <v>3</v>
      </c>
      <c r="O26" s="123">
        <f t="shared" si="28"/>
        <v>41.1</v>
      </c>
      <c r="P26" s="123">
        <f t="shared" si="27"/>
        <v>583.66666666666663</v>
      </c>
      <c r="Q26" s="123">
        <f t="shared" si="21"/>
        <v>441.33333333333331</v>
      </c>
      <c r="R26" s="123">
        <f t="shared" si="22"/>
        <v>346.66666666666669</v>
      </c>
      <c r="S26" s="123">
        <f t="shared" si="23"/>
        <v>232.33333333333334</v>
      </c>
      <c r="T26" s="123">
        <f t="shared" si="24"/>
        <v>116.66666666666667</v>
      </c>
      <c r="U26" s="123">
        <f t="shared" si="25"/>
        <v>85</v>
      </c>
      <c r="V26" s="123">
        <f t="shared" si="26"/>
        <v>56.333333333333336</v>
      </c>
      <c r="X26" s="1">
        <f t="shared" si="9"/>
        <v>1</v>
      </c>
      <c r="Y26" s="1">
        <f t="shared" si="10"/>
        <v>1</v>
      </c>
      <c r="Z26" s="1">
        <f t="shared" si="11"/>
        <v>1</v>
      </c>
      <c r="AA26" s="1">
        <f t="shared" si="12"/>
        <v>1</v>
      </c>
      <c r="AB26" s="1">
        <f t="shared" si="13"/>
        <v>1</v>
      </c>
      <c r="AC26" s="1">
        <f t="shared" si="14"/>
        <v>1</v>
      </c>
      <c r="AD26" s="1">
        <f t="shared" si="15"/>
        <v>1</v>
      </c>
      <c r="AE26" s="1">
        <f t="shared" si="16"/>
        <v>1</v>
      </c>
      <c r="AF26" s="1">
        <f t="shared" si="17"/>
        <v>1</v>
      </c>
    </row>
    <row r="27" spans="2:32" hidden="1" x14ac:dyDescent="0.3">
      <c r="B27" s="1">
        <v>71766</v>
      </c>
      <c r="C27" s="1">
        <v>3</v>
      </c>
      <c r="D27" s="1">
        <v>41</v>
      </c>
      <c r="E27" s="1">
        <v>577</v>
      </c>
      <c r="F27" s="1">
        <v>437</v>
      </c>
      <c r="G27" s="1">
        <v>344</v>
      </c>
      <c r="H27" s="1">
        <v>231</v>
      </c>
      <c r="I27" s="1">
        <v>117</v>
      </c>
      <c r="J27" s="1">
        <v>85</v>
      </c>
      <c r="K27" s="1">
        <v>56</v>
      </c>
      <c r="M27" s="123">
        <f t="shared" si="18"/>
        <v>71844</v>
      </c>
      <c r="N27" s="123">
        <f t="shared" si="19"/>
        <v>3</v>
      </c>
      <c r="O27" s="123">
        <f t="shared" si="28"/>
        <v>41.433333333333337</v>
      </c>
      <c r="P27" s="123">
        <f t="shared" si="27"/>
        <v>505.66666666666669</v>
      </c>
      <c r="Q27" s="123">
        <f t="shared" si="21"/>
        <v>388.66666666666669</v>
      </c>
      <c r="R27" s="123">
        <f t="shared" si="22"/>
        <v>312</v>
      </c>
      <c r="S27" s="123">
        <f t="shared" si="23"/>
        <v>214</v>
      </c>
      <c r="T27" s="123">
        <f t="shared" si="24"/>
        <v>111</v>
      </c>
      <c r="U27" s="123">
        <f t="shared" si="25"/>
        <v>81.666666666666671</v>
      </c>
      <c r="V27" s="123">
        <f t="shared" si="26"/>
        <v>48</v>
      </c>
      <c r="X27" s="1">
        <f t="shared" si="9"/>
        <v>1</v>
      </c>
      <c r="Y27" s="1">
        <f t="shared" si="10"/>
        <v>1</v>
      </c>
      <c r="Z27" s="1">
        <f t="shared" si="11"/>
        <v>1</v>
      </c>
      <c r="AA27" s="1">
        <f t="shared" si="12"/>
        <v>1</v>
      </c>
      <c r="AB27" s="1">
        <f t="shared" si="13"/>
        <v>1</v>
      </c>
      <c r="AC27" s="1">
        <f t="shared" si="14"/>
        <v>1</v>
      </c>
      <c r="AD27" s="1">
        <f t="shared" si="15"/>
        <v>1</v>
      </c>
      <c r="AE27" s="1">
        <f t="shared" si="16"/>
        <v>1</v>
      </c>
      <c r="AF27" s="1">
        <f t="shared" si="17"/>
        <v>1</v>
      </c>
    </row>
    <row r="28" spans="2:32" hidden="1" x14ac:dyDescent="0.3">
      <c r="B28" s="1">
        <v>71766</v>
      </c>
      <c r="C28" s="1">
        <v>4</v>
      </c>
      <c r="D28" s="1">
        <v>41.2</v>
      </c>
      <c r="E28" s="1">
        <v>573</v>
      </c>
      <c r="F28" s="1">
        <v>436</v>
      </c>
      <c r="G28" s="1">
        <v>346</v>
      </c>
      <c r="H28" s="1">
        <v>233</v>
      </c>
      <c r="I28" s="1">
        <v>118</v>
      </c>
      <c r="J28" s="1">
        <v>86</v>
      </c>
      <c r="K28" s="1">
        <v>57</v>
      </c>
      <c r="M28" s="123">
        <f t="shared" si="18"/>
        <v>71922</v>
      </c>
      <c r="N28" s="123">
        <f t="shared" si="19"/>
        <v>3</v>
      </c>
      <c r="O28" s="123">
        <f t="shared" si="28"/>
        <v>41.766666666666673</v>
      </c>
      <c r="P28" s="123">
        <f t="shared" si="27"/>
        <v>434.33333333333331</v>
      </c>
      <c r="Q28" s="123">
        <f t="shared" si="21"/>
        <v>340</v>
      </c>
      <c r="R28" s="123">
        <f t="shared" si="22"/>
        <v>279</v>
      </c>
      <c r="S28" s="123">
        <f t="shared" si="23"/>
        <v>196.33333333333334</v>
      </c>
      <c r="T28" s="123">
        <f t="shared" si="24"/>
        <v>104.66666666666667</v>
      </c>
      <c r="U28" s="123">
        <f t="shared" si="25"/>
        <v>76.666666666666671</v>
      </c>
      <c r="V28" s="123">
        <f t="shared" si="26"/>
        <v>43</v>
      </c>
      <c r="X28" s="1">
        <f t="shared" si="9"/>
        <v>1</v>
      </c>
      <c r="Y28" s="1">
        <f t="shared" si="10"/>
        <v>1</v>
      </c>
      <c r="Z28" s="1">
        <f t="shared" si="11"/>
        <v>1</v>
      </c>
      <c r="AA28" s="1">
        <f t="shared" si="12"/>
        <v>1</v>
      </c>
      <c r="AB28" s="1">
        <f t="shared" si="13"/>
        <v>1</v>
      </c>
      <c r="AC28" s="1">
        <f t="shared" si="14"/>
        <v>1</v>
      </c>
      <c r="AD28" s="1">
        <f t="shared" si="15"/>
        <v>1</v>
      </c>
      <c r="AE28" s="1">
        <f t="shared" si="16"/>
        <v>1</v>
      </c>
      <c r="AF28" s="1">
        <f t="shared" si="17"/>
        <v>1</v>
      </c>
    </row>
    <row r="29" spans="2:32" x14ac:dyDescent="0.3">
      <c r="B29" s="1">
        <v>72000</v>
      </c>
      <c r="C29" s="1">
        <v>2</v>
      </c>
      <c r="D29" s="1">
        <v>42.1</v>
      </c>
      <c r="E29" s="1">
        <v>367</v>
      </c>
      <c r="F29" s="1">
        <v>293</v>
      </c>
      <c r="G29" s="1">
        <v>246</v>
      </c>
      <c r="H29" s="1">
        <v>178</v>
      </c>
      <c r="I29" s="1">
        <v>98</v>
      </c>
      <c r="J29" s="1">
        <v>74</v>
      </c>
      <c r="K29" s="1">
        <v>31</v>
      </c>
      <c r="M29" s="123">
        <f t="shared" si="18"/>
        <v>72000</v>
      </c>
      <c r="N29" s="123">
        <f t="shared" si="19"/>
        <v>3</v>
      </c>
      <c r="O29" s="123">
        <f t="shared" si="28"/>
        <v>41.966666666666661</v>
      </c>
      <c r="P29" s="123">
        <f t="shared" si="27"/>
        <v>364.33333333333331</v>
      </c>
      <c r="Q29" s="123">
        <f t="shared" si="21"/>
        <v>291.33333333333331</v>
      </c>
      <c r="R29" s="123">
        <f t="shared" si="22"/>
        <v>245</v>
      </c>
      <c r="S29" s="123">
        <f t="shared" si="23"/>
        <v>178</v>
      </c>
      <c r="T29" s="123">
        <f t="shared" si="24"/>
        <v>98.333333333333329</v>
      </c>
      <c r="U29" s="123">
        <f t="shared" si="25"/>
        <v>71.666666666666671</v>
      </c>
      <c r="V29" s="123">
        <f t="shared" si="26"/>
        <v>37.666666666666664</v>
      </c>
      <c r="X29" s="1">
        <f t="shared" si="9"/>
        <v>1</v>
      </c>
      <c r="Y29" s="1">
        <f t="shared" si="10"/>
        <v>1</v>
      </c>
      <c r="Z29" s="1">
        <f t="shared" si="11"/>
        <v>1</v>
      </c>
      <c r="AA29" s="1">
        <f t="shared" si="12"/>
        <v>1</v>
      </c>
      <c r="AB29" s="1">
        <f t="shared" si="13"/>
        <v>1</v>
      </c>
      <c r="AC29" s="1">
        <f t="shared" si="14"/>
        <v>1</v>
      </c>
      <c r="AD29" s="1">
        <f t="shared" si="15"/>
        <v>1</v>
      </c>
      <c r="AE29" s="1">
        <f t="shared" si="16"/>
        <v>1</v>
      </c>
      <c r="AF29" s="1">
        <f t="shared" si="17"/>
        <v>1</v>
      </c>
    </row>
    <row r="30" spans="2:32" hidden="1" x14ac:dyDescent="0.3">
      <c r="B30" s="1">
        <v>72000</v>
      </c>
      <c r="C30" s="1">
        <v>3</v>
      </c>
      <c r="D30" s="1">
        <v>42</v>
      </c>
      <c r="E30" s="1">
        <v>363</v>
      </c>
      <c r="F30" s="1">
        <v>291</v>
      </c>
      <c r="G30" s="1">
        <v>245</v>
      </c>
      <c r="H30" s="1">
        <v>178</v>
      </c>
      <c r="I30" s="1">
        <v>98</v>
      </c>
      <c r="J30" s="1">
        <v>70</v>
      </c>
      <c r="K30" s="1">
        <v>41</v>
      </c>
      <c r="M30" s="123">
        <f t="shared" si="18"/>
        <v>72085.666666666672</v>
      </c>
      <c r="N30" s="123">
        <f t="shared" si="19"/>
        <v>3</v>
      </c>
      <c r="O30" s="123">
        <f t="shared" si="28"/>
        <v>41.4</v>
      </c>
      <c r="P30" s="123">
        <f t="shared" si="27"/>
        <v>458</v>
      </c>
      <c r="Q30" s="123">
        <f t="shared" si="21"/>
        <v>361.66666666666669</v>
      </c>
      <c r="R30" s="123">
        <f t="shared" si="22"/>
        <v>300</v>
      </c>
      <c r="S30" s="123">
        <f t="shared" si="23"/>
        <v>216.66666666666666</v>
      </c>
      <c r="T30" s="123">
        <f t="shared" si="24"/>
        <v>124</v>
      </c>
      <c r="U30" s="123">
        <f t="shared" si="25"/>
        <v>91.333333333333329</v>
      </c>
      <c r="V30" s="123">
        <f t="shared" si="26"/>
        <v>58.666666666666664</v>
      </c>
      <c r="X30" s="1">
        <f t="shared" si="9"/>
        <v>1</v>
      </c>
      <c r="Y30" s="1">
        <f t="shared" si="10"/>
        <v>1</v>
      </c>
      <c r="Z30" s="1">
        <f t="shared" si="11"/>
        <v>1</v>
      </c>
      <c r="AA30" s="1">
        <f t="shared" si="12"/>
        <v>1</v>
      </c>
      <c r="AB30" s="1">
        <f t="shared" si="13"/>
        <v>1</v>
      </c>
      <c r="AC30" s="1">
        <f t="shared" si="14"/>
        <v>1</v>
      </c>
      <c r="AD30" s="1">
        <f t="shared" si="15"/>
        <v>1</v>
      </c>
      <c r="AE30" s="1">
        <f t="shared" si="16"/>
        <v>1</v>
      </c>
      <c r="AF30" s="1">
        <f t="shared" si="17"/>
        <v>1</v>
      </c>
    </row>
    <row r="31" spans="2:32" hidden="1" x14ac:dyDescent="0.3">
      <c r="B31" s="1">
        <v>72000</v>
      </c>
      <c r="C31" s="1">
        <v>4</v>
      </c>
      <c r="D31" s="1">
        <v>41.8</v>
      </c>
      <c r="E31" s="1">
        <v>363</v>
      </c>
      <c r="F31" s="1">
        <v>290</v>
      </c>
      <c r="G31" s="1">
        <v>244</v>
      </c>
      <c r="H31" s="1">
        <v>178</v>
      </c>
      <c r="I31" s="1">
        <v>99</v>
      </c>
      <c r="J31" s="1">
        <v>71</v>
      </c>
      <c r="K31" s="1">
        <v>41</v>
      </c>
      <c r="M31" s="123">
        <f t="shared" si="18"/>
        <v>72171.333333333328</v>
      </c>
      <c r="N31" s="123">
        <f t="shared" si="19"/>
        <v>3</v>
      </c>
      <c r="O31" s="123">
        <f t="shared" si="28"/>
        <v>40.866666666666667</v>
      </c>
      <c r="P31" s="123">
        <f t="shared" si="27"/>
        <v>533</v>
      </c>
      <c r="Q31" s="123">
        <f t="shared" si="21"/>
        <v>423</v>
      </c>
      <c r="R31" s="123">
        <f t="shared" si="22"/>
        <v>348.33333333333331</v>
      </c>
      <c r="S31" s="123">
        <f t="shared" si="23"/>
        <v>251</v>
      </c>
      <c r="T31" s="123">
        <f t="shared" si="24"/>
        <v>148.33333333333334</v>
      </c>
      <c r="U31" s="123">
        <f t="shared" si="25"/>
        <v>114.33333333333333</v>
      </c>
      <c r="V31" s="123">
        <f t="shared" si="26"/>
        <v>74.333333333333329</v>
      </c>
      <c r="X31" s="1">
        <f t="shared" si="9"/>
        <v>1</v>
      </c>
      <c r="Y31" s="1">
        <f t="shared" si="10"/>
        <v>1</v>
      </c>
      <c r="Z31" s="1">
        <f t="shared" si="11"/>
        <v>1</v>
      </c>
      <c r="AA31" s="1">
        <f t="shared" si="12"/>
        <v>1</v>
      </c>
      <c r="AB31" s="1">
        <f t="shared" si="13"/>
        <v>1</v>
      </c>
      <c r="AC31" s="1">
        <f t="shared" si="14"/>
        <v>1</v>
      </c>
      <c r="AD31" s="1">
        <f t="shared" si="15"/>
        <v>1</v>
      </c>
      <c r="AE31" s="1">
        <f t="shared" si="16"/>
        <v>1</v>
      </c>
      <c r="AF31" s="1">
        <f t="shared" si="17"/>
        <v>1</v>
      </c>
    </row>
    <row r="32" spans="2:32" x14ac:dyDescent="0.3">
      <c r="B32" s="1">
        <v>72257</v>
      </c>
      <c r="C32" s="1">
        <v>2</v>
      </c>
      <c r="D32" s="1">
        <v>40.4</v>
      </c>
      <c r="E32" s="1">
        <v>648</v>
      </c>
      <c r="F32" s="1">
        <v>504</v>
      </c>
      <c r="G32" s="1">
        <v>411</v>
      </c>
      <c r="H32" s="1">
        <v>294</v>
      </c>
      <c r="I32" s="1">
        <v>175</v>
      </c>
      <c r="J32" s="1">
        <v>133</v>
      </c>
      <c r="K32" s="1">
        <v>94</v>
      </c>
      <c r="M32" s="123">
        <f t="shared" si="18"/>
        <v>72257</v>
      </c>
      <c r="N32" s="123">
        <f t="shared" si="19"/>
        <v>3</v>
      </c>
      <c r="O32" s="123">
        <f t="shared" si="28"/>
        <v>40.43333333333333</v>
      </c>
      <c r="P32" s="123">
        <f t="shared" si="27"/>
        <v>605</v>
      </c>
      <c r="Q32" s="123">
        <f t="shared" si="21"/>
        <v>483</v>
      </c>
      <c r="R32" s="123">
        <f t="shared" si="22"/>
        <v>396</v>
      </c>
      <c r="S32" s="123">
        <f t="shared" si="23"/>
        <v>284.66666666666669</v>
      </c>
      <c r="T32" s="123">
        <f t="shared" si="24"/>
        <v>172.33333333333334</v>
      </c>
      <c r="U32" s="123">
        <f t="shared" si="25"/>
        <v>135.33333333333334</v>
      </c>
      <c r="V32" s="123">
        <f t="shared" si="26"/>
        <v>90.666666666666671</v>
      </c>
      <c r="X32" s="1">
        <f t="shared" si="9"/>
        <v>1</v>
      </c>
      <c r="Y32" s="1">
        <f t="shared" si="10"/>
        <v>1</v>
      </c>
      <c r="Z32" s="1">
        <f t="shared" si="11"/>
        <v>1</v>
      </c>
      <c r="AA32" s="1">
        <f t="shared" si="12"/>
        <v>1</v>
      </c>
      <c r="AB32" s="1">
        <f t="shared" si="13"/>
        <v>1</v>
      </c>
      <c r="AC32" s="1">
        <f t="shared" si="14"/>
        <v>1</v>
      </c>
      <c r="AD32" s="1">
        <f t="shared" si="15"/>
        <v>1</v>
      </c>
      <c r="AE32" s="1">
        <f t="shared" si="16"/>
        <v>1</v>
      </c>
      <c r="AF32" s="1">
        <f t="shared" si="17"/>
        <v>1</v>
      </c>
    </row>
    <row r="33" spans="2:32" hidden="1" x14ac:dyDescent="0.3">
      <c r="B33" s="1">
        <v>72257</v>
      </c>
      <c r="C33" s="1">
        <v>3</v>
      </c>
      <c r="D33" s="1">
        <v>40.4</v>
      </c>
      <c r="E33" s="1">
        <v>588</v>
      </c>
      <c r="F33" s="1">
        <v>475</v>
      </c>
      <c r="G33" s="1">
        <v>390</v>
      </c>
      <c r="H33" s="1">
        <v>281</v>
      </c>
      <c r="I33" s="1">
        <v>171</v>
      </c>
      <c r="J33" s="1">
        <v>139</v>
      </c>
      <c r="K33" s="1">
        <v>88</v>
      </c>
      <c r="M33" s="123">
        <f t="shared" si="18"/>
        <v>72338</v>
      </c>
      <c r="N33" s="123">
        <f t="shared" si="19"/>
        <v>3</v>
      </c>
      <c r="O33" s="123">
        <f t="shared" si="28"/>
        <v>39.866666666666667</v>
      </c>
      <c r="P33" s="123">
        <f t="shared" si="27"/>
        <v>641</v>
      </c>
      <c r="Q33" s="123">
        <f t="shared" si="21"/>
        <v>504</v>
      </c>
      <c r="R33" s="123">
        <f t="shared" si="22"/>
        <v>405</v>
      </c>
      <c r="S33" s="123">
        <f t="shared" si="23"/>
        <v>278.33333333333331</v>
      </c>
      <c r="T33" s="123">
        <f t="shared" si="24"/>
        <v>155</v>
      </c>
      <c r="U33" s="123">
        <f t="shared" si="25"/>
        <v>118.66666666666667</v>
      </c>
      <c r="V33" s="123">
        <f t="shared" si="26"/>
        <v>77</v>
      </c>
      <c r="X33" s="1">
        <f t="shared" si="9"/>
        <v>1</v>
      </c>
      <c r="Y33" s="1">
        <f t="shared" si="10"/>
        <v>1</v>
      </c>
      <c r="Z33" s="1">
        <f t="shared" si="11"/>
        <v>1</v>
      </c>
      <c r="AA33" s="1">
        <f t="shared" si="12"/>
        <v>1</v>
      </c>
      <c r="AB33" s="1">
        <f t="shared" si="13"/>
        <v>1</v>
      </c>
      <c r="AC33" s="1">
        <f t="shared" si="14"/>
        <v>1</v>
      </c>
      <c r="AD33" s="1">
        <f t="shared" si="15"/>
        <v>1</v>
      </c>
      <c r="AE33" s="1">
        <f t="shared" si="16"/>
        <v>1</v>
      </c>
      <c r="AF33" s="1">
        <f t="shared" si="17"/>
        <v>1</v>
      </c>
    </row>
    <row r="34" spans="2:32" hidden="1" x14ac:dyDescent="0.3">
      <c r="B34" s="1">
        <v>72257</v>
      </c>
      <c r="C34" s="1">
        <v>4</v>
      </c>
      <c r="D34" s="1">
        <v>40.5</v>
      </c>
      <c r="E34" s="1">
        <v>579</v>
      </c>
      <c r="F34" s="1">
        <v>470</v>
      </c>
      <c r="G34" s="1">
        <v>387</v>
      </c>
      <c r="H34" s="1">
        <v>279</v>
      </c>
      <c r="I34" s="1">
        <v>171</v>
      </c>
      <c r="J34" s="1">
        <v>134</v>
      </c>
      <c r="K34" s="1">
        <v>90</v>
      </c>
      <c r="M34" s="123">
        <f t="shared" si="18"/>
        <v>72419</v>
      </c>
      <c r="N34" s="123">
        <f t="shared" si="19"/>
        <v>3</v>
      </c>
      <c r="O34" s="123">
        <f t="shared" si="28"/>
        <v>39.466666666666669</v>
      </c>
      <c r="P34" s="123">
        <f t="shared" si="27"/>
        <v>686.66666666666663</v>
      </c>
      <c r="Q34" s="123">
        <f t="shared" si="21"/>
        <v>529.66666666666663</v>
      </c>
      <c r="R34" s="123">
        <f t="shared" si="22"/>
        <v>418.66666666666669</v>
      </c>
      <c r="S34" s="123">
        <f t="shared" si="23"/>
        <v>275.66666666666669</v>
      </c>
      <c r="T34" s="123">
        <f t="shared" si="24"/>
        <v>140</v>
      </c>
      <c r="U34" s="123">
        <f t="shared" si="25"/>
        <v>103.66666666666667</v>
      </c>
      <c r="V34" s="123">
        <f t="shared" si="26"/>
        <v>66</v>
      </c>
      <c r="X34" s="1">
        <f t="shared" si="9"/>
        <v>1</v>
      </c>
      <c r="Y34" s="1">
        <f t="shared" si="10"/>
        <v>1</v>
      </c>
      <c r="Z34" s="1">
        <f t="shared" si="11"/>
        <v>1</v>
      </c>
      <c r="AA34" s="1">
        <f t="shared" si="12"/>
        <v>1</v>
      </c>
      <c r="AB34" s="1">
        <f t="shared" si="13"/>
        <v>1</v>
      </c>
      <c r="AC34" s="1">
        <f t="shared" si="14"/>
        <v>1</v>
      </c>
      <c r="AD34" s="1">
        <f t="shared" si="15"/>
        <v>1</v>
      </c>
      <c r="AE34" s="1">
        <f t="shared" si="16"/>
        <v>1</v>
      </c>
      <c r="AF34" s="1">
        <f t="shared" si="17"/>
        <v>1</v>
      </c>
    </row>
    <row r="35" spans="2:32" x14ac:dyDescent="0.3">
      <c r="B35" s="1">
        <v>72500</v>
      </c>
      <c r="C35" s="1">
        <v>2</v>
      </c>
      <c r="D35" s="1">
        <v>38.700000000000003</v>
      </c>
      <c r="E35" s="1">
        <v>756</v>
      </c>
      <c r="F35" s="1">
        <v>567</v>
      </c>
      <c r="G35" s="1">
        <v>438</v>
      </c>
      <c r="H35" s="1">
        <v>275</v>
      </c>
      <c r="I35" s="1">
        <v>123</v>
      </c>
      <c r="J35" s="1">
        <v>83</v>
      </c>
      <c r="K35" s="1">
        <v>53</v>
      </c>
      <c r="M35" s="123">
        <f t="shared" si="18"/>
        <v>72500</v>
      </c>
      <c r="N35" s="123">
        <f t="shared" si="19"/>
        <v>3</v>
      </c>
      <c r="O35" s="123">
        <f t="shared" si="28"/>
        <v>39.033333333333339</v>
      </c>
      <c r="P35" s="123">
        <f t="shared" si="27"/>
        <v>736</v>
      </c>
      <c r="Q35" s="123">
        <f t="shared" si="21"/>
        <v>556.33333333333337</v>
      </c>
      <c r="R35" s="123">
        <f t="shared" si="22"/>
        <v>433.33333333333331</v>
      </c>
      <c r="S35" s="123">
        <f t="shared" si="23"/>
        <v>274.33333333333331</v>
      </c>
      <c r="T35" s="123">
        <f t="shared" si="24"/>
        <v>125.33333333333333</v>
      </c>
      <c r="U35" s="123">
        <f t="shared" si="25"/>
        <v>92.666666666666671</v>
      </c>
      <c r="V35" s="123">
        <f t="shared" si="26"/>
        <v>52.333333333333336</v>
      </c>
      <c r="X35" s="1">
        <f t="shared" si="9"/>
        <v>1</v>
      </c>
      <c r="Y35" s="1">
        <f t="shared" si="10"/>
        <v>1</v>
      </c>
      <c r="Z35" s="1">
        <f t="shared" si="11"/>
        <v>1</v>
      </c>
      <c r="AA35" s="1">
        <f t="shared" si="12"/>
        <v>1</v>
      </c>
      <c r="AB35" s="1">
        <f t="shared" si="13"/>
        <v>1</v>
      </c>
      <c r="AC35" s="1">
        <f t="shared" si="14"/>
        <v>1</v>
      </c>
      <c r="AD35" s="1">
        <f t="shared" si="15"/>
        <v>1</v>
      </c>
      <c r="AE35" s="1">
        <f t="shared" si="16"/>
        <v>1</v>
      </c>
      <c r="AF35" s="1">
        <f t="shared" si="17"/>
        <v>1</v>
      </c>
    </row>
    <row r="36" spans="2:32" hidden="1" x14ac:dyDescent="0.3">
      <c r="B36" s="1">
        <v>72500</v>
      </c>
      <c r="C36" s="1">
        <v>3</v>
      </c>
      <c r="D36" s="1">
        <v>39.200000000000003</v>
      </c>
      <c r="E36" s="1">
        <v>725</v>
      </c>
      <c r="F36" s="1">
        <v>552</v>
      </c>
      <c r="G36" s="1">
        <v>431</v>
      </c>
      <c r="H36" s="1">
        <v>273</v>
      </c>
      <c r="I36" s="1">
        <v>126</v>
      </c>
      <c r="J36" s="1">
        <v>94</v>
      </c>
      <c r="K36" s="1">
        <v>55</v>
      </c>
      <c r="M36" s="123">
        <f t="shared" si="18"/>
        <v>72582</v>
      </c>
      <c r="N36" s="123">
        <f t="shared" si="19"/>
        <v>3</v>
      </c>
      <c r="O36" s="123">
        <f t="shared" si="28"/>
        <v>39.666666666666664</v>
      </c>
      <c r="P36" s="123">
        <f t="shared" si="27"/>
        <v>671</v>
      </c>
      <c r="Q36" s="123">
        <f t="shared" si="21"/>
        <v>507.66666666666669</v>
      </c>
      <c r="R36" s="123">
        <f t="shared" si="22"/>
        <v>398.33333333333331</v>
      </c>
      <c r="S36" s="123">
        <f t="shared" si="23"/>
        <v>264</v>
      </c>
      <c r="T36" s="123">
        <f t="shared" si="24"/>
        <v>126</v>
      </c>
      <c r="U36" s="123">
        <f t="shared" si="25"/>
        <v>97</v>
      </c>
      <c r="V36" s="123">
        <f t="shared" si="26"/>
        <v>56</v>
      </c>
      <c r="X36" s="1">
        <f t="shared" si="9"/>
        <v>1</v>
      </c>
      <c r="Y36" s="1">
        <f t="shared" si="10"/>
        <v>1</v>
      </c>
      <c r="Z36" s="1">
        <f t="shared" si="11"/>
        <v>1</v>
      </c>
      <c r="AA36" s="1">
        <f t="shared" si="12"/>
        <v>1</v>
      </c>
      <c r="AB36" s="1">
        <f t="shared" si="13"/>
        <v>1</v>
      </c>
      <c r="AC36" s="1">
        <f t="shared" si="14"/>
        <v>1</v>
      </c>
      <c r="AD36" s="1">
        <f t="shared" si="15"/>
        <v>1</v>
      </c>
      <c r="AE36" s="1">
        <f t="shared" si="16"/>
        <v>1</v>
      </c>
      <c r="AF36" s="1">
        <f t="shared" si="17"/>
        <v>1</v>
      </c>
    </row>
    <row r="37" spans="2:32" hidden="1" x14ac:dyDescent="0.3">
      <c r="B37" s="1">
        <v>72500</v>
      </c>
      <c r="C37" s="1">
        <v>4</v>
      </c>
      <c r="D37" s="1">
        <v>39.200000000000003</v>
      </c>
      <c r="E37" s="1">
        <v>727</v>
      </c>
      <c r="F37" s="1">
        <v>550</v>
      </c>
      <c r="G37" s="1">
        <v>431</v>
      </c>
      <c r="H37" s="1">
        <v>275</v>
      </c>
      <c r="I37" s="1">
        <v>127</v>
      </c>
      <c r="J37" s="1">
        <v>101</v>
      </c>
      <c r="K37" s="1">
        <v>49</v>
      </c>
      <c r="M37" s="123">
        <f t="shared" si="18"/>
        <v>72664</v>
      </c>
      <c r="N37" s="123">
        <f t="shared" si="19"/>
        <v>3</v>
      </c>
      <c r="O37" s="123">
        <f t="shared" si="28"/>
        <v>40.200000000000003</v>
      </c>
      <c r="P37" s="123">
        <f t="shared" si="27"/>
        <v>602.66666666666663</v>
      </c>
      <c r="Q37" s="123">
        <f t="shared" si="21"/>
        <v>456</v>
      </c>
      <c r="R37" s="123">
        <f t="shared" si="22"/>
        <v>359.66666666666669</v>
      </c>
      <c r="S37" s="123">
        <f t="shared" si="23"/>
        <v>251.33333333333334</v>
      </c>
      <c r="T37" s="123">
        <f t="shared" si="24"/>
        <v>125.33333333333333</v>
      </c>
      <c r="U37" s="123">
        <f t="shared" si="25"/>
        <v>96.333333333333329</v>
      </c>
      <c r="V37" s="123">
        <f t="shared" si="26"/>
        <v>58.666666666666664</v>
      </c>
      <c r="X37" s="1">
        <f t="shared" si="9"/>
        <v>1</v>
      </c>
      <c r="Y37" s="1">
        <f t="shared" si="10"/>
        <v>1</v>
      </c>
      <c r="Z37" s="1">
        <f t="shared" si="11"/>
        <v>1</v>
      </c>
      <c r="AA37" s="1">
        <f t="shared" si="12"/>
        <v>1</v>
      </c>
      <c r="AB37" s="1">
        <f t="shared" si="13"/>
        <v>1</v>
      </c>
      <c r="AC37" s="1">
        <f t="shared" si="14"/>
        <v>1</v>
      </c>
      <c r="AD37" s="1">
        <f t="shared" si="15"/>
        <v>1</v>
      </c>
      <c r="AE37" s="1">
        <f t="shared" si="16"/>
        <v>1</v>
      </c>
      <c r="AF37" s="1">
        <f t="shared" si="17"/>
        <v>1</v>
      </c>
    </row>
    <row r="38" spans="2:32" x14ac:dyDescent="0.3">
      <c r="B38" s="1">
        <v>72746</v>
      </c>
      <c r="C38" s="1">
        <v>2</v>
      </c>
      <c r="D38" s="1">
        <v>40.6</v>
      </c>
      <c r="E38" s="1">
        <v>561</v>
      </c>
      <c r="F38" s="1">
        <v>421</v>
      </c>
      <c r="G38" s="1">
        <v>333</v>
      </c>
      <c r="H38" s="1">
        <v>244</v>
      </c>
      <c r="I38" s="1">
        <v>125</v>
      </c>
      <c r="J38" s="1">
        <v>96</v>
      </c>
      <c r="K38" s="1">
        <v>64</v>
      </c>
      <c r="M38" s="123">
        <f t="shared" si="18"/>
        <v>72746</v>
      </c>
      <c r="N38" s="123">
        <f t="shared" si="19"/>
        <v>3</v>
      </c>
      <c r="O38" s="123">
        <f t="shared" si="28"/>
        <v>40.56666666666667</v>
      </c>
      <c r="P38" s="123">
        <f t="shared" si="27"/>
        <v>529.66666666666663</v>
      </c>
      <c r="Q38" s="123">
        <f t="shared" si="21"/>
        <v>401.66666666666669</v>
      </c>
      <c r="R38" s="123">
        <f t="shared" si="22"/>
        <v>319.33333333333331</v>
      </c>
      <c r="S38" s="123">
        <f t="shared" si="23"/>
        <v>236.66666666666666</v>
      </c>
      <c r="T38" s="123">
        <f t="shared" si="24"/>
        <v>123.66666666666667</v>
      </c>
      <c r="U38" s="123">
        <f t="shared" si="25"/>
        <v>92.666666666666671</v>
      </c>
      <c r="V38" s="123">
        <f t="shared" si="26"/>
        <v>62.333333333333336</v>
      </c>
      <c r="X38" s="1">
        <f t="shared" si="9"/>
        <v>1</v>
      </c>
      <c r="Y38" s="1">
        <f t="shared" si="10"/>
        <v>1</v>
      </c>
      <c r="Z38" s="1">
        <f t="shared" si="11"/>
        <v>1</v>
      </c>
      <c r="AA38" s="1">
        <f t="shared" si="12"/>
        <v>1</v>
      </c>
      <c r="AB38" s="1">
        <f t="shared" si="13"/>
        <v>1</v>
      </c>
      <c r="AC38" s="1">
        <f t="shared" si="14"/>
        <v>1</v>
      </c>
      <c r="AD38" s="1">
        <f t="shared" si="15"/>
        <v>1</v>
      </c>
      <c r="AE38" s="1">
        <f t="shared" si="16"/>
        <v>1</v>
      </c>
      <c r="AF38" s="1">
        <f t="shared" si="17"/>
        <v>1</v>
      </c>
    </row>
    <row r="39" spans="2:32" hidden="1" x14ac:dyDescent="0.3">
      <c r="B39" s="1">
        <v>72746</v>
      </c>
      <c r="C39" s="1">
        <v>3</v>
      </c>
      <c r="D39" s="1">
        <v>40.799999999999997</v>
      </c>
      <c r="E39" s="1">
        <v>520</v>
      </c>
      <c r="F39" s="1">
        <v>397</v>
      </c>
      <c r="G39" s="1">
        <v>315</v>
      </c>
      <c r="H39" s="1">
        <v>235</v>
      </c>
      <c r="I39" s="1">
        <v>124</v>
      </c>
      <c r="J39" s="1">
        <v>92</v>
      </c>
      <c r="K39" s="1">
        <v>63</v>
      </c>
      <c r="M39" s="123">
        <f t="shared" si="18"/>
        <v>72830.666666666672</v>
      </c>
      <c r="N39" s="123">
        <f t="shared" si="19"/>
        <v>3</v>
      </c>
      <c r="O39" s="123">
        <f t="shared" si="28"/>
        <v>40.566666666666663</v>
      </c>
      <c r="P39" s="123">
        <f t="shared" si="27"/>
        <v>574.33333333333337</v>
      </c>
      <c r="Q39" s="123">
        <f t="shared" si="21"/>
        <v>429.33333333333331</v>
      </c>
      <c r="R39" s="123">
        <f t="shared" si="22"/>
        <v>333.66666666666669</v>
      </c>
      <c r="S39" s="123">
        <f t="shared" si="23"/>
        <v>234.33333333333334</v>
      </c>
      <c r="T39" s="123">
        <f t="shared" si="24"/>
        <v>118.33333333333333</v>
      </c>
      <c r="U39" s="123">
        <f t="shared" si="25"/>
        <v>84</v>
      </c>
      <c r="V39" s="123">
        <f t="shared" si="26"/>
        <v>52.333333333333336</v>
      </c>
      <c r="X39" s="1">
        <f t="shared" si="9"/>
        <v>1</v>
      </c>
      <c r="Y39" s="1">
        <f t="shared" si="10"/>
        <v>1</v>
      </c>
      <c r="Z39" s="1">
        <f t="shared" si="11"/>
        <v>1</v>
      </c>
      <c r="AA39" s="1">
        <f t="shared" si="12"/>
        <v>1</v>
      </c>
      <c r="AB39" s="1">
        <f t="shared" si="13"/>
        <v>1</v>
      </c>
      <c r="AC39" s="1">
        <f t="shared" si="14"/>
        <v>1</v>
      </c>
      <c r="AD39" s="1">
        <f t="shared" si="15"/>
        <v>1</v>
      </c>
      <c r="AE39" s="1">
        <f t="shared" si="16"/>
        <v>1</v>
      </c>
      <c r="AF39" s="1">
        <f t="shared" si="17"/>
        <v>1</v>
      </c>
    </row>
    <row r="40" spans="2:32" hidden="1" x14ac:dyDescent="0.3">
      <c r="B40" s="1">
        <v>72746</v>
      </c>
      <c r="C40" s="1">
        <v>4</v>
      </c>
      <c r="D40" s="1">
        <v>40.299999999999997</v>
      </c>
      <c r="E40" s="1">
        <v>508</v>
      </c>
      <c r="F40" s="1">
        <v>387</v>
      </c>
      <c r="G40" s="1">
        <v>310</v>
      </c>
      <c r="H40" s="1">
        <v>231</v>
      </c>
      <c r="I40" s="1">
        <v>122</v>
      </c>
      <c r="J40" s="1">
        <v>90</v>
      </c>
      <c r="K40" s="1">
        <v>60</v>
      </c>
      <c r="M40" s="123">
        <f t="shared" si="18"/>
        <v>72915.333333333328</v>
      </c>
      <c r="N40" s="123">
        <f t="shared" si="19"/>
        <v>3</v>
      </c>
      <c r="O40" s="123">
        <f t="shared" si="28"/>
        <v>40.6</v>
      </c>
      <c r="P40" s="123">
        <f t="shared" si="27"/>
        <v>621</v>
      </c>
      <c r="Q40" s="123">
        <f t="shared" si="21"/>
        <v>461.66666666666669</v>
      </c>
      <c r="R40" s="123">
        <f t="shared" si="22"/>
        <v>352</v>
      </c>
      <c r="S40" s="123">
        <f t="shared" si="23"/>
        <v>235.33333333333334</v>
      </c>
      <c r="T40" s="123">
        <f t="shared" si="24"/>
        <v>114.66666666666667</v>
      </c>
      <c r="U40" s="123">
        <f t="shared" si="25"/>
        <v>83.666666666666671</v>
      </c>
      <c r="V40" s="123">
        <f t="shared" si="26"/>
        <v>52.666666666666664</v>
      </c>
      <c r="X40" s="1">
        <f t="shared" si="9"/>
        <v>1</v>
      </c>
      <c r="Y40" s="1">
        <f t="shared" si="10"/>
        <v>1</v>
      </c>
      <c r="Z40" s="1">
        <f t="shared" si="11"/>
        <v>1</v>
      </c>
      <c r="AA40" s="1">
        <f t="shared" si="12"/>
        <v>1</v>
      </c>
      <c r="AB40" s="1">
        <f t="shared" si="13"/>
        <v>1</v>
      </c>
      <c r="AC40" s="1">
        <f t="shared" si="14"/>
        <v>1</v>
      </c>
      <c r="AD40" s="1">
        <f t="shared" si="15"/>
        <v>1</v>
      </c>
      <c r="AE40" s="1">
        <f t="shared" si="16"/>
        <v>1</v>
      </c>
      <c r="AF40" s="1">
        <f t="shared" si="17"/>
        <v>1</v>
      </c>
    </row>
    <row r="41" spans="2:32" x14ac:dyDescent="0.3">
      <c r="B41" s="1">
        <v>73000</v>
      </c>
      <c r="C41" s="1">
        <v>2</v>
      </c>
      <c r="D41" s="1">
        <v>40.6</v>
      </c>
      <c r="E41" s="1">
        <v>695</v>
      </c>
      <c r="F41" s="1">
        <v>504</v>
      </c>
      <c r="G41" s="1">
        <v>376</v>
      </c>
      <c r="H41" s="1">
        <v>237</v>
      </c>
      <c r="I41" s="1">
        <v>109</v>
      </c>
      <c r="J41" s="1">
        <v>70</v>
      </c>
      <c r="K41" s="1">
        <v>34</v>
      </c>
      <c r="M41" s="123">
        <f t="shared" si="18"/>
        <v>73000</v>
      </c>
      <c r="N41" s="123">
        <f t="shared" si="19"/>
        <v>3</v>
      </c>
      <c r="O41" s="123">
        <f t="shared" si="28"/>
        <v>40.699999999999996</v>
      </c>
      <c r="P41" s="123">
        <f t="shared" si="27"/>
        <v>674</v>
      </c>
      <c r="Q41" s="123">
        <f t="shared" si="21"/>
        <v>494.33333333333331</v>
      </c>
      <c r="R41" s="123">
        <f t="shared" si="22"/>
        <v>370.66666666666669</v>
      </c>
      <c r="S41" s="123">
        <f t="shared" si="23"/>
        <v>237.33333333333334</v>
      </c>
      <c r="T41" s="123">
        <f t="shared" si="24"/>
        <v>111.66666666666667</v>
      </c>
      <c r="U41" s="123">
        <f t="shared" si="25"/>
        <v>74.333333333333329</v>
      </c>
      <c r="V41" s="123">
        <f t="shared" si="26"/>
        <v>52.333333333333336</v>
      </c>
      <c r="X41" s="1">
        <f t="shared" si="9"/>
        <v>1</v>
      </c>
      <c r="Y41" s="1">
        <f t="shared" si="10"/>
        <v>1</v>
      </c>
      <c r="Z41" s="1">
        <f t="shared" si="11"/>
        <v>1</v>
      </c>
      <c r="AA41" s="1">
        <f t="shared" si="12"/>
        <v>1</v>
      </c>
      <c r="AB41" s="1">
        <f t="shared" si="13"/>
        <v>1</v>
      </c>
      <c r="AC41" s="1">
        <f t="shared" si="14"/>
        <v>1</v>
      </c>
      <c r="AD41" s="1">
        <f t="shared" si="15"/>
        <v>1</v>
      </c>
      <c r="AE41" s="1">
        <f t="shared" si="16"/>
        <v>1</v>
      </c>
      <c r="AF41" s="1">
        <f t="shared" si="17"/>
        <v>1</v>
      </c>
    </row>
    <row r="42" spans="2:32" hidden="1" x14ac:dyDescent="0.3">
      <c r="B42" s="1">
        <v>73000</v>
      </c>
      <c r="C42" s="1">
        <v>3</v>
      </c>
      <c r="D42" s="1">
        <v>40.9</v>
      </c>
      <c r="E42" s="1">
        <v>660</v>
      </c>
      <c r="F42" s="1">
        <v>494</v>
      </c>
      <c r="G42" s="1">
        <v>370</v>
      </c>
      <c r="H42" s="1">
        <v>238</v>
      </c>
      <c r="I42" s="1">
        <v>113</v>
      </c>
      <c r="J42" s="1">
        <v>91</v>
      </c>
      <c r="K42" s="1">
        <v>64</v>
      </c>
      <c r="M42" s="123">
        <f t="shared" si="18"/>
        <v>73091.333333333328</v>
      </c>
      <c r="N42" s="123">
        <f t="shared" si="19"/>
        <v>3</v>
      </c>
      <c r="O42" s="123">
        <f t="shared" si="28"/>
        <v>40.06666666666667</v>
      </c>
      <c r="P42" s="123">
        <f t="shared" si="27"/>
        <v>752.33333333333337</v>
      </c>
      <c r="Q42" s="123">
        <f t="shared" si="21"/>
        <v>525</v>
      </c>
      <c r="R42" s="123">
        <f t="shared" si="22"/>
        <v>395.66666666666669</v>
      </c>
      <c r="S42" s="123">
        <f t="shared" si="23"/>
        <v>252.66666666666666</v>
      </c>
      <c r="T42" s="123">
        <f t="shared" si="24"/>
        <v>113.66666666666667</v>
      </c>
      <c r="U42" s="123">
        <f t="shared" si="25"/>
        <v>75.666666666666671</v>
      </c>
      <c r="V42" s="123">
        <f t="shared" si="26"/>
        <v>56.333333333333336</v>
      </c>
      <c r="X42" s="1">
        <f t="shared" si="9"/>
        <v>1</v>
      </c>
      <c r="Y42" s="1">
        <f t="shared" si="10"/>
        <v>1</v>
      </c>
      <c r="Z42" s="1">
        <f t="shared" si="11"/>
        <v>1</v>
      </c>
      <c r="AA42" s="1">
        <f t="shared" si="12"/>
        <v>1</v>
      </c>
      <c r="AB42" s="1">
        <f t="shared" si="13"/>
        <v>1</v>
      </c>
      <c r="AC42" s="1">
        <f t="shared" si="14"/>
        <v>1</v>
      </c>
      <c r="AD42" s="1">
        <f t="shared" si="15"/>
        <v>1</v>
      </c>
      <c r="AE42" s="1">
        <f t="shared" si="16"/>
        <v>1</v>
      </c>
      <c r="AF42" s="1">
        <f t="shared" si="17"/>
        <v>1</v>
      </c>
    </row>
    <row r="43" spans="2:32" hidden="1" x14ac:dyDescent="0.3">
      <c r="B43" s="1">
        <v>73000</v>
      </c>
      <c r="C43" s="1">
        <v>4</v>
      </c>
      <c r="D43" s="1">
        <v>40.6</v>
      </c>
      <c r="E43" s="1">
        <v>667</v>
      </c>
      <c r="F43" s="1">
        <v>485</v>
      </c>
      <c r="G43" s="1">
        <v>366</v>
      </c>
      <c r="H43" s="1">
        <v>237</v>
      </c>
      <c r="I43" s="1">
        <v>113</v>
      </c>
      <c r="J43" s="1">
        <v>62</v>
      </c>
      <c r="K43" s="1">
        <v>59</v>
      </c>
      <c r="M43" s="123">
        <f t="shared" si="18"/>
        <v>73182.666666666672</v>
      </c>
      <c r="N43" s="123">
        <f t="shared" si="19"/>
        <v>3</v>
      </c>
      <c r="O43" s="123">
        <f t="shared" si="28"/>
        <v>39.333333333333336</v>
      </c>
      <c r="P43" s="123">
        <f t="shared" si="27"/>
        <v>815.66666666666663</v>
      </c>
      <c r="Q43" s="123">
        <f t="shared" si="21"/>
        <v>544.33333333333337</v>
      </c>
      <c r="R43" s="123">
        <f t="shared" si="22"/>
        <v>413</v>
      </c>
      <c r="S43" s="123">
        <f t="shared" si="23"/>
        <v>262.66666666666669</v>
      </c>
      <c r="T43" s="123">
        <f t="shared" si="24"/>
        <v>113.66666666666667</v>
      </c>
      <c r="U43" s="123">
        <f t="shared" si="25"/>
        <v>69.666666666666671</v>
      </c>
      <c r="V43" s="123">
        <f t="shared" si="26"/>
        <v>50.333333333333336</v>
      </c>
      <c r="X43" s="1">
        <f t="shared" si="9"/>
        <v>1</v>
      </c>
      <c r="Y43" s="1">
        <f t="shared" si="10"/>
        <v>1</v>
      </c>
      <c r="Z43" s="1">
        <f t="shared" si="11"/>
        <v>1</v>
      </c>
      <c r="AA43" s="1">
        <f t="shared" si="12"/>
        <v>1</v>
      </c>
      <c r="AB43" s="1">
        <f t="shared" si="13"/>
        <v>1</v>
      </c>
      <c r="AC43" s="1">
        <f t="shared" si="14"/>
        <v>1</v>
      </c>
      <c r="AD43" s="1">
        <f t="shared" si="15"/>
        <v>1</v>
      </c>
      <c r="AE43" s="1">
        <f t="shared" si="16"/>
        <v>1</v>
      </c>
      <c r="AF43" s="1">
        <f t="shared" si="17"/>
        <v>1</v>
      </c>
    </row>
    <row r="44" spans="2:32" x14ac:dyDescent="0.3">
      <c r="B44" s="1">
        <v>73274</v>
      </c>
      <c r="C44" s="1">
        <v>2</v>
      </c>
      <c r="D44" s="1">
        <v>38.700000000000003</v>
      </c>
      <c r="E44" s="1">
        <v>930</v>
      </c>
      <c r="F44" s="1">
        <v>596</v>
      </c>
      <c r="G44" s="1">
        <v>451</v>
      </c>
      <c r="H44" s="1">
        <v>283</v>
      </c>
      <c r="I44" s="1">
        <v>115</v>
      </c>
      <c r="J44" s="1">
        <v>74</v>
      </c>
      <c r="K44" s="1">
        <v>46</v>
      </c>
      <c r="M44" s="123">
        <f t="shared" si="18"/>
        <v>73274</v>
      </c>
      <c r="N44" s="123">
        <f t="shared" si="19"/>
        <v>3</v>
      </c>
      <c r="O44" s="123">
        <f t="shared" si="28"/>
        <v>38.700000000000003</v>
      </c>
      <c r="P44" s="123">
        <f t="shared" si="27"/>
        <v>868.66666666666663</v>
      </c>
      <c r="Q44" s="123">
        <f t="shared" si="21"/>
        <v>566.66666666666663</v>
      </c>
      <c r="R44" s="123">
        <f t="shared" si="22"/>
        <v>432.33333333333331</v>
      </c>
      <c r="S44" s="123">
        <f t="shared" si="23"/>
        <v>273.66666666666669</v>
      </c>
      <c r="T44" s="123">
        <f t="shared" si="24"/>
        <v>114</v>
      </c>
      <c r="U44" s="123">
        <f t="shared" si="25"/>
        <v>73.666666666666671</v>
      </c>
      <c r="V44" s="123">
        <f t="shared" si="26"/>
        <v>46</v>
      </c>
      <c r="X44" s="1">
        <f t="shared" si="9"/>
        <v>1</v>
      </c>
      <c r="Y44" s="1">
        <f t="shared" si="10"/>
        <v>1</v>
      </c>
      <c r="Z44" s="1">
        <f t="shared" si="11"/>
        <v>1</v>
      </c>
      <c r="AA44" s="1">
        <f t="shared" si="12"/>
        <v>1</v>
      </c>
      <c r="AB44" s="1">
        <f t="shared" si="13"/>
        <v>1</v>
      </c>
      <c r="AC44" s="1">
        <f t="shared" si="14"/>
        <v>1</v>
      </c>
      <c r="AD44" s="1">
        <f t="shared" si="15"/>
        <v>1</v>
      </c>
      <c r="AE44" s="1">
        <f t="shared" si="16"/>
        <v>1</v>
      </c>
      <c r="AF44" s="1">
        <f t="shared" si="17"/>
        <v>1</v>
      </c>
    </row>
    <row r="45" spans="2:32" hidden="1" x14ac:dyDescent="0.3">
      <c r="B45" s="1">
        <v>73274</v>
      </c>
      <c r="C45" s="1">
        <v>3</v>
      </c>
      <c r="D45" s="1">
        <v>38.700000000000003</v>
      </c>
      <c r="E45" s="1">
        <v>850</v>
      </c>
      <c r="F45" s="1">
        <v>552</v>
      </c>
      <c r="G45" s="1">
        <v>422</v>
      </c>
      <c r="H45" s="1">
        <v>268</v>
      </c>
      <c r="I45" s="1">
        <v>113</v>
      </c>
      <c r="J45" s="1">
        <v>73</v>
      </c>
      <c r="K45" s="1">
        <v>46</v>
      </c>
      <c r="M45" s="123">
        <f t="shared" si="18"/>
        <v>73347.666666666672</v>
      </c>
      <c r="N45" s="123">
        <f t="shared" si="19"/>
        <v>3</v>
      </c>
      <c r="O45" s="123">
        <f t="shared" si="28"/>
        <v>39.5</v>
      </c>
      <c r="P45" s="123">
        <f t="shared" si="27"/>
        <v>758.33333333333337</v>
      </c>
      <c r="Q45" s="123">
        <f t="shared" si="21"/>
        <v>522.33333333333337</v>
      </c>
      <c r="R45" s="123">
        <f t="shared" si="22"/>
        <v>408</v>
      </c>
      <c r="S45" s="123">
        <f t="shared" si="23"/>
        <v>268.66666666666669</v>
      </c>
      <c r="T45" s="123">
        <f t="shared" si="24"/>
        <v>124</v>
      </c>
      <c r="U45" s="123">
        <f t="shared" si="25"/>
        <v>84</v>
      </c>
      <c r="V45" s="123">
        <f t="shared" si="26"/>
        <v>53.333333333333336</v>
      </c>
      <c r="X45" s="1">
        <f t="shared" si="9"/>
        <v>1</v>
      </c>
      <c r="Y45" s="1">
        <f t="shared" si="10"/>
        <v>1</v>
      </c>
      <c r="Z45" s="1">
        <f t="shared" si="11"/>
        <v>1</v>
      </c>
      <c r="AA45" s="1">
        <f t="shared" si="12"/>
        <v>1</v>
      </c>
      <c r="AB45" s="1">
        <f t="shared" si="13"/>
        <v>1</v>
      </c>
      <c r="AC45" s="1">
        <f t="shared" si="14"/>
        <v>1</v>
      </c>
      <c r="AD45" s="1">
        <f t="shared" si="15"/>
        <v>1</v>
      </c>
      <c r="AE45" s="1">
        <f t="shared" si="16"/>
        <v>1</v>
      </c>
      <c r="AF45" s="1">
        <f t="shared" si="17"/>
        <v>1</v>
      </c>
    </row>
    <row r="46" spans="2:32" hidden="1" x14ac:dyDescent="0.3">
      <c r="B46" s="1">
        <v>73274</v>
      </c>
      <c r="C46" s="1">
        <v>4</v>
      </c>
      <c r="D46" s="1">
        <v>38.700000000000003</v>
      </c>
      <c r="E46" s="1">
        <v>826</v>
      </c>
      <c r="F46" s="1">
        <v>552</v>
      </c>
      <c r="G46" s="1">
        <v>424</v>
      </c>
      <c r="H46" s="1">
        <v>270</v>
      </c>
      <c r="I46" s="1">
        <v>114</v>
      </c>
      <c r="J46" s="1">
        <v>74</v>
      </c>
      <c r="K46" s="1">
        <v>46</v>
      </c>
      <c r="M46" s="123">
        <f t="shared" si="18"/>
        <v>73421.333333333328</v>
      </c>
      <c r="N46" s="123">
        <f t="shared" si="19"/>
        <v>3</v>
      </c>
      <c r="O46" s="123">
        <f t="shared" si="28"/>
        <v>40.333333333333336</v>
      </c>
      <c r="P46" s="123">
        <f t="shared" si="27"/>
        <v>667.66666666666663</v>
      </c>
      <c r="Q46" s="123">
        <f t="shared" si="21"/>
        <v>488.66666666666669</v>
      </c>
      <c r="R46" s="123">
        <f t="shared" si="22"/>
        <v>391</v>
      </c>
      <c r="S46" s="123">
        <f t="shared" si="23"/>
        <v>267</v>
      </c>
      <c r="T46" s="123">
        <f t="shared" si="24"/>
        <v>134.33333333333334</v>
      </c>
      <c r="U46" s="123">
        <f t="shared" si="25"/>
        <v>94.666666666666671</v>
      </c>
      <c r="V46" s="123">
        <f t="shared" si="26"/>
        <v>60.666666666666664</v>
      </c>
      <c r="X46" s="1">
        <f t="shared" si="9"/>
        <v>1</v>
      </c>
      <c r="Y46" s="1">
        <f t="shared" si="10"/>
        <v>1</v>
      </c>
      <c r="Z46" s="1">
        <f t="shared" si="11"/>
        <v>1</v>
      </c>
      <c r="AA46" s="1">
        <f t="shared" si="12"/>
        <v>1</v>
      </c>
      <c r="AB46" s="1">
        <f t="shared" si="13"/>
        <v>1</v>
      </c>
      <c r="AC46" s="1">
        <f t="shared" si="14"/>
        <v>1</v>
      </c>
      <c r="AD46" s="1">
        <f t="shared" si="15"/>
        <v>1</v>
      </c>
      <c r="AE46" s="1">
        <f t="shared" si="16"/>
        <v>1</v>
      </c>
      <c r="AF46" s="1">
        <f t="shared" si="17"/>
        <v>1</v>
      </c>
    </row>
    <row r="47" spans="2:32" x14ac:dyDescent="0.3">
      <c r="B47" s="1">
        <v>73495</v>
      </c>
      <c r="C47" s="1">
        <v>2</v>
      </c>
      <c r="D47" s="1">
        <v>41.1</v>
      </c>
      <c r="E47" s="1">
        <v>599</v>
      </c>
      <c r="F47" s="1">
        <v>463</v>
      </c>
      <c r="G47" s="1">
        <v>378</v>
      </c>
      <c r="H47" s="1">
        <v>268</v>
      </c>
      <c r="I47" s="1">
        <v>145</v>
      </c>
      <c r="J47" s="1">
        <v>105</v>
      </c>
      <c r="K47" s="1">
        <v>68</v>
      </c>
      <c r="M47" s="123">
        <f t="shared" si="18"/>
        <v>73495</v>
      </c>
      <c r="N47" s="123">
        <f t="shared" si="19"/>
        <v>3</v>
      </c>
      <c r="O47" s="123">
        <f t="shared" si="28"/>
        <v>41.000000000000007</v>
      </c>
      <c r="P47" s="123">
        <f t="shared" si="27"/>
        <v>581.66666666666663</v>
      </c>
      <c r="Q47" s="123">
        <f t="shared" si="21"/>
        <v>453.33333333333331</v>
      </c>
      <c r="R47" s="123">
        <f t="shared" si="22"/>
        <v>372.33333333333331</v>
      </c>
      <c r="S47" s="123">
        <f t="shared" si="23"/>
        <v>263</v>
      </c>
      <c r="T47" s="123">
        <f t="shared" si="24"/>
        <v>144</v>
      </c>
      <c r="U47" s="123">
        <f t="shared" si="25"/>
        <v>104.66666666666667</v>
      </c>
      <c r="V47" s="123">
        <f t="shared" si="26"/>
        <v>67.666666666666671</v>
      </c>
      <c r="X47" s="1">
        <f t="shared" si="9"/>
        <v>1</v>
      </c>
      <c r="Y47" s="1">
        <f t="shared" si="10"/>
        <v>1</v>
      </c>
      <c r="Z47" s="1">
        <f t="shared" si="11"/>
        <v>1</v>
      </c>
      <c r="AA47" s="1">
        <f t="shared" si="12"/>
        <v>1</v>
      </c>
      <c r="AB47" s="1">
        <f t="shared" si="13"/>
        <v>1</v>
      </c>
      <c r="AC47" s="1">
        <f t="shared" si="14"/>
        <v>1</v>
      </c>
      <c r="AD47" s="1">
        <f t="shared" si="15"/>
        <v>1</v>
      </c>
      <c r="AE47" s="1">
        <f t="shared" si="16"/>
        <v>1</v>
      </c>
      <c r="AF47" s="1">
        <f t="shared" si="17"/>
        <v>1</v>
      </c>
    </row>
    <row r="48" spans="2:32" hidden="1" x14ac:dyDescent="0.3">
      <c r="B48" s="1">
        <v>73495</v>
      </c>
      <c r="C48" s="1">
        <v>3</v>
      </c>
      <c r="D48" s="1">
        <v>41.2</v>
      </c>
      <c r="E48" s="1">
        <v>578</v>
      </c>
      <c r="F48" s="1">
        <v>451</v>
      </c>
      <c r="G48" s="1">
        <v>371</v>
      </c>
      <c r="H48" s="1">
        <v>263</v>
      </c>
      <c r="I48" s="1">
        <v>144</v>
      </c>
      <c r="J48" s="1">
        <v>105</v>
      </c>
      <c r="K48" s="1">
        <v>68</v>
      </c>
      <c r="M48" s="123">
        <f t="shared" si="18"/>
        <v>73565.333333333328</v>
      </c>
      <c r="N48" s="123">
        <f t="shared" si="19"/>
        <v>3</v>
      </c>
      <c r="O48" s="123">
        <f t="shared" si="28"/>
        <v>39.56666666666667</v>
      </c>
      <c r="P48" s="123">
        <f t="shared" si="27"/>
        <v>719</v>
      </c>
      <c r="Q48" s="123">
        <f t="shared" si="21"/>
        <v>543</v>
      </c>
      <c r="R48" s="123">
        <f t="shared" si="22"/>
        <v>430.33333333333331</v>
      </c>
      <c r="S48" s="123">
        <f t="shared" si="23"/>
        <v>292.33333333333331</v>
      </c>
      <c r="T48" s="123">
        <f t="shared" si="24"/>
        <v>148</v>
      </c>
      <c r="U48" s="123">
        <f t="shared" si="25"/>
        <v>105</v>
      </c>
      <c r="V48" s="123">
        <f t="shared" si="26"/>
        <v>66.666666666666671</v>
      </c>
      <c r="X48" s="1">
        <f t="shared" si="9"/>
        <v>1</v>
      </c>
      <c r="Y48" s="1">
        <f t="shared" si="10"/>
        <v>1</v>
      </c>
      <c r="Z48" s="1">
        <f t="shared" si="11"/>
        <v>1</v>
      </c>
      <c r="AA48" s="1">
        <f t="shared" si="12"/>
        <v>1</v>
      </c>
      <c r="AB48" s="1">
        <f t="shared" si="13"/>
        <v>1</v>
      </c>
      <c r="AC48" s="1">
        <f t="shared" si="14"/>
        <v>1</v>
      </c>
      <c r="AD48" s="1">
        <f t="shared" si="15"/>
        <v>1</v>
      </c>
      <c r="AE48" s="1">
        <f t="shared" si="16"/>
        <v>1</v>
      </c>
      <c r="AF48" s="1">
        <f t="shared" si="17"/>
        <v>1</v>
      </c>
    </row>
    <row r="49" spans="2:32" hidden="1" x14ac:dyDescent="0.3">
      <c r="B49" s="1">
        <v>73495</v>
      </c>
      <c r="C49" s="1">
        <v>4</v>
      </c>
      <c r="D49" s="1">
        <v>40.700000000000003</v>
      </c>
      <c r="E49" s="1">
        <v>568</v>
      </c>
      <c r="F49" s="1">
        <v>446</v>
      </c>
      <c r="G49" s="1">
        <v>368</v>
      </c>
      <c r="H49" s="1">
        <v>258</v>
      </c>
      <c r="I49" s="1">
        <v>143</v>
      </c>
      <c r="J49" s="1">
        <v>104</v>
      </c>
      <c r="K49" s="1">
        <v>67</v>
      </c>
      <c r="M49" s="123">
        <f t="shared" si="18"/>
        <v>73635.666666666672</v>
      </c>
      <c r="N49" s="123">
        <f t="shared" si="19"/>
        <v>3</v>
      </c>
      <c r="O49" s="123">
        <f t="shared" si="28"/>
        <v>38.43333333333333</v>
      </c>
      <c r="P49" s="123">
        <f t="shared" si="27"/>
        <v>851</v>
      </c>
      <c r="Q49" s="123">
        <f t="shared" si="21"/>
        <v>620.33333333333337</v>
      </c>
      <c r="R49" s="123">
        <f t="shared" si="22"/>
        <v>481</v>
      </c>
      <c r="S49" s="123">
        <f t="shared" si="23"/>
        <v>320.33333333333331</v>
      </c>
      <c r="T49" s="123">
        <f t="shared" si="24"/>
        <v>154.33333333333334</v>
      </c>
      <c r="U49" s="123">
        <f t="shared" si="25"/>
        <v>108</v>
      </c>
      <c r="V49" s="123">
        <f t="shared" si="26"/>
        <v>68</v>
      </c>
      <c r="X49" s="1">
        <f t="shared" si="9"/>
        <v>1</v>
      </c>
      <c r="Y49" s="1">
        <f t="shared" si="10"/>
        <v>1</v>
      </c>
      <c r="Z49" s="1">
        <f t="shared" si="11"/>
        <v>1</v>
      </c>
      <c r="AA49" s="1">
        <f t="shared" si="12"/>
        <v>1</v>
      </c>
      <c r="AB49" s="1">
        <f t="shared" si="13"/>
        <v>1</v>
      </c>
      <c r="AC49" s="1">
        <f t="shared" si="14"/>
        <v>1</v>
      </c>
      <c r="AD49" s="1">
        <f t="shared" si="15"/>
        <v>1</v>
      </c>
      <c r="AE49" s="1">
        <f t="shared" si="16"/>
        <v>1</v>
      </c>
      <c r="AF49" s="1">
        <f t="shared" si="17"/>
        <v>1</v>
      </c>
    </row>
    <row r="50" spans="2:32" x14ac:dyDescent="0.3">
      <c r="B50" s="1">
        <v>73706</v>
      </c>
      <c r="C50" s="1">
        <v>2</v>
      </c>
      <c r="D50" s="1">
        <v>36.799999999999997</v>
      </c>
      <c r="E50" s="1">
        <v>1011</v>
      </c>
      <c r="F50" s="1">
        <v>732</v>
      </c>
      <c r="G50" s="1">
        <v>552</v>
      </c>
      <c r="H50" s="1">
        <v>356</v>
      </c>
      <c r="I50" s="1">
        <v>157</v>
      </c>
      <c r="J50" s="1">
        <v>106</v>
      </c>
      <c r="K50" s="1">
        <v>65</v>
      </c>
      <c r="M50" s="123">
        <f t="shared" si="18"/>
        <v>73706</v>
      </c>
      <c r="N50" s="123">
        <f t="shared" si="19"/>
        <v>3</v>
      </c>
      <c r="O50" s="123">
        <f t="shared" si="28"/>
        <v>37.5</v>
      </c>
      <c r="P50" s="123">
        <f t="shared" si="27"/>
        <v>980</v>
      </c>
      <c r="Q50" s="123">
        <f t="shared" si="21"/>
        <v>698.66666666666663</v>
      </c>
      <c r="R50" s="123">
        <f t="shared" si="22"/>
        <v>532.33333333333337</v>
      </c>
      <c r="S50" s="123">
        <f t="shared" si="23"/>
        <v>350.33333333333331</v>
      </c>
      <c r="T50" s="123">
        <f t="shared" si="24"/>
        <v>161.66666666666666</v>
      </c>
      <c r="U50" s="123">
        <f t="shared" si="25"/>
        <v>112</v>
      </c>
      <c r="V50" s="123">
        <f t="shared" si="26"/>
        <v>70.333333333333329</v>
      </c>
      <c r="X50" s="1">
        <f t="shared" si="9"/>
        <v>1</v>
      </c>
      <c r="Y50" s="1">
        <f t="shared" si="10"/>
        <v>1</v>
      </c>
      <c r="Z50" s="1">
        <f t="shared" si="11"/>
        <v>1</v>
      </c>
      <c r="AA50" s="1">
        <f t="shared" si="12"/>
        <v>1</v>
      </c>
      <c r="AB50" s="1">
        <f t="shared" si="13"/>
        <v>1</v>
      </c>
      <c r="AC50" s="1">
        <f t="shared" si="14"/>
        <v>1</v>
      </c>
      <c r="AD50" s="1">
        <f t="shared" si="15"/>
        <v>1</v>
      </c>
      <c r="AE50" s="1">
        <f t="shared" si="16"/>
        <v>1</v>
      </c>
      <c r="AF50" s="1">
        <f t="shared" si="17"/>
        <v>1</v>
      </c>
    </row>
    <row r="51" spans="2:32" hidden="1" x14ac:dyDescent="0.3">
      <c r="B51" s="1">
        <v>73706</v>
      </c>
      <c r="C51" s="1">
        <v>3</v>
      </c>
      <c r="D51" s="1">
        <v>37.799999999999997</v>
      </c>
      <c r="E51" s="1">
        <v>974</v>
      </c>
      <c r="F51" s="1">
        <v>683</v>
      </c>
      <c r="G51" s="1">
        <v>523</v>
      </c>
      <c r="H51" s="1">
        <v>347</v>
      </c>
      <c r="I51" s="1">
        <v>163</v>
      </c>
      <c r="J51" s="1">
        <v>114</v>
      </c>
      <c r="K51" s="1">
        <v>72</v>
      </c>
      <c r="M51" s="123">
        <f t="shared" si="18"/>
        <v>73788</v>
      </c>
      <c r="N51" s="123">
        <f t="shared" si="19"/>
        <v>3</v>
      </c>
      <c r="O51" s="123">
        <f t="shared" si="28"/>
        <v>38.799999999999997</v>
      </c>
      <c r="P51" s="123">
        <f t="shared" si="27"/>
        <v>822.66666666666663</v>
      </c>
      <c r="Q51" s="123">
        <f t="shared" si="21"/>
        <v>589.33333333333337</v>
      </c>
      <c r="R51" s="123">
        <f t="shared" si="22"/>
        <v>458.66666666666669</v>
      </c>
      <c r="S51" s="123">
        <f t="shared" si="23"/>
        <v>313</v>
      </c>
      <c r="T51" s="123">
        <f t="shared" si="24"/>
        <v>156.33333333333334</v>
      </c>
      <c r="U51" s="123">
        <f t="shared" si="25"/>
        <v>111.33333333333333</v>
      </c>
      <c r="V51" s="123">
        <f t="shared" si="26"/>
        <v>71.333333333333329</v>
      </c>
      <c r="X51" s="1">
        <f t="shared" si="9"/>
        <v>1</v>
      </c>
      <c r="Y51" s="1">
        <f t="shared" si="10"/>
        <v>1</v>
      </c>
      <c r="Z51" s="1">
        <f t="shared" si="11"/>
        <v>1</v>
      </c>
      <c r="AA51" s="1">
        <f t="shared" si="12"/>
        <v>1</v>
      </c>
      <c r="AB51" s="1">
        <f t="shared" si="13"/>
        <v>1</v>
      </c>
      <c r="AC51" s="1">
        <f t="shared" si="14"/>
        <v>1</v>
      </c>
      <c r="AD51" s="1">
        <f t="shared" si="15"/>
        <v>1</v>
      </c>
      <c r="AE51" s="1">
        <f t="shared" si="16"/>
        <v>1</v>
      </c>
      <c r="AF51" s="1">
        <f t="shared" si="17"/>
        <v>1</v>
      </c>
    </row>
    <row r="52" spans="2:32" hidden="1" x14ac:dyDescent="0.3">
      <c r="B52" s="1">
        <v>73706</v>
      </c>
      <c r="C52" s="1">
        <v>4</v>
      </c>
      <c r="D52" s="1">
        <v>37.9</v>
      </c>
      <c r="E52" s="1">
        <v>955</v>
      </c>
      <c r="F52" s="1">
        <v>681</v>
      </c>
      <c r="G52" s="1">
        <v>522</v>
      </c>
      <c r="H52" s="1">
        <v>348</v>
      </c>
      <c r="I52" s="1">
        <v>165</v>
      </c>
      <c r="J52" s="1">
        <v>116</v>
      </c>
      <c r="K52" s="1">
        <v>74</v>
      </c>
      <c r="M52" s="123">
        <f t="shared" si="18"/>
        <v>73870</v>
      </c>
      <c r="N52" s="123">
        <f t="shared" si="19"/>
        <v>3</v>
      </c>
      <c r="O52" s="123">
        <f t="shared" si="28"/>
        <v>39.799999999999997</v>
      </c>
      <c r="P52" s="123">
        <f t="shared" si="27"/>
        <v>672.33333333333337</v>
      </c>
      <c r="Q52" s="123">
        <f t="shared" si="21"/>
        <v>494.33333333333331</v>
      </c>
      <c r="R52" s="123">
        <f t="shared" si="22"/>
        <v>393.33333333333331</v>
      </c>
      <c r="S52" s="123">
        <f t="shared" si="23"/>
        <v>279</v>
      </c>
      <c r="T52" s="123">
        <f t="shared" si="24"/>
        <v>149</v>
      </c>
      <c r="U52" s="123">
        <f t="shared" si="25"/>
        <v>108.33333333333333</v>
      </c>
      <c r="V52" s="123">
        <f t="shared" si="26"/>
        <v>70</v>
      </c>
      <c r="X52" s="1">
        <f t="shared" si="9"/>
        <v>1</v>
      </c>
      <c r="Y52" s="1">
        <f t="shared" si="10"/>
        <v>1</v>
      </c>
      <c r="Z52" s="1">
        <f t="shared" si="11"/>
        <v>1</v>
      </c>
      <c r="AA52" s="1">
        <f t="shared" si="12"/>
        <v>1</v>
      </c>
      <c r="AB52" s="1">
        <f t="shared" si="13"/>
        <v>1</v>
      </c>
      <c r="AC52" s="1">
        <f t="shared" si="14"/>
        <v>1</v>
      </c>
      <c r="AD52" s="1">
        <f t="shared" si="15"/>
        <v>1</v>
      </c>
      <c r="AE52" s="1">
        <f t="shared" si="16"/>
        <v>1</v>
      </c>
      <c r="AF52" s="1">
        <f t="shared" si="17"/>
        <v>1</v>
      </c>
    </row>
    <row r="53" spans="2:32" x14ac:dyDescent="0.3">
      <c r="B53" s="1">
        <v>73952</v>
      </c>
      <c r="C53" s="1">
        <v>2</v>
      </c>
      <c r="D53" s="1">
        <v>40.700000000000003</v>
      </c>
      <c r="E53" s="1">
        <v>539</v>
      </c>
      <c r="F53" s="1">
        <v>404</v>
      </c>
      <c r="G53" s="1">
        <v>331</v>
      </c>
      <c r="H53" s="1">
        <v>244</v>
      </c>
      <c r="I53" s="1">
        <v>141</v>
      </c>
      <c r="J53" s="1">
        <v>104</v>
      </c>
      <c r="K53" s="1">
        <v>68</v>
      </c>
      <c r="M53" s="123">
        <f t="shared" si="18"/>
        <v>73952</v>
      </c>
      <c r="N53" s="123">
        <f t="shared" si="19"/>
        <v>3</v>
      </c>
      <c r="O53" s="123">
        <f t="shared" si="28"/>
        <v>40.733333333333334</v>
      </c>
      <c r="P53" s="123">
        <f t="shared" si="27"/>
        <v>528.33333333333337</v>
      </c>
      <c r="Q53" s="123">
        <f t="shared" si="21"/>
        <v>400.33333333333331</v>
      </c>
      <c r="R53" s="123">
        <f t="shared" si="22"/>
        <v>329</v>
      </c>
      <c r="S53" s="123">
        <f t="shared" si="23"/>
        <v>244.66666666666666</v>
      </c>
      <c r="T53" s="123">
        <f t="shared" si="24"/>
        <v>141.33333333333334</v>
      </c>
      <c r="U53" s="123">
        <f t="shared" si="25"/>
        <v>101</v>
      </c>
      <c r="V53" s="123">
        <f t="shared" si="26"/>
        <v>69.666666666666671</v>
      </c>
      <c r="X53" s="1">
        <f t="shared" si="9"/>
        <v>1</v>
      </c>
      <c r="Y53" s="1">
        <f t="shared" si="10"/>
        <v>1</v>
      </c>
      <c r="Z53" s="1">
        <f t="shared" si="11"/>
        <v>1</v>
      </c>
      <c r="AA53" s="1">
        <f t="shared" si="12"/>
        <v>1</v>
      </c>
      <c r="AB53" s="1">
        <f t="shared" si="13"/>
        <v>1</v>
      </c>
      <c r="AC53" s="1">
        <f t="shared" si="14"/>
        <v>1</v>
      </c>
      <c r="AD53" s="1">
        <f t="shared" si="15"/>
        <v>1</v>
      </c>
      <c r="AE53" s="1">
        <f t="shared" si="16"/>
        <v>1</v>
      </c>
      <c r="AF53" s="1">
        <f t="shared" si="17"/>
        <v>1</v>
      </c>
    </row>
    <row r="54" spans="2:32" hidden="1" x14ac:dyDescent="0.3">
      <c r="B54" s="1">
        <v>73952</v>
      </c>
      <c r="C54" s="1">
        <v>3</v>
      </c>
      <c r="D54" s="1">
        <v>40.799999999999997</v>
      </c>
      <c r="E54" s="1">
        <v>523</v>
      </c>
      <c r="F54" s="1">
        <v>398</v>
      </c>
      <c r="G54" s="1">
        <v>327</v>
      </c>
      <c r="H54" s="1">
        <v>245</v>
      </c>
      <c r="I54" s="1">
        <v>141</v>
      </c>
      <c r="J54" s="1">
        <v>105</v>
      </c>
      <c r="K54" s="1">
        <v>68</v>
      </c>
      <c r="M54" s="123">
        <f t="shared" si="18"/>
        <v>74057.333333333328</v>
      </c>
      <c r="N54" s="123">
        <f t="shared" si="19"/>
        <v>3</v>
      </c>
      <c r="O54" s="123">
        <f t="shared" si="28"/>
        <v>40.633333333333333</v>
      </c>
      <c r="P54" s="123">
        <f t="shared" si="27"/>
        <v>610</v>
      </c>
      <c r="Q54" s="123">
        <f t="shared" si="21"/>
        <v>448.33333333333331</v>
      </c>
      <c r="R54" s="123">
        <f t="shared" si="22"/>
        <v>353.66666666666669</v>
      </c>
      <c r="S54" s="123">
        <f t="shared" si="23"/>
        <v>250</v>
      </c>
      <c r="T54" s="123">
        <f t="shared" si="24"/>
        <v>136</v>
      </c>
      <c r="U54" s="123">
        <f t="shared" si="25"/>
        <v>96.333333333333329</v>
      </c>
      <c r="V54" s="123">
        <f t="shared" si="26"/>
        <v>65.333333333333329</v>
      </c>
      <c r="X54" s="1">
        <f t="shared" si="9"/>
        <v>1</v>
      </c>
      <c r="Y54" s="1">
        <f t="shared" si="10"/>
        <v>1</v>
      </c>
      <c r="Z54" s="1">
        <f t="shared" si="11"/>
        <v>1</v>
      </c>
      <c r="AA54" s="1">
        <f t="shared" si="12"/>
        <v>1</v>
      </c>
      <c r="AB54" s="1">
        <f t="shared" si="13"/>
        <v>1</v>
      </c>
      <c r="AC54" s="1">
        <f t="shared" si="14"/>
        <v>1</v>
      </c>
      <c r="AD54" s="1">
        <f t="shared" si="15"/>
        <v>1</v>
      </c>
      <c r="AE54" s="1">
        <f t="shared" si="16"/>
        <v>1</v>
      </c>
      <c r="AF54" s="1">
        <f t="shared" si="17"/>
        <v>1</v>
      </c>
    </row>
    <row r="55" spans="2:32" hidden="1" x14ac:dyDescent="0.3">
      <c r="B55" s="1">
        <v>73952</v>
      </c>
      <c r="C55" s="1">
        <v>4</v>
      </c>
      <c r="D55" s="1">
        <v>40.700000000000003</v>
      </c>
      <c r="E55" s="1">
        <v>523</v>
      </c>
      <c r="F55" s="1">
        <v>399</v>
      </c>
      <c r="G55" s="1">
        <v>329</v>
      </c>
      <c r="H55" s="1">
        <v>245</v>
      </c>
      <c r="I55" s="1">
        <v>142</v>
      </c>
      <c r="J55" s="1">
        <v>94</v>
      </c>
      <c r="K55" s="1">
        <v>73</v>
      </c>
      <c r="M55" s="123">
        <f t="shared" si="18"/>
        <v>74162.666666666672</v>
      </c>
      <c r="N55" s="123">
        <f t="shared" si="19"/>
        <v>3</v>
      </c>
      <c r="O55" s="123">
        <f t="shared" si="28"/>
        <v>40.5</v>
      </c>
      <c r="P55" s="123">
        <f t="shared" si="27"/>
        <v>673.66666666666663</v>
      </c>
      <c r="Q55" s="123">
        <f t="shared" si="21"/>
        <v>488</v>
      </c>
      <c r="R55" s="123">
        <f t="shared" si="22"/>
        <v>374</v>
      </c>
      <c r="S55" s="123">
        <f t="shared" si="23"/>
        <v>254</v>
      </c>
      <c r="T55" s="123">
        <f t="shared" si="24"/>
        <v>131.66666666666666</v>
      </c>
      <c r="U55" s="123">
        <f t="shared" si="25"/>
        <v>92.666666666666671</v>
      </c>
      <c r="V55" s="123">
        <f t="shared" si="26"/>
        <v>62</v>
      </c>
      <c r="X55" s="1">
        <f t="shared" si="9"/>
        <v>1</v>
      </c>
      <c r="Y55" s="1">
        <f t="shared" si="10"/>
        <v>1</v>
      </c>
      <c r="Z55" s="1">
        <f t="shared" si="11"/>
        <v>1</v>
      </c>
      <c r="AA55" s="1">
        <f t="shared" si="12"/>
        <v>1</v>
      </c>
      <c r="AB55" s="1">
        <f t="shared" si="13"/>
        <v>1</v>
      </c>
      <c r="AC55" s="1">
        <f t="shared" si="14"/>
        <v>1</v>
      </c>
      <c r="AD55" s="1">
        <f t="shared" si="15"/>
        <v>1</v>
      </c>
      <c r="AE55" s="1">
        <f t="shared" si="16"/>
        <v>1</v>
      </c>
      <c r="AF55" s="1">
        <f t="shared" si="17"/>
        <v>1</v>
      </c>
    </row>
    <row r="56" spans="2:32" x14ac:dyDescent="0.3">
      <c r="B56" s="1">
        <v>74268</v>
      </c>
      <c r="C56" s="1">
        <v>2</v>
      </c>
      <c r="D56" s="1">
        <v>40.4</v>
      </c>
      <c r="E56" s="1">
        <v>784</v>
      </c>
      <c r="F56" s="1">
        <v>548</v>
      </c>
      <c r="G56" s="1">
        <v>405</v>
      </c>
      <c r="H56" s="1">
        <v>260</v>
      </c>
      <c r="I56" s="1">
        <v>125</v>
      </c>
      <c r="J56" s="1">
        <v>90</v>
      </c>
      <c r="K56" s="1">
        <v>55</v>
      </c>
      <c r="M56" s="123">
        <f t="shared" si="18"/>
        <v>74268</v>
      </c>
      <c r="N56" s="123">
        <f t="shared" si="19"/>
        <v>3</v>
      </c>
      <c r="O56" s="123">
        <f t="shared" si="28"/>
        <v>40.533333333333331</v>
      </c>
      <c r="P56" s="123">
        <f t="shared" si="27"/>
        <v>750</v>
      </c>
      <c r="Q56" s="123">
        <f t="shared" si="21"/>
        <v>527</v>
      </c>
      <c r="R56" s="123">
        <f t="shared" si="22"/>
        <v>394</v>
      </c>
      <c r="S56" s="123">
        <f t="shared" si="23"/>
        <v>258.66666666666669</v>
      </c>
      <c r="T56" s="123">
        <f t="shared" si="24"/>
        <v>128</v>
      </c>
      <c r="U56" s="123">
        <f t="shared" si="25"/>
        <v>93.333333333333329</v>
      </c>
      <c r="V56" s="123">
        <f t="shared" si="26"/>
        <v>57.333333333333336</v>
      </c>
      <c r="X56" s="1">
        <f t="shared" si="9"/>
        <v>1</v>
      </c>
      <c r="Y56" s="1">
        <f t="shared" si="10"/>
        <v>1</v>
      </c>
      <c r="Z56" s="1">
        <f t="shared" si="11"/>
        <v>1</v>
      </c>
      <c r="AA56" s="1">
        <f t="shared" si="12"/>
        <v>1</v>
      </c>
      <c r="AB56" s="1">
        <f t="shared" si="13"/>
        <v>1</v>
      </c>
      <c r="AC56" s="1">
        <f t="shared" si="14"/>
        <v>1</v>
      </c>
      <c r="AD56" s="1">
        <f t="shared" si="15"/>
        <v>1</v>
      </c>
      <c r="AE56" s="1">
        <f t="shared" si="16"/>
        <v>1</v>
      </c>
      <c r="AF56" s="1">
        <f t="shared" si="17"/>
        <v>1</v>
      </c>
    </row>
    <row r="57" spans="2:32" hidden="1" x14ac:dyDescent="0.3">
      <c r="B57" s="1">
        <v>74268</v>
      </c>
      <c r="C57" s="1">
        <v>3</v>
      </c>
      <c r="D57" s="1">
        <v>40.4</v>
      </c>
      <c r="E57" s="1">
        <v>714</v>
      </c>
      <c r="F57" s="1">
        <v>517</v>
      </c>
      <c r="G57" s="1">
        <v>388</v>
      </c>
      <c r="H57" s="1">
        <v>257</v>
      </c>
      <c r="I57" s="1">
        <v>128</v>
      </c>
      <c r="J57" s="1">
        <v>94</v>
      </c>
      <c r="K57" s="1">
        <v>58</v>
      </c>
      <c r="M57" s="123">
        <f t="shared" si="18"/>
        <v>74358.333333333328</v>
      </c>
      <c r="N57" s="123">
        <f t="shared" si="19"/>
        <v>3</v>
      </c>
      <c r="O57" s="123">
        <f t="shared" si="28"/>
        <v>40.299999999999997</v>
      </c>
      <c r="P57" s="123">
        <f t="shared" si="27"/>
        <v>774.33333333333337</v>
      </c>
      <c r="Q57" s="123">
        <f t="shared" si="21"/>
        <v>537</v>
      </c>
      <c r="R57" s="123">
        <f t="shared" si="22"/>
        <v>401</v>
      </c>
      <c r="S57" s="123">
        <f t="shared" si="23"/>
        <v>262.66666666666669</v>
      </c>
      <c r="T57" s="123">
        <f t="shared" si="24"/>
        <v>127.66666666666667</v>
      </c>
      <c r="U57" s="123">
        <f t="shared" si="25"/>
        <v>92.333333333333329</v>
      </c>
      <c r="V57" s="123">
        <f t="shared" si="26"/>
        <v>57</v>
      </c>
      <c r="X57" s="1">
        <f t="shared" si="9"/>
        <v>1</v>
      </c>
      <c r="Y57" s="1">
        <f t="shared" si="10"/>
        <v>1</v>
      </c>
      <c r="Z57" s="1">
        <f t="shared" si="11"/>
        <v>1</v>
      </c>
      <c r="AA57" s="1">
        <f t="shared" si="12"/>
        <v>1</v>
      </c>
      <c r="AB57" s="1">
        <f t="shared" si="13"/>
        <v>1</v>
      </c>
      <c r="AC57" s="1">
        <f t="shared" si="14"/>
        <v>1</v>
      </c>
      <c r="AD57" s="1">
        <f t="shared" si="15"/>
        <v>1</v>
      </c>
      <c r="AE57" s="1">
        <f t="shared" si="16"/>
        <v>1</v>
      </c>
      <c r="AF57" s="1">
        <f t="shared" si="17"/>
        <v>1</v>
      </c>
    </row>
    <row r="58" spans="2:32" hidden="1" x14ac:dyDescent="0.3">
      <c r="B58" s="1">
        <v>74268</v>
      </c>
      <c r="C58" s="1">
        <v>4</v>
      </c>
      <c r="D58" s="1">
        <v>40.799999999999997</v>
      </c>
      <c r="E58" s="1">
        <v>752</v>
      </c>
      <c r="F58" s="1">
        <v>516</v>
      </c>
      <c r="G58" s="1">
        <v>389</v>
      </c>
      <c r="H58" s="1">
        <v>259</v>
      </c>
      <c r="I58" s="1">
        <v>131</v>
      </c>
      <c r="J58" s="1">
        <v>96</v>
      </c>
      <c r="K58" s="1">
        <v>59</v>
      </c>
      <c r="M58" s="123">
        <f t="shared" si="18"/>
        <v>74448.666666666672</v>
      </c>
      <c r="N58" s="123">
        <f t="shared" si="19"/>
        <v>3</v>
      </c>
      <c r="O58" s="123">
        <f t="shared" si="28"/>
        <v>40.199999999999996</v>
      </c>
      <c r="P58" s="123">
        <f t="shared" si="27"/>
        <v>819.66666666666663</v>
      </c>
      <c r="Q58" s="123">
        <f t="shared" si="21"/>
        <v>557</v>
      </c>
      <c r="R58" s="123">
        <f t="shared" si="22"/>
        <v>415</v>
      </c>
      <c r="S58" s="123">
        <f t="shared" si="23"/>
        <v>269.33333333333331</v>
      </c>
      <c r="T58" s="123">
        <f t="shared" si="24"/>
        <v>127.66666666666667</v>
      </c>
      <c r="U58" s="123">
        <f t="shared" si="25"/>
        <v>91</v>
      </c>
      <c r="V58" s="123">
        <f t="shared" si="26"/>
        <v>56.333333333333336</v>
      </c>
      <c r="X58" s="1">
        <f t="shared" si="9"/>
        <v>1</v>
      </c>
      <c r="Y58" s="1">
        <f t="shared" si="10"/>
        <v>1</v>
      </c>
      <c r="Z58" s="1">
        <f t="shared" si="11"/>
        <v>1</v>
      </c>
      <c r="AA58" s="1">
        <f t="shared" si="12"/>
        <v>1</v>
      </c>
      <c r="AB58" s="1">
        <f t="shared" si="13"/>
        <v>1</v>
      </c>
      <c r="AC58" s="1">
        <f t="shared" si="14"/>
        <v>1</v>
      </c>
      <c r="AD58" s="1">
        <f t="shared" si="15"/>
        <v>1</v>
      </c>
      <c r="AE58" s="1">
        <f t="shared" si="16"/>
        <v>1</v>
      </c>
      <c r="AF58" s="1">
        <f t="shared" si="17"/>
        <v>1</v>
      </c>
    </row>
    <row r="59" spans="2:32" x14ac:dyDescent="0.3">
      <c r="B59" s="1">
        <v>74539</v>
      </c>
      <c r="C59" s="1">
        <v>2</v>
      </c>
      <c r="D59" s="1">
        <v>39.700000000000003</v>
      </c>
      <c r="E59" s="1">
        <v>857</v>
      </c>
      <c r="F59" s="1">
        <v>578</v>
      </c>
      <c r="G59" s="1">
        <v>426</v>
      </c>
      <c r="H59" s="1">
        <v>272</v>
      </c>
      <c r="I59" s="1">
        <v>124</v>
      </c>
      <c r="J59" s="1">
        <v>87</v>
      </c>
      <c r="K59" s="1">
        <v>54</v>
      </c>
      <c r="M59" s="123">
        <f t="shared" si="18"/>
        <v>74539</v>
      </c>
      <c r="N59" s="123">
        <f t="shared" si="19"/>
        <v>3</v>
      </c>
      <c r="O59" s="123">
        <f t="shared" si="28"/>
        <v>39.966666666666669</v>
      </c>
      <c r="P59" s="123">
        <f t="shared" si="27"/>
        <v>856.66666666666663</v>
      </c>
      <c r="Q59" s="123">
        <f t="shared" si="21"/>
        <v>579</v>
      </c>
      <c r="R59" s="123">
        <f t="shared" si="22"/>
        <v>430.66666666666669</v>
      </c>
      <c r="S59" s="123">
        <f t="shared" si="23"/>
        <v>276.66666666666669</v>
      </c>
      <c r="T59" s="123">
        <f t="shared" si="24"/>
        <v>127.33333333333333</v>
      </c>
      <c r="U59" s="123">
        <f t="shared" si="25"/>
        <v>89.333333333333329</v>
      </c>
      <c r="V59" s="123">
        <f t="shared" si="26"/>
        <v>55.666666666666664</v>
      </c>
      <c r="X59" s="1">
        <f t="shared" si="9"/>
        <v>1</v>
      </c>
      <c r="Y59" s="1">
        <f t="shared" si="10"/>
        <v>1</v>
      </c>
      <c r="Z59" s="1">
        <f t="shared" si="11"/>
        <v>1</v>
      </c>
      <c r="AA59" s="1">
        <f t="shared" si="12"/>
        <v>1</v>
      </c>
      <c r="AB59" s="1">
        <f t="shared" si="13"/>
        <v>1</v>
      </c>
      <c r="AC59" s="1">
        <f t="shared" si="14"/>
        <v>1</v>
      </c>
      <c r="AD59" s="1">
        <f t="shared" si="15"/>
        <v>1</v>
      </c>
      <c r="AE59" s="1">
        <f t="shared" si="16"/>
        <v>1</v>
      </c>
      <c r="AF59" s="1">
        <f t="shared" si="17"/>
        <v>1</v>
      </c>
    </row>
    <row r="60" spans="2:32" hidden="1" x14ac:dyDescent="0.3">
      <c r="B60" s="1">
        <v>74539</v>
      </c>
      <c r="C60" s="1">
        <v>3</v>
      </c>
      <c r="D60" s="1">
        <v>40.1</v>
      </c>
      <c r="E60" s="1">
        <v>850</v>
      </c>
      <c r="F60" s="1">
        <v>577</v>
      </c>
      <c r="G60" s="1">
        <v>430</v>
      </c>
      <c r="H60" s="1">
        <v>277</v>
      </c>
      <c r="I60" s="1">
        <v>128</v>
      </c>
      <c r="J60" s="1">
        <v>90</v>
      </c>
      <c r="K60" s="1">
        <v>56</v>
      </c>
      <c r="M60" s="123">
        <f t="shared" si="18"/>
        <v>74620.666666666672</v>
      </c>
      <c r="N60" s="123">
        <f t="shared" si="19"/>
        <v>3</v>
      </c>
      <c r="O60" s="123">
        <f t="shared" si="28"/>
        <v>40.4</v>
      </c>
      <c r="P60" s="123">
        <f t="shared" si="27"/>
        <v>730.33333333333337</v>
      </c>
      <c r="Q60" s="123">
        <f t="shared" si="21"/>
        <v>508</v>
      </c>
      <c r="R60" s="123">
        <f t="shared" si="22"/>
        <v>382.66666666666669</v>
      </c>
      <c r="S60" s="123">
        <f t="shared" si="23"/>
        <v>247.66666666666666</v>
      </c>
      <c r="T60" s="123">
        <f t="shared" si="24"/>
        <v>114.33333333333333</v>
      </c>
      <c r="U60" s="123">
        <f t="shared" si="25"/>
        <v>80.333333333333329</v>
      </c>
      <c r="V60" s="123">
        <f t="shared" si="26"/>
        <v>50.666666666666664</v>
      </c>
      <c r="X60" s="1">
        <f t="shared" si="9"/>
        <v>1</v>
      </c>
      <c r="Y60" s="1">
        <f t="shared" si="10"/>
        <v>1</v>
      </c>
      <c r="Z60" s="1">
        <f t="shared" si="11"/>
        <v>1</v>
      </c>
      <c r="AA60" s="1">
        <f t="shared" si="12"/>
        <v>1</v>
      </c>
      <c r="AB60" s="1">
        <f t="shared" si="13"/>
        <v>1</v>
      </c>
      <c r="AC60" s="1">
        <f t="shared" si="14"/>
        <v>1</v>
      </c>
      <c r="AD60" s="1">
        <f t="shared" si="15"/>
        <v>1</v>
      </c>
      <c r="AE60" s="1">
        <f t="shared" si="16"/>
        <v>1</v>
      </c>
      <c r="AF60" s="1">
        <f t="shared" si="17"/>
        <v>1</v>
      </c>
    </row>
    <row r="61" spans="2:32" hidden="1" x14ac:dyDescent="0.3">
      <c r="B61" s="1">
        <v>74539</v>
      </c>
      <c r="C61" s="1">
        <v>4</v>
      </c>
      <c r="D61" s="1">
        <v>40.1</v>
      </c>
      <c r="E61" s="1">
        <v>863</v>
      </c>
      <c r="F61" s="1">
        <v>582</v>
      </c>
      <c r="G61" s="1">
        <v>436</v>
      </c>
      <c r="H61" s="1">
        <v>281</v>
      </c>
      <c r="I61" s="1">
        <v>130</v>
      </c>
      <c r="J61" s="1">
        <v>91</v>
      </c>
      <c r="K61" s="1">
        <v>57</v>
      </c>
      <c r="M61" s="123">
        <f t="shared" si="18"/>
        <v>74702.333333333328</v>
      </c>
      <c r="N61" s="123">
        <f t="shared" si="19"/>
        <v>3</v>
      </c>
      <c r="O61" s="123">
        <f t="shared" si="28"/>
        <v>40.833333333333336</v>
      </c>
      <c r="P61" s="123">
        <f t="shared" si="27"/>
        <v>599.33333333333337</v>
      </c>
      <c r="Q61" s="123">
        <f t="shared" si="21"/>
        <v>433.66666666666669</v>
      </c>
      <c r="R61" s="123">
        <f t="shared" si="22"/>
        <v>332</v>
      </c>
      <c r="S61" s="123">
        <f t="shared" si="23"/>
        <v>216.66666666666666</v>
      </c>
      <c r="T61" s="123">
        <f t="shared" si="24"/>
        <v>100.66666666666667</v>
      </c>
      <c r="U61" s="123">
        <f t="shared" si="25"/>
        <v>70.666666666666671</v>
      </c>
      <c r="V61" s="123">
        <f t="shared" si="26"/>
        <v>44.666666666666664</v>
      </c>
      <c r="X61" s="1">
        <f t="shared" si="9"/>
        <v>1</v>
      </c>
      <c r="Y61" s="1">
        <f t="shared" si="10"/>
        <v>1</v>
      </c>
      <c r="Z61" s="1">
        <f t="shared" si="11"/>
        <v>1</v>
      </c>
      <c r="AA61" s="1">
        <f t="shared" si="12"/>
        <v>1</v>
      </c>
      <c r="AB61" s="1">
        <f t="shared" si="13"/>
        <v>1</v>
      </c>
      <c r="AC61" s="1">
        <f t="shared" si="14"/>
        <v>1</v>
      </c>
      <c r="AD61" s="1">
        <f t="shared" si="15"/>
        <v>1</v>
      </c>
      <c r="AE61" s="1">
        <f t="shared" si="16"/>
        <v>1</v>
      </c>
      <c r="AF61" s="1">
        <f t="shared" si="17"/>
        <v>1</v>
      </c>
    </row>
    <row r="62" spans="2:32" x14ac:dyDescent="0.3">
      <c r="B62" s="1">
        <v>74784</v>
      </c>
      <c r="C62" s="1">
        <v>2</v>
      </c>
      <c r="D62" s="1">
        <v>41</v>
      </c>
      <c r="E62" s="1">
        <v>478</v>
      </c>
      <c r="F62" s="1">
        <v>365</v>
      </c>
      <c r="G62" s="1">
        <v>282</v>
      </c>
      <c r="H62" s="1">
        <v>185</v>
      </c>
      <c r="I62" s="1">
        <v>85</v>
      </c>
      <c r="J62" s="1">
        <v>60</v>
      </c>
      <c r="K62" s="1">
        <v>39</v>
      </c>
      <c r="M62" s="123">
        <f t="shared" si="18"/>
        <v>74784</v>
      </c>
      <c r="N62" s="123">
        <f t="shared" si="19"/>
        <v>3</v>
      </c>
      <c r="O62" s="123">
        <f t="shared" si="28"/>
        <v>41.366666666666667</v>
      </c>
      <c r="P62" s="123">
        <f t="shared" si="27"/>
        <v>466.33333333333331</v>
      </c>
      <c r="Q62" s="123">
        <f t="shared" si="21"/>
        <v>357.33333333333331</v>
      </c>
      <c r="R62" s="123">
        <f t="shared" si="22"/>
        <v>279.33333333333331</v>
      </c>
      <c r="S62" s="123">
        <f t="shared" si="23"/>
        <v>185</v>
      </c>
      <c r="T62" s="123">
        <f t="shared" si="24"/>
        <v>86.666666666666671</v>
      </c>
      <c r="U62" s="123">
        <f t="shared" si="25"/>
        <v>61</v>
      </c>
      <c r="V62" s="123">
        <f t="shared" si="26"/>
        <v>38.666666666666664</v>
      </c>
      <c r="X62" s="1">
        <f t="shared" si="9"/>
        <v>1</v>
      </c>
      <c r="Y62" s="1">
        <f t="shared" si="10"/>
        <v>1</v>
      </c>
      <c r="Z62" s="1">
        <f t="shared" si="11"/>
        <v>1</v>
      </c>
      <c r="AA62" s="1">
        <f t="shared" si="12"/>
        <v>1</v>
      </c>
      <c r="AB62" s="1">
        <f t="shared" si="13"/>
        <v>1</v>
      </c>
      <c r="AC62" s="1">
        <f t="shared" si="14"/>
        <v>1</v>
      </c>
      <c r="AD62" s="1">
        <f t="shared" si="15"/>
        <v>1</v>
      </c>
      <c r="AE62" s="1">
        <f t="shared" si="16"/>
        <v>1</v>
      </c>
      <c r="AF62" s="1">
        <f t="shared" si="17"/>
        <v>1</v>
      </c>
    </row>
    <row r="63" spans="2:32" hidden="1" x14ac:dyDescent="0.3">
      <c r="B63" s="1">
        <v>74784</v>
      </c>
      <c r="C63" s="1">
        <v>3</v>
      </c>
      <c r="D63" s="1">
        <v>41.4</v>
      </c>
      <c r="E63" s="1">
        <v>457</v>
      </c>
      <c r="F63" s="1">
        <v>354</v>
      </c>
      <c r="G63" s="1">
        <v>278</v>
      </c>
      <c r="H63" s="1">
        <v>184</v>
      </c>
      <c r="I63" s="1">
        <v>87</v>
      </c>
      <c r="J63" s="1">
        <v>61</v>
      </c>
      <c r="K63" s="1">
        <v>38</v>
      </c>
      <c r="M63" s="123">
        <f t="shared" si="18"/>
        <v>74854</v>
      </c>
      <c r="N63" s="123">
        <f t="shared" si="19"/>
        <v>3</v>
      </c>
      <c r="O63" s="123">
        <f t="shared" si="28"/>
        <v>41.466666666666661</v>
      </c>
      <c r="P63" s="123">
        <f t="shared" si="27"/>
        <v>460</v>
      </c>
      <c r="Q63" s="123">
        <f t="shared" si="21"/>
        <v>354.33333333333331</v>
      </c>
      <c r="R63" s="123">
        <f t="shared" si="22"/>
        <v>283.33333333333331</v>
      </c>
      <c r="S63" s="123">
        <f t="shared" si="23"/>
        <v>195</v>
      </c>
      <c r="T63" s="123">
        <f t="shared" si="24"/>
        <v>100.33333333333333</v>
      </c>
      <c r="U63" s="123">
        <f t="shared" si="25"/>
        <v>73</v>
      </c>
      <c r="V63" s="123">
        <f t="shared" si="26"/>
        <v>46.666666666666664</v>
      </c>
      <c r="X63" s="1">
        <f t="shared" si="9"/>
        <v>1</v>
      </c>
      <c r="Y63" s="1">
        <f t="shared" si="10"/>
        <v>1</v>
      </c>
      <c r="Z63" s="1">
        <f t="shared" si="11"/>
        <v>1</v>
      </c>
      <c r="AA63" s="1">
        <f t="shared" si="12"/>
        <v>1</v>
      </c>
      <c r="AB63" s="1">
        <f t="shared" si="13"/>
        <v>1</v>
      </c>
      <c r="AC63" s="1">
        <f t="shared" si="14"/>
        <v>1</v>
      </c>
      <c r="AD63" s="1">
        <f t="shared" si="15"/>
        <v>1</v>
      </c>
      <c r="AE63" s="1">
        <f t="shared" si="16"/>
        <v>1</v>
      </c>
      <c r="AF63" s="1">
        <f t="shared" si="17"/>
        <v>1</v>
      </c>
    </row>
    <row r="64" spans="2:32" hidden="1" x14ac:dyDescent="0.3">
      <c r="B64" s="1">
        <v>74784</v>
      </c>
      <c r="C64" s="1">
        <v>4</v>
      </c>
      <c r="D64" s="1">
        <v>41.7</v>
      </c>
      <c r="E64" s="1">
        <v>464</v>
      </c>
      <c r="F64" s="1">
        <v>353</v>
      </c>
      <c r="G64" s="1">
        <v>278</v>
      </c>
      <c r="H64" s="1">
        <v>186</v>
      </c>
      <c r="I64" s="1">
        <v>88</v>
      </c>
      <c r="J64" s="1">
        <v>62</v>
      </c>
      <c r="K64" s="1">
        <v>39</v>
      </c>
      <c r="M64" s="123">
        <f t="shared" si="18"/>
        <v>74924</v>
      </c>
      <c r="N64" s="123">
        <f t="shared" si="19"/>
        <v>3</v>
      </c>
      <c r="O64" s="123">
        <f t="shared" si="28"/>
        <v>41.56666666666667</v>
      </c>
      <c r="P64" s="123">
        <f t="shared" si="27"/>
        <v>458</v>
      </c>
      <c r="Q64" s="123">
        <f t="shared" si="21"/>
        <v>354.33333333333331</v>
      </c>
      <c r="R64" s="123">
        <f t="shared" si="22"/>
        <v>288.66666666666669</v>
      </c>
      <c r="S64" s="123">
        <f t="shared" si="23"/>
        <v>207</v>
      </c>
      <c r="T64" s="123">
        <f t="shared" si="24"/>
        <v>113.66666666666667</v>
      </c>
      <c r="U64" s="123">
        <f t="shared" si="25"/>
        <v>86.333333333333329</v>
      </c>
      <c r="V64" s="123">
        <f t="shared" si="26"/>
        <v>59.666666666666664</v>
      </c>
      <c r="X64" s="1">
        <f t="shared" si="9"/>
        <v>1</v>
      </c>
      <c r="Y64" s="1">
        <f t="shared" si="10"/>
        <v>1</v>
      </c>
      <c r="Z64" s="1">
        <f t="shared" si="11"/>
        <v>1</v>
      </c>
      <c r="AA64" s="1">
        <f t="shared" si="12"/>
        <v>1</v>
      </c>
      <c r="AB64" s="1">
        <f t="shared" si="13"/>
        <v>1</v>
      </c>
      <c r="AC64" s="1">
        <f t="shared" si="14"/>
        <v>1</v>
      </c>
      <c r="AD64" s="1">
        <f t="shared" si="15"/>
        <v>1</v>
      </c>
      <c r="AE64" s="1">
        <f t="shared" si="16"/>
        <v>1</v>
      </c>
      <c r="AF64" s="1">
        <f t="shared" si="17"/>
        <v>1</v>
      </c>
    </row>
    <row r="65" spans="2:32" x14ac:dyDescent="0.3">
      <c r="B65" s="1">
        <v>74994</v>
      </c>
      <c r="C65" s="1">
        <v>2</v>
      </c>
      <c r="D65" s="1">
        <v>41.3</v>
      </c>
      <c r="E65" s="1">
        <v>459</v>
      </c>
      <c r="F65" s="1">
        <v>356</v>
      </c>
      <c r="G65" s="1">
        <v>294</v>
      </c>
      <c r="H65" s="1">
        <v>215</v>
      </c>
      <c r="I65" s="1">
        <v>126</v>
      </c>
      <c r="J65" s="1">
        <v>96</v>
      </c>
      <c r="K65" s="1">
        <v>63</v>
      </c>
      <c r="M65" s="123">
        <f t="shared" si="18"/>
        <v>74994</v>
      </c>
      <c r="N65" s="123">
        <f t="shared" si="19"/>
        <v>3</v>
      </c>
      <c r="O65" s="123">
        <f t="shared" si="28"/>
        <v>41.466666666666669</v>
      </c>
      <c r="P65" s="123">
        <f t="shared" si="27"/>
        <v>452.33333333333331</v>
      </c>
      <c r="Q65" s="123">
        <f t="shared" si="21"/>
        <v>354</v>
      </c>
      <c r="R65" s="123">
        <f t="shared" si="22"/>
        <v>293.66666666666669</v>
      </c>
      <c r="S65" s="123">
        <f t="shared" si="23"/>
        <v>218</v>
      </c>
      <c r="T65" s="123">
        <f t="shared" si="24"/>
        <v>126.66666666666667</v>
      </c>
      <c r="U65" s="123">
        <f t="shared" si="25"/>
        <v>98</v>
      </c>
      <c r="V65" s="123">
        <f t="shared" si="26"/>
        <v>68</v>
      </c>
      <c r="X65" s="1">
        <f t="shared" si="9"/>
        <v>1</v>
      </c>
      <c r="Y65" s="1">
        <f t="shared" si="10"/>
        <v>1</v>
      </c>
      <c r="Z65" s="1">
        <f t="shared" si="11"/>
        <v>1</v>
      </c>
      <c r="AA65" s="1">
        <f t="shared" si="12"/>
        <v>1</v>
      </c>
      <c r="AB65" s="1">
        <f t="shared" si="13"/>
        <v>1</v>
      </c>
      <c r="AC65" s="1">
        <f t="shared" si="14"/>
        <v>1</v>
      </c>
      <c r="AD65" s="1">
        <f t="shared" si="15"/>
        <v>1</v>
      </c>
      <c r="AE65" s="1">
        <f t="shared" si="16"/>
        <v>1</v>
      </c>
      <c r="AF65" s="1">
        <f t="shared" si="17"/>
        <v>1</v>
      </c>
    </row>
    <row r="66" spans="2:32" hidden="1" x14ac:dyDescent="0.3">
      <c r="B66" s="1">
        <v>74994</v>
      </c>
      <c r="C66" s="1">
        <v>3</v>
      </c>
      <c r="D66" s="1">
        <v>41.7</v>
      </c>
      <c r="E66" s="1">
        <v>451</v>
      </c>
      <c r="F66" s="1">
        <v>354</v>
      </c>
      <c r="G66" s="1">
        <v>294</v>
      </c>
      <c r="H66" s="1">
        <v>220</v>
      </c>
      <c r="I66" s="1">
        <v>127</v>
      </c>
      <c r="J66" s="1">
        <v>101</v>
      </c>
      <c r="K66" s="1">
        <v>77</v>
      </c>
      <c r="M66" s="123">
        <f t="shared" si="18"/>
        <v>75078.333333333328</v>
      </c>
      <c r="N66" s="123">
        <f t="shared" si="19"/>
        <v>3</v>
      </c>
      <c r="O66" s="123">
        <f t="shared" si="28"/>
        <v>40.966666666666661</v>
      </c>
      <c r="P66" s="123">
        <f t="shared" si="27"/>
        <v>446.66666666666669</v>
      </c>
      <c r="Q66" s="123">
        <f t="shared" si="21"/>
        <v>343.66666666666669</v>
      </c>
      <c r="R66" s="123">
        <f t="shared" si="22"/>
        <v>281.33333333333331</v>
      </c>
      <c r="S66" s="123">
        <f t="shared" si="23"/>
        <v>206.66666666666666</v>
      </c>
      <c r="T66" s="123">
        <f t="shared" si="24"/>
        <v>115.33333333333333</v>
      </c>
      <c r="U66" s="123">
        <f t="shared" si="25"/>
        <v>88.333333333333329</v>
      </c>
      <c r="V66" s="123">
        <f t="shared" si="26"/>
        <v>60.333333333333336</v>
      </c>
      <c r="X66" s="1">
        <f t="shared" ref="X66:X129" si="29">IF(O66&gt;36,1,0)</f>
        <v>1</v>
      </c>
      <c r="Y66" s="1">
        <f t="shared" ref="Y66:Y129" si="30">IF(O66&lt;44,1,0)</f>
        <v>1</v>
      </c>
      <c r="Z66" s="1">
        <f t="shared" ref="Z66:Z129" si="31">IF(P66&gt;Q66,1,0)</f>
        <v>1</v>
      </c>
      <c r="AA66" s="1">
        <f t="shared" ref="AA66:AA129" si="32">IF(Q66&gt;R66,1,0)</f>
        <v>1</v>
      </c>
      <c r="AB66" s="1">
        <f t="shared" ref="AB66:AB129" si="33">IF(R66&gt;S66,1,0)</f>
        <v>1</v>
      </c>
      <c r="AC66" s="1">
        <f t="shared" ref="AC66:AC129" si="34">IF(S66&gt;T66,1,0)</f>
        <v>1</v>
      </c>
      <c r="AD66" s="1">
        <f t="shared" ref="AD66:AD129" si="35">IF(T66&gt;U66,1,0)</f>
        <v>1</v>
      </c>
      <c r="AE66" s="1">
        <f t="shared" ref="AE66:AE129" si="36">IF(U66&gt;V66,1,0)</f>
        <v>1</v>
      </c>
      <c r="AF66" s="1">
        <f t="shared" ref="AF66:AF129" si="37">IF(V66&gt;W66,1,0)</f>
        <v>1</v>
      </c>
    </row>
    <row r="67" spans="2:32" hidden="1" x14ac:dyDescent="0.3">
      <c r="B67" s="1">
        <v>74994</v>
      </c>
      <c r="C67" s="1">
        <v>4</v>
      </c>
      <c r="D67" s="1">
        <v>41.4</v>
      </c>
      <c r="E67" s="1">
        <v>447</v>
      </c>
      <c r="F67" s="1">
        <v>352</v>
      </c>
      <c r="G67" s="1">
        <v>293</v>
      </c>
      <c r="H67" s="1">
        <v>219</v>
      </c>
      <c r="I67" s="1">
        <v>127</v>
      </c>
      <c r="J67" s="1">
        <v>97</v>
      </c>
      <c r="K67" s="1">
        <v>64</v>
      </c>
      <c r="M67" s="123">
        <f t="shared" ref="M67:M130" si="38">AVERAGE(B67:B69)</f>
        <v>75162.666666666672</v>
      </c>
      <c r="N67" s="123">
        <f t="shared" ref="N67:N130" si="39">AVERAGE(C67:C69)</f>
        <v>3</v>
      </c>
      <c r="O67" s="123">
        <f t="shared" si="28"/>
        <v>40.366666666666667</v>
      </c>
      <c r="P67" s="123">
        <f t="shared" si="27"/>
        <v>431.66666666666669</v>
      </c>
      <c r="Q67" s="123">
        <f t="shared" ref="Q67:Q130" si="40">AVERAGE(F67:F69)</f>
        <v>330.66666666666669</v>
      </c>
      <c r="R67" s="123">
        <f t="shared" ref="R67:R130" si="41">AVERAGE(G67:G69)</f>
        <v>267.33333333333331</v>
      </c>
      <c r="S67" s="123">
        <f t="shared" ref="S67:S130" si="42">AVERAGE(H67:H69)</f>
        <v>192</v>
      </c>
      <c r="T67" s="123">
        <f t="shared" ref="T67:T130" si="43">AVERAGE(I67:I69)</f>
        <v>104</v>
      </c>
      <c r="U67" s="123">
        <f t="shared" ref="U67:U130" si="44">AVERAGE(J67:J69)</f>
        <v>77</v>
      </c>
      <c r="V67" s="123">
        <f t="shared" ref="V67:V130" si="45">AVERAGE(K67:K69)</f>
        <v>48.333333333333336</v>
      </c>
      <c r="X67" s="1">
        <f t="shared" si="29"/>
        <v>1</v>
      </c>
      <c r="Y67" s="1">
        <f t="shared" si="30"/>
        <v>1</v>
      </c>
      <c r="Z67" s="1">
        <f t="shared" si="31"/>
        <v>1</v>
      </c>
      <c r="AA67" s="1">
        <f t="shared" si="32"/>
        <v>1</v>
      </c>
      <c r="AB67" s="1">
        <f t="shared" si="33"/>
        <v>1</v>
      </c>
      <c r="AC67" s="1">
        <f t="shared" si="34"/>
        <v>1</v>
      </c>
      <c r="AD67" s="1">
        <f t="shared" si="35"/>
        <v>1</v>
      </c>
      <c r="AE67" s="1">
        <f t="shared" si="36"/>
        <v>1</v>
      </c>
      <c r="AF67" s="1">
        <f t="shared" si="37"/>
        <v>1</v>
      </c>
    </row>
    <row r="68" spans="2:32" x14ac:dyDescent="0.3">
      <c r="B68" s="1">
        <v>75247</v>
      </c>
      <c r="C68" s="1">
        <v>2</v>
      </c>
      <c r="D68" s="1">
        <v>39.799999999999997</v>
      </c>
      <c r="E68" s="1">
        <v>442</v>
      </c>
      <c r="F68" s="1">
        <v>325</v>
      </c>
      <c r="G68" s="1">
        <v>257</v>
      </c>
      <c r="H68" s="1">
        <v>181</v>
      </c>
      <c r="I68" s="1">
        <v>92</v>
      </c>
      <c r="J68" s="1">
        <v>67</v>
      </c>
      <c r="K68" s="1">
        <v>40</v>
      </c>
      <c r="M68" s="123">
        <f t="shared" si="38"/>
        <v>75247</v>
      </c>
      <c r="N68" s="123">
        <f t="shared" si="39"/>
        <v>3</v>
      </c>
      <c r="O68" s="123">
        <f t="shared" si="28"/>
        <v>39.833333333333329</v>
      </c>
      <c r="P68" s="123">
        <f t="shared" ref="P68:P131" si="46">AVERAGE(E68:E70)</f>
        <v>417.33333333333331</v>
      </c>
      <c r="Q68" s="123">
        <f t="shared" si="40"/>
        <v>317.66666666666669</v>
      </c>
      <c r="R68" s="123">
        <f t="shared" si="41"/>
        <v>253</v>
      </c>
      <c r="S68" s="123">
        <f t="shared" si="42"/>
        <v>178</v>
      </c>
      <c r="T68" s="123">
        <f t="shared" si="43"/>
        <v>92.666666666666671</v>
      </c>
      <c r="U68" s="123">
        <f t="shared" si="44"/>
        <v>67.333333333333329</v>
      </c>
      <c r="V68" s="123">
        <f t="shared" si="45"/>
        <v>40.666666666666664</v>
      </c>
      <c r="X68" s="1">
        <f t="shared" si="29"/>
        <v>1</v>
      </c>
      <c r="Y68" s="1">
        <f t="shared" si="30"/>
        <v>1</v>
      </c>
      <c r="Z68" s="1">
        <f t="shared" si="31"/>
        <v>1</v>
      </c>
      <c r="AA68" s="1">
        <f t="shared" si="32"/>
        <v>1</v>
      </c>
      <c r="AB68" s="1">
        <f t="shared" si="33"/>
        <v>1</v>
      </c>
      <c r="AC68" s="1">
        <f t="shared" si="34"/>
        <v>1</v>
      </c>
      <c r="AD68" s="1">
        <f t="shared" si="35"/>
        <v>1</v>
      </c>
      <c r="AE68" s="1">
        <f t="shared" si="36"/>
        <v>1</v>
      </c>
      <c r="AF68" s="1">
        <f t="shared" si="37"/>
        <v>1</v>
      </c>
    </row>
    <row r="69" spans="2:32" hidden="1" x14ac:dyDescent="0.3">
      <c r="B69" s="1">
        <v>75247</v>
      </c>
      <c r="C69" s="1">
        <v>3</v>
      </c>
      <c r="D69" s="1">
        <v>39.9</v>
      </c>
      <c r="E69" s="1">
        <v>406</v>
      </c>
      <c r="F69" s="1">
        <v>315</v>
      </c>
      <c r="G69" s="1">
        <v>252</v>
      </c>
      <c r="H69" s="1">
        <v>176</v>
      </c>
      <c r="I69" s="1">
        <v>93</v>
      </c>
      <c r="J69" s="1">
        <v>67</v>
      </c>
      <c r="K69" s="1">
        <v>41</v>
      </c>
      <c r="M69" s="123">
        <f t="shared" si="38"/>
        <v>75322.333333333328</v>
      </c>
      <c r="N69" s="123">
        <f t="shared" si="39"/>
        <v>3</v>
      </c>
      <c r="O69" s="123">
        <f t="shared" si="28"/>
        <v>39.9</v>
      </c>
      <c r="P69" s="123">
        <f t="shared" si="46"/>
        <v>553.33333333333337</v>
      </c>
      <c r="Q69" s="123">
        <f t="shared" si="40"/>
        <v>387.33333333333331</v>
      </c>
      <c r="R69" s="123">
        <f t="shared" si="41"/>
        <v>295.33333333333331</v>
      </c>
      <c r="S69" s="123">
        <f t="shared" si="42"/>
        <v>200</v>
      </c>
      <c r="T69" s="123">
        <f t="shared" si="43"/>
        <v>96</v>
      </c>
      <c r="U69" s="123">
        <f t="shared" si="44"/>
        <v>64.666666666666671</v>
      </c>
      <c r="V69" s="123">
        <f t="shared" si="45"/>
        <v>40.666666666666664</v>
      </c>
      <c r="X69" s="1">
        <f t="shared" si="29"/>
        <v>1</v>
      </c>
      <c r="Y69" s="1">
        <f t="shared" si="30"/>
        <v>1</v>
      </c>
      <c r="Z69" s="1">
        <f t="shared" si="31"/>
        <v>1</v>
      </c>
      <c r="AA69" s="1">
        <f t="shared" si="32"/>
        <v>1</v>
      </c>
      <c r="AB69" s="1">
        <f t="shared" si="33"/>
        <v>1</v>
      </c>
      <c r="AC69" s="1">
        <f t="shared" si="34"/>
        <v>1</v>
      </c>
      <c r="AD69" s="1">
        <f t="shared" si="35"/>
        <v>1</v>
      </c>
      <c r="AE69" s="1">
        <f t="shared" si="36"/>
        <v>1</v>
      </c>
      <c r="AF69" s="1">
        <f t="shared" si="37"/>
        <v>1</v>
      </c>
    </row>
    <row r="70" spans="2:32" hidden="1" x14ac:dyDescent="0.3">
      <c r="B70" s="1">
        <v>75247</v>
      </c>
      <c r="C70" s="1">
        <v>4</v>
      </c>
      <c r="D70" s="1">
        <v>39.799999999999997</v>
      </c>
      <c r="E70" s="1">
        <v>404</v>
      </c>
      <c r="F70" s="1">
        <v>313</v>
      </c>
      <c r="G70" s="1">
        <v>250</v>
      </c>
      <c r="H70" s="1">
        <v>177</v>
      </c>
      <c r="I70" s="1">
        <v>93</v>
      </c>
      <c r="J70" s="1">
        <v>68</v>
      </c>
      <c r="K70" s="1">
        <v>41</v>
      </c>
      <c r="M70" s="123">
        <f t="shared" si="38"/>
        <v>75397.666666666672</v>
      </c>
      <c r="N70" s="123">
        <f t="shared" si="39"/>
        <v>3</v>
      </c>
      <c r="O70" s="123">
        <f t="shared" si="28"/>
        <v>40.066666666666663</v>
      </c>
      <c r="P70" s="123">
        <f t="shared" si="46"/>
        <v>672</v>
      </c>
      <c r="Q70" s="123">
        <f t="shared" si="40"/>
        <v>452.66666666666669</v>
      </c>
      <c r="R70" s="123">
        <f t="shared" si="41"/>
        <v>337.33333333333331</v>
      </c>
      <c r="S70" s="123">
        <f t="shared" si="42"/>
        <v>223</v>
      </c>
      <c r="T70" s="123">
        <f t="shared" si="43"/>
        <v>100</v>
      </c>
      <c r="U70" s="123">
        <f t="shared" si="44"/>
        <v>65.666666666666671</v>
      </c>
      <c r="V70" s="123">
        <f t="shared" si="45"/>
        <v>39.666666666666664</v>
      </c>
      <c r="X70" s="1">
        <f t="shared" si="29"/>
        <v>1</v>
      </c>
      <c r="Y70" s="1">
        <f t="shared" si="30"/>
        <v>1</v>
      </c>
      <c r="Z70" s="1">
        <f t="shared" si="31"/>
        <v>1</v>
      </c>
      <c r="AA70" s="1">
        <f t="shared" si="32"/>
        <v>1</v>
      </c>
      <c r="AB70" s="1">
        <f t="shared" si="33"/>
        <v>1</v>
      </c>
      <c r="AC70" s="1">
        <f t="shared" si="34"/>
        <v>1</v>
      </c>
      <c r="AD70" s="1">
        <f t="shared" si="35"/>
        <v>1</v>
      </c>
      <c r="AE70" s="1">
        <f t="shared" si="36"/>
        <v>1</v>
      </c>
      <c r="AF70" s="1">
        <f t="shared" si="37"/>
        <v>1</v>
      </c>
    </row>
    <row r="71" spans="2:32" x14ac:dyDescent="0.3">
      <c r="B71" s="1">
        <v>75473</v>
      </c>
      <c r="C71" s="1">
        <v>2</v>
      </c>
      <c r="D71" s="1">
        <v>40</v>
      </c>
      <c r="E71" s="1">
        <v>850</v>
      </c>
      <c r="F71" s="1">
        <v>534</v>
      </c>
      <c r="G71" s="1">
        <v>384</v>
      </c>
      <c r="H71" s="1">
        <v>247</v>
      </c>
      <c r="I71" s="1">
        <v>102</v>
      </c>
      <c r="J71" s="1">
        <v>59</v>
      </c>
      <c r="K71" s="1">
        <v>40</v>
      </c>
      <c r="M71" s="123">
        <f t="shared" si="38"/>
        <v>75473</v>
      </c>
      <c r="N71" s="123">
        <f t="shared" si="39"/>
        <v>3</v>
      </c>
      <c r="O71" s="123">
        <f t="shared" si="28"/>
        <v>40.300000000000004</v>
      </c>
      <c r="P71" s="123">
        <f t="shared" si="46"/>
        <v>792.66666666666663</v>
      </c>
      <c r="Q71" s="123">
        <f t="shared" si="40"/>
        <v>517</v>
      </c>
      <c r="R71" s="123">
        <f t="shared" si="41"/>
        <v>379.33333333333331</v>
      </c>
      <c r="S71" s="123">
        <f t="shared" si="42"/>
        <v>245</v>
      </c>
      <c r="T71" s="123">
        <f t="shared" si="43"/>
        <v>103.66666666666667</v>
      </c>
      <c r="U71" s="123">
        <f t="shared" si="44"/>
        <v>66</v>
      </c>
      <c r="V71" s="123">
        <f t="shared" si="45"/>
        <v>40</v>
      </c>
      <c r="X71" s="1">
        <f t="shared" si="29"/>
        <v>1</v>
      </c>
      <c r="Y71" s="1">
        <f t="shared" si="30"/>
        <v>1</v>
      </c>
      <c r="Z71" s="1">
        <f t="shared" si="31"/>
        <v>1</v>
      </c>
      <c r="AA71" s="1">
        <f t="shared" si="32"/>
        <v>1</v>
      </c>
      <c r="AB71" s="1">
        <f t="shared" si="33"/>
        <v>1</v>
      </c>
      <c r="AC71" s="1">
        <f t="shared" si="34"/>
        <v>1</v>
      </c>
      <c r="AD71" s="1">
        <f t="shared" si="35"/>
        <v>1</v>
      </c>
      <c r="AE71" s="1">
        <f t="shared" si="36"/>
        <v>1</v>
      </c>
      <c r="AF71" s="1">
        <f t="shared" si="37"/>
        <v>1</v>
      </c>
    </row>
    <row r="72" spans="2:32" hidden="1" x14ac:dyDescent="0.3">
      <c r="B72" s="1">
        <v>75473</v>
      </c>
      <c r="C72" s="1">
        <v>3</v>
      </c>
      <c r="D72" s="1">
        <v>40.4</v>
      </c>
      <c r="E72" s="1">
        <v>762</v>
      </c>
      <c r="F72" s="1">
        <v>511</v>
      </c>
      <c r="G72" s="1">
        <v>378</v>
      </c>
      <c r="H72" s="1">
        <v>245</v>
      </c>
      <c r="I72" s="1">
        <v>105</v>
      </c>
      <c r="J72" s="1">
        <v>70</v>
      </c>
      <c r="K72" s="1">
        <v>38</v>
      </c>
      <c r="M72" s="123">
        <f t="shared" si="38"/>
        <v>75525</v>
      </c>
      <c r="N72" s="123">
        <f t="shared" si="39"/>
        <v>3</v>
      </c>
      <c r="O72" s="123">
        <f t="shared" si="28"/>
        <v>40.533333333333339</v>
      </c>
      <c r="P72" s="123">
        <f t="shared" si="46"/>
        <v>645.33333333333337</v>
      </c>
      <c r="Q72" s="123">
        <f t="shared" si="40"/>
        <v>438.66666666666669</v>
      </c>
      <c r="R72" s="123">
        <f t="shared" si="41"/>
        <v>330.33333333333331</v>
      </c>
      <c r="S72" s="123">
        <f t="shared" si="42"/>
        <v>220.33333333333334</v>
      </c>
      <c r="T72" s="123">
        <f t="shared" si="43"/>
        <v>97.333333333333329</v>
      </c>
      <c r="U72" s="123">
        <f t="shared" si="44"/>
        <v>65</v>
      </c>
      <c r="V72" s="123">
        <f t="shared" si="45"/>
        <v>37.666666666666664</v>
      </c>
      <c r="X72" s="1">
        <f t="shared" si="29"/>
        <v>1</v>
      </c>
      <c r="Y72" s="1">
        <f t="shared" si="30"/>
        <v>1</v>
      </c>
      <c r="Z72" s="1">
        <f t="shared" si="31"/>
        <v>1</v>
      </c>
      <c r="AA72" s="1">
        <f t="shared" si="32"/>
        <v>1</v>
      </c>
      <c r="AB72" s="1">
        <f t="shared" si="33"/>
        <v>1</v>
      </c>
      <c r="AC72" s="1">
        <f t="shared" si="34"/>
        <v>1</v>
      </c>
      <c r="AD72" s="1">
        <f t="shared" si="35"/>
        <v>1</v>
      </c>
      <c r="AE72" s="1">
        <f t="shared" si="36"/>
        <v>1</v>
      </c>
      <c r="AF72" s="1">
        <f t="shared" si="37"/>
        <v>1</v>
      </c>
    </row>
    <row r="73" spans="2:32" hidden="1" x14ac:dyDescent="0.3">
      <c r="B73" s="1">
        <v>75473</v>
      </c>
      <c r="C73" s="1">
        <v>4</v>
      </c>
      <c r="D73" s="1">
        <v>40.5</v>
      </c>
      <c r="E73" s="1">
        <v>766</v>
      </c>
      <c r="F73" s="1">
        <v>506</v>
      </c>
      <c r="G73" s="1">
        <v>376</v>
      </c>
      <c r="H73" s="1">
        <v>243</v>
      </c>
      <c r="I73" s="1">
        <v>104</v>
      </c>
      <c r="J73" s="1">
        <v>69</v>
      </c>
      <c r="K73" s="1">
        <v>42</v>
      </c>
      <c r="M73" s="123">
        <f t="shared" si="38"/>
        <v>75577</v>
      </c>
      <c r="N73" s="123">
        <f t="shared" si="39"/>
        <v>3</v>
      </c>
      <c r="O73" s="123">
        <f t="shared" si="28"/>
        <v>40.800000000000004</v>
      </c>
      <c r="P73" s="123">
        <f t="shared" si="46"/>
        <v>523</v>
      </c>
      <c r="Q73" s="123">
        <f t="shared" si="40"/>
        <v>365.33333333333331</v>
      </c>
      <c r="R73" s="123">
        <f t="shared" si="41"/>
        <v>282</v>
      </c>
      <c r="S73" s="123">
        <f t="shared" si="42"/>
        <v>194.66666666666666</v>
      </c>
      <c r="T73" s="123">
        <f t="shared" si="43"/>
        <v>90</v>
      </c>
      <c r="U73" s="123">
        <f t="shared" si="44"/>
        <v>60.666666666666664</v>
      </c>
      <c r="V73" s="123">
        <f t="shared" si="45"/>
        <v>36.333333333333336</v>
      </c>
      <c r="X73" s="1">
        <f t="shared" si="29"/>
        <v>1</v>
      </c>
      <c r="Y73" s="1">
        <f t="shared" si="30"/>
        <v>1</v>
      </c>
      <c r="Z73" s="1">
        <f t="shared" si="31"/>
        <v>1</v>
      </c>
      <c r="AA73" s="1">
        <f t="shared" si="32"/>
        <v>1</v>
      </c>
      <c r="AB73" s="1">
        <f t="shared" si="33"/>
        <v>1</v>
      </c>
      <c r="AC73" s="1">
        <f t="shared" si="34"/>
        <v>1</v>
      </c>
      <c r="AD73" s="1">
        <f t="shared" si="35"/>
        <v>1</v>
      </c>
      <c r="AE73" s="1">
        <f t="shared" si="36"/>
        <v>1</v>
      </c>
      <c r="AF73" s="1">
        <f t="shared" si="37"/>
        <v>1</v>
      </c>
    </row>
    <row r="74" spans="2:32" x14ac:dyDescent="0.3">
      <c r="B74" s="1">
        <v>75629</v>
      </c>
      <c r="C74" s="1">
        <v>2</v>
      </c>
      <c r="D74" s="1">
        <v>40.700000000000003</v>
      </c>
      <c r="E74" s="1">
        <v>408</v>
      </c>
      <c r="F74" s="1">
        <v>299</v>
      </c>
      <c r="G74" s="1">
        <v>237</v>
      </c>
      <c r="H74" s="1">
        <v>173</v>
      </c>
      <c r="I74" s="1">
        <v>83</v>
      </c>
      <c r="J74" s="1">
        <v>56</v>
      </c>
      <c r="K74" s="1">
        <v>33</v>
      </c>
      <c r="M74" s="123">
        <f t="shared" si="38"/>
        <v>75629</v>
      </c>
      <c r="N74" s="123">
        <f t="shared" si="39"/>
        <v>3</v>
      </c>
      <c r="O74" s="123">
        <f t="shared" si="28"/>
        <v>41.033333333333339</v>
      </c>
      <c r="P74" s="123">
        <f t="shared" si="46"/>
        <v>399.66666666666669</v>
      </c>
      <c r="Q74" s="123">
        <f t="shared" si="40"/>
        <v>293</v>
      </c>
      <c r="R74" s="123">
        <f t="shared" si="41"/>
        <v>234</v>
      </c>
      <c r="S74" s="123">
        <f t="shared" si="42"/>
        <v>169.33333333333334</v>
      </c>
      <c r="T74" s="123">
        <f t="shared" si="43"/>
        <v>83</v>
      </c>
      <c r="U74" s="123">
        <f t="shared" si="44"/>
        <v>56.666666666666664</v>
      </c>
      <c r="V74" s="123">
        <f t="shared" si="45"/>
        <v>33.666666666666664</v>
      </c>
      <c r="X74" s="1">
        <f t="shared" si="29"/>
        <v>1</v>
      </c>
      <c r="Y74" s="1">
        <f t="shared" si="30"/>
        <v>1</v>
      </c>
      <c r="Z74" s="1">
        <f t="shared" si="31"/>
        <v>1</v>
      </c>
      <c r="AA74" s="1">
        <f t="shared" si="32"/>
        <v>1</v>
      </c>
      <c r="AB74" s="1">
        <f t="shared" si="33"/>
        <v>1</v>
      </c>
      <c r="AC74" s="1">
        <f t="shared" si="34"/>
        <v>1</v>
      </c>
      <c r="AD74" s="1">
        <f t="shared" si="35"/>
        <v>1</v>
      </c>
      <c r="AE74" s="1">
        <f t="shared" si="36"/>
        <v>1</v>
      </c>
      <c r="AF74" s="1">
        <f t="shared" si="37"/>
        <v>1</v>
      </c>
    </row>
    <row r="75" spans="2:32" hidden="1" x14ac:dyDescent="0.3">
      <c r="B75" s="1">
        <v>75629</v>
      </c>
      <c r="C75" s="1">
        <v>3</v>
      </c>
      <c r="D75" s="1">
        <v>41.2</v>
      </c>
      <c r="E75" s="1">
        <v>395</v>
      </c>
      <c r="F75" s="1">
        <v>291</v>
      </c>
      <c r="G75" s="1">
        <v>233</v>
      </c>
      <c r="H75" s="1">
        <v>168</v>
      </c>
      <c r="I75" s="1">
        <v>83</v>
      </c>
      <c r="J75" s="1">
        <v>57</v>
      </c>
      <c r="K75" s="1">
        <v>34</v>
      </c>
      <c r="M75" s="123">
        <f t="shared" si="38"/>
        <v>75692.333333333328</v>
      </c>
      <c r="N75" s="123">
        <f t="shared" si="39"/>
        <v>3</v>
      </c>
      <c r="O75" s="123">
        <f t="shared" si="28"/>
        <v>41</v>
      </c>
      <c r="P75" s="123">
        <f t="shared" si="46"/>
        <v>467.33333333333331</v>
      </c>
      <c r="Q75" s="123">
        <f t="shared" si="40"/>
        <v>328.66666666666669</v>
      </c>
      <c r="R75" s="123">
        <f t="shared" si="41"/>
        <v>256</v>
      </c>
      <c r="S75" s="123">
        <f t="shared" si="42"/>
        <v>180.66666666666666</v>
      </c>
      <c r="T75" s="123">
        <f t="shared" si="43"/>
        <v>90.333333333333329</v>
      </c>
      <c r="U75" s="123">
        <f t="shared" si="44"/>
        <v>62.666666666666664</v>
      </c>
      <c r="V75" s="123">
        <f t="shared" si="45"/>
        <v>37.333333333333336</v>
      </c>
      <c r="X75" s="1">
        <f t="shared" si="29"/>
        <v>1</v>
      </c>
      <c r="Y75" s="1">
        <f t="shared" si="30"/>
        <v>1</v>
      </c>
      <c r="Z75" s="1">
        <f t="shared" si="31"/>
        <v>1</v>
      </c>
      <c r="AA75" s="1">
        <f t="shared" si="32"/>
        <v>1</v>
      </c>
      <c r="AB75" s="1">
        <f t="shared" si="33"/>
        <v>1</v>
      </c>
      <c r="AC75" s="1">
        <f t="shared" si="34"/>
        <v>1</v>
      </c>
      <c r="AD75" s="1">
        <f t="shared" si="35"/>
        <v>1</v>
      </c>
      <c r="AE75" s="1">
        <f t="shared" si="36"/>
        <v>1</v>
      </c>
      <c r="AF75" s="1">
        <f t="shared" si="37"/>
        <v>1</v>
      </c>
    </row>
    <row r="76" spans="2:32" hidden="1" x14ac:dyDescent="0.3">
      <c r="B76" s="1">
        <v>75629</v>
      </c>
      <c r="C76" s="1">
        <v>4</v>
      </c>
      <c r="D76" s="1">
        <v>41.2</v>
      </c>
      <c r="E76" s="1">
        <v>396</v>
      </c>
      <c r="F76" s="1">
        <v>289</v>
      </c>
      <c r="G76" s="1">
        <v>232</v>
      </c>
      <c r="H76" s="1">
        <v>167</v>
      </c>
      <c r="I76" s="1">
        <v>83</v>
      </c>
      <c r="J76" s="1">
        <v>57</v>
      </c>
      <c r="K76" s="1">
        <v>34</v>
      </c>
      <c r="M76" s="123">
        <f t="shared" si="38"/>
        <v>75755.666666666672</v>
      </c>
      <c r="N76" s="123">
        <f t="shared" si="39"/>
        <v>3</v>
      </c>
      <c r="O76" s="123">
        <f t="shared" si="28"/>
        <v>40.900000000000006</v>
      </c>
      <c r="P76" s="123">
        <f t="shared" si="46"/>
        <v>541</v>
      </c>
      <c r="Q76" s="123">
        <f t="shared" si="40"/>
        <v>368</v>
      </c>
      <c r="R76" s="123">
        <f t="shared" si="41"/>
        <v>280.33333333333331</v>
      </c>
      <c r="S76" s="123">
        <f t="shared" si="42"/>
        <v>194</v>
      </c>
      <c r="T76" s="123">
        <f t="shared" si="43"/>
        <v>98</v>
      </c>
      <c r="U76" s="123">
        <f t="shared" si="44"/>
        <v>68.333333333333329</v>
      </c>
      <c r="V76" s="123">
        <f t="shared" si="45"/>
        <v>41</v>
      </c>
      <c r="X76" s="1">
        <f t="shared" si="29"/>
        <v>1</v>
      </c>
      <c r="Y76" s="1">
        <f t="shared" si="30"/>
        <v>1</v>
      </c>
      <c r="Z76" s="1">
        <f t="shared" si="31"/>
        <v>1</v>
      </c>
      <c r="AA76" s="1">
        <f t="shared" si="32"/>
        <v>1</v>
      </c>
      <c r="AB76" s="1">
        <f t="shared" si="33"/>
        <v>1</v>
      </c>
      <c r="AC76" s="1">
        <f t="shared" si="34"/>
        <v>1</v>
      </c>
      <c r="AD76" s="1">
        <f t="shared" si="35"/>
        <v>1</v>
      </c>
      <c r="AE76" s="1">
        <f t="shared" si="36"/>
        <v>1</v>
      </c>
      <c r="AF76" s="1">
        <f t="shared" si="37"/>
        <v>1</v>
      </c>
    </row>
    <row r="77" spans="2:32" x14ac:dyDescent="0.3">
      <c r="B77" s="1">
        <v>75819</v>
      </c>
      <c r="C77" s="1">
        <v>2</v>
      </c>
      <c r="D77" s="1">
        <v>40.6</v>
      </c>
      <c r="E77" s="1">
        <v>611</v>
      </c>
      <c r="F77" s="1">
        <v>406</v>
      </c>
      <c r="G77" s="1">
        <v>303</v>
      </c>
      <c r="H77" s="1">
        <v>207</v>
      </c>
      <c r="I77" s="1">
        <v>105</v>
      </c>
      <c r="J77" s="1">
        <v>74</v>
      </c>
      <c r="K77" s="1">
        <v>44</v>
      </c>
      <c r="M77" s="123">
        <f t="shared" si="38"/>
        <v>75819</v>
      </c>
      <c r="N77" s="123">
        <f t="shared" si="39"/>
        <v>3</v>
      </c>
      <c r="O77" s="123">
        <f t="shared" si="28"/>
        <v>40.633333333333333</v>
      </c>
      <c r="P77" s="123">
        <f t="shared" si="46"/>
        <v>613.66666666666663</v>
      </c>
      <c r="Q77" s="123">
        <f t="shared" si="40"/>
        <v>406.33333333333331</v>
      </c>
      <c r="R77" s="123">
        <f t="shared" si="41"/>
        <v>303.66666666666669</v>
      </c>
      <c r="S77" s="123">
        <f t="shared" si="42"/>
        <v>207</v>
      </c>
      <c r="T77" s="123">
        <f t="shared" si="43"/>
        <v>105</v>
      </c>
      <c r="U77" s="123">
        <f t="shared" si="44"/>
        <v>73.666666666666671</v>
      </c>
      <c r="V77" s="123">
        <f t="shared" si="45"/>
        <v>44.333333333333336</v>
      </c>
      <c r="X77" s="1">
        <f t="shared" si="29"/>
        <v>1</v>
      </c>
      <c r="Y77" s="1">
        <f t="shared" si="30"/>
        <v>1</v>
      </c>
      <c r="Z77" s="1">
        <f t="shared" si="31"/>
        <v>1</v>
      </c>
      <c r="AA77" s="1">
        <f t="shared" si="32"/>
        <v>1</v>
      </c>
      <c r="AB77" s="1">
        <f t="shared" si="33"/>
        <v>1</v>
      </c>
      <c r="AC77" s="1">
        <f t="shared" si="34"/>
        <v>1</v>
      </c>
      <c r="AD77" s="1">
        <f t="shared" si="35"/>
        <v>1</v>
      </c>
      <c r="AE77" s="1">
        <f t="shared" si="36"/>
        <v>1</v>
      </c>
      <c r="AF77" s="1">
        <f t="shared" si="37"/>
        <v>1</v>
      </c>
    </row>
    <row r="78" spans="2:32" hidden="1" x14ac:dyDescent="0.3">
      <c r="B78" s="1">
        <v>75819</v>
      </c>
      <c r="C78" s="1">
        <v>3</v>
      </c>
      <c r="D78" s="1">
        <v>40.9</v>
      </c>
      <c r="E78" s="1">
        <v>616</v>
      </c>
      <c r="F78" s="1">
        <v>409</v>
      </c>
      <c r="G78" s="1">
        <v>306</v>
      </c>
      <c r="H78" s="1">
        <v>208</v>
      </c>
      <c r="I78" s="1">
        <v>106</v>
      </c>
      <c r="J78" s="1">
        <v>74</v>
      </c>
      <c r="K78" s="1">
        <v>45</v>
      </c>
      <c r="M78" s="123">
        <f t="shared" si="38"/>
        <v>75879.333333333328</v>
      </c>
      <c r="N78" s="123">
        <f t="shared" si="39"/>
        <v>3</v>
      </c>
      <c r="O78" s="123">
        <f t="shared" si="28"/>
        <v>39.833333333333336</v>
      </c>
      <c r="P78" s="123">
        <f t="shared" si="46"/>
        <v>718.33333333333337</v>
      </c>
      <c r="Q78" s="123">
        <f t="shared" si="40"/>
        <v>467.66666666666669</v>
      </c>
      <c r="R78" s="123">
        <f t="shared" si="41"/>
        <v>349.33333333333331</v>
      </c>
      <c r="S78" s="123">
        <f t="shared" si="42"/>
        <v>220.66666666666666</v>
      </c>
      <c r="T78" s="123">
        <f t="shared" si="43"/>
        <v>97</v>
      </c>
      <c r="U78" s="123">
        <f t="shared" si="44"/>
        <v>64.666666666666671</v>
      </c>
      <c r="V78" s="123">
        <f t="shared" si="45"/>
        <v>38.333333333333336</v>
      </c>
      <c r="X78" s="1">
        <f t="shared" si="29"/>
        <v>1</v>
      </c>
      <c r="Y78" s="1">
        <f t="shared" si="30"/>
        <v>1</v>
      </c>
      <c r="Z78" s="1">
        <f t="shared" si="31"/>
        <v>1</v>
      </c>
      <c r="AA78" s="1">
        <f t="shared" si="32"/>
        <v>1</v>
      </c>
      <c r="AB78" s="1">
        <f t="shared" si="33"/>
        <v>1</v>
      </c>
      <c r="AC78" s="1">
        <f t="shared" si="34"/>
        <v>1</v>
      </c>
      <c r="AD78" s="1">
        <f t="shared" si="35"/>
        <v>1</v>
      </c>
      <c r="AE78" s="1">
        <f t="shared" si="36"/>
        <v>1</v>
      </c>
      <c r="AF78" s="1">
        <f t="shared" si="37"/>
        <v>1</v>
      </c>
    </row>
    <row r="79" spans="2:32" hidden="1" x14ac:dyDescent="0.3">
      <c r="B79" s="1">
        <v>75819</v>
      </c>
      <c r="C79" s="1">
        <v>4</v>
      </c>
      <c r="D79" s="1">
        <v>40.4</v>
      </c>
      <c r="E79" s="1">
        <v>614</v>
      </c>
      <c r="F79" s="1">
        <v>404</v>
      </c>
      <c r="G79" s="1">
        <v>302</v>
      </c>
      <c r="H79" s="1">
        <v>206</v>
      </c>
      <c r="I79" s="1">
        <v>104</v>
      </c>
      <c r="J79" s="1">
        <v>73</v>
      </c>
      <c r="K79" s="1">
        <v>44</v>
      </c>
      <c r="M79" s="123">
        <f t="shared" si="38"/>
        <v>75939.666666666672</v>
      </c>
      <c r="N79" s="123">
        <f t="shared" si="39"/>
        <v>3</v>
      </c>
      <c r="O79" s="123">
        <f t="shared" si="28"/>
        <v>39.033333333333331</v>
      </c>
      <c r="P79" s="123">
        <f t="shared" si="46"/>
        <v>806.66666666666663</v>
      </c>
      <c r="Q79" s="123">
        <f t="shared" si="40"/>
        <v>521.66666666666663</v>
      </c>
      <c r="R79" s="123">
        <f t="shared" si="41"/>
        <v>391</v>
      </c>
      <c r="S79" s="123">
        <f t="shared" si="42"/>
        <v>234.33333333333334</v>
      </c>
      <c r="T79" s="123">
        <f t="shared" si="43"/>
        <v>90.666666666666671</v>
      </c>
      <c r="U79" s="123">
        <f t="shared" si="44"/>
        <v>57.666666666666664</v>
      </c>
      <c r="V79" s="123">
        <f t="shared" si="45"/>
        <v>33.333333333333336</v>
      </c>
      <c r="X79" s="1">
        <f t="shared" si="29"/>
        <v>1</v>
      </c>
      <c r="Y79" s="1">
        <f t="shared" si="30"/>
        <v>1</v>
      </c>
      <c r="Z79" s="1">
        <f t="shared" si="31"/>
        <v>1</v>
      </c>
      <c r="AA79" s="1">
        <f t="shared" si="32"/>
        <v>1</v>
      </c>
      <c r="AB79" s="1">
        <f t="shared" si="33"/>
        <v>1</v>
      </c>
      <c r="AC79" s="1">
        <f t="shared" si="34"/>
        <v>1</v>
      </c>
      <c r="AD79" s="1">
        <f t="shared" si="35"/>
        <v>1</v>
      </c>
      <c r="AE79" s="1">
        <f t="shared" si="36"/>
        <v>1</v>
      </c>
      <c r="AF79" s="1">
        <f t="shared" si="37"/>
        <v>1</v>
      </c>
    </row>
    <row r="80" spans="2:32" x14ac:dyDescent="0.3">
      <c r="B80" s="1">
        <v>76000</v>
      </c>
      <c r="C80" s="1">
        <v>2</v>
      </c>
      <c r="D80" s="1">
        <v>38.200000000000003</v>
      </c>
      <c r="E80" s="1">
        <v>925</v>
      </c>
      <c r="F80" s="1">
        <v>590</v>
      </c>
      <c r="G80" s="1">
        <v>440</v>
      </c>
      <c r="H80" s="1">
        <v>248</v>
      </c>
      <c r="I80" s="1">
        <v>81</v>
      </c>
      <c r="J80" s="1">
        <v>47</v>
      </c>
      <c r="K80" s="1">
        <v>26</v>
      </c>
      <c r="M80" s="123">
        <f t="shared" si="38"/>
        <v>76000</v>
      </c>
      <c r="N80" s="123">
        <f t="shared" si="39"/>
        <v>3</v>
      </c>
      <c r="O80" s="123">
        <f t="shared" si="28"/>
        <v>38.266666666666673</v>
      </c>
      <c r="P80" s="123">
        <f t="shared" si="46"/>
        <v>890.66666666666663</v>
      </c>
      <c r="Q80" s="123">
        <f t="shared" si="40"/>
        <v>575</v>
      </c>
      <c r="R80" s="123">
        <f t="shared" si="41"/>
        <v>432.33333333333331</v>
      </c>
      <c r="S80" s="123">
        <f t="shared" si="42"/>
        <v>248.33333333333334</v>
      </c>
      <c r="T80" s="123">
        <f t="shared" si="43"/>
        <v>85</v>
      </c>
      <c r="U80" s="123">
        <f t="shared" si="44"/>
        <v>51</v>
      </c>
      <c r="V80" s="123">
        <f t="shared" si="45"/>
        <v>28.666666666666668</v>
      </c>
      <c r="X80" s="1">
        <f t="shared" si="29"/>
        <v>1</v>
      </c>
      <c r="Y80" s="1">
        <f t="shared" si="30"/>
        <v>1</v>
      </c>
      <c r="Z80" s="1">
        <f t="shared" si="31"/>
        <v>1</v>
      </c>
      <c r="AA80" s="1">
        <f t="shared" si="32"/>
        <v>1</v>
      </c>
      <c r="AB80" s="1">
        <f t="shared" si="33"/>
        <v>1</v>
      </c>
      <c r="AC80" s="1">
        <f t="shared" si="34"/>
        <v>1</v>
      </c>
      <c r="AD80" s="1">
        <f t="shared" si="35"/>
        <v>1</v>
      </c>
      <c r="AE80" s="1">
        <f t="shared" si="36"/>
        <v>1</v>
      </c>
      <c r="AF80" s="1">
        <f t="shared" si="37"/>
        <v>1</v>
      </c>
    </row>
    <row r="81" spans="2:32" hidden="1" x14ac:dyDescent="0.3">
      <c r="B81" s="1">
        <v>76000</v>
      </c>
      <c r="C81" s="1">
        <v>3</v>
      </c>
      <c r="D81" s="1">
        <v>38.5</v>
      </c>
      <c r="E81" s="1">
        <v>881</v>
      </c>
      <c r="F81" s="1">
        <v>571</v>
      </c>
      <c r="G81" s="1">
        <v>431</v>
      </c>
      <c r="H81" s="1">
        <v>249</v>
      </c>
      <c r="I81" s="1">
        <v>87</v>
      </c>
      <c r="J81" s="1">
        <v>53</v>
      </c>
      <c r="K81" s="1">
        <v>30</v>
      </c>
      <c r="M81" s="123">
        <f t="shared" si="38"/>
        <v>76033.333333333328</v>
      </c>
      <c r="N81" s="123">
        <f t="shared" si="39"/>
        <v>3</v>
      </c>
      <c r="O81" s="123">
        <f t="shared" si="28"/>
        <v>38.566666666666663</v>
      </c>
      <c r="P81" s="123">
        <f t="shared" si="46"/>
        <v>830.66666666666663</v>
      </c>
      <c r="Q81" s="123">
        <f t="shared" si="40"/>
        <v>549</v>
      </c>
      <c r="R81" s="123">
        <f t="shared" si="41"/>
        <v>415.33333333333331</v>
      </c>
      <c r="S81" s="123">
        <f t="shared" si="42"/>
        <v>250</v>
      </c>
      <c r="T81" s="123">
        <f t="shared" si="43"/>
        <v>97.666666666666671</v>
      </c>
      <c r="U81" s="123">
        <f t="shared" si="44"/>
        <v>63</v>
      </c>
      <c r="V81" s="123">
        <f t="shared" si="45"/>
        <v>36</v>
      </c>
      <c r="X81" s="1">
        <f t="shared" si="29"/>
        <v>1</v>
      </c>
      <c r="Y81" s="1">
        <f t="shared" si="30"/>
        <v>1</v>
      </c>
      <c r="Z81" s="1">
        <f t="shared" si="31"/>
        <v>1</v>
      </c>
      <c r="AA81" s="1">
        <f t="shared" si="32"/>
        <v>1</v>
      </c>
      <c r="AB81" s="1">
        <f t="shared" si="33"/>
        <v>1</v>
      </c>
      <c r="AC81" s="1">
        <f t="shared" si="34"/>
        <v>1</v>
      </c>
      <c r="AD81" s="1">
        <f t="shared" si="35"/>
        <v>1</v>
      </c>
      <c r="AE81" s="1">
        <f t="shared" si="36"/>
        <v>1</v>
      </c>
      <c r="AF81" s="1">
        <f t="shared" si="37"/>
        <v>1</v>
      </c>
    </row>
    <row r="82" spans="2:32" hidden="1" x14ac:dyDescent="0.3">
      <c r="B82" s="1">
        <v>76000</v>
      </c>
      <c r="C82" s="1">
        <v>4</v>
      </c>
      <c r="D82" s="1">
        <v>38.1</v>
      </c>
      <c r="E82" s="1">
        <v>866</v>
      </c>
      <c r="F82" s="1">
        <v>564</v>
      </c>
      <c r="G82" s="1">
        <v>426</v>
      </c>
      <c r="H82" s="1">
        <v>248</v>
      </c>
      <c r="I82" s="1">
        <v>87</v>
      </c>
      <c r="J82" s="1">
        <v>53</v>
      </c>
      <c r="K82" s="1">
        <v>30</v>
      </c>
      <c r="M82" s="123">
        <f t="shared" si="38"/>
        <v>76066.666666666672</v>
      </c>
      <c r="N82" s="123">
        <f t="shared" si="39"/>
        <v>3</v>
      </c>
      <c r="O82" s="123">
        <f t="shared" si="28"/>
        <v>38.9</v>
      </c>
      <c r="P82" s="123">
        <f t="shared" si="46"/>
        <v>771</v>
      </c>
      <c r="Q82" s="123">
        <f t="shared" si="40"/>
        <v>524.33333333333337</v>
      </c>
      <c r="R82" s="123">
        <f t="shared" si="41"/>
        <v>399.33333333333331</v>
      </c>
      <c r="S82" s="123">
        <f t="shared" si="42"/>
        <v>250.33333333333334</v>
      </c>
      <c r="T82" s="123">
        <f t="shared" si="43"/>
        <v>109</v>
      </c>
      <c r="U82" s="123">
        <f t="shared" si="44"/>
        <v>73</v>
      </c>
      <c r="V82" s="123">
        <f t="shared" si="45"/>
        <v>42</v>
      </c>
      <c r="X82" s="1">
        <f t="shared" si="29"/>
        <v>1</v>
      </c>
      <c r="Y82" s="1">
        <f t="shared" si="30"/>
        <v>1</v>
      </c>
      <c r="Z82" s="1">
        <f t="shared" si="31"/>
        <v>1</v>
      </c>
      <c r="AA82" s="1">
        <f t="shared" si="32"/>
        <v>1</v>
      </c>
      <c r="AB82" s="1">
        <f t="shared" si="33"/>
        <v>1</v>
      </c>
      <c r="AC82" s="1">
        <f t="shared" si="34"/>
        <v>1</v>
      </c>
      <c r="AD82" s="1">
        <f t="shared" si="35"/>
        <v>1</v>
      </c>
      <c r="AE82" s="1">
        <f t="shared" si="36"/>
        <v>1</v>
      </c>
      <c r="AF82" s="1">
        <f t="shared" si="37"/>
        <v>1</v>
      </c>
    </row>
    <row r="83" spans="2:32" x14ac:dyDescent="0.3">
      <c r="B83" s="1">
        <v>76100</v>
      </c>
      <c r="C83" s="1">
        <v>2</v>
      </c>
      <c r="D83" s="1">
        <v>39.1</v>
      </c>
      <c r="E83" s="1">
        <v>745</v>
      </c>
      <c r="F83" s="1">
        <v>512</v>
      </c>
      <c r="G83" s="1">
        <v>389</v>
      </c>
      <c r="H83" s="1">
        <v>253</v>
      </c>
      <c r="I83" s="1">
        <v>119</v>
      </c>
      <c r="J83" s="1">
        <v>83</v>
      </c>
      <c r="K83" s="1">
        <v>48</v>
      </c>
      <c r="M83" s="123">
        <f t="shared" si="38"/>
        <v>76100</v>
      </c>
      <c r="N83" s="123">
        <f t="shared" si="39"/>
        <v>3</v>
      </c>
      <c r="O83" s="123">
        <f t="shared" ref="O83:O146" si="47">AVERAGE(D83:D85)</f>
        <v>39.366666666666667</v>
      </c>
      <c r="P83" s="123">
        <f t="shared" si="46"/>
        <v>726.66666666666663</v>
      </c>
      <c r="Q83" s="123">
        <f t="shared" si="40"/>
        <v>502.66666666666669</v>
      </c>
      <c r="R83" s="123">
        <f t="shared" si="41"/>
        <v>385</v>
      </c>
      <c r="S83" s="123">
        <f t="shared" si="42"/>
        <v>251.66666666666666</v>
      </c>
      <c r="T83" s="123">
        <f t="shared" si="43"/>
        <v>120.66666666666667</v>
      </c>
      <c r="U83" s="123">
        <f t="shared" si="44"/>
        <v>83.333333333333329</v>
      </c>
      <c r="V83" s="123">
        <f t="shared" si="45"/>
        <v>48.666666666666664</v>
      </c>
      <c r="X83" s="1">
        <f t="shared" si="29"/>
        <v>1</v>
      </c>
      <c r="Y83" s="1">
        <f t="shared" si="30"/>
        <v>1</v>
      </c>
      <c r="Z83" s="1">
        <f t="shared" si="31"/>
        <v>1</v>
      </c>
      <c r="AA83" s="1">
        <f t="shared" si="32"/>
        <v>1</v>
      </c>
      <c r="AB83" s="1">
        <f t="shared" si="33"/>
        <v>1</v>
      </c>
      <c r="AC83" s="1">
        <f t="shared" si="34"/>
        <v>1</v>
      </c>
      <c r="AD83" s="1">
        <f t="shared" si="35"/>
        <v>1</v>
      </c>
      <c r="AE83" s="1">
        <f t="shared" si="36"/>
        <v>1</v>
      </c>
      <c r="AF83" s="1">
        <f t="shared" si="37"/>
        <v>1</v>
      </c>
    </row>
    <row r="84" spans="2:32" hidden="1" x14ac:dyDescent="0.3">
      <c r="B84" s="1">
        <v>76100</v>
      </c>
      <c r="C84" s="1">
        <v>3</v>
      </c>
      <c r="D84" s="1">
        <v>39.5</v>
      </c>
      <c r="E84" s="1">
        <v>702</v>
      </c>
      <c r="F84" s="1">
        <v>497</v>
      </c>
      <c r="G84" s="1">
        <v>383</v>
      </c>
      <c r="H84" s="1">
        <v>250</v>
      </c>
      <c r="I84" s="1">
        <v>121</v>
      </c>
      <c r="J84" s="1">
        <v>83</v>
      </c>
      <c r="K84" s="1">
        <v>48</v>
      </c>
      <c r="M84" s="123">
        <f t="shared" si="38"/>
        <v>76146.333333333328</v>
      </c>
      <c r="N84" s="123">
        <f t="shared" si="39"/>
        <v>3</v>
      </c>
      <c r="O84" s="123">
        <f t="shared" si="47"/>
        <v>39.366666666666667</v>
      </c>
      <c r="P84" s="123">
        <f t="shared" si="46"/>
        <v>734.33333333333337</v>
      </c>
      <c r="Q84" s="123">
        <f t="shared" si="40"/>
        <v>498.33333333333331</v>
      </c>
      <c r="R84" s="123">
        <f t="shared" si="41"/>
        <v>372</v>
      </c>
      <c r="S84" s="123">
        <f t="shared" si="42"/>
        <v>239.66666666666666</v>
      </c>
      <c r="T84" s="123">
        <f t="shared" si="43"/>
        <v>117.33333333333333</v>
      </c>
      <c r="U84" s="123">
        <f t="shared" si="44"/>
        <v>84</v>
      </c>
      <c r="V84" s="123">
        <f t="shared" si="45"/>
        <v>49.333333333333336</v>
      </c>
      <c r="X84" s="1">
        <f t="shared" si="29"/>
        <v>1</v>
      </c>
      <c r="Y84" s="1">
        <f t="shared" si="30"/>
        <v>1</v>
      </c>
      <c r="Z84" s="1">
        <f t="shared" si="31"/>
        <v>1</v>
      </c>
      <c r="AA84" s="1">
        <f t="shared" si="32"/>
        <v>1</v>
      </c>
      <c r="AB84" s="1">
        <f t="shared" si="33"/>
        <v>1</v>
      </c>
      <c r="AC84" s="1">
        <f t="shared" si="34"/>
        <v>1</v>
      </c>
      <c r="AD84" s="1">
        <f t="shared" si="35"/>
        <v>1</v>
      </c>
      <c r="AE84" s="1">
        <f t="shared" si="36"/>
        <v>1</v>
      </c>
      <c r="AF84" s="1">
        <f t="shared" si="37"/>
        <v>1</v>
      </c>
    </row>
    <row r="85" spans="2:32" hidden="1" x14ac:dyDescent="0.3">
      <c r="B85" s="1">
        <v>76100</v>
      </c>
      <c r="C85" s="1">
        <v>4</v>
      </c>
      <c r="D85" s="1">
        <v>39.5</v>
      </c>
      <c r="E85" s="1">
        <v>733</v>
      </c>
      <c r="F85" s="1">
        <v>499</v>
      </c>
      <c r="G85" s="1">
        <v>383</v>
      </c>
      <c r="H85" s="1">
        <v>252</v>
      </c>
      <c r="I85" s="1">
        <v>122</v>
      </c>
      <c r="J85" s="1">
        <v>84</v>
      </c>
      <c r="K85" s="1">
        <v>50</v>
      </c>
      <c r="M85" s="123">
        <f t="shared" si="38"/>
        <v>76192.666666666672</v>
      </c>
      <c r="N85" s="123">
        <f t="shared" si="39"/>
        <v>3</v>
      </c>
      <c r="O85" s="123">
        <f t="shared" si="47"/>
        <v>39.366666666666667</v>
      </c>
      <c r="P85" s="123">
        <f t="shared" si="46"/>
        <v>753</v>
      </c>
      <c r="Q85" s="123">
        <f t="shared" si="40"/>
        <v>497.33333333333331</v>
      </c>
      <c r="R85" s="123">
        <f t="shared" si="41"/>
        <v>361</v>
      </c>
      <c r="S85" s="123">
        <f t="shared" si="42"/>
        <v>229</v>
      </c>
      <c r="T85" s="123">
        <f t="shared" si="43"/>
        <v>114</v>
      </c>
      <c r="U85" s="123">
        <f t="shared" si="44"/>
        <v>87</v>
      </c>
      <c r="V85" s="123">
        <f t="shared" si="45"/>
        <v>52.333333333333336</v>
      </c>
      <c r="X85" s="1">
        <f t="shared" si="29"/>
        <v>1</v>
      </c>
      <c r="Y85" s="1">
        <f t="shared" si="30"/>
        <v>1</v>
      </c>
      <c r="Z85" s="1">
        <f t="shared" si="31"/>
        <v>1</v>
      </c>
      <c r="AA85" s="1">
        <f t="shared" si="32"/>
        <v>1</v>
      </c>
      <c r="AB85" s="1">
        <f t="shared" si="33"/>
        <v>1</v>
      </c>
      <c r="AC85" s="1">
        <f t="shared" si="34"/>
        <v>1</v>
      </c>
      <c r="AD85" s="1">
        <f t="shared" si="35"/>
        <v>1</v>
      </c>
      <c r="AE85" s="1">
        <f t="shared" si="36"/>
        <v>1</v>
      </c>
      <c r="AF85" s="1">
        <f t="shared" si="37"/>
        <v>1</v>
      </c>
    </row>
    <row r="86" spans="2:32" x14ac:dyDescent="0.3">
      <c r="B86" s="1">
        <v>76239</v>
      </c>
      <c r="C86" s="1">
        <v>2</v>
      </c>
      <c r="D86" s="1">
        <v>39.1</v>
      </c>
      <c r="E86" s="1">
        <v>768</v>
      </c>
      <c r="F86" s="1">
        <v>499</v>
      </c>
      <c r="G86" s="1">
        <v>350</v>
      </c>
      <c r="H86" s="1">
        <v>217</v>
      </c>
      <c r="I86" s="1">
        <v>109</v>
      </c>
      <c r="J86" s="1">
        <v>85</v>
      </c>
      <c r="K86" s="1">
        <v>50</v>
      </c>
      <c r="M86" s="123">
        <f t="shared" si="38"/>
        <v>76239</v>
      </c>
      <c r="N86" s="123">
        <f t="shared" si="39"/>
        <v>3</v>
      </c>
      <c r="O86" s="123">
        <f t="shared" si="47"/>
        <v>39.5</v>
      </c>
      <c r="P86" s="123">
        <f t="shared" si="46"/>
        <v>747</v>
      </c>
      <c r="Q86" s="123">
        <f t="shared" si="40"/>
        <v>495.66666666666669</v>
      </c>
      <c r="R86" s="123">
        <f t="shared" si="41"/>
        <v>350.33333333333331</v>
      </c>
      <c r="S86" s="123">
        <f t="shared" si="42"/>
        <v>217.66666666666666</v>
      </c>
      <c r="T86" s="123">
        <f t="shared" si="43"/>
        <v>110.66666666666667</v>
      </c>
      <c r="U86" s="123">
        <f t="shared" si="44"/>
        <v>89</v>
      </c>
      <c r="V86" s="123">
        <f t="shared" si="45"/>
        <v>50.333333333333336</v>
      </c>
      <c r="X86" s="1">
        <f t="shared" si="29"/>
        <v>1</v>
      </c>
      <c r="Y86" s="1">
        <f t="shared" si="30"/>
        <v>1</v>
      </c>
      <c r="Z86" s="1">
        <f t="shared" si="31"/>
        <v>1</v>
      </c>
      <c r="AA86" s="1">
        <f t="shared" si="32"/>
        <v>1</v>
      </c>
      <c r="AB86" s="1">
        <f t="shared" si="33"/>
        <v>1</v>
      </c>
      <c r="AC86" s="1">
        <f t="shared" si="34"/>
        <v>1</v>
      </c>
      <c r="AD86" s="1">
        <f t="shared" si="35"/>
        <v>1</v>
      </c>
      <c r="AE86" s="1">
        <f t="shared" si="36"/>
        <v>1</v>
      </c>
      <c r="AF86" s="1">
        <f t="shared" si="37"/>
        <v>1</v>
      </c>
    </row>
    <row r="87" spans="2:32" hidden="1" x14ac:dyDescent="0.3">
      <c r="B87" s="1">
        <v>76239</v>
      </c>
      <c r="C87" s="1">
        <v>3</v>
      </c>
      <c r="D87" s="1">
        <v>39.5</v>
      </c>
      <c r="E87" s="1">
        <v>758</v>
      </c>
      <c r="F87" s="1">
        <v>494</v>
      </c>
      <c r="G87" s="1">
        <v>350</v>
      </c>
      <c r="H87" s="1">
        <v>218</v>
      </c>
      <c r="I87" s="1">
        <v>111</v>
      </c>
      <c r="J87" s="1">
        <v>92</v>
      </c>
      <c r="K87" s="1">
        <v>57</v>
      </c>
      <c r="M87" s="123">
        <f t="shared" si="38"/>
        <v>76326.333333333328</v>
      </c>
      <c r="N87" s="123">
        <f t="shared" si="39"/>
        <v>3</v>
      </c>
      <c r="O87" s="123">
        <f t="shared" si="47"/>
        <v>39.933333333333337</v>
      </c>
      <c r="P87" s="123">
        <f t="shared" si="46"/>
        <v>696</v>
      </c>
      <c r="Q87" s="123">
        <f t="shared" si="40"/>
        <v>471.66666666666669</v>
      </c>
      <c r="R87" s="123">
        <f t="shared" si="41"/>
        <v>345</v>
      </c>
      <c r="S87" s="123">
        <f t="shared" si="42"/>
        <v>221.66666666666666</v>
      </c>
      <c r="T87" s="123">
        <f t="shared" si="43"/>
        <v>113</v>
      </c>
      <c r="U87" s="123">
        <f t="shared" si="44"/>
        <v>88.333333333333329</v>
      </c>
      <c r="V87" s="123">
        <f t="shared" si="45"/>
        <v>50.666666666666664</v>
      </c>
      <c r="X87" s="1">
        <f t="shared" si="29"/>
        <v>1</v>
      </c>
      <c r="Y87" s="1">
        <f t="shared" si="30"/>
        <v>1</v>
      </c>
      <c r="Z87" s="1">
        <f t="shared" si="31"/>
        <v>1</v>
      </c>
      <c r="AA87" s="1">
        <f t="shared" si="32"/>
        <v>1</v>
      </c>
      <c r="AB87" s="1">
        <f t="shared" si="33"/>
        <v>1</v>
      </c>
      <c r="AC87" s="1">
        <f t="shared" si="34"/>
        <v>1</v>
      </c>
      <c r="AD87" s="1">
        <f t="shared" si="35"/>
        <v>1</v>
      </c>
      <c r="AE87" s="1">
        <f t="shared" si="36"/>
        <v>1</v>
      </c>
      <c r="AF87" s="1">
        <f t="shared" si="37"/>
        <v>1</v>
      </c>
    </row>
    <row r="88" spans="2:32" hidden="1" x14ac:dyDescent="0.3">
      <c r="B88" s="1">
        <v>76239</v>
      </c>
      <c r="C88" s="1">
        <v>4</v>
      </c>
      <c r="D88" s="1">
        <v>39.9</v>
      </c>
      <c r="E88" s="1">
        <v>715</v>
      </c>
      <c r="F88" s="1">
        <v>494</v>
      </c>
      <c r="G88" s="1">
        <v>351</v>
      </c>
      <c r="H88" s="1">
        <v>218</v>
      </c>
      <c r="I88" s="1">
        <v>112</v>
      </c>
      <c r="J88" s="1">
        <v>90</v>
      </c>
      <c r="K88" s="1">
        <v>44</v>
      </c>
      <c r="M88" s="123">
        <f t="shared" si="38"/>
        <v>76413.666666666672</v>
      </c>
      <c r="N88" s="123">
        <f t="shared" si="39"/>
        <v>3</v>
      </c>
      <c r="O88" s="123">
        <f t="shared" si="47"/>
        <v>40.233333333333327</v>
      </c>
      <c r="P88" s="123">
        <f t="shared" si="46"/>
        <v>642</v>
      </c>
      <c r="Q88" s="123">
        <f t="shared" si="40"/>
        <v>448.33333333333331</v>
      </c>
      <c r="R88" s="123">
        <f t="shared" si="41"/>
        <v>340</v>
      </c>
      <c r="S88" s="123">
        <f t="shared" si="42"/>
        <v>225.33333333333334</v>
      </c>
      <c r="T88" s="123">
        <f t="shared" si="43"/>
        <v>115</v>
      </c>
      <c r="U88" s="123">
        <f t="shared" si="44"/>
        <v>85.666666666666671</v>
      </c>
      <c r="V88" s="123">
        <f t="shared" si="45"/>
        <v>48.333333333333336</v>
      </c>
      <c r="X88" s="1">
        <f t="shared" si="29"/>
        <v>1</v>
      </c>
      <c r="Y88" s="1">
        <f t="shared" si="30"/>
        <v>1</v>
      </c>
      <c r="Z88" s="1">
        <f t="shared" si="31"/>
        <v>1</v>
      </c>
      <c r="AA88" s="1">
        <f t="shared" si="32"/>
        <v>1</v>
      </c>
      <c r="AB88" s="1">
        <f t="shared" si="33"/>
        <v>1</v>
      </c>
      <c r="AC88" s="1">
        <f t="shared" si="34"/>
        <v>1</v>
      </c>
      <c r="AD88" s="1">
        <f t="shared" si="35"/>
        <v>1</v>
      </c>
      <c r="AE88" s="1">
        <f t="shared" si="36"/>
        <v>1</v>
      </c>
      <c r="AF88" s="1">
        <f t="shared" si="37"/>
        <v>1</v>
      </c>
    </row>
    <row r="89" spans="2:32" x14ac:dyDescent="0.3">
      <c r="B89" s="1">
        <v>76501</v>
      </c>
      <c r="C89" s="1">
        <v>2</v>
      </c>
      <c r="D89" s="1">
        <v>40.4</v>
      </c>
      <c r="E89" s="1">
        <v>615</v>
      </c>
      <c r="F89" s="1">
        <v>427</v>
      </c>
      <c r="G89" s="1">
        <v>334</v>
      </c>
      <c r="H89" s="1">
        <v>229</v>
      </c>
      <c r="I89" s="1">
        <v>116</v>
      </c>
      <c r="J89" s="1">
        <v>83</v>
      </c>
      <c r="K89" s="1">
        <v>51</v>
      </c>
      <c r="M89" s="123">
        <f t="shared" si="38"/>
        <v>76501</v>
      </c>
      <c r="N89" s="123">
        <f t="shared" si="39"/>
        <v>3</v>
      </c>
      <c r="O89" s="123">
        <f t="shared" si="47"/>
        <v>40.333333333333336</v>
      </c>
      <c r="P89" s="123">
        <f t="shared" si="46"/>
        <v>601</v>
      </c>
      <c r="Q89" s="123">
        <f t="shared" si="40"/>
        <v>424</v>
      </c>
      <c r="R89" s="123">
        <f t="shared" si="41"/>
        <v>334.33333333333331</v>
      </c>
      <c r="S89" s="123">
        <f t="shared" si="42"/>
        <v>228.66666666666666</v>
      </c>
      <c r="T89" s="123">
        <f t="shared" si="43"/>
        <v>116.66666666666667</v>
      </c>
      <c r="U89" s="123">
        <f t="shared" si="44"/>
        <v>83.666666666666671</v>
      </c>
      <c r="V89" s="123">
        <f t="shared" si="45"/>
        <v>50.666666666666664</v>
      </c>
      <c r="X89" s="1">
        <f t="shared" si="29"/>
        <v>1</v>
      </c>
      <c r="Y89" s="1">
        <f t="shared" si="30"/>
        <v>1</v>
      </c>
      <c r="Z89" s="1">
        <f t="shared" si="31"/>
        <v>1</v>
      </c>
      <c r="AA89" s="1">
        <f t="shared" si="32"/>
        <v>1</v>
      </c>
      <c r="AB89" s="1">
        <f t="shared" si="33"/>
        <v>1</v>
      </c>
      <c r="AC89" s="1">
        <f t="shared" si="34"/>
        <v>1</v>
      </c>
      <c r="AD89" s="1">
        <f t="shared" si="35"/>
        <v>1</v>
      </c>
      <c r="AE89" s="1">
        <f t="shared" si="36"/>
        <v>1</v>
      </c>
      <c r="AF89" s="1">
        <f t="shared" si="37"/>
        <v>1</v>
      </c>
    </row>
    <row r="90" spans="2:32" hidden="1" x14ac:dyDescent="0.3">
      <c r="B90" s="1">
        <v>76501</v>
      </c>
      <c r="C90" s="1">
        <v>3</v>
      </c>
      <c r="D90" s="1">
        <v>40.4</v>
      </c>
      <c r="E90" s="1">
        <v>596</v>
      </c>
      <c r="F90" s="1">
        <v>424</v>
      </c>
      <c r="G90" s="1">
        <v>335</v>
      </c>
      <c r="H90" s="1">
        <v>229</v>
      </c>
      <c r="I90" s="1">
        <v>117</v>
      </c>
      <c r="J90" s="1">
        <v>84</v>
      </c>
      <c r="K90" s="1">
        <v>50</v>
      </c>
      <c r="M90" s="123">
        <f t="shared" si="38"/>
        <v>76585.333333333328</v>
      </c>
      <c r="N90" s="123">
        <f t="shared" si="39"/>
        <v>3</v>
      </c>
      <c r="O90" s="123">
        <f t="shared" si="47"/>
        <v>40.733333333333327</v>
      </c>
      <c r="P90" s="123">
        <f t="shared" si="46"/>
        <v>519</v>
      </c>
      <c r="Q90" s="123">
        <f t="shared" si="40"/>
        <v>373.33333333333331</v>
      </c>
      <c r="R90" s="123">
        <f t="shared" si="41"/>
        <v>292.33333333333331</v>
      </c>
      <c r="S90" s="123">
        <f t="shared" si="42"/>
        <v>202</v>
      </c>
      <c r="T90" s="123">
        <f t="shared" si="43"/>
        <v>109.66666666666667</v>
      </c>
      <c r="U90" s="123">
        <f t="shared" si="44"/>
        <v>80</v>
      </c>
      <c r="V90" s="123">
        <f t="shared" si="45"/>
        <v>50</v>
      </c>
      <c r="X90" s="1">
        <f t="shared" si="29"/>
        <v>1</v>
      </c>
      <c r="Y90" s="1">
        <f t="shared" si="30"/>
        <v>1</v>
      </c>
      <c r="Z90" s="1">
        <f t="shared" si="31"/>
        <v>1</v>
      </c>
      <c r="AA90" s="1">
        <f t="shared" si="32"/>
        <v>1</v>
      </c>
      <c r="AB90" s="1">
        <f t="shared" si="33"/>
        <v>1</v>
      </c>
      <c r="AC90" s="1">
        <f t="shared" si="34"/>
        <v>1</v>
      </c>
      <c r="AD90" s="1">
        <f t="shared" si="35"/>
        <v>1</v>
      </c>
      <c r="AE90" s="1">
        <f t="shared" si="36"/>
        <v>1</v>
      </c>
      <c r="AF90" s="1">
        <f t="shared" si="37"/>
        <v>1</v>
      </c>
    </row>
    <row r="91" spans="2:32" hidden="1" x14ac:dyDescent="0.3">
      <c r="B91" s="1">
        <v>76501</v>
      </c>
      <c r="C91" s="1">
        <v>4</v>
      </c>
      <c r="D91" s="1">
        <v>40.200000000000003</v>
      </c>
      <c r="E91" s="1">
        <v>592</v>
      </c>
      <c r="F91" s="1">
        <v>421</v>
      </c>
      <c r="G91" s="1">
        <v>334</v>
      </c>
      <c r="H91" s="1">
        <v>228</v>
      </c>
      <c r="I91" s="1">
        <v>117</v>
      </c>
      <c r="J91" s="1">
        <v>84</v>
      </c>
      <c r="K91" s="1">
        <v>51</v>
      </c>
      <c r="M91" s="123">
        <f t="shared" si="38"/>
        <v>76669.666666666672</v>
      </c>
      <c r="N91" s="123">
        <f t="shared" si="39"/>
        <v>3</v>
      </c>
      <c r="O91" s="123">
        <f t="shared" si="47"/>
        <v>41.300000000000004</v>
      </c>
      <c r="P91" s="123">
        <f t="shared" si="46"/>
        <v>434.33333333333331</v>
      </c>
      <c r="Q91" s="123">
        <f t="shared" si="40"/>
        <v>316.66666666666669</v>
      </c>
      <c r="R91" s="123">
        <f t="shared" si="41"/>
        <v>245</v>
      </c>
      <c r="S91" s="123">
        <f t="shared" si="42"/>
        <v>172</v>
      </c>
      <c r="T91" s="123">
        <f t="shared" si="43"/>
        <v>101.33333333333333</v>
      </c>
      <c r="U91" s="123">
        <f t="shared" si="44"/>
        <v>74</v>
      </c>
      <c r="V91" s="123">
        <f t="shared" si="45"/>
        <v>52</v>
      </c>
      <c r="X91" s="1">
        <f t="shared" si="29"/>
        <v>1</v>
      </c>
      <c r="Y91" s="1">
        <f t="shared" si="30"/>
        <v>1</v>
      </c>
      <c r="Z91" s="1">
        <f t="shared" si="31"/>
        <v>1</v>
      </c>
      <c r="AA91" s="1">
        <f t="shared" si="32"/>
        <v>1</v>
      </c>
      <c r="AB91" s="1">
        <f t="shared" si="33"/>
        <v>1</v>
      </c>
      <c r="AC91" s="1">
        <f t="shared" si="34"/>
        <v>1</v>
      </c>
      <c r="AD91" s="1">
        <f t="shared" si="35"/>
        <v>1</v>
      </c>
      <c r="AE91" s="1">
        <f t="shared" si="36"/>
        <v>1</v>
      </c>
      <c r="AF91" s="1">
        <f t="shared" si="37"/>
        <v>1</v>
      </c>
    </row>
    <row r="92" spans="2:32" x14ac:dyDescent="0.3">
      <c r="B92" s="1">
        <v>76754</v>
      </c>
      <c r="C92" s="1">
        <v>2</v>
      </c>
      <c r="D92" s="1">
        <v>41.6</v>
      </c>
      <c r="E92" s="1">
        <v>369</v>
      </c>
      <c r="F92" s="1">
        <v>275</v>
      </c>
      <c r="G92" s="1">
        <v>208</v>
      </c>
      <c r="H92" s="1">
        <v>149</v>
      </c>
      <c r="I92" s="1">
        <v>95</v>
      </c>
      <c r="J92" s="1">
        <v>72</v>
      </c>
      <c r="K92" s="1">
        <v>49</v>
      </c>
      <c r="M92" s="123">
        <f t="shared" si="38"/>
        <v>76754</v>
      </c>
      <c r="N92" s="123">
        <f t="shared" si="39"/>
        <v>3</v>
      </c>
      <c r="O92" s="123">
        <f t="shared" si="47"/>
        <v>41.966666666666669</v>
      </c>
      <c r="P92" s="123">
        <f t="shared" si="46"/>
        <v>348.66666666666669</v>
      </c>
      <c r="Q92" s="123">
        <f t="shared" si="40"/>
        <v>260.33333333333331</v>
      </c>
      <c r="R92" s="123">
        <f t="shared" si="41"/>
        <v>198</v>
      </c>
      <c r="S92" s="123">
        <f t="shared" si="42"/>
        <v>142</v>
      </c>
      <c r="T92" s="123">
        <f t="shared" si="43"/>
        <v>93.333333333333329</v>
      </c>
      <c r="U92" s="123">
        <f t="shared" si="44"/>
        <v>69.333333333333329</v>
      </c>
      <c r="V92" s="123">
        <f t="shared" si="45"/>
        <v>52.666666666666664</v>
      </c>
      <c r="X92" s="1">
        <f t="shared" si="29"/>
        <v>1</v>
      </c>
      <c r="Y92" s="1">
        <f t="shared" si="30"/>
        <v>1</v>
      </c>
      <c r="Z92" s="1">
        <f t="shared" si="31"/>
        <v>1</v>
      </c>
      <c r="AA92" s="1">
        <f t="shared" si="32"/>
        <v>1</v>
      </c>
      <c r="AB92" s="1">
        <f t="shared" si="33"/>
        <v>1</v>
      </c>
      <c r="AC92" s="1">
        <f t="shared" si="34"/>
        <v>1</v>
      </c>
      <c r="AD92" s="1">
        <f t="shared" si="35"/>
        <v>1</v>
      </c>
      <c r="AE92" s="1">
        <f t="shared" si="36"/>
        <v>1</v>
      </c>
      <c r="AF92" s="1">
        <f t="shared" si="37"/>
        <v>1</v>
      </c>
    </row>
    <row r="93" spans="2:32" hidden="1" x14ac:dyDescent="0.3">
      <c r="B93" s="1">
        <v>76754</v>
      </c>
      <c r="C93" s="1">
        <v>3</v>
      </c>
      <c r="D93" s="1">
        <v>42.1</v>
      </c>
      <c r="E93" s="1">
        <v>342</v>
      </c>
      <c r="F93" s="1">
        <v>254</v>
      </c>
      <c r="G93" s="1">
        <v>193</v>
      </c>
      <c r="H93" s="1">
        <v>139</v>
      </c>
      <c r="I93" s="1">
        <v>92</v>
      </c>
      <c r="J93" s="1">
        <v>66</v>
      </c>
      <c r="K93" s="1">
        <v>56</v>
      </c>
      <c r="M93" s="123">
        <f t="shared" si="38"/>
        <v>76837.666666666672</v>
      </c>
      <c r="N93" s="123">
        <f t="shared" si="39"/>
        <v>3</v>
      </c>
      <c r="O93" s="123">
        <f t="shared" si="47"/>
        <v>41.000000000000007</v>
      </c>
      <c r="P93" s="123">
        <f t="shared" si="46"/>
        <v>501</v>
      </c>
      <c r="Q93" s="123">
        <f t="shared" si="40"/>
        <v>362</v>
      </c>
      <c r="R93" s="123">
        <f t="shared" si="41"/>
        <v>265.33333333333331</v>
      </c>
      <c r="S93" s="123">
        <f t="shared" si="42"/>
        <v>175.33333333333334</v>
      </c>
      <c r="T93" s="123">
        <f t="shared" si="43"/>
        <v>98.333333333333329</v>
      </c>
      <c r="U93" s="123">
        <f t="shared" si="44"/>
        <v>69.333333333333329</v>
      </c>
      <c r="V93" s="123">
        <f t="shared" si="45"/>
        <v>50.666666666666664</v>
      </c>
      <c r="X93" s="1">
        <f t="shared" si="29"/>
        <v>1</v>
      </c>
      <c r="Y93" s="1">
        <f t="shared" si="30"/>
        <v>1</v>
      </c>
      <c r="Z93" s="1">
        <f t="shared" si="31"/>
        <v>1</v>
      </c>
      <c r="AA93" s="1">
        <f t="shared" si="32"/>
        <v>1</v>
      </c>
      <c r="AB93" s="1">
        <f t="shared" si="33"/>
        <v>1</v>
      </c>
      <c r="AC93" s="1">
        <f t="shared" si="34"/>
        <v>1</v>
      </c>
      <c r="AD93" s="1">
        <f t="shared" si="35"/>
        <v>1</v>
      </c>
      <c r="AE93" s="1">
        <f t="shared" si="36"/>
        <v>1</v>
      </c>
      <c r="AF93" s="1">
        <f t="shared" si="37"/>
        <v>1</v>
      </c>
    </row>
    <row r="94" spans="2:32" hidden="1" x14ac:dyDescent="0.3">
      <c r="B94" s="1">
        <v>76754</v>
      </c>
      <c r="C94" s="1">
        <v>4</v>
      </c>
      <c r="D94" s="1">
        <v>42.2</v>
      </c>
      <c r="E94" s="1">
        <v>335</v>
      </c>
      <c r="F94" s="1">
        <v>252</v>
      </c>
      <c r="G94" s="1">
        <v>193</v>
      </c>
      <c r="H94" s="1">
        <v>138</v>
      </c>
      <c r="I94" s="1">
        <v>93</v>
      </c>
      <c r="J94" s="1">
        <v>70</v>
      </c>
      <c r="K94" s="1">
        <v>53</v>
      </c>
      <c r="M94" s="123">
        <f t="shared" si="38"/>
        <v>76921.333333333328</v>
      </c>
      <c r="N94" s="123">
        <f t="shared" si="39"/>
        <v>3</v>
      </c>
      <c r="O94" s="123">
        <f t="shared" si="47"/>
        <v>39.866666666666667</v>
      </c>
      <c r="P94" s="123">
        <f t="shared" si="46"/>
        <v>656.66666666666663</v>
      </c>
      <c r="Q94" s="123">
        <f t="shared" si="40"/>
        <v>469.33333333333331</v>
      </c>
      <c r="R94" s="123">
        <f t="shared" si="41"/>
        <v>338</v>
      </c>
      <c r="S94" s="123">
        <f t="shared" si="42"/>
        <v>212</v>
      </c>
      <c r="T94" s="123">
        <f t="shared" si="43"/>
        <v>105</v>
      </c>
      <c r="U94" s="123">
        <f t="shared" si="44"/>
        <v>73.333333333333329</v>
      </c>
      <c r="V94" s="123">
        <f t="shared" si="45"/>
        <v>46</v>
      </c>
      <c r="X94" s="1">
        <f t="shared" si="29"/>
        <v>1</v>
      </c>
      <c r="Y94" s="1">
        <f t="shared" si="30"/>
        <v>1</v>
      </c>
      <c r="Z94" s="1">
        <f t="shared" si="31"/>
        <v>1</v>
      </c>
      <c r="AA94" s="1">
        <f t="shared" si="32"/>
        <v>1</v>
      </c>
      <c r="AB94" s="1">
        <f t="shared" si="33"/>
        <v>1</v>
      </c>
      <c r="AC94" s="1">
        <f t="shared" si="34"/>
        <v>1</v>
      </c>
      <c r="AD94" s="1">
        <f t="shared" si="35"/>
        <v>1</v>
      </c>
      <c r="AE94" s="1">
        <f t="shared" si="36"/>
        <v>1</v>
      </c>
      <c r="AF94" s="1">
        <f t="shared" si="37"/>
        <v>1</v>
      </c>
    </row>
    <row r="95" spans="2:32" x14ac:dyDescent="0.3">
      <c r="B95" s="1">
        <v>77005</v>
      </c>
      <c r="C95" s="1">
        <v>2</v>
      </c>
      <c r="D95" s="1">
        <v>38.700000000000003</v>
      </c>
      <c r="E95" s="1">
        <v>826</v>
      </c>
      <c r="F95" s="1">
        <v>580</v>
      </c>
      <c r="G95" s="1">
        <v>410</v>
      </c>
      <c r="H95" s="1">
        <v>249</v>
      </c>
      <c r="I95" s="1">
        <v>110</v>
      </c>
      <c r="J95" s="1">
        <v>72</v>
      </c>
      <c r="K95" s="1">
        <v>43</v>
      </c>
      <c r="M95" s="123">
        <f t="shared" si="38"/>
        <v>77005</v>
      </c>
      <c r="N95" s="123">
        <f t="shared" si="39"/>
        <v>3</v>
      </c>
      <c r="O95" s="123">
        <f t="shared" si="47"/>
        <v>38.633333333333333</v>
      </c>
      <c r="P95" s="123">
        <f t="shared" si="46"/>
        <v>815</v>
      </c>
      <c r="Q95" s="123">
        <f t="shared" si="40"/>
        <v>577.33333333333337</v>
      </c>
      <c r="R95" s="123">
        <f t="shared" si="41"/>
        <v>410.33333333333331</v>
      </c>
      <c r="S95" s="123">
        <f t="shared" si="42"/>
        <v>250.33333333333334</v>
      </c>
      <c r="T95" s="123">
        <f t="shared" si="43"/>
        <v>111.66666666666667</v>
      </c>
      <c r="U95" s="123">
        <f t="shared" si="44"/>
        <v>75</v>
      </c>
      <c r="V95" s="123">
        <f t="shared" si="45"/>
        <v>42.333333333333336</v>
      </c>
      <c r="X95" s="1">
        <f t="shared" si="29"/>
        <v>1</v>
      </c>
      <c r="Y95" s="1">
        <f t="shared" si="30"/>
        <v>1</v>
      </c>
      <c r="Z95" s="1">
        <f t="shared" si="31"/>
        <v>1</v>
      </c>
      <c r="AA95" s="1">
        <f t="shared" si="32"/>
        <v>1</v>
      </c>
      <c r="AB95" s="1">
        <f t="shared" si="33"/>
        <v>1</v>
      </c>
      <c r="AC95" s="1">
        <f t="shared" si="34"/>
        <v>1</v>
      </c>
      <c r="AD95" s="1">
        <f t="shared" si="35"/>
        <v>1</v>
      </c>
      <c r="AE95" s="1">
        <f t="shared" si="36"/>
        <v>1</v>
      </c>
      <c r="AF95" s="1">
        <f t="shared" si="37"/>
        <v>1</v>
      </c>
    </row>
    <row r="96" spans="2:32" hidden="1" x14ac:dyDescent="0.3">
      <c r="B96" s="1">
        <v>77005</v>
      </c>
      <c r="C96" s="1">
        <v>3</v>
      </c>
      <c r="D96" s="1">
        <v>38.700000000000003</v>
      </c>
      <c r="E96" s="1">
        <v>809</v>
      </c>
      <c r="F96" s="1">
        <v>576</v>
      </c>
      <c r="G96" s="1">
        <v>411</v>
      </c>
      <c r="H96" s="1">
        <v>249</v>
      </c>
      <c r="I96" s="1">
        <v>112</v>
      </c>
      <c r="J96" s="1">
        <v>78</v>
      </c>
      <c r="K96" s="1">
        <v>42</v>
      </c>
      <c r="M96" s="123">
        <f t="shared" si="38"/>
        <v>77087</v>
      </c>
      <c r="N96" s="123">
        <f t="shared" si="39"/>
        <v>3</v>
      </c>
      <c r="O96" s="123">
        <f t="shared" si="47"/>
        <v>39.533333333333331</v>
      </c>
      <c r="P96" s="123">
        <f t="shared" si="46"/>
        <v>693.33333333333337</v>
      </c>
      <c r="Q96" s="123">
        <f t="shared" si="40"/>
        <v>500.66666666666669</v>
      </c>
      <c r="R96" s="123">
        <f t="shared" si="41"/>
        <v>366</v>
      </c>
      <c r="S96" s="123">
        <f t="shared" si="42"/>
        <v>230.66666666666666</v>
      </c>
      <c r="T96" s="123">
        <f t="shared" si="43"/>
        <v>107.33333333333333</v>
      </c>
      <c r="U96" s="123">
        <f t="shared" si="44"/>
        <v>79</v>
      </c>
      <c r="V96" s="123">
        <f t="shared" si="45"/>
        <v>41</v>
      </c>
      <c r="X96" s="1">
        <f t="shared" si="29"/>
        <v>1</v>
      </c>
      <c r="Y96" s="1">
        <f t="shared" si="30"/>
        <v>1</v>
      </c>
      <c r="Z96" s="1">
        <f t="shared" si="31"/>
        <v>1</v>
      </c>
      <c r="AA96" s="1">
        <f t="shared" si="32"/>
        <v>1</v>
      </c>
      <c r="AB96" s="1">
        <f t="shared" si="33"/>
        <v>1</v>
      </c>
      <c r="AC96" s="1">
        <f t="shared" si="34"/>
        <v>1</v>
      </c>
      <c r="AD96" s="1">
        <f t="shared" si="35"/>
        <v>1</v>
      </c>
      <c r="AE96" s="1">
        <f t="shared" si="36"/>
        <v>1</v>
      </c>
      <c r="AF96" s="1">
        <f t="shared" si="37"/>
        <v>1</v>
      </c>
    </row>
    <row r="97" spans="2:32" hidden="1" x14ac:dyDescent="0.3">
      <c r="B97" s="1">
        <v>77005</v>
      </c>
      <c r="C97" s="1">
        <v>4</v>
      </c>
      <c r="D97" s="1">
        <v>38.5</v>
      </c>
      <c r="E97" s="1">
        <v>810</v>
      </c>
      <c r="F97" s="1">
        <v>576</v>
      </c>
      <c r="G97" s="1">
        <v>410</v>
      </c>
      <c r="H97" s="1">
        <v>253</v>
      </c>
      <c r="I97" s="1">
        <v>113</v>
      </c>
      <c r="J97" s="1">
        <v>75</v>
      </c>
      <c r="K97" s="1">
        <v>42</v>
      </c>
      <c r="M97" s="123">
        <f t="shared" si="38"/>
        <v>77169</v>
      </c>
      <c r="N97" s="123">
        <f t="shared" si="39"/>
        <v>3</v>
      </c>
      <c r="O97" s="123">
        <f t="shared" si="47"/>
        <v>40.5</v>
      </c>
      <c r="P97" s="123">
        <f t="shared" si="46"/>
        <v>577.33333333333337</v>
      </c>
      <c r="Q97" s="123">
        <f t="shared" si="40"/>
        <v>423.66666666666669</v>
      </c>
      <c r="R97" s="123">
        <f t="shared" si="41"/>
        <v>320.33333333333331</v>
      </c>
      <c r="S97" s="123">
        <f t="shared" si="42"/>
        <v>210.66666666666666</v>
      </c>
      <c r="T97" s="123">
        <f t="shared" si="43"/>
        <v>102.66666666666667</v>
      </c>
      <c r="U97" s="123">
        <f t="shared" si="44"/>
        <v>77.666666666666671</v>
      </c>
      <c r="V97" s="123">
        <f t="shared" si="45"/>
        <v>43.333333333333336</v>
      </c>
      <c r="X97" s="1">
        <f t="shared" si="29"/>
        <v>1</v>
      </c>
      <c r="Y97" s="1">
        <f t="shared" si="30"/>
        <v>1</v>
      </c>
      <c r="Z97" s="1">
        <f t="shared" si="31"/>
        <v>1</v>
      </c>
      <c r="AA97" s="1">
        <f t="shared" si="32"/>
        <v>1</v>
      </c>
      <c r="AB97" s="1">
        <f t="shared" si="33"/>
        <v>1</v>
      </c>
      <c r="AC97" s="1">
        <f t="shared" si="34"/>
        <v>1</v>
      </c>
      <c r="AD97" s="1">
        <f t="shared" si="35"/>
        <v>1</v>
      </c>
      <c r="AE97" s="1">
        <f t="shared" si="36"/>
        <v>1</v>
      </c>
      <c r="AF97" s="1">
        <f t="shared" si="37"/>
        <v>1</v>
      </c>
    </row>
    <row r="98" spans="2:32" x14ac:dyDescent="0.3">
      <c r="B98" s="1">
        <v>77251</v>
      </c>
      <c r="C98" s="1">
        <v>2</v>
      </c>
      <c r="D98" s="1">
        <v>41.4</v>
      </c>
      <c r="E98" s="1">
        <v>461</v>
      </c>
      <c r="F98" s="1">
        <v>350</v>
      </c>
      <c r="G98" s="1">
        <v>277</v>
      </c>
      <c r="H98" s="1">
        <v>190</v>
      </c>
      <c r="I98" s="1">
        <v>97</v>
      </c>
      <c r="J98" s="1">
        <v>84</v>
      </c>
      <c r="K98" s="1">
        <v>39</v>
      </c>
      <c r="M98" s="123">
        <f t="shared" si="38"/>
        <v>77251</v>
      </c>
      <c r="N98" s="123">
        <f t="shared" si="39"/>
        <v>3</v>
      </c>
      <c r="O98" s="123">
        <f t="shared" si="47"/>
        <v>41.466666666666669</v>
      </c>
      <c r="P98" s="123">
        <f t="shared" si="46"/>
        <v>461.33333333333331</v>
      </c>
      <c r="Q98" s="123">
        <f t="shared" si="40"/>
        <v>345.66666666666669</v>
      </c>
      <c r="R98" s="123">
        <f t="shared" si="41"/>
        <v>274.33333333333331</v>
      </c>
      <c r="S98" s="123">
        <f t="shared" si="42"/>
        <v>189</v>
      </c>
      <c r="T98" s="123">
        <f t="shared" si="43"/>
        <v>97.333333333333329</v>
      </c>
      <c r="U98" s="123">
        <f t="shared" si="44"/>
        <v>75.666666666666671</v>
      </c>
      <c r="V98" s="123">
        <f t="shared" si="45"/>
        <v>43.666666666666664</v>
      </c>
      <c r="X98" s="1">
        <f t="shared" si="29"/>
        <v>1</v>
      </c>
      <c r="Y98" s="1">
        <f t="shared" si="30"/>
        <v>1</v>
      </c>
      <c r="Z98" s="1">
        <f t="shared" si="31"/>
        <v>1</v>
      </c>
      <c r="AA98" s="1">
        <f t="shared" si="32"/>
        <v>1</v>
      </c>
      <c r="AB98" s="1">
        <f t="shared" si="33"/>
        <v>1</v>
      </c>
      <c r="AC98" s="1">
        <f t="shared" si="34"/>
        <v>1</v>
      </c>
      <c r="AD98" s="1">
        <f t="shared" si="35"/>
        <v>1</v>
      </c>
      <c r="AE98" s="1">
        <f t="shared" si="36"/>
        <v>1</v>
      </c>
      <c r="AF98" s="1">
        <f t="shared" si="37"/>
        <v>1</v>
      </c>
    </row>
    <row r="99" spans="2:32" hidden="1" x14ac:dyDescent="0.3">
      <c r="B99" s="1">
        <v>77251</v>
      </c>
      <c r="C99" s="1">
        <v>3</v>
      </c>
      <c r="D99" s="1">
        <v>41.6</v>
      </c>
      <c r="E99" s="1">
        <v>461</v>
      </c>
      <c r="F99" s="1">
        <v>345</v>
      </c>
      <c r="G99" s="1">
        <v>274</v>
      </c>
      <c r="H99" s="1">
        <v>189</v>
      </c>
      <c r="I99" s="1">
        <v>98</v>
      </c>
      <c r="J99" s="1">
        <v>74</v>
      </c>
      <c r="K99" s="1">
        <v>49</v>
      </c>
      <c r="M99" s="123">
        <f t="shared" si="38"/>
        <v>77341.333333333328</v>
      </c>
      <c r="N99" s="123">
        <f t="shared" si="39"/>
        <v>3</v>
      </c>
      <c r="O99" s="123">
        <f t="shared" si="47"/>
        <v>41</v>
      </c>
      <c r="P99" s="123">
        <f t="shared" si="46"/>
        <v>534</v>
      </c>
      <c r="Q99" s="123">
        <f t="shared" si="40"/>
        <v>407.66666666666669</v>
      </c>
      <c r="R99" s="123">
        <f t="shared" si="41"/>
        <v>312</v>
      </c>
      <c r="S99" s="123">
        <f t="shared" si="42"/>
        <v>210.66666666666666</v>
      </c>
      <c r="T99" s="123">
        <f t="shared" si="43"/>
        <v>105</v>
      </c>
      <c r="U99" s="123">
        <f t="shared" si="44"/>
        <v>82</v>
      </c>
      <c r="V99" s="123">
        <f t="shared" si="45"/>
        <v>44.666666666666664</v>
      </c>
      <c r="X99" s="1">
        <f t="shared" si="29"/>
        <v>1</v>
      </c>
      <c r="Y99" s="1">
        <f t="shared" si="30"/>
        <v>1</v>
      </c>
      <c r="Z99" s="1">
        <f t="shared" si="31"/>
        <v>1</v>
      </c>
      <c r="AA99" s="1">
        <f t="shared" si="32"/>
        <v>1</v>
      </c>
      <c r="AB99" s="1">
        <f t="shared" si="33"/>
        <v>1</v>
      </c>
      <c r="AC99" s="1">
        <f t="shared" si="34"/>
        <v>1</v>
      </c>
      <c r="AD99" s="1">
        <f t="shared" si="35"/>
        <v>1</v>
      </c>
      <c r="AE99" s="1">
        <f t="shared" si="36"/>
        <v>1</v>
      </c>
      <c r="AF99" s="1">
        <f t="shared" si="37"/>
        <v>1</v>
      </c>
    </row>
    <row r="100" spans="2:32" hidden="1" x14ac:dyDescent="0.3">
      <c r="B100" s="1">
        <v>77251</v>
      </c>
      <c r="C100" s="1">
        <v>4</v>
      </c>
      <c r="D100" s="1">
        <v>41.4</v>
      </c>
      <c r="E100" s="1">
        <v>462</v>
      </c>
      <c r="F100" s="1">
        <v>342</v>
      </c>
      <c r="G100" s="1">
        <v>272</v>
      </c>
      <c r="H100" s="1">
        <v>188</v>
      </c>
      <c r="I100" s="1">
        <v>97</v>
      </c>
      <c r="J100" s="1">
        <v>69</v>
      </c>
      <c r="K100" s="1">
        <v>43</v>
      </c>
      <c r="M100" s="123">
        <f t="shared" si="38"/>
        <v>77431.666666666672</v>
      </c>
      <c r="N100" s="123">
        <f t="shared" si="39"/>
        <v>3</v>
      </c>
      <c r="O100" s="123">
        <f t="shared" si="47"/>
        <v>40.466666666666669</v>
      </c>
      <c r="P100" s="123">
        <f t="shared" si="46"/>
        <v>603.66666666666663</v>
      </c>
      <c r="Q100" s="123">
        <f t="shared" si="40"/>
        <v>465.66666666666669</v>
      </c>
      <c r="R100" s="123">
        <f t="shared" si="41"/>
        <v>349</v>
      </c>
      <c r="S100" s="123">
        <f t="shared" si="42"/>
        <v>232.33333333333334</v>
      </c>
      <c r="T100" s="123">
        <f t="shared" si="43"/>
        <v>113.33333333333333</v>
      </c>
      <c r="U100" s="123">
        <f t="shared" si="44"/>
        <v>86.333333333333329</v>
      </c>
      <c r="V100" s="123">
        <f t="shared" si="45"/>
        <v>46</v>
      </c>
      <c r="X100" s="1">
        <f t="shared" si="29"/>
        <v>1</v>
      </c>
      <c r="Y100" s="1">
        <f t="shared" si="30"/>
        <v>1</v>
      </c>
      <c r="Z100" s="1">
        <f t="shared" si="31"/>
        <v>1</v>
      </c>
      <c r="AA100" s="1">
        <f t="shared" si="32"/>
        <v>1</v>
      </c>
      <c r="AB100" s="1">
        <f t="shared" si="33"/>
        <v>1</v>
      </c>
      <c r="AC100" s="1">
        <f t="shared" si="34"/>
        <v>1</v>
      </c>
      <c r="AD100" s="1">
        <f t="shared" si="35"/>
        <v>1</v>
      </c>
      <c r="AE100" s="1">
        <f t="shared" si="36"/>
        <v>1</v>
      </c>
      <c r="AF100" s="1">
        <f t="shared" si="37"/>
        <v>1</v>
      </c>
    </row>
    <row r="101" spans="2:32" x14ac:dyDescent="0.3">
      <c r="B101" s="1">
        <v>77522</v>
      </c>
      <c r="C101" s="1">
        <v>2</v>
      </c>
      <c r="D101" s="1">
        <v>40</v>
      </c>
      <c r="E101" s="1">
        <v>679</v>
      </c>
      <c r="F101" s="1">
        <v>536</v>
      </c>
      <c r="G101" s="1">
        <v>390</v>
      </c>
      <c r="H101" s="1">
        <v>255</v>
      </c>
      <c r="I101" s="1">
        <v>120</v>
      </c>
      <c r="J101" s="1">
        <v>103</v>
      </c>
      <c r="K101" s="1">
        <v>42</v>
      </c>
      <c r="M101" s="123">
        <f t="shared" si="38"/>
        <v>77522</v>
      </c>
      <c r="N101" s="123">
        <f t="shared" si="39"/>
        <v>3</v>
      </c>
      <c r="O101" s="123">
        <f t="shared" si="47"/>
        <v>39.93333333333333</v>
      </c>
      <c r="P101" s="123">
        <f t="shared" si="46"/>
        <v>670.66666666666663</v>
      </c>
      <c r="Q101" s="123">
        <f t="shared" si="40"/>
        <v>524</v>
      </c>
      <c r="R101" s="123">
        <f t="shared" si="41"/>
        <v>386.33333333333331</v>
      </c>
      <c r="S101" s="123">
        <f t="shared" si="42"/>
        <v>254</v>
      </c>
      <c r="T101" s="123">
        <f t="shared" si="43"/>
        <v>122.33333333333333</v>
      </c>
      <c r="U101" s="123">
        <f t="shared" si="44"/>
        <v>92</v>
      </c>
      <c r="V101" s="123">
        <f t="shared" si="45"/>
        <v>49.666666666666664</v>
      </c>
      <c r="X101" s="1">
        <f t="shared" si="29"/>
        <v>1</v>
      </c>
      <c r="Y101" s="1">
        <f t="shared" si="30"/>
        <v>1</v>
      </c>
      <c r="Z101" s="1">
        <f t="shared" si="31"/>
        <v>1</v>
      </c>
      <c r="AA101" s="1">
        <f t="shared" si="32"/>
        <v>1</v>
      </c>
      <c r="AB101" s="1">
        <f t="shared" si="33"/>
        <v>1</v>
      </c>
      <c r="AC101" s="1">
        <f t="shared" si="34"/>
        <v>1</v>
      </c>
      <c r="AD101" s="1">
        <f t="shared" si="35"/>
        <v>1</v>
      </c>
      <c r="AE101" s="1">
        <f t="shared" si="36"/>
        <v>1</v>
      </c>
      <c r="AF101" s="1">
        <f t="shared" si="37"/>
        <v>1</v>
      </c>
    </row>
    <row r="102" spans="2:32" hidden="1" x14ac:dyDescent="0.3">
      <c r="B102" s="1">
        <v>77522</v>
      </c>
      <c r="C102" s="1">
        <v>3</v>
      </c>
      <c r="D102" s="1">
        <v>40</v>
      </c>
      <c r="E102" s="1">
        <v>670</v>
      </c>
      <c r="F102" s="1">
        <v>519</v>
      </c>
      <c r="G102" s="1">
        <v>385</v>
      </c>
      <c r="H102" s="1">
        <v>254</v>
      </c>
      <c r="I102" s="1">
        <v>123</v>
      </c>
      <c r="J102" s="1">
        <v>87</v>
      </c>
      <c r="K102" s="1">
        <v>53</v>
      </c>
      <c r="M102" s="123">
        <f t="shared" si="38"/>
        <v>77598.333333333328</v>
      </c>
      <c r="N102" s="123">
        <f t="shared" si="39"/>
        <v>3</v>
      </c>
      <c r="O102" s="123">
        <f t="shared" si="47"/>
        <v>40</v>
      </c>
      <c r="P102" s="123">
        <f t="shared" si="46"/>
        <v>629</v>
      </c>
      <c r="Q102" s="123">
        <f t="shared" si="40"/>
        <v>477</v>
      </c>
      <c r="R102" s="123">
        <f t="shared" si="41"/>
        <v>353.33333333333331</v>
      </c>
      <c r="S102" s="123">
        <f t="shared" si="42"/>
        <v>235</v>
      </c>
      <c r="T102" s="123">
        <f t="shared" si="43"/>
        <v>118.33333333333333</v>
      </c>
      <c r="U102" s="123">
        <f t="shared" si="44"/>
        <v>86.666666666666671</v>
      </c>
      <c r="V102" s="123">
        <f t="shared" si="45"/>
        <v>52</v>
      </c>
      <c r="X102" s="1">
        <f t="shared" si="29"/>
        <v>1</v>
      </c>
      <c r="Y102" s="1">
        <f t="shared" si="30"/>
        <v>1</v>
      </c>
      <c r="Z102" s="1">
        <f t="shared" si="31"/>
        <v>1</v>
      </c>
      <c r="AA102" s="1">
        <f t="shared" si="32"/>
        <v>1</v>
      </c>
      <c r="AB102" s="1">
        <f t="shared" si="33"/>
        <v>1</v>
      </c>
      <c r="AC102" s="1">
        <f t="shared" si="34"/>
        <v>1</v>
      </c>
      <c r="AD102" s="1">
        <f t="shared" si="35"/>
        <v>1</v>
      </c>
      <c r="AE102" s="1">
        <f t="shared" si="36"/>
        <v>1</v>
      </c>
      <c r="AF102" s="1">
        <f t="shared" si="37"/>
        <v>1</v>
      </c>
    </row>
    <row r="103" spans="2:32" hidden="1" x14ac:dyDescent="0.3">
      <c r="B103" s="1">
        <v>77522</v>
      </c>
      <c r="C103" s="1">
        <v>4</v>
      </c>
      <c r="D103" s="1">
        <v>39.799999999999997</v>
      </c>
      <c r="E103" s="1">
        <v>663</v>
      </c>
      <c r="F103" s="1">
        <v>517</v>
      </c>
      <c r="G103" s="1">
        <v>384</v>
      </c>
      <c r="H103" s="1">
        <v>253</v>
      </c>
      <c r="I103" s="1">
        <v>124</v>
      </c>
      <c r="J103" s="1">
        <v>86</v>
      </c>
      <c r="K103" s="1">
        <v>54</v>
      </c>
      <c r="M103" s="123">
        <f t="shared" si="38"/>
        <v>77674.666666666672</v>
      </c>
      <c r="N103" s="123">
        <f t="shared" si="39"/>
        <v>3</v>
      </c>
      <c r="O103" s="123">
        <f t="shared" si="47"/>
        <v>40.1</v>
      </c>
      <c r="P103" s="123">
        <f t="shared" si="46"/>
        <v>578.33333333333337</v>
      </c>
      <c r="Q103" s="123">
        <f t="shared" si="40"/>
        <v>429.66666666666669</v>
      </c>
      <c r="R103" s="123">
        <f t="shared" si="41"/>
        <v>318.66666666666669</v>
      </c>
      <c r="S103" s="123">
        <f t="shared" si="42"/>
        <v>214.33333333333334</v>
      </c>
      <c r="T103" s="123">
        <f t="shared" si="43"/>
        <v>112.66666666666667</v>
      </c>
      <c r="U103" s="123">
        <f t="shared" si="44"/>
        <v>85.333333333333329</v>
      </c>
      <c r="V103" s="123">
        <f t="shared" si="45"/>
        <v>51</v>
      </c>
      <c r="X103" s="1">
        <f t="shared" si="29"/>
        <v>1</v>
      </c>
      <c r="Y103" s="1">
        <f t="shared" si="30"/>
        <v>1</v>
      </c>
      <c r="Z103" s="1">
        <f t="shared" si="31"/>
        <v>1</v>
      </c>
      <c r="AA103" s="1">
        <f t="shared" si="32"/>
        <v>1</v>
      </c>
      <c r="AB103" s="1">
        <f t="shared" si="33"/>
        <v>1</v>
      </c>
      <c r="AC103" s="1">
        <f t="shared" si="34"/>
        <v>1</v>
      </c>
      <c r="AD103" s="1">
        <f t="shared" si="35"/>
        <v>1</v>
      </c>
      <c r="AE103" s="1">
        <f t="shared" si="36"/>
        <v>1</v>
      </c>
      <c r="AF103" s="1">
        <f t="shared" si="37"/>
        <v>1</v>
      </c>
    </row>
    <row r="104" spans="2:32" x14ac:dyDescent="0.3">
      <c r="B104" s="1">
        <v>77751</v>
      </c>
      <c r="C104" s="1">
        <v>2</v>
      </c>
      <c r="D104" s="1">
        <v>40.200000000000003</v>
      </c>
      <c r="E104" s="1">
        <v>554</v>
      </c>
      <c r="F104" s="1">
        <v>395</v>
      </c>
      <c r="G104" s="1">
        <v>291</v>
      </c>
      <c r="H104" s="1">
        <v>198</v>
      </c>
      <c r="I104" s="1">
        <v>108</v>
      </c>
      <c r="J104" s="1">
        <v>87</v>
      </c>
      <c r="K104" s="1">
        <v>49</v>
      </c>
      <c r="M104" s="123">
        <f t="shared" si="38"/>
        <v>77751</v>
      </c>
      <c r="N104" s="123">
        <f t="shared" si="39"/>
        <v>3</v>
      </c>
      <c r="O104" s="123">
        <f t="shared" si="47"/>
        <v>40.300000000000004</v>
      </c>
      <c r="P104" s="123">
        <f t="shared" si="46"/>
        <v>528</v>
      </c>
      <c r="Q104" s="123">
        <f t="shared" si="40"/>
        <v>383.66666666666669</v>
      </c>
      <c r="R104" s="123">
        <f t="shared" si="41"/>
        <v>284.33333333333331</v>
      </c>
      <c r="S104" s="123">
        <f t="shared" si="42"/>
        <v>194</v>
      </c>
      <c r="T104" s="123">
        <f t="shared" si="43"/>
        <v>106.66666666666667</v>
      </c>
      <c r="U104" s="123">
        <f t="shared" si="44"/>
        <v>80.333333333333329</v>
      </c>
      <c r="V104" s="123">
        <f t="shared" si="45"/>
        <v>47</v>
      </c>
      <c r="X104" s="1">
        <f t="shared" si="29"/>
        <v>1</v>
      </c>
      <c r="Y104" s="1">
        <f t="shared" si="30"/>
        <v>1</v>
      </c>
      <c r="Z104" s="1">
        <f t="shared" si="31"/>
        <v>1</v>
      </c>
      <c r="AA104" s="1">
        <f t="shared" si="32"/>
        <v>1</v>
      </c>
      <c r="AB104" s="1">
        <f t="shared" si="33"/>
        <v>1</v>
      </c>
      <c r="AC104" s="1">
        <f t="shared" si="34"/>
        <v>1</v>
      </c>
      <c r="AD104" s="1">
        <f t="shared" si="35"/>
        <v>1</v>
      </c>
      <c r="AE104" s="1">
        <f t="shared" si="36"/>
        <v>1</v>
      </c>
      <c r="AF104" s="1">
        <f t="shared" si="37"/>
        <v>1</v>
      </c>
    </row>
    <row r="105" spans="2:32" hidden="1" x14ac:dyDescent="0.3">
      <c r="B105" s="1">
        <v>77751</v>
      </c>
      <c r="C105" s="1">
        <v>3</v>
      </c>
      <c r="D105" s="1">
        <v>40.299999999999997</v>
      </c>
      <c r="E105" s="1">
        <v>518</v>
      </c>
      <c r="F105" s="1">
        <v>377</v>
      </c>
      <c r="G105" s="1">
        <v>281</v>
      </c>
      <c r="H105" s="1">
        <v>192</v>
      </c>
      <c r="I105" s="1">
        <v>106</v>
      </c>
      <c r="J105" s="1">
        <v>83</v>
      </c>
      <c r="K105" s="1">
        <v>50</v>
      </c>
      <c r="M105" s="123">
        <f t="shared" si="38"/>
        <v>77772.333333333328</v>
      </c>
      <c r="N105" s="123">
        <f t="shared" si="39"/>
        <v>3</v>
      </c>
      <c r="O105" s="123">
        <f t="shared" si="47"/>
        <v>40.066666666666663</v>
      </c>
      <c r="P105" s="123">
        <f t="shared" si="46"/>
        <v>482.33333333333331</v>
      </c>
      <c r="Q105" s="123">
        <f t="shared" si="40"/>
        <v>353</v>
      </c>
      <c r="R105" s="123">
        <f t="shared" si="41"/>
        <v>265</v>
      </c>
      <c r="S105" s="123">
        <f t="shared" si="42"/>
        <v>180</v>
      </c>
      <c r="T105" s="123">
        <f t="shared" si="43"/>
        <v>98.666666666666671</v>
      </c>
      <c r="U105" s="123">
        <f t="shared" si="44"/>
        <v>74</v>
      </c>
      <c r="V105" s="123">
        <f t="shared" si="45"/>
        <v>33</v>
      </c>
      <c r="X105" s="1">
        <f t="shared" si="29"/>
        <v>1</v>
      </c>
      <c r="Y105" s="1">
        <f t="shared" si="30"/>
        <v>1</v>
      </c>
      <c r="Z105" s="1">
        <f t="shared" si="31"/>
        <v>1</v>
      </c>
      <c r="AA105" s="1">
        <f t="shared" si="32"/>
        <v>1</v>
      </c>
      <c r="AB105" s="1">
        <f t="shared" si="33"/>
        <v>1</v>
      </c>
      <c r="AC105" s="1">
        <f t="shared" si="34"/>
        <v>1</v>
      </c>
      <c r="AD105" s="1">
        <f t="shared" si="35"/>
        <v>1</v>
      </c>
      <c r="AE105" s="1">
        <f t="shared" si="36"/>
        <v>1</v>
      </c>
      <c r="AF105" s="1">
        <f t="shared" si="37"/>
        <v>1</v>
      </c>
    </row>
    <row r="106" spans="2:32" hidden="1" x14ac:dyDescent="0.3">
      <c r="B106" s="1">
        <v>77751</v>
      </c>
      <c r="C106" s="1">
        <v>4</v>
      </c>
      <c r="D106" s="1">
        <v>40.4</v>
      </c>
      <c r="E106" s="1">
        <v>512</v>
      </c>
      <c r="F106" s="1">
        <v>379</v>
      </c>
      <c r="G106" s="1">
        <v>281</v>
      </c>
      <c r="H106" s="1">
        <v>192</v>
      </c>
      <c r="I106" s="1">
        <v>106</v>
      </c>
      <c r="J106" s="1">
        <v>71</v>
      </c>
      <c r="K106" s="1">
        <v>42</v>
      </c>
      <c r="M106" s="123">
        <f t="shared" si="38"/>
        <v>77793.666666666672</v>
      </c>
      <c r="N106" s="123">
        <f t="shared" si="39"/>
        <v>3</v>
      </c>
      <c r="O106" s="123">
        <f t="shared" si="47"/>
        <v>39.966666666666669</v>
      </c>
      <c r="P106" s="123">
        <f t="shared" si="46"/>
        <v>442.33333333333331</v>
      </c>
      <c r="Q106" s="123">
        <f t="shared" si="40"/>
        <v>323.33333333333331</v>
      </c>
      <c r="R106" s="123">
        <f t="shared" si="41"/>
        <v>245</v>
      </c>
      <c r="S106" s="123">
        <f t="shared" si="42"/>
        <v>167</v>
      </c>
      <c r="T106" s="123">
        <f t="shared" si="43"/>
        <v>91</v>
      </c>
      <c r="U106" s="123">
        <f t="shared" si="44"/>
        <v>69</v>
      </c>
      <c r="V106" s="123">
        <f t="shared" si="45"/>
        <v>24</v>
      </c>
      <c r="X106" s="1">
        <f t="shared" si="29"/>
        <v>1</v>
      </c>
      <c r="Y106" s="1">
        <f t="shared" si="30"/>
        <v>1</v>
      </c>
      <c r="Z106" s="1">
        <f t="shared" si="31"/>
        <v>1</v>
      </c>
      <c r="AA106" s="1">
        <f t="shared" si="32"/>
        <v>1</v>
      </c>
      <c r="AB106" s="1">
        <f t="shared" si="33"/>
        <v>1</v>
      </c>
      <c r="AC106" s="1">
        <f t="shared" si="34"/>
        <v>1</v>
      </c>
      <c r="AD106" s="1">
        <f t="shared" si="35"/>
        <v>1</v>
      </c>
      <c r="AE106" s="1">
        <f t="shared" si="36"/>
        <v>1</v>
      </c>
      <c r="AF106" s="1">
        <f t="shared" si="37"/>
        <v>1</v>
      </c>
    </row>
    <row r="107" spans="2:32" x14ac:dyDescent="0.3">
      <c r="B107" s="1">
        <v>77815</v>
      </c>
      <c r="C107" s="1">
        <v>2</v>
      </c>
      <c r="D107" s="1">
        <v>39.5</v>
      </c>
      <c r="E107" s="1">
        <v>417</v>
      </c>
      <c r="F107" s="1">
        <v>303</v>
      </c>
      <c r="G107" s="1">
        <v>233</v>
      </c>
      <c r="H107" s="1">
        <v>156</v>
      </c>
      <c r="I107" s="1">
        <v>84</v>
      </c>
      <c r="J107" s="1">
        <v>68</v>
      </c>
      <c r="K107" s="1">
        <v>7</v>
      </c>
      <c r="M107" s="123">
        <f t="shared" si="38"/>
        <v>77815</v>
      </c>
      <c r="N107" s="123">
        <f t="shared" si="39"/>
        <v>3</v>
      </c>
      <c r="O107" s="123">
        <f t="shared" si="47"/>
        <v>39.766666666666666</v>
      </c>
      <c r="P107" s="123">
        <f t="shared" si="46"/>
        <v>399.66666666666669</v>
      </c>
      <c r="Q107" s="123">
        <f t="shared" si="40"/>
        <v>292</v>
      </c>
      <c r="R107" s="123">
        <f t="shared" si="41"/>
        <v>224.66666666666666</v>
      </c>
      <c r="S107" s="123">
        <f t="shared" si="42"/>
        <v>153</v>
      </c>
      <c r="T107" s="123">
        <f t="shared" si="43"/>
        <v>83</v>
      </c>
      <c r="U107" s="123">
        <f t="shared" si="44"/>
        <v>68.666666666666671</v>
      </c>
      <c r="V107" s="123">
        <f t="shared" si="45"/>
        <v>98.666666666666671</v>
      </c>
      <c r="X107" s="1">
        <f t="shared" si="29"/>
        <v>1</v>
      </c>
      <c r="Y107" s="1">
        <f t="shared" si="30"/>
        <v>1</v>
      </c>
      <c r="Z107" s="1">
        <f t="shared" si="31"/>
        <v>1</v>
      </c>
      <c r="AA107" s="1">
        <f t="shared" si="32"/>
        <v>1</v>
      </c>
      <c r="AB107" s="1">
        <f t="shared" si="33"/>
        <v>1</v>
      </c>
      <c r="AC107" s="1">
        <f t="shared" si="34"/>
        <v>1</v>
      </c>
      <c r="AD107" s="1">
        <f t="shared" si="35"/>
        <v>1</v>
      </c>
      <c r="AE107" s="1">
        <f t="shared" si="36"/>
        <v>0</v>
      </c>
      <c r="AF107" s="1">
        <f t="shared" si="37"/>
        <v>1</v>
      </c>
    </row>
    <row r="108" spans="2:32" hidden="1" x14ac:dyDescent="0.3">
      <c r="B108" s="1">
        <v>77815</v>
      </c>
      <c r="C108" s="1">
        <v>3</v>
      </c>
      <c r="D108" s="1">
        <v>40</v>
      </c>
      <c r="E108" s="1">
        <v>398</v>
      </c>
      <c r="F108" s="1">
        <v>288</v>
      </c>
      <c r="G108" s="1">
        <v>221</v>
      </c>
      <c r="H108" s="1">
        <v>153</v>
      </c>
      <c r="I108" s="1">
        <v>83</v>
      </c>
      <c r="J108" s="1">
        <v>68</v>
      </c>
      <c r="K108" s="1">
        <v>23</v>
      </c>
      <c r="M108" s="123">
        <f t="shared" si="38"/>
        <v>77878.666666666672</v>
      </c>
      <c r="N108" s="123">
        <f t="shared" si="39"/>
        <v>3</v>
      </c>
      <c r="O108" s="123">
        <f t="shared" si="47"/>
        <v>39.733333333333327</v>
      </c>
      <c r="P108" s="123">
        <f t="shared" si="46"/>
        <v>481</v>
      </c>
      <c r="Q108" s="123">
        <f t="shared" si="40"/>
        <v>349.33333333333331</v>
      </c>
      <c r="R108" s="123">
        <f t="shared" si="41"/>
        <v>258.66666666666669</v>
      </c>
      <c r="S108" s="123">
        <f t="shared" si="42"/>
        <v>168</v>
      </c>
      <c r="T108" s="123">
        <f t="shared" si="43"/>
        <v>82.666666666666671</v>
      </c>
      <c r="U108" s="123">
        <f t="shared" si="44"/>
        <v>65.666666666666671</v>
      </c>
      <c r="V108" s="123">
        <f t="shared" si="45"/>
        <v>109.33333333333333</v>
      </c>
      <c r="X108" s="1">
        <f t="shared" si="29"/>
        <v>1</v>
      </c>
      <c r="Y108" s="1">
        <f t="shared" si="30"/>
        <v>1</v>
      </c>
      <c r="Z108" s="1">
        <f t="shared" si="31"/>
        <v>1</v>
      </c>
      <c r="AA108" s="1">
        <f t="shared" si="32"/>
        <v>1</v>
      </c>
      <c r="AB108" s="1">
        <f t="shared" si="33"/>
        <v>1</v>
      </c>
      <c r="AC108" s="1">
        <f t="shared" si="34"/>
        <v>1</v>
      </c>
      <c r="AD108" s="1">
        <f t="shared" si="35"/>
        <v>1</v>
      </c>
      <c r="AE108" s="1">
        <f t="shared" si="36"/>
        <v>0</v>
      </c>
      <c r="AF108" s="1">
        <f t="shared" si="37"/>
        <v>1</v>
      </c>
    </row>
    <row r="109" spans="2:32" hidden="1" x14ac:dyDescent="0.3">
      <c r="B109" s="1">
        <v>77815</v>
      </c>
      <c r="C109" s="1">
        <v>4</v>
      </c>
      <c r="D109" s="1">
        <v>39.799999999999997</v>
      </c>
      <c r="E109" s="1">
        <v>384</v>
      </c>
      <c r="F109" s="1">
        <v>285</v>
      </c>
      <c r="G109" s="1">
        <v>220</v>
      </c>
      <c r="H109" s="1">
        <v>150</v>
      </c>
      <c r="I109" s="1">
        <v>82</v>
      </c>
      <c r="J109" s="1">
        <v>70</v>
      </c>
      <c r="K109" s="1">
        <v>266</v>
      </c>
      <c r="M109" s="123">
        <f t="shared" si="38"/>
        <v>77942.333333333328</v>
      </c>
      <c r="N109" s="123">
        <f t="shared" si="39"/>
        <v>3</v>
      </c>
      <c r="O109" s="123">
        <f t="shared" si="47"/>
        <v>39.666666666666664</v>
      </c>
      <c r="P109" s="123">
        <f t="shared" si="46"/>
        <v>562.66666666666663</v>
      </c>
      <c r="Q109" s="123">
        <f t="shared" si="40"/>
        <v>403.33333333333331</v>
      </c>
      <c r="R109" s="123">
        <f t="shared" si="41"/>
        <v>293.33333333333331</v>
      </c>
      <c r="S109" s="123">
        <f t="shared" si="42"/>
        <v>183</v>
      </c>
      <c r="T109" s="123">
        <f t="shared" si="43"/>
        <v>83.333333333333329</v>
      </c>
      <c r="U109" s="123">
        <f t="shared" si="44"/>
        <v>63.333333333333336</v>
      </c>
      <c r="V109" s="123">
        <f t="shared" si="45"/>
        <v>115.33333333333333</v>
      </c>
      <c r="X109" s="1">
        <f t="shared" si="29"/>
        <v>1</v>
      </c>
      <c r="Y109" s="1">
        <f t="shared" si="30"/>
        <v>1</v>
      </c>
      <c r="Z109" s="1">
        <f t="shared" si="31"/>
        <v>1</v>
      </c>
      <c r="AA109" s="1">
        <f t="shared" si="32"/>
        <v>1</v>
      </c>
      <c r="AB109" s="1">
        <f t="shared" si="33"/>
        <v>1</v>
      </c>
      <c r="AC109" s="1">
        <f t="shared" si="34"/>
        <v>1</v>
      </c>
      <c r="AD109" s="1">
        <f t="shared" si="35"/>
        <v>1</v>
      </c>
      <c r="AE109" s="1">
        <f t="shared" si="36"/>
        <v>0</v>
      </c>
      <c r="AF109" s="1">
        <f t="shared" si="37"/>
        <v>1</v>
      </c>
    </row>
    <row r="110" spans="2:32" x14ac:dyDescent="0.3">
      <c r="B110" s="1">
        <v>78006</v>
      </c>
      <c r="C110" s="1">
        <v>2</v>
      </c>
      <c r="D110" s="1">
        <v>39.4</v>
      </c>
      <c r="E110" s="1">
        <v>661</v>
      </c>
      <c r="F110" s="1">
        <v>475</v>
      </c>
      <c r="G110" s="1">
        <v>335</v>
      </c>
      <c r="H110" s="1">
        <v>201</v>
      </c>
      <c r="I110" s="1">
        <v>83</v>
      </c>
      <c r="J110" s="1">
        <v>59</v>
      </c>
      <c r="K110" s="1">
        <v>39</v>
      </c>
      <c r="M110" s="123">
        <f t="shared" si="38"/>
        <v>78006</v>
      </c>
      <c r="N110" s="123">
        <f t="shared" si="39"/>
        <v>3</v>
      </c>
      <c r="O110" s="123">
        <f t="shared" si="47"/>
        <v>39.533333333333331</v>
      </c>
      <c r="P110" s="123">
        <f t="shared" si="46"/>
        <v>644.33333333333337</v>
      </c>
      <c r="Q110" s="123">
        <f t="shared" si="40"/>
        <v>456.33333333333331</v>
      </c>
      <c r="R110" s="123">
        <f t="shared" si="41"/>
        <v>327</v>
      </c>
      <c r="S110" s="123">
        <f t="shared" si="42"/>
        <v>198.33333333333334</v>
      </c>
      <c r="T110" s="123">
        <f t="shared" si="43"/>
        <v>84</v>
      </c>
      <c r="U110" s="123">
        <f t="shared" si="44"/>
        <v>60</v>
      </c>
      <c r="V110" s="123">
        <f t="shared" si="45"/>
        <v>40.333333333333336</v>
      </c>
      <c r="X110" s="1">
        <f t="shared" si="29"/>
        <v>1</v>
      </c>
      <c r="Y110" s="1">
        <f t="shared" si="30"/>
        <v>1</v>
      </c>
      <c r="Z110" s="1">
        <f t="shared" si="31"/>
        <v>1</v>
      </c>
      <c r="AA110" s="1">
        <f t="shared" si="32"/>
        <v>1</v>
      </c>
      <c r="AB110" s="1">
        <f t="shared" si="33"/>
        <v>1</v>
      </c>
      <c r="AC110" s="1">
        <f t="shared" si="34"/>
        <v>1</v>
      </c>
      <c r="AD110" s="1">
        <f t="shared" si="35"/>
        <v>1</v>
      </c>
      <c r="AE110" s="1">
        <f t="shared" si="36"/>
        <v>1</v>
      </c>
      <c r="AF110" s="1">
        <f t="shared" si="37"/>
        <v>1</v>
      </c>
    </row>
    <row r="111" spans="2:32" hidden="1" x14ac:dyDescent="0.3">
      <c r="B111" s="1">
        <v>78006</v>
      </c>
      <c r="C111" s="1">
        <v>3</v>
      </c>
      <c r="D111" s="1">
        <v>39.799999999999997</v>
      </c>
      <c r="E111" s="1">
        <v>643</v>
      </c>
      <c r="F111" s="1">
        <v>450</v>
      </c>
      <c r="G111" s="1">
        <v>325</v>
      </c>
      <c r="H111" s="1">
        <v>198</v>
      </c>
      <c r="I111" s="1">
        <v>85</v>
      </c>
      <c r="J111" s="1">
        <v>61</v>
      </c>
      <c r="K111" s="1">
        <v>41</v>
      </c>
      <c r="M111" s="123">
        <f t="shared" si="38"/>
        <v>78029</v>
      </c>
      <c r="N111" s="123">
        <f t="shared" si="39"/>
        <v>3</v>
      </c>
      <c r="O111" s="123">
        <f t="shared" si="47"/>
        <v>39.699999999999996</v>
      </c>
      <c r="P111" s="123">
        <f t="shared" si="46"/>
        <v>652.66666666666663</v>
      </c>
      <c r="Q111" s="123">
        <f t="shared" si="40"/>
        <v>456</v>
      </c>
      <c r="R111" s="123">
        <f t="shared" si="41"/>
        <v>329.33333333333331</v>
      </c>
      <c r="S111" s="123">
        <f t="shared" si="42"/>
        <v>208.66666666666666</v>
      </c>
      <c r="T111" s="123">
        <f t="shared" si="43"/>
        <v>91.666666666666671</v>
      </c>
      <c r="U111" s="123">
        <f t="shared" si="44"/>
        <v>65</v>
      </c>
      <c r="V111" s="123">
        <f t="shared" si="45"/>
        <v>43.666666666666664</v>
      </c>
      <c r="X111" s="1">
        <f t="shared" si="29"/>
        <v>1</v>
      </c>
      <c r="Y111" s="1">
        <f t="shared" si="30"/>
        <v>1</v>
      </c>
      <c r="Z111" s="1">
        <f t="shared" si="31"/>
        <v>1</v>
      </c>
      <c r="AA111" s="1">
        <f t="shared" si="32"/>
        <v>1</v>
      </c>
      <c r="AB111" s="1">
        <f t="shared" si="33"/>
        <v>1</v>
      </c>
      <c r="AC111" s="1">
        <f t="shared" si="34"/>
        <v>1</v>
      </c>
      <c r="AD111" s="1">
        <f t="shared" si="35"/>
        <v>1</v>
      </c>
      <c r="AE111" s="1">
        <f t="shared" si="36"/>
        <v>1</v>
      </c>
      <c r="AF111" s="1">
        <f t="shared" si="37"/>
        <v>1</v>
      </c>
    </row>
    <row r="112" spans="2:32" hidden="1" x14ac:dyDescent="0.3">
      <c r="B112" s="1">
        <v>78006</v>
      </c>
      <c r="C112" s="1">
        <v>4</v>
      </c>
      <c r="D112" s="1">
        <v>39.4</v>
      </c>
      <c r="E112" s="1">
        <v>629</v>
      </c>
      <c r="F112" s="1">
        <v>444</v>
      </c>
      <c r="G112" s="1">
        <v>321</v>
      </c>
      <c r="H112" s="1">
        <v>196</v>
      </c>
      <c r="I112" s="1">
        <v>84</v>
      </c>
      <c r="J112" s="1">
        <v>60</v>
      </c>
      <c r="K112" s="1">
        <v>41</v>
      </c>
      <c r="M112" s="123">
        <f t="shared" si="38"/>
        <v>78052</v>
      </c>
      <c r="N112" s="123">
        <f t="shared" si="39"/>
        <v>3</v>
      </c>
      <c r="O112" s="123">
        <f t="shared" si="47"/>
        <v>39.6</v>
      </c>
      <c r="P112" s="123">
        <f t="shared" si="46"/>
        <v>657.66666666666663</v>
      </c>
      <c r="Q112" s="123">
        <f t="shared" si="40"/>
        <v>459.66666666666669</v>
      </c>
      <c r="R112" s="123">
        <f t="shared" si="41"/>
        <v>333</v>
      </c>
      <c r="S112" s="123">
        <f t="shared" si="42"/>
        <v>218.66666666666666</v>
      </c>
      <c r="T112" s="123">
        <f t="shared" si="43"/>
        <v>99</v>
      </c>
      <c r="U112" s="123">
        <f t="shared" si="44"/>
        <v>70</v>
      </c>
      <c r="V112" s="123">
        <f t="shared" si="45"/>
        <v>46.333333333333336</v>
      </c>
      <c r="X112" s="1">
        <f t="shared" si="29"/>
        <v>1</v>
      </c>
      <c r="Y112" s="1">
        <f t="shared" si="30"/>
        <v>1</v>
      </c>
      <c r="Z112" s="1">
        <f t="shared" si="31"/>
        <v>1</v>
      </c>
      <c r="AA112" s="1">
        <f t="shared" si="32"/>
        <v>1</v>
      </c>
      <c r="AB112" s="1">
        <f t="shared" si="33"/>
        <v>1</v>
      </c>
      <c r="AC112" s="1">
        <f t="shared" si="34"/>
        <v>1</v>
      </c>
      <c r="AD112" s="1">
        <f t="shared" si="35"/>
        <v>1</v>
      </c>
      <c r="AE112" s="1">
        <f t="shared" si="36"/>
        <v>1</v>
      </c>
      <c r="AF112" s="1">
        <f t="shared" si="37"/>
        <v>1</v>
      </c>
    </row>
    <row r="113" spans="2:32" x14ac:dyDescent="0.3">
      <c r="B113" s="1">
        <v>78075</v>
      </c>
      <c r="C113" s="1">
        <v>2</v>
      </c>
      <c r="D113" s="1">
        <v>39.9</v>
      </c>
      <c r="E113" s="1">
        <v>686</v>
      </c>
      <c r="F113" s="1">
        <v>474</v>
      </c>
      <c r="G113" s="1">
        <v>342</v>
      </c>
      <c r="H113" s="1">
        <v>232</v>
      </c>
      <c r="I113" s="1">
        <v>106</v>
      </c>
      <c r="J113" s="1">
        <v>74</v>
      </c>
      <c r="K113" s="1">
        <v>49</v>
      </c>
      <c r="M113" s="123">
        <f t="shared" si="38"/>
        <v>78075</v>
      </c>
      <c r="N113" s="123">
        <f t="shared" si="39"/>
        <v>3</v>
      </c>
      <c r="O113" s="123">
        <f t="shared" si="47"/>
        <v>39.800000000000004</v>
      </c>
      <c r="P113" s="123">
        <f t="shared" si="46"/>
        <v>665</v>
      </c>
      <c r="Q113" s="123">
        <f t="shared" si="40"/>
        <v>467</v>
      </c>
      <c r="R113" s="123">
        <f t="shared" si="41"/>
        <v>339.66666666666669</v>
      </c>
      <c r="S113" s="123">
        <f t="shared" si="42"/>
        <v>230</v>
      </c>
      <c r="T113" s="123">
        <f t="shared" si="43"/>
        <v>107</v>
      </c>
      <c r="U113" s="123">
        <f t="shared" si="44"/>
        <v>75.666666666666671</v>
      </c>
      <c r="V113" s="123">
        <f t="shared" si="45"/>
        <v>49.333333333333336</v>
      </c>
      <c r="X113" s="1">
        <f t="shared" si="29"/>
        <v>1</v>
      </c>
      <c r="Y113" s="1">
        <f t="shared" si="30"/>
        <v>1</v>
      </c>
      <c r="Z113" s="1">
        <f t="shared" si="31"/>
        <v>1</v>
      </c>
      <c r="AA113" s="1">
        <f t="shared" si="32"/>
        <v>1</v>
      </c>
      <c r="AB113" s="1">
        <f t="shared" si="33"/>
        <v>1</v>
      </c>
      <c r="AC113" s="1">
        <f t="shared" si="34"/>
        <v>1</v>
      </c>
      <c r="AD113" s="1">
        <f t="shared" si="35"/>
        <v>1</v>
      </c>
      <c r="AE113" s="1">
        <f t="shared" si="36"/>
        <v>1</v>
      </c>
      <c r="AF113" s="1">
        <f t="shared" si="37"/>
        <v>1</v>
      </c>
    </row>
    <row r="114" spans="2:32" hidden="1" x14ac:dyDescent="0.3">
      <c r="B114" s="1">
        <v>78075</v>
      </c>
      <c r="C114" s="1">
        <v>3</v>
      </c>
      <c r="D114" s="1">
        <v>39.5</v>
      </c>
      <c r="E114" s="1">
        <v>658</v>
      </c>
      <c r="F114" s="1">
        <v>461</v>
      </c>
      <c r="G114" s="1">
        <v>336</v>
      </c>
      <c r="H114" s="1">
        <v>228</v>
      </c>
      <c r="I114" s="1">
        <v>107</v>
      </c>
      <c r="J114" s="1">
        <v>76</v>
      </c>
      <c r="K114" s="1">
        <v>49</v>
      </c>
      <c r="M114" s="123">
        <f t="shared" si="38"/>
        <v>78148.666666666672</v>
      </c>
      <c r="N114" s="123">
        <f t="shared" si="39"/>
        <v>3</v>
      </c>
      <c r="O114" s="123">
        <f t="shared" si="47"/>
        <v>40.43333333333333</v>
      </c>
      <c r="P114" s="123">
        <f t="shared" si="46"/>
        <v>538.33333333333337</v>
      </c>
      <c r="Q114" s="123">
        <f t="shared" si="40"/>
        <v>393.33333333333331</v>
      </c>
      <c r="R114" s="123">
        <f t="shared" si="41"/>
        <v>288.66666666666669</v>
      </c>
      <c r="S114" s="123">
        <f t="shared" si="42"/>
        <v>197.33333333333334</v>
      </c>
      <c r="T114" s="123">
        <f t="shared" si="43"/>
        <v>98.333333333333329</v>
      </c>
      <c r="U114" s="123">
        <f t="shared" si="44"/>
        <v>71.666666666666671</v>
      </c>
      <c r="V114" s="123">
        <f t="shared" si="45"/>
        <v>47.333333333333336</v>
      </c>
      <c r="X114" s="1">
        <f t="shared" si="29"/>
        <v>1</v>
      </c>
      <c r="Y114" s="1">
        <f t="shared" si="30"/>
        <v>1</v>
      </c>
      <c r="Z114" s="1">
        <f t="shared" si="31"/>
        <v>1</v>
      </c>
      <c r="AA114" s="1">
        <f t="shared" si="32"/>
        <v>1</v>
      </c>
      <c r="AB114" s="1">
        <f t="shared" si="33"/>
        <v>1</v>
      </c>
      <c r="AC114" s="1">
        <f t="shared" si="34"/>
        <v>1</v>
      </c>
      <c r="AD114" s="1">
        <f t="shared" si="35"/>
        <v>1</v>
      </c>
      <c r="AE114" s="1">
        <f t="shared" si="36"/>
        <v>1</v>
      </c>
      <c r="AF114" s="1">
        <f t="shared" si="37"/>
        <v>1</v>
      </c>
    </row>
    <row r="115" spans="2:32" hidden="1" x14ac:dyDescent="0.3">
      <c r="B115" s="1">
        <v>78075</v>
      </c>
      <c r="C115" s="1">
        <v>4</v>
      </c>
      <c r="D115" s="1">
        <v>40</v>
      </c>
      <c r="E115" s="1">
        <v>651</v>
      </c>
      <c r="F115" s="1">
        <v>466</v>
      </c>
      <c r="G115" s="1">
        <v>341</v>
      </c>
      <c r="H115" s="1">
        <v>230</v>
      </c>
      <c r="I115" s="1">
        <v>108</v>
      </c>
      <c r="J115" s="1">
        <v>77</v>
      </c>
      <c r="K115" s="1">
        <v>50</v>
      </c>
      <c r="M115" s="123">
        <f t="shared" si="38"/>
        <v>78222.333333333328</v>
      </c>
      <c r="N115" s="123">
        <f t="shared" si="39"/>
        <v>3</v>
      </c>
      <c r="O115" s="123">
        <f t="shared" si="47"/>
        <v>41.266666666666666</v>
      </c>
      <c r="P115" s="123">
        <f t="shared" si="46"/>
        <v>418</v>
      </c>
      <c r="Q115" s="123">
        <f t="shared" si="40"/>
        <v>318.66666666666669</v>
      </c>
      <c r="R115" s="123">
        <f t="shared" si="41"/>
        <v>238.33333333333334</v>
      </c>
      <c r="S115" s="123">
        <f t="shared" si="42"/>
        <v>165</v>
      </c>
      <c r="T115" s="123">
        <f t="shared" si="43"/>
        <v>89</v>
      </c>
      <c r="U115" s="123">
        <f t="shared" si="44"/>
        <v>67</v>
      </c>
      <c r="V115" s="123">
        <f t="shared" si="45"/>
        <v>45.333333333333336</v>
      </c>
      <c r="X115" s="1">
        <f t="shared" si="29"/>
        <v>1</v>
      </c>
      <c r="Y115" s="1">
        <f t="shared" si="30"/>
        <v>1</v>
      </c>
      <c r="Z115" s="1">
        <f t="shared" si="31"/>
        <v>1</v>
      </c>
      <c r="AA115" s="1">
        <f t="shared" si="32"/>
        <v>1</v>
      </c>
      <c r="AB115" s="1">
        <f t="shared" si="33"/>
        <v>1</v>
      </c>
      <c r="AC115" s="1">
        <f t="shared" si="34"/>
        <v>1</v>
      </c>
      <c r="AD115" s="1">
        <f t="shared" si="35"/>
        <v>1</v>
      </c>
      <c r="AE115" s="1">
        <f t="shared" si="36"/>
        <v>1</v>
      </c>
      <c r="AF115" s="1">
        <f t="shared" si="37"/>
        <v>1</v>
      </c>
    </row>
    <row r="116" spans="2:32" x14ac:dyDescent="0.3">
      <c r="B116" s="1">
        <v>78296</v>
      </c>
      <c r="C116" s="1">
        <v>2</v>
      </c>
      <c r="D116" s="1">
        <v>41.8</v>
      </c>
      <c r="E116" s="1">
        <v>306</v>
      </c>
      <c r="F116" s="1">
        <v>253</v>
      </c>
      <c r="G116" s="1">
        <v>189</v>
      </c>
      <c r="H116" s="1">
        <v>134</v>
      </c>
      <c r="I116" s="1">
        <v>80</v>
      </c>
      <c r="J116" s="1">
        <v>62</v>
      </c>
      <c r="K116" s="1">
        <v>43</v>
      </c>
      <c r="M116" s="123">
        <f t="shared" si="38"/>
        <v>78296</v>
      </c>
      <c r="N116" s="123">
        <f t="shared" si="39"/>
        <v>3</v>
      </c>
      <c r="O116" s="123">
        <f t="shared" si="47"/>
        <v>41.966666666666669</v>
      </c>
      <c r="P116" s="123">
        <f t="shared" si="46"/>
        <v>300.33333333333331</v>
      </c>
      <c r="Q116" s="123">
        <f t="shared" si="40"/>
        <v>240.66666666666666</v>
      </c>
      <c r="R116" s="123">
        <f t="shared" si="41"/>
        <v>186.33333333333334</v>
      </c>
      <c r="S116" s="123">
        <f t="shared" si="42"/>
        <v>132.33333333333334</v>
      </c>
      <c r="T116" s="123">
        <f t="shared" si="43"/>
        <v>79.666666666666671</v>
      </c>
      <c r="U116" s="123">
        <f t="shared" si="44"/>
        <v>62</v>
      </c>
      <c r="V116" s="123">
        <f t="shared" si="45"/>
        <v>43</v>
      </c>
      <c r="X116" s="1">
        <f t="shared" si="29"/>
        <v>1</v>
      </c>
      <c r="Y116" s="1">
        <f t="shared" si="30"/>
        <v>1</v>
      </c>
      <c r="Z116" s="1">
        <f t="shared" si="31"/>
        <v>1</v>
      </c>
      <c r="AA116" s="1">
        <f t="shared" si="32"/>
        <v>1</v>
      </c>
      <c r="AB116" s="1">
        <f t="shared" si="33"/>
        <v>1</v>
      </c>
      <c r="AC116" s="1">
        <f t="shared" si="34"/>
        <v>1</v>
      </c>
      <c r="AD116" s="1">
        <f t="shared" si="35"/>
        <v>1</v>
      </c>
      <c r="AE116" s="1">
        <f t="shared" si="36"/>
        <v>1</v>
      </c>
      <c r="AF116" s="1">
        <f t="shared" si="37"/>
        <v>1</v>
      </c>
    </row>
    <row r="117" spans="2:32" hidden="1" x14ac:dyDescent="0.3">
      <c r="B117" s="1">
        <v>78296</v>
      </c>
      <c r="C117" s="1">
        <v>3</v>
      </c>
      <c r="D117" s="1">
        <v>42</v>
      </c>
      <c r="E117" s="1">
        <v>297</v>
      </c>
      <c r="F117" s="1">
        <v>237</v>
      </c>
      <c r="G117" s="1">
        <v>185</v>
      </c>
      <c r="H117" s="1">
        <v>131</v>
      </c>
      <c r="I117" s="1">
        <v>79</v>
      </c>
      <c r="J117" s="1">
        <v>62</v>
      </c>
      <c r="K117" s="1">
        <v>43</v>
      </c>
      <c r="M117" s="123">
        <f t="shared" si="38"/>
        <v>78352</v>
      </c>
      <c r="N117" s="123">
        <f t="shared" si="39"/>
        <v>3</v>
      </c>
      <c r="O117" s="123">
        <f t="shared" si="47"/>
        <v>41.133333333333333</v>
      </c>
      <c r="P117" s="123">
        <f t="shared" si="46"/>
        <v>369</v>
      </c>
      <c r="Q117" s="123">
        <f t="shared" si="40"/>
        <v>260.33333333333331</v>
      </c>
      <c r="R117" s="123">
        <f t="shared" si="41"/>
        <v>195.33333333333334</v>
      </c>
      <c r="S117" s="123">
        <f t="shared" si="42"/>
        <v>137.33333333333334</v>
      </c>
      <c r="T117" s="123">
        <f t="shared" si="43"/>
        <v>83</v>
      </c>
      <c r="U117" s="123">
        <f t="shared" si="44"/>
        <v>65.333333333333329</v>
      </c>
      <c r="V117" s="123">
        <f t="shared" si="45"/>
        <v>45.666666666666664</v>
      </c>
      <c r="X117" s="1">
        <f t="shared" si="29"/>
        <v>1</v>
      </c>
      <c r="Y117" s="1">
        <f t="shared" si="30"/>
        <v>1</v>
      </c>
      <c r="Z117" s="1">
        <f t="shared" si="31"/>
        <v>1</v>
      </c>
      <c r="AA117" s="1">
        <f t="shared" si="32"/>
        <v>1</v>
      </c>
      <c r="AB117" s="1">
        <f t="shared" si="33"/>
        <v>1</v>
      </c>
      <c r="AC117" s="1">
        <f t="shared" si="34"/>
        <v>1</v>
      </c>
      <c r="AD117" s="1">
        <f t="shared" si="35"/>
        <v>1</v>
      </c>
      <c r="AE117" s="1">
        <f t="shared" si="36"/>
        <v>1</v>
      </c>
      <c r="AF117" s="1">
        <f t="shared" si="37"/>
        <v>1</v>
      </c>
    </row>
    <row r="118" spans="2:32" hidden="1" x14ac:dyDescent="0.3">
      <c r="B118" s="1">
        <v>78296</v>
      </c>
      <c r="C118" s="1">
        <v>4</v>
      </c>
      <c r="D118" s="1">
        <v>42.1</v>
      </c>
      <c r="E118" s="1">
        <v>298</v>
      </c>
      <c r="F118" s="1">
        <v>232</v>
      </c>
      <c r="G118" s="1">
        <v>185</v>
      </c>
      <c r="H118" s="1">
        <v>132</v>
      </c>
      <c r="I118" s="1">
        <v>80</v>
      </c>
      <c r="J118" s="1">
        <v>62</v>
      </c>
      <c r="K118" s="1">
        <v>43</v>
      </c>
      <c r="M118" s="123">
        <f t="shared" si="38"/>
        <v>78408</v>
      </c>
      <c r="N118" s="123">
        <f t="shared" si="39"/>
        <v>3</v>
      </c>
      <c r="O118" s="123">
        <f t="shared" si="47"/>
        <v>40.5</v>
      </c>
      <c r="P118" s="123">
        <f t="shared" si="46"/>
        <v>430.66666666666669</v>
      </c>
      <c r="Q118" s="123">
        <f t="shared" si="40"/>
        <v>281</v>
      </c>
      <c r="R118" s="123">
        <f t="shared" si="41"/>
        <v>204</v>
      </c>
      <c r="S118" s="123">
        <f t="shared" si="42"/>
        <v>142.66666666666666</v>
      </c>
      <c r="T118" s="123">
        <f t="shared" si="43"/>
        <v>86.666666666666671</v>
      </c>
      <c r="U118" s="123">
        <f t="shared" si="44"/>
        <v>68.666666666666671</v>
      </c>
      <c r="V118" s="123">
        <f t="shared" si="45"/>
        <v>48.333333333333336</v>
      </c>
      <c r="X118" s="1">
        <f t="shared" si="29"/>
        <v>1</v>
      </c>
      <c r="Y118" s="1">
        <f t="shared" si="30"/>
        <v>1</v>
      </c>
      <c r="Z118" s="1">
        <f t="shared" si="31"/>
        <v>1</v>
      </c>
      <c r="AA118" s="1">
        <f t="shared" si="32"/>
        <v>1</v>
      </c>
      <c r="AB118" s="1">
        <f t="shared" si="33"/>
        <v>1</v>
      </c>
      <c r="AC118" s="1">
        <f t="shared" si="34"/>
        <v>1</v>
      </c>
      <c r="AD118" s="1">
        <f t="shared" si="35"/>
        <v>1</v>
      </c>
      <c r="AE118" s="1">
        <f t="shared" si="36"/>
        <v>1</v>
      </c>
      <c r="AF118" s="1">
        <f t="shared" si="37"/>
        <v>1</v>
      </c>
    </row>
    <row r="119" spans="2:32" x14ac:dyDescent="0.3">
      <c r="B119" s="1">
        <v>78464</v>
      </c>
      <c r="C119" s="1">
        <v>2</v>
      </c>
      <c r="D119" s="1">
        <v>39.299999999999997</v>
      </c>
      <c r="E119" s="1">
        <v>512</v>
      </c>
      <c r="F119" s="1">
        <v>312</v>
      </c>
      <c r="G119" s="1">
        <v>216</v>
      </c>
      <c r="H119" s="1">
        <v>149</v>
      </c>
      <c r="I119" s="1">
        <v>90</v>
      </c>
      <c r="J119" s="1">
        <v>72</v>
      </c>
      <c r="K119" s="1">
        <v>51</v>
      </c>
      <c r="M119" s="123">
        <f t="shared" si="38"/>
        <v>78464</v>
      </c>
      <c r="N119" s="123">
        <f t="shared" si="39"/>
        <v>3</v>
      </c>
      <c r="O119" s="123">
        <f t="shared" si="47"/>
        <v>39.833333333333336</v>
      </c>
      <c r="P119" s="123">
        <f t="shared" si="46"/>
        <v>488</v>
      </c>
      <c r="Q119" s="123">
        <f t="shared" si="40"/>
        <v>302.66666666666669</v>
      </c>
      <c r="R119" s="123">
        <f t="shared" si="41"/>
        <v>212.33333333333334</v>
      </c>
      <c r="S119" s="123">
        <f t="shared" si="42"/>
        <v>147.66666666666666</v>
      </c>
      <c r="T119" s="123">
        <f t="shared" si="43"/>
        <v>90</v>
      </c>
      <c r="U119" s="123">
        <f t="shared" si="44"/>
        <v>72</v>
      </c>
      <c r="V119" s="123">
        <f t="shared" si="45"/>
        <v>51</v>
      </c>
      <c r="X119" s="1">
        <f t="shared" si="29"/>
        <v>1</v>
      </c>
      <c r="Y119" s="1">
        <f t="shared" si="30"/>
        <v>1</v>
      </c>
      <c r="Z119" s="1">
        <f t="shared" si="31"/>
        <v>1</v>
      </c>
      <c r="AA119" s="1">
        <f t="shared" si="32"/>
        <v>1</v>
      </c>
      <c r="AB119" s="1">
        <f t="shared" si="33"/>
        <v>1</v>
      </c>
      <c r="AC119" s="1">
        <f t="shared" si="34"/>
        <v>1</v>
      </c>
      <c r="AD119" s="1">
        <f t="shared" si="35"/>
        <v>1</v>
      </c>
      <c r="AE119" s="1">
        <f t="shared" si="36"/>
        <v>1</v>
      </c>
      <c r="AF119" s="1">
        <f t="shared" si="37"/>
        <v>1</v>
      </c>
    </row>
    <row r="120" spans="2:32" hidden="1" x14ac:dyDescent="0.3">
      <c r="B120" s="1">
        <v>78464</v>
      </c>
      <c r="C120" s="1">
        <v>3</v>
      </c>
      <c r="D120" s="1">
        <v>40.1</v>
      </c>
      <c r="E120" s="1">
        <v>482</v>
      </c>
      <c r="F120" s="1">
        <v>299</v>
      </c>
      <c r="G120" s="1">
        <v>211</v>
      </c>
      <c r="H120" s="1">
        <v>147</v>
      </c>
      <c r="I120" s="1">
        <v>90</v>
      </c>
      <c r="J120" s="1">
        <v>72</v>
      </c>
      <c r="K120" s="1">
        <v>51</v>
      </c>
      <c r="M120" s="123">
        <f t="shared" si="38"/>
        <v>78554.333333333328</v>
      </c>
      <c r="N120" s="123">
        <f t="shared" si="39"/>
        <v>3</v>
      </c>
      <c r="O120" s="123">
        <f t="shared" si="47"/>
        <v>40.06666666666667</v>
      </c>
      <c r="P120" s="123">
        <f t="shared" si="46"/>
        <v>543.66666666666663</v>
      </c>
      <c r="Q120" s="123">
        <f t="shared" si="40"/>
        <v>351.66666666666669</v>
      </c>
      <c r="R120" s="123">
        <f t="shared" si="41"/>
        <v>246.33333333333334</v>
      </c>
      <c r="S120" s="123">
        <f t="shared" si="42"/>
        <v>164</v>
      </c>
      <c r="T120" s="123">
        <f t="shared" si="43"/>
        <v>89.333333333333329</v>
      </c>
      <c r="U120" s="123">
        <f t="shared" si="44"/>
        <v>68.666666666666671</v>
      </c>
      <c r="V120" s="123">
        <f t="shared" si="45"/>
        <v>46.666666666666664</v>
      </c>
      <c r="X120" s="1">
        <f t="shared" si="29"/>
        <v>1</v>
      </c>
      <c r="Y120" s="1">
        <f t="shared" si="30"/>
        <v>1</v>
      </c>
      <c r="Z120" s="1">
        <f t="shared" si="31"/>
        <v>1</v>
      </c>
      <c r="AA120" s="1">
        <f t="shared" si="32"/>
        <v>1</v>
      </c>
      <c r="AB120" s="1">
        <f t="shared" si="33"/>
        <v>1</v>
      </c>
      <c r="AC120" s="1">
        <f t="shared" si="34"/>
        <v>1</v>
      </c>
      <c r="AD120" s="1">
        <f t="shared" si="35"/>
        <v>1</v>
      </c>
      <c r="AE120" s="1">
        <f t="shared" si="36"/>
        <v>1</v>
      </c>
      <c r="AF120" s="1">
        <f t="shared" si="37"/>
        <v>1</v>
      </c>
    </row>
    <row r="121" spans="2:32" hidden="1" x14ac:dyDescent="0.3">
      <c r="B121" s="1">
        <v>78464</v>
      </c>
      <c r="C121" s="1">
        <v>4</v>
      </c>
      <c r="D121" s="1">
        <v>40.1</v>
      </c>
      <c r="E121" s="1">
        <v>470</v>
      </c>
      <c r="F121" s="1">
        <v>297</v>
      </c>
      <c r="G121" s="1">
        <v>210</v>
      </c>
      <c r="H121" s="1">
        <v>147</v>
      </c>
      <c r="I121" s="1">
        <v>90</v>
      </c>
      <c r="J121" s="1">
        <v>72</v>
      </c>
      <c r="K121" s="1">
        <v>51</v>
      </c>
      <c r="M121" s="123">
        <f t="shared" si="38"/>
        <v>78644.666666666672</v>
      </c>
      <c r="N121" s="123">
        <f t="shared" si="39"/>
        <v>3</v>
      </c>
      <c r="O121" s="123">
        <f t="shared" si="47"/>
        <v>40.366666666666667</v>
      </c>
      <c r="P121" s="123">
        <f t="shared" si="46"/>
        <v>610.66666666666663</v>
      </c>
      <c r="Q121" s="123">
        <f t="shared" si="40"/>
        <v>407</v>
      </c>
      <c r="R121" s="123">
        <f t="shared" si="41"/>
        <v>285</v>
      </c>
      <c r="S121" s="123">
        <f t="shared" si="42"/>
        <v>183.33333333333334</v>
      </c>
      <c r="T121" s="123">
        <f t="shared" si="43"/>
        <v>89.666666666666671</v>
      </c>
      <c r="U121" s="123">
        <f t="shared" si="44"/>
        <v>66</v>
      </c>
      <c r="V121" s="123">
        <f t="shared" si="45"/>
        <v>43</v>
      </c>
      <c r="X121" s="1">
        <f t="shared" si="29"/>
        <v>1</v>
      </c>
      <c r="Y121" s="1">
        <f t="shared" si="30"/>
        <v>1</v>
      </c>
      <c r="Z121" s="1">
        <f t="shared" si="31"/>
        <v>1</v>
      </c>
      <c r="AA121" s="1">
        <f t="shared" si="32"/>
        <v>1</v>
      </c>
      <c r="AB121" s="1">
        <f t="shared" si="33"/>
        <v>1</v>
      </c>
      <c r="AC121" s="1">
        <f t="shared" si="34"/>
        <v>1</v>
      </c>
      <c r="AD121" s="1">
        <f t="shared" si="35"/>
        <v>1</v>
      </c>
      <c r="AE121" s="1">
        <f t="shared" si="36"/>
        <v>1</v>
      </c>
      <c r="AF121" s="1">
        <f t="shared" si="37"/>
        <v>1</v>
      </c>
    </row>
    <row r="122" spans="2:32" x14ac:dyDescent="0.3">
      <c r="B122" s="1">
        <v>78735</v>
      </c>
      <c r="C122" s="1">
        <v>2</v>
      </c>
      <c r="D122" s="1">
        <v>40</v>
      </c>
      <c r="E122" s="1">
        <v>679</v>
      </c>
      <c r="F122" s="1">
        <v>459</v>
      </c>
      <c r="G122" s="1">
        <v>318</v>
      </c>
      <c r="H122" s="1">
        <v>198</v>
      </c>
      <c r="I122" s="1">
        <v>88</v>
      </c>
      <c r="J122" s="1">
        <v>62</v>
      </c>
      <c r="K122" s="1">
        <v>38</v>
      </c>
      <c r="M122" s="123">
        <f t="shared" si="38"/>
        <v>78735</v>
      </c>
      <c r="N122" s="123">
        <f t="shared" si="39"/>
        <v>3</v>
      </c>
      <c r="O122" s="123">
        <f t="shared" si="47"/>
        <v>40.666666666666664</v>
      </c>
      <c r="P122" s="123">
        <f t="shared" si="46"/>
        <v>682</v>
      </c>
      <c r="Q122" s="123">
        <f t="shared" si="40"/>
        <v>463.66666666666669</v>
      </c>
      <c r="R122" s="123">
        <f t="shared" si="41"/>
        <v>325</v>
      </c>
      <c r="S122" s="123">
        <f t="shared" si="42"/>
        <v>203</v>
      </c>
      <c r="T122" s="123">
        <f t="shared" si="43"/>
        <v>90.333333333333329</v>
      </c>
      <c r="U122" s="123">
        <f t="shared" si="44"/>
        <v>63.666666666666664</v>
      </c>
      <c r="V122" s="123">
        <f t="shared" si="45"/>
        <v>39.666666666666664</v>
      </c>
      <c r="X122" s="1">
        <f t="shared" si="29"/>
        <v>1</v>
      </c>
      <c r="Y122" s="1">
        <f t="shared" si="30"/>
        <v>1</v>
      </c>
      <c r="Z122" s="1">
        <f t="shared" si="31"/>
        <v>1</v>
      </c>
      <c r="AA122" s="1">
        <f t="shared" si="32"/>
        <v>1</v>
      </c>
      <c r="AB122" s="1">
        <f t="shared" si="33"/>
        <v>1</v>
      </c>
      <c r="AC122" s="1">
        <f t="shared" si="34"/>
        <v>1</v>
      </c>
      <c r="AD122" s="1">
        <f t="shared" si="35"/>
        <v>1</v>
      </c>
      <c r="AE122" s="1">
        <f t="shared" si="36"/>
        <v>1</v>
      </c>
      <c r="AF122" s="1">
        <f t="shared" si="37"/>
        <v>1</v>
      </c>
    </row>
    <row r="123" spans="2:32" hidden="1" x14ac:dyDescent="0.3">
      <c r="B123" s="1">
        <v>78735</v>
      </c>
      <c r="C123" s="1">
        <v>3</v>
      </c>
      <c r="D123" s="1">
        <v>41</v>
      </c>
      <c r="E123" s="1">
        <v>683</v>
      </c>
      <c r="F123" s="1">
        <v>465</v>
      </c>
      <c r="G123" s="1">
        <v>327</v>
      </c>
      <c r="H123" s="1">
        <v>205</v>
      </c>
      <c r="I123" s="1">
        <v>91</v>
      </c>
      <c r="J123" s="1">
        <v>64</v>
      </c>
      <c r="K123" s="1">
        <v>40</v>
      </c>
      <c r="M123" s="123">
        <f t="shared" si="38"/>
        <v>78784</v>
      </c>
      <c r="N123" s="123">
        <f t="shared" si="39"/>
        <v>3</v>
      </c>
      <c r="O123" s="123">
        <f t="shared" si="47"/>
        <v>40.333333333333336</v>
      </c>
      <c r="P123" s="123">
        <f t="shared" si="46"/>
        <v>697.66666666666663</v>
      </c>
      <c r="Q123" s="123">
        <f t="shared" si="40"/>
        <v>480.33333333333331</v>
      </c>
      <c r="R123" s="123">
        <f t="shared" si="41"/>
        <v>342.66666666666669</v>
      </c>
      <c r="S123" s="123">
        <f t="shared" si="42"/>
        <v>216.66666666666666</v>
      </c>
      <c r="T123" s="123">
        <f t="shared" si="43"/>
        <v>105</v>
      </c>
      <c r="U123" s="123">
        <f t="shared" si="44"/>
        <v>77</v>
      </c>
      <c r="V123" s="123">
        <f t="shared" si="45"/>
        <v>51</v>
      </c>
      <c r="X123" s="1">
        <f t="shared" si="29"/>
        <v>1</v>
      </c>
      <c r="Y123" s="1">
        <f t="shared" si="30"/>
        <v>1</v>
      </c>
      <c r="Z123" s="1">
        <f t="shared" si="31"/>
        <v>1</v>
      </c>
      <c r="AA123" s="1">
        <f t="shared" si="32"/>
        <v>1</v>
      </c>
      <c r="AB123" s="1">
        <f t="shared" si="33"/>
        <v>1</v>
      </c>
      <c r="AC123" s="1">
        <f t="shared" si="34"/>
        <v>1</v>
      </c>
      <c r="AD123" s="1">
        <f t="shared" si="35"/>
        <v>1</v>
      </c>
      <c r="AE123" s="1">
        <f t="shared" si="36"/>
        <v>1</v>
      </c>
      <c r="AF123" s="1">
        <f t="shared" si="37"/>
        <v>1</v>
      </c>
    </row>
    <row r="124" spans="2:32" hidden="1" x14ac:dyDescent="0.3">
      <c r="B124" s="1">
        <v>78735</v>
      </c>
      <c r="C124" s="1">
        <v>4</v>
      </c>
      <c r="D124" s="1">
        <v>41</v>
      </c>
      <c r="E124" s="1">
        <v>684</v>
      </c>
      <c r="F124" s="1">
        <v>467</v>
      </c>
      <c r="G124" s="1">
        <v>330</v>
      </c>
      <c r="H124" s="1">
        <v>206</v>
      </c>
      <c r="I124" s="1">
        <v>92</v>
      </c>
      <c r="J124" s="1">
        <v>65</v>
      </c>
      <c r="K124" s="1">
        <v>41</v>
      </c>
      <c r="M124" s="123">
        <f t="shared" si="38"/>
        <v>78833</v>
      </c>
      <c r="N124" s="123">
        <f t="shared" si="39"/>
        <v>3</v>
      </c>
      <c r="O124" s="123">
        <f t="shared" si="47"/>
        <v>39.9</v>
      </c>
      <c r="P124" s="123">
        <f t="shared" si="46"/>
        <v>705</v>
      </c>
      <c r="Q124" s="123">
        <f t="shared" si="40"/>
        <v>492.66666666666669</v>
      </c>
      <c r="R124" s="123">
        <f t="shared" si="41"/>
        <v>357.33333333333331</v>
      </c>
      <c r="S124" s="123">
        <f t="shared" si="42"/>
        <v>229.33333333333334</v>
      </c>
      <c r="T124" s="123">
        <f t="shared" si="43"/>
        <v>120.33333333333333</v>
      </c>
      <c r="U124" s="123">
        <f t="shared" si="44"/>
        <v>91.666666666666671</v>
      </c>
      <c r="V124" s="123">
        <f t="shared" si="45"/>
        <v>63.333333333333336</v>
      </c>
      <c r="X124" s="1">
        <f t="shared" si="29"/>
        <v>1</v>
      </c>
      <c r="Y124" s="1">
        <f t="shared" si="30"/>
        <v>1</v>
      </c>
      <c r="Z124" s="1">
        <f t="shared" si="31"/>
        <v>1</v>
      </c>
      <c r="AA124" s="1">
        <f t="shared" si="32"/>
        <v>1</v>
      </c>
      <c r="AB124" s="1">
        <f t="shared" si="33"/>
        <v>1</v>
      </c>
      <c r="AC124" s="1">
        <f t="shared" si="34"/>
        <v>1</v>
      </c>
      <c r="AD124" s="1">
        <f t="shared" si="35"/>
        <v>1</v>
      </c>
      <c r="AE124" s="1">
        <f t="shared" si="36"/>
        <v>1</v>
      </c>
      <c r="AF124" s="1">
        <f t="shared" si="37"/>
        <v>1</v>
      </c>
    </row>
    <row r="125" spans="2:32" x14ac:dyDescent="0.3">
      <c r="B125" s="1">
        <v>78882</v>
      </c>
      <c r="C125" s="1">
        <v>2</v>
      </c>
      <c r="D125" s="1">
        <v>39</v>
      </c>
      <c r="E125" s="1">
        <v>726</v>
      </c>
      <c r="F125" s="1">
        <v>509</v>
      </c>
      <c r="G125" s="1">
        <v>371</v>
      </c>
      <c r="H125" s="1">
        <v>239</v>
      </c>
      <c r="I125" s="1">
        <v>132</v>
      </c>
      <c r="J125" s="1">
        <v>102</v>
      </c>
      <c r="K125" s="1">
        <v>72</v>
      </c>
      <c r="M125" s="123">
        <f t="shared" si="38"/>
        <v>78882</v>
      </c>
      <c r="N125" s="123">
        <f t="shared" si="39"/>
        <v>3</v>
      </c>
      <c r="O125" s="123">
        <f t="shared" si="47"/>
        <v>39.5</v>
      </c>
      <c r="P125" s="123">
        <f t="shared" si="46"/>
        <v>707.33333333333337</v>
      </c>
      <c r="Q125" s="123">
        <f t="shared" si="40"/>
        <v>503.33333333333331</v>
      </c>
      <c r="R125" s="123">
        <f t="shared" si="41"/>
        <v>371</v>
      </c>
      <c r="S125" s="123">
        <f t="shared" si="42"/>
        <v>241.33333333333334</v>
      </c>
      <c r="T125" s="123">
        <f t="shared" si="43"/>
        <v>135</v>
      </c>
      <c r="U125" s="123">
        <f t="shared" si="44"/>
        <v>105</v>
      </c>
      <c r="V125" s="123">
        <f t="shared" si="45"/>
        <v>74.666666666666671</v>
      </c>
      <c r="X125" s="1">
        <f t="shared" si="29"/>
        <v>1</v>
      </c>
      <c r="Y125" s="1">
        <f t="shared" si="30"/>
        <v>1</v>
      </c>
      <c r="Z125" s="1">
        <f t="shared" si="31"/>
        <v>1</v>
      </c>
      <c r="AA125" s="1">
        <f t="shared" si="32"/>
        <v>1</v>
      </c>
      <c r="AB125" s="1">
        <f t="shared" si="33"/>
        <v>1</v>
      </c>
      <c r="AC125" s="1">
        <f t="shared" si="34"/>
        <v>1</v>
      </c>
      <c r="AD125" s="1">
        <f t="shared" si="35"/>
        <v>1</v>
      </c>
      <c r="AE125" s="1">
        <f t="shared" si="36"/>
        <v>1</v>
      </c>
      <c r="AF125" s="1">
        <f t="shared" si="37"/>
        <v>1</v>
      </c>
    </row>
    <row r="126" spans="2:32" hidden="1" x14ac:dyDescent="0.3">
      <c r="B126" s="1">
        <v>78882</v>
      </c>
      <c r="C126" s="1">
        <v>3</v>
      </c>
      <c r="D126" s="1">
        <v>39.700000000000003</v>
      </c>
      <c r="E126" s="1">
        <v>705</v>
      </c>
      <c r="F126" s="1">
        <v>502</v>
      </c>
      <c r="G126" s="1">
        <v>371</v>
      </c>
      <c r="H126" s="1">
        <v>243</v>
      </c>
      <c r="I126" s="1">
        <v>137</v>
      </c>
      <c r="J126" s="1">
        <v>108</v>
      </c>
      <c r="K126" s="1">
        <v>77</v>
      </c>
      <c r="M126" s="123">
        <f t="shared" si="38"/>
        <v>78921.333333333328</v>
      </c>
      <c r="N126" s="123">
        <f t="shared" si="39"/>
        <v>3</v>
      </c>
      <c r="O126" s="123">
        <f t="shared" si="47"/>
        <v>40.333333333333336</v>
      </c>
      <c r="P126" s="123">
        <f t="shared" si="46"/>
        <v>658.66666666666663</v>
      </c>
      <c r="Q126" s="123">
        <f t="shared" si="40"/>
        <v>465.66666666666669</v>
      </c>
      <c r="R126" s="123">
        <f t="shared" si="41"/>
        <v>347.33333333333331</v>
      </c>
      <c r="S126" s="123">
        <f t="shared" si="42"/>
        <v>227</v>
      </c>
      <c r="T126" s="123">
        <f t="shared" si="43"/>
        <v>118.66666666666667</v>
      </c>
      <c r="U126" s="123">
        <f t="shared" si="44"/>
        <v>87.666666666666671</v>
      </c>
      <c r="V126" s="123">
        <f t="shared" si="45"/>
        <v>58.666666666666664</v>
      </c>
      <c r="X126" s="1">
        <f t="shared" si="29"/>
        <v>1</v>
      </c>
      <c r="Y126" s="1">
        <f t="shared" si="30"/>
        <v>1</v>
      </c>
      <c r="Z126" s="1">
        <f t="shared" si="31"/>
        <v>1</v>
      </c>
      <c r="AA126" s="1">
        <f t="shared" si="32"/>
        <v>1</v>
      </c>
      <c r="AB126" s="1">
        <f t="shared" si="33"/>
        <v>1</v>
      </c>
      <c r="AC126" s="1">
        <f t="shared" si="34"/>
        <v>1</v>
      </c>
      <c r="AD126" s="1">
        <f t="shared" si="35"/>
        <v>1</v>
      </c>
      <c r="AE126" s="1">
        <f t="shared" si="36"/>
        <v>1</v>
      </c>
      <c r="AF126" s="1">
        <f t="shared" si="37"/>
        <v>1</v>
      </c>
    </row>
    <row r="127" spans="2:32" hidden="1" x14ac:dyDescent="0.3">
      <c r="B127" s="1">
        <v>78882</v>
      </c>
      <c r="C127" s="1">
        <v>4</v>
      </c>
      <c r="D127" s="1">
        <v>39.799999999999997</v>
      </c>
      <c r="E127" s="1">
        <v>691</v>
      </c>
      <c r="F127" s="1">
        <v>499</v>
      </c>
      <c r="G127" s="1">
        <v>371</v>
      </c>
      <c r="H127" s="1">
        <v>242</v>
      </c>
      <c r="I127" s="1">
        <v>136</v>
      </c>
      <c r="J127" s="1">
        <v>105</v>
      </c>
      <c r="K127" s="1">
        <v>75</v>
      </c>
      <c r="M127" s="123">
        <f t="shared" si="38"/>
        <v>78960.666666666672</v>
      </c>
      <c r="N127" s="123">
        <f t="shared" si="39"/>
        <v>3</v>
      </c>
      <c r="O127" s="123">
        <f t="shared" si="47"/>
        <v>41.066666666666663</v>
      </c>
      <c r="P127" s="123">
        <f t="shared" si="46"/>
        <v>618.66666666666663</v>
      </c>
      <c r="Q127" s="123">
        <f t="shared" si="40"/>
        <v>428</v>
      </c>
      <c r="R127" s="123">
        <f t="shared" si="41"/>
        <v>322.66666666666669</v>
      </c>
      <c r="S127" s="123">
        <f t="shared" si="42"/>
        <v>211</v>
      </c>
      <c r="T127" s="123">
        <f t="shared" si="43"/>
        <v>101</v>
      </c>
      <c r="U127" s="123">
        <f t="shared" si="44"/>
        <v>68.666666666666671</v>
      </c>
      <c r="V127" s="123">
        <f t="shared" si="45"/>
        <v>41.333333333333336</v>
      </c>
      <c r="X127" s="1">
        <f t="shared" si="29"/>
        <v>1</v>
      </c>
      <c r="Y127" s="1">
        <f t="shared" si="30"/>
        <v>1</v>
      </c>
      <c r="Z127" s="1">
        <f t="shared" si="31"/>
        <v>1</v>
      </c>
      <c r="AA127" s="1">
        <f t="shared" si="32"/>
        <v>1</v>
      </c>
      <c r="AB127" s="1">
        <f t="shared" si="33"/>
        <v>1</v>
      </c>
      <c r="AC127" s="1">
        <f t="shared" si="34"/>
        <v>1</v>
      </c>
      <c r="AD127" s="1">
        <f t="shared" si="35"/>
        <v>1</v>
      </c>
      <c r="AE127" s="1">
        <f t="shared" si="36"/>
        <v>1</v>
      </c>
      <c r="AF127" s="1">
        <f t="shared" si="37"/>
        <v>1</v>
      </c>
    </row>
    <row r="128" spans="2:32" x14ac:dyDescent="0.3">
      <c r="B128" s="1">
        <v>79000</v>
      </c>
      <c r="C128" s="1">
        <v>2</v>
      </c>
      <c r="D128" s="1">
        <v>41.5</v>
      </c>
      <c r="E128" s="1">
        <v>580</v>
      </c>
      <c r="F128" s="1">
        <v>396</v>
      </c>
      <c r="G128" s="1">
        <v>300</v>
      </c>
      <c r="H128" s="1">
        <v>196</v>
      </c>
      <c r="I128" s="1">
        <v>83</v>
      </c>
      <c r="J128" s="1">
        <v>50</v>
      </c>
      <c r="K128" s="1">
        <v>24</v>
      </c>
      <c r="M128" s="123">
        <f t="shared" si="38"/>
        <v>79000</v>
      </c>
      <c r="N128" s="123">
        <f t="shared" si="39"/>
        <v>3</v>
      </c>
      <c r="O128" s="123">
        <f t="shared" si="47"/>
        <v>41.666666666666664</v>
      </c>
      <c r="P128" s="123">
        <f t="shared" si="46"/>
        <v>583.66666666666663</v>
      </c>
      <c r="Q128" s="123">
        <f t="shared" si="40"/>
        <v>390.33333333333331</v>
      </c>
      <c r="R128" s="123">
        <f t="shared" si="41"/>
        <v>297.33333333333331</v>
      </c>
      <c r="S128" s="123">
        <f t="shared" si="42"/>
        <v>194.66666666666666</v>
      </c>
      <c r="T128" s="123">
        <f t="shared" si="43"/>
        <v>83.333333333333329</v>
      </c>
      <c r="U128" s="123">
        <f t="shared" si="44"/>
        <v>51</v>
      </c>
      <c r="V128" s="123">
        <f t="shared" si="45"/>
        <v>24.333333333333332</v>
      </c>
      <c r="X128" s="1">
        <f t="shared" si="29"/>
        <v>1</v>
      </c>
      <c r="Y128" s="1">
        <f t="shared" si="30"/>
        <v>1</v>
      </c>
      <c r="Z128" s="1">
        <f t="shared" si="31"/>
        <v>1</v>
      </c>
      <c r="AA128" s="1">
        <f t="shared" si="32"/>
        <v>1</v>
      </c>
      <c r="AB128" s="1">
        <f t="shared" si="33"/>
        <v>1</v>
      </c>
      <c r="AC128" s="1">
        <f t="shared" si="34"/>
        <v>1</v>
      </c>
      <c r="AD128" s="1">
        <f t="shared" si="35"/>
        <v>1</v>
      </c>
      <c r="AE128" s="1">
        <f t="shared" si="36"/>
        <v>1</v>
      </c>
      <c r="AF128" s="1">
        <f t="shared" si="37"/>
        <v>1</v>
      </c>
    </row>
    <row r="129" spans="2:32" hidden="1" x14ac:dyDescent="0.3">
      <c r="B129" s="1">
        <v>79000</v>
      </c>
      <c r="C129" s="1">
        <v>3</v>
      </c>
      <c r="D129" s="1">
        <v>41.9</v>
      </c>
      <c r="E129" s="1">
        <v>585</v>
      </c>
      <c r="F129" s="1">
        <v>389</v>
      </c>
      <c r="G129" s="1">
        <v>297</v>
      </c>
      <c r="H129" s="1">
        <v>195</v>
      </c>
      <c r="I129" s="1">
        <v>84</v>
      </c>
      <c r="J129" s="1">
        <v>51</v>
      </c>
      <c r="K129" s="1">
        <v>25</v>
      </c>
      <c r="M129" s="123">
        <f t="shared" si="38"/>
        <v>79085.333333333328</v>
      </c>
      <c r="N129" s="123">
        <f t="shared" si="39"/>
        <v>3</v>
      </c>
      <c r="O129" s="123">
        <f t="shared" si="47"/>
        <v>41.56666666666667</v>
      </c>
      <c r="P129" s="123">
        <f t="shared" si="46"/>
        <v>596.66666666666663</v>
      </c>
      <c r="Q129" s="123">
        <f t="shared" si="40"/>
        <v>407</v>
      </c>
      <c r="R129" s="123">
        <f t="shared" si="41"/>
        <v>306.33333333333331</v>
      </c>
      <c r="S129" s="123">
        <f t="shared" si="42"/>
        <v>194</v>
      </c>
      <c r="T129" s="123">
        <f t="shared" si="43"/>
        <v>78.666666666666671</v>
      </c>
      <c r="U129" s="123">
        <f t="shared" si="44"/>
        <v>49.666666666666664</v>
      </c>
      <c r="V129" s="123">
        <f t="shared" si="45"/>
        <v>26</v>
      </c>
      <c r="X129" s="1">
        <f t="shared" si="29"/>
        <v>1</v>
      </c>
      <c r="Y129" s="1">
        <f t="shared" si="30"/>
        <v>1</v>
      </c>
      <c r="Z129" s="1">
        <f t="shared" si="31"/>
        <v>1</v>
      </c>
      <c r="AA129" s="1">
        <f t="shared" si="32"/>
        <v>1</v>
      </c>
      <c r="AB129" s="1">
        <f t="shared" si="33"/>
        <v>1</v>
      </c>
      <c r="AC129" s="1">
        <f t="shared" si="34"/>
        <v>1</v>
      </c>
      <c r="AD129" s="1">
        <f t="shared" si="35"/>
        <v>1</v>
      </c>
      <c r="AE129" s="1">
        <f t="shared" si="36"/>
        <v>1</v>
      </c>
      <c r="AF129" s="1">
        <f t="shared" si="37"/>
        <v>1</v>
      </c>
    </row>
    <row r="130" spans="2:32" hidden="1" x14ac:dyDescent="0.3">
      <c r="B130" s="1">
        <v>79000</v>
      </c>
      <c r="C130" s="1">
        <v>4</v>
      </c>
      <c r="D130" s="1">
        <v>41.6</v>
      </c>
      <c r="E130" s="1">
        <v>586</v>
      </c>
      <c r="F130" s="1">
        <v>386</v>
      </c>
      <c r="G130" s="1">
        <v>295</v>
      </c>
      <c r="H130" s="1">
        <v>193</v>
      </c>
      <c r="I130" s="1">
        <v>83</v>
      </c>
      <c r="J130" s="1">
        <v>52</v>
      </c>
      <c r="K130" s="1">
        <v>24</v>
      </c>
      <c r="M130" s="123">
        <f t="shared" si="38"/>
        <v>79170.666666666672</v>
      </c>
      <c r="N130" s="123">
        <f t="shared" si="39"/>
        <v>3</v>
      </c>
      <c r="O130" s="123">
        <f t="shared" si="47"/>
        <v>41.433333333333337</v>
      </c>
      <c r="P130" s="123">
        <f t="shared" si="46"/>
        <v>604</v>
      </c>
      <c r="Q130" s="123">
        <f t="shared" si="40"/>
        <v>423.33333333333331</v>
      </c>
      <c r="R130" s="123">
        <f t="shared" si="41"/>
        <v>314.66666666666669</v>
      </c>
      <c r="S130" s="123">
        <f t="shared" si="42"/>
        <v>193.33333333333334</v>
      </c>
      <c r="T130" s="123">
        <f t="shared" si="43"/>
        <v>74.333333333333329</v>
      </c>
      <c r="U130" s="123">
        <f t="shared" si="44"/>
        <v>47.666666666666664</v>
      </c>
      <c r="V130" s="123">
        <f t="shared" si="45"/>
        <v>27</v>
      </c>
      <c r="X130" s="1">
        <f t="shared" ref="X130:X193" si="48">IF(O130&gt;36,1,0)</f>
        <v>1</v>
      </c>
      <c r="Y130" s="1">
        <f t="shared" ref="Y130:Y193" si="49">IF(O130&lt;44,1,0)</f>
        <v>1</v>
      </c>
      <c r="Z130" s="1">
        <f t="shared" ref="Z130:Z193" si="50">IF(P130&gt;Q130,1,0)</f>
        <v>1</v>
      </c>
      <c r="AA130" s="1">
        <f t="shared" ref="AA130:AA193" si="51">IF(Q130&gt;R130,1,0)</f>
        <v>1</v>
      </c>
      <c r="AB130" s="1">
        <f t="shared" ref="AB130:AB193" si="52">IF(R130&gt;S130,1,0)</f>
        <v>1</v>
      </c>
      <c r="AC130" s="1">
        <f t="shared" ref="AC130:AC193" si="53">IF(S130&gt;T130,1,0)</f>
        <v>1</v>
      </c>
      <c r="AD130" s="1">
        <f t="shared" ref="AD130:AD193" si="54">IF(T130&gt;U130,1,0)</f>
        <v>1</v>
      </c>
      <c r="AE130" s="1">
        <f t="shared" ref="AE130:AE193" si="55">IF(U130&gt;V130,1,0)</f>
        <v>1</v>
      </c>
      <c r="AF130" s="1">
        <f t="shared" ref="AF130:AF193" si="56">IF(V130&gt;W130,1,0)</f>
        <v>1</v>
      </c>
    </row>
    <row r="131" spans="2:32" x14ac:dyDescent="0.3">
      <c r="B131" s="1">
        <v>79256</v>
      </c>
      <c r="C131" s="1">
        <v>2</v>
      </c>
      <c r="D131" s="1">
        <v>41.2</v>
      </c>
      <c r="E131" s="1">
        <v>619</v>
      </c>
      <c r="F131" s="1">
        <v>446</v>
      </c>
      <c r="G131" s="1">
        <v>327</v>
      </c>
      <c r="H131" s="1">
        <v>194</v>
      </c>
      <c r="I131" s="1">
        <v>69</v>
      </c>
      <c r="J131" s="1">
        <v>46</v>
      </c>
      <c r="K131" s="1">
        <v>29</v>
      </c>
      <c r="M131" s="123">
        <f t="shared" ref="M131:M194" si="57">AVERAGE(B131:B133)</f>
        <v>79256</v>
      </c>
      <c r="N131" s="123">
        <f t="shared" ref="N131:N194" si="58">AVERAGE(C131:C133)</f>
        <v>3</v>
      </c>
      <c r="O131" s="123">
        <f t="shared" si="47"/>
        <v>41.333333333333336</v>
      </c>
      <c r="P131" s="123">
        <f t="shared" si="46"/>
        <v>615.66666666666663</v>
      </c>
      <c r="Q131" s="123">
        <f t="shared" ref="Q131:Q194" si="59">AVERAGE(F131:F133)</f>
        <v>438.66666666666669</v>
      </c>
      <c r="R131" s="123">
        <f t="shared" ref="R131:R194" si="60">AVERAGE(G131:G133)</f>
        <v>323</v>
      </c>
      <c r="S131" s="123">
        <f t="shared" ref="S131:S194" si="61">AVERAGE(H131:H133)</f>
        <v>193</v>
      </c>
      <c r="T131" s="123">
        <f t="shared" ref="T131:T194" si="62">AVERAGE(I131:I133)</f>
        <v>70.333333333333329</v>
      </c>
      <c r="U131" s="123">
        <f t="shared" ref="U131:U194" si="63">AVERAGE(J131:J133)</f>
        <v>45.333333333333336</v>
      </c>
      <c r="V131" s="123">
        <f t="shared" ref="V131:V194" si="64">AVERAGE(K131:K133)</f>
        <v>28.333333333333332</v>
      </c>
      <c r="X131" s="1">
        <f t="shared" si="48"/>
        <v>1</v>
      </c>
      <c r="Y131" s="1">
        <f t="shared" si="49"/>
        <v>1</v>
      </c>
      <c r="Z131" s="1">
        <f t="shared" si="50"/>
        <v>1</v>
      </c>
      <c r="AA131" s="1">
        <f t="shared" si="51"/>
        <v>1</v>
      </c>
      <c r="AB131" s="1">
        <f t="shared" si="52"/>
        <v>1</v>
      </c>
      <c r="AC131" s="1">
        <f t="shared" si="53"/>
        <v>1</v>
      </c>
      <c r="AD131" s="1">
        <f t="shared" si="54"/>
        <v>1</v>
      </c>
      <c r="AE131" s="1">
        <f t="shared" si="55"/>
        <v>1</v>
      </c>
      <c r="AF131" s="1">
        <f t="shared" si="56"/>
        <v>1</v>
      </c>
    </row>
    <row r="132" spans="2:32" hidden="1" x14ac:dyDescent="0.3">
      <c r="B132" s="1">
        <v>79256</v>
      </c>
      <c r="C132" s="1">
        <v>3</v>
      </c>
      <c r="D132" s="1">
        <v>41.5</v>
      </c>
      <c r="E132" s="1">
        <v>607</v>
      </c>
      <c r="F132" s="1">
        <v>438</v>
      </c>
      <c r="G132" s="1">
        <v>322</v>
      </c>
      <c r="H132" s="1">
        <v>193</v>
      </c>
      <c r="I132" s="1">
        <v>71</v>
      </c>
      <c r="J132" s="1">
        <v>45</v>
      </c>
      <c r="K132" s="1">
        <v>28</v>
      </c>
      <c r="M132" s="123">
        <f t="shared" si="57"/>
        <v>79348</v>
      </c>
      <c r="N132" s="123">
        <f t="shared" si="58"/>
        <v>3</v>
      </c>
      <c r="O132" s="123">
        <f t="shared" si="47"/>
        <v>41.1</v>
      </c>
      <c r="P132" s="123">
        <f t="shared" ref="P132:P195" si="65">AVERAGE(E132:E134)</f>
        <v>536.33333333333337</v>
      </c>
      <c r="Q132" s="123">
        <f t="shared" si="59"/>
        <v>397.33333333333331</v>
      </c>
      <c r="R132" s="123">
        <f t="shared" si="60"/>
        <v>309</v>
      </c>
      <c r="S132" s="123">
        <f t="shared" si="61"/>
        <v>203.66666666666666</v>
      </c>
      <c r="T132" s="123">
        <f t="shared" si="62"/>
        <v>93.333333333333329</v>
      </c>
      <c r="U132" s="123">
        <f t="shared" si="63"/>
        <v>63.333333333333336</v>
      </c>
      <c r="V132" s="123">
        <f t="shared" si="64"/>
        <v>37.333333333333336</v>
      </c>
      <c r="X132" s="1">
        <f t="shared" si="48"/>
        <v>1</v>
      </c>
      <c r="Y132" s="1">
        <f t="shared" si="49"/>
        <v>1</v>
      </c>
      <c r="Z132" s="1">
        <f t="shared" si="50"/>
        <v>1</v>
      </c>
      <c r="AA132" s="1">
        <f t="shared" si="51"/>
        <v>1</v>
      </c>
      <c r="AB132" s="1">
        <f t="shared" si="52"/>
        <v>1</v>
      </c>
      <c r="AC132" s="1">
        <f t="shared" si="53"/>
        <v>1</v>
      </c>
      <c r="AD132" s="1">
        <f t="shared" si="54"/>
        <v>1</v>
      </c>
      <c r="AE132" s="1">
        <f t="shared" si="55"/>
        <v>1</v>
      </c>
      <c r="AF132" s="1">
        <f t="shared" si="56"/>
        <v>1</v>
      </c>
    </row>
    <row r="133" spans="2:32" hidden="1" x14ac:dyDescent="0.3">
      <c r="B133" s="1">
        <v>79256</v>
      </c>
      <c r="C133" s="1">
        <v>4</v>
      </c>
      <c r="D133" s="1">
        <v>41.3</v>
      </c>
      <c r="E133" s="1">
        <v>621</v>
      </c>
      <c r="F133" s="1">
        <v>432</v>
      </c>
      <c r="G133" s="1">
        <v>320</v>
      </c>
      <c r="H133" s="1">
        <v>192</v>
      </c>
      <c r="I133" s="1">
        <v>71</v>
      </c>
      <c r="J133" s="1">
        <v>45</v>
      </c>
      <c r="K133" s="1">
        <v>28</v>
      </c>
      <c r="M133" s="123">
        <f t="shared" si="57"/>
        <v>79440</v>
      </c>
      <c r="N133" s="123">
        <f t="shared" si="58"/>
        <v>3</v>
      </c>
      <c r="O133" s="123">
        <f t="shared" si="47"/>
        <v>40.766666666666666</v>
      </c>
      <c r="P133" s="123">
        <f t="shared" si="65"/>
        <v>457.33333333333331</v>
      </c>
      <c r="Q133" s="123">
        <f t="shared" si="59"/>
        <v>357</v>
      </c>
      <c r="R133" s="123">
        <f t="shared" si="60"/>
        <v>294</v>
      </c>
      <c r="S133" s="123">
        <f t="shared" si="61"/>
        <v>213.33333333333334</v>
      </c>
      <c r="T133" s="123">
        <f t="shared" si="62"/>
        <v>115.66666666666667</v>
      </c>
      <c r="U133" s="123">
        <f t="shared" si="63"/>
        <v>83.333333333333329</v>
      </c>
      <c r="V133" s="123">
        <f t="shared" si="64"/>
        <v>48.666666666666664</v>
      </c>
      <c r="X133" s="1">
        <f t="shared" si="48"/>
        <v>1</v>
      </c>
      <c r="Y133" s="1">
        <f t="shared" si="49"/>
        <v>1</v>
      </c>
      <c r="Z133" s="1">
        <f t="shared" si="50"/>
        <v>1</v>
      </c>
      <c r="AA133" s="1">
        <f t="shared" si="51"/>
        <v>1</v>
      </c>
      <c r="AB133" s="1">
        <f t="shared" si="52"/>
        <v>1</v>
      </c>
      <c r="AC133" s="1">
        <f t="shared" si="53"/>
        <v>1</v>
      </c>
      <c r="AD133" s="1">
        <f t="shared" si="54"/>
        <v>1</v>
      </c>
      <c r="AE133" s="1">
        <f t="shared" si="55"/>
        <v>1</v>
      </c>
      <c r="AF133" s="1">
        <f t="shared" si="56"/>
        <v>1</v>
      </c>
    </row>
    <row r="134" spans="2:32" x14ac:dyDescent="0.3">
      <c r="B134" s="1">
        <v>79532</v>
      </c>
      <c r="C134" s="1">
        <v>2</v>
      </c>
      <c r="D134" s="1">
        <v>40.5</v>
      </c>
      <c r="E134" s="1">
        <v>381</v>
      </c>
      <c r="F134" s="1">
        <v>322</v>
      </c>
      <c r="G134" s="1">
        <v>285</v>
      </c>
      <c r="H134" s="1">
        <v>226</v>
      </c>
      <c r="I134" s="1">
        <v>138</v>
      </c>
      <c r="J134" s="1">
        <v>100</v>
      </c>
      <c r="K134" s="1">
        <v>56</v>
      </c>
      <c r="M134" s="123">
        <f t="shared" si="57"/>
        <v>79532</v>
      </c>
      <c r="N134" s="123">
        <f t="shared" si="58"/>
        <v>3</v>
      </c>
      <c r="O134" s="123">
        <f t="shared" si="47"/>
        <v>40.699999999999996</v>
      </c>
      <c r="P134" s="123">
        <f t="shared" si="65"/>
        <v>380.33333333333331</v>
      </c>
      <c r="Q134" s="123">
        <f t="shared" si="59"/>
        <v>319</v>
      </c>
      <c r="R134" s="123">
        <f t="shared" si="60"/>
        <v>280.66666666666669</v>
      </c>
      <c r="S134" s="123">
        <f t="shared" si="61"/>
        <v>224.33333333333334</v>
      </c>
      <c r="T134" s="123">
        <f t="shared" si="62"/>
        <v>138.33333333333334</v>
      </c>
      <c r="U134" s="123">
        <f t="shared" si="63"/>
        <v>103</v>
      </c>
      <c r="V134" s="123">
        <f t="shared" si="64"/>
        <v>59.333333333333336</v>
      </c>
      <c r="X134" s="1">
        <f t="shared" si="48"/>
        <v>1</v>
      </c>
      <c r="Y134" s="1">
        <f t="shared" si="49"/>
        <v>1</v>
      </c>
      <c r="Z134" s="1">
        <f t="shared" si="50"/>
        <v>1</v>
      </c>
      <c r="AA134" s="1">
        <f t="shared" si="51"/>
        <v>1</v>
      </c>
      <c r="AB134" s="1">
        <f t="shared" si="52"/>
        <v>1</v>
      </c>
      <c r="AC134" s="1">
        <f t="shared" si="53"/>
        <v>1</v>
      </c>
      <c r="AD134" s="1">
        <f t="shared" si="54"/>
        <v>1</v>
      </c>
      <c r="AE134" s="1">
        <f t="shared" si="55"/>
        <v>1</v>
      </c>
      <c r="AF134" s="1">
        <f t="shared" si="56"/>
        <v>1</v>
      </c>
    </row>
    <row r="135" spans="2:32" hidden="1" x14ac:dyDescent="0.3">
      <c r="B135" s="1">
        <v>79532</v>
      </c>
      <c r="C135" s="1">
        <v>3</v>
      </c>
      <c r="D135" s="1">
        <v>40.5</v>
      </c>
      <c r="E135" s="1">
        <v>370</v>
      </c>
      <c r="F135" s="1">
        <v>317</v>
      </c>
      <c r="G135" s="1">
        <v>277</v>
      </c>
      <c r="H135" s="1">
        <v>222</v>
      </c>
      <c r="I135" s="1">
        <v>138</v>
      </c>
      <c r="J135" s="1">
        <v>105</v>
      </c>
      <c r="K135" s="1">
        <v>62</v>
      </c>
      <c r="M135" s="123">
        <f t="shared" si="57"/>
        <v>79601.666666666672</v>
      </c>
      <c r="N135" s="123">
        <f t="shared" si="58"/>
        <v>3</v>
      </c>
      <c r="O135" s="123">
        <f t="shared" si="47"/>
        <v>40.133333333333333</v>
      </c>
      <c r="P135" s="123">
        <f t="shared" si="65"/>
        <v>503.33333333333331</v>
      </c>
      <c r="Q135" s="123">
        <f t="shared" si="59"/>
        <v>406</v>
      </c>
      <c r="R135" s="123">
        <f t="shared" si="60"/>
        <v>324.66666666666669</v>
      </c>
      <c r="S135" s="123">
        <f t="shared" si="61"/>
        <v>239.33333333333334</v>
      </c>
      <c r="T135" s="123">
        <f t="shared" si="62"/>
        <v>133.66666666666666</v>
      </c>
      <c r="U135" s="123">
        <f t="shared" si="63"/>
        <v>92.333333333333329</v>
      </c>
      <c r="V135" s="123">
        <f t="shared" si="64"/>
        <v>61.666666666666664</v>
      </c>
      <c r="X135" s="1">
        <f t="shared" si="48"/>
        <v>1</v>
      </c>
      <c r="Y135" s="1">
        <f t="shared" si="49"/>
        <v>1</v>
      </c>
      <c r="Z135" s="1">
        <f t="shared" si="50"/>
        <v>1</v>
      </c>
      <c r="AA135" s="1">
        <f t="shared" si="51"/>
        <v>1</v>
      </c>
      <c r="AB135" s="1">
        <f t="shared" si="52"/>
        <v>1</v>
      </c>
      <c r="AC135" s="1">
        <f t="shared" si="53"/>
        <v>1</v>
      </c>
      <c r="AD135" s="1">
        <f t="shared" si="54"/>
        <v>1</v>
      </c>
      <c r="AE135" s="1">
        <f t="shared" si="55"/>
        <v>1</v>
      </c>
      <c r="AF135" s="1">
        <f t="shared" si="56"/>
        <v>1</v>
      </c>
    </row>
    <row r="136" spans="2:32" hidden="1" x14ac:dyDescent="0.3">
      <c r="B136" s="1">
        <v>79532</v>
      </c>
      <c r="C136" s="1">
        <v>4</v>
      </c>
      <c r="D136" s="1">
        <v>41.1</v>
      </c>
      <c r="E136" s="1">
        <v>390</v>
      </c>
      <c r="F136" s="1">
        <v>318</v>
      </c>
      <c r="G136" s="1">
        <v>280</v>
      </c>
      <c r="H136" s="1">
        <v>225</v>
      </c>
      <c r="I136" s="1">
        <v>139</v>
      </c>
      <c r="J136" s="1">
        <v>104</v>
      </c>
      <c r="K136" s="1">
        <v>60</v>
      </c>
      <c r="M136" s="123">
        <f t="shared" si="57"/>
        <v>79671.333333333328</v>
      </c>
      <c r="N136" s="123">
        <f t="shared" si="58"/>
        <v>3</v>
      </c>
      <c r="O136" s="123">
        <f t="shared" si="47"/>
        <v>39.6</v>
      </c>
      <c r="P136" s="123">
        <f t="shared" si="65"/>
        <v>609.33333333333337</v>
      </c>
      <c r="Q136" s="123">
        <f t="shared" si="59"/>
        <v>486</v>
      </c>
      <c r="R136" s="123">
        <f t="shared" si="60"/>
        <v>368.33333333333331</v>
      </c>
      <c r="S136" s="123">
        <f t="shared" si="61"/>
        <v>254.33333333333334</v>
      </c>
      <c r="T136" s="123">
        <f t="shared" si="62"/>
        <v>129.66666666666666</v>
      </c>
      <c r="U136" s="123">
        <f t="shared" si="63"/>
        <v>90</v>
      </c>
      <c r="V136" s="123">
        <f t="shared" si="64"/>
        <v>103.66666666666667</v>
      </c>
      <c r="X136" s="1">
        <f t="shared" si="48"/>
        <v>1</v>
      </c>
      <c r="Y136" s="1">
        <f t="shared" si="49"/>
        <v>1</v>
      </c>
      <c r="Z136" s="1">
        <f t="shared" si="50"/>
        <v>1</v>
      </c>
      <c r="AA136" s="1">
        <f t="shared" si="51"/>
        <v>1</v>
      </c>
      <c r="AB136" s="1">
        <f t="shared" si="52"/>
        <v>1</v>
      </c>
      <c r="AC136" s="1">
        <f t="shared" si="53"/>
        <v>1</v>
      </c>
      <c r="AD136" s="1">
        <f t="shared" si="54"/>
        <v>1</v>
      </c>
      <c r="AE136" s="1">
        <f t="shared" si="55"/>
        <v>0</v>
      </c>
      <c r="AF136" s="1">
        <f t="shared" si="56"/>
        <v>1</v>
      </c>
    </row>
    <row r="137" spans="2:32" x14ac:dyDescent="0.3">
      <c r="B137" s="1">
        <v>79741</v>
      </c>
      <c r="C137" s="1">
        <v>2</v>
      </c>
      <c r="D137" s="1">
        <v>38.799999999999997</v>
      </c>
      <c r="E137" s="1">
        <v>750</v>
      </c>
      <c r="F137" s="1">
        <v>583</v>
      </c>
      <c r="G137" s="1">
        <v>417</v>
      </c>
      <c r="H137" s="1">
        <v>271</v>
      </c>
      <c r="I137" s="1">
        <v>124</v>
      </c>
      <c r="J137" s="1">
        <v>68</v>
      </c>
      <c r="K137" s="1">
        <v>63</v>
      </c>
      <c r="M137" s="123">
        <f t="shared" si="57"/>
        <v>79741</v>
      </c>
      <c r="N137" s="123">
        <f t="shared" si="58"/>
        <v>3</v>
      </c>
      <c r="O137" s="123">
        <f t="shared" si="47"/>
        <v>38.833333333333329</v>
      </c>
      <c r="P137" s="123">
        <f t="shared" si="65"/>
        <v>708</v>
      </c>
      <c r="Q137" s="123">
        <f t="shared" si="59"/>
        <v>562.33333333333337</v>
      </c>
      <c r="R137" s="123">
        <f t="shared" si="60"/>
        <v>408.66666666666669</v>
      </c>
      <c r="S137" s="123">
        <f t="shared" si="61"/>
        <v>267.33333333333331</v>
      </c>
      <c r="T137" s="123">
        <f t="shared" si="62"/>
        <v>124.66666666666667</v>
      </c>
      <c r="U137" s="123">
        <f t="shared" si="63"/>
        <v>86.666666666666671</v>
      </c>
      <c r="V137" s="123">
        <f t="shared" si="64"/>
        <v>346.66666666666669</v>
      </c>
      <c r="X137" s="1">
        <f t="shared" si="48"/>
        <v>1</v>
      </c>
      <c r="Y137" s="1">
        <f t="shared" si="49"/>
        <v>1</v>
      </c>
      <c r="Z137" s="1">
        <f t="shared" si="50"/>
        <v>1</v>
      </c>
      <c r="AA137" s="1">
        <f t="shared" si="51"/>
        <v>1</v>
      </c>
      <c r="AB137" s="1">
        <f t="shared" si="52"/>
        <v>1</v>
      </c>
      <c r="AC137" s="1">
        <f t="shared" si="53"/>
        <v>1</v>
      </c>
      <c r="AD137" s="1">
        <f t="shared" si="54"/>
        <v>1</v>
      </c>
      <c r="AE137" s="1">
        <f t="shared" si="55"/>
        <v>0</v>
      </c>
      <c r="AF137" s="1">
        <f t="shared" si="56"/>
        <v>1</v>
      </c>
    </row>
    <row r="138" spans="2:32" hidden="1" x14ac:dyDescent="0.3">
      <c r="B138" s="1">
        <v>79741</v>
      </c>
      <c r="C138" s="1">
        <v>3</v>
      </c>
      <c r="D138" s="1">
        <v>38.9</v>
      </c>
      <c r="E138" s="1">
        <v>688</v>
      </c>
      <c r="F138" s="1">
        <v>557</v>
      </c>
      <c r="G138" s="1">
        <v>408</v>
      </c>
      <c r="H138" s="1">
        <v>267</v>
      </c>
      <c r="I138" s="1">
        <v>126</v>
      </c>
      <c r="J138" s="1">
        <v>98</v>
      </c>
      <c r="K138" s="1">
        <v>188</v>
      </c>
      <c r="M138" s="123">
        <f t="shared" si="57"/>
        <v>79826.666666666672</v>
      </c>
      <c r="N138" s="123">
        <f t="shared" si="58"/>
        <v>3</v>
      </c>
      <c r="O138" s="123">
        <f t="shared" si="47"/>
        <v>39.766666666666659</v>
      </c>
      <c r="P138" s="123">
        <f t="shared" si="65"/>
        <v>618.33333333333337</v>
      </c>
      <c r="Q138" s="123">
        <f t="shared" si="59"/>
        <v>494.66666666666669</v>
      </c>
      <c r="R138" s="123">
        <f t="shared" si="60"/>
        <v>367.33333333333331</v>
      </c>
      <c r="S138" s="123">
        <f t="shared" si="61"/>
        <v>242.66666666666666</v>
      </c>
      <c r="T138" s="123">
        <f t="shared" si="62"/>
        <v>115.33333333333333</v>
      </c>
      <c r="U138" s="123">
        <f t="shared" si="63"/>
        <v>88.666666666666671</v>
      </c>
      <c r="V138" s="123">
        <f t="shared" si="64"/>
        <v>341.66666666666669</v>
      </c>
      <c r="X138" s="1">
        <f t="shared" si="48"/>
        <v>1</v>
      </c>
      <c r="Y138" s="1">
        <f t="shared" si="49"/>
        <v>1</v>
      </c>
      <c r="Z138" s="1">
        <f t="shared" si="50"/>
        <v>1</v>
      </c>
      <c r="AA138" s="1">
        <f t="shared" si="51"/>
        <v>1</v>
      </c>
      <c r="AB138" s="1">
        <f t="shared" si="52"/>
        <v>1</v>
      </c>
      <c r="AC138" s="1">
        <f t="shared" si="53"/>
        <v>1</v>
      </c>
      <c r="AD138" s="1">
        <f t="shared" si="54"/>
        <v>1</v>
      </c>
      <c r="AE138" s="1">
        <f t="shared" si="55"/>
        <v>0</v>
      </c>
      <c r="AF138" s="1">
        <f t="shared" si="56"/>
        <v>1</v>
      </c>
    </row>
    <row r="139" spans="2:32" hidden="1" x14ac:dyDescent="0.3">
      <c r="B139" s="1">
        <v>79741</v>
      </c>
      <c r="C139" s="1">
        <v>4</v>
      </c>
      <c r="D139" s="1">
        <v>38.799999999999997</v>
      </c>
      <c r="E139" s="1">
        <v>686</v>
      </c>
      <c r="F139" s="1">
        <v>547</v>
      </c>
      <c r="G139" s="1">
        <v>401</v>
      </c>
      <c r="H139" s="1">
        <v>264</v>
      </c>
      <c r="I139" s="1">
        <v>124</v>
      </c>
      <c r="J139" s="1">
        <v>94</v>
      </c>
      <c r="K139" s="1">
        <v>789</v>
      </c>
      <c r="M139" s="123">
        <f t="shared" si="57"/>
        <v>79912.333333333328</v>
      </c>
      <c r="N139" s="123">
        <f t="shared" si="58"/>
        <v>3</v>
      </c>
      <c r="O139" s="123">
        <f t="shared" si="47"/>
        <v>40.700000000000003</v>
      </c>
      <c r="P139" s="123">
        <f t="shared" si="65"/>
        <v>541</v>
      </c>
      <c r="Q139" s="123">
        <f t="shared" si="59"/>
        <v>433</v>
      </c>
      <c r="R139" s="123">
        <f t="shared" si="60"/>
        <v>327.33333333333331</v>
      </c>
      <c r="S139" s="123">
        <f t="shared" si="61"/>
        <v>219.33333333333334</v>
      </c>
      <c r="T139" s="123">
        <f t="shared" si="62"/>
        <v>105.66666666666667</v>
      </c>
      <c r="U139" s="123">
        <f t="shared" si="63"/>
        <v>81.666666666666671</v>
      </c>
      <c r="V139" s="123">
        <f t="shared" si="64"/>
        <v>292.66666666666669</v>
      </c>
      <c r="X139" s="1">
        <f t="shared" si="48"/>
        <v>1</v>
      </c>
      <c r="Y139" s="1">
        <f t="shared" si="49"/>
        <v>1</v>
      </c>
      <c r="Z139" s="1">
        <f t="shared" si="50"/>
        <v>1</v>
      </c>
      <c r="AA139" s="1">
        <f t="shared" si="51"/>
        <v>1</v>
      </c>
      <c r="AB139" s="1">
        <f t="shared" si="52"/>
        <v>1</v>
      </c>
      <c r="AC139" s="1">
        <f t="shared" si="53"/>
        <v>1</v>
      </c>
      <c r="AD139" s="1">
        <f t="shared" si="54"/>
        <v>1</v>
      </c>
      <c r="AE139" s="1">
        <f t="shared" si="55"/>
        <v>0</v>
      </c>
      <c r="AF139" s="1">
        <f t="shared" si="56"/>
        <v>1</v>
      </c>
    </row>
    <row r="140" spans="2:32" x14ac:dyDescent="0.3">
      <c r="B140" s="1">
        <v>79998</v>
      </c>
      <c r="C140" s="1">
        <v>2</v>
      </c>
      <c r="D140" s="1">
        <v>41.6</v>
      </c>
      <c r="E140" s="1">
        <v>481</v>
      </c>
      <c r="F140" s="1">
        <v>380</v>
      </c>
      <c r="G140" s="1">
        <v>293</v>
      </c>
      <c r="H140" s="1">
        <v>197</v>
      </c>
      <c r="I140" s="1">
        <v>96</v>
      </c>
      <c r="J140" s="1">
        <v>74</v>
      </c>
      <c r="K140" s="1">
        <v>48</v>
      </c>
      <c r="M140" s="123">
        <f t="shared" si="57"/>
        <v>79998</v>
      </c>
      <c r="N140" s="123">
        <f t="shared" si="58"/>
        <v>3</v>
      </c>
      <c r="O140" s="123">
        <f t="shared" si="47"/>
        <v>41.6</v>
      </c>
      <c r="P140" s="123">
        <f t="shared" si="65"/>
        <v>463.66666666666669</v>
      </c>
      <c r="Q140" s="123">
        <f t="shared" si="59"/>
        <v>373.66666666666669</v>
      </c>
      <c r="R140" s="123">
        <f t="shared" si="60"/>
        <v>289</v>
      </c>
      <c r="S140" s="123">
        <f t="shared" si="61"/>
        <v>196</v>
      </c>
      <c r="T140" s="123">
        <f t="shared" si="62"/>
        <v>96.333333333333329</v>
      </c>
      <c r="U140" s="123">
        <f t="shared" si="63"/>
        <v>72.333333333333329</v>
      </c>
      <c r="V140" s="123">
        <f t="shared" si="64"/>
        <v>45</v>
      </c>
      <c r="X140" s="1">
        <f t="shared" si="48"/>
        <v>1</v>
      </c>
      <c r="Y140" s="1">
        <f t="shared" si="49"/>
        <v>1</v>
      </c>
      <c r="Z140" s="1">
        <f t="shared" si="50"/>
        <v>1</v>
      </c>
      <c r="AA140" s="1">
        <f t="shared" si="51"/>
        <v>1</v>
      </c>
      <c r="AB140" s="1">
        <f t="shared" si="52"/>
        <v>1</v>
      </c>
      <c r="AC140" s="1">
        <f t="shared" si="53"/>
        <v>1</v>
      </c>
      <c r="AD140" s="1">
        <f t="shared" si="54"/>
        <v>1</v>
      </c>
      <c r="AE140" s="1">
        <f t="shared" si="55"/>
        <v>1</v>
      </c>
      <c r="AF140" s="1">
        <f t="shared" si="56"/>
        <v>1</v>
      </c>
    </row>
    <row r="141" spans="2:32" hidden="1" x14ac:dyDescent="0.3">
      <c r="B141" s="1">
        <v>79998</v>
      </c>
      <c r="C141" s="1">
        <v>3</v>
      </c>
      <c r="D141" s="1">
        <v>41.7</v>
      </c>
      <c r="E141" s="1">
        <v>456</v>
      </c>
      <c r="F141" s="1">
        <v>372</v>
      </c>
      <c r="G141" s="1">
        <v>288</v>
      </c>
      <c r="H141" s="1">
        <v>197</v>
      </c>
      <c r="I141" s="1">
        <v>97</v>
      </c>
      <c r="J141" s="1">
        <v>77</v>
      </c>
      <c r="K141" s="1">
        <v>41</v>
      </c>
      <c r="M141" s="123">
        <f t="shared" si="57"/>
        <v>80083.333333333328</v>
      </c>
      <c r="N141" s="123">
        <f t="shared" si="58"/>
        <v>3</v>
      </c>
      <c r="O141" s="123">
        <f t="shared" si="47"/>
        <v>41.633333333333333</v>
      </c>
      <c r="P141" s="123">
        <f t="shared" si="65"/>
        <v>458</v>
      </c>
      <c r="Q141" s="123">
        <f t="shared" si="59"/>
        <v>353</v>
      </c>
      <c r="R141" s="123">
        <f t="shared" si="60"/>
        <v>274</v>
      </c>
      <c r="S141" s="123">
        <f t="shared" si="61"/>
        <v>188.33333333333334</v>
      </c>
      <c r="T141" s="123">
        <f t="shared" si="62"/>
        <v>93</v>
      </c>
      <c r="U141" s="123">
        <f t="shared" si="63"/>
        <v>68.333333333333329</v>
      </c>
      <c r="V141" s="123">
        <f t="shared" si="64"/>
        <v>42.333333333333336</v>
      </c>
      <c r="X141" s="1">
        <f t="shared" si="48"/>
        <v>1</v>
      </c>
      <c r="Y141" s="1">
        <f t="shared" si="49"/>
        <v>1</v>
      </c>
      <c r="Z141" s="1">
        <f t="shared" si="50"/>
        <v>1</v>
      </c>
      <c r="AA141" s="1">
        <f t="shared" si="51"/>
        <v>1</v>
      </c>
      <c r="AB141" s="1">
        <f t="shared" si="52"/>
        <v>1</v>
      </c>
      <c r="AC141" s="1">
        <f t="shared" si="53"/>
        <v>1</v>
      </c>
      <c r="AD141" s="1">
        <f t="shared" si="54"/>
        <v>1</v>
      </c>
      <c r="AE141" s="1">
        <f t="shared" si="55"/>
        <v>1</v>
      </c>
      <c r="AF141" s="1">
        <f t="shared" si="56"/>
        <v>1</v>
      </c>
    </row>
    <row r="142" spans="2:32" hidden="1" x14ac:dyDescent="0.3">
      <c r="B142" s="1">
        <v>79998</v>
      </c>
      <c r="C142" s="1">
        <v>4</v>
      </c>
      <c r="D142" s="1">
        <v>41.5</v>
      </c>
      <c r="E142" s="1">
        <v>454</v>
      </c>
      <c r="F142" s="1">
        <v>369</v>
      </c>
      <c r="G142" s="1">
        <v>286</v>
      </c>
      <c r="H142" s="1">
        <v>194</v>
      </c>
      <c r="I142" s="1">
        <v>96</v>
      </c>
      <c r="J142" s="1">
        <v>66</v>
      </c>
      <c r="K142" s="1">
        <v>46</v>
      </c>
      <c r="M142" s="123">
        <f t="shared" si="57"/>
        <v>80168.666666666672</v>
      </c>
      <c r="N142" s="123">
        <f t="shared" si="58"/>
        <v>3</v>
      </c>
      <c r="O142" s="123">
        <f t="shared" si="47"/>
        <v>41.633333333333333</v>
      </c>
      <c r="P142" s="123">
        <f t="shared" si="65"/>
        <v>443</v>
      </c>
      <c r="Q142" s="123">
        <f t="shared" si="59"/>
        <v>331.66666666666669</v>
      </c>
      <c r="R142" s="123">
        <f t="shared" si="60"/>
        <v>258.66666666666669</v>
      </c>
      <c r="S142" s="123">
        <f t="shared" si="61"/>
        <v>179</v>
      </c>
      <c r="T142" s="123">
        <f t="shared" si="62"/>
        <v>89.333333333333329</v>
      </c>
      <c r="U142" s="123">
        <f t="shared" si="63"/>
        <v>63</v>
      </c>
      <c r="V142" s="123">
        <f t="shared" si="64"/>
        <v>42</v>
      </c>
      <c r="X142" s="1">
        <f t="shared" si="48"/>
        <v>1</v>
      </c>
      <c r="Y142" s="1">
        <f t="shared" si="49"/>
        <v>1</v>
      </c>
      <c r="Z142" s="1">
        <f t="shared" si="50"/>
        <v>1</v>
      </c>
      <c r="AA142" s="1">
        <f t="shared" si="51"/>
        <v>1</v>
      </c>
      <c r="AB142" s="1">
        <f t="shared" si="52"/>
        <v>1</v>
      </c>
      <c r="AC142" s="1">
        <f t="shared" si="53"/>
        <v>1</v>
      </c>
      <c r="AD142" s="1">
        <f t="shared" si="54"/>
        <v>1</v>
      </c>
      <c r="AE142" s="1">
        <f t="shared" si="55"/>
        <v>1</v>
      </c>
      <c r="AF142" s="1">
        <f t="shared" si="56"/>
        <v>1</v>
      </c>
    </row>
    <row r="143" spans="2:32" x14ac:dyDescent="0.3">
      <c r="B143" s="1">
        <v>80254</v>
      </c>
      <c r="C143" s="1">
        <v>2</v>
      </c>
      <c r="D143" s="1">
        <v>41.7</v>
      </c>
      <c r="E143" s="1">
        <v>464</v>
      </c>
      <c r="F143" s="1">
        <v>318</v>
      </c>
      <c r="G143" s="1">
        <v>248</v>
      </c>
      <c r="H143" s="1">
        <v>174</v>
      </c>
      <c r="I143" s="1">
        <v>86</v>
      </c>
      <c r="J143" s="1">
        <v>62</v>
      </c>
      <c r="K143" s="1">
        <v>40</v>
      </c>
      <c r="M143" s="123">
        <f t="shared" si="57"/>
        <v>80254</v>
      </c>
      <c r="N143" s="123">
        <f t="shared" si="58"/>
        <v>3</v>
      </c>
      <c r="O143" s="123">
        <f t="shared" si="47"/>
        <v>41.666666666666664</v>
      </c>
      <c r="P143" s="123">
        <f t="shared" si="65"/>
        <v>429</v>
      </c>
      <c r="Q143" s="123">
        <f t="shared" si="59"/>
        <v>311</v>
      </c>
      <c r="R143" s="123">
        <f t="shared" si="60"/>
        <v>244</v>
      </c>
      <c r="S143" s="123">
        <f t="shared" si="61"/>
        <v>170.66666666666666</v>
      </c>
      <c r="T143" s="123">
        <f t="shared" si="62"/>
        <v>86</v>
      </c>
      <c r="U143" s="123">
        <f t="shared" si="63"/>
        <v>61.666666666666664</v>
      </c>
      <c r="V143" s="123">
        <f t="shared" si="64"/>
        <v>39.666666666666664</v>
      </c>
      <c r="X143" s="1">
        <f t="shared" si="48"/>
        <v>1</v>
      </c>
      <c r="Y143" s="1">
        <f t="shared" si="49"/>
        <v>1</v>
      </c>
      <c r="Z143" s="1">
        <f t="shared" si="50"/>
        <v>1</v>
      </c>
      <c r="AA143" s="1">
        <f t="shared" si="51"/>
        <v>1</v>
      </c>
      <c r="AB143" s="1">
        <f t="shared" si="52"/>
        <v>1</v>
      </c>
      <c r="AC143" s="1">
        <f t="shared" si="53"/>
        <v>1</v>
      </c>
      <c r="AD143" s="1">
        <f t="shared" si="54"/>
        <v>1</v>
      </c>
      <c r="AE143" s="1">
        <f t="shared" si="55"/>
        <v>1</v>
      </c>
      <c r="AF143" s="1">
        <f t="shared" si="56"/>
        <v>1</v>
      </c>
    </row>
    <row r="144" spans="2:32" hidden="1" x14ac:dyDescent="0.3">
      <c r="B144" s="1">
        <v>80254</v>
      </c>
      <c r="C144" s="1">
        <v>3</v>
      </c>
      <c r="D144" s="1">
        <v>41.7</v>
      </c>
      <c r="E144" s="1">
        <v>411</v>
      </c>
      <c r="F144" s="1">
        <v>308</v>
      </c>
      <c r="G144" s="1">
        <v>242</v>
      </c>
      <c r="H144" s="1">
        <v>169</v>
      </c>
      <c r="I144" s="1">
        <v>86</v>
      </c>
      <c r="J144" s="1">
        <v>61</v>
      </c>
      <c r="K144" s="1">
        <v>40</v>
      </c>
      <c r="M144" s="123">
        <f t="shared" si="57"/>
        <v>80359.666666666672</v>
      </c>
      <c r="N144" s="123">
        <f t="shared" si="58"/>
        <v>3</v>
      </c>
      <c r="O144" s="123">
        <f t="shared" si="47"/>
        <v>40.733333333333341</v>
      </c>
      <c r="P144" s="123">
        <f t="shared" si="65"/>
        <v>470.66666666666669</v>
      </c>
      <c r="Q144" s="123">
        <f t="shared" si="59"/>
        <v>367.66666666666669</v>
      </c>
      <c r="R144" s="123">
        <f t="shared" si="60"/>
        <v>273.33333333333331</v>
      </c>
      <c r="S144" s="123">
        <f t="shared" si="61"/>
        <v>182</v>
      </c>
      <c r="T144" s="123">
        <f t="shared" si="62"/>
        <v>91.666666666666671</v>
      </c>
      <c r="U144" s="123">
        <f t="shared" si="63"/>
        <v>65.666666666666671</v>
      </c>
      <c r="V144" s="123">
        <f t="shared" si="64"/>
        <v>42</v>
      </c>
      <c r="X144" s="1">
        <f t="shared" si="48"/>
        <v>1</v>
      </c>
      <c r="Y144" s="1">
        <f t="shared" si="49"/>
        <v>1</v>
      </c>
      <c r="Z144" s="1">
        <f t="shared" si="50"/>
        <v>1</v>
      </c>
      <c r="AA144" s="1">
        <f t="shared" si="51"/>
        <v>1</v>
      </c>
      <c r="AB144" s="1">
        <f t="shared" si="52"/>
        <v>1</v>
      </c>
      <c r="AC144" s="1">
        <f t="shared" si="53"/>
        <v>1</v>
      </c>
      <c r="AD144" s="1">
        <f t="shared" si="54"/>
        <v>1</v>
      </c>
      <c r="AE144" s="1">
        <f t="shared" si="55"/>
        <v>1</v>
      </c>
      <c r="AF144" s="1">
        <f t="shared" si="56"/>
        <v>1</v>
      </c>
    </row>
    <row r="145" spans="2:32" hidden="1" x14ac:dyDescent="0.3">
      <c r="B145" s="1">
        <v>80254</v>
      </c>
      <c r="C145" s="1">
        <v>4</v>
      </c>
      <c r="D145" s="1">
        <v>41.6</v>
      </c>
      <c r="E145" s="1">
        <v>412</v>
      </c>
      <c r="F145" s="1">
        <v>307</v>
      </c>
      <c r="G145" s="1">
        <v>242</v>
      </c>
      <c r="H145" s="1">
        <v>169</v>
      </c>
      <c r="I145" s="1">
        <v>86</v>
      </c>
      <c r="J145" s="1">
        <v>62</v>
      </c>
      <c r="K145" s="1">
        <v>39</v>
      </c>
      <c r="M145" s="123">
        <f t="shared" si="57"/>
        <v>80465.333333333328</v>
      </c>
      <c r="N145" s="123">
        <f t="shared" si="58"/>
        <v>3</v>
      </c>
      <c r="O145" s="123">
        <f t="shared" si="47"/>
        <v>39.93333333333333</v>
      </c>
      <c r="P145" s="123">
        <f t="shared" si="65"/>
        <v>506.33333333333331</v>
      </c>
      <c r="Q145" s="123">
        <f t="shared" si="59"/>
        <v>420</v>
      </c>
      <c r="R145" s="123">
        <f t="shared" si="60"/>
        <v>300.66666666666669</v>
      </c>
      <c r="S145" s="123">
        <f t="shared" si="61"/>
        <v>193.33333333333334</v>
      </c>
      <c r="T145" s="123">
        <f t="shared" si="62"/>
        <v>97.333333333333329</v>
      </c>
      <c r="U145" s="123">
        <f t="shared" si="63"/>
        <v>71.666666666666671</v>
      </c>
      <c r="V145" s="123">
        <f t="shared" si="64"/>
        <v>44.666666666666664</v>
      </c>
      <c r="X145" s="1">
        <f t="shared" si="48"/>
        <v>1</v>
      </c>
      <c r="Y145" s="1">
        <f t="shared" si="49"/>
        <v>1</v>
      </c>
      <c r="Z145" s="1">
        <f t="shared" si="50"/>
        <v>1</v>
      </c>
      <c r="AA145" s="1">
        <f t="shared" si="51"/>
        <v>1</v>
      </c>
      <c r="AB145" s="1">
        <f t="shared" si="52"/>
        <v>1</v>
      </c>
      <c r="AC145" s="1">
        <f t="shared" si="53"/>
        <v>1</v>
      </c>
      <c r="AD145" s="1">
        <f t="shared" si="54"/>
        <v>1</v>
      </c>
      <c r="AE145" s="1">
        <f t="shared" si="55"/>
        <v>1</v>
      </c>
      <c r="AF145" s="1">
        <f t="shared" si="56"/>
        <v>1</v>
      </c>
    </row>
    <row r="146" spans="2:32" x14ac:dyDescent="0.3">
      <c r="B146" s="1">
        <v>80571</v>
      </c>
      <c r="C146" s="1">
        <v>2</v>
      </c>
      <c r="D146" s="1">
        <v>38.9</v>
      </c>
      <c r="E146" s="1">
        <v>589</v>
      </c>
      <c r="F146" s="1">
        <v>488</v>
      </c>
      <c r="G146" s="1">
        <v>336</v>
      </c>
      <c r="H146" s="1">
        <v>208</v>
      </c>
      <c r="I146" s="1">
        <v>103</v>
      </c>
      <c r="J146" s="1">
        <v>74</v>
      </c>
      <c r="K146" s="1">
        <v>47</v>
      </c>
      <c r="M146" s="123">
        <f t="shared" si="57"/>
        <v>80571</v>
      </c>
      <c r="N146" s="123">
        <f t="shared" si="58"/>
        <v>3</v>
      </c>
      <c r="O146" s="123">
        <f t="shared" si="47"/>
        <v>39.266666666666659</v>
      </c>
      <c r="P146" s="123">
        <f t="shared" si="65"/>
        <v>552.66666666666663</v>
      </c>
      <c r="Q146" s="123">
        <f t="shared" si="59"/>
        <v>472.33333333333331</v>
      </c>
      <c r="R146" s="123">
        <f t="shared" si="60"/>
        <v>328</v>
      </c>
      <c r="S146" s="123">
        <f t="shared" si="61"/>
        <v>205</v>
      </c>
      <c r="T146" s="123">
        <f t="shared" si="62"/>
        <v>103.33333333333333</v>
      </c>
      <c r="U146" s="123">
        <f t="shared" si="63"/>
        <v>77.666666666666671</v>
      </c>
      <c r="V146" s="123">
        <f t="shared" si="64"/>
        <v>48</v>
      </c>
      <c r="X146" s="1">
        <f t="shared" si="48"/>
        <v>1</v>
      </c>
      <c r="Y146" s="1">
        <f t="shared" si="49"/>
        <v>1</v>
      </c>
      <c r="Z146" s="1">
        <f t="shared" si="50"/>
        <v>1</v>
      </c>
      <c r="AA146" s="1">
        <f t="shared" si="51"/>
        <v>1</v>
      </c>
      <c r="AB146" s="1">
        <f t="shared" si="52"/>
        <v>1</v>
      </c>
      <c r="AC146" s="1">
        <f t="shared" si="53"/>
        <v>1</v>
      </c>
      <c r="AD146" s="1">
        <f t="shared" si="54"/>
        <v>1</v>
      </c>
      <c r="AE146" s="1">
        <f t="shared" si="55"/>
        <v>1</v>
      </c>
      <c r="AF146" s="1">
        <f t="shared" si="56"/>
        <v>1</v>
      </c>
    </row>
    <row r="147" spans="2:32" hidden="1" x14ac:dyDescent="0.3">
      <c r="B147" s="1">
        <v>80571</v>
      </c>
      <c r="C147" s="1">
        <v>3</v>
      </c>
      <c r="D147" s="1">
        <v>39.299999999999997</v>
      </c>
      <c r="E147" s="1">
        <v>518</v>
      </c>
      <c r="F147" s="1">
        <v>465</v>
      </c>
      <c r="G147" s="1">
        <v>324</v>
      </c>
      <c r="H147" s="1">
        <v>203</v>
      </c>
      <c r="I147" s="1">
        <v>103</v>
      </c>
      <c r="J147" s="1">
        <v>79</v>
      </c>
      <c r="K147" s="1">
        <v>48</v>
      </c>
      <c r="M147" s="123">
        <f t="shared" si="57"/>
        <v>80649.666666666672</v>
      </c>
      <c r="N147" s="123">
        <f t="shared" si="58"/>
        <v>3</v>
      </c>
      <c r="O147" s="123">
        <f t="shared" ref="O147:O205" si="66">AVERAGE(D147:D149)</f>
        <v>39.56666666666667</v>
      </c>
      <c r="P147" s="123">
        <f t="shared" si="65"/>
        <v>635.33333333333337</v>
      </c>
      <c r="Q147" s="123">
        <f t="shared" si="59"/>
        <v>512.66666666666663</v>
      </c>
      <c r="R147" s="123">
        <f t="shared" si="60"/>
        <v>338.33333333333331</v>
      </c>
      <c r="S147" s="123">
        <f t="shared" si="61"/>
        <v>207</v>
      </c>
      <c r="T147" s="123">
        <f t="shared" si="62"/>
        <v>98.333333333333329</v>
      </c>
      <c r="U147" s="123">
        <f t="shared" si="63"/>
        <v>73.333333333333329</v>
      </c>
      <c r="V147" s="123">
        <f t="shared" si="64"/>
        <v>46.666666666666664</v>
      </c>
      <c r="X147" s="1">
        <f t="shared" si="48"/>
        <v>1</v>
      </c>
      <c r="Y147" s="1">
        <f t="shared" si="49"/>
        <v>1</v>
      </c>
      <c r="Z147" s="1">
        <f t="shared" si="50"/>
        <v>1</v>
      </c>
      <c r="AA147" s="1">
        <f t="shared" si="51"/>
        <v>1</v>
      </c>
      <c r="AB147" s="1">
        <f t="shared" si="52"/>
        <v>1</v>
      </c>
      <c r="AC147" s="1">
        <f t="shared" si="53"/>
        <v>1</v>
      </c>
      <c r="AD147" s="1">
        <f t="shared" si="54"/>
        <v>1</v>
      </c>
      <c r="AE147" s="1">
        <f t="shared" si="55"/>
        <v>1</v>
      </c>
      <c r="AF147" s="1">
        <f t="shared" si="56"/>
        <v>1</v>
      </c>
    </row>
    <row r="148" spans="2:32" hidden="1" x14ac:dyDescent="0.3">
      <c r="B148" s="1">
        <v>80571</v>
      </c>
      <c r="C148" s="1">
        <v>4</v>
      </c>
      <c r="D148" s="1">
        <v>39.6</v>
      </c>
      <c r="E148" s="1">
        <v>551</v>
      </c>
      <c r="F148" s="1">
        <v>464</v>
      </c>
      <c r="G148" s="1">
        <v>324</v>
      </c>
      <c r="H148" s="1">
        <v>204</v>
      </c>
      <c r="I148" s="1">
        <v>104</v>
      </c>
      <c r="J148" s="1">
        <v>80</v>
      </c>
      <c r="K148" s="1">
        <v>49</v>
      </c>
      <c r="M148" s="123">
        <f t="shared" si="57"/>
        <v>80728.333333333328</v>
      </c>
      <c r="N148" s="123">
        <f t="shared" si="58"/>
        <v>3</v>
      </c>
      <c r="O148" s="123">
        <f t="shared" si="66"/>
        <v>39.800000000000004</v>
      </c>
      <c r="P148" s="123">
        <f t="shared" si="65"/>
        <v>715</v>
      </c>
      <c r="Q148" s="123">
        <f t="shared" si="59"/>
        <v>550.33333333333337</v>
      </c>
      <c r="R148" s="123">
        <f t="shared" si="60"/>
        <v>349</v>
      </c>
      <c r="S148" s="123">
        <f t="shared" si="61"/>
        <v>210</v>
      </c>
      <c r="T148" s="123">
        <f t="shared" si="62"/>
        <v>93.666666666666671</v>
      </c>
      <c r="U148" s="123">
        <f t="shared" si="63"/>
        <v>67.666666666666671</v>
      </c>
      <c r="V148" s="123">
        <f t="shared" si="64"/>
        <v>45</v>
      </c>
      <c r="X148" s="1">
        <f t="shared" si="48"/>
        <v>1</v>
      </c>
      <c r="Y148" s="1">
        <f t="shared" si="49"/>
        <v>1</v>
      </c>
      <c r="Z148" s="1">
        <f t="shared" si="50"/>
        <v>1</v>
      </c>
      <c r="AA148" s="1">
        <f t="shared" si="51"/>
        <v>1</v>
      </c>
      <c r="AB148" s="1">
        <f t="shared" si="52"/>
        <v>1</v>
      </c>
      <c r="AC148" s="1">
        <f t="shared" si="53"/>
        <v>1</v>
      </c>
      <c r="AD148" s="1">
        <f t="shared" si="54"/>
        <v>1</v>
      </c>
      <c r="AE148" s="1">
        <f t="shared" si="55"/>
        <v>1</v>
      </c>
      <c r="AF148" s="1">
        <f t="shared" si="56"/>
        <v>1</v>
      </c>
    </row>
    <row r="149" spans="2:32" x14ac:dyDescent="0.3">
      <c r="B149" s="1">
        <v>80807</v>
      </c>
      <c r="C149" s="1">
        <v>2</v>
      </c>
      <c r="D149" s="1">
        <v>39.799999999999997</v>
      </c>
      <c r="E149" s="1">
        <v>837</v>
      </c>
      <c r="F149" s="1">
        <v>609</v>
      </c>
      <c r="G149" s="1">
        <v>367</v>
      </c>
      <c r="H149" s="1">
        <v>214</v>
      </c>
      <c r="I149" s="1">
        <v>88</v>
      </c>
      <c r="J149" s="1">
        <v>61</v>
      </c>
      <c r="K149" s="1">
        <v>43</v>
      </c>
      <c r="M149" s="123">
        <f t="shared" si="57"/>
        <v>80807</v>
      </c>
      <c r="N149" s="123">
        <f t="shared" si="58"/>
        <v>3</v>
      </c>
      <c r="O149" s="123">
        <f t="shared" si="66"/>
        <v>39.800000000000004</v>
      </c>
      <c r="P149" s="123">
        <f t="shared" si="65"/>
        <v>773.66666666666663</v>
      </c>
      <c r="Q149" s="123">
        <f t="shared" si="59"/>
        <v>585.33333333333337</v>
      </c>
      <c r="R149" s="123">
        <f t="shared" si="60"/>
        <v>358.33333333333331</v>
      </c>
      <c r="S149" s="123">
        <f t="shared" si="61"/>
        <v>212.33333333333334</v>
      </c>
      <c r="T149" s="123">
        <f t="shared" si="62"/>
        <v>88.666666666666671</v>
      </c>
      <c r="U149" s="123">
        <f t="shared" si="63"/>
        <v>61.333333333333336</v>
      </c>
      <c r="V149" s="123">
        <f t="shared" si="64"/>
        <v>43</v>
      </c>
      <c r="X149" s="1">
        <f t="shared" si="48"/>
        <v>1</v>
      </c>
      <c r="Y149" s="1">
        <f t="shared" si="49"/>
        <v>1</v>
      </c>
      <c r="Z149" s="1">
        <f t="shared" si="50"/>
        <v>1</v>
      </c>
      <c r="AA149" s="1">
        <f t="shared" si="51"/>
        <v>1</v>
      </c>
      <c r="AB149" s="1">
        <f t="shared" si="52"/>
        <v>1</v>
      </c>
      <c r="AC149" s="1">
        <f t="shared" si="53"/>
        <v>1</v>
      </c>
      <c r="AD149" s="1">
        <f t="shared" si="54"/>
        <v>1</v>
      </c>
      <c r="AE149" s="1">
        <f t="shared" si="55"/>
        <v>1</v>
      </c>
      <c r="AF149" s="1">
        <f t="shared" si="56"/>
        <v>1</v>
      </c>
    </row>
    <row r="150" spans="2:32" hidden="1" x14ac:dyDescent="0.3">
      <c r="B150" s="1">
        <v>80807</v>
      </c>
      <c r="C150" s="1">
        <v>3</v>
      </c>
      <c r="D150" s="1">
        <v>40</v>
      </c>
      <c r="E150" s="1">
        <v>757</v>
      </c>
      <c r="F150" s="1">
        <v>578</v>
      </c>
      <c r="G150" s="1">
        <v>356</v>
      </c>
      <c r="H150" s="1">
        <v>212</v>
      </c>
      <c r="I150" s="1">
        <v>89</v>
      </c>
      <c r="J150" s="1">
        <v>62</v>
      </c>
      <c r="K150" s="1">
        <v>43</v>
      </c>
      <c r="M150" s="123">
        <f t="shared" si="57"/>
        <v>80840.666666666672</v>
      </c>
      <c r="N150" s="123">
        <f t="shared" si="58"/>
        <v>3</v>
      </c>
      <c r="O150" s="123">
        <f t="shared" si="66"/>
        <v>39.033333333333331</v>
      </c>
      <c r="P150" s="123">
        <f t="shared" si="65"/>
        <v>876.33333333333337</v>
      </c>
      <c r="Q150" s="123">
        <f t="shared" si="59"/>
        <v>623.33333333333337</v>
      </c>
      <c r="R150" s="123">
        <f t="shared" si="60"/>
        <v>400</v>
      </c>
      <c r="S150" s="123">
        <f t="shared" si="61"/>
        <v>246.33333333333334</v>
      </c>
      <c r="T150" s="123">
        <f t="shared" si="62"/>
        <v>102</v>
      </c>
      <c r="U150" s="123">
        <f t="shared" si="63"/>
        <v>67.333333333333329</v>
      </c>
      <c r="V150" s="123">
        <f t="shared" si="64"/>
        <v>44.333333333333336</v>
      </c>
      <c r="X150" s="1">
        <f t="shared" si="48"/>
        <v>1</v>
      </c>
      <c r="Y150" s="1">
        <f t="shared" si="49"/>
        <v>1</v>
      </c>
      <c r="Z150" s="1">
        <f t="shared" si="50"/>
        <v>1</v>
      </c>
      <c r="AA150" s="1">
        <f t="shared" si="51"/>
        <v>1</v>
      </c>
      <c r="AB150" s="1">
        <f t="shared" si="52"/>
        <v>1</v>
      </c>
      <c r="AC150" s="1">
        <f t="shared" si="53"/>
        <v>1</v>
      </c>
      <c r="AD150" s="1">
        <f t="shared" si="54"/>
        <v>1</v>
      </c>
      <c r="AE150" s="1">
        <f t="shared" si="55"/>
        <v>1</v>
      </c>
      <c r="AF150" s="1">
        <f t="shared" si="56"/>
        <v>1</v>
      </c>
    </row>
    <row r="151" spans="2:32" hidden="1" x14ac:dyDescent="0.3">
      <c r="B151" s="1">
        <v>80807</v>
      </c>
      <c r="C151" s="1">
        <v>4</v>
      </c>
      <c r="D151" s="1">
        <v>39.6</v>
      </c>
      <c r="E151" s="1">
        <v>727</v>
      </c>
      <c r="F151" s="1">
        <v>569</v>
      </c>
      <c r="G151" s="1">
        <v>352</v>
      </c>
      <c r="H151" s="1">
        <v>211</v>
      </c>
      <c r="I151" s="1">
        <v>89</v>
      </c>
      <c r="J151" s="1">
        <v>61</v>
      </c>
      <c r="K151" s="1">
        <v>43</v>
      </c>
      <c r="M151" s="123">
        <f t="shared" si="57"/>
        <v>80874.333333333328</v>
      </c>
      <c r="N151" s="123">
        <f t="shared" si="58"/>
        <v>3</v>
      </c>
      <c r="O151" s="123">
        <f t="shared" si="66"/>
        <v>38.299999999999997</v>
      </c>
      <c r="P151" s="123">
        <f t="shared" si="65"/>
        <v>975</v>
      </c>
      <c r="Q151" s="123">
        <f t="shared" si="59"/>
        <v>648.66666666666663</v>
      </c>
      <c r="R151" s="123">
        <f t="shared" si="60"/>
        <v>434.33333333333331</v>
      </c>
      <c r="S151" s="123">
        <f t="shared" si="61"/>
        <v>277.33333333333331</v>
      </c>
      <c r="T151" s="123">
        <f t="shared" si="62"/>
        <v>116</v>
      </c>
      <c r="U151" s="123">
        <f t="shared" si="63"/>
        <v>74.333333333333329</v>
      </c>
      <c r="V151" s="123">
        <f t="shared" si="64"/>
        <v>46.666666666666664</v>
      </c>
      <c r="X151" s="1">
        <f t="shared" si="48"/>
        <v>1</v>
      </c>
      <c r="Y151" s="1">
        <f t="shared" si="49"/>
        <v>1</v>
      </c>
      <c r="Z151" s="1">
        <f t="shared" si="50"/>
        <v>1</v>
      </c>
      <c r="AA151" s="1">
        <f t="shared" si="51"/>
        <v>1</v>
      </c>
      <c r="AB151" s="1">
        <f t="shared" si="52"/>
        <v>1</v>
      </c>
      <c r="AC151" s="1">
        <f t="shared" si="53"/>
        <v>1</v>
      </c>
      <c r="AD151" s="1">
        <f t="shared" si="54"/>
        <v>1</v>
      </c>
      <c r="AE151" s="1">
        <f t="shared" si="55"/>
        <v>1</v>
      </c>
      <c r="AF151" s="1">
        <f t="shared" si="56"/>
        <v>1</v>
      </c>
    </row>
    <row r="152" spans="2:32" x14ac:dyDescent="0.3">
      <c r="B152" s="1">
        <v>80908</v>
      </c>
      <c r="C152" s="1">
        <v>2</v>
      </c>
      <c r="D152" s="1">
        <v>37.5</v>
      </c>
      <c r="E152" s="1">
        <v>1145</v>
      </c>
      <c r="F152" s="1">
        <v>723</v>
      </c>
      <c r="G152" s="1">
        <v>492</v>
      </c>
      <c r="H152" s="1">
        <v>316</v>
      </c>
      <c r="I152" s="1">
        <v>128</v>
      </c>
      <c r="J152" s="1">
        <v>79</v>
      </c>
      <c r="K152" s="1">
        <v>47</v>
      </c>
      <c r="M152" s="123">
        <f t="shared" si="57"/>
        <v>80908</v>
      </c>
      <c r="N152" s="123">
        <f t="shared" si="58"/>
        <v>3</v>
      </c>
      <c r="O152" s="123">
        <f t="shared" si="66"/>
        <v>37.93333333333333</v>
      </c>
      <c r="P152" s="123">
        <f t="shared" si="65"/>
        <v>1079</v>
      </c>
      <c r="Q152" s="123">
        <f t="shared" si="59"/>
        <v>678.66666666666663</v>
      </c>
      <c r="R152" s="123">
        <f t="shared" si="60"/>
        <v>473.66666666666669</v>
      </c>
      <c r="S152" s="123">
        <f t="shared" si="61"/>
        <v>311.66666666666669</v>
      </c>
      <c r="T152" s="123">
        <f t="shared" si="62"/>
        <v>131</v>
      </c>
      <c r="U152" s="123">
        <f t="shared" si="63"/>
        <v>82.333333333333329</v>
      </c>
      <c r="V152" s="123">
        <f t="shared" si="64"/>
        <v>49.333333333333336</v>
      </c>
      <c r="X152" s="1">
        <f t="shared" si="48"/>
        <v>1</v>
      </c>
      <c r="Y152" s="1">
        <f t="shared" si="49"/>
        <v>1</v>
      </c>
      <c r="Z152" s="1">
        <f t="shared" si="50"/>
        <v>1</v>
      </c>
      <c r="AA152" s="1">
        <f t="shared" si="51"/>
        <v>1</v>
      </c>
      <c r="AB152" s="1">
        <f t="shared" si="52"/>
        <v>1</v>
      </c>
      <c r="AC152" s="1">
        <f t="shared" si="53"/>
        <v>1</v>
      </c>
      <c r="AD152" s="1">
        <f t="shared" si="54"/>
        <v>1</v>
      </c>
      <c r="AE152" s="1">
        <f t="shared" si="55"/>
        <v>1</v>
      </c>
      <c r="AF152" s="1">
        <f t="shared" si="56"/>
        <v>1</v>
      </c>
    </row>
    <row r="153" spans="2:32" hidden="1" x14ac:dyDescent="0.3">
      <c r="B153" s="1">
        <v>80908</v>
      </c>
      <c r="C153" s="1">
        <v>3</v>
      </c>
      <c r="D153" s="1">
        <v>37.799999999999997</v>
      </c>
      <c r="E153" s="1">
        <v>1053</v>
      </c>
      <c r="F153" s="1">
        <v>654</v>
      </c>
      <c r="G153" s="1">
        <v>459</v>
      </c>
      <c r="H153" s="1">
        <v>305</v>
      </c>
      <c r="I153" s="1">
        <v>131</v>
      </c>
      <c r="J153" s="1">
        <v>83</v>
      </c>
      <c r="K153" s="1">
        <v>50</v>
      </c>
      <c r="M153" s="123">
        <f t="shared" si="57"/>
        <v>80941</v>
      </c>
      <c r="N153" s="123">
        <f t="shared" si="58"/>
        <v>3</v>
      </c>
      <c r="O153" s="123">
        <f t="shared" si="66"/>
        <v>38.800000000000004</v>
      </c>
      <c r="P153" s="123">
        <f t="shared" si="65"/>
        <v>905.66666666666663</v>
      </c>
      <c r="Q153" s="123">
        <f t="shared" si="59"/>
        <v>590.33333333333337</v>
      </c>
      <c r="R153" s="123">
        <f t="shared" si="60"/>
        <v>423.66666666666669</v>
      </c>
      <c r="S153" s="123">
        <f t="shared" si="61"/>
        <v>277</v>
      </c>
      <c r="T153" s="123">
        <f t="shared" si="62"/>
        <v>118.33333333333333</v>
      </c>
      <c r="U153" s="123">
        <f t="shared" si="63"/>
        <v>77.666666666666671</v>
      </c>
      <c r="V153" s="123">
        <f t="shared" si="64"/>
        <v>46</v>
      </c>
      <c r="X153" s="1">
        <f t="shared" si="48"/>
        <v>1</v>
      </c>
      <c r="Y153" s="1">
        <f t="shared" si="49"/>
        <v>1</v>
      </c>
      <c r="Z153" s="1">
        <f t="shared" si="50"/>
        <v>1</v>
      </c>
      <c r="AA153" s="1">
        <f t="shared" si="51"/>
        <v>1</v>
      </c>
      <c r="AB153" s="1">
        <f t="shared" si="52"/>
        <v>1</v>
      </c>
      <c r="AC153" s="1">
        <f t="shared" si="53"/>
        <v>1</v>
      </c>
      <c r="AD153" s="1">
        <f t="shared" si="54"/>
        <v>1</v>
      </c>
      <c r="AE153" s="1">
        <f t="shared" si="55"/>
        <v>1</v>
      </c>
      <c r="AF153" s="1">
        <f t="shared" si="56"/>
        <v>1</v>
      </c>
    </row>
    <row r="154" spans="2:32" hidden="1" x14ac:dyDescent="0.3">
      <c r="B154" s="1">
        <v>80908</v>
      </c>
      <c r="C154" s="1">
        <v>4</v>
      </c>
      <c r="D154" s="1">
        <v>38.5</v>
      </c>
      <c r="E154" s="1">
        <v>1039</v>
      </c>
      <c r="F154" s="1">
        <v>659</v>
      </c>
      <c r="G154" s="1">
        <v>470</v>
      </c>
      <c r="H154" s="1">
        <v>314</v>
      </c>
      <c r="I154" s="1">
        <v>134</v>
      </c>
      <c r="J154" s="1">
        <v>85</v>
      </c>
      <c r="K154" s="1">
        <v>51</v>
      </c>
      <c r="M154" s="123">
        <f t="shared" si="57"/>
        <v>80974</v>
      </c>
      <c r="N154" s="123">
        <f t="shared" si="58"/>
        <v>3</v>
      </c>
      <c r="O154" s="123">
        <f t="shared" si="66"/>
        <v>39.699999999999996</v>
      </c>
      <c r="P154" s="123">
        <f t="shared" si="65"/>
        <v>753</v>
      </c>
      <c r="Q154" s="123">
        <f t="shared" si="59"/>
        <v>518</v>
      </c>
      <c r="R154" s="123">
        <f t="shared" si="60"/>
        <v>381</v>
      </c>
      <c r="S154" s="123">
        <f t="shared" si="61"/>
        <v>244.66666666666666</v>
      </c>
      <c r="T154" s="123">
        <f t="shared" si="62"/>
        <v>105.66666666666667</v>
      </c>
      <c r="U154" s="123">
        <f t="shared" si="63"/>
        <v>71.333333333333329</v>
      </c>
      <c r="V154" s="123">
        <f t="shared" si="64"/>
        <v>41.333333333333336</v>
      </c>
      <c r="X154" s="1">
        <f t="shared" si="48"/>
        <v>1</v>
      </c>
      <c r="Y154" s="1">
        <f t="shared" si="49"/>
        <v>1</v>
      </c>
      <c r="Z154" s="1">
        <f t="shared" si="50"/>
        <v>1</v>
      </c>
      <c r="AA154" s="1">
        <f t="shared" si="51"/>
        <v>1</v>
      </c>
      <c r="AB154" s="1">
        <f t="shared" si="52"/>
        <v>1</v>
      </c>
      <c r="AC154" s="1">
        <f t="shared" si="53"/>
        <v>1</v>
      </c>
      <c r="AD154" s="1">
        <f t="shared" si="54"/>
        <v>1</v>
      </c>
      <c r="AE154" s="1">
        <f t="shared" si="55"/>
        <v>1</v>
      </c>
      <c r="AF154" s="1">
        <f t="shared" si="56"/>
        <v>1</v>
      </c>
    </row>
    <row r="155" spans="2:32" x14ac:dyDescent="0.3">
      <c r="B155" s="1">
        <v>81007</v>
      </c>
      <c r="C155" s="1">
        <v>2</v>
      </c>
      <c r="D155" s="1">
        <v>40.1</v>
      </c>
      <c r="E155" s="1">
        <v>625</v>
      </c>
      <c r="F155" s="1">
        <v>458</v>
      </c>
      <c r="G155" s="1">
        <v>342</v>
      </c>
      <c r="H155" s="1">
        <v>212</v>
      </c>
      <c r="I155" s="1">
        <v>90</v>
      </c>
      <c r="J155" s="1">
        <v>65</v>
      </c>
      <c r="K155" s="1">
        <v>37</v>
      </c>
      <c r="M155" s="123">
        <f t="shared" si="57"/>
        <v>81007</v>
      </c>
      <c r="N155" s="123">
        <f t="shared" si="58"/>
        <v>3</v>
      </c>
      <c r="O155" s="123">
        <f t="shared" si="66"/>
        <v>40.333333333333336</v>
      </c>
      <c r="P155" s="123">
        <f t="shared" si="65"/>
        <v>604.66666666666663</v>
      </c>
      <c r="Q155" s="123">
        <f t="shared" si="59"/>
        <v>441.33333333333331</v>
      </c>
      <c r="R155" s="123">
        <f t="shared" si="60"/>
        <v>332.66666666666669</v>
      </c>
      <c r="S155" s="123">
        <f t="shared" si="61"/>
        <v>208.66666666666666</v>
      </c>
      <c r="T155" s="123">
        <f t="shared" si="62"/>
        <v>91.666666666666671</v>
      </c>
      <c r="U155" s="123">
        <f t="shared" si="63"/>
        <v>67.666666666666671</v>
      </c>
      <c r="V155" s="123">
        <f t="shared" si="64"/>
        <v>34.333333333333336</v>
      </c>
      <c r="X155" s="1">
        <f t="shared" si="48"/>
        <v>1</v>
      </c>
      <c r="Y155" s="1">
        <f t="shared" si="49"/>
        <v>1</v>
      </c>
      <c r="Z155" s="1">
        <f t="shared" si="50"/>
        <v>1</v>
      </c>
      <c r="AA155" s="1">
        <f t="shared" si="51"/>
        <v>1</v>
      </c>
      <c r="AB155" s="1">
        <f t="shared" si="52"/>
        <v>1</v>
      </c>
      <c r="AC155" s="1">
        <f t="shared" si="53"/>
        <v>1</v>
      </c>
      <c r="AD155" s="1">
        <f t="shared" si="54"/>
        <v>1</v>
      </c>
      <c r="AE155" s="1">
        <f t="shared" si="55"/>
        <v>1</v>
      </c>
      <c r="AF155" s="1">
        <f t="shared" si="56"/>
        <v>1</v>
      </c>
    </row>
    <row r="156" spans="2:32" hidden="1" x14ac:dyDescent="0.3">
      <c r="B156" s="1">
        <v>81007</v>
      </c>
      <c r="C156" s="1">
        <v>3</v>
      </c>
      <c r="D156" s="1">
        <v>40.5</v>
      </c>
      <c r="E156" s="1">
        <v>595</v>
      </c>
      <c r="F156" s="1">
        <v>437</v>
      </c>
      <c r="G156" s="1">
        <v>331</v>
      </c>
      <c r="H156" s="1">
        <v>208</v>
      </c>
      <c r="I156" s="1">
        <v>93</v>
      </c>
      <c r="J156" s="1">
        <v>64</v>
      </c>
      <c r="K156" s="1">
        <v>36</v>
      </c>
      <c r="M156" s="123">
        <f t="shared" si="57"/>
        <v>81060</v>
      </c>
      <c r="N156" s="123">
        <f t="shared" si="58"/>
        <v>3</v>
      </c>
      <c r="O156" s="123">
        <f t="shared" si="66"/>
        <v>39.5</v>
      </c>
      <c r="P156" s="123">
        <f t="shared" si="65"/>
        <v>604</v>
      </c>
      <c r="Q156" s="123">
        <f t="shared" si="59"/>
        <v>434.66666666666669</v>
      </c>
      <c r="R156" s="123">
        <f t="shared" si="60"/>
        <v>329</v>
      </c>
      <c r="S156" s="123">
        <f t="shared" si="61"/>
        <v>210</v>
      </c>
      <c r="T156" s="123">
        <f t="shared" si="62"/>
        <v>106</v>
      </c>
      <c r="U156" s="123">
        <f t="shared" si="63"/>
        <v>80.333333333333329</v>
      </c>
      <c r="V156" s="123">
        <f t="shared" si="64"/>
        <v>45</v>
      </c>
      <c r="X156" s="1">
        <f t="shared" si="48"/>
        <v>1</v>
      </c>
      <c r="Y156" s="1">
        <f t="shared" si="49"/>
        <v>1</v>
      </c>
      <c r="Z156" s="1">
        <f t="shared" si="50"/>
        <v>1</v>
      </c>
      <c r="AA156" s="1">
        <f t="shared" si="51"/>
        <v>1</v>
      </c>
      <c r="AB156" s="1">
        <f t="shared" si="52"/>
        <v>1</v>
      </c>
      <c r="AC156" s="1">
        <f t="shared" si="53"/>
        <v>1</v>
      </c>
      <c r="AD156" s="1">
        <f t="shared" si="54"/>
        <v>1</v>
      </c>
      <c r="AE156" s="1">
        <f t="shared" si="55"/>
        <v>1</v>
      </c>
      <c r="AF156" s="1">
        <f t="shared" si="56"/>
        <v>1</v>
      </c>
    </row>
    <row r="157" spans="2:32" hidden="1" x14ac:dyDescent="0.3">
      <c r="B157" s="1">
        <v>81007</v>
      </c>
      <c r="C157" s="1">
        <v>4</v>
      </c>
      <c r="D157" s="1">
        <v>40.4</v>
      </c>
      <c r="E157" s="1">
        <v>594</v>
      </c>
      <c r="F157" s="1">
        <v>429</v>
      </c>
      <c r="G157" s="1">
        <v>325</v>
      </c>
      <c r="H157" s="1">
        <v>206</v>
      </c>
      <c r="I157" s="1">
        <v>92</v>
      </c>
      <c r="J157" s="1">
        <v>74</v>
      </c>
      <c r="K157" s="1">
        <v>30</v>
      </c>
      <c r="M157" s="123">
        <f t="shared" si="57"/>
        <v>81113</v>
      </c>
      <c r="N157" s="123">
        <f t="shared" si="58"/>
        <v>3</v>
      </c>
      <c r="O157" s="123">
        <f t="shared" si="66"/>
        <v>38.733333333333334</v>
      </c>
      <c r="P157" s="123">
        <f t="shared" si="65"/>
        <v>609.33333333333337</v>
      </c>
      <c r="Q157" s="123">
        <f t="shared" si="59"/>
        <v>427.33333333333331</v>
      </c>
      <c r="R157" s="123">
        <f t="shared" si="60"/>
        <v>325.66666666666669</v>
      </c>
      <c r="S157" s="123">
        <f t="shared" si="61"/>
        <v>211.66666666666666</v>
      </c>
      <c r="T157" s="123">
        <f t="shared" si="62"/>
        <v>119.66666666666667</v>
      </c>
      <c r="U157" s="123">
        <f t="shared" si="63"/>
        <v>94</v>
      </c>
      <c r="V157" s="123">
        <f t="shared" si="64"/>
        <v>56.666666666666664</v>
      </c>
      <c r="X157" s="1">
        <f t="shared" si="48"/>
        <v>1</v>
      </c>
      <c r="Y157" s="1">
        <f t="shared" si="49"/>
        <v>1</v>
      </c>
      <c r="Z157" s="1">
        <f t="shared" si="50"/>
        <v>1</v>
      </c>
      <c r="AA157" s="1">
        <f t="shared" si="51"/>
        <v>1</v>
      </c>
      <c r="AB157" s="1">
        <f t="shared" si="52"/>
        <v>1</v>
      </c>
      <c r="AC157" s="1">
        <f t="shared" si="53"/>
        <v>1</v>
      </c>
      <c r="AD157" s="1">
        <f t="shared" si="54"/>
        <v>1</v>
      </c>
      <c r="AE157" s="1">
        <f t="shared" si="55"/>
        <v>1</v>
      </c>
      <c r="AF157" s="1">
        <f t="shared" si="56"/>
        <v>1</v>
      </c>
    </row>
    <row r="158" spans="2:32" x14ac:dyDescent="0.3">
      <c r="B158" s="1">
        <v>81166</v>
      </c>
      <c r="C158" s="1">
        <v>2</v>
      </c>
      <c r="D158" s="1">
        <v>37.6</v>
      </c>
      <c r="E158" s="1">
        <v>623</v>
      </c>
      <c r="F158" s="1">
        <v>438</v>
      </c>
      <c r="G158" s="1">
        <v>331</v>
      </c>
      <c r="H158" s="1">
        <v>216</v>
      </c>
      <c r="I158" s="1">
        <v>133</v>
      </c>
      <c r="J158" s="1">
        <v>103</v>
      </c>
      <c r="K158" s="1">
        <v>69</v>
      </c>
      <c r="M158" s="123">
        <f t="shared" si="57"/>
        <v>81166</v>
      </c>
      <c r="N158" s="123">
        <f t="shared" si="58"/>
        <v>3</v>
      </c>
      <c r="O158" s="123">
        <f t="shared" si="66"/>
        <v>38.033333333333339</v>
      </c>
      <c r="P158" s="123">
        <f t="shared" si="65"/>
        <v>607.33333333333337</v>
      </c>
      <c r="Q158" s="123">
        <f t="shared" si="59"/>
        <v>423.33333333333331</v>
      </c>
      <c r="R158" s="123">
        <f t="shared" si="60"/>
        <v>324.33333333333331</v>
      </c>
      <c r="S158" s="123">
        <f t="shared" si="61"/>
        <v>214.66666666666666</v>
      </c>
      <c r="T158" s="123">
        <f t="shared" si="62"/>
        <v>134</v>
      </c>
      <c r="U158" s="123">
        <f t="shared" si="63"/>
        <v>104.33333333333333</v>
      </c>
      <c r="V158" s="123">
        <f t="shared" si="64"/>
        <v>70.666666666666671</v>
      </c>
      <c r="X158" s="1">
        <f t="shared" si="48"/>
        <v>1</v>
      </c>
      <c r="Y158" s="1">
        <f t="shared" si="49"/>
        <v>1</v>
      </c>
      <c r="Z158" s="1">
        <f t="shared" si="50"/>
        <v>1</v>
      </c>
      <c r="AA158" s="1">
        <f t="shared" si="51"/>
        <v>1</v>
      </c>
      <c r="AB158" s="1">
        <f t="shared" si="52"/>
        <v>1</v>
      </c>
      <c r="AC158" s="1">
        <f t="shared" si="53"/>
        <v>1</v>
      </c>
      <c r="AD158" s="1">
        <f t="shared" si="54"/>
        <v>1</v>
      </c>
      <c r="AE158" s="1">
        <f t="shared" si="55"/>
        <v>1</v>
      </c>
      <c r="AF158" s="1">
        <f t="shared" si="56"/>
        <v>1</v>
      </c>
    </row>
    <row r="159" spans="2:32" hidden="1" x14ac:dyDescent="0.3">
      <c r="B159" s="1">
        <v>81166</v>
      </c>
      <c r="C159" s="1">
        <v>3</v>
      </c>
      <c r="D159" s="1">
        <v>38.200000000000003</v>
      </c>
      <c r="E159" s="1">
        <v>611</v>
      </c>
      <c r="F159" s="1">
        <v>415</v>
      </c>
      <c r="G159" s="1">
        <v>321</v>
      </c>
      <c r="H159" s="1">
        <v>213</v>
      </c>
      <c r="I159" s="1">
        <v>134</v>
      </c>
      <c r="J159" s="1">
        <v>105</v>
      </c>
      <c r="K159" s="1">
        <v>71</v>
      </c>
      <c r="M159" s="123">
        <f t="shared" si="57"/>
        <v>81209</v>
      </c>
      <c r="N159" s="123">
        <f t="shared" si="58"/>
        <v>3</v>
      </c>
      <c r="O159" s="123">
        <f t="shared" si="66"/>
        <v>39.43333333333333</v>
      </c>
      <c r="P159" s="123">
        <f t="shared" si="65"/>
        <v>483</v>
      </c>
      <c r="Q159" s="123">
        <f t="shared" si="59"/>
        <v>340</v>
      </c>
      <c r="R159" s="123">
        <f t="shared" si="60"/>
        <v>265</v>
      </c>
      <c r="S159" s="123">
        <f t="shared" si="61"/>
        <v>180</v>
      </c>
      <c r="T159" s="123">
        <f t="shared" si="62"/>
        <v>112</v>
      </c>
      <c r="U159" s="123">
        <f t="shared" si="63"/>
        <v>88</v>
      </c>
      <c r="V159" s="123">
        <f t="shared" si="64"/>
        <v>56.666666666666664</v>
      </c>
      <c r="X159" s="1">
        <f t="shared" si="48"/>
        <v>1</v>
      </c>
      <c r="Y159" s="1">
        <f t="shared" si="49"/>
        <v>1</v>
      </c>
      <c r="Z159" s="1">
        <f t="shared" si="50"/>
        <v>1</v>
      </c>
      <c r="AA159" s="1">
        <f t="shared" si="51"/>
        <v>1</v>
      </c>
      <c r="AB159" s="1">
        <f t="shared" si="52"/>
        <v>1</v>
      </c>
      <c r="AC159" s="1">
        <f t="shared" si="53"/>
        <v>1</v>
      </c>
      <c r="AD159" s="1">
        <f t="shared" si="54"/>
        <v>1</v>
      </c>
      <c r="AE159" s="1">
        <f t="shared" si="55"/>
        <v>1</v>
      </c>
      <c r="AF159" s="1">
        <f t="shared" si="56"/>
        <v>1</v>
      </c>
    </row>
    <row r="160" spans="2:32" hidden="1" x14ac:dyDescent="0.3">
      <c r="B160" s="1">
        <v>81166</v>
      </c>
      <c r="C160" s="1">
        <v>4</v>
      </c>
      <c r="D160" s="1">
        <v>38.299999999999997</v>
      </c>
      <c r="E160" s="1">
        <v>588</v>
      </c>
      <c r="F160" s="1">
        <v>417</v>
      </c>
      <c r="G160" s="1">
        <v>321</v>
      </c>
      <c r="H160" s="1">
        <v>215</v>
      </c>
      <c r="I160" s="1">
        <v>135</v>
      </c>
      <c r="J160" s="1">
        <v>105</v>
      </c>
      <c r="K160" s="1">
        <v>72</v>
      </c>
      <c r="M160" s="123">
        <f t="shared" si="57"/>
        <v>81252</v>
      </c>
      <c r="N160" s="123">
        <f t="shared" si="58"/>
        <v>3</v>
      </c>
      <c r="O160" s="123">
        <f t="shared" si="66"/>
        <v>40.566666666666663</v>
      </c>
      <c r="P160" s="123">
        <f t="shared" si="65"/>
        <v>357.66666666666669</v>
      </c>
      <c r="Q160" s="123">
        <f t="shared" si="59"/>
        <v>262.66666666666669</v>
      </c>
      <c r="R160" s="123">
        <f t="shared" si="60"/>
        <v>208</v>
      </c>
      <c r="S160" s="123">
        <f t="shared" si="61"/>
        <v>145.33333333333334</v>
      </c>
      <c r="T160" s="123">
        <f t="shared" si="62"/>
        <v>89.333333333333329</v>
      </c>
      <c r="U160" s="123">
        <f t="shared" si="63"/>
        <v>71.333333333333329</v>
      </c>
      <c r="V160" s="123">
        <f t="shared" si="64"/>
        <v>44.333333333333336</v>
      </c>
      <c r="X160" s="1">
        <f t="shared" si="48"/>
        <v>1</v>
      </c>
      <c r="Y160" s="1">
        <f t="shared" si="49"/>
        <v>1</v>
      </c>
      <c r="Z160" s="1">
        <f t="shared" si="50"/>
        <v>1</v>
      </c>
      <c r="AA160" s="1">
        <f t="shared" si="51"/>
        <v>1</v>
      </c>
      <c r="AB160" s="1">
        <f t="shared" si="52"/>
        <v>1</v>
      </c>
      <c r="AC160" s="1">
        <f t="shared" si="53"/>
        <v>1</v>
      </c>
      <c r="AD160" s="1">
        <f t="shared" si="54"/>
        <v>1</v>
      </c>
      <c r="AE160" s="1">
        <f t="shared" si="55"/>
        <v>1</v>
      </c>
      <c r="AF160" s="1">
        <f t="shared" si="56"/>
        <v>1</v>
      </c>
    </row>
    <row r="161" spans="2:32" x14ac:dyDescent="0.3">
      <c r="B161" s="1">
        <v>81295</v>
      </c>
      <c r="C161" s="1">
        <v>2</v>
      </c>
      <c r="D161" s="1">
        <v>41.8</v>
      </c>
      <c r="E161" s="1">
        <v>250</v>
      </c>
      <c r="F161" s="1">
        <v>188</v>
      </c>
      <c r="G161" s="1">
        <v>153</v>
      </c>
      <c r="H161" s="1">
        <v>112</v>
      </c>
      <c r="I161" s="1">
        <v>67</v>
      </c>
      <c r="J161" s="1">
        <v>54</v>
      </c>
      <c r="K161" s="1">
        <v>27</v>
      </c>
      <c r="M161" s="123">
        <f t="shared" si="57"/>
        <v>81295</v>
      </c>
      <c r="N161" s="123">
        <f t="shared" si="58"/>
        <v>3</v>
      </c>
      <c r="O161" s="123">
        <f t="shared" si="66"/>
        <v>41.766666666666673</v>
      </c>
      <c r="P161" s="123">
        <f t="shared" si="65"/>
        <v>239.33333333333334</v>
      </c>
      <c r="Q161" s="123">
        <f t="shared" si="59"/>
        <v>184.66666666666666</v>
      </c>
      <c r="R161" s="123">
        <f t="shared" si="60"/>
        <v>151</v>
      </c>
      <c r="S161" s="123">
        <f t="shared" si="61"/>
        <v>109.66666666666667</v>
      </c>
      <c r="T161" s="123">
        <f t="shared" si="62"/>
        <v>66.333333333333329</v>
      </c>
      <c r="U161" s="123">
        <f t="shared" si="63"/>
        <v>57.666666666666664</v>
      </c>
      <c r="V161" s="123">
        <f t="shared" si="64"/>
        <v>29</v>
      </c>
      <c r="X161" s="1">
        <f t="shared" si="48"/>
        <v>1</v>
      </c>
      <c r="Y161" s="1">
        <f t="shared" si="49"/>
        <v>1</v>
      </c>
      <c r="Z161" s="1">
        <f t="shared" si="50"/>
        <v>1</v>
      </c>
      <c r="AA161" s="1">
        <f t="shared" si="51"/>
        <v>1</v>
      </c>
      <c r="AB161" s="1">
        <f t="shared" si="52"/>
        <v>1</v>
      </c>
      <c r="AC161" s="1">
        <f t="shared" si="53"/>
        <v>1</v>
      </c>
      <c r="AD161" s="1">
        <f t="shared" si="54"/>
        <v>1</v>
      </c>
      <c r="AE161" s="1">
        <f t="shared" si="55"/>
        <v>1</v>
      </c>
      <c r="AF161" s="1">
        <f t="shared" si="56"/>
        <v>1</v>
      </c>
    </row>
    <row r="162" spans="2:32" hidden="1" x14ac:dyDescent="0.3">
      <c r="B162" s="1">
        <v>81295</v>
      </c>
      <c r="C162" s="1">
        <v>3</v>
      </c>
      <c r="D162" s="1">
        <v>41.6</v>
      </c>
      <c r="E162" s="1">
        <v>235</v>
      </c>
      <c r="F162" s="1">
        <v>183</v>
      </c>
      <c r="G162" s="1">
        <v>150</v>
      </c>
      <c r="H162" s="1">
        <v>109</v>
      </c>
      <c r="I162" s="1">
        <v>66</v>
      </c>
      <c r="J162" s="1">
        <v>55</v>
      </c>
      <c r="K162" s="1">
        <v>34</v>
      </c>
      <c r="M162" s="123">
        <f t="shared" si="57"/>
        <v>81388.333333333328</v>
      </c>
      <c r="N162" s="123">
        <f t="shared" si="58"/>
        <v>3</v>
      </c>
      <c r="O162" s="123">
        <f t="shared" si="66"/>
        <v>41.93333333333333</v>
      </c>
      <c r="P162" s="123">
        <f t="shared" si="65"/>
        <v>279.66666666666669</v>
      </c>
      <c r="Q162" s="123">
        <f t="shared" si="59"/>
        <v>208.66666666666666</v>
      </c>
      <c r="R162" s="123">
        <f t="shared" si="60"/>
        <v>170</v>
      </c>
      <c r="S162" s="123">
        <f t="shared" si="61"/>
        <v>124.33333333333333</v>
      </c>
      <c r="T162" s="123">
        <f t="shared" si="62"/>
        <v>75.666666666666671</v>
      </c>
      <c r="U162" s="123">
        <f t="shared" si="63"/>
        <v>59.333333333333336</v>
      </c>
      <c r="V162" s="123">
        <f t="shared" si="64"/>
        <v>38</v>
      </c>
      <c r="X162" s="1">
        <f t="shared" si="48"/>
        <v>1</v>
      </c>
      <c r="Y162" s="1">
        <f t="shared" si="49"/>
        <v>1</v>
      </c>
      <c r="Z162" s="1">
        <f t="shared" si="50"/>
        <v>1</v>
      </c>
      <c r="AA162" s="1">
        <f t="shared" si="51"/>
        <v>1</v>
      </c>
      <c r="AB162" s="1">
        <f t="shared" si="52"/>
        <v>1</v>
      </c>
      <c r="AC162" s="1">
        <f t="shared" si="53"/>
        <v>1</v>
      </c>
      <c r="AD162" s="1">
        <f t="shared" si="54"/>
        <v>1</v>
      </c>
      <c r="AE162" s="1">
        <f t="shared" si="55"/>
        <v>1</v>
      </c>
      <c r="AF162" s="1">
        <f t="shared" si="56"/>
        <v>1</v>
      </c>
    </row>
    <row r="163" spans="2:32" hidden="1" x14ac:dyDescent="0.3">
      <c r="B163" s="1">
        <v>81295</v>
      </c>
      <c r="C163" s="1">
        <v>4</v>
      </c>
      <c r="D163" s="1">
        <v>41.9</v>
      </c>
      <c r="E163" s="1">
        <v>233</v>
      </c>
      <c r="F163" s="1">
        <v>183</v>
      </c>
      <c r="G163" s="1">
        <v>150</v>
      </c>
      <c r="H163" s="1">
        <v>108</v>
      </c>
      <c r="I163" s="1">
        <v>66</v>
      </c>
      <c r="J163" s="1">
        <v>64</v>
      </c>
      <c r="K163" s="1">
        <v>26</v>
      </c>
      <c r="M163" s="123">
        <f t="shared" si="57"/>
        <v>81481.666666666672</v>
      </c>
      <c r="N163" s="123">
        <f t="shared" si="58"/>
        <v>3</v>
      </c>
      <c r="O163" s="123">
        <f t="shared" si="66"/>
        <v>42.099999999999994</v>
      </c>
      <c r="P163" s="123">
        <f t="shared" si="65"/>
        <v>318.33333333333331</v>
      </c>
      <c r="Q163" s="123">
        <f t="shared" si="59"/>
        <v>232</v>
      </c>
      <c r="R163" s="123">
        <f t="shared" si="60"/>
        <v>188.66666666666666</v>
      </c>
      <c r="S163" s="123">
        <f t="shared" si="61"/>
        <v>139</v>
      </c>
      <c r="T163" s="123">
        <f t="shared" si="62"/>
        <v>85</v>
      </c>
      <c r="U163" s="123">
        <f t="shared" si="63"/>
        <v>63.666666666666664</v>
      </c>
      <c r="V163" s="123">
        <f t="shared" si="64"/>
        <v>44.333333333333336</v>
      </c>
      <c r="X163" s="1">
        <f t="shared" si="48"/>
        <v>1</v>
      </c>
      <c r="Y163" s="1">
        <f t="shared" si="49"/>
        <v>1</v>
      </c>
      <c r="Z163" s="1">
        <f t="shared" si="50"/>
        <v>1</v>
      </c>
      <c r="AA163" s="1">
        <f t="shared" si="51"/>
        <v>1</v>
      </c>
      <c r="AB163" s="1">
        <f t="shared" si="52"/>
        <v>1</v>
      </c>
      <c r="AC163" s="1">
        <f t="shared" si="53"/>
        <v>1</v>
      </c>
      <c r="AD163" s="1">
        <f t="shared" si="54"/>
        <v>1</v>
      </c>
      <c r="AE163" s="1">
        <f t="shared" si="55"/>
        <v>1</v>
      </c>
      <c r="AF163" s="1">
        <f t="shared" si="56"/>
        <v>1</v>
      </c>
    </row>
    <row r="164" spans="2:32" x14ac:dyDescent="0.3">
      <c r="B164" s="1">
        <v>81575</v>
      </c>
      <c r="C164" s="1">
        <v>2</v>
      </c>
      <c r="D164" s="1">
        <v>42.3</v>
      </c>
      <c r="E164" s="1">
        <v>371</v>
      </c>
      <c r="F164" s="1">
        <v>260</v>
      </c>
      <c r="G164" s="1">
        <v>210</v>
      </c>
      <c r="H164" s="1">
        <v>156</v>
      </c>
      <c r="I164" s="1">
        <v>95</v>
      </c>
      <c r="J164" s="1">
        <v>59</v>
      </c>
      <c r="K164" s="1">
        <v>54</v>
      </c>
      <c r="M164" s="123">
        <f t="shared" si="57"/>
        <v>81575</v>
      </c>
      <c r="N164" s="123">
        <f t="shared" si="58"/>
        <v>3</v>
      </c>
      <c r="O164" s="123">
        <f t="shared" si="66"/>
        <v>42.1</v>
      </c>
      <c r="P164" s="123">
        <f t="shared" si="65"/>
        <v>356.66666666666669</v>
      </c>
      <c r="Q164" s="123">
        <f t="shared" si="59"/>
        <v>255.33333333333334</v>
      </c>
      <c r="R164" s="123">
        <f t="shared" si="60"/>
        <v>207.33333333333334</v>
      </c>
      <c r="S164" s="123">
        <f t="shared" si="61"/>
        <v>153.66666666666666</v>
      </c>
      <c r="T164" s="123">
        <f t="shared" si="62"/>
        <v>94.333333333333329</v>
      </c>
      <c r="U164" s="123">
        <f t="shared" si="63"/>
        <v>67</v>
      </c>
      <c r="V164" s="123">
        <f t="shared" si="64"/>
        <v>53.666666666666664</v>
      </c>
      <c r="X164" s="1">
        <f t="shared" si="48"/>
        <v>1</v>
      </c>
      <c r="Y164" s="1">
        <f t="shared" si="49"/>
        <v>1</v>
      </c>
      <c r="Z164" s="1">
        <f t="shared" si="50"/>
        <v>1</v>
      </c>
      <c r="AA164" s="1">
        <f t="shared" si="51"/>
        <v>1</v>
      </c>
      <c r="AB164" s="1">
        <f t="shared" si="52"/>
        <v>1</v>
      </c>
      <c r="AC164" s="1">
        <f t="shared" si="53"/>
        <v>1</v>
      </c>
      <c r="AD164" s="1">
        <f t="shared" si="54"/>
        <v>1</v>
      </c>
      <c r="AE164" s="1">
        <f t="shared" si="55"/>
        <v>1</v>
      </c>
      <c r="AF164" s="1">
        <f t="shared" si="56"/>
        <v>1</v>
      </c>
    </row>
    <row r="165" spans="2:32" hidden="1" x14ac:dyDescent="0.3">
      <c r="B165" s="1">
        <v>81575</v>
      </c>
      <c r="C165" s="1">
        <v>3</v>
      </c>
      <c r="D165" s="1">
        <v>42.1</v>
      </c>
      <c r="E165" s="1">
        <v>351</v>
      </c>
      <c r="F165" s="1">
        <v>253</v>
      </c>
      <c r="G165" s="1">
        <v>206</v>
      </c>
      <c r="H165" s="1">
        <v>153</v>
      </c>
      <c r="I165" s="1">
        <v>94</v>
      </c>
      <c r="J165" s="1">
        <v>68</v>
      </c>
      <c r="K165" s="1">
        <v>53</v>
      </c>
      <c r="M165" s="123">
        <f t="shared" si="57"/>
        <v>81640.333333333328</v>
      </c>
      <c r="N165" s="123">
        <f t="shared" si="58"/>
        <v>3</v>
      </c>
      <c r="O165" s="123">
        <f t="shared" si="66"/>
        <v>41.966666666666669</v>
      </c>
      <c r="P165" s="123">
        <f t="shared" si="65"/>
        <v>387</v>
      </c>
      <c r="Q165" s="123">
        <f t="shared" si="59"/>
        <v>282.66666666666669</v>
      </c>
      <c r="R165" s="123">
        <f t="shared" si="60"/>
        <v>227.33333333333334</v>
      </c>
      <c r="S165" s="123">
        <f t="shared" si="61"/>
        <v>163.66666666666666</v>
      </c>
      <c r="T165" s="123">
        <f t="shared" si="62"/>
        <v>96.333333333333329</v>
      </c>
      <c r="U165" s="123">
        <f t="shared" si="63"/>
        <v>73.666666666666671</v>
      </c>
      <c r="V165" s="123">
        <f t="shared" si="64"/>
        <v>51</v>
      </c>
      <c r="X165" s="1">
        <f t="shared" si="48"/>
        <v>1</v>
      </c>
      <c r="Y165" s="1">
        <f t="shared" si="49"/>
        <v>1</v>
      </c>
      <c r="Z165" s="1">
        <f t="shared" si="50"/>
        <v>1</v>
      </c>
      <c r="AA165" s="1">
        <f t="shared" si="51"/>
        <v>1</v>
      </c>
      <c r="AB165" s="1">
        <f t="shared" si="52"/>
        <v>1</v>
      </c>
      <c r="AC165" s="1">
        <f t="shared" si="53"/>
        <v>1</v>
      </c>
      <c r="AD165" s="1">
        <f t="shared" si="54"/>
        <v>1</v>
      </c>
      <c r="AE165" s="1">
        <f t="shared" si="55"/>
        <v>1</v>
      </c>
      <c r="AF165" s="1">
        <f t="shared" si="56"/>
        <v>1</v>
      </c>
    </row>
    <row r="166" spans="2:32" hidden="1" x14ac:dyDescent="0.3">
      <c r="B166" s="1">
        <v>81575</v>
      </c>
      <c r="C166" s="1">
        <v>4</v>
      </c>
      <c r="D166" s="1">
        <v>41.9</v>
      </c>
      <c r="E166" s="1">
        <v>348</v>
      </c>
      <c r="F166" s="1">
        <v>253</v>
      </c>
      <c r="G166" s="1">
        <v>206</v>
      </c>
      <c r="H166" s="1">
        <v>152</v>
      </c>
      <c r="I166" s="1">
        <v>94</v>
      </c>
      <c r="J166" s="1">
        <v>74</v>
      </c>
      <c r="K166" s="1">
        <v>54</v>
      </c>
      <c r="M166" s="123">
        <f t="shared" si="57"/>
        <v>81705.666666666672</v>
      </c>
      <c r="N166" s="123">
        <f t="shared" si="58"/>
        <v>3</v>
      </c>
      <c r="O166" s="123">
        <f t="shared" si="66"/>
        <v>41.866666666666667</v>
      </c>
      <c r="P166" s="123">
        <f t="shared" si="65"/>
        <v>418.66666666666669</v>
      </c>
      <c r="Q166" s="123">
        <f t="shared" si="59"/>
        <v>310.33333333333331</v>
      </c>
      <c r="R166" s="123">
        <f t="shared" si="60"/>
        <v>248</v>
      </c>
      <c r="S166" s="123">
        <f t="shared" si="61"/>
        <v>174</v>
      </c>
      <c r="T166" s="123">
        <f t="shared" si="62"/>
        <v>98.666666666666671</v>
      </c>
      <c r="U166" s="123">
        <f t="shared" si="63"/>
        <v>76</v>
      </c>
      <c r="V166" s="123">
        <f t="shared" si="64"/>
        <v>49.666666666666664</v>
      </c>
      <c r="X166" s="1">
        <f t="shared" si="48"/>
        <v>1</v>
      </c>
      <c r="Y166" s="1">
        <f t="shared" si="49"/>
        <v>1</v>
      </c>
      <c r="Z166" s="1">
        <f t="shared" si="50"/>
        <v>1</v>
      </c>
      <c r="AA166" s="1">
        <f t="shared" si="51"/>
        <v>1</v>
      </c>
      <c r="AB166" s="1">
        <f t="shared" si="52"/>
        <v>1</v>
      </c>
      <c r="AC166" s="1">
        <f t="shared" si="53"/>
        <v>1</v>
      </c>
      <c r="AD166" s="1">
        <f t="shared" si="54"/>
        <v>1</v>
      </c>
      <c r="AE166" s="1">
        <f t="shared" si="55"/>
        <v>1</v>
      </c>
      <c r="AF166" s="1">
        <f t="shared" si="56"/>
        <v>1</v>
      </c>
    </row>
    <row r="167" spans="2:32" x14ac:dyDescent="0.3">
      <c r="B167" s="1">
        <v>81771</v>
      </c>
      <c r="C167" s="1">
        <v>2</v>
      </c>
      <c r="D167" s="1">
        <v>41.9</v>
      </c>
      <c r="E167" s="1">
        <v>462</v>
      </c>
      <c r="F167" s="1">
        <v>342</v>
      </c>
      <c r="G167" s="1">
        <v>270</v>
      </c>
      <c r="H167" s="1">
        <v>186</v>
      </c>
      <c r="I167" s="1">
        <v>101</v>
      </c>
      <c r="J167" s="1">
        <v>79</v>
      </c>
      <c r="K167" s="1">
        <v>46</v>
      </c>
      <c r="M167" s="123">
        <f t="shared" si="57"/>
        <v>81771</v>
      </c>
      <c r="N167" s="123">
        <f t="shared" si="58"/>
        <v>3</v>
      </c>
      <c r="O167" s="123">
        <f t="shared" si="66"/>
        <v>41.666666666666664</v>
      </c>
      <c r="P167" s="123">
        <f t="shared" si="65"/>
        <v>454.66666666666669</v>
      </c>
      <c r="Q167" s="123">
        <f t="shared" si="59"/>
        <v>336</v>
      </c>
      <c r="R167" s="123">
        <f t="shared" si="60"/>
        <v>267.33333333333331</v>
      </c>
      <c r="S167" s="123">
        <f t="shared" si="61"/>
        <v>184</v>
      </c>
      <c r="T167" s="123">
        <f t="shared" si="62"/>
        <v>100.33333333333333</v>
      </c>
      <c r="U167" s="123">
        <f t="shared" si="63"/>
        <v>76</v>
      </c>
      <c r="V167" s="123">
        <f t="shared" si="64"/>
        <v>47.333333333333336</v>
      </c>
      <c r="X167" s="1">
        <f t="shared" si="48"/>
        <v>1</v>
      </c>
      <c r="Y167" s="1">
        <f t="shared" si="49"/>
        <v>1</v>
      </c>
      <c r="Z167" s="1">
        <f t="shared" si="50"/>
        <v>1</v>
      </c>
      <c r="AA167" s="1">
        <f t="shared" si="51"/>
        <v>1</v>
      </c>
      <c r="AB167" s="1">
        <f t="shared" si="52"/>
        <v>1</v>
      </c>
      <c r="AC167" s="1">
        <f t="shared" si="53"/>
        <v>1</v>
      </c>
      <c r="AD167" s="1">
        <f t="shared" si="54"/>
        <v>1</v>
      </c>
      <c r="AE167" s="1">
        <f t="shared" si="55"/>
        <v>1</v>
      </c>
      <c r="AF167" s="1">
        <f t="shared" si="56"/>
        <v>1</v>
      </c>
    </row>
    <row r="168" spans="2:32" hidden="1" x14ac:dyDescent="0.3">
      <c r="B168" s="1">
        <v>81771</v>
      </c>
      <c r="C168" s="1">
        <v>3</v>
      </c>
      <c r="D168" s="1">
        <v>41.8</v>
      </c>
      <c r="E168" s="1">
        <v>446</v>
      </c>
      <c r="F168" s="1">
        <v>336</v>
      </c>
      <c r="G168" s="1">
        <v>268</v>
      </c>
      <c r="H168" s="1">
        <v>184</v>
      </c>
      <c r="I168" s="1">
        <v>101</v>
      </c>
      <c r="J168" s="1">
        <v>75</v>
      </c>
      <c r="K168" s="1">
        <v>49</v>
      </c>
      <c r="M168" s="123">
        <f t="shared" si="57"/>
        <v>81845.333333333328</v>
      </c>
      <c r="N168" s="123">
        <f t="shared" si="58"/>
        <v>3</v>
      </c>
      <c r="O168" s="123">
        <f t="shared" si="66"/>
        <v>40.633333333333333</v>
      </c>
      <c r="P168" s="123">
        <f t="shared" si="65"/>
        <v>698</v>
      </c>
      <c r="Q168" s="123">
        <f t="shared" si="59"/>
        <v>492</v>
      </c>
      <c r="R168" s="123">
        <f t="shared" si="60"/>
        <v>388</v>
      </c>
      <c r="S168" s="123">
        <f t="shared" si="61"/>
        <v>265.33333333333331</v>
      </c>
      <c r="T168" s="123">
        <f t="shared" si="62"/>
        <v>134.66666666666666</v>
      </c>
      <c r="U168" s="123">
        <f t="shared" si="63"/>
        <v>92.666666666666671</v>
      </c>
      <c r="V168" s="123">
        <f t="shared" si="64"/>
        <v>60</v>
      </c>
      <c r="X168" s="1">
        <f t="shared" si="48"/>
        <v>1</v>
      </c>
      <c r="Y168" s="1">
        <f t="shared" si="49"/>
        <v>1</v>
      </c>
      <c r="Z168" s="1">
        <f t="shared" si="50"/>
        <v>1</v>
      </c>
      <c r="AA168" s="1">
        <f t="shared" si="51"/>
        <v>1</v>
      </c>
      <c r="AB168" s="1">
        <f t="shared" si="52"/>
        <v>1</v>
      </c>
      <c r="AC168" s="1">
        <f t="shared" si="53"/>
        <v>1</v>
      </c>
      <c r="AD168" s="1">
        <f t="shared" si="54"/>
        <v>1</v>
      </c>
      <c r="AE168" s="1">
        <f t="shared" si="55"/>
        <v>1</v>
      </c>
      <c r="AF168" s="1">
        <f t="shared" si="56"/>
        <v>1</v>
      </c>
    </row>
    <row r="169" spans="2:32" hidden="1" x14ac:dyDescent="0.3">
      <c r="B169" s="1">
        <v>81771</v>
      </c>
      <c r="C169" s="1">
        <v>4</v>
      </c>
      <c r="D169" s="1">
        <v>41.3</v>
      </c>
      <c r="E169" s="1">
        <v>456</v>
      </c>
      <c r="F169" s="1">
        <v>330</v>
      </c>
      <c r="G169" s="1">
        <v>264</v>
      </c>
      <c r="H169" s="1">
        <v>182</v>
      </c>
      <c r="I169" s="1">
        <v>99</v>
      </c>
      <c r="J169" s="1">
        <v>74</v>
      </c>
      <c r="K169" s="1">
        <v>47</v>
      </c>
      <c r="M169" s="123">
        <f t="shared" si="57"/>
        <v>81919.666666666672</v>
      </c>
      <c r="N169" s="123">
        <f t="shared" si="58"/>
        <v>3</v>
      </c>
      <c r="O169" s="123">
        <f t="shared" si="66"/>
        <v>39.833333333333336</v>
      </c>
      <c r="P169" s="123">
        <f t="shared" si="65"/>
        <v>919.66666666666663</v>
      </c>
      <c r="Q169" s="123">
        <f t="shared" si="59"/>
        <v>644</v>
      </c>
      <c r="R169" s="123">
        <f t="shared" si="60"/>
        <v>507</v>
      </c>
      <c r="S169" s="123">
        <f t="shared" si="61"/>
        <v>347</v>
      </c>
      <c r="T169" s="123">
        <f t="shared" si="62"/>
        <v>171</v>
      </c>
      <c r="U169" s="123">
        <f t="shared" si="63"/>
        <v>115.33333333333333</v>
      </c>
      <c r="V169" s="123">
        <f t="shared" si="64"/>
        <v>72.666666666666671</v>
      </c>
      <c r="X169" s="1">
        <f t="shared" si="48"/>
        <v>1</v>
      </c>
      <c r="Y169" s="1">
        <f t="shared" si="49"/>
        <v>1</v>
      </c>
      <c r="Z169" s="1">
        <f t="shared" si="50"/>
        <v>1</v>
      </c>
      <c r="AA169" s="1">
        <f t="shared" si="51"/>
        <v>1</v>
      </c>
      <c r="AB169" s="1">
        <f t="shared" si="52"/>
        <v>1</v>
      </c>
      <c r="AC169" s="1">
        <f t="shared" si="53"/>
        <v>1</v>
      </c>
      <c r="AD169" s="1">
        <f t="shared" si="54"/>
        <v>1</v>
      </c>
      <c r="AE169" s="1">
        <f t="shared" si="55"/>
        <v>1</v>
      </c>
      <c r="AF169" s="1">
        <f t="shared" si="56"/>
        <v>1</v>
      </c>
    </row>
    <row r="170" spans="2:32" x14ac:dyDescent="0.3">
      <c r="B170" s="1">
        <v>81994</v>
      </c>
      <c r="C170" s="1">
        <v>2</v>
      </c>
      <c r="D170" s="1">
        <v>38.799999999999997</v>
      </c>
      <c r="E170" s="1">
        <v>1192</v>
      </c>
      <c r="F170" s="1">
        <v>810</v>
      </c>
      <c r="G170" s="1">
        <v>632</v>
      </c>
      <c r="H170" s="1">
        <v>430</v>
      </c>
      <c r="I170" s="1">
        <v>204</v>
      </c>
      <c r="J170" s="1">
        <v>129</v>
      </c>
      <c r="K170" s="1">
        <v>84</v>
      </c>
      <c r="M170" s="123">
        <f t="shared" si="57"/>
        <v>81994</v>
      </c>
      <c r="N170" s="123">
        <f t="shared" si="58"/>
        <v>3</v>
      </c>
      <c r="O170" s="123">
        <f t="shared" si="66"/>
        <v>39.133333333333333</v>
      </c>
      <c r="P170" s="123">
        <f t="shared" si="65"/>
        <v>1133</v>
      </c>
      <c r="Q170" s="123">
        <f t="shared" si="59"/>
        <v>795</v>
      </c>
      <c r="R170" s="123">
        <f t="shared" si="60"/>
        <v>625.66666666666663</v>
      </c>
      <c r="S170" s="123">
        <f t="shared" si="61"/>
        <v>428</v>
      </c>
      <c r="T170" s="123">
        <f t="shared" si="62"/>
        <v>208</v>
      </c>
      <c r="U170" s="123">
        <f t="shared" si="63"/>
        <v>133</v>
      </c>
      <c r="V170" s="123">
        <f t="shared" si="64"/>
        <v>85.666666666666671</v>
      </c>
      <c r="X170" s="1">
        <f t="shared" si="48"/>
        <v>1</v>
      </c>
      <c r="Y170" s="1">
        <f t="shared" si="49"/>
        <v>1</v>
      </c>
      <c r="Z170" s="1">
        <f t="shared" si="50"/>
        <v>1</v>
      </c>
      <c r="AA170" s="1">
        <f t="shared" si="51"/>
        <v>1</v>
      </c>
      <c r="AB170" s="1">
        <f t="shared" si="52"/>
        <v>1</v>
      </c>
      <c r="AC170" s="1">
        <f t="shared" si="53"/>
        <v>1</v>
      </c>
      <c r="AD170" s="1">
        <f t="shared" si="54"/>
        <v>1</v>
      </c>
      <c r="AE170" s="1">
        <f t="shared" si="55"/>
        <v>1</v>
      </c>
      <c r="AF170" s="1">
        <f t="shared" si="56"/>
        <v>1</v>
      </c>
    </row>
    <row r="171" spans="2:32" hidden="1" x14ac:dyDescent="0.3">
      <c r="B171" s="1">
        <v>81994</v>
      </c>
      <c r="C171" s="1">
        <v>3</v>
      </c>
      <c r="D171" s="1">
        <v>39.4</v>
      </c>
      <c r="E171" s="1">
        <v>1111</v>
      </c>
      <c r="F171" s="1">
        <v>792</v>
      </c>
      <c r="G171" s="1">
        <v>625</v>
      </c>
      <c r="H171" s="1">
        <v>429</v>
      </c>
      <c r="I171" s="1">
        <v>210</v>
      </c>
      <c r="J171" s="1">
        <v>143</v>
      </c>
      <c r="K171" s="1">
        <v>87</v>
      </c>
      <c r="M171" s="123">
        <f t="shared" si="57"/>
        <v>82070.333333333328</v>
      </c>
      <c r="N171" s="123">
        <f t="shared" si="58"/>
        <v>3</v>
      </c>
      <c r="O171" s="123">
        <f t="shared" si="66"/>
        <v>39.866666666666667</v>
      </c>
      <c r="P171" s="123">
        <f t="shared" si="65"/>
        <v>939</v>
      </c>
      <c r="Q171" s="123">
        <f t="shared" si="59"/>
        <v>663.66666666666663</v>
      </c>
      <c r="R171" s="123">
        <f t="shared" si="60"/>
        <v>519</v>
      </c>
      <c r="S171" s="123">
        <f t="shared" si="61"/>
        <v>352.33333333333331</v>
      </c>
      <c r="T171" s="123">
        <f t="shared" si="62"/>
        <v>167.66666666666666</v>
      </c>
      <c r="U171" s="123">
        <f t="shared" si="63"/>
        <v>109</v>
      </c>
      <c r="V171" s="123">
        <f t="shared" si="64"/>
        <v>69.333333333333329</v>
      </c>
      <c r="X171" s="1">
        <f t="shared" si="48"/>
        <v>1</v>
      </c>
      <c r="Y171" s="1">
        <f t="shared" si="49"/>
        <v>1</v>
      </c>
      <c r="Z171" s="1">
        <f t="shared" si="50"/>
        <v>1</v>
      </c>
      <c r="AA171" s="1">
        <f t="shared" si="51"/>
        <v>1</v>
      </c>
      <c r="AB171" s="1">
        <f t="shared" si="52"/>
        <v>1</v>
      </c>
      <c r="AC171" s="1">
        <f t="shared" si="53"/>
        <v>1</v>
      </c>
      <c r="AD171" s="1">
        <f t="shared" si="54"/>
        <v>1</v>
      </c>
      <c r="AE171" s="1">
        <f t="shared" si="55"/>
        <v>1</v>
      </c>
      <c r="AF171" s="1">
        <f t="shared" si="56"/>
        <v>1</v>
      </c>
    </row>
    <row r="172" spans="2:32" hidden="1" x14ac:dyDescent="0.3">
      <c r="B172" s="1">
        <v>81994</v>
      </c>
      <c r="C172" s="1">
        <v>4</v>
      </c>
      <c r="D172" s="1">
        <v>39.200000000000003</v>
      </c>
      <c r="E172" s="1">
        <v>1096</v>
      </c>
      <c r="F172" s="1">
        <v>783</v>
      </c>
      <c r="G172" s="1">
        <v>620</v>
      </c>
      <c r="H172" s="1">
        <v>425</v>
      </c>
      <c r="I172" s="1">
        <v>210</v>
      </c>
      <c r="J172" s="1">
        <v>127</v>
      </c>
      <c r="K172" s="1">
        <v>86</v>
      </c>
      <c r="M172" s="123">
        <f t="shared" si="57"/>
        <v>82146.666666666672</v>
      </c>
      <c r="N172" s="123">
        <f t="shared" si="58"/>
        <v>3</v>
      </c>
      <c r="O172" s="123">
        <f t="shared" si="66"/>
        <v>40.300000000000004</v>
      </c>
      <c r="P172" s="123">
        <f t="shared" si="65"/>
        <v>767.66666666666663</v>
      </c>
      <c r="Q172" s="123">
        <f t="shared" si="59"/>
        <v>532</v>
      </c>
      <c r="R172" s="123">
        <f t="shared" si="60"/>
        <v>411.33333333333331</v>
      </c>
      <c r="S172" s="123">
        <f t="shared" si="61"/>
        <v>276</v>
      </c>
      <c r="T172" s="123">
        <f t="shared" si="62"/>
        <v>126.66666666666667</v>
      </c>
      <c r="U172" s="123">
        <f t="shared" si="63"/>
        <v>81</v>
      </c>
      <c r="V172" s="123">
        <f t="shared" si="64"/>
        <v>52.666666666666664</v>
      </c>
      <c r="X172" s="1">
        <f t="shared" si="48"/>
        <v>1</v>
      </c>
      <c r="Y172" s="1">
        <f t="shared" si="49"/>
        <v>1</v>
      </c>
      <c r="Z172" s="1">
        <f t="shared" si="50"/>
        <v>1</v>
      </c>
      <c r="AA172" s="1">
        <f t="shared" si="51"/>
        <v>1</v>
      </c>
      <c r="AB172" s="1">
        <f t="shared" si="52"/>
        <v>1</v>
      </c>
      <c r="AC172" s="1">
        <f t="shared" si="53"/>
        <v>1</v>
      </c>
      <c r="AD172" s="1">
        <f t="shared" si="54"/>
        <v>1</v>
      </c>
      <c r="AE172" s="1">
        <f t="shared" si="55"/>
        <v>1</v>
      </c>
      <c r="AF172" s="1">
        <f t="shared" si="56"/>
        <v>1</v>
      </c>
    </row>
    <row r="173" spans="2:32" x14ac:dyDescent="0.3">
      <c r="B173" s="1">
        <v>82223</v>
      </c>
      <c r="C173" s="1">
        <v>2</v>
      </c>
      <c r="D173" s="1">
        <v>41</v>
      </c>
      <c r="E173" s="1">
        <v>610</v>
      </c>
      <c r="F173" s="1">
        <v>416</v>
      </c>
      <c r="G173" s="1">
        <v>312</v>
      </c>
      <c r="H173" s="1">
        <v>203</v>
      </c>
      <c r="I173" s="1">
        <v>83</v>
      </c>
      <c r="J173" s="1">
        <v>57</v>
      </c>
      <c r="K173" s="1">
        <v>35</v>
      </c>
      <c r="M173" s="123">
        <f t="shared" si="57"/>
        <v>82223</v>
      </c>
      <c r="N173" s="123">
        <f t="shared" si="58"/>
        <v>3</v>
      </c>
      <c r="O173" s="123">
        <f t="shared" si="66"/>
        <v>40.9</v>
      </c>
      <c r="P173" s="123">
        <f t="shared" si="65"/>
        <v>593</v>
      </c>
      <c r="Q173" s="123">
        <f t="shared" si="59"/>
        <v>403.66666666666669</v>
      </c>
      <c r="R173" s="123">
        <f t="shared" si="60"/>
        <v>306</v>
      </c>
      <c r="S173" s="123">
        <f t="shared" si="61"/>
        <v>202</v>
      </c>
      <c r="T173" s="123">
        <f t="shared" si="62"/>
        <v>86</v>
      </c>
      <c r="U173" s="123">
        <f t="shared" si="63"/>
        <v>59</v>
      </c>
      <c r="V173" s="123">
        <f t="shared" si="64"/>
        <v>36.666666666666664</v>
      </c>
      <c r="X173" s="1">
        <f t="shared" si="48"/>
        <v>1</v>
      </c>
      <c r="Y173" s="1">
        <f t="shared" si="49"/>
        <v>1</v>
      </c>
      <c r="Z173" s="1">
        <f t="shared" si="50"/>
        <v>1</v>
      </c>
      <c r="AA173" s="1">
        <f t="shared" si="51"/>
        <v>1</v>
      </c>
      <c r="AB173" s="1">
        <f t="shared" si="52"/>
        <v>1</v>
      </c>
      <c r="AC173" s="1">
        <f t="shared" si="53"/>
        <v>1</v>
      </c>
      <c r="AD173" s="1">
        <f t="shared" si="54"/>
        <v>1</v>
      </c>
      <c r="AE173" s="1">
        <f t="shared" si="55"/>
        <v>1</v>
      </c>
      <c r="AF173" s="1">
        <f t="shared" si="56"/>
        <v>1</v>
      </c>
    </row>
    <row r="174" spans="2:32" hidden="1" x14ac:dyDescent="0.3">
      <c r="B174" s="1">
        <v>82223</v>
      </c>
      <c r="C174" s="1">
        <v>3</v>
      </c>
      <c r="D174" s="1">
        <v>40.700000000000003</v>
      </c>
      <c r="E174" s="1">
        <v>597</v>
      </c>
      <c r="F174" s="1">
        <v>397</v>
      </c>
      <c r="G174" s="1">
        <v>302</v>
      </c>
      <c r="H174" s="1">
        <v>200</v>
      </c>
      <c r="I174" s="1">
        <v>87</v>
      </c>
      <c r="J174" s="1">
        <v>59</v>
      </c>
      <c r="K174" s="1">
        <v>37</v>
      </c>
      <c r="M174" s="123">
        <f t="shared" si="57"/>
        <v>82304</v>
      </c>
      <c r="N174" s="123">
        <f t="shared" si="58"/>
        <v>3</v>
      </c>
      <c r="O174" s="123">
        <f t="shared" si="66"/>
        <v>40.06666666666667</v>
      </c>
      <c r="P174" s="123">
        <f t="shared" si="65"/>
        <v>718.66666666666663</v>
      </c>
      <c r="Q174" s="123">
        <f t="shared" si="59"/>
        <v>507.66666666666669</v>
      </c>
      <c r="R174" s="123">
        <f t="shared" si="60"/>
        <v>393.33333333333331</v>
      </c>
      <c r="S174" s="123">
        <f t="shared" si="61"/>
        <v>268.33333333333331</v>
      </c>
      <c r="T174" s="123">
        <f t="shared" si="62"/>
        <v>132.66666666666666</v>
      </c>
      <c r="U174" s="123">
        <f t="shared" si="63"/>
        <v>95.666666666666671</v>
      </c>
      <c r="V174" s="123">
        <f t="shared" si="64"/>
        <v>61</v>
      </c>
      <c r="X174" s="1">
        <f t="shared" si="48"/>
        <v>1</v>
      </c>
      <c r="Y174" s="1">
        <f t="shared" si="49"/>
        <v>1</v>
      </c>
      <c r="Z174" s="1">
        <f t="shared" si="50"/>
        <v>1</v>
      </c>
      <c r="AA174" s="1">
        <f t="shared" si="51"/>
        <v>1</v>
      </c>
      <c r="AB174" s="1">
        <f t="shared" si="52"/>
        <v>1</v>
      </c>
      <c r="AC174" s="1">
        <f t="shared" si="53"/>
        <v>1</v>
      </c>
      <c r="AD174" s="1">
        <f t="shared" si="54"/>
        <v>1</v>
      </c>
      <c r="AE174" s="1">
        <f t="shared" si="55"/>
        <v>1</v>
      </c>
      <c r="AF174" s="1">
        <f t="shared" si="56"/>
        <v>1</v>
      </c>
    </row>
    <row r="175" spans="2:32" hidden="1" x14ac:dyDescent="0.3">
      <c r="B175" s="1">
        <v>82223</v>
      </c>
      <c r="C175" s="1">
        <v>4</v>
      </c>
      <c r="D175" s="1">
        <v>41</v>
      </c>
      <c r="E175" s="1">
        <v>572</v>
      </c>
      <c r="F175" s="1">
        <v>398</v>
      </c>
      <c r="G175" s="1">
        <v>304</v>
      </c>
      <c r="H175" s="1">
        <v>203</v>
      </c>
      <c r="I175" s="1">
        <v>88</v>
      </c>
      <c r="J175" s="1">
        <v>61</v>
      </c>
      <c r="K175" s="1">
        <v>38</v>
      </c>
      <c r="M175" s="123">
        <f t="shared" si="57"/>
        <v>82385</v>
      </c>
      <c r="N175" s="123">
        <f t="shared" si="58"/>
        <v>3</v>
      </c>
      <c r="O175" s="123">
        <f t="shared" si="66"/>
        <v>39.43333333333333</v>
      </c>
      <c r="P175" s="123">
        <f t="shared" si="65"/>
        <v>842.33333333333337</v>
      </c>
      <c r="Q175" s="123">
        <f t="shared" si="59"/>
        <v>613</v>
      </c>
      <c r="R175" s="123">
        <f t="shared" si="60"/>
        <v>481.33333333333331</v>
      </c>
      <c r="S175" s="123">
        <f t="shared" si="61"/>
        <v>335</v>
      </c>
      <c r="T175" s="123">
        <f t="shared" si="62"/>
        <v>177.66666666666666</v>
      </c>
      <c r="U175" s="123">
        <f t="shared" si="63"/>
        <v>131.66666666666666</v>
      </c>
      <c r="V175" s="123">
        <f t="shared" si="64"/>
        <v>85</v>
      </c>
      <c r="X175" s="1">
        <f t="shared" si="48"/>
        <v>1</v>
      </c>
      <c r="Y175" s="1">
        <f t="shared" si="49"/>
        <v>1</v>
      </c>
      <c r="Z175" s="1">
        <f t="shared" si="50"/>
        <v>1</v>
      </c>
      <c r="AA175" s="1">
        <f t="shared" si="51"/>
        <v>1</v>
      </c>
      <c r="AB175" s="1">
        <f t="shared" si="52"/>
        <v>1</v>
      </c>
      <c r="AC175" s="1">
        <f t="shared" si="53"/>
        <v>1</v>
      </c>
      <c r="AD175" s="1">
        <f t="shared" si="54"/>
        <v>1</v>
      </c>
      <c r="AE175" s="1">
        <f t="shared" si="55"/>
        <v>1</v>
      </c>
      <c r="AF175" s="1">
        <f t="shared" si="56"/>
        <v>1</v>
      </c>
    </row>
    <row r="176" spans="2:32" x14ac:dyDescent="0.3">
      <c r="B176" s="1">
        <v>82466</v>
      </c>
      <c r="C176" s="1">
        <v>2</v>
      </c>
      <c r="D176" s="1">
        <v>38.5</v>
      </c>
      <c r="E176" s="1">
        <v>987</v>
      </c>
      <c r="F176" s="1">
        <v>728</v>
      </c>
      <c r="G176" s="1">
        <v>574</v>
      </c>
      <c r="H176" s="1">
        <v>402</v>
      </c>
      <c r="I176" s="1">
        <v>223</v>
      </c>
      <c r="J176" s="1">
        <v>167</v>
      </c>
      <c r="K176" s="1">
        <v>108</v>
      </c>
      <c r="M176" s="123">
        <f t="shared" si="57"/>
        <v>82466</v>
      </c>
      <c r="N176" s="123">
        <f t="shared" si="58"/>
        <v>3</v>
      </c>
      <c r="O176" s="123">
        <f t="shared" si="66"/>
        <v>38.766666666666666</v>
      </c>
      <c r="P176" s="123">
        <f t="shared" si="65"/>
        <v>996</v>
      </c>
      <c r="Q176" s="123">
        <f t="shared" si="59"/>
        <v>719</v>
      </c>
      <c r="R176" s="123">
        <f t="shared" si="60"/>
        <v>571.33333333333337</v>
      </c>
      <c r="S176" s="123">
        <f t="shared" si="61"/>
        <v>401.33333333333331</v>
      </c>
      <c r="T176" s="123">
        <f t="shared" si="62"/>
        <v>223.33333333333334</v>
      </c>
      <c r="U176" s="123">
        <f t="shared" si="63"/>
        <v>167.66666666666666</v>
      </c>
      <c r="V176" s="123">
        <f t="shared" si="64"/>
        <v>108.66666666666667</v>
      </c>
      <c r="X176" s="1">
        <f t="shared" si="48"/>
        <v>1</v>
      </c>
      <c r="Y176" s="1">
        <f t="shared" si="49"/>
        <v>1</v>
      </c>
      <c r="Z176" s="1">
        <f t="shared" si="50"/>
        <v>1</v>
      </c>
      <c r="AA176" s="1">
        <f t="shared" si="51"/>
        <v>1</v>
      </c>
      <c r="AB176" s="1">
        <f t="shared" si="52"/>
        <v>1</v>
      </c>
      <c r="AC176" s="1">
        <f t="shared" si="53"/>
        <v>1</v>
      </c>
      <c r="AD176" s="1">
        <f t="shared" si="54"/>
        <v>1</v>
      </c>
      <c r="AE176" s="1">
        <f t="shared" si="55"/>
        <v>1</v>
      </c>
      <c r="AF176" s="1">
        <f t="shared" si="56"/>
        <v>1</v>
      </c>
    </row>
    <row r="177" spans="2:32" hidden="1" x14ac:dyDescent="0.3">
      <c r="B177" s="1">
        <v>82466</v>
      </c>
      <c r="C177" s="1">
        <v>3</v>
      </c>
      <c r="D177" s="1">
        <v>38.799999999999997</v>
      </c>
      <c r="E177" s="1">
        <v>968</v>
      </c>
      <c r="F177" s="1">
        <v>713</v>
      </c>
      <c r="G177" s="1">
        <v>566</v>
      </c>
      <c r="H177" s="1">
        <v>400</v>
      </c>
      <c r="I177" s="1">
        <v>222</v>
      </c>
      <c r="J177" s="1">
        <v>167</v>
      </c>
      <c r="K177" s="1">
        <v>109</v>
      </c>
      <c r="M177" s="123">
        <f t="shared" si="57"/>
        <v>82535</v>
      </c>
      <c r="N177" s="123">
        <f t="shared" si="58"/>
        <v>3</v>
      </c>
      <c r="O177" s="123">
        <f t="shared" si="66"/>
        <v>38.766666666666666</v>
      </c>
      <c r="P177" s="123">
        <f t="shared" si="65"/>
        <v>926</v>
      </c>
      <c r="Q177" s="123">
        <f t="shared" si="59"/>
        <v>676.66666666666663</v>
      </c>
      <c r="R177" s="123">
        <f t="shared" si="60"/>
        <v>536</v>
      </c>
      <c r="S177" s="123">
        <f t="shared" si="61"/>
        <v>376.66666666666669</v>
      </c>
      <c r="T177" s="123">
        <f t="shared" si="62"/>
        <v>208.33333333333334</v>
      </c>
      <c r="U177" s="123">
        <f t="shared" si="63"/>
        <v>157.33333333333334</v>
      </c>
      <c r="V177" s="123">
        <f t="shared" si="64"/>
        <v>183.66666666666666</v>
      </c>
      <c r="X177" s="1">
        <f t="shared" si="48"/>
        <v>1</v>
      </c>
      <c r="Y177" s="1">
        <f t="shared" si="49"/>
        <v>1</v>
      </c>
      <c r="Z177" s="1">
        <f t="shared" si="50"/>
        <v>1</v>
      </c>
      <c r="AA177" s="1">
        <f t="shared" si="51"/>
        <v>1</v>
      </c>
      <c r="AB177" s="1">
        <f t="shared" si="52"/>
        <v>1</v>
      </c>
      <c r="AC177" s="1">
        <f t="shared" si="53"/>
        <v>1</v>
      </c>
      <c r="AD177" s="1">
        <f t="shared" si="54"/>
        <v>1</v>
      </c>
      <c r="AE177" s="1">
        <f t="shared" si="55"/>
        <v>0</v>
      </c>
      <c r="AF177" s="1">
        <f t="shared" si="56"/>
        <v>1</v>
      </c>
    </row>
    <row r="178" spans="2:32" hidden="1" x14ac:dyDescent="0.3">
      <c r="B178" s="1">
        <v>82466</v>
      </c>
      <c r="C178" s="1">
        <v>4</v>
      </c>
      <c r="D178" s="1">
        <v>39</v>
      </c>
      <c r="E178" s="1">
        <v>1033</v>
      </c>
      <c r="F178" s="1">
        <v>716</v>
      </c>
      <c r="G178" s="1">
        <v>574</v>
      </c>
      <c r="H178" s="1">
        <v>402</v>
      </c>
      <c r="I178" s="1">
        <v>225</v>
      </c>
      <c r="J178" s="1">
        <v>169</v>
      </c>
      <c r="K178" s="1">
        <v>109</v>
      </c>
      <c r="M178" s="123">
        <f t="shared" si="57"/>
        <v>82604</v>
      </c>
      <c r="N178" s="123">
        <f t="shared" si="58"/>
        <v>3</v>
      </c>
      <c r="O178" s="123">
        <f t="shared" si="66"/>
        <v>38.800000000000004</v>
      </c>
      <c r="P178" s="123">
        <f t="shared" si="65"/>
        <v>835.33333333333337</v>
      </c>
      <c r="Q178" s="123">
        <f t="shared" si="59"/>
        <v>622.66666666666663</v>
      </c>
      <c r="R178" s="123">
        <f t="shared" si="60"/>
        <v>494.33333333333331</v>
      </c>
      <c r="S178" s="123">
        <f t="shared" si="61"/>
        <v>346.33333333333331</v>
      </c>
      <c r="T178" s="123">
        <f t="shared" si="62"/>
        <v>207.33333333333334</v>
      </c>
      <c r="U178" s="123">
        <f t="shared" si="63"/>
        <v>147.33333333333334</v>
      </c>
      <c r="V178" s="123">
        <f t="shared" si="64"/>
        <v>268.33333333333331</v>
      </c>
      <c r="X178" s="1">
        <f t="shared" si="48"/>
        <v>1</v>
      </c>
      <c r="Y178" s="1">
        <f t="shared" si="49"/>
        <v>1</v>
      </c>
      <c r="Z178" s="1">
        <f t="shared" si="50"/>
        <v>1</v>
      </c>
      <c r="AA178" s="1">
        <f t="shared" si="51"/>
        <v>1</v>
      </c>
      <c r="AB178" s="1">
        <f t="shared" si="52"/>
        <v>1</v>
      </c>
      <c r="AC178" s="1">
        <f t="shared" si="53"/>
        <v>1</v>
      </c>
      <c r="AD178" s="1">
        <f t="shared" si="54"/>
        <v>1</v>
      </c>
      <c r="AE178" s="1">
        <f t="shared" si="55"/>
        <v>0</v>
      </c>
      <c r="AF178" s="1">
        <f t="shared" si="56"/>
        <v>1</v>
      </c>
    </row>
    <row r="179" spans="2:32" x14ac:dyDescent="0.3">
      <c r="B179" s="1">
        <v>82673</v>
      </c>
      <c r="C179" s="1">
        <v>2</v>
      </c>
      <c r="D179" s="1">
        <v>38.5</v>
      </c>
      <c r="E179" s="1">
        <v>777</v>
      </c>
      <c r="F179" s="1">
        <v>601</v>
      </c>
      <c r="G179" s="1">
        <v>468</v>
      </c>
      <c r="H179" s="1">
        <v>328</v>
      </c>
      <c r="I179" s="1">
        <v>178</v>
      </c>
      <c r="J179" s="1">
        <v>136</v>
      </c>
      <c r="K179" s="1">
        <v>333</v>
      </c>
      <c r="M179" s="123">
        <f t="shared" si="57"/>
        <v>82673</v>
      </c>
      <c r="N179" s="123">
        <f t="shared" si="58"/>
        <v>3</v>
      </c>
      <c r="O179" s="123">
        <f t="shared" si="66"/>
        <v>38.866666666666667</v>
      </c>
      <c r="P179" s="123">
        <f t="shared" si="65"/>
        <v>718.66666666666663</v>
      </c>
      <c r="Q179" s="123">
        <f t="shared" si="59"/>
        <v>564</v>
      </c>
      <c r="R179" s="123">
        <f t="shared" si="60"/>
        <v>448</v>
      </c>
      <c r="S179" s="123">
        <f t="shared" si="61"/>
        <v>271</v>
      </c>
      <c r="T179" s="123">
        <f t="shared" si="62"/>
        <v>25</v>
      </c>
      <c r="U179" s="123">
        <f t="shared" si="63"/>
        <v>139.33333333333334</v>
      </c>
      <c r="V179" s="123">
        <f t="shared" si="64"/>
        <v>318.66666666666669</v>
      </c>
      <c r="X179" s="1">
        <f t="shared" si="48"/>
        <v>1</v>
      </c>
      <c r="Y179" s="1">
        <f t="shared" si="49"/>
        <v>1</v>
      </c>
      <c r="Z179" s="1">
        <f t="shared" si="50"/>
        <v>1</v>
      </c>
      <c r="AA179" s="1">
        <f t="shared" si="51"/>
        <v>1</v>
      </c>
      <c r="AB179" s="1">
        <f t="shared" si="52"/>
        <v>1</v>
      </c>
      <c r="AC179" s="1">
        <f t="shared" si="53"/>
        <v>1</v>
      </c>
      <c r="AD179" s="1">
        <f t="shared" si="54"/>
        <v>0</v>
      </c>
      <c r="AE179" s="1">
        <f t="shared" si="55"/>
        <v>0</v>
      </c>
      <c r="AF179" s="1">
        <f t="shared" si="56"/>
        <v>1</v>
      </c>
    </row>
    <row r="180" spans="2:32" hidden="1" x14ac:dyDescent="0.3">
      <c r="B180" s="1">
        <v>82673</v>
      </c>
      <c r="C180" s="1">
        <v>3</v>
      </c>
      <c r="D180" s="1">
        <v>38.9</v>
      </c>
      <c r="E180" s="1">
        <v>696</v>
      </c>
      <c r="F180" s="1">
        <v>551</v>
      </c>
      <c r="G180" s="1">
        <v>441</v>
      </c>
      <c r="H180" s="1">
        <v>309</v>
      </c>
      <c r="I180" s="1">
        <v>219</v>
      </c>
      <c r="J180" s="1">
        <v>137</v>
      </c>
      <c r="K180" s="1">
        <v>363</v>
      </c>
      <c r="M180" s="123">
        <f t="shared" si="57"/>
        <v>82716.333333333328</v>
      </c>
      <c r="N180" s="123">
        <f t="shared" si="58"/>
        <v>3</v>
      </c>
      <c r="O180" s="123">
        <f t="shared" si="66"/>
        <v>39.43333333333333</v>
      </c>
      <c r="P180" s="123">
        <f t="shared" si="65"/>
        <v>710</v>
      </c>
      <c r="Q180" s="123">
        <f t="shared" si="59"/>
        <v>530.66666666666663</v>
      </c>
      <c r="R180" s="123">
        <f t="shared" si="60"/>
        <v>423</v>
      </c>
      <c r="S180" s="123">
        <f t="shared" si="61"/>
        <v>255</v>
      </c>
      <c r="T180" s="123">
        <f t="shared" si="62"/>
        <v>21</v>
      </c>
      <c r="U180" s="123">
        <f t="shared" si="63"/>
        <v>136</v>
      </c>
      <c r="V180" s="123">
        <f t="shared" si="64"/>
        <v>235.33333333333334</v>
      </c>
      <c r="X180" s="1">
        <f t="shared" si="48"/>
        <v>1</v>
      </c>
      <c r="Y180" s="1">
        <f t="shared" si="49"/>
        <v>1</v>
      </c>
      <c r="Z180" s="1">
        <f t="shared" si="50"/>
        <v>1</v>
      </c>
      <c r="AA180" s="1">
        <f t="shared" si="51"/>
        <v>1</v>
      </c>
      <c r="AB180" s="1">
        <f t="shared" si="52"/>
        <v>1</v>
      </c>
      <c r="AC180" s="1">
        <f t="shared" si="53"/>
        <v>1</v>
      </c>
      <c r="AD180" s="1">
        <f t="shared" si="54"/>
        <v>0</v>
      </c>
      <c r="AE180" s="1">
        <f t="shared" si="55"/>
        <v>0</v>
      </c>
      <c r="AF180" s="1">
        <f t="shared" si="56"/>
        <v>1</v>
      </c>
    </row>
    <row r="181" spans="2:32" hidden="1" x14ac:dyDescent="0.3">
      <c r="B181" s="1">
        <v>82673</v>
      </c>
      <c r="C181" s="1">
        <v>4</v>
      </c>
      <c r="D181" s="1">
        <v>39.200000000000003</v>
      </c>
      <c r="E181" s="1">
        <v>683</v>
      </c>
      <c r="F181" s="1">
        <v>540</v>
      </c>
      <c r="G181" s="1">
        <v>435</v>
      </c>
      <c r="H181" s="1">
        <v>176</v>
      </c>
      <c r="I181" s="1">
        <v>-322</v>
      </c>
      <c r="J181" s="1">
        <v>145</v>
      </c>
      <c r="K181" s="1">
        <v>260</v>
      </c>
      <c r="M181" s="123">
        <f t="shared" si="57"/>
        <v>82759.666666666672</v>
      </c>
      <c r="N181" s="123">
        <f t="shared" si="58"/>
        <v>3</v>
      </c>
      <c r="O181" s="123">
        <f t="shared" si="66"/>
        <v>39.966666666666669</v>
      </c>
      <c r="P181" s="123">
        <f t="shared" si="65"/>
        <v>703.66666666666663</v>
      </c>
      <c r="Q181" s="123">
        <f t="shared" si="59"/>
        <v>501</v>
      </c>
      <c r="R181" s="123">
        <f t="shared" si="60"/>
        <v>399</v>
      </c>
      <c r="S181" s="123">
        <f t="shared" si="61"/>
        <v>241</v>
      </c>
      <c r="T181" s="123">
        <f t="shared" si="62"/>
        <v>2</v>
      </c>
      <c r="U181" s="123">
        <f t="shared" si="63"/>
        <v>132</v>
      </c>
      <c r="V181" s="123">
        <f t="shared" si="64"/>
        <v>142</v>
      </c>
      <c r="X181" s="1">
        <f t="shared" si="48"/>
        <v>1</v>
      </c>
      <c r="Y181" s="1">
        <f t="shared" si="49"/>
        <v>1</v>
      </c>
      <c r="Z181" s="1">
        <f t="shared" si="50"/>
        <v>1</v>
      </c>
      <c r="AA181" s="1">
        <f t="shared" si="51"/>
        <v>1</v>
      </c>
      <c r="AB181" s="1">
        <f t="shared" si="52"/>
        <v>1</v>
      </c>
      <c r="AC181" s="1">
        <f t="shared" si="53"/>
        <v>1</v>
      </c>
      <c r="AD181" s="1">
        <f t="shared" si="54"/>
        <v>0</v>
      </c>
      <c r="AE181" s="1">
        <f t="shared" si="55"/>
        <v>0</v>
      </c>
      <c r="AF181" s="1">
        <f t="shared" si="56"/>
        <v>1</v>
      </c>
    </row>
    <row r="182" spans="2:32" x14ac:dyDescent="0.3">
      <c r="B182" s="1">
        <v>82803</v>
      </c>
      <c r="C182" s="1">
        <v>2</v>
      </c>
      <c r="D182" s="1">
        <v>40.200000000000003</v>
      </c>
      <c r="E182" s="1">
        <v>751</v>
      </c>
      <c r="F182" s="1">
        <v>501</v>
      </c>
      <c r="G182" s="1">
        <v>393</v>
      </c>
      <c r="H182" s="1">
        <v>280</v>
      </c>
      <c r="I182" s="1">
        <v>166</v>
      </c>
      <c r="J182" s="1">
        <v>126</v>
      </c>
      <c r="K182" s="1">
        <v>83</v>
      </c>
      <c r="M182" s="123">
        <f t="shared" si="57"/>
        <v>82803</v>
      </c>
      <c r="N182" s="123">
        <f t="shared" si="58"/>
        <v>3</v>
      </c>
      <c r="O182" s="123">
        <f t="shared" si="66"/>
        <v>40.4</v>
      </c>
      <c r="P182" s="123">
        <f t="shared" si="65"/>
        <v>678</v>
      </c>
      <c r="Q182" s="123">
        <f t="shared" si="59"/>
        <v>473.33333333333331</v>
      </c>
      <c r="R182" s="123">
        <f t="shared" si="60"/>
        <v>375.66666666666669</v>
      </c>
      <c r="S182" s="123">
        <f t="shared" si="61"/>
        <v>271</v>
      </c>
      <c r="T182" s="123">
        <f t="shared" si="62"/>
        <v>163.33333333333334</v>
      </c>
      <c r="U182" s="123">
        <f t="shared" si="63"/>
        <v>127.33333333333333</v>
      </c>
      <c r="V182" s="123">
        <f t="shared" si="64"/>
        <v>82</v>
      </c>
      <c r="X182" s="1">
        <f t="shared" si="48"/>
        <v>1</v>
      </c>
      <c r="Y182" s="1">
        <f t="shared" si="49"/>
        <v>1</v>
      </c>
      <c r="Z182" s="1">
        <f t="shared" si="50"/>
        <v>1</v>
      </c>
      <c r="AA182" s="1">
        <f t="shared" si="51"/>
        <v>1</v>
      </c>
      <c r="AB182" s="1">
        <f t="shared" si="52"/>
        <v>1</v>
      </c>
      <c r="AC182" s="1">
        <f t="shared" si="53"/>
        <v>1</v>
      </c>
      <c r="AD182" s="1">
        <f t="shared" si="54"/>
        <v>1</v>
      </c>
      <c r="AE182" s="1">
        <f t="shared" si="55"/>
        <v>1</v>
      </c>
      <c r="AF182" s="1">
        <f t="shared" si="56"/>
        <v>1</v>
      </c>
    </row>
    <row r="183" spans="2:32" hidden="1" x14ac:dyDescent="0.3">
      <c r="B183" s="1">
        <v>82803</v>
      </c>
      <c r="C183" s="1">
        <v>3</v>
      </c>
      <c r="D183" s="1">
        <v>40.5</v>
      </c>
      <c r="E183" s="1">
        <v>677</v>
      </c>
      <c r="F183" s="1">
        <v>462</v>
      </c>
      <c r="G183" s="1">
        <v>369</v>
      </c>
      <c r="H183" s="1">
        <v>267</v>
      </c>
      <c r="I183" s="1">
        <v>162</v>
      </c>
      <c r="J183" s="1">
        <v>125</v>
      </c>
      <c r="K183" s="1">
        <v>83</v>
      </c>
      <c r="M183" s="123">
        <f t="shared" si="57"/>
        <v>82869</v>
      </c>
      <c r="N183" s="123">
        <f t="shared" si="58"/>
        <v>3</v>
      </c>
      <c r="O183" s="123">
        <f t="shared" si="66"/>
        <v>41.133333333333333</v>
      </c>
      <c r="P183" s="123">
        <f t="shared" si="65"/>
        <v>527</v>
      </c>
      <c r="Q183" s="123">
        <f t="shared" si="59"/>
        <v>386.66666666666669</v>
      </c>
      <c r="R183" s="123">
        <f t="shared" si="60"/>
        <v>313.66666666666669</v>
      </c>
      <c r="S183" s="123">
        <f t="shared" si="61"/>
        <v>234</v>
      </c>
      <c r="T183" s="123">
        <f t="shared" si="62"/>
        <v>147.33333333333334</v>
      </c>
      <c r="U183" s="123">
        <f t="shared" si="63"/>
        <v>118</v>
      </c>
      <c r="V183" s="123">
        <f t="shared" si="64"/>
        <v>79</v>
      </c>
      <c r="X183" s="1">
        <f t="shared" si="48"/>
        <v>1</v>
      </c>
      <c r="Y183" s="1">
        <f t="shared" si="49"/>
        <v>1</v>
      </c>
      <c r="Z183" s="1">
        <f t="shared" si="50"/>
        <v>1</v>
      </c>
      <c r="AA183" s="1">
        <f t="shared" si="51"/>
        <v>1</v>
      </c>
      <c r="AB183" s="1">
        <f t="shared" si="52"/>
        <v>1</v>
      </c>
      <c r="AC183" s="1">
        <f t="shared" si="53"/>
        <v>1</v>
      </c>
      <c r="AD183" s="1">
        <f t="shared" si="54"/>
        <v>1</v>
      </c>
      <c r="AE183" s="1">
        <f t="shared" si="55"/>
        <v>1</v>
      </c>
      <c r="AF183" s="1">
        <f t="shared" si="56"/>
        <v>1</v>
      </c>
    </row>
    <row r="184" spans="2:32" hidden="1" x14ac:dyDescent="0.3">
      <c r="B184" s="1">
        <v>82803</v>
      </c>
      <c r="C184" s="1">
        <v>4</v>
      </c>
      <c r="D184" s="1">
        <v>40.5</v>
      </c>
      <c r="E184" s="1">
        <v>606</v>
      </c>
      <c r="F184" s="1">
        <v>457</v>
      </c>
      <c r="G184" s="1">
        <v>365</v>
      </c>
      <c r="H184" s="1">
        <v>266</v>
      </c>
      <c r="I184" s="1">
        <v>162</v>
      </c>
      <c r="J184" s="1">
        <v>131</v>
      </c>
      <c r="K184" s="1">
        <v>80</v>
      </c>
      <c r="M184" s="123">
        <f t="shared" si="57"/>
        <v>82935</v>
      </c>
      <c r="N184" s="123">
        <f t="shared" si="58"/>
        <v>3</v>
      </c>
      <c r="O184" s="123">
        <f t="shared" si="66"/>
        <v>41.733333333333334</v>
      </c>
      <c r="P184" s="123">
        <f t="shared" si="65"/>
        <v>392.33333333333331</v>
      </c>
      <c r="Q184" s="123">
        <f t="shared" si="59"/>
        <v>309.66666666666669</v>
      </c>
      <c r="R184" s="123">
        <f t="shared" si="60"/>
        <v>257</v>
      </c>
      <c r="S184" s="123">
        <f t="shared" si="61"/>
        <v>199.33333333333334</v>
      </c>
      <c r="T184" s="123">
        <f t="shared" si="62"/>
        <v>131.66666666666666</v>
      </c>
      <c r="U184" s="123">
        <f t="shared" si="63"/>
        <v>108.33333333333333</v>
      </c>
      <c r="V184" s="123">
        <f t="shared" si="64"/>
        <v>75.666666666666671</v>
      </c>
      <c r="X184" s="1">
        <f t="shared" si="48"/>
        <v>1</v>
      </c>
      <c r="Y184" s="1">
        <f t="shared" si="49"/>
        <v>1</v>
      </c>
      <c r="Z184" s="1">
        <f t="shared" si="50"/>
        <v>1</v>
      </c>
      <c r="AA184" s="1">
        <f t="shared" si="51"/>
        <v>1</v>
      </c>
      <c r="AB184" s="1">
        <f t="shared" si="52"/>
        <v>1</v>
      </c>
      <c r="AC184" s="1">
        <f t="shared" si="53"/>
        <v>1</v>
      </c>
      <c r="AD184" s="1">
        <f t="shared" si="54"/>
        <v>1</v>
      </c>
      <c r="AE184" s="1">
        <f t="shared" si="55"/>
        <v>1</v>
      </c>
      <c r="AF184" s="1">
        <f t="shared" si="56"/>
        <v>1</v>
      </c>
    </row>
    <row r="185" spans="2:32" x14ac:dyDescent="0.3">
      <c r="B185" s="1">
        <v>83001</v>
      </c>
      <c r="C185" s="1">
        <v>2</v>
      </c>
      <c r="D185" s="1">
        <v>42.4</v>
      </c>
      <c r="E185" s="1">
        <v>298</v>
      </c>
      <c r="F185" s="1">
        <v>241</v>
      </c>
      <c r="G185" s="1">
        <v>207</v>
      </c>
      <c r="H185" s="1">
        <v>169</v>
      </c>
      <c r="I185" s="1">
        <v>118</v>
      </c>
      <c r="J185" s="1">
        <v>98</v>
      </c>
      <c r="K185" s="1">
        <v>74</v>
      </c>
      <c r="M185" s="123">
        <f t="shared" si="57"/>
        <v>83001</v>
      </c>
      <c r="N185" s="123">
        <f t="shared" si="58"/>
        <v>3</v>
      </c>
      <c r="O185" s="123">
        <f t="shared" si="66"/>
        <v>42.333333333333329</v>
      </c>
      <c r="P185" s="123">
        <f t="shared" si="65"/>
        <v>280.66666666666669</v>
      </c>
      <c r="Q185" s="123">
        <f t="shared" si="59"/>
        <v>233.33333333333334</v>
      </c>
      <c r="R185" s="123">
        <f t="shared" si="60"/>
        <v>201</v>
      </c>
      <c r="S185" s="123">
        <f t="shared" si="61"/>
        <v>165</v>
      </c>
      <c r="T185" s="123">
        <f t="shared" si="62"/>
        <v>115.66666666666667</v>
      </c>
      <c r="U185" s="123">
        <f t="shared" si="63"/>
        <v>96</v>
      </c>
      <c r="V185" s="123">
        <f t="shared" si="64"/>
        <v>73</v>
      </c>
      <c r="X185" s="1">
        <f t="shared" si="48"/>
        <v>1</v>
      </c>
      <c r="Y185" s="1">
        <f t="shared" si="49"/>
        <v>1</v>
      </c>
      <c r="Z185" s="1">
        <f t="shared" si="50"/>
        <v>1</v>
      </c>
      <c r="AA185" s="1">
        <f t="shared" si="51"/>
        <v>1</v>
      </c>
      <c r="AB185" s="1">
        <f t="shared" si="52"/>
        <v>1</v>
      </c>
      <c r="AC185" s="1">
        <f t="shared" si="53"/>
        <v>1</v>
      </c>
      <c r="AD185" s="1">
        <f t="shared" si="54"/>
        <v>1</v>
      </c>
      <c r="AE185" s="1">
        <f t="shared" si="55"/>
        <v>1</v>
      </c>
      <c r="AF185" s="1">
        <f t="shared" si="56"/>
        <v>1</v>
      </c>
    </row>
    <row r="186" spans="2:32" hidden="1" x14ac:dyDescent="0.3">
      <c r="B186" s="1">
        <v>83001</v>
      </c>
      <c r="C186" s="1">
        <v>3</v>
      </c>
      <c r="D186" s="1">
        <v>42.3</v>
      </c>
      <c r="E186" s="1">
        <v>273</v>
      </c>
      <c r="F186" s="1">
        <v>231</v>
      </c>
      <c r="G186" s="1">
        <v>199</v>
      </c>
      <c r="H186" s="1">
        <v>163</v>
      </c>
      <c r="I186" s="1">
        <v>115</v>
      </c>
      <c r="J186" s="1">
        <v>96</v>
      </c>
      <c r="K186" s="1">
        <v>73</v>
      </c>
      <c r="M186" s="123">
        <f t="shared" si="57"/>
        <v>83091.666666666672</v>
      </c>
      <c r="N186" s="123">
        <f t="shared" si="58"/>
        <v>3</v>
      </c>
      <c r="O186" s="123">
        <f t="shared" si="66"/>
        <v>41.633333333333333</v>
      </c>
      <c r="P186" s="123">
        <f t="shared" si="65"/>
        <v>412</v>
      </c>
      <c r="Q186" s="123">
        <f t="shared" si="59"/>
        <v>305</v>
      </c>
      <c r="R186" s="123">
        <f t="shared" si="60"/>
        <v>241.33333333333334</v>
      </c>
      <c r="S186" s="123">
        <f t="shared" si="61"/>
        <v>173.66666666666666</v>
      </c>
      <c r="T186" s="123">
        <f t="shared" si="62"/>
        <v>106.33333333333333</v>
      </c>
      <c r="U186" s="123">
        <f t="shared" si="63"/>
        <v>84.333333333333329</v>
      </c>
      <c r="V186" s="123">
        <f t="shared" si="64"/>
        <v>62.666666666666664</v>
      </c>
      <c r="X186" s="1">
        <f t="shared" si="48"/>
        <v>1</v>
      </c>
      <c r="Y186" s="1">
        <f t="shared" si="49"/>
        <v>1</v>
      </c>
      <c r="Z186" s="1">
        <f t="shared" si="50"/>
        <v>1</v>
      </c>
      <c r="AA186" s="1">
        <f t="shared" si="51"/>
        <v>1</v>
      </c>
      <c r="AB186" s="1">
        <f t="shared" si="52"/>
        <v>1</v>
      </c>
      <c r="AC186" s="1">
        <f t="shared" si="53"/>
        <v>1</v>
      </c>
      <c r="AD186" s="1">
        <f t="shared" si="54"/>
        <v>1</v>
      </c>
      <c r="AE186" s="1">
        <f t="shared" si="55"/>
        <v>1</v>
      </c>
      <c r="AF186" s="1">
        <f t="shared" si="56"/>
        <v>1</v>
      </c>
    </row>
    <row r="187" spans="2:32" hidden="1" x14ac:dyDescent="0.3">
      <c r="B187" s="1">
        <v>83001</v>
      </c>
      <c r="C187" s="1">
        <v>4</v>
      </c>
      <c r="D187" s="1">
        <v>42.3</v>
      </c>
      <c r="E187" s="1">
        <v>271</v>
      </c>
      <c r="F187" s="1">
        <v>228</v>
      </c>
      <c r="G187" s="1">
        <v>197</v>
      </c>
      <c r="H187" s="1">
        <v>163</v>
      </c>
      <c r="I187" s="1">
        <v>114</v>
      </c>
      <c r="J187" s="1">
        <v>94</v>
      </c>
      <c r="K187" s="1">
        <v>72</v>
      </c>
      <c r="M187" s="123">
        <f t="shared" si="57"/>
        <v>83182.333333333328</v>
      </c>
      <c r="N187" s="123">
        <f t="shared" si="58"/>
        <v>3</v>
      </c>
      <c r="O187" s="123">
        <f t="shared" si="66"/>
        <v>41</v>
      </c>
      <c r="P187" s="123">
        <f t="shared" si="65"/>
        <v>534.33333333333337</v>
      </c>
      <c r="Q187" s="123">
        <f t="shared" si="59"/>
        <v>375.33333333333331</v>
      </c>
      <c r="R187" s="123">
        <f t="shared" si="60"/>
        <v>281.66666666666669</v>
      </c>
      <c r="S187" s="123">
        <f t="shared" si="61"/>
        <v>183</v>
      </c>
      <c r="T187" s="123">
        <f t="shared" si="62"/>
        <v>97.666666666666671</v>
      </c>
      <c r="U187" s="123">
        <f t="shared" si="63"/>
        <v>74.666666666666671</v>
      </c>
      <c r="V187" s="123">
        <f t="shared" si="64"/>
        <v>52.666666666666664</v>
      </c>
      <c r="X187" s="1">
        <f t="shared" si="48"/>
        <v>1</v>
      </c>
      <c r="Y187" s="1">
        <f t="shared" si="49"/>
        <v>1</v>
      </c>
      <c r="Z187" s="1">
        <f t="shared" si="50"/>
        <v>1</v>
      </c>
      <c r="AA187" s="1">
        <f t="shared" si="51"/>
        <v>1</v>
      </c>
      <c r="AB187" s="1">
        <f t="shared" si="52"/>
        <v>1</v>
      </c>
      <c r="AC187" s="1">
        <f t="shared" si="53"/>
        <v>1</v>
      </c>
      <c r="AD187" s="1">
        <f t="shared" si="54"/>
        <v>1</v>
      </c>
      <c r="AE187" s="1">
        <f t="shared" si="55"/>
        <v>1</v>
      </c>
      <c r="AF187" s="1">
        <f t="shared" si="56"/>
        <v>1</v>
      </c>
    </row>
    <row r="188" spans="2:32" x14ac:dyDescent="0.3">
      <c r="B188" s="1">
        <v>83273</v>
      </c>
      <c r="C188" s="1">
        <v>2</v>
      </c>
      <c r="D188" s="1">
        <v>40.299999999999997</v>
      </c>
      <c r="E188" s="1">
        <v>692</v>
      </c>
      <c r="F188" s="1">
        <v>456</v>
      </c>
      <c r="G188" s="1">
        <v>328</v>
      </c>
      <c r="H188" s="1">
        <v>195</v>
      </c>
      <c r="I188" s="1">
        <v>90</v>
      </c>
      <c r="J188" s="1">
        <v>63</v>
      </c>
      <c r="K188" s="1">
        <v>43</v>
      </c>
      <c r="M188" s="123">
        <f t="shared" si="57"/>
        <v>83273</v>
      </c>
      <c r="N188" s="123">
        <f t="shared" si="58"/>
        <v>3</v>
      </c>
      <c r="O188" s="123">
        <f t="shared" si="66"/>
        <v>40.299999999999997</v>
      </c>
      <c r="P188" s="123">
        <f t="shared" si="65"/>
        <v>658</v>
      </c>
      <c r="Q188" s="123">
        <f t="shared" si="59"/>
        <v>445.33333333333331</v>
      </c>
      <c r="R188" s="123">
        <f t="shared" si="60"/>
        <v>321.66666666666669</v>
      </c>
      <c r="S188" s="123">
        <f t="shared" si="61"/>
        <v>192.33333333333334</v>
      </c>
      <c r="T188" s="123">
        <f t="shared" si="62"/>
        <v>89.333333333333329</v>
      </c>
      <c r="U188" s="123">
        <f t="shared" si="63"/>
        <v>66.666666666666671</v>
      </c>
      <c r="V188" s="123">
        <f t="shared" si="64"/>
        <v>44.333333333333336</v>
      </c>
      <c r="X188" s="1">
        <f t="shared" si="48"/>
        <v>1</v>
      </c>
      <c r="Y188" s="1">
        <f t="shared" si="49"/>
        <v>1</v>
      </c>
      <c r="Z188" s="1">
        <f t="shared" si="50"/>
        <v>1</v>
      </c>
      <c r="AA188" s="1">
        <f t="shared" si="51"/>
        <v>1</v>
      </c>
      <c r="AB188" s="1">
        <f t="shared" si="52"/>
        <v>1</v>
      </c>
      <c r="AC188" s="1">
        <f t="shared" si="53"/>
        <v>1</v>
      </c>
      <c r="AD188" s="1">
        <f t="shared" si="54"/>
        <v>1</v>
      </c>
      <c r="AE188" s="1">
        <f t="shared" si="55"/>
        <v>1</v>
      </c>
      <c r="AF188" s="1">
        <f t="shared" si="56"/>
        <v>1</v>
      </c>
    </row>
    <row r="189" spans="2:32" hidden="1" x14ac:dyDescent="0.3">
      <c r="B189" s="1">
        <v>83273</v>
      </c>
      <c r="C189" s="1">
        <v>3</v>
      </c>
      <c r="D189" s="1">
        <v>40.4</v>
      </c>
      <c r="E189" s="1">
        <v>640</v>
      </c>
      <c r="F189" s="1">
        <v>442</v>
      </c>
      <c r="G189" s="1">
        <v>320</v>
      </c>
      <c r="H189" s="1">
        <v>191</v>
      </c>
      <c r="I189" s="1">
        <v>89</v>
      </c>
      <c r="J189" s="1">
        <v>67</v>
      </c>
      <c r="K189" s="1">
        <v>43</v>
      </c>
      <c r="M189" s="123">
        <f t="shared" si="57"/>
        <v>83348</v>
      </c>
      <c r="N189" s="123">
        <f t="shared" si="58"/>
        <v>3</v>
      </c>
      <c r="O189" s="123">
        <f t="shared" si="66"/>
        <v>40.866666666666667</v>
      </c>
      <c r="P189" s="123">
        <f t="shared" si="65"/>
        <v>548.66666666666663</v>
      </c>
      <c r="Q189" s="123">
        <f t="shared" si="59"/>
        <v>382.33333333333331</v>
      </c>
      <c r="R189" s="123">
        <f t="shared" si="60"/>
        <v>280</v>
      </c>
      <c r="S189" s="123">
        <f t="shared" si="61"/>
        <v>174.33333333333334</v>
      </c>
      <c r="T189" s="123">
        <f t="shared" si="62"/>
        <v>85.333333333333329</v>
      </c>
      <c r="U189" s="123">
        <f t="shared" si="63"/>
        <v>66.333333333333329</v>
      </c>
      <c r="V189" s="123">
        <f t="shared" si="64"/>
        <v>44.333333333333336</v>
      </c>
      <c r="X189" s="1">
        <f t="shared" si="48"/>
        <v>1</v>
      </c>
      <c r="Y189" s="1">
        <f t="shared" si="49"/>
        <v>1</v>
      </c>
      <c r="Z189" s="1">
        <f t="shared" si="50"/>
        <v>1</v>
      </c>
      <c r="AA189" s="1">
        <f t="shared" si="51"/>
        <v>1</v>
      </c>
      <c r="AB189" s="1">
        <f t="shared" si="52"/>
        <v>1</v>
      </c>
      <c r="AC189" s="1">
        <f t="shared" si="53"/>
        <v>1</v>
      </c>
      <c r="AD189" s="1">
        <f t="shared" si="54"/>
        <v>1</v>
      </c>
      <c r="AE189" s="1">
        <f t="shared" si="55"/>
        <v>1</v>
      </c>
      <c r="AF189" s="1">
        <f t="shared" si="56"/>
        <v>1</v>
      </c>
    </row>
    <row r="190" spans="2:32" hidden="1" x14ac:dyDescent="0.3">
      <c r="B190" s="1">
        <v>83273</v>
      </c>
      <c r="C190" s="1">
        <v>4</v>
      </c>
      <c r="D190" s="1">
        <v>40.200000000000003</v>
      </c>
      <c r="E190" s="1">
        <v>642</v>
      </c>
      <c r="F190" s="1">
        <v>438</v>
      </c>
      <c r="G190" s="1">
        <v>317</v>
      </c>
      <c r="H190" s="1">
        <v>191</v>
      </c>
      <c r="I190" s="1">
        <v>89</v>
      </c>
      <c r="J190" s="1">
        <v>70</v>
      </c>
      <c r="K190" s="1">
        <v>47</v>
      </c>
      <c r="M190" s="123">
        <f t="shared" si="57"/>
        <v>83423</v>
      </c>
      <c r="N190" s="123">
        <f t="shared" si="58"/>
        <v>3</v>
      </c>
      <c r="O190" s="123">
        <f t="shared" si="66"/>
        <v>41.466666666666669</v>
      </c>
      <c r="P190" s="123">
        <f t="shared" si="65"/>
        <v>455.33333333333331</v>
      </c>
      <c r="Q190" s="123">
        <f t="shared" si="59"/>
        <v>320.33333333333331</v>
      </c>
      <c r="R190" s="123">
        <f t="shared" si="60"/>
        <v>239</v>
      </c>
      <c r="S190" s="123">
        <f t="shared" si="61"/>
        <v>157</v>
      </c>
      <c r="T190" s="123">
        <f t="shared" si="62"/>
        <v>81.666666666666671</v>
      </c>
      <c r="U190" s="123">
        <f t="shared" si="63"/>
        <v>64.666666666666671</v>
      </c>
      <c r="V190" s="123">
        <f t="shared" si="64"/>
        <v>44.333333333333336</v>
      </c>
      <c r="X190" s="1">
        <f t="shared" si="48"/>
        <v>1</v>
      </c>
      <c r="Y190" s="1">
        <f t="shared" si="49"/>
        <v>1</v>
      </c>
      <c r="Z190" s="1">
        <f t="shared" si="50"/>
        <v>1</v>
      </c>
      <c r="AA190" s="1">
        <f t="shared" si="51"/>
        <v>1</v>
      </c>
      <c r="AB190" s="1">
        <f t="shared" si="52"/>
        <v>1</v>
      </c>
      <c r="AC190" s="1">
        <f t="shared" si="53"/>
        <v>1</v>
      </c>
      <c r="AD190" s="1">
        <f t="shared" si="54"/>
        <v>1</v>
      </c>
      <c r="AE190" s="1">
        <f t="shared" si="55"/>
        <v>1</v>
      </c>
      <c r="AF190" s="1">
        <f t="shared" si="56"/>
        <v>1</v>
      </c>
    </row>
    <row r="191" spans="2:32" x14ac:dyDescent="0.3">
      <c r="B191" s="1">
        <v>83498</v>
      </c>
      <c r="C191" s="1">
        <v>2</v>
      </c>
      <c r="D191" s="1">
        <v>42</v>
      </c>
      <c r="E191" s="1">
        <v>364</v>
      </c>
      <c r="F191" s="1">
        <v>267</v>
      </c>
      <c r="G191" s="1">
        <v>203</v>
      </c>
      <c r="H191" s="1">
        <v>141</v>
      </c>
      <c r="I191" s="1">
        <v>78</v>
      </c>
      <c r="J191" s="1">
        <v>62</v>
      </c>
      <c r="K191" s="1">
        <v>43</v>
      </c>
      <c r="M191" s="123">
        <f t="shared" si="57"/>
        <v>83498</v>
      </c>
      <c r="N191" s="123">
        <f t="shared" si="58"/>
        <v>3</v>
      </c>
      <c r="O191" s="123">
        <f t="shared" si="66"/>
        <v>42.199999999999996</v>
      </c>
      <c r="P191" s="123">
        <f t="shared" si="65"/>
        <v>358.33333333333331</v>
      </c>
      <c r="Q191" s="123">
        <f t="shared" si="59"/>
        <v>259.33333333333331</v>
      </c>
      <c r="R191" s="123">
        <f t="shared" si="60"/>
        <v>199.33333333333334</v>
      </c>
      <c r="S191" s="123">
        <f t="shared" si="61"/>
        <v>139.66666666666666</v>
      </c>
      <c r="T191" s="123">
        <f t="shared" si="62"/>
        <v>78</v>
      </c>
      <c r="U191" s="123">
        <f t="shared" si="63"/>
        <v>61.666666666666664</v>
      </c>
      <c r="V191" s="123">
        <f t="shared" si="64"/>
        <v>43.333333333333336</v>
      </c>
      <c r="X191" s="1">
        <f t="shared" si="48"/>
        <v>1</v>
      </c>
      <c r="Y191" s="1">
        <f t="shared" si="49"/>
        <v>1</v>
      </c>
      <c r="Z191" s="1">
        <f t="shared" si="50"/>
        <v>1</v>
      </c>
      <c r="AA191" s="1">
        <f t="shared" si="51"/>
        <v>1</v>
      </c>
      <c r="AB191" s="1">
        <f t="shared" si="52"/>
        <v>1</v>
      </c>
      <c r="AC191" s="1">
        <f t="shared" si="53"/>
        <v>1</v>
      </c>
      <c r="AD191" s="1">
        <f t="shared" si="54"/>
        <v>1</v>
      </c>
      <c r="AE191" s="1">
        <f t="shared" si="55"/>
        <v>1</v>
      </c>
      <c r="AF191" s="1">
        <f t="shared" si="56"/>
        <v>1</v>
      </c>
    </row>
    <row r="192" spans="2:32" hidden="1" x14ac:dyDescent="0.3">
      <c r="B192" s="1">
        <v>83498</v>
      </c>
      <c r="C192" s="1">
        <v>3</v>
      </c>
      <c r="D192" s="1">
        <v>42.2</v>
      </c>
      <c r="E192" s="1">
        <v>360</v>
      </c>
      <c r="F192" s="1">
        <v>256</v>
      </c>
      <c r="G192" s="1">
        <v>197</v>
      </c>
      <c r="H192" s="1">
        <v>139</v>
      </c>
      <c r="I192" s="1">
        <v>78</v>
      </c>
      <c r="J192" s="1">
        <v>62</v>
      </c>
      <c r="K192" s="1">
        <v>43</v>
      </c>
      <c r="M192" s="123">
        <f t="shared" si="57"/>
        <v>83566.333333333328</v>
      </c>
      <c r="N192" s="123">
        <f t="shared" si="58"/>
        <v>3</v>
      </c>
      <c r="O192" s="123">
        <f t="shared" si="66"/>
        <v>41.3</v>
      </c>
      <c r="P192" s="123">
        <f t="shared" si="65"/>
        <v>543</v>
      </c>
      <c r="Q192" s="123">
        <f t="shared" si="59"/>
        <v>374</v>
      </c>
      <c r="R192" s="123">
        <f t="shared" si="60"/>
        <v>284</v>
      </c>
      <c r="S192" s="123">
        <f t="shared" si="61"/>
        <v>193</v>
      </c>
      <c r="T192" s="123">
        <f t="shared" si="62"/>
        <v>94.333333333333329</v>
      </c>
      <c r="U192" s="123">
        <f t="shared" si="63"/>
        <v>74.333333333333329</v>
      </c>
      <c r="V192" s="123">
        <f t="shared" si="64"/>
        <v>55</v>
      </c>
      <c r="X192" s="1">
        <f t="shared" si="48"/>
        <v>1</v>
      </c>
      <c r="Y192" s="1">
        <f t="shared" si="49"/>
        <v>1</v>
      </c>
      <c r="Z192" s="1">
        <f t="shared" si="50"/>
        <v>1</v>
      </c>
      <c r="AA192" s="1">
        <f t="shared" si="51"/>
        <v>1</v>
      </c>
      <c r="AB192" s="1">
        <f t="shared" si="52"/>
        <v>1</v>
      </c>
      <c r="AC192" s="1">
        <f t="shared" si="53"/>
        <v>1</v>
      </c>
      <c r="AD192" s="1">
        <f t="shared" si="54"/>
        <v>1</v>
      </c>
      <c r="AE192" s="1">
        <f t="shared" si="55"/>
        <v>1</v>
      </c>
      <c r="AF192" s="1">
        <f t="shared" si="56"/>
        <v>1</v>
      </c>
    </row>
    <row r="193" spans="2:32" hidden="1" x14ac:dyDescent="0.3">
      <c r="B193" s="1">
        <v>83498</v>
      </c>
      <c r="C193" s="1">
        <v>4</v>
      </c>
      <c r="D193" s="1">
        <v>42.4</v>
      </c>
      <c r="E193" s="1">
        <v>351</v>
      </c>
      <c r="F193" s="1">
        <v>255</v>
      </c>
      <c r="G193" s="1">
        <v>198</v>
      </c>
      <c r="H193" s="1">
        <v>139</v>
      </c>
      <c r="I193" s="1">
        <v>78</v>
      </c>
      <c r="J193" s="1">
        <v>61</v>
      </c>
      <c r="K193" s="1">
        <v>44</v>
      </c>
      <c r="M193" s="123">
        <f t="shared" si="57"/>
        <v>83634.666666666672</v>
      </c>
      <c r="N193" s="123">
        <f t="shared" si="58"/>
        <v>3</v>
      </c>
      <c r="O193" s="123">
        <f t="shared" si="66"/>
        <v>40.499999999999993</v>
      </c>
      <c r="P193" s="123">
        <f t="shared" si="65"/>
        <v>700.66666666666663</v>
      </c>
      <c r="Q193" s="123">
        <f t="shared" si="59"/>
        <v>482.33333333333331</v>
      </c>
      <c r="R193" s="123">
        <f t="shared" si="60"/>
        <v>365.33333333333331</v>
      </c>
      <c r="S193" s="123">
        <f t="shared" si="61"/>
        <v>245.66666666666666</v>
      </c>
      <c r="T193" s="123">
        <f t="shared" si="62"/>
        <v>112</v>
      </c>
      <c r="U193" s="123">
        <f t="shared" si="63"/>
        <v>85.333333333333329</v>
      </c>
      <c r="V193" s="123">
        <f t="shared" si="64"/>
        <v>62.666666666666664</v>
      </c>
      <c r="X193" s="1">
        <f t="shared" si="48"/>
        <v>1</v>
      </c>
      <c r="Y193" s="1">
        <f t="shared" si="49"/>
        <v>1</v>
      </c>
      <c r="Z193" s="1">
        <f t="shared" si="50"/>
        <v>1</v>
      </c>
      <c r="AA193" s="1">
        <f t="shared" si="51"/>
        <v>1</v>
      </c>
      <c r="AB193" s="1">
        <f t="shared" si="52"/>
        <v>1</v>
      </c>
      <c r="AC193" s="1">
        <f t="shared" si="53"/>
        <v>1</v>
      </c>
      <c r="AD193" s="1">
        <f t="shared" si="54"/>
        <v>1</v>
      </c>
      <c r="AE193" s="1">
        <f t="shared" si="55"/>
        <v>1</v>
      </c>
      <c r="AF193" s="1">
        <f t="shared" si="56"/>
        <v>1</v>
      </c>
    </row>
    <row r="194" spans="2:32" x14ac:dyDescent="0.3">
      <c r="B194" s="1">
        <v>83703</v>
      </c>
      <c r="C194" s="1">
        <v>2</v>
      </c>
      <c r="D194" s="1">
        <v>39.299999999999997</v>
      </c>
      <c r="E194" s="1">
        <v>918</v>
      </c>
      <c r="F194" s="1">
        <v>611</v>
      </c>
      <c r="G194" s="1">
        <v>457</v>
      </c>
      <c r="H194" s="1">
        <v>301</v>
      </c>
      <c r="I194" s="1">
        <v>127</v>
      </c>
      <c r="J194" s="1">
        <v>100</v>
      </c>
      <c r="K194" s="1">
        <v>78</v>
      </c>
      <c r="M194" s="123">
        <f t="shared" si="57"/>
        <v>83703</v>
      </c>
      <c r="N194" s="123">
        <f t="shared" si="58"/>
        <v>3</v>
      </c>
      <c r="O194" s="123">
        <f t="shared" si="66"/>
        <v>39.566666666666663</v>
      </c>
      <c r="P194" s="123">
        <f t="shared" si="65"/>
        <v>857</v>
      </c>
      <c r="Q194" s="123">
        <f t="shared" si="59"/>
        <v>588.33333333333337</v>
      </c>
      <c r="R194" s="123">
        <f t="shared" si="60"/>
        <v>445</v>
      </c>
      <c r="S194" s="123">
        <f t="shared" si="61"/>
        <v>296.33333333333331</v>
      </c>
      <c r="T194" s="123">
        <f t="shared" si="62"/>
        <v>129</v>
      </c>
      <c r="U194" s="123">
        <f t="shared" si="63"/>
        <v>99.666666666666671</v>
      </c>
      <c r="V194" s="123">
        <f t="shared" si="64"/>
        <v>73</v>
      </c>
      <c r="X194" s="1">
        <f t="shared" ref="X194:X205" si="67">IF(O194&gt;36,1,0)</f>
        <v>1</v>
      </c>
      <c r="Y194" s="1">
        <f t="shared" ref="Y194:Y205" si="68">IF(O194&lt;44,1,0)</f>
        <v>1</v>
      </c>
      <c r="Z194" s="1">
        <f t="shared" ref="Z194:Z205" si="69">IF(P194&gt;Q194,1,0)</f>
        <v>1</v>
      </c>
      <c r="AA194" s="1">
        <f t="shared" ref="AA194:AA205" si="70">IF(Q194&gt;R194,1,0)</f>
        <v>1</v>
      </c>
      <c r="AB194" s="1">
        <f t="shared" ref="AB194:AB205" si="71">IF(R194&gt;S194,1,0)</f>
        <v>1</v>
      </c>
      <c r="AC194" s="1">
        <f t="shared" ref="AC194:AC205" si="72">IF(S194&gt;T194,1,0)</f>
        <v>1</v>
      </c>
      <c r="AD194" s="1">
        <f t="shared" ref="AD194:AD205" si="73">IF(T194&gt;U194,1,0)</f>
        <v>1</v>
      </c>
      <c r="AE194" s="1">
        <f t="shared" ref="AE194:AE205" si="74">IF(U194&gt;V194,1,0)</f>
        <v>1</v>
      </c>
      <c r="AF194" s="1">
        <f t="shared" ref="AF194:AF205" si="75">IF(V194&gt;W194,1,0)</f>
        <v>1</v>
      </c>
    </row>
    <row r="195" spans="2:32" hidden="1" x14ac:dyDescent="0.3">
      <c r="B195" s="1">
        <v>83703</v>
      </c>
      <c r="C195" s="1">
        <v>3</v>
      </c>
      <c r="D195" s="1">
        <v>39.799999999999997</v>
      </c>
      <c r="E195" s="1">
        <v>833</v>
      </c>
      <c r="F195" s="1">
        <v>581</v>
      </c>
      <c r="G195" s="1">
        <v>441</v>
      </c>
      <c r="H195" s="1">
        <v>297</v>
      </c>
      <c r="I195" s="1">
        <v>131</v>
      </c>
      <c r="J195" s="1">
        <v>95</v>
      </c>
      <c r="K195" s="1">
        <v>66</v>
      </c>
      <c r="M195" s="123">
        <f t="shared" ref="M195:M205" si="76">AVERAGE(B195:B197)</f>
        <v>83802.666666666672</v>
      </c>
      <c r="N195" s="123">
        <f t="shared" ref="N195:N205" si="77">AVERAGE(C195:C197)</f>
        <v>3</v>
      </c>
      <c r="O195" s="123">
        <f t="shared" si="66"/>
        <v>40.466666666666669</v>
      </c>
      <c r="P195" s="123">
        <f t="shared" si="65"/>
        <v>675.66666666666663</v>
      </c>
      <c r="Q195" s="123">
        <f t="shared" ref="Q195:Q205" si="78">AVERAGE(F195:F197)</f>
        <v>476</v>
      </c>
      <c r="R195" s="123">
        <f t="shared" ref="R195:R205" si="79">AVERAGE(G195:G197)</f>
        <v>364.66666666666669</v>
      </c>
      <c r="S195" s="123">
        <f t="shared" ref="S195:S205" si="80">AVERAGE(H195:H197)</f>
        <v>246.33333333333334</v>
      </c>
      <c r="T195" s="123">
        <f t="shared" ref="T195:T205" si="81">AVERAGE(I195:I197)</f>
        <v>113</v>
      </c>
      <c r="U195" s="123">
        <f t="shared" ref="U195:U205" si="82">AVERAGE(J195:J197)</f>
        <v>85.333333333333329</v>
      </c>
      <c r="V195" s="123">
        <f t="shared" ref="V195:V205" si="83">AVERAGE(K195:K197)</f>
        <v>59</v>
      </c>
      <c r="X195" s="1">
        <f t="shared" si="67"/>
        <v>1</v>
      </c>
      <c r="Y195" s="1">
        <f t="shared" si="68"/>
        <v>1</v>
      </c>
      <c r="Z195" s="1">
        <f t="shared" si="69"/>
        <v>1</v>
      </c>
      <c r="AA195" s="1">
        <f t="shared" si="70"/>
        <v>1</v>
      </c>
      <c r="AB195" s="1">
        <f t="shared" si="71"/>
        <v>1</v>
      </c>
      <c r="AC195" s="1">
        <f t="shared" si="72"/>
        <v>1</v>
      </c>
      <c r="AD195" s="1">
        <f t="shared" si="73"/>
        <v>1</v>
      </c>
      <c r="AE195" s="1">
        <f t="shared" si="74"/>
        <v>1</v>
      </c>
      <c r="AF195" s="1">
        <f t="shared" si="75"/>
        <v>1</v>
      </c>
    </row>
    <row r="196" spans="2:32" hidden="1" x14ac:dyDescent="0.3">
      <c r="B196" s="1">
        <v>83703</v>
      </c>
      <c r="C196" s="1">
        <v>4</v>
      </c>
      <c r="D196" s="1">
        <v>39.6</v>
      </c>
      <c r="E196" s="1">
        <v>820</v>
      </c>
      <c r="F196" s="1">
        <v>573</v>
      </c>
      <c r="G196" s="1">
        <v>437</v>
      </c>
      <c r="H196" s="1">
        <v>291</v>
      </c>
      <c r="I196" s="1">
        <v>129</v>
      </c>
      <c r="J196" s="1">
        <v>104</v>
      </c>
      <c r="K196" s="1">
        <v>75</v>
      </c>
      <c r="M196" s="123">
        <f t="shared" si="76"/>
        <v>83902.333333333328</v>
      </c>
      <c r="N196" s="123">
        <f t="shared" si="77"/>
        <v>3</v>
      </c>
      <c r="O196" s="123">
        <f t="shared" si="66"/>
        <v>41.066666666666663</v>
      </c>
      <c r="P196" s="123">
        <f t="shared" ref="P196:P205" si="84">AVERAGE(E196:E198)</f>
        <v>516.66666666666663</v>
      </c>
      <c r="Q196" s="123">
        <f t="shared" si="78"/>
        <v>371.66666666666669</v>
      </c>
      <c r="R196" s="123">
        <f t="shared" si="79"/>
        <v>287.66666666666669</v>
      </c>
      <c r="S196" s="123">
        <f t="shared" si="80"/>
        <v>197.66666666666666</v>
      </c>
      <c r="T196" s="123">
        <f t="shared" si="81"/>
        <v>95</v>
      </c>
      <c r="U196" s="123">
        <f t="shared" si="82"/>
        <v>72.333333333333329</v>
      </c>
      <c r="V196" s="123">
        <f t="shared" si="83"/>
        <v>49</v>
      </c>
      <c r="X196" s="1">
        <f t="shared" si="67"/>
        <v>1</v>
      </c>
      <c r="Y196" s="1">
        <f t="shared" si="68"/>
        <v>1</v>
      </c>
      <c r="Z196" s="1">
        <f t="shared" si="69"/>
        <v>1</v>
      </c>
      <c r="AA196" s="1">
        <f t="shared" si="70"/>
        <v>1</v>
      </c>
      <c r="AB196" s="1">
        <f t="shared" si="71"/>
        <v>1</v>
      </c>
      <c r="AC196" s="1">
        <f t="shared" si="72"/>
        <v>1</v>
      </c>
      <c r="AD196" s="1">
        <f t="shared" si="73"/>
        <v>1</v>
      </c>
      <c r="AE196" s="1">
        <f t="shared" si="74"/>
        <v>1</v>
      </c>
      <c r="AF196" s="1">
        <f t="shared" si="75"/>
        <v>1</v>
      </c>
    </row>
    <row r="197" spans="2:32" x14ac:dyDescent="0.3">
      <c r="B197" s="1">
        <v>84002</v>
      </c>
      <c r="C197" s="1">
        <v>2</v>
      </c>
      <c r="D197" s="1">
        <v>42</v>
      </c>
      <c r="E197" s="1">
        <v>374</v>
      </c>
      <c r="F197" s="1">
        <v>274</v>
      </c>
      <c r="G197" s="1">
        <v>216</v>
      </c>
      <c r="H197" s="1">
        <v>151</v>
      </c>
      <c r="I197" s="1">
        <v>79</v>
      </c>
      <c r="J197" s="1">
        <v>57</v>
      </c>
      <c r="K197" s="1">
        <v>36</v>
      </c>
      <c r="M197" s="123">
        <f t="shared" si="76"/>
        <v>84002</v>
      </c>
      <c r="N197" s="123">
        <f t="shared" si="77"/>
        <v>3</v>
      </c>
      <c r="O197" s="123">
        <f t="shared" si="66"/>
        <v>41.833333333333336</v>
      </c>
      <c r="P197" s="123">
        <f t="shared" si="84"/>
        <v>366.66666666666669</v>
      </c>
      <c r="Q197" s="123">
        <f t="shared" si="78"/>
        <v>270</v>
      </c>
      <c r="R197" s="123">
        <f t="shared" si="79"/>
        <v>212</v>
      </c>
      <c r="S197" s="123">
        <f t="shared" si="80"/>
        <v>152.66666666666666</v>
      </c>
      <c r="T197" s="123">
        <f t="shared" si="81"/>
        <v>78</v>
      </c>
      <c r="U197" s="123">
        <f t="shared" si="82"/>
        <v>56.333333333333336</v>
      </c>
      <c r="V197" s="123">
        <f t="shared" si="83"/>
        <v>36</v>
      </c>
      <c r="X197" s="1">
        <f t="shared" si="67"/>
        <v>1</v>
      </c>
      <c r="Y197" s="1">
        <f t="shared" si="68"/>
        <v>1</v>
      </c>
      <c r="Z197" s="1">
        <f t="shared" si="69"/>
        <v>1</v>
      </c>
      <c r="AA197" s="1">
        <f t="shared" si="70"/>
        <v>1</v>
      </c>
      <c r="AB197" s="1">
        <f t="shared" si="71"/>
        <v>1</v>
      </c>
      <c r="AC197" s="1">
        <f t="shared" si="72"/>
        <v>1</v>
      </c>
      <c r="AD197" s="1">
        <f t="shared" si="73"/>
        <v>1</v>
      </c>
      <c r="AE197" s="1">
        <f t="shared" si="74"/>
        <v>1</v>
      </c>
      <c r="AF197" s="1">
        <f t="shared" si="75"/>
        <v>1</v>
      </c>
    </row>
    <row r="198" spans="2:32" hidden="1" x14ac:dyDescent="0.3">
      <c r="B198" s="1">
        <v>84002</v>
      </c>
      <c r="C198" s="1">
        <v>3</v>
      </c>
      <c r="D198" s="1">
        <v>41.6</v>
      </c>
      <c r="E198" s="1">
        <v>356</v>
      </c>
      <c r="F198" s="1">
        <v>268</v>
      </c>
      <c r="G198" s="1">
        <v>210</v>
      </c>
      <c r="H198" s="1">
        <v>151</v>
      </c>
      <c r="I198" s="1">
        <v>77</v>
      </c>
      <c r="J198" s="1">
        <v>56</v>
      </c>
      <c r="K198" s="1">
        <v>36</v>
      </c>
      <c r="M198" s="123">
        <f t="shared" si="76"/>
        <v>84088.666666666672</v>
      </c>
      <c r="N198" s="123">
        <f t="shared" si="77"/>
        <v>3</v>
      </c>
      <c r="O198" s="123">
        <f t="shared" si="66"/>
        <v>40.93333333333333</v>
      </c>
      <c r="P198" s="123">
        <f t="shared" si="84"/>
        <v>421.33333333333331</v>
      </c>
      <c r="Q198" s="123">
        <f t="shared" si="78"/>
        <v>299.66666666666669</v>
      </c>
      <c r="R198" s="123">
        <f t="shared" si="79"/>
        <v>227</v>
      </c>
      <c r="S198" s="123">
        <f t="shared" si="80"/>
        <v>154.33333333333334</v>
      </c>
      <c r="T198" s="123">
        <f t="shared" si="81"/>
        <v>74</v>
      </c>
      <c r="U198" s="123">
        <f t="shared" si="82"/>
        <v>52</v>
      </c>
      <c r="V198" s="123">
        <f t="shared" si="83"/>
        <v>57.666666666666664</v>
      </c>
      <c r="X198" s="1">
        <f t="shared" si="67"/>
        <v>1</v>
      </c>
      <c r="Y198" s="1">
        <f t="shared" si="68"/>
        <v>1</v>
      </c>
      <c r="Z198" s="1">
        <f t="shared" si="69"/>
        <v>1</v>
      </c>
      <c r="AA198" s="1">
        <f t="shared" si="70"/>
        <v>1</v>
      </c>
      <c r="AB198" s="1">
        <f t="shared" si="71"/>
        <v>1</v>
      </c>
      <c r="AC198" s="1">
        <f t="shared" si="72"/>
        <v>1</v>
      </c>
      <c r="AD198" s="1">
        <f t="shared" si="73"/>
        <v>1</v>
      </c>
      <c r="AE198" s="1">
        <f t="shared" si="74"/>
        <v>0</v>
      </c>
      <c r="AF198" s="1">
        <f t="shared" si="75"/>
        <v>1</v>
      </c>
    </row>
    <row r="199" spans="2:32" hidden="1" x14ac:dyDescent="0.3">
      <c r="B199" s="1">
        <v>84002</v>
      </c>
      <c r="C199" s="1">
        <v>4</v>
      </c>
      <c r="D199" s="1">
        <v>41.9</v>
      </c>
      <c r="E199" s="1">
        <v>370</v>
      </c>
      <c r="F199" s="1">
        <v>268</v>
      </c>
      <c r="G199" s="1">
        <v>210</v>
      </c>
      <c r="H199" s="1">
        <v>156</v>
      </c>
      <c r="I199" s="1">
        <v>78</v>
      </c>
      <c r="J199" s="1">
        <v>56</v>
      </c>
      <c r="K199" s="1">
        <v>36</v>
      </c>
      <c r="M199" s="123">
        <f t="shared" si="76"/>
        <v>84175.333333333328</v>
      </c>
      <c r="N199" s="123">
        <f t="shared" si="77"/>
        <v>3</v>
      </c>
      <c r="O199" s="123">
        <f t="shared" si="66"/>
        <v>40.233333333333327</v>
      </c>
      <c r="P199" s="123">
        <f t="shared" si="84"/>
        <v>486.66666666666669</v>
      </c>
      <c r="Q199" s="123">
        <f t="shared" si="78"/>
        <v>331.66666666666669</v>
      </c>
      <c r="R199" s="123">
        <f t="shared" si="79"/>
        <v>244.33333333333334</v>
      </c>
      <c r="S199" s="123">
        <f t="shared" si="80"/>
        <v>156</v>
      </c>
      <c r="T199" s="123">
        <f t="shared" si="81"/>
        <v>71</v>
      </c>
      <c r="U199" s="123">
        <f t="shared" si="82"/>
        <v>46.666666666666664</v>
      </c>
      <c r="V199" s="123">
        <f t="shared" si="83"/>
        <v>164.33333333333334</v>
      </c>
      <c r="X199" s="1">
        <f t="shared" si="67"/>
        <v>1</v>
      </c>
      <c r="Y199" s="1">
        <f t="shared" si="68"/>
        <v>1</v>
      </c>
      <c r="Z199" s="1">
        <f t="shared" si="69"/>
        <v>1</v>
      </c>
      <c r="AA199" s="1">
        <f t="shared" si="70"/>
        <v>1</v>
      </c>
      <c r="AB199" s="1">
        <f t="shared" si="71"/>
        <v>1</v>
      </c>
      <c r="AC199" s="1">
        <f t="shared" si="72"/>
        <v>1</v>
      </c>
      <c r="AD199" s="1">
        <f t="shared" si="73"/>
        <v>1</v>
      </c>
      <c r="AE199" s="1">
        <f t="shared" si="74"/>
        <v>0</v>
      </c>
      <c r="AF199" s="1">
        <f t="shared" si="75"/>
        <v>1</v>
      </c>
    </row>
    <row r="200" spans="2:32" x14ac:dyDescent="0.3">
      <c r="B200" s="1">
        <v>84262</v>
      </c>
      <c r="C200" s="1">
        <v>2</v>
      </c>
      <c r="D200" s="1">
        <v>39.299999999999997</v>
      </c>
      <c r="E200" s="1">
        <v>538</v>
      </c>
      <c r="F200" s="1">
        <v>363</v>
      </c>
      <c r="G200" s="1">
        <v>261</v>
      </c>
      <c r="H200" s="1">
        <v>156</v>
      </c>
      <c r="I200" s="1">
        <v>67</v>
      </c>
      <c r="J200" s="1">
        <v>44</v>
      </c>
      <c r="K200" s="1">
        <v>101</v>
      </c>
      <c r="M200" s="123">
        <f t="shared" si="76"/>
        <v>84262</v>
      </c>
      <c r="N200" s="123">
        <f t="shared" si="77"/>
        <v>3</v>
      </c>
      <c r="O200" s="123">
        <f t="shared" si="66"/>
        <v>39.43333333333333</v>
      </c>
      <c r="P200" s="123">
        <f t="shared" si="84"/>
        <v>539</v>
      </c>
      <c r="Q200" s="123">
        <f t="shared" si="78"/>
        <v>363</v>
      </c>
      <c r="R200" s="123">
        <f t="shared" si="79"/>
        <v>261.33333333333331</v>
      </c>
      <c r="S200" s="123">
        <f t="shared" si="80"/>
        <v>155.66666666666666</v>
      </c>
      <c r="T200" s="123">
        <f t="shared" si="81"/>
        <v>67.666666666666671</v>
      </c>
      <c r="U200" s="123">
        <f t="shared" si="82"/>
        <v>45</v>
      </c>
      <c r="V200" s="123">
        <f t="shared" si="83"/>
        <v>180.66666666666666</v>
      </c>
      <c r="X200" s="1">
        <f t="shared" si="67"/>
        <v>1</v>
      </c>
      <c r="Y200" s="1">
        <f t="shared" si="68"/>
        <v>1</v>
      </c>
      <c r="Z200" s="1">
        <f t="shared" si="69"/>
        <v>1</v>
      </c>
      <c r="AA200" s="1">
        <f t="shared" si="70"/>
        <v>1</v>
      </c>
      <c r="AB200" s="1">
        <f t="shared" si="71"/>
        <v>1</v>
      </c>
      <c r="AC200" s="1">
        <f t="shared" si="72"/>
        <v>1</v>
      </c>
      <c r="AD200" s="1">
        <f t="shared" si="73"/>
        <v>1</v>
      </c>
      <c r="AE200" s="1">
        <f t="shared" si="74"/>
        <v>0</v>
      </c>
      <c r="AF200" s="1">
        <f t="shared" si="75"/>
        <v>1</v>
      </c>
    </row>
    <row r="201" spans="2:32" hidden="1" x14ac:dyDescent="0.3">
      <c r="B201" s="1">
        <v>84262</v>
      </c>
      <c r="C201" s="1">
        <v>3</v>
      </c>
      <c r="D201" s="1">
        <v>39.5</v>
      </c>
      <c r="E201" s="1">
        <v>552</v>
      </c>
      <c r="F201" s="1">
        <v>364</v>
      </c>
      <c r="G201" s="1">
        <v>262</v>
      </c>
      <c r="H201" s="1">
        <v>156</v>
      </c>
      <c r="I201" s="1">
        <v>68</v>
      </c>
      <c r="J201" s="1">
        <v>40</v>
      </c>
      <c r="K201" s="1">
        <v>356</v>
      </c>
      <c r="M201" s="123">
        <f t="shared" si="76"/>
        <v>84285.333333333328</v>
      </c>
      <c r="N201" s="123">
        <f t="shared" si="77"/>
        <v>3</v>
      </c>
      <c r="O201" s="123">
        <f t="shared" si="66"/>
        <v>40.033333333333331</v>
      </c>
      <c r="P201" s="123">
        <f t="shared" si="84"/>
        <v>538.33333333333337</v>
      </c>
      <c r="Q201" s="123">
        <f t="shared" si="78"/>
        <v>366.33333333333331</v>
      </c>
      <c r="R201" s="123">
        <f t="shared" si="79"/>
        <v>268.33333333333331</v>
      </c>
      <c r="S201" s="123">
        <f t="shared" si="80"/>
        <v>168</v>
      </c>
      <c r="T201" s="123">
        <f t="shared" si="81"/>
        <v>80</v>
      </c>
      <c r="U201" s="123">
        <f t="shared" si="82"/>
        <v>56.333333333333336</v>
      </c>
      <c r="V201" s="123">
        <f t="shared" si="83"/>
        <v>164.33333333333334</v>
      </c>
      <c r="X201" s="1">
        <f t="shared" si="67"/>
        <v>1</v>
      </c>
      <c r="Y201" s="1">
        <f t="shared" si="68"/>
        <v>1</v>
      </c>
      <c r="Z201" s="1">
        <f t="shared" si="69"/>
        <v>1</v>
      </c>
      <c r="AA201" s="1">
        <f t="shared" si="70"/>
        <v>1</v>
      </c>
      <c r="AB201" s="1">
        <f t="shared" si="71"/>
        <v>1</v>
      </c>
      <c r="AC201" s="1">
        <f t="shared" si="72"/>
        <v>1</v>
      </c>
      <c r="AD201" s="1">
        <f t="shared" si="73"/>
        <v>1</v>
      </c>
      <c r="AE201" s="1">
        <f t="shared" si="74"/>
        <v>0</v>
      </c>
      <c r="AF201" s="1">
        <f t="shared" si="75"/>
        <v>1</v>
      </c>
    </row>
    <row r="202" spans="2:32" hidden="1" x14ac:dyDescent="0.3">
      <c r="B202" s="1">
        <v>84262</v>
      </c>
      <c r="C202" s="1">
        <v>4</v>
      </c>
      <c r="D202" s="1">
        <v>39.5</v>
      </c>
      <c r="E202" s="1">
        <v>527</v>
      </c>
      <c r="F202" s="1">
        <v>362</v>
      </c>
      <c r="G202" s="1">
        <v>261</v>
      </c>
      <c r="H202" s="1">
        <v>155</v>
      </c>
      <c r="I202" s="1">
        <v>68</v>
      </c>
      <c r="J202" s="1">
        <v>51</v>
      </c>
      <c r="K202" s="1">
        <v>85</v>
      </c>
      <c r="M202" s="123">
        <f t="shared" si="76"/>
        <v>84308.666666666672</v>
      </c>
      <c r="N202" s="123">
        <f t="shared" si="77"/>
        <v>3</v>
      </c>
      <c r="O202" s="123">
        <f t="shared" si="66"/>
        <v>40.466666666666661</v>
      </c>
      <c r="P202" s="123">
        <f t="shared" si="84"/>
        <v>513.66666666666663</v>
      </c>
      <c r="Q202" s="123">
        <f t="shared" si="78"/>
        <v>364</v>
      </c>
      <c r="R202" s="123">
        <f t="shared" si="79"/>
        <v>271.33333333333331</v>
      </c>
      <c r="S202" s="123">
        <f t="shared" si="80"/>
        <v>178.66666666666666</v>
      </c>
      <c r="T202" s="123">
        <f t="shared" si="81"/>
        <v>91.333333333333329</v>
      </c>
      <c r="U202" s="123">
        <f t="shared" si="82"/>
        <v>71</v>
      </c>
      <c r="V202" s="123">
        <f t="shared" si="83"/>
        <v>78.666666666666671</v>
      </c>
      <c r="X202" s="1">
        <f t="shared" si="67"/>
        <v>1</v>
      </c>
      <c r="Y202" s="1">
        <f t="shared" si="68"/>
        <v>1</v>
      </c>
      <c r="Z202" s="1">
        <f t="shared" si="69"/>
        <v>1</v>
      </c>
      <c r="AA202" s="1">
        <f t="shared" si="70"/>
        <v>1</v>
      </c>
      <c r="AB202" s="1">
        <f t="shared" si="71"/>
        <v>1</v>
      </c>
      <c r="AC202" s="1">
        <f t="shared" si="72"/>
        <v>1</v>
      </c>
      <c r="AD202" s="1">
        <f t="shared" si="73"/>
        <v>1</v>
      </c>
      <c r="AE202" s="1">
        <f t="shared" si="74"/>
        <v>0</v>
      </c>
      <c r="AF202" s="1">
        <f t="shared" si="75"/>
        <v>1</v>
      </c>
    </row>
    <row r="203" spans="2:32" x14ac:dyDescent="0.3">
      <c r="B203" s="1">
        <v>84332</v>
      </c>
      <c r="C203" s="1">
        <v>2</v>
      </c>
      <c r="D203" s="1">
        <v>41.1</v>
      </c>
      <c r="E203" s="1">
        <v>536</v>
      </c>
      <c r="F203" s="1">
        <v>373</v>
      </c>
      <c r="G203" s="1">
        <v>282</v>
      </c>
      <c r="H203" s="1">
        <v>193</v>
      </c>
      <c r="I203" s="1">
        <v>104</v>
      </c>
      <c r="J203" s="1">
        <v>78</v>
      </c>
      <c r="K203" s="1">
        <v>52</v>
      </c>
      <c r="M203" s="123">
        <f t="shared" si="76"/>
        <v>84332</v>
      </c>
      <c r="N203" s="123">
        <f t="shared" si="77"/>
        <v>3</v>
      </c>
      <c r="O203" s="123">
        <f t="shared" si="66"/>
        <v>40.9</v>
      </c>
      <c r="P203" s="123">
        <f t="shared" si="84"/>
        <v>494.66666666666669</v>
      </c>
      <c r="Q203" s="123">
        <f t="shared" si="78"/>
        <v>361.33333333333331</v>
      </c>
      <c r="R203" s="123">
        <f t="shared" si="79"/>
        <v>274.66666666666669</v>
      </c>
      <c r="S203" s="123">
        <f t="shared" si="80"/>
        <v>189.33333333333334</v>
      </c>
      <c r="T203" s="123">
        <f t="shared" si="81"/>
        <v>102.66666666666667</v>
      </c>
      <c r="U203" s="123">
        <f t="shared" si="82"/>
        <v>80</v>
      </c>
      <c r="V203" s="123">
        <f t="shared" si="83"/>
        <v>92.333333333333329</v>
      </c>
      <c r="X203" s="1">
        <f t="shared" si="67"/>
        <v>1</v>
      </c>
      <c r="Y203" s="1">
        <f t="shared" si="68"/>
        <v>1</v>
      </c>
      <c r="Z203" s="1">
        <f t="shared" si="69"/>
        <v>1</v>
      </c>
      <c r="AA203" s="1">
        <f t="shared" si="70"/>
        <v>1</v>
      </c>
      <c r="AB203" s="1">
        <f t="shared" si="71"/>
        <v>1</v>
      </c>
      <c r="AC203" s="1">
        <f t="shared" si="72"/>
        <v>1</v>
      </c>
      <c r="AD203" s="1">
        <f t="shared" si="73"/>
        <v>1</v>
      </c>
      <c r="AE203" s="1">
        <f t="shared" si="74"/>
        <v>0</v>
      </c>
      <c r="AF203" s="1">
        <f t="shared" si="75"/>
        <v>1</v>
      </c>
    </row>
    <row r="204" spans="2:32" hidden="1" x14ac:dyDescent="0.3">
      <c r="B204" s="1">
        <v>84332</v>
      </c>
      <c r="C204" s="1">
        <v>3</v>
      </c>
      <c r="D204" s="1">
        <v>40.799999999999997</v>
      </c>
      <c r="E204" s="1">
        <v>478</v>
      </c>
      <c r="F204" s="1">
        <v>357</v>
      </c>
      <c r="G204" s="1">
        <v>271</v>
      </c>
      <c r="H204" s="1">
        <v>188</v>
      </c>
      <c r="I204" s="1">
        <v>102</v>
      </c>
      <c r="J204" s="1">
        <v>84</v>
      </c>
      <c r="K204" s="1">
        <v>99</v>
      </c>
      <c r="M204" s="123">
        <f t="shared" si="76"/>
        <v>84332</v>
      </c>
      <c r="N204" s="123">
        <f t="shared" si="77"/>
        <v>3.5</v>
      </c>
      <c r="O204" s="123">
        <f t="shared" si="66"/>
        <v>40.799999999999997</v>
      </c>
      <c r="P204" s="123">
        <f t="shared" si="84"/>
        <v>474</v>
      </c>
      <c r="Q204" s="123">
        <f t="shared" si="78"/>
        <v>355.5</v>
      </c>
      <c r="R204" s="123">
        <f t="shared" si="79"/>
        <v>271</v>
      </c>
      <c r="S204" s="123">
        <f t="shared" si="80"/>
        <v>187.5</v>
      </c>
      <c r="T204" s="123">
        <f t="shared" si="81"/>
        <v>102</v>
      </c>
      <c r="U204" s="123">
        <f t="shared" si="82"/>
        <v>81</v>
      </c>
      <c r="V204" s="123">
        <f t="shared" si="83"/>
        <v>112.5</v>
      </c>
      <c r="X204" s="1">
        <f t="shared" si="67"/>
        <v>1</v>
      </c>
      <c r="Y204" s="1">
        <f t="shared" si="68"/>
        <v>1</v>
      </c>
      <c r="Z204" s="1">
        <f t="shared" si="69"/>
        <v>1</v>
      </c>
      <c r="AA204" s="1">
        <f t="shared" si="70"/>
        <v>1</v>
      </c>
      <c r="AB204" s="1">
        <f t="shared" si="71"/>
        <v>1</v>
      </c>
      <c r="AC204" s="1">
        <f t="shared" si="72"/>
        <v>1</v>
      </c>
      <c r="AD204" s="1">
        <f t="shared" si="73"/>
        <v>1</v>
      </c>
      <c r="AE204" s="1">
        <f t="shared" si="74"/>
        <v>0</v>
      </c>
      <c r="AF204" s="1">
        <f t="shared" si="75"/>
        <v>1</v>
      </c>
    </row>
    <row r="205" spans="2:32" hidden="1" x14ac:dyDescent="0.3">
      <c r="B205" s="1">
        <v>84332</v>
      </c>
      <c r="C205" s="1">
        <v>4</v>
      </c>
      <c r="D205" s="1">
        <v>40.799999999999997</v>
      </c>
      <c r="E205" s="1">
        <v>470</v>
      </c>
      <c r="F205" s="1">
        <v>354</v>
      </c>
      <c r="G205" s="1">
        <v>271</v>
      </c>
      <c r="H205" s="1">
        <v>187</v>
      </c>
      <c r="I205" s="1">
        <v>102</v>
      </c>
      <c r="J205" s="1">
        <v>78</v>
      </c>
      <c r="K205" s="1">
        <v>126</v>
      </c>
      <c r="M205" s="123">
        <f t="shared" si="76"/>
        <v>84332</v>
      </c>
      <c r="N205" s="123">
        <f t="shared" si="77"/>
        <v>4</v>
      </c>
      <c r="O205" s="123">
        <f t="shared" si="66"/>
        <v>40.799999999999997</v>
      </c>
      <c r="P205" s="123">
        <f t="shared" si="84"/>
        <v>470</v>
      </c>
      <c r="Q205" s="123">
        <f t="shared" si="78"/>
        <v>354</v>
      </c>
      <c r="R205" s="123">
        <f t="shared" si="79"/>
        <v>271</v>
      </c>
      <c r="S205" s="123">
        <f t="shared" si="80"/>
        <v>187</v>
      </c>
      <c r="T205" s="123">
        <f t="shared" si="81"/>
        <v>102</v>
      </c>
      <c r="U205" s="123">
        <f t="shared" si="82"/>
        <v>78</v>
      </c>
      <c r="V205" s="123">
        <f t="shared" si="83"/>
        <v>126</v>
      </c>
      <c r="X205" s="1">
        <f t="shared" si="67"/>
        <v>1</v>
      </c>
      <c r="Y205" s="1">
        <f t="shared" si="68"/>
        <v>1</v>
      </c>
      <c r="Z205" s="1">
        <f t="shared" si="69"/>
        <v>1</v>
      </c>
      <c r="AA205" s="1">
        <f t="shared" si="70"/>
        <v>1</v>
      </c>
      <c r="AB205" s="1">
        <f t="shared" si="71"/>
        <v>1</v>
      </c>
      <c r="AC205" s="1">
        <f t="shared" si="72"/>
        <v>1</v>
      </c>
      <c r="AD205" s="1">
        <f t="shared" si="73"/>
        <v>1</v>
      </c>
      <c r="AE205" s="1">
        <f t="shared" si="74"/>
        <v>0</v>
      </c>
      <c r="AF205" s="1">
        <f t="shared" si="75"/>
        <v>1</v>
      </c>
    </row>
  </sheetData>
  <autoFilter ref="C1:C205" xr:uid="{00000000-0009-0000-0000-000003000000}">
    <filterColumn colId="0">
      <filters>
        <filter val="2"/>
      </filters>
    </filterColumn>
  </autoFilter>
  <pageMargins left="0.7" right="0.7" top="0.75" bottom="0.75" header="0.3" footer="0.3"/>
  <pageSetup paperSize="9"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W69"/>
  <sheetViews>
    <sheetView zoomScale="85" zoomScaleNormal="85" workbookViewId="0">
      <pane ySplit="1" topLeftCell="A2" activePane="bottomLeft" state="frozen"/>
      <selection activeCell="BK13" sqref="BK13:BK19"/>
      <selection pane="bottomLeft" activeCell="BK13" sqref="BK13:BK19"/>
    </sheetView>
  </sheetViews>
  <sheetFormatPr defaultColWidth="8.88671875" defaultRowHeight="14.4" x14ac:dyDescent="0.3"/>
  <cols>
    <col min="1" max="16384" width="8.88671875" style="1"/>
  </cols>
  <sheetData>
    <row r="1" spans="1:23" s="3" customFormat="1" ht="21.6" customHeight="1" x14ac:dyDescent="0.3">
      <c r="A1" s="3" t="s">
        <v>14</v>
      </c>
      <c r="B1" s="3" t="s">
        <v>1</v>
      </c>
      <c r="C1" s="3" t="s">
        <v>13</v>
      </c>
      <c r="D1" s="3" t="s">
        <v>62</v>
      </c>
      <c r="F1" s="3" t="s">
        <v>0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O1" s="3" t="s">
        <v>82</v>
      </c>
      <c r="Q1" s="3" t="s">
        <v>3</v>
      </c>
      <c r="R1" s="3" t="s">
        <v>4</v>
      </c>
      <c r="S1" s="3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">
        <v>1</v>
      </c>
      <c r="B2" s="1">
        <v>69900</v>
      </c>
      <c r="C2" s="1" t="s">
        <v>12</v>
      </c>
      <c r="D2" s="1" t="s">
        <v>81</v>
      </c>
      <c r="F2" s="1">
        <v>40.933333333333337</v>
      </c>
      <c r="G2" s="1">
        <v>724.33333333333337</v>
      </c>
      <c r="H2" s="1">
        <v>499</v>
      </c>
      <c r="I2" s="1">
        <v>402</v>
      </c>
      <c r="J2" s="1">
        <v>278.33333333333331</v>
      </c>
      <c r="K2" s="1">
        <v>132</v>
      </c>
      <c r="L2" s="1">
        <v>86.333333333333329</v>
      </c>
      <c r="M2" s="1">
        <v>52</v>
      </c>
      <c r="O2" s="1">
        <v>35</v>
      </c>
      <c r="Q2" s="1">
        <f>ROUNDUP((G2*40/F2)/1000,3)</f>
        <v>0.70799999999999996</v>
      </c>
      <c r="R2" s="1">
        <f>ROUNDUP((H2*40/F2)/1000,3)</f>
        <v>0.48799999999999999</v>
      </c>
      <c r="S2" s="1">
        <f>ROUNDUP((I2*40/F2)/1000,3)</f>
        <v>0.39300000000000002</v>
      </c>
      <c r="T2" s="1">
        <f>ROUNDUP((J2*40/F2)/1000,3)</f>
        <v>0.27200000000000002</v>
      </c>
      <c r="U2" s="1">
        <f>ROUNDUP((K2*40/F2)/1000,3)</f>
        <v>0.129</v>
      </c>
      <c r="V2" s="1">
        <f>ROUNDUP((L2*40/F2)/1000,3)</f>
        <v>8.5000000000000006E-2</v>
      </c>
      <c r="W2" s="1">
        <f>ROUNDUP((M2*40/F2)/1000,3)</f>
        <v>5.1000000000000004E-2</v>
      </c>
    </row>
    <row r="3" spans="1:23" x14ac:dyDescent="0.3">
      <c r="A3" s="1">
        <v>2</v>
      </c>
      <c r="B3" s="1">
        <v>70000</v>
      </c>
      <c r="C3" s="1" t="s">
        <v>12</v>
      </c>
      <c r="D3" s="1" t="s">
        <v>81</v>
      </c>
      <c r="F3" s="1">
        <v>42.433333333333337</v>
      </c>
      <c r="G3" s="1">
        <v>375.66666666666669</v>
      </c>
      <c r="H3" s="1">
        <v>294.33333333333331</v>
      </c>
      <c r="I3" s="1">
        <v>255</v>
      </c>
      <c r="J3" s="1">
        <v>208.66666666666666</v>
      </c>
      <c r="K3" s="1">
        <v>130.33333333333334</v>
      </c>
      <c r="L3" s="1">
        <v>101</v>
      </c>
      <c r="M3" s="1">
        <v>66.666666666666671</v>
      </c>
      <c r="O3" s="1">
        <v>35</v>
      </c>
      <c r="Q3" s="1">
        <f t="shared" ref="Q3:Q15" si="0">ROUNDUP((G3*40/F3)/1000,3)</f>
        <v>0.35499999999999998</v>
      </c>
      <c r="R3" s="1">
        <f t="shared" ref="R3:R15" si="1">ROUNDUP((H3*40/F3)/1000,3)</f>
        <v>0.27800000000000002</v>
      </c>
      <c r="S3" s="1">
        <f t="shared" ref="S3:S15" si="2">ROUNDUP((I3*40/F3)/1000,3)</f>
        <v>0.24099999999999999</v>
      </c>
      <c r="T3" s="1">
        <f t="shared" ref="T3:T15" si="3">ROUNDUP((J3*40/F3)/1000,3)</f>
        <v>0.19700000000000001</v>
      </c>
      <c r="U3" s="1">
        <f t="shared" ref="U3:U15" si="4">ROUNDUP((K3*40/F3)/1000,3)</f>
        <v>0.123</v>
      </c>
      <c r="V3" s="1">
        <f t="shared" ref="V3:V15" si="5">ROUNDUP((L3*40/F3)/1000,3)</f>
        <v>9.6000000000000002E-2</v>
      </c>
      <c r="W3" s="1">
        <f t="shared" ref="W3:W15" si="6">ROUNDUP((M3*40/F3)/1000,3)</f>
        <v>6.3E-2</v>
      </c>
    </row>
    <row r="4" spans="1:23" x14ac:dyDescent="0.3">
      <c r="A4" s="1">
        <v>3</v>
      </c>
      <c r="B4" s="1">
        <v>70252</v>
      </c>
      <c r="C4" s="1" t="s">
        <v>12</v>
      </c>
      <c r="D4" s="1" t="s">
        <v>81</v>
      </c>
      <c r="F4" s="1">
        <v>41.833333333333336</v>
      </c>
      <c r="G4" s="1">
        <v>609.33333333333337</v>
      </c>
      <c r="H4" s="1">
        <v>476.66666666666669</v>
      </c>
      <c r="I4" s="1">
        <v>405.33333333333331</v>
      </c>
      <c r="J4" s="1">
        <v>309</v>
      </c>
      <c r="K4" s="1">
        <v>180.66666666666666</v>
      </c>
      <c r="L4" s="1">
        <v>135</v>
      </c>
      <c r="M4" s="1">
        <v>82.666666666666671</v>
      </c>
      <c r="O4" s="1">
        <v>35</v>
      </c>
      <c r="Q4" s="1">
        <f t="shared" si="0"/>
        <v>0.58299999999999996</v>
      </c>
      <c r="R4" s="1">
        <f t="shared" si="1"/>
        <v>0.45600000000000002</v>
      </c>
      <c r="S4" s="1">
        <f t="shared" si="2"/>
        <v>0.38800000000000001</v>
      </c>
      <c r="T4" s="1">
        <f t="shared" si="3"/>
        <v>0.29599999999999999</v>
      </c>
      <c r="U4" s="1">
        <f t="shared" si="4"/>
        <v>0.17299999999999999</v>
      </c>
      <c r="V4" s="1">
        <f t="shared" si="5"/>
        <v>0.13</v>
      </c>
      <c r="W4" s="1">
        <f t="shared" si="6"/>
        <v>0.08</v>
      </c>
    </row>
    <row r="5" spans="1:23" x14ac:dyDescent="0.3">
      <c r="A5" s="1">
        <v>4</v>
      </c>
      <c r="B5" s="1">
        <v>70499</v>
      </c>
      <c r="C5" s="1" t="s">
        <v>12</v>
      </c>
      <c r="D5" s="1" t="s">
        <v>81</v>
      </c>
      <c r="F5" s="1">
        <v>41.266666666666673</v>
      </c>
      <c r="G5" s="1">
        <v>608</v>
      </c>
      <c r="H5" s="1">
        <v>449</v>
      </c>
      <c r="I5" s="1">
        <v>370.66666666666669</v>
      </c>
      <c r="J5" s="1">
        <v>264.66666666666669</v>
      </c>
      <c r="K5" s="1">
        <v>135.33333333333334</v>
      </c>
      <c r="L5" s="1">
        <v>95.666666666666671</v>
      </c>
      <c r="M5" s="1">
        <v>51</v>
      </c>
      <c r="O5" s="1">
        <v>35</v>
      </c>
      <c r="Q5" s="1">
        <f t="shared" si="0"/>
        <v>0.59</v>
      </c>
      <c r="R5" s="1">
        <f t="shared" si="1"/>
        <v>0.436</v>
      </c>
      <c r="S5" s="1">
        <f t="shared" si="2"/>
        <v>0.36</v>
      </c>
      <c r="T5" s="1">
        <f t="shared" si="3"/>
        <v>0.25700000000000001</v>
      </c>
      <c r="U5" s="1">
        <f t="shared" si="4"/>
        <v>0.13200000000000001</v>
      </c>
      <c r="V5" s="1">
        <f t="shared" si="5"/>
        <v>9.2999999999999999E-2</v>
      </c>
      <c r="W5" s="1">
        <f t="shared" si="6"/>
        <v>0.05</v>
      </c>
    </row>
    <row r="6" spans="1:23" x14ac:dyDescent="0.3">
      <c r="A6" s="1">
        <v>5</v>
      </c>
      <c r="B6" s="1">
        <v>70750</v>
      </c>
      <c r="C6" s="1" t="s">
        <v>12</v>
      </c>
      <c r="D6" s="1" t="s">
        <v>81</v>
      </c>
      <c r="F6" s="1">
        <v>42.133333333333333</v>
      </c>
      <c r="G6" s="1">
        <v>404.33333333333331</v>
      </c>
      <c r="H6" s="1">
        <v>307.66666666666669</v>
      </c>
      <c r="I6" s="1">
        <v>250.33333333333334</v>
      </c>
      <c r="J6" s="1">
        <v>177.33333333333334</v>
      </c>
      <c r="K6" s="1">
        <v>93.333333333333329</v>
      </c>
      <c r="L6" s="1">
        <v>62.333333333333336</v>
      </c>
      <c r="M6" s="1">
        <v>51</v>
      </c>
      <c r="O6" s="1">
        <v>35</v>
      </c>
      <c r="Q6" s="1">
        <f t="shared" si="0"/>
        <v>0.38400000000000001</v>
      </c>
      <c r="R6" s="1">
        <f t="shared" si="1"/>
        <v>0.29299999999999998</v>
      </c>
      <c r="S6" s="1">
        <f t="shared" si="2"/>
        <v>0.23799999999999999</v>
      </c>
      <c r="T6" s="1">
        <f t="shared" si="3"/>
        <v>0.16900000000000001</v>
      </c>
      <c r="U6" s="1">
        <f t="shared" si="4"/>
        <v>8.8999999999999996E-2</v>
      </c>
      <c r="V6" s="1">
        <f t="shared" si="5"/>
        <v>0.06</v>
      </c>
      <c r="W6" s="1">
        <f t="shared" si="6"/>
        <v>4.9000000000000002E-2</v>
      </c>
    </row>
    <row r="7" spans="1:23" x14ac:dyDescent="0.3">
      <c r="A7" s="1">
        <v>6</v>
      </c>
      <c r="B7" s="1">
        <v>71000</v>
      </c>
      <c r="C7" s="1" t="s">
        <v>12</v>
      </c>
      <c r="D7" s="1" t="s">
        <v>81</v>
      </c>
      <c r="F7" s="1">
        <v>41</v>
      </c>
      <c r="G7" s="1">
        <v>741.66666666666663</v>
      </c>
      <c r="H7" s="1">
        <v>551.33333333333337</v>
      </c>
      <c r="I7" s="1">
        <v>461.33333333333331</v>
      </c>
      <c r="J7" s="1">
        <v>345.66666666666669</v>
      </c>
      <c r="K7" s="1">
        <v>194.66666666666666</v>
      </c>
      <c r="L7" s="1">
        <v>138.66666666666666</v>
      </c>
      <c r="M7" s="1">
        <v>79.666666666666671</v>
      </c>
      <c r="O7" s="1">
        <v>35</v>
      </c>
      <c r="Q7" s="1">
        <f t="shared" si="0"/>
        <v>0.72399999999999998</v>
      </c>
      <c r="R7" s="1">
        <f t="shared" si="1"/>
        <v>0.53800000000000003</v>
      </c>
      <c r="S7" s="1">
        <f t="shared" si="2"/>
        <v>0.45100000000000001</v>
      </c>
      <c r="T7" s="1">
        <f t="shared" si="3"/>
        <v>0.33800000000000002</v>
      </c>
      <c r="U7" s="1">
        <f t="shared" si="4"/>
        <v>0.19</v>
      </c>
      <c r="V7" s="1">
        <f t="shared" si="5"/>
        <v>0.13600000000000001</v>
      </c>
      <c r="W7" s="1">
        <f t="shared" si="6"/>
        <v>7.8E-2</v>
      </c>
    </row>
    <row r="8" spans="1:23" x14ac:dyDescent="0.3">
      <c r="A8" s="1">
        <v>7</v>
      </c>
      <c r="B8" s="1">
        <v>71254</v>
      </c>
      <c r="C8" s="1" t="s">
        <v>12</v>
      </c>
      <c r="D8" s="1" t="s">
        <v>81</v>
      </c>
      <c r="F8" s="1">
        <v>41.866666666666667</v>
      </c>
      <c r="G8" s="1">
        <v>488.66666666666669</v>
      </c>
      <c r="H8" s="1">
        <v>388</v>
      </c>
      <c r="I8" s="1">
        <v>324</v>
      </c>
      <c r="J8" s="1">
        <v>238</v>
      </c>
      <c r="K8" s="1">
        <v>127.33333333333333</v>
      </c>
      <c r="L8" s="1">
        <v>90.666666666666671</v>
      </c>
      <c r="M8" s="1">
        <v>53</v>
      </c>
      <c r="O8" s="1">
        <v>35</v>
      </c>
      <c r="Q8" s="1">
        <f t="shared" si="0"/>
        <v>0.46700000000000003</v>
      </c>
      <c r="R8" s="1">
        <f t="shared" si="1"/>
        <v>0.371</v>
      </c>
      <c r="S8" s="1">
        <f t="shared" si="2"/>
        <v>0.31</v>
      </c>
      <c r="T8" s="1">
        <f t="shared" si="3"/>
        <v>0.22800000000000001</v>
      </c>
      <c r="U8" s="1">
        <f t="shared" si="4"/>
        <v>0.122</v>
      </c>
      <c r="V8" s="1">
        <f t="shared" si="5"/>
        <v>8.6999999999999994E-2</v>
      </c>
      <c r="W8" s="1">
        <f t="shared" si="6"/>
        <v>5.1000000000000004E-2</v>
      </c>
    </row>
    <row r="9" spans="1:23" x14ac:dyDescent="0.3">
      <c r="A9" s="1">
        <v>8</v>
      </c>
      <c r="B9" s="1">
        <v>71510</v>
      </c>
      <c r="C9" s="1" t="s">
        <v>12</v>
      </c>
      <c r="D9" s="1" t="s">
        <v>81</v>
      </c>
      <c r="F9" s="1">
        <v>39.266666666666666</v>
      </c>
      <c r="G9" s="1">
        <v>736</v>
      </c>
      <c r="H9" s="1">
        <v>518</v>
      </c>
      <c r="I9" s="1">
        <v>398.66666666666669</v>
      </c>
      <c r="J9" s="1">
        <v>255.33333333333334</v>
      </c>
      <c r="K9" s="1">
        <v>117</v>
      </c>
      <c r="L9" s="1">
        <v>79.666666666666671</v>
      </c>
      <c r="M9" s="1">
        <v>46.333333333333336</v>
      </c>
      <c r="O9" s="1">
        <v>35</v>
      </c>
      <c r="Q9" s="1">
        <f t="shared" si="0"/>
        <v>0.75</v>
      </c>
      <c r="R9" s="1">
        <f t="shared" si="1"/>
        <v>0.52800000000000002</v>
      </c>
      <c r="S9" s="1">
        <f t="shared" si="2"/>
        <v>0.40700000000000003</v>
      </c>
      <c r="T9" s="1">
        <f t="shared" si="3"/>
        <v>0.26100000000000001</v>
      </c>
      <c r="U9" s="1">
        <f t="shared" si="4"/>
        <v>0.12</v>
      </c>
      <c r="V9" s="1">
        <f t="shared" si="5"/>
        <v>8.2000000000000003E-2</v>
      </c>
      <c r="W9" s="1">
        <f t="shared" si="6"/>
        <v>4.8000000000000001E-2</v>
      </c>
    </row>
    <row r="10" spans="1:23" x14ac:dyDescent="0.3">
      <c r="A10" s="1">
        <v>9</v>
      </c>
      <c r="B10" s="1">
        <v>71766</v>
      </c>
      <c r="C10" s="1" t="s">
        <v>12</v>
      </c>
      <c r="D10" s="1" t="s">
        <v>81</v>
      </c>
      <c r="F10" s="1">
        <v>41.1</v>
      </c>
      <c r="G10" s="1">
        <v>583.66666666666663</v>
      </c>
      <c r="H10" s="1">
        <v>441.33333333333331</v>
      </c>
      <c r="I10" s="1">
        <v>346.66666666666669</v>
      </c>
      <c r="J10" s="1">
        <v>232.33333333333334</v>
      </c>
      <c r="K10" s="1">
        <v>116.66666666666667</v>
      </c>
      <c r="L10" s="1">
        <v>85</v>
      </c>
      <c r="M10" s="1">
        <v>56.333333333333336</v>
      </c>
      <c r="O10" s="1">
        <v>35</v>
      </c>
      <c r="Q10" s="1">
        <f t="shared" si="0"/>
        <v>0.56899999999999995</v>
      </c>
      <c r="R10" s="1">
        <f t="shared" si="1"/>
        <v>0.43</v>
      </c>
      <c r="S10" s="1">
        <f t="shared" si="2"/>
        <v>0.33800000000000002</v>
      </c>
      <c r="T10" s="1">
        <f t="shared" si="3"/>
        <v>0.22700000000000001</v>
      </c>
      <c r="U10" s="1">
        <f t="shared" si="4"/>
        <v>0.114</v>
      </c>
      <c r="V10" s="1">
        <f t="shared" si="5"/>
        <v>8.3000000000000004E-2</v>
      </c>
      <c r="W10" s="1">
        <f t="shared" si="6"/>
        <v>5.5E-2</v>
      </c>
    </row>
    <row r="11" spans="1:23" x14ac:dyDescent="0.3">
      <c r="A11" s="1">
        <v>10</v>
      </c>
      <c r="B11" s="1">
        <v>72000</v>
      </c>
      <c r="C11" s="1" t="s">
        <v>12</v>
      </c>
      <c r="D11" s="1" t="s">
        <v>81</v>
      </c>
      <c r="F11" s="1">
        <v>41.966666666666661</v>
      </c>
      <c r="G11" s="1">
        <v>364.33333333333331</v>
      </c>
      <c r="H11" s="1">
        <v>291.33333333333331</v>
      </c>
      <c r="I11" s="1">
        <v>245</v>
      </c>
      <c r="J11" s="1">
        <v>178</v>
      </c>
      <c r="K11" s="1">
        <v>98.333333333333329</v>
      </c>
      <c r="L11" s="1">
        <v>71.666666666666671</v>
      </c>
      <c r="M11" s="1">
        <v>37.666666666666664</v>
      </c>
      <c r="O11" s="1">
        <v>35</v>
      </c>
      <c r="Q11" s="1">
        <f t="shared" si="0"/>
        <v>0.34799999999999998</v>
      </c>
      <c r="R11" s="1">
        <f t="shared" si="1"/>
        <v>0.27800000000000002</v>
      </c>
      <c r="S11" s="1">
        <f t="shared" si="2"/>
        <v>0.23400000000000001</v>
      </c>
      <c r="T11" s="1">
        <f t="shared" si="3"/>
        <v>0.17</v>
      </c>
      <c r="U11" s="1">
        <f t="shared" si="4"/>
        <v>9.4E-2</v>
      </c>
      <c r="V11" s="1">
        <f t="shared" si="5"/>
        <v>6.9000000000000006E-2</v>
      </c>
      <c r="W11" s="1">
        <f t="shared" si="6"/>
        <v>3.6000000000000004E-2</v>
      </c>
    </row>
    <row r="12" spans="1:23" x14ac:dyDescent="0.3">
      <c r="A12" s="1">
        <v>11</v>
      </c>
      <c r="B12" s="1">
        <v>72257</v>
      </c>
      <c r="C12" s="1" t="s">
        <v>12</v>
      </c>
      <c r="D12" s="1" t="s">
        <v>81</v>
      </c>
      <c r="F12" s="1">
        <v>40.43333333333333</v>
      </c>
      <c r="G12" s="1">
        <v>605</v>
      </c>
      <c r="H12" s="1">
        <v>483</v>
      </c>
      <c r="I12" s="1">
        <v>396</v>
      </c>
      <c r="J12" s="1">
        <v>284.66666666666669</v>
      </c>
      <c r="K12" s="1">
        <v>172.33333333333334</v>
      </c>
      <c r="L12" s="1">
        <v>135.33333333333334</v>
      </c>
      <c r="M12" s="1">
        <v>90.666666666666671</v>
      </c>
      <c r="O12" s="1">
        <v>35</v>
      </c>
      <c r="Q12" s="1">
        <f t="shared" si="0"/>
        <v>0.59899999999999998</v>
      </c>
      <c r="R12" s="1">
        <f t="shared" si="1"/>
        <v>0.47799999999999998</v>
      </c>
      <c r="S12" s="1">
        <f t="shared" si="2"/>
        <v>0.39200000000000002</v>
      </c>
      <c r="T12" s="1">
        <f t="shared" si="3"/>
        <v>0.28200000000000003</v>
      </c>
      <c r="U12" s="1">
        <f t="shared" si="4"/>
        <v>0.17100000000000001</v>
      </c>
      <c r="V12" s="1">
        <f t="shared" si="5"/>
        <v>0.13400000000000001</v>
      </c>
      <c r="W12" s="1">
        <f t="shared" si="6"/>
        <v>0.09</v>
      </c>
    </row>
    <row r="13" spans="1:23" x14ac:dyDescent="0.3">
      <c r="A13" s="1">
        <v>12</v>
      </c>
      <c r="B13" s="1">
        <v>72500</v>
      </c>
      <c r="C13" s="1" t="s">
        <v>12</v>
      </c>
      <c r="D13" s="1" t="s">
        <v>81</v>
      </c>
      <c r="F13" s="1">
        <v>39.033333333333339</v>
      </c>
      <c r="G13" s="1">
        <v>736</v>
      </c>
      <c r="H13" s="1">
        <v>556.33333333333337</v>
      </c>
      <c r="I13" s="1">
        <v>433.33333333333331</v>
      </c>
      <c r="J13" s="1">
        <v>274.33333333333331</v>
      </c>
      <c r="K13" s="1">
        <v>125.33333333333333</v>
      </c>
      <c r="L13" s="1">
        <v>92.666666666666671</v>
      </c>
      <c r="M13" s="1">
        <v>52.333333333333336</v>
      </c>
      <c r="O13" s="1">
        <v>35</v>
      </c>
      <c r="Q13" s="1">
        <f t="shared" si="0"/>
        <v>0.755</v>
      </c>
      <c r="R13" s="1">
        <f t="shared" si="1"/>
        <v>0.57099999999999995</v>
      </c>
      <c r="S13" s="1">
        <f t="shared" si="2"/>
        <v>0.44500000000000001</v>
      </c>
      <c r="T13" s="1">
        <f t="shared" si="3"/>
        <v>0.28200000000000003</v>
      </c>
      <c r="U13" s="1">
        <f t="shared" si="4"/>
        <v>0.129</v>
      </c>
      <c r="V13" s="1">
        <f t="shared" si="5"/>
        <v>9.5000000000000001E-2</v>
      </c>
      <c r="W13" s="1">
        <f t="shared" si="6"/>
        <v>5.3999999999999999E-2</v>
      </c>
    </row>
    <row r="14" spans="1:23" x14ac:dyDescent="0.3">
      <c r="A14" s="1">
        <v>13</v>
      </c>
      <c r="B14" s="1">
        <v>72746</v>
      </c>
      <c r="C14" s="1" t="s">
        <v>12</v>
      </c>
      <c r="D14" s="1" t="s">
        <v>81</v>
      </c>
      <c r="F14" s="1">
        <v>40.56666666666667</v>
      </c>
      <c r="G14" s="1">
        <v>529.66666666666663</v>
      </c>
      <c r="H14" s="1">
        <v>401.66666666666669</v>
      </c>
      <c r="I14" s="1">
        <v>319.33333333333331</v>
      </c>
      <c r="J14" s="1">
        <v>236.66666666666666</v>
      </c>
      <c r="K14" s="1">
        <v>123.66666666666667</v>
      </c>
      <c r="L14" s="1">
        <v>92.666666666666671</v>
      </c>
      <c r="M14" s="1">
        <v>62.333333333333336</v>
      </c>
      <c r="O14" s="1">
        <v>35</v>
      </c>
      <c r="Q14" s="1">
        <f t="shared" si="0"/>
        <v>0.52300000000000002</v>
      </c>
      <c r="R14" s="1">
        <f t="shared" si="1"/>
        <v>0.39700000000000002</v>
      </c>
      <c r="S14" s="1">
        <f t="shared" si="2"/>
        <v>0.315</v>
      </c>
      <c r="T14" s="1">
        <f t="shared" si="3"/>
        <v>0.23400000000000001</v>
      </c>
      <c r="U14" s="1">
        <f t="shared" si="4"/>
        <v>0.122</v>
      </c>
      <c r="V14" s="1">
        <f t="shared" si="5"/>
        <v>9.1999999999999998E-2</v>
      </c>
      <c r="W14" s="1">
        <f t="shared" si="6"/>
        <v>6.2E-2</v>
      </c>
    </row>
    <row r="15" spans="1:23" x14ac:dyDescent="0.3">
      <c r="A15" s="1">
        <v>14</v>
      </c>
      <c r="B15" s="1">
        <v>73000</v>
      </c>
      <c r="F15" s="1">
        <v>40.699999999999996</v>
      </c>
      <c r="G15" s="1">
        <v>674</v>
      </c>
      <c r="H15" s="1">
        <v>494.33333333333331</v>
      </c>
      <c r="I15" s="1">
        <v>370.66666666666669</v>
      </c>
      <c r="J15" s="1">
        <v>237.33333333333334</v>
      </c>
      <c r="K15" s="1">
        <v>111.66666666666667</v>
      </c>
      <c r="L15" s="1">
        <v>74.333333333333329</v>
      </c>
      <c r="M15" s="1">
        <v>52.333333333333336</v>
      </c>
      <c r="O15" s="1">
        <v>35</v>
      </c>
      <c r="Q15" s="1">
        <f t="shared" si="0"/>
        <v>0.66300000000000003</v>
      </c>
      <c r="R15" s="1">
        <f t="shared" si="1"/>
        <v>0.48599999999999999</v>
      </c>
      <c r="S15" s="1">
        <f t="shared" si="2"/>
        <v>0.36499999999999999</v>
      </c>
      <c r="T15" s="1">
        <f t="shared" si="3"/>
        <v>0.23400000000000001</v>
      </c>
      <c r="U15" s="1">
        <f t="shared" si="4"/>
        <v>0.11</v>
      </c>
      <c r="V15" s="1">
        <f t="shared" si="5"/>
        <v>7.3999999999999996E-2</v>
      </c>
      <c r="W15" s="1">
        <f t="shared" si="6"/>
        <v>5.1999999999999998E-2</v>
      </c>
    </row>
    <row r="16" spans="1:23" x14ac:dyDescent="0.3">
      <c r="A16" s="1">
        <v>15</v>
      </c>
      <c r="B16" s="1">
        <v>73274</v>
      </c>
      <c r="C16" s="1" t="s">
        <v>12</v>
      </c>
      <c r="D16" s="1" t="s">
        <v>83</v>
      </c>
      <c r="F16" s="1">
        <v>38.700000000000003</v>
      </c>
      <c r="G16" s="1">
        <v>868.66666666666663</v>
      </c>
      <c r="H16" s="1">
        <v>566.66666666666663</v>
      </c>
      <c r="I16" s="1">
        <v>432.33333333333331</v>
      </c>
      <c r="J16" s="1">
        <v>273.66666666666669</v>
      </c>
      <c r="K16" s="1">
        <v>114</v>
      </c>
      <c r="L16" s="1">
        <v>73.666666666666671</v>
      </c>
      <c r="M16" s="1">
        <v>46</v>
      </c>
      <c r="O16" s="1">
        <v>35</v>
      </c>
      <c r="Q16" s="1">
        <f t="shared" ref="Q16:Q69" si="7">ROUNDUP((G16*40/F16)/1000,3)</f>
        <v>0.89800000000000002</v>
      </c>
      <c r="R16" s="1">
        <f t="shared" ref="R16:R69" si="8">ROUNDUP((H16*40/F16)/1000,3)</f>
        <v>0.58599999999999997</v>
      </c>
      <c r="S16" s="1">
        <f t="shared" ref="S16:S69" si="9">ROUNDUP((I16*40/F16)/1000,3)</f>
        <v>0.44700000000000001</v>
      </c>
      <c r="T16" s="1">
        <f t="shared" ref="T16:T69" si="10">ROUNDUP((J16*40/F16)/1000,3)</f>
        <v>0.28299999999999997</v>
      </c>
      <c r="U16" s="1">
        <f t="shared" ref="U16:U69" si="11">ROUNDUP((K16*40/F16)/1000,3)</f>
        <v>0.11800000000000001</v>
      </c>
      <c r="V16" s="1">
        <f t="shared" ref="V16:V69" si="12">ROUNDUP((L16*40/F16)/1000,3)</f>
        <v>7.6999999999999999E-2</v>
      </c>
      <c r="W16" s="1">
        <f t="shared" ref="W16:W69" si="13">ROUNDUP((M16*40/F16)/1000,3)</f>
        <v>4.8000000000000001E-2</v>
      </c>
    </row>
    <row r="17" spans="1:23" x14ac:dyDescent="0.3">
      <c r="A17" s="1">
        <v>16</v>
      </c>
      <c r="B17" s="1">
        <v>73495</v>
      </c>
      <c r="C17" s="1" t="s">
        <v>12</v>
      </c>
      <c r="D17" s="1" t="s">
        <v>83</v>
      </c>
      <c r="F17" s="1">
        <v>41.000000000000007</v>
      </c>
      <c r="G17" s="1">
        <v>581.66666666666663</v>
      </c>
      <c r="H17" s="1">
        <v>453.33333333333331</v>
      </c>
      <c r="I17" s="1">
        <v>372.33333333333331</v>
      </c>
      <c r="J17" s="1">
        <v>263</v>
      </c>
      <c r="K17" s="1">
        <v>144</v>
      </c>
      <c r="L17" s="1">
        <v>104.66666666666667</v>
      </c>
      <c r="M17" s="1">
        <v>67.666666666666671</v>
      </c>
      <c r="O17" s="1">
        <v>35</v>
      </c>
      <c r="Q17" s="1">
        <f t="shared" si="7"/>
        <v>0.56799999999999995</v>
      </c>
      <c r="R17" s="1">
        <f t="shared" si="8"/>
        <v>0.443</v>
      </c>
      <c r="S17" s="1">
        <f t="shared" si="9"/>
        <v>0.36399999999999999</v>
      </c>
      <c r="T17" s="1">
        <f t="shared" si="10"/>
        <v>0.25700000000000001</v>
      </c>
      <c r="U17" s="1">
        <f t="shared" si="11"/>
        <v>0.14100000000000001</v>
      </c>
      <c r="V17" s="1">
        <f t="shared" si="12"/>
        <v>0.10299999999999999</v>
      </c>
      <c r="W17" s="1">
        <f t="shared" si="13"/>
        <v>6.7000000000000004E-2</v>
      </c>
    </row>
    <row r="18" spans="1:23" x14ac:dyDescent="0.3">
      <c r="A18" s="1">
        <v>17</v>
      </c>
      <c r="B18" s="1">
        <v>73706</v>
      </c>
      <c r="C18" s="1" t="s">
        <v>12</v>
      </c>
      <c r="D18" s="1" t="s">
        <v>83</v>
      </c>
      <c r="F18" s="1">
        <v>37.5</v>
      </c>
      <c r="G18" s="1">
        <v>980</v>
      </c>
      <c r="H18" s="1">
        <v>698.66666666666663</v>
      </c>
      <c r="I18" s="1">
        <v>532.33333333333337</v>
      </c>
      <c r="J18" s="1">
        <v>350.33333333333331</v>
      </c>
      <c r="K18" s="1">
        <v>161.66666666666666</v>
      </c>
      <c r="L18" s="1">
        <v>112</v>
      </c>
      <c r="M18" s="1">
        <v>70.333333333333329</v>
      </c>
      <c r="O18" s="1">
        <v>35</v>
      </c>
      <c r="Q18" s="1">
        <f t="shared" si="7"/>
        <v>1.0459999999999998</v>
      </c>
      <c r="R18" s="1">
        <f t="shared" si="8"/>
        <v>0.746</v>
      </c>
      <c r="S18" s="1">
        <f t="shared" si="9"/>
        <v>0.56799999999999995</v>
      </c>
      <c r="T18" s="1">
        <f t="shared" si="10"/>
        <v>0.374</v>
      </c>
      <c r="U18" s="1">
        <f t="shared" si="11"/>
        <v>0.17299999999999999</v>
      </c>
      <c r="V18" s="1">
        <f t="shared" si="12"/>
        <v>0.12</v>
      </c>
      <c r="W18" s="1">
        <f t="shared" si="13"/>
        <v>7.5999999999999998E-2</v>
      </c>
    </row>
    <row r="19" spans="1:23" x14ac:dyDescent="0.3">
      <c r="A19" s="1">
        <v>18</v>
      </c>
      <c r="B19" s="1">
        <v>73952</v>
      </c>
      <c r="C19" s="1" t="s">
        <v>12</v>
      </c>
      <c r="D19" s="1" t="s">
        <v>83</v>
      </c>
      <c r="F19" s="1">
        <v>40.733333333333334</v>
      </c>
      <c r="G19" s="1">
        <v>528.33333333333337</v>
      </c>
      <c r="H19" s="1">
        <v>400.33333333333331</v>
      </c>
      <c r="I19" s="1">
        <v>329</v>
      </c>
      <c r="J19" s="1">
        <v>244.66666666666666</v>
      </c>
      <c r="K19" s="1">
        <v>141.33333333333334</v>
      </c>
      <c r="L19" s="1">
        <v>101</v>
      </c>
      <c r="M19" s="1">
        <v>69.666666666666671</v>
      </c>
      <c r="O19" s="1">
        <v>35</v>
      </c>
      <c r="Q19" s="1">
        <f t="shared" si="7"/>
        <v>0.51900000000000002</v>
      </c>
      <c r="R19" s="1">
        <f t="shared" si="8"/>
        <v>0.39400000000000002</v>
      </c>
      <c r="S19" s="1">
        <f t="shared" si="9"/>
        <v>0.32400000000000001</v>
      </c>
      <c r="T19" s="1">
        <f t="shared" si="10"/>
        <v>0.24099999999999999</v>
      </c>
      <c r="U19" s="1">
        <f t="shared" si="11"/>
        <v>0.13900000000000001</v>
      </c>
      <c r="V19" s="1">
        <f t="shared" si="12"/>
        <v>0.1</v>
      </c>
      <c r="W19" s="1">
        <f t="shared" si="13"/>
        <v>6.9000000000000006E-2</v>
      </c>
    </row>
    <row r="20" spans="1:23" x14ac:dyDescent="0.3">
      <c r="A20" s="1">
        <v>19</v>
      </c>
      <c r="B20" s="1">
        <v>74268</v>
      </c>
      <c r="C20" s="1" t="s">
        <v>12</v>
      </c>
      <c r="D20" s="1" t="s">
        <v>83</v>
      </c>
      <c r="F20" s="1">
        <v>40.533333333333331</v>
      </c>
      <c r="G20" s="1">
        <v>750</v>
      </c>
      <c r="H20" s="1">
        <v>527</v>
      </c>
      <c r="I20" s="1">
        <v>394</v>
      </c>
      <c r="J20" s="1">
        <v>258.66666666666669</v>
      </c>
      <c r="K20" s="1">
        <v>128</v>
      </c>
      <c r="L20" s="1">
        <v>93.333333333333329</v>
      </c>
      <c r="M20" s="1">
        <v>57.333333333333336</v>
      </c>
      <c r="O20" s="1">
        <v>35</v>
      </c>
      <c r="Q20" s="1">
        <f t="shared" si="7"/>
        <v>0.74099999999999999</v>
      </c>
      <c r="R20" s="1">
        <f t="shared" si="8"/>
        <v>0.52100000000000002</v>
      </c>
      <c r="S20" s="1">
        <f t="shared" si="9"/>
        <v>0.38900000000000001</v>
      </c>
      <c r="T20" s="1">
        <f t="shared" si="10"/>
        <v>0.25600000000000001</v>
      </c>
      <c r="U20" s="1">
        <f t="shared" si="11"/>
        <v>0.127</v>
      </c>
      <c r="V20" s="1">
        <f t="shared" si="12"/>
        <v>9.2999999999999999E-2</v>
      </c>
      <c r="W20" s="1">
        <f t="shared" si="13"/>
        <v>5.7000000000000002E-2</v>
      </c>
    </row>
    <row r="21" spans="1:23" x14ac:dyDescent="0.3">
      <c r="A21" s="1">
        <v>20</v>
      </c>
      <c r="B21" s="1">
        <v>74539</v>
      </c>
      <c r="C21" s="1" t="s">
        <v>12</v>
      </c>
      <c r="D21" s="1" t="s">
        <v>83</v>
      </c>
      <c r="F21" s="1">
        <v>39.966666666666669</v>
      </c>
      <c r="G21" s="1">
        <v>856.66666666666663</v>
      </c>
      <c r="H21" s="1">
        <v>579</v>
      </c>
      <c r="I21" s="1">
        <v>430.66666666666669</v>
      </c>
      <c r="J21" s="1">
        <v>276.66666666666669</v>
      </c>
      <c r="K21" s="1">
        <v>127.33333333333333</v>
      </c>
      <c r="L21" s="1">
        <v>89.333333333333329</v>
      </c>
      <c r="M21" s="1">
        <v>55.666666666666664</v>
      </c>
      <c r="O21" s="1">
        <v>35</v>
      </c>
      <c r="Q21" s="1">
        <f t="shared" si="7"/>
        <v>0.85799999999999998</v>
      </c>
      <c r="R21" s="1">
        <f t="shared" si="8"/>
        <v>0.57999999999999996</v>
      </c>
      <c r="S21" s="1">
        <f t="shared" si="9"/>
        <v>0.432</v>
      </c>
      <c r="T21" s="1">
        <f t="shared" si="10"/>
        <v>0.27700000000000002</v>
      </c>
      <c r="U21" s="1">
        <f t="shared" si="11"/>
        <v>0.128</v>
      </c>
      <c r="V21" s="1">
        <f t="shared" si="12"/>
        <v>0.09</v>
      </c>
      <c r="W21" s="1">
        <f t="shared" si="13"/>
        <v>5.6000000000000001E-2</v>
      </c>
    </row>
    <row r="22" spans="1:23" x14ac:dyDescent="0.3">
      <c r="A22" s="1">
        <v>21</v>
      </c>
      <c r="B22" s="1">
        <v>74784</v>
      </c>
      <c r="C22" s="1" t="s">
        <v>12</v>
      </c>
      <c r="D22" s="1" t="s">
        <v>83</v>
      </c>
      <c r="F22" s="1">
        <v>41.366666666666667</v>
      </c>
      <c r="G22" s="1">
        <v>466.33333333333331</v>
      </c>
      <c r="H22" s="1">
        <v>357.33333333333331</v>
      </c>
      <c r="I22" s="1">
        <v>279.33333333333331</v>
      </c>
      <c r="J22" s="1">
        <v>185</v>
      </c>
      <c r="K22" s="1">
        <v>86.666666666666671</v>
      </c>
      <c r="L22" s="1">
        <v>61</v>
      </c>
      <c r="M22" s="1">
        <v>38.666666666666664</v>
      </c>
      <c r="O22" s="1">
        <v>35</v>
      </c>
      <c r="Q22" s="1">
        <f t="shared" si="7"/>
        <v>0.45100000000000001</v>
      </c>
      <c r="R22" s="1">
        <f t="shared" si="8"/>
        <v>0.34599999999999997</v>
      </c>
      <c r="S22" s="1">
        <f t="shared" si="9"/>
        <v>0.27100000000000002</v>
      </c>
      <c r="T22" s="1">
        <f t="shared" si="10"/>
        <v>0.17899999999999999</v>
      </c>
      <c r="U22" s="1">
        <f t="shared" si="11"/>
        <v>8.4000000000000005E-2</v>
      </c>
      <c r="V22" s="1">
        <f t="shared" si="12"/>
        <v>5.9000000000000004E-2</v>
      </c>
      <c r="W22" s="1">
        <f t="shared" si="13"/>
        <v>3.7999999999999999E-2</v>
      </c>
    </row>
    <row r="23" spans="1:23" x14ac:dyDescent="0.3">
      <c r="A23" s="1">
        <v>22</v>
      </c>
      <c r="B23" s="1">
        <v>74994</v>
      </c>
      <c r="C23" s="1" t="s">
        <v>12</v>
      </c>
      <c r="D23" s="1" t="s">
        <v>83</v>
      </c>
      <c r="F23" s="1">
        <v>41.466666666666669</v>
      </c>
      <c r="G23" s="1">
        <v>452.33333333333331</v>
      </c>
      <c r="H23" s="1">
        <v>354</v>
      </c>
      <c r="I23" s="1">
        <v>293.66666666666669</v>
      </c>
      <c r="J23" s="1">
        <v>218</v>
      </c>
      <c r="K23" s="1">
        <v>126.66666666666667</v>
      </c>
      <c r="L23" s="1">
        <v>98</v>
      </c>
      <c r="M23" s="1">
        <v>68</v>
      </c>
      <c r="O23" s="1">
        <v>38</v>
      </c>
      <c r="Q23" s="1">
        <f t="shared" si="7"/>
        <v>0.437</v>
      </c>
      <c r="R23" s="1">
        <f t="shared" si="8"/>
        <v>0.34200000000000003</v>
      </c>
      <c r="S23" s="1">
        <f t="shared" si="9"/>
        <v>0.28399999999999997</v>
      </c>
      <c r="T23" s="1">
        <f t="shared" si="10"/>
        <v>0.21099999999999999</v>
      </c>
      <c r="U23" s="1">
        <f t="shared" si="11"/>
        <v>0.123</v>
      </c>
      <c r="V23" s="1">
        <f t="shared" si="12"/>
        <v>9.5000000000000001E-2</v>
      </c>
      <c r="W23" s="1">
        <f t="shared" si="13"/>
        <v>6.6000000000000003E-2</v>
      </c>
    </row>
    <row r="24" spans="1:23" x14ac:dyDescent="0.3">
      <c r="A24" s="1">
        <v>23</v>
      </c>
      <c r="B24" s="1">
        <v>75247</v>
      </c>
      <c r="C24" s="1" t="s">
        <v>12</v>
      </c>
      <c r="D24" s="1" t="s">
        <v>83</v>
      </c>
      <c r="F24" s="1">
        <v>39.833333333333329</v>
      </c>
      <c r="G24" s="1">
        <v>417.33333333333331</v>
      </c>
      <c r="H24" s="1">
        <v>317.66666666666669</v>
      </c>
      <c r="I24" s="1">
        <v>253</v>
      </c>
      <c r="J24" s="1">
        <v>178</v>
      </c>
      <c r="K24" s="1">
        <v>92.666666666666671</v>
      </c>
      <c r="L24" s="1">
        <v>67.333333333333329</v>
      </c>
      <c r="M24" s="1">
        <v>40.666666666666664</v>
      </c>
      <c r="O24" s="1">
        <v>38</v>
      </c>
      <c r="Q24" s="1">
        <f t="shared" si="7"/>
        <v>0.42</v>
      </c>
      <c r="R24" s="1">
        <f t="shared" si="8"/>
        <v>0.31900000000000001</v>
      </c>
      <c r="S24" s="1">
        <f t="shared" si="9"/>
        <v>0.255</v>
      </c>
      <c r="T24" s="1">
        <f t="shared" si="10"/>
        <v>0.17899999999999999</v>
      </c>
      <c r="U24" s="1">
        <f t="shared" si="11"/>
        <v>9.4E-2</v>
      </c>
      <c r="V24" s="1">
        <f t="shared" si="12"/>
        <v>6.8000000000000005E-2</v>
      </c>
      <c r="W24" s="1">
        <f t="shared" si="13"/>
        <v>4.1000000000000002E-2</v>
      </c>
    </row>
    <row r="25" spans="1:23" x14ac:dyDescent="0.3">
      <c r="A25" s="1">
        <v>24</v>
      </c>
      <c r="B25" s="1">
        <v>75473</v>
      </c>
      <c r="C25" s="1" t="s">
        <v>12</v>
      </c>
      <c r="D25" s="1" t="s">
        <v>83</v>
      </c>
      <c r="F25" s="1">
        <v>40.300000000000004</v>
      </c>
      <c r="G25" s="1">
        <v>792.66666666666663</v>
      </c>
      <c r="H25" s="1">
        <v>517</v>
      </c>
      <c r="I25" s="1">
        <v>379.33333333333331</v>
      </c>
      <c r="J25" s="1">
        <v>245</v>
      </c>
      <c r="K25" s="1">
        <v>103.66666666666667</v>
      </c>
      <c r="L25" s="1">
        <v>66</v>
      </c>
      <c r="M25" s="1">
        <v>40</v>
      </c>
      <c r="O25" s="1">
        <v>38</v>
      </c>
      <c r="Q25" s="1">
        <f t="shared" si="7"/>
        <v>0.78700000000000003</v>
      </c>
      <c r="R25" s="1">
        <f t="shared" si="8"/>
        <v>0.51400000000000001</v>
      </c>
      <c r="S25" s="1">
        <f t="shared" si="9"/>
        <v>0.377</v>
      </c>
      <c r="T25" s="1">
        <f t="shared" si="10"/>
        <v>0.24399999999999999</v>
      </c>
      <c r="U25" s="1">
        <f t="shared" si="11"/>
        <v>0.10299999999999999</v>
      </c>
      <c r="V25" s="1">
        <f t="shared" si="12"/>
        <v>6.6000000000000003E-2</v>
      </c>
      <c r="W25" s="1">
        <f t="shared" si="13"/>
        <v>0.04</v>
      </c>
    </row>
    <row r="26" spans="1:23" x14ac:dyDescent="0.3">
      <c r="A26" s="1">
        <v>25</v>
      </c>
      <c r="B26" s="1">
        <v>75629</v>
      </c>
      <c r="C26" s="1" t="s">
        <v>12</v>
      </c>
      <c r="D26" s="1" t="s">
        <v>83</v>
      </c>
      <c r="F26" s="1">
        <v>41.033333333333339</v>
      </c>
      <c r="G26" s="1">
        <v>399.66666666666669</v>
      </c>
      <c r="H26" s="1">
        <v>293</v>
      </c>
      <c r="I26" s="1">
        <v>234</v>
      </c>
      <c r="J26" s="1">
        <v>169.33333333333334</v>
      </c>
      <c r="K26" s="1">
        <v>83</v>
      </c>
      <c r="L26" s="1">
        <v>56.666666666666664</v>
      </c>
      <c r="M26" s="1">
        <v>33.666666666666664</v>
      </c>
      <c r="O26" s="1">
        <v>38</v>
      </c>
      <c r="Q26" s="1">
        <f t="shared" si="7"/>
        <v>0.39</v>
      </c>
      <c r="R26" s="1">
        <f t="shared" si="8"/>
        <v>0.28599999999999998</v>
      </c>
      <c r="S26" s="1">
        <f t="shared" si="9"/>
        <v>0.22900000000000001</v>
      </c>
      <c r="T26" s="1">
        <f t="shared" si="10"/>
        <v>0.16600000000000001</v>
      </c>
      <c r="U26" s="1">
        <f t="shared" si="11"/>
        <v>8.1000000000000003E-2</v>
      </c>
      <c r="V26" s="1">
        <f t="shared" si="12"/>
        <v>5.6000000000000001E-2</v>
      </c>
      <c r="W26" s="1">
        <f t="shared" si="13"/>
        <v>3.3000000000000002E-2</v>
      </c>
    </row>
    <row r="27" spans="1:23" x14ac:dyDescent="0.3">
      <c r="A27" s="1">
        <v>26</v>
      </c>
      <c r="B27" s="1">
        <v>75819</v>
      </c>
      <c r="C27" s="1" t="s">
        <v>12</v>
      </c>
      <c r="D27" s="1" t="s">
        <v>83</v>
      </c>
      <c r="F27" s="1">
        <v>40.633333333333333</v>
      </c>
      <c r="G27" s="1">
        <v>613.66666666666663</v>
      </c>
      <c r="H27" s="1">
        <v>406.33333333333331</v>
      </c>
      <c r="I27" s="1">
        <v>303.66666666666669</v>
      </c>
      <c r="J27" s="1">
        <v>207</v>
      </c>
      <c r="K27" s="1">
        <v>105</v>
      </c>
      <c r="L27" s="1">
        <v>73.666666666666671</v>
      </c>
      <c r="M27" s="1">
        <v>44.333333333333336</v>
      </c>
      <c r="O27" s="1">
        <v>38</v>
      </c>
      <c r="Q27" s="1">
        <f t="shared" si="7"/>
        <v>0.60499999999999998</v>
      </c>
      <c r="R27" s="1">
        <f t="shared" si="8"/>
        <v>0.4</v>
      </c>
      <c r="S27" s="1">
        <f t="shared" si="9"/>
        <v>0.29899999999999999</v>
      </c>
      <c r="T27" s="1">
        <f t="shared" si="10"/>
        <v>0.20400000000000001</v>
      </c>
      <c r="U27" s="1">
        <f t="shared" si="11"/>
        <v>0.104</v>
      </c>
      <c r="V27" s="1">
        <f t="shared" si="12"/>
        <v>7.2999999999999995E-2</v>
      </c>
      <c r="W27" s="1">
        <f t="shared" si="13"/>
        <v>4.3999999999999997E-2</v>
      </c>
    </row>
    <row r="28" spans="1:23" x14ac:dyDescent="0.3">
      <c r="A28" s="1">
        <v>27</v>
      </c>
      <c r="B28" s="1">
        <v>76000</v>
      </c>
      <c r="C28" s="1" t="s">
        <v>12</v>
      </c>
      <c r="D28" s="1" t="s">
        <v>83</v>
      </c>
      <c r="F28" s="1">
        <v>38.266666666666673</v>
      </c>
      <c r="G28" s="1">
        <v>890.66666666666663</v>
      </c>
      <c r="H28" s="1">
        <v>575</v>
      </c>
      <c r="I28" s="1">
        <v>432.33333333333331</v>
      </c>
      <c r="J28" s="1">
        <v>248.33333333333334</v>
      </c>
      <c r="K28" s="1">
        <v>85</v>
      </c>
      <c r="L28" s="1">
        <v>51</v>
      </c>
      <c r="M28" s="1">
        <v>28.666666666666668</v>
      </c>
      <c r="O28" s="1">
        <v>38</v>
      </c>
      <c r="Q28" s="1">
        <f t="shared" si="7"/>
        <v>0.93200000000000005</v>
      </c>
      <c r="R28" s="1">
        <f t="shared" si="8"/>
        <v>0.60199999999999998</v>
      </c>
      <c r="S28" s="1">
        <f t="shared" si="9"/>
        <v>0.45200000000000001</v>
      </c>
      <c r="T28" s="1">
        <f t="shared" si="10"/>
        <v>0.26</v>
      </c>
      <c r="U28" s="1">
        <f t="shared" si="11"/>
        <v>8.8999999999999996E-2</v>
      </c>
      <c r="V28" s="1">
        <f t="shared" si="12"/>
        <v>5.3999999999999999E-2</v>
      </c>
      <c r="W28" s="1">
        <f t="shared" si="13"/>
        <v>3.0000000000000002E-2</v>
      </c>
    </row>
    <row r="29" spans="1:23" x14ac:dyDescent="0.3">
      <c r="A29" s="1">
        <v>28</v>
      </c>
      <c r="B29" s="1">
        <v>76100</v>
      </c>
      <c r="C29" s="1" t="s">
        <v>12</v>
      </c>
      <c r="D29" s="1" t="s">
        <v>83</v>
      </c>
      <c r="F29" s="1">
        <v>39.366666666666667</v>
      </c>
      <c r="G29" s="1">
        <v>726.66666666666663</v>
      </c>
      <c r="H29" s="1">
        <v>502.66666666666669</v>
      </c>
      <c r="I29" s="1">
        <v>385</v>
      </c>
      <c r="J29" s="1">
        <v>251.66666666666666</v>
      </c>
      <c r="K29" s="1">
        <v>120.66666666666667</v>
      </c>
      <c r="L29" s="1">
        <v>83.333333333333329</v>
      </c>
      <c r="M29" s="1">
        <v>48.666666666666664</v>
      </c>
      <c r="O29" s="1">
        <v>38</v>
      </c>
      <c r="Q29" s="1">
        <f t="shared" si="7"/>
        <v>0.73899999999999999</v>
      </c>
      <c r="R29" s="1">
        <f t="shared" si="8"/>
        <v>0.51100000000000001</v>
      </c>
      <c r="S29" s="1">
        <f t="shared" si="9"/>
        <v>0.39200000000000002</v>
      </c>
      <c r="T29" s="1">
        <f t="shared" si="10"/>
        <v>0.25600000000000001</v>
      </c>
      <c r="U29" s="1">
        <f t="shared" si="11"/>
        <v>0.123</v>
      </c>
      <c r="V29" s="1">
        <f t="shared" si="12"/>
        <v>8.5000000000000006E-2</v>
      </c>
      <c r="W29" s="1">
        <f t="shared" si="13"/>
        <v>0.05</v>
      </c>
    </row>
    <row r="30" spans="1:23" x14ac:dyDescent="0.3">
      <c r="A30" s="1">
        <v>29</v>
      </c>
      <c r="B30" s="1">
        <v>76239</v>
      </c>
      <c r="C30" s="1" t="s">
        <v>12</v>
      </c>
      <c r="D30" s="1" t="s">
        <v>83</v>
      </c>
      <c r="F30" s="1">
        <v>39.5</v>
      </c>
      <c r="G30" s="1">
        <v>747</v>
      </c>
      <c r="H30" s="1">
        <v>495.66666666666669</v>
      </c>
      <c r="I30" s="1">
        <v>350.33333333333331</v>
      </c>
      <c r="J30" s="1">
        <v>217.66666666666666</v>
      </c>
      <c r="K30" s="1">
        <v>110.66666666666667</v>
      </c>
      <c r="L30" s="1">
        <v>89</v>
      </c>
      <c r="M30" s="1">
        <v>50.333333333333336</v>
      </c>
      <c r="O30" s="1">
        <v>38</v>
      </c>
      <c r="Q30" s="1">
        <f t="shared" si="7"/>
        <v>0.75700000000000001</v>
      </c>
      <c r="R30" s="1">
        <f t="shared" si="8"/>
        <v>0.502</v>
      </c>
      <c r="S30" s="1">
        <f t="shared" si="9"/>
        <v>0.35499999999999998</v>
      </c>
      <c r="T30" s="1">
        <f t="shared" si="10"/>
        <v>0.221</v>
      </c>
      <c r="U30" s="1">
        <f t="shared" si="11"/>
        <v>0.113</v>
      </c>
      <c r="V30" s="1">
        <f t="shared" si="12"/>
        <v>9.0999999999999998E-2</v>
      </c>
      <c r="W30" s="1">
        <f t="shared" si="13"/>
        <v>5.1000000000000004E-2</v>
      </c>
    </row>
    <row r="31" spans="1:23" x14ac:dyDescent="0.3">
      <c r="A31" s="1">
        <v>30</v>
      </c>
      <c r="B31" s="1">
        <v>76501</v>
      </c>
      <c r="C31" s="1" t="s">
        <v>12</v>
      </c>
      <c r="D31" s="1" t="s">
        <v>83</v>
      </c>
      <c r="F31" s="1">
        <v>40.333333333333336</v>
      </c>
      <c r="G31" s="1">
        <v>601</v>
      </c>
      <c r="H31" s="1">
        <v>424</v>
      </c>
      <c r="I31" s="1">
        <v>334.33333333333331</v>
      </c>
      <c r="J31" s="1">
        <v>228.66666666666666</v>
      </c>
      <c r="K31" s="1">
        <v>116.66666666666667</v>
      </c>
      <c r="L31" s="1">
        <v>83.666666666666671</v>
      </c>
      <c r="M31" s="1">
        <v>50.666666666666664</v>
      </c>
      <c r="O31" s="1">
        <v>38</v>
      </c>
      <c r="Q31" s="1">
        <f t="shared" si="7"/>
        <v>0.59699999999999998</v>
      </c>
      <c r="R31" s="1">
        <f t="shared" si="8"/>
        <v>0.42099999999999999</v>
      </c>
      <c r="S31" s="1">
        <f t="shared" si="9"/>
        <v>0.33200000000000002</v>
      </c>
      <c r="T31" s="1">
        <f t="shared" si="10"/>
        <v>0.22700000000000001</v>
      </c>
      <c r="U31" s="1">
        <f t="shared" si="11"/>
        <v>0.11600000000000001</v>
      </c>
      <c r="V31" s="1">
        <f t="shared" si="12"/>
        <v>8.3000000000000004E-2</v>
      </c>
      <c r="W31" s="1">
        <f t="shared" si="13"/>
        <v>5.1000000000000004E-2</v>
      </c>
    </row>
    <row r="32" spans="1:23" x14ac:dyDescent="0.3">
      <c r="A32" s="1">
        <v>31</v>
      </c>
      <c r="B32" s="1">
        <v>76754</v>
      </c>
      <c r="C32" s="1" t="s">
        <v>12</v>
      </c>
      <c r="D32" s="1" t="s">
        <v>83</v>
      </c>
      <c r="F32" s="1">
        <v>41.966666666666669</v>
      </c>
      <c r="G32" s="1">
        <v>348.66666666666669</v>
      </c>
      <c r="H32" s="1">
        <v>260.33333333333331</v>
      </c>
      <c r="I32" s="1">
        <v>198</v>
      </c>
      <c r="J32" s="1">
        <v>142</v>
      </c>
      <c r="K32" s="1">
        <v>93.333333333333329</v>
      </c>
      <c r="L32" s="1">
        <v>69.333333333333329</v>
      </c>
      <c r="M32" s="1">
        <v>52.666666666666664</v>
      </c>
      <c r="O32" s="1">
        <v>38</v>
      </c>
      <c r="Q32" s="1">
        <f t="shared" si="7"/>
        <v>0.33300000000000002</v>
      </c>
      <c r="R32" s="1">
        <f t="shared" si="8"/>
        <v>0.249</v>
      </c>
      <c r="S32" s="1">
        <f t="shared" si="9"/>
        <v>0.189</v>
      </c>
      <c r="T32" s="1">
        <f t="shared" si="10"/>
        <v>0.13600000000000001</v>
      </c>
      <c r="U32" s="1">
        <f t="shared" si="11"/>
        <v>8.8999999999999996E-2</v>
      </c>
      <c r="V32" s="1">
        <f t="shared" si="12"/>
        <v>6.7000000000000004E-2</v>
      </c>
      <c r="W32" s="1">
        <f t="shared" si="13"/>
        <v>5.1000000000000004E-2</v>
      </c>
    </row>
    <row r="33" spans="1:23" x14ac:dyDescent="0.3">
      <c r="A33" s="1">
        <v>32</v>
      </c>
      <c r="B33" s="1">
        <v>77005</v>
      </c>
      <c r="C33" s="1" t="s">
        <v>12</v>
      </c>
      <c r="D33" s="1" t="s">
        <v>83</v>
      </c>
      <c r="F33" s="1">
        <v>38.633333333333333</v>
      </c>
      <c r="G33" s="1">
        <v>815</v>
      </c>
      <c r="H33" s="1">
        <v>577.33333333333337</v>
      </c>
      <c r="I33" s="1">
        <v>410.33333333333331</v>
      </c>
      <c r="J33" s="1">
        <v>250.33333333333334</v>
      </c>
      <c r="K33" s="1">
        <v>111.66666666666667</v>
      </c>
      <c r="L33" s="1">
        <v>75</v>
      </c>
      <c r="M33" s="1">
        <v>42.333333333333336</v>
      </c>
      <c r="O33" s="1">
        <v>38</v>
      </c>
      <c r="Q33" s="1">
        <f t="shared" si="7"/>
        <v>0.84399999999999997</v>
      </c>
      <c r="R33" s="1">
        <f t="shared" si="8"/>
        <v>0.59799999999999998</v>
      </c>
      <c r="S33" s="1">
        <f t="shared" si="9"/>
        <v>0.42499999999999999</v>
      </c>
      <c r="T33" s="1">
        <f t="shared" si="10"/>
        <v>0.26</v>
      </c>
      <c r="U33" s="1">
        <f t="shared" si="11"/>
        <v>0.11600000000000001</v>
      </c>
      <c r="V33" s="1">
        <f t="shared" si="12"/>
        <v>7.8E-2</v>
      </c>
      <c r="W33" s="1">
        <f t="shared" si="13"/>
        <v>4.3999999999999997E-2</v>
      </c>
    </row>
    <row r="34" spans="1:23" x14ac:dyDescent="0.3">
      <c r="A34" s="1">
        <v>33</v>
      </c>
      <c r="B34" s="1">
        <v>77251</v>
      </c>
      <c r="C34" s="1" t="s">
        <v>12</v>
      </c>
      <c r="D34" s="1" t="s">
        <v>83</v>
      </c>
      <c r="F34" s="1">
        <v>41.466666666666669</v>
      </c>
      <c r="G34" s="1">
        <v>461.33333333333331</v>
      </c>
      <c r="H34" s="1">
        <v>345.66666666666669</v>
      </c>
      <c r="I34" s="1">
        <v>274.33333333333331</v>
      </c>
      <c r="J34" s="1">
        <v>189</v>
      </c>
      <c r="K34" s="1">
        <v>97.333333333333329</v>
      </c>
      <c r="L34" s="1">
        <v>75.666666666666671</v>
      </c>
      <c r="M34" s="1">
        <v>43.666666666666664</v>
      </c>
      <c r="O34" s="1">
        <v>38</v>
      </c>
      <c r="Q34" s="1">
        <f t="shared" si="7"/>
        <v>0.44600000000000001</v>
      </c>
      <c r="R34" s="1">
        <f t="shared" si="8"/>
        <v>0.33400000000000002</v>
      </c>
      <c r="S34" s="1">
        <f t="shared" si="9"/>
        <v>0.26500000000000001</v>
      </c>
      <c r="T34" s="1">
        <f t="shared" si="10"/>
        <v>0.183</v>
      </c>
      <c r="U34" s="1">
        <f t="shared" si="11"/>
        <v>9.4E-2</v>
      </c>
      <c r="V34" s="1">
        <f t="shared" si="12"/>
        <v>7.2999999999999995E-2</v>
      </c>
      <c r="W34" s="1">
        <f t="shared" si="13"/>
        <v>4.3000000000000003E-2</v>
      </c>
    </row>
    <row r="35" spans="1:23" x14ac:dyDescent="0.3">
      <c r="A35" s="1">
        <v>34</v>
      </c>
      <c r="B35" s="1">
        <v>77522</v>
      </c>
      <c r="C35" s="1" t="s">
        <v>12</v>
      </c>
      <c r="D35" s="1" t="s">
        <v>83</v>
      </c>
      <c r="F35" s="1">
        <v>39.93333333333333</v>
      </c>
      <c r="G35" s="1">
        <v>670.66666666666663</v>
      </c>
      <c r="H35" s="1">
        <v>524</v>
      </c>
      <c r="I35" s="1">
        <v>386.33333333333331</v>
      </c>
      <c r="J35" s="1">
        <v>254</v>
      </c>
      <c r="K35" s="1">
        <v>122.33333333333333</v>
      </c>
      <c r="L35" s="1">
        <v>92</v>
      </c>
      <c r="M35" s="1">
        <v>49.666666666666664</v>
      </c>
      <c r="O35" s="1">
        <v>38</v>
      </c>
      <c r="Q35" s="1">
        <f t="shared" si="7"/>
        <v>0.67200000000000004</v>
      </c>
      <c r="R35" s="1">
        <f t="shared" si="8"/>
        <v>0.52500000000000002</v>
      </c>
      <c r="S35" s="1">
        <f t="shared" si="9"/>
        <v>0.38700000000000001</v>
      </c>
      <c r="T35" s="1">
        <f t="shared" si="10"/>
        <v>0.255</v>
      </c>
      <c r="U35" s="1">
        <f t="shared" si="11"/>
        <v>0.123</v>
      </c>
      <c r="V35" s="1">
        <f t="shared" si="12"/>
        <v>9.2999999999999999E-2</v>
      </c>
      <c r="W35" s="1">
        <f t="shared" si="13"/>
        <v>0.05</v>
      </c>
    </row>
    <row r="36" spans="1:23" x14ac:dyDescent="0.3">
      <c r="A36" s="1">
        <v>35</v>
      </c>
      <c r="B36" s="1">
        <v>77751</v>
      </c>
      <c r="C36" s="1" t="s">
        <v>12</v>
      </c>
      <c r="D36" s="1" t="s">
        <v>83</v>
      </c>
      <c r="F36" s="1">
        <v>40.300000000000004</v>
      </c>
      <c r="G36" s="1">
        <v>528</v>
      </c>
      <c r="H36" s="1">
        <v>383.66666666666669</v>
      </c>
      <c r="I36" s="1">
        <v>284.33333333333331</v>
      </c>
      <c r="J36" s="1">
        <v>194</v>
      </c>
      <c r="K36" s="1">
        <v>106.66666666666667</v>
      </c>
      <c r="L36" s="1">
        <v>80.333333333333329</v>
      </c>
      <c r="M36" s="1">
        <v>47</v>
      </c>
      <c r="O36" s="1">
        <v>38</v>
      </c>
      <c r="Q36" s="1">
        <f t="shared" si="7"/>
        <v>0.52500000000000002</v>
      </c>
      <c r="R36" s="1">
        <f t="shared" si="8"/>
        <v>0.38100000000000001</v>
      </c>
      <c r="S36" s="1">
        <f t="shared" si="9"/>
        <v>0.28299999999999997</v>
      </c>
      <c r="T36" s="1">
        <f t="shared" si="10"/>
        <v>0.193</v>
      </c>
      <c r="U36" s="1">
        <f t="shared" si="11"/>
        <v>0.106</v>
      </c>
      <c r="V36" s="1">
        <f t="shared" si="12"/>
        <v>0.08</v>
      </c>
      <c r="W36" s="1">
        <f t="shared" si="13"/>
        <v>4.7E-2</v>
      </c>
    </row>
    <row r="37" spans="1:23" x14ac:dyDescent="0.3">
      <c r="A37" s="1">
        <v>36</v>
      </c>
      <c r="B37" s="1">
        <v>77815</v>
      </c>
      <c r="C37" s="1" t="s">
        <v>12</v>
      </c>
      <c r="D37" s="1" t="s">
        <v>83</v>
      </c>
      <c r="F37" s="1">
        <v>39.766666666666666</v>
      </c>
      <c r="G37" s="1">
        <v>399.66666666666669</v>
      </c>
      <c r="H37" s="1">
        <v>292</v>
      </c>
      <c r="I37" s="1">
        <v>224.66666666666666</v>
      </c>
      <c r="J37" s="1">
        <v>153</v>
      </c>
      <c r="K37" s="1">
        <v>83</v>
      </c>
      <c r="L37" s="1">
        <v>68.666666666666671</v>
      </c>
      <c r="M37" s="1">
        <v>98.666666666666671</v>
      </c>
      <c r="O37" s="1">
        <v>38</v>
      </c>
      <c r="Q37" s="1">
        <f t="shared" si="7"/>
        <v>0.40300000000000002</v>
      </c>
      <c r="R37" s="1">
        <f t="shared" si="8"/>
        <v>0.29399999999999998</v>
      </c>
      <c r="S37" s="1">
        <f t="shared" si="9"/>
        <v>0.22600000000000001</v>
      </c>
      <c r="T37" s="1">
        <f t="shared" si="10"/>
        <v>0.154</v>
      </c>
      <c r="U37" s="1">
        <f t="shared" si="11"/>
        <v>8.4000000000000005E-2</v>
      </c>
      <c r="V37" s="1">
        <f t="shared" si="12"/>
        <v>7.0000000000000007E-2</v>
      </c>
      <c r="W37" s="1">
        <f t="shared" si="13"/>
        <v>0.1</v>
      </c>
    </row>
    <row r="38" spans="1:23" x14ac:dyDescent="0.3">
      <c r="A38" s="1">
        <v>37</v>
      </c>
      <c r="B38" s="1">
        <v>78006</v>
      </c>
      <c r="C38" s="1" t="s">
        <v>12</v>
      </c>
      <c r="D38" s="1" t="s">
        <v>83</v>
      </c>
      <c r="F38" s="1">
        <v>39.533333333333331</v>
      </c>
      <c r="G38" s="1">
        <v>644.33333333333337</v>
      </c>
      <c r="H38" s="1">
        <v>456.33333333333331</v>
      </c>
      <c r="I38" s="1">
        <v>327</v>
      </c>
      <c r="J38" s="1">
        <v>198.33333333333334</v>
      </c>
      <c r="K38" s="1">
        <v>84</v>
      </c>
      <c r="L38" s="1">
        <v>60</v>
      </c>
      <c r="M38" s="1">
        <v>40.333333333333336</v>
      </c>
      <c r="O38" s="1">
        <v>38</v>
      </c>
      <c r="Q38" s="1">
        <f t="shared" si="7"/>
        <v>0.65200000000000002</v>
      </c>
      <c r="R38" s="1">
        <f t="shared" si="8"/>
        <v>0.46200000000000002</v>
      </c>
      <c r="S38" s="1">
        <f t="shared" si="9"/>
        <v>0.33100000000000002</v>
      </c>
      <c r="T38" s="1">
        <f t="shared" si="10"/>
        <v>0.20100000000000001</v>
      </c>
      <c r="U38" s="1">
        <f t="shared" si="11"/>
        <v>8.5000000000000006E-2</v>
      </c>
      <c r="V38" s="1">
        <f t="shared" si="12"/>
        <v>6.0999999999999999E-2</v>
      </c>
      <c r="W38" s="1">
        <f t="shared" si="13"/>
        <v>4.1000000000000002E-2</v>
      </c>
    </row>
    <row r="39" spans="1:23" x14ac:dyDescent="0.3">
      <c r="A39" s="1">
        <v>38</v>
      </c>
      <c r="B39" s="1">
        <v>78075</v>
      </c>
      <c r="C39" s="1" t="s">
        <v>12</v>
      </c>
      <c r="D39" s="1" t="s">
        <v>83</v>
      </c>
      <c r="F39" s="1">
        <v>39.800000000000004</v>
      </c>
      <c r="G39" s="1">
        <v>665</v>
      </c>
      <c r="H39" s="1">
        <v>467</v>
      </c>
      <c r="I39" s="1">
        <v>339.66666666666669</v>
      </c>
      <c r="J39" s="1">
        <v>230</v>
      </c>
      <c r="K39" s="1">
        <v>107</v>
      </c>
      <c r="L39" s="1">
        <v>75.666666666666671</v>
      </c>
      <c r="M39" s="1">
        <v>49.333333333333336</v>
      </c>
      <c r="O39" s="1">
        <v>38</v>
      </c>
      <c r="Q39" s="1">
        <f t="shared" si="7"/>
        <v>0.66900000000000004</v>
      </c>
      <c r="R39" s="1">
        <f t="shared" si="8"/>
        <v>0.47</v>
      </c>
      <c r="S39" s="1">
        <f t="shared" si="9"/>
        <v>0.34200000000000003</v>
      </c>
      <c r="T39" s="1">
        <f t="shared" si="10"/>
        <v>0.23200000000000001</v>
      </c>
      <c r="U39" s="1">
        <f t="shared" si="11"/>
        <v>0.108</v>
      </c>
      <c r="V39" s="1">
        <f t="shared" si="12"/>
        <v>7.6999999999999999E-2</v>
      </c>
      <c r="W39" s="1">
        <f t="shared" si="13"/>
        <v>0.05</v>
      </c>
    </row>
    <row r="40" spans="1:23" x14ac:dyDescent="0.3">
      <c r="A40" s="1">
        <v>39</v>
      </c>
      <c r="B40" s="1">
        <v>78296</v>
      </c>
      <c r="C40" s="1" t="s">
        <v>12</v>
      </c>
      <c r="D40" s="1" t="s">
        <v>83</v>
      </c>
      <c r="F40" s="1">
        <v>41.966666666666669</v>
      </c>
      <c r="G40" s="1">
        <v>300.33333333333331</v>
      </c>
      <c r="H40" s="1">
        <v>240.66666666666666</v>
      </c>
      <c r="I40" s="1">
        <v>186.33333333333334</v>
      </c>
      <c r="J40" s="1">
        <v>132.33333333333334</v>
      </c>
      <c r="K40" s="1">
        <v>79.666666666666671</v>
      </c>
      <c r="L40" s="1">
        <v>62</v>
      </c>
      <c r="M40" s="1">
        <v>43</v>
      </c>
      <c r="O40" s="1">
        <v>38</v>
      </c>
      <c r="Q40" s="1">
        <f t="shared" si="7"/>
        <v>0.28699999999999998</v>
      </c>
      <c r="R40" s="1">
        <f t="shared" si="8"/>
        <v>0.23</v>
      </c>
      <c r="S40" s="1">
        <f t="shared" si="9"/>
        <v>0.17799999999999999</v>
      </c>
      <c r="T40" s="1">
        <f t="shared" si="10"/>
        <v>0.127</v>
      </c>
      <c r="U40" s="1">
        <f t="shared" si="11"/>
        <v>7.5999999999999998E-2</v>
      </c>
      <c r="V40" s="1">
        <f t="shared" si="12"/>
        <v>0.06</v>
      </c>
      <c r="W40" s="1">
        <f t="shared" si="13"/>
        <v>4.1000000000000002E-2</v>
      </c>
    </row>
    <row r="41" spans="1:23" x14ac:dyDescent="0.3">
      <c r="A41" s="1">
        <v>40</v>
      </c>
      <c r="B41" s="1">
        <v>78464</v>
      </c>
      <c r="F41" s="1">
        <v>39.833333333333336</v>
      </c>
      <c r="G41" s="1">
        <v>488</v>
      </c>
      <c r="H41" s="1">
        <v>302.66666666666669</v>
      </c>
      <c r="I41" s="1">
        <v>212.33333333333334</v>
      </c>
      <c r="J41" s="1">
        <v>147.66666666666666</v>
      </c>
      <c r="K41" s="1">
        <v>90</v>
      </c>
      <c r="L41" s="1">
        <v>72</v>
      </c>
      <c r="M41" s="1">
        <v>51</v>
      </c>
      <c r="O41" s="1">
        <v>38</v>
      </c>
      <c r="Q41" s="1">
        <f t="shared" si="7"/>
        <v>0.49099999999999999</v>
      </c>
      <c r="R41" s="1">
        <f t="shared" si="8"/>
        <v>0.30399999999999999</v>
      </c>
      <c r="S41" s="1">
        <f t="shared" si="9"/>
        <v>0.214</v>
      </c>
      <c r="T41" s="1">
        <f t="shared" si="10"/>
        <v>0.14899999999999999</v>
      </c>
      <c r="U41" s="1">
        <f t="shared" si="11"/>
        <v>9.0999999999999998E-2</v>
      </c>
      <c r="V41" s="1">
        <f t="shared" si="12"/>
        <v>7.2999999999999995E-2</v>
      </c>
      <c r="W41" s="1">
        <f t="shared" si="13"/>
        <v>5.1999999999999998E-2</v>
      </c>
    </row>
    <row r="42" spans="1:23" x14ac:dyDescent="0.3">
      <c r="A42" s="1">
        <v>41</v>
      </c>
      <c r="B42" s="1">
        <v>78735</v>
      </c>
      <c r="C42" s="1" t="s">
        <v>84</v>
      </c>
      <c r="D42" s="1" t="s">
        <v>81</v>
      </c>
      <c r="F42" s="1">
        <v>40.666666666666664</v>
      </c>
      <c r="G42" s="1">
        <v>682</v>
      </c>
      <c r="H42" s="1">
        <v>463.66666666666669</v>
      </c>
      <c r="I42" s="1">
        <v>325</v>
      </c>
      <c r="J42" s="1">
        <v>203</v>
      </c>
      <c r="K42" s="1">
        <v>90.333333333333329</v>
      </c>
      <c r="L42" s="1">
        <v>63.666666666666664</v>
      </c>
      <c r="M42" s="1">
        <v>39.666666666666664</v>
      </c>
      <c r="O42" s="1">
        <v>39</v>
      </c>
      <c r="Q42" s="1">
        <f t="shared" si="7"/>
        <v>0.67100000000000004</v>
      </c>
      <c r="R42" s="1">
        <f t="shared" si="8"/>
        <v>0.45700000000000002</v>
      </c>
      <c r="S42" s="1">
        <f t="shared" si="9"/>
        <v>0.32</v>
      </c>
      <c r="T42" s="1">
        <f t="shared" si="10"/>
        <v>0.2</v>
      </c>
      <c r="U42" s="1">
        <f t="shared" si="11"/>
        <v>8.8999999999999996E-2</v>
      </c>
      <c r="V42" s="1">
        <f t="shared" si="12"/>
        <v>6.3E-2</v>
      </c>
      <c r="W42" s="1">
        <f t="shared" si="13"/>
        <v>0.04</v>
      </c>
    </row>
    <row r="43" spans="1:23" x14ac:dyDescent="0.3">
      <c r="A43" s="1">
        <v>42</v>
      </c>
      <c r="B43" s="1">
        <v>78882</v>
      </c>
      <c r="C43" s="1" t="s">
        <v>84</v>
      </c>
      <c r="D43" s="1" t="s">
        <v>81</v>
      </c>
      <c r="F43" s="1">
        <v>39.5</v>
      </c>
      <c r="G43" s="1">
        <v>707.33333333333337</v>
      </c>
      <c r="H43" s="1">
        <v>503.33333333333331</v>
      </c>
      <c r="I43" s="1">
        <v>371</v>
      </c>
      <c r="J43" s="1">
        <v>241.33333333333334</v>
      </c>
      <c r="K43" s="1">
        <v>135</v>
      </c>
      <c r="L43" s="1">
        <v>105</v>
      </c>
      <c r="M43" s="1">
        <v>74.666666666666671</v>
      </c>
      <c r="O43" s="1">
        <v>39</v>
      </c>
      <c r="Q43" s="1">
        <f t="shared" si="7"/>
        <v>0.71699999999999997</v>
      </c>
      <c r="R43" s="1">
        <f t="shared" si="8"/>
        <v>0.51</v>
      </c>
      <c r="S43" s="1">
        <f t="shared" si="9"/>
        <v>0.376</v>
      </c>
      <c r="T43" s="1">
        <f t="shared" si="10"/>
        <v>0.245</v>
      </c>
      <c r="U43" s="1">
        <f t="shared" si="11"/>
        <v>0.13700000000000001</v>
      </c>
      <c r="V43" s="1">
        <f t="shared" si="12"/>
        <v>0.107</v>
      </c>
      <c r="W43" s="1">
        <f t="shared" si="13"/>
        <v>7.5999999999999998E-2</v>
      </c>
    </row>
    <row r="44" spans="1:23" x14ac:dyDescent="0.3">
      <c r="A44" s="1">
        <v>43</v>
      </c>
      <c r="B44" s="1">
        <v>79000</v>
      </c>
      <c r="C44" s="1" t="s">
        <v>84</v>
      </c>
      <c r="D44" s="1" t="s">
        <v>81</v>
      </c>
      <c r="F44" s="1">
        <v>41.666666666666664</v>
      </c>
      <c r="G44" s="1">
        <v>583.66666666666663</v>
      </c>
      <c r="H44" s="1">
        <v>390.33333333333331</v>
      </c>
      <c r="I44" s="1">
        <v>297.33333333333331</v>
      </c>
      <c r="J44" s="1">
        <v>194.66666666666666</v>
      </c>
      <c r="K44" s="1">
        <v>83.333333333333329</v>
      </c>
      <c r="L44" s="1">
        <v>51</v>
      </c>
      <c r="M44" s="1">
        <v>24.333333333333332</v>
      </c>
      <c r="O44" s="1">
        <v>39</v>
      </c>
      <c r="Q44" s="1">
        <f t="shared" si="7"/>
        <v>0.56100000000000005</v>
      </c>
      <c r="R44" s="1">
        <f t="shared" si="8"/>
        <v>0.375</v>
      </c>
      <c r="S44" s="1">
        <f t="shared" si="9"/>
        <v>0.28599999999999998</v>
      </c>
      <c r="T44" s="1">
        <f t="shared" si="10"/>
        <v>0.187</v>
      </c>
      <c r="U44" s="1">
        <f t="shared" si="11"/>
        <v>0.08</v>
      </c>
      <c r="V44" s="1">
        <f t="shared" si="12"/>
        <v>4.9000000000000002E-2</v>
      </c>
      <c r="W44" s="1">
        <f t="shared" si="13"/>
        <v>2.4E-2</v>
      </c>
    </row>
    <row r="45" spans="1:23" x14ac:dyDescent="0.3">
      <c r="A45" s="1">
        <v>44</v>
      </c>
      <c r="B45" s="1">
        <v>79256</v>
      </c>
      <c r="C45" s="1" t="s">
        <v>84</v>
      </c>
      <c r="D45" s="1" t="s">
        <v>81</v>
      </c>
      <c r="F45" s="1">
        <v>41.333333333333336</v>
      </c>
      <c r="G45" s="1">
        <v>615.66666666666663</v>
      </c>
      <c r="H45" s="1">
        <v>438.66666666666669</v>
      </c>
      <c r="I45" s="1">
        <v>323</v>
      </c>
      <c r="J45" s="1">
        <v>193</v>
      </c>
      <c r="K45" s="1">
        <v>70.333333333333329</v>
      </c>
      <c r="L45" s="1">
        <v>45.333333333333336</v>
      </c>
      <c r="M45" s="1">
        <v>28.333333333333332</v>
      </c>
      <c r="O45" s="1">
        <v>39</v>
      </c>
      <c r="Q45" s="1">
        <f t="shared" si="7"/>
        <v>0.59599999999999997</v>
      </c>
      <c r="R45" s="1">
        <f t="shared" si="8"/>
        <v>0.42499999999999999</v>
      </c>
      <c r="S45" s="1">
        <f t="shared" si="9"/>
        <v>0.313</v>
      </c>
      <c r="T45" s="1">
        <f t="shared" si="10"/>
        <v>0.187</v>
      </c>
      <c r="U45" s="1">
        <f t="shared" si="11"/>
        <v>6.9000000000000006E-2</v>
      </c>
      <c r="V45" s="1">
        <f t="shared" si="12"/>
        <v>4.3999999999999997E-2</v>
      </c>
      <c r="W45" s="1">
        <f t="shared" si="13"/>
        <v>2.8000000000000001E-2</v>
      </c>
    </row>
    <row r="46" spans="1:23" x14ac:dyDescent="0.3">
      <c r="A46" s="1">
        <v>45</v>
      </c>
      <c r="B46" s="1">
        <v>79532</v>
      </c>
      <c r="C46" s="1" t="s">
        <v>84</v>
      </c>
      <c r="D46" s="1" t="s">
        <v>81</v>
      </c>
      <c r="F46" s="1">
        <v>40.699999999999996</v>
      </c>
      <c r="G46" s="1">
        <v>380.33333333333331</v>
      </c>
      <c r="H46" s="1">
        <v>319</v>
      </c>
      <c r="I46" s="1">
        <v>280.66666666666669</v>
      </c>
      <c r="J46" s="1">
        <v>224.33333333333334</v>
      </c>
      <c r="K46" s="1">
        <v>138.33333333333334</v>
      </c>
      <c r="L46" s="1">
        <v>103</v>
      </c>
      <c r="M46" s="1">
        <v>59.333333333333336</v>
      </c>
      <c r="O46" s="1">
        <v>39</v>
      </c>
      <c r="Q46" s="1">
        <f t="shared" si="7"/>
        <v>0.374</v>
      </c>
      <c r="R46" s="1">
        <f t="shared" si="8"/>
        <v>0.314</v>
      </c>
      <c r="S46" s="1">
        <f t="shared" si="9"/>
        <v>0.27600000000000002</v>
      </c>
      <c r="T46" s="1">
        <f t="shared" si="10"/>
        <v>0.221</v>
      </c>
      <c r="U46" s="1">
        <f t="shared" si="11"/>
        <v>0.13600000000000001</v>
      </c>
      <c r="V46" s="1">
        <f t="shared" si="12"/>
        <v>0.10200000000000001</v>
      </c>
      <c r="W46" s="1">
        <f t="shared" si="13"/>
        <v>5.9000000000000004E-2</v>
      </c>
    </row>
    <row r="47" spans="1:23" x14ac:dyDescent="0.3">
      <c r="A47" s="1">
        <v>46</v>
      </c>
      <c r="B47" s="1">
        <v>79741</v>
      </c>
      <c r="C47" s="1" t="s">
        <v>84</v>
      </c>
      <c r="D47" s="1" t="s">
        <v>81</v>
      </c>
      <c r="F47" s="1">
        <v>38.833333333333329</v>
      </c>
      <c r="G47" s="1">
        <v>708</v>
      </c>
      <c r="H47" s="1">
        <v>562.33333333333337</v>
      </c>
      <c r="I47" s="1">
        <v>408.66666666666669</v>
      </c>
      <c r="J47" s="1">
        <v>267.33333333333331</v>
      </c>
      <c r="K47" s="1">
        <v>124.66666666666667</v>
      </c>
      <c r="L47" s="1">
        <v>86.666666666666671</v>
      </c>
      <c r="M47" s="1">
        <v>346.66666666666669</v>
      </c>
      <c r="O47" s="1">
        <v>39</v>
      </c>
      <c r="Q47" s="1">
        <f t="shared" si="7"/>
        <v>0.73</v>
      </c>
      <c r="R47" s="1">
        <f t="shared" si="8"/>
        <v>0.57999999999999996</v>
      </c>
      <c r="S47" s="1">
        <f t="shared" si="9"/>
        <v>0.42099999999999999</v>
      </c>
      <c r="T47" s="1">
        <f t="shared" si="10"/>
        <v>0.27600000000000002</v>
      </c>
      <c r="U47" s="1">
        <f t="shared" si="11"/>
        <v>0.129</v>
      </c>
      <c r="V47" s="1">
        <f t="shared" si="12"/>
        <v>0.09</v>
      </c>
      <c r="W47" s="1">
        <f t="shared" si="13"/>
        <v>0.35799999999999998</v>
      </c>
    </row>
    <row r="48" spans="1:23" x14ac:dyDescent="0.3">
      <c r="A48" s="1">
        <v>47</v>
      </c>
      <c r="B48" s="1">
        <v>79998</v>
      </c>
      <c r="C48" s="1" t="s">
        <v>84</v>
      </c>
      <c r="D48" s="1" t="s">
        <v>81</v>
      </c>
      <c r="F48" s="1">
        <v>41.6</v>
      </c>
      <c r="G48" s="1">
        <v>463.66666666666669</v>
      </c>
      <c r="H48" s="1">
        <v>373.66666666666669</v>
      </c>
      <c r="I48" s="1">
        <v>289</v>
      </c>
      <c r="J48" s="1">
        <v>196</v>
      </c>
      <c r="K48" s="1">
        <v>96.333333333333329</v>
      </c>
      <c r="L48" s="1">
        <v>72.333333333333329</v>
      </c>
      <c r="M48" s="1">
        <v>45</v>
      </c>
      <c r="O48" s="1">
        <v>39</v>
      </c>
      <c r="Q48" s="1">
        <f t="shared" si="7"/>
        <v>0.44600000000000001</v>
      </c>
      <c r="R48" s="1">
        <f t="shared" si="8"/>
        <v>0.36</v>
      </c>
      <c r="S48" s="1">
        <f t="shared" si="9"/>
        <v>0.27800000000000002</v>
      </c>
      <c r="T48" s="1">
        <f t="shared" si="10"/>
        <v>0.189</v>
      </c>
      <c r="U48" s="1">
        <f t="shared" si="11"/>
        <v>9.2999999999999999E-2</v>
      </c>
      <c r="V48" s="1">
        <f t="shared" si="12"/>
        <v>7.0000000000000007E-2</v>
      </c>
      <c r="W48" s="1">
        <f t="shared" si="13"/>
        <v>4.3999999999999997E-2</v>
      </c>
    </row>
    <row r="49" spans="1:23" x14ac:dyDescent="0.3">
      <c r="A49" s="1">
        <v>48</v>
      </c>
      <c r="B49" s="1">
        <v>80254</v>
      </c>
      <c r="C49" s="1" t="s">
        <v>84</v>
      </c>
      <c r="D49" s="1" t="s">
        <v>81</v>
      </c>
      <c r="F49" s="1">
        <v>41.666666666666664</v>
      </c>
      <c r="G49" s="1">
        <v>429</v>
      </c>
      <c r="H49" s="1">
        <v>311</v>
      </c>
      <c r="I49" s="1">
        <v>244</v>
      </c>
      <c r="J49" s="1">
        <v>170.66666666666666</v>
      </c>
      <c r="K49" s="1">
        <v>86</v>
      </c>
      <c r="L49" s="1">
        <v>61.666666666666664</v>
      </c>
      <c r="M49" s="1">
        <v>39.666666666666664</v>
      </c>
      <c r="O49" s="1">
        <v>39</v>
      </c>
      <c r="Q49" s="1">
        <f t="shared" si="7"/>
        <v>0.41199999999999998</v>
      </c>
      <c r="R49" s="1">
        <f t="shared" si="8"/>
        <v>0.29899999999999999</v>
      </c>
      <c r="S49" s="1">
        <f t="shared" si="9"/>
        <v>0.23500000000000001</v>
      </c>
      <c r="T49" s="1">
        <f t="shared" si="10"/>
        <v>0.16400000000000001</v>
      </c>
      <c r="U49" s="1">
        <f t="shared" si="11"/>
        <v>8.3000000000000004E-2</v>
      </c>
      <c r="V49" s="1">
        <f t="shared" si="12"/>
        <v>0.06</v>
      </c>
      <c r="W49" s="1">
        <f t="shared" si="13"/>
        <v>3.9E-2</v>
      </c>
    </row>
    <row r="50" spans="1:23" x14ac:dyDescent="0.3">
      <c r="A50" s="1">
        <v>49</v>
      </c>
      <c r="B50" s="1">
        <v>80571</v>
      </c>
      <c r="C50" s="1" t="s">
        <v>84</v>
      </c>
      <c r="D50" s="1" t="s">
        <v>81</v>
      </c>
      <c r="F50" s="1">
        <v>39.266666666666659</v>
      </c>
      <c r="G50" s="1">
        <v>552.66666666666663</v>
      </c>
      <c r="H50" s="1">
        <v>472.33333333333331</v>
      </c>
      <c r="I50" s="1">
        <v>328</v>
      </c>
      <c r="J50" s="1">
        <v>205</v>
      </c>
      <c r="K50" s="1">
        <v>103.33333333333333</v>
      </c>
      <c r="L50" s="1">
        <v>77.666666666666671</v>
      </c>
      <c r="M50" s="1">
        <v>48</v>
      </c>
      <c r="O50" s="1">
        <v>39</v>
      </c>
      <c r="Q50" s="1">
        <f t="shared" si="7"/>
        <v>0.56300000000000006</v>
      </c>
      <c r="R50" s="1">
        <f t="shared" si="8"/>
        <v>0.48199999999999998</v>
      </c>
      <c r="S50" s="1">
        <f t="shared" si="9"/>
        <v>0.33500000000000002</v>
      </c>
      <c r="T50" s="1">
        <f t="shared" si="10"/>
        <v>0.20899999999999999</v>
      </c>
      <c r="U50" s="1">
        <f t="shared" si="11"/>
        <v>0.106</v>
      </c>
      <c r="V50" s="1">
        <f t="shared" si="12"/>
        <v>0.08</v>
      </c>
      <c r="W50" s="1">
        <f t="shared" si="13"/>
        <v>4.9000000000000002E-2</v>
      </c>
    </row>
    <row r="51" spans="1:23" x14ac:dyDescent="0.3">
      <c r="A51" s="1">
        <v>50</v>
      </c>
      <c r="B51" s="1">
        <v>80807</v>
      </c>
      <c r="C51" s="1" t="s">
        <v>84</v>
      </c>
      <c r="D51" s="1" t="s">
        <v>81</v>
      </c>
      <c r="F51" s="1">
        <v>39.800000000000004</v>
      </c>
      <c r="G51" s="1">
        <v>773.66666666666663</v>
      </c>
      <c r="H51" s="1">
        <v>585.33333333333337</v>
      </c>
      <c r="I51" s="1">
        <v>358.33333333333331</v>
      </c>
      <c r="J51" s="1">
        <v>212.33333333333334</v>
      </c>
      <c r="K51" s="1">
        <v>88.666666666666671</v>
      </c>
      <c r="L51" s="1">
        <v>61.333333333333336</v>
      </c>
      <c r="M51" s="1">
        <v>43</v>
      </c>
      <c r="O51" s="1">
        <v>39</v>
      </c>
      <c r="Q51" s="1">
        <f t="shared" si="7"/>
        <v>0.77800000000000002</v>
      </c>
      <c r="R51" s="1">
        <f t="shared" si="8"/>
        <v>0.58899999999999997</v>
      </c>
      <c r="S51" s="1">
        <f t="shared" si="9"/>
        <v>0.36099999999999999</v>
      </c>
      <c r="T51" s="1">
        <f t="shared" si="10"/>
        <v>0.214</v>
      </c>
      <c r="U51" s="1">
        <f t="shared" si="11"/>
        <v>0.09</v>
      </c>
      <c r="V51" s="1">
        <f t="shared" si="12"/>
        <v>6.2E-2</v>
      </c>
      <c r="W51" s="1">
        <f t="shared" si="13"/>
        <v>4.3999999999999997E-2</v>
      </c>
    </row>
    <row r="52" spans="1:23" x14ac:dyDescent="0.3">
      <c r="A52" s="1">
        <v>51</v>
      </c>
      <c r="B52" s="1">
        <v>80908</v>
      </c>
      <c r="C52" s="1" t="s">
        <v>84</v>
      </c>
      <c r="D52" s="1" t="s">
        <v>81</v>
      </c>
      <c r="F52" s="1">
        <v>37.93333333333333</v>
      </c>
      <c r="G52" s="1">
        <v>1079</v>
      </c>
      <c r="H52" s="1">
        <v>678.66666666666663</v>
      </c>
      <c r="I52" s="1">
        <v>473.66666666666669</v>
      </c>
      <c r="J52" s="1">
        <v>311.66666666666669</v>
      </c>
      <c r="K52" s="1">
        <v>131</v>
      </c>
      <c r="L52" s="1">
        <v>82.333333333333329</v>
      </c>
      <c r="M52" s="1">
        <v>49.333333333333336</v>
      </c>
      <c r="O52" s="1">
        <v>39</v>
      </c>
      <c r="Q52" s="1">
        <f t="shared" si="7"/>
        <v>1.1379999999999999</v>
      </c>
      <c r="R52" s="1">
        <f t="shared" si="8"/>
        <v>0.71599999999999997</v>
      </c>
      <c r="S52" s="1">
        <f t="shared" si="9"/>
        <v>0.5</v>
      </c>
      <c r="T52" s="1">
        <f t="shared" si="10"/>
        <v>0.32900000000000001</v>
      </c>
      <c r="U52" s="1">
        <f t="shared" si="11"/>
        <v>0.13900000000000001</v>
      </c>
      <c r="V52" s="1">
        <f t="shared" si="12"/>
        <v>8.6999999999999994E-2</v>
      </c>
      <c r="W52" s="1">
        <f t="shared" si="13"/>
        <v>5.2999999999999999E-2</v>
      </c>
    </row>
    <row r="53" spans="1:23" x14ac:dyDescent="0.3">
      <c r="A53" s="1">
        <v>52</v>
      </c>
      <c r="B53" s="1">
        <v>81007</v>
      </c>
      <c r="C53" s="1" t="s">
        <v>84</v>
      </c>
      <c r="D53" s="1" t="s">
        <v>81</v>
      </c>
      <c r="F53" s="1">
        <v>40.333333333333336</v>
      </c>
      <c r="G53" s="1">
        <v>604.66666666666663</v>
      </c>
      <c r="H53" s="1">
        <v>441.33333333333331</v>
      </c>
      <c r="I53" s="1">
        <v>332.66666666666669</v>
      </c>
      <c r="J53" s="1">
        <v>208.66666666666666</v>
      </c>
      <c r="K53" s="1">
        <v>91.666666666666671</v>
      </c>
      <c r="L53" s="1">
        <v>67.666666666666671</v>
      </c>
      <c r="M53" s="1">
        <v>34.333333333333336</v>
      </c>
      <c r="O53" s="1">
        <v>39</v>
      </c>
      <c r="Q53" s="1">
        <f t="shared" si="7"/>
        <v>0.6</v>
      </c>
      <c r="R53" s="1">
        <f t="shared" si="8"/>
        <v>0.438</v>
      </c>
      <c r="S53" s="1">
        <f t="shared" si="9"/>
        <v>0.33</v>
      </c>
      <c r="T53" s="1">
        <f t="shared" si="10"/>
        <v>0.20699999999999999</v>
      </c>
      <c r="U53" s="1">
        <f t="shared" si="11"/>
        <v>9.0999999999999998E-2</v>
      </c>
      <c r="V53" s="1">
        <f t="shared" si="12"/>
        <v>6.8000000000000005E-2</v>
      </c>
      <c r="W53" s="1">
        <f t="shared" si="13"/>
        <v>3.5000000000000003E-2</v>
      </c>
    </row>
    <row r="54" spans="1:23" x14ac:dyDescent="0.3">
      <c r="A54" s="1">
        <v>53</v>
      </c>
      <c r="B54" s="1">
        <v>81166</v>
      </c>
      <c r="C54" s="1" t="s">
        <v>84</v>
      </c>
      <c r="D54" s="1" t="s">
        <v>81</v>
      </c>
      <c r="F54" s="1">
        <v>38.033333333333339</v>
      </c>
      <c r="G54" s="1">
        <v>607.33333333333337</v>
      </c>
      <c r="H54" s="1">
        <v>423.33333333333331</v>
      </c>
      <c r="I54" s="1">
        <v>324.33333333333331</v>
      </c>
      <c r="J54" s="1">
        <v>214.66666666666666</v>
      </c>
      <c r="K54" s="1">
        <v>134</v>
      </c>
      <c r="L54" s="1">
        <v>104.33333333333333</v>
      </c>
      <c r="M54" s="1">
        <v>70.666666666666671</v>
      </c>
      <c r="O54" s="1">
        <v>39</v>
      </c>
      <c r="Q54" s="1">
        <f t="shared" si="7"/>
        <v>0.63900000000000001</v>
      </c>
      <c r="R54" s="1">
        <f t="shared" si="8"/>
        <v>0.44600000000000001</v>
      </c>
      <c r="S54" s="1">
        <f t="shared" si="9"/>
        <v>0.34200000000000003</v>
      </c>
      <c r="T54" s="1">
        <f t="shared" si="10"/>
        <v>0.22600000000000001</v>
      </c>
      <c r="U54" s="1">
        <f t="shared" si="11"/>
        <v>0.14100000000000001</v>
      </c>
      <c r="V54" s="1">
        <f t="shared" si="12"/>
        <v>0.11</v>
      </c>
      <c r="W54" s="1">
        <f t="shared" si="13"/>
        <v>7.4999999999999997E-2</v>
      </c>
    </row>
    <row r="55" spans="1:23" x14ac:dyDescent="0.3">
      <c r="A55" s="1">
        <v>54</v>
      </c>
      <c r="B55" s="1">
        <v>81295</v>
      </c>
      <c r="F55" s="1">
        <v>41.766666666666673</v>
      </c>
      <c r="G55" s="1">
        <v>239.33333333333334</v>
      </c>
      <c r="H55" s="1">
        <v>184.66666666666666</v>
      </c>
      <c r="I55" s="1">
        <v>151</v>
      </c>
      <c r="J55" s="1">
        <v>109.66666666666667</v>
      </c>
      <c r="K55" s="1">
        <v>66.333333333333329</v>
      </c>
      <c r="L55" s="1">
        <v>57.666666666666664</v>
      </c>
      <c r="M55" s="1">
        <v>29</v>
      </c>
      <c r="O55" s="1">
        <v>41</v>
      </c>
      <c r="Q55" s="1">
        <f t="shared" si="7"/>
        <v>0.23</v>
      </c>
      <c r="R55" s="1">
        <f t="shared" si="8"/>
        <v>0.17699999999999999</v>
      </c>
      <c r="S55" s="1">
        <f t="shared" si="9"/>
        <v>0.14499999999999999</v>
      </c>
      <c r="T55" s="1">
        <f t="shared" si="10"/>
        <v>0.106</v>
      </c>
      <c r="U55" s="1">
        <f t="shared" si="11"/>
        <v>6.4000000000000001E-2</v>
      </c>
      <c r="V55" s="1">
        <f t="shared" si="12"/>
        <v>5.6000000000000001E-2</v>
      </c>
      <c r="W55" s="1">
        <f t="shared" si="13"/>
        <v>2.8000000000000001E-2</v>
      </c>
    </row>
    <row r="56" spans="1:23" x14ac:dyDescent="0.3">
      <c r="A56" s="1">
        <v>55</v>
      </c>
      <c r="B56" s="1">
        <v>81575</v>
      </c>
      <c r="C56" s="1" t="s">
        <v>84</v>
      </c>
      <c r="D56" s="1" t="s">
        <v>83</v>
      </c>
      <c r="F56" s="1">
        <v>42.1</v>
      </c>
      <c r="G56" s="1">
        <v>356.66666666666669</v>
      </c>
      <c r="H56" s="1">
        <v>255.33333333333334</v>
      </c>
      <c r="I56" s="1">
        <v>207.33333333333334</v>
      </c>
      <c r="J56" s="1">
        <v>153.66666666666666</v>
      </c>
      <c r="K56" s="1">
        <v>94.333333333333329</v>
      </c>
      <c r="L56" s="1">
        <v>67</v>
      </c>
      <c r="M56" s="1">
        <v>53.666666666666664</v>
      </c>
      <c r="O56" s="1">
        <v>41</v>
      </c>
      <c r="Q56" s="1">
        <f t="shared" si="7"/>
        <v>0.33900000000000002</v>
      </c>
      <c r="R56" s="1">
        <f t="shared" si="8"/>
        <v>0.24299999999999999</v>
      </c>
      <c r="S56" s="1">
        <f t="shared" si="9"/>
        <v>0.19700000000000001</v>
      </c>
      <c r="T56" s="1">
        <f t="shared" si="10"/>
        <v>0.14699999999999999</v>
      </c>
      <c r="U56" s="1">
        <f t="shared" si="11"/>
        <v>0.09</v>
      </c>
      <c r="V56" s="1">
        <f t="shared" si="12"/>
        <v>6.4000000000000001E-2</v>
      </c>
      <c r="W56" s="1">
        <f t="shared" si="13"/>
        <v>5.1000000000000004E-2</v>
      </c>
    </row>
    <row r="57" spans="1:23" x14ac:dyDescent="0.3">
      <c r="A57" s="1">
        <v>56</v>
      </c>
      <c r="B57" s="1">
        <v>81771</v>
      </c>
      <c r="C57" s="1" t="s">
        <v>84</v>
      </c>
      <c r="D57" s="1" t="s">
        <v>83</v>
      </c>
      <c r="F57" s="1">
        <v>41.666666666666664</v>
      </c>
      <c r="G57" s="1">
        <v>454.66666666666669</v>
      </c>
      <c r="H57" s="1">
        <v>336</v>
      </c>
      <c r="I57" s="1">
        <v>267.33333333333331</v>
      </c>
      <c r="J57" s="1">
        <v>184</v>
      </c>
      <c r="K57" s="1">
        <v>100.33333333333333</v>
      </c>
      <c r="L57" s="1">
        <v>76</v>
      </c>
      <c r="M57" s="1">
        <v>47.333333333333336</v>
      </c>
      <c r="O57" s="1">
        <v>41</v>
      </c>
      <c r="Q57" s="1">
        <f t="shared" si="7"/>
        <v>0.437</v>
      </c>
      <c r="R57" s="1">
        <f t="shared" si="8"/>
        <v>0.32300000000000001</v>
      </c>
      <c r="S57" s="1">
        <f t="shared" si="9"/>
        <v>0.25700000000000001</v>
      </c>
      <c r="T57" s="1">
        <f t="shared" si="10"/>
        <v>0.17699999999999999</v>
      </c>
      <c r="U57" s="1">
        <f t="shared" si="11"/>
        <v>9.7000000000000003E-2</v>
      </c>
      <c r="V57" s="1">
        <f t="shared" si="12"/>
        <v>7.2999999999999995E-2</v>
      </c>
      <c r="W57" s="1">
        <f t="shared" si="13"/>
        <v>4.5999999999999999E-2</v>
      </c>
    </row>
    <row r="58" spans="1:23" x14ac:dyDescent="0.3">
      <c r="A58" s="1">
        <v>57</v>
      </c>
      <c r="B58" s="1">
        <v>81994</v>
      </c>
      <c r="C58" s="1" t="s">
        <v>84</v>
      </c>
      <c r="D58" s="1" t="s">
        <v>83</v>
      </c>
      <c r="F58" s="1">
        <v>39.133333333333333</v>
      </c>
      <c r="G58" s="1">
        <v>1133</v>
      </c>
      <c r="H58" s="1">
        <v>795</v>
      </c>
      <c r="I58" s="1">
        <v>625.66666666666663</v>
      </c>
      <c r="J58" s="1">
        <v>428</v>
      </c>
      <c r="K58" s="1">
        <v>208</v>
      </c>
      <c r="L58" s="1">
        <v>133</v>
      </c>
      <c r="M58" s="1">
        <v>85.666666666666671</v>
      </c>
      <c r="O58" s="1">
        <v>41</v>
      </c>
      <c r="Q58" s="1">
        <f t="shared" si="7"/>
        <v>1.1589999999999998</v>
      </c>
      <c r="R58" s="1">
        <f t="shared" si="8"/>
        <v>0.81300000000000006</v>
      </c>
      <c r="S58" s="1">
        <f t="shared" si="9"/>
        <v>0.64</v>
      </c>
      <c r="T58" s="1">
        <f t="shared" si="10"/>
        <v>0.438</v>
      </c>
      <c r="U58" s="1">
        <f t="shared" si="11"/>
        <v>0.21299999999999999</v>
      </c>
      <c r="V58" s="1">
        <f t="shared" si="12"/>
        <v>0.13600000000000001</v>
      </c>
      <c r="W58" s="1">
        <f t="shared" si="13"/>
        <v>8.7999999999999995E-2</v>
      </c>
    </row>
    <row r="59" spans="1:23" x14ac:dyDescent="0.3">
      <c r="A59" s="1">
        <v>58</v>
      </c>
      <c r="B59" s="1">
        <v>82223</v>
      </c>
      <c r="C59" s="1" t="s">
        <v>84</v>
      </c>
      <c r="D59" s="1" t="s">
        <v>83</v>
      </c>
      <c r="F59" s="1">
        <v>40.9</v>
      </c>
      <c r="G59" s="1">
        <v>593</v>
      </c>
      <c r="H59" s="1">
        <v>403.66666666666669</v>
      </c>
      <c r="I59" s="1">
        <v>306</v>
      </c>
      <c r="J59" s="1">
        <v>202</v>
      </c>
      <c r="K59" s="1">
        <v>86</v>
      </c>
      <c r="L59" s="1">
        <v>59</v>
      </c>
      <c r="M59" s="1">
        <v>36.666666666666664</v>
      </c>
      <c r="O59" s="1">
        <v>41</v>
      </c>
      <c r="Q59" s="1">
        <f t="shared" si="7"/>
        <v>0.57999999999999996</v>
      </c>
      <c r="R59" s="1">
        <f t="shared" si="8"/>
        <v>0.39500000000000002</v>
      </c>
      <c r="S59" s="1">
        <f t="shared" si="9"/>
        <v>0.3</v>
      </c>
      <c r="T59" s="1">
        <f t="shared" si="10"/>
        <v>0.19800000000000001</v>
      </c>
      <c r="U59" s="1">
        <f t="shared" si="11"/>
        <v>8.5000000000000006E-2</v>
      </c>
      <c r="V59" s="1">
        <f t="shared" si="12"/>
        <v>5.8000000000000003E-2</v>
      </c>
      <c r="W59" s="1">
        <f t="shared" si="13"/>
        <v>3.6000000000000004E-2</v>
      </c>
    </row>
    <row r="60" spans="1:23" x14ac:dyDescent="0.3">
      <c r="A60" s="1">
        <v>59</v>
      </c>
      <c r="B60" s="1">
        <v>82466</v>
      </c>
      <c r="C60" s="1" t="s">
        <v>84</v>
      </c>
      <c r="D60" s="1" t="s">
        <v>83</v>
      </c>
      <c r="F60" s="1">
        <v>38.766666666666666</v>
      </c>
      <c r="G60" s="1">
        <v>996</v>
      </c>
      <c r="H60" s="1">
        <v>719</v>
      </c>
      <c r="I60" s="1">
        <v>571.33333333333337</v>
      </c>
      <c r="J60" s="1">
        <v>401.33333333333331</v>
      </c>
      <c r="K60" s="1">
        <v>223.33333333333334</v>
      </c>
      <c r="L60" s="1">
        <v>167.66666666666666</v>
      </c>
      <c r="M60" s="1">
        <v>108.66666666666667</v>
      </c>
      <c r="O60" s="1">
        <v>41</v>
      </c>
      <c r="Q60" s="1">
        <f t="shared" si="7"/>
        <v>1.0279999999999998</v>
      </c>
      <c r="R60" s="1">
        <f t="shared" si="8"/>
        <v>0.74199999999999999</v>
      </c>
      <c r="S60" s="1">
        <f t="shared" si="9"/>
        <v>0.59</v>
      </c>
      <c r="T60" s="1">
        <f t="shared" si="10"/>
        <v>0.41499999999999998</v>
      </c>
      <c r="U60" s="1">
        <f t="shared" si="11"/>
        <v>0.23100000000000001</v>
      </c>
      <c r="V60" s="1">
        <f t="shared" si="12"/>
        <v>0.17399999999999999</v>
      </c>
      <c r="W60" s="1">
        <f t="shared" si="13"/>
        <v>0.113</v>
      </c>
    </row>
    <row r="61" spans="1:23" x14ac:dyDescent="0.3">
      <c r="A61" s="1">
        <v>60</v>
      </c>
      <c r="B61" s="1">
        <v>82673</v>
      </c>
      <c r="C61" s="1" t="s">
        <v>84</v>
      </c>
      <c r="D61" s="1" t="s">
        <v>83</v>
      </c>
      <c r="F61" s="1">
        <v>38.866666666666667</v>
      </c>
      <c r="G61" s="1">
        <v>718.66666666666663</v>
      </c>
      <c r="H61" s="1">
        <v>564</v>
      </c>
      <c r="I61" s="1">
        <v>448</v>
      </c>
      <c r="J61" s="1">
        <v>271</v>
      </c>
      <c r="K61" s="1">
        <v>25</v>
      </c>
      <c r="L61" s="1">
        <v>139.33333333333334</v>
      </c>
      <c r="M61" s="1">
        <v>318.66666666666669</v>
      </c>
      <c r="O61" s="1">
        <v>41</v>
      </c>
      <c r="Q61" s="1">
        <f t="shared" si="7"/>
        <v>0.74</v>
      </c>
      <c r="R61" s="1">
        <f t="shared" si="8"/>
        <v>0.58099999999999996</v>
      </c>
      <c r="S61" s="1">
        <f t="shared" si="9"/>
        <v>0.46200000000000002</v>
      </c>
      <c r="T61" s="1">
        <f t="shared" si="10"/>
        <v>0.27900000000000003</v>
      </c>
      <c r="U61" s="1">
        <f t="shared" si="11"/>
        <v>2.6000000000000002E-2</v>
      </c>
      <c r="V61" s="1">
        <f t="shared" si="12"/>
        <v>0.14399999999999999</v>
      </c>
      <c r="W61" s="1">
        <f t="shared" si="13"/>
        <v>0.32800000000000001</v>
      </c>
    </row>
    <row r="62" spans="1:23" x14ac:dyDescent="0.3">
      <c r="A62" s="1">
        <v>61</v>
      </c>
      <c r="B62" s="1">
        <v>82803</v>
      </c>
      <c r="C62" s="1" t="s">
        <v>84</v>
      </c>
      <c r="D62" s="1" t="s">
        <v>83</v>
      </c>
      <c r="F62" s="1">
        <v>40.4</v>
      </c>
      <c r="G62" s="1">
        <v>678</v>
      </c>
      <c r="H62" s="1">
        <v>473.33333333333331</v>
      </c>
      <c r="I62" s="1">
        <v>375.66666666666669</v>
      </c>
      <c r="J62" s="1">
        <v>271</v>
      </c>
      <c r="K62" s="1">
        <v>163.33333333333334</v>
      </c>
      <c r="L62" s="1">
        <v>127.33333333333333</v>
      </c>
      <c r="M62" s="1">
        <v>82</v>
      </c>
      <c r="O62" s="1">
        <v>41</v>
      </c>
      <c r="Q62" s="1">
        <f t="shared" si="7"/>
        <v>0.67200000000000004</v>
      </c>
      <c r="R62" s="1">
        <f t="shared" si="8"/>
        <v>0.46900000000000003</v>
      </c>
      <c r="S62" s="1">
        <f t="shared" si="9"/>
        <v>0.372</v>
      </c>
      <c r="T62" s="1">
        <f t="shared" si="10"/>
        <v>0.26900000000000002</v>
      </c>
      <c r="U62" s="1">
        <f t="shared" si="11"/>
        <v>0.16200000000000001</v>
      </c>
      <c r="V62" s="1">
        <f t="shared" si="12"/>
        <v>0.127</v>
      </c>
      <c r="W62" s="1">
        <f t="shared" si="13"/>
        <v>8.2000000000000003E-2</v>
      </c>
    </row>
    <row r="63" spans="1:23" x14ac:dyDescent="0.3">
      <c r="A63" s="1">
        <v>62</v>
      </c>
      <c r="B63" s="1">
        <v>83001</v>
      </c>
      <c r="C63" s="1" t="s">
        <v>84</v>
      </c>
      <c r="D63" s="1" t="s">
        <v>83</v>
      </c>
      <c r="F63" s="1">
        <v>42.333333333333329</v>
      </c>
      <c r="G63" s="1">
        <v>280.66666666666669</v>
      </c>
      <c r="H63" s="1">
        <v>233.33333333333334</v>
      </c>
      <c r="I63" s="1">
        <v>201</v>
      </c>
      <c r="J63" s="1">
        <v>165</v>
      </c>
      <c r="K63" s="1">
        <v>115.66666666666667</v>
      </c>
      <c r="L63" s="1">
        <v>96</v>
      </c>
      <c r="M63" s="1">
        <v>73</v>
      </c>
      <c r="O63" s="1">
        <v>41</v>
      </c>
      <c r="Q63" s="1">
        <f t="shared" si="7"/>
        <v>0.26600000000000001</v>
      </c>
      <c r="R63" s="1">
        <f t="shared" si="8"/>
        <v>0.221</v>
      </c>
      <c r="S63" s="1">
        <f t="shared" si="9"/>
        <v>0.19</v>
      </c>
      <c r="T63" s="1">
        <f t="shared" si="10"/>
        <v>0.156</v>
      </c>
      <c r="U63" s="1">
        <f t="shared" si="11"/>
        <v>0.11</v>
      </c>
      <c r="V63" s="1">
        <f t="shared" si="12"/>
        <v>9.0999999999999998E-2</v>
      </c>
      <c r="W63" s="1">
        <f t="shared" si="13"/>
        <v>6.9000000000000006E-2</v>
      </c>
    </row>
    <row r="64" spans="1:23" x14ac:dyDescent="0.3">
      <c r="A64" s="1">
        <v>63</v>
      </c>
      <c r="B64" s="1">
        <v>83273</v>
      </c>
      <c r="C64" s="1" t="s">
        <v>84</v>
      </c>
      <c r="D64" s="1" t="s">
        <v>83</v>
      </c>
      <c r="F64" s="1">
        <v>40.299999999999997</v>
      </c>
      <c r="G64" s="1">
        <v>658</v>
      </c>
      <c r="H64" s="1">
        <v>445.33333333333331</v>
      </c>
      <c r="I64" s="1">
        <v>321.66666666666669</v>
      </c>
      <c r="J64" s="1">
        <v>192.33333333333334</v>
      </c>
      <c r="K64" s="1">
        <v>89.333333333333329</v>
      </c>
      <c r="L64" s="1">
        <v>66.666666666666671</v>
      </c>
      <c r="M64" s="1">
        <v>44.333333333333336</v>
      </c>
      <c r="O64" s="1">
        <v>41</v>
      </c>
      <c r="Q64" s="1">
        <f t="shared" si="7"/>
        <v>0.65400000000000003</v>
      </c>
      <c r="R64" s="1">
        <f t="shared" si="8"/>
        <v>0.443</v>
      </c>
      <c r="S64" s="1">
        <f t="shared" si="9"/>
        <v>0.32</v>
      </c>
      <c r="T64" s="1">
        <f t="shared" si="10"/>
        <v>0.191</v>
      </c>
      <c r="U64" s="1">
        <f t="shared" si="11"/>
        <v>8.8999999999999996E-2</v>
      </c>
      <c r="V64" s="1">
        <f t="shared" si="12"/>
        <v>6.7000000000000004E-2</v>
      </c>
      <c r="W64" s="1">
        <f t="shared" si="13"/>
        <v>4.4999999999999998E-2</v>
      </c>
    </row>
    <row r="65" spans="1:23" x14ac:dyDescent="0.3">
      <c r="A65" s="1">
        <v>64</v>
      </c>
      <c r="B65" s="1">
        <v>83498</v>
      </c>
      <c r="C65" s="1" t="s">
        <v>84</v>
      </c>
      <c r="D65" s="1" t="s">
        <v>83</v>
      </c>
      <c r="F65" s="1">
        <v>42.199999999999996</v>
      </c>
      <c r="G65" s="1">
        <v>358.33333333333331</v>
      </c>
      <c r="H65" s="1">
        <v>259.33333333333331</v>
      </c>
      <c r="I65" s="1">
        <v>199.33333333333334</v>
      </c>
      <c r="J65" s="1">
        <v>139.66666666666666</v>
      </c>
      <c r="K65" s="1">
        <v>78</v>
      </c>
      <c r="L65" s="1">
        <v>61.666666666666664</v>
      </c>
      <c r="M65" s="1">
        <v>43.333333333333336</v>
      </c>
      <c r="O65" s="1">
        <v>41</v>
      </c>
      <c r="Q65" s="1">
        <f t="shared" si="7"/>
        <v>0.34</v>
      </c>
      <c r="R65" s="1">
        <f t="shared" si="8"/>
        <v>0.246</v>
      </c>
      <c r="S65" s="1">
        <f t="shared" si="9"/>
        <v>0.189</v>
      </c>
      <c r="T65" s="1">
        <f t="shared" si="10"/>
        <v>0.13300000000000001</v>
      </c>
      <c r="U65" s="1">
        <f t="shared" si="11"/>
        <v>7.3999999999999996E-2</v>
      </c>
      <c r="V65" s="1">
        <f t="shared" si="12"/>
        <v>5.9000000000000004E-2</v>
      </c>
      <c r="W65" s="1">
        <f t="shared" si="13"/>
        <v>4.2000000000000003E-2</v>
      </c>
    </row>
    <row r="66" spans="1:23" x14ac:dyDescent="0.3">
      <c r="A66" s="1">
        <v>65</v>
      </c>
      <c r="B66" s="1">
        <v>83703</v>
      </c>
      <c r="C66" s="1" t="s">
        <v>84</v>
      </c>
      <c r="D66" s="1" t="s">
        <v>83</v>
      </c>
      <c r="F66" s="1">
        <v>39.566666666666663</v>
      </c>
      <c r="G66" s="1">
        <v>857</v>
      </c>
      <c r="H66" s="1">
        <v>588.33333333333337</v>
      </c>
      <c r="I66" s="1">
        <v>445</v>
      </c>
      <c r="J66" s="1">
        <v>296.33333333333331</v>
      </c>
      <c r="K66" s="1">
        <v>129</v>
      </c>
      <c r="L66" s="1">
        <v>99.666666666666671</v>
      </c>
      <c r="M66" s="1">
        <v>73</v>
      </c>
      <c r="O66" s="1">
        <v>41</v>
      </c>
      <c r="Q66" s="1">
        <f t="shared" si="7"/>
        <v>0.86699999999999999</v>
      </c>
      <c r="R66" s="1">
        <f t="shared" si="8"/>
        <v>0.59499999999999997</v>
      </c>
      <c r="S66" s="1">
        <f t="shared" si="9"/>
        <v>0.45</v>
      </c>
      <c r="T66" s="1">
        <f t="shared" si="10"/>
        <v>0.3</v>
      </c>
      <c r="U66" s="1">
        <f t="shared" si="11"/>
        <v>0.13100000000000001</v>
      </c>
      <c r="V66" s="1">
        <f t="shared" si="12"/>
        <v>0.10100000000000001</v>
      </c>
      <c r="W66" s="1">
        <f t="shared" si="13"/>
        <v>7.3999999999999996E-2</v>
      </c>
    </row>
    <row r="67" spans="1:23" x14ac:dyDescent="0.3">
      <c r="A67" s="1">
        <v>66</v>
      </c>
      <c r="B67" s="1">
        <v>84002</v>
      </c>
      <c r="C67" s="1" t="s">
        <v>84</v>
      </c>
      <c r="D67" s="1" t="s">
        <v>83</v>
      </c>
      <c r="F67" s="1">
        <v>41.833333333333336</v>
      </c>
      <c r="G67" s="1">
        <v>366.66666666666669</v>
      </c>
      <c r="H67" s="1">
        <v>270</v>
      </c>
      <c r="I67" s="1">
        <v>212</v>
      </c>
      <c r="J67" s="1">
        <v>152.66666666666666</v>
      </c>
      <c r="K67" s="1">
        <v>78</v>
      </c>
      <c r="L67" s="1">
        <v>56.333333333333336</v>
      </c>
      <c r="M67" s="1">
        <v>36</v>
      </c>
      <c r="O67" s="1">
        <v>41</v>
      </c>
      <c r="Q67" s="1">
        <f t="shared" si="7"/>
        <v>0.35099999999999998</v>
      </c>
      <c r="R67" s="1">
        <f t="shared" si="8"/>
        <v>0.25900000000000001</v>
      </c>
      <c r="S67" s="1">
        <f t="shared" si="9"/>
        <v>0.20300000000000001</v>
      </c>
      <c r="T67" s="1">
        <f t="shared" si="10"/>
        <v>0.14599999999999999</v>
      </c>
      <c r="U67" s="1">
        <f t="shared" si="11"/>
        <v>7.4999999999999997E-2</v>
      </c>
      <c r="V67" s="1">
        <f t="shared" si="12"/>
        <v>5.3999999999999999E-2</v>
      </c>
      <c r="W67" s="1">
        <f t="shared" si="13"/>
        <v>3.5000000000000003E-2</v>
      </c>
    </row>
    <row r="68" spans="1:23" x14ac:dyDescent="0.3">
      <c r="A68" s="1">
        <v>67</v>
      </c>
      <c r="B68" s="1">
        <v>84262</v>
      </c>
      <c r="C68" s="1" t="s">
        <v>84</v>
      </c>
      <c r="D68" s="1" t="s">
        <v>83</v>
      </c>
      <c r="F68" s="1">
        <v>39.43333333333333</v>
      </c>
      <c r="G68" s="1">
        <v>539</v>
      </c>
      <c r="H68" s="1">
        <v>363</v>
      </c>
      <c r="I68" s="1">
        <v>261.33333333333331</v>
      </c>
      <c r="J68" s="1">
        <v>155.66666666666666</v>
      </c>
      <c r="K68" s="1">
        <v>67.666666666666671</v>
      </c>
      <c r="L68" s="1">
        <v>45</v>
      </c>
      <c r="M68" s="1">
        <v>180.66666666666666</v>
      </c>
      <c r="O68" s="1">
        <v>41</v>
      </c>
      <c r="Q68" s="1">
        <f t="shared" si="7"/>
        <v>0.54700000000000004</v>
      </c>
      <c r="R68" s="1">
        <f t="shared" si="8"/>
        <v>0.36899999999999999</v>
      </c>
      <c r="S68" s="1">
        <f t="shared" si="9"/>
        <v>0.26600000000000001</v>
      </c>
      <c r="T68" s="1">
        <f t="shared" si="10"/>
        <v>0.158</v>
      </c>
      <c r="U68" s="1">
        <f t="shared" si="11"/>
        <v>6.9000000000000006E-2</v>
      </c>
      <c r="V68" s="1">
        <f t="shared" si="12"/>
        <v>4.5999999999999999E-2</v>
      </c>
      <c r="W68" s="1">
        <f t="shared" si="13"/>
        <v>0.184</v>
      </c>
    </row>
    <row r="69" spans="1:23" x14ac:dyDescent="0.3">
      <c r="A69" s="1">
        <v>68</v>
      </c>
      <c r="B69" s="1">
        <v>84332</v>
      </c>
      <c r="C69" s="1" t="s">
        <v>84</v>
      </c>
      <c r="D69" s="1" t="s">
        <v>83</v>
      </c>
      <c r="F69" s="1">
        <v>40.9</v>
      </c>
      <c r="G69" s="1">
        <v>494.66666666666669</v>
      </c>
      <c r="H69" s="1">
        <v>361.33333333333331</v>
      </c>
      <c r="I69" s="1">
        <v>274.66666666666669</v>
      </c>
      <c r="J69" s="1">
        <v>189.33333333333334</v>
      </c>
      <c r="K69" s="1">
        <v>102.66666666666667</v>
      </c>
      <c r="L69" s="1">
        <v>80</v>
      </c>
      <c r="M69" s="1">
        <v>92.333333333333329</v>
      </c>
      <c r="O69" s="1">
        <v>41</v>
      </c>
      <c r="Q69" s="1">
        <f t="shared" si="7"/>
        <v>0.48399999999999999</v>
      </c>
      <c r="R69" s="1">
        <f t="shared" si="8"/>
        <v>0.35399999999999998</v>
      </c>
      <c r="S69" s="1">
        <f t="shared" si="9"/>
        <v>0.26900000000000002</v>
      </c>
      <c r="T69" s="1">
        <f t="shared" si="10"/>
        <v>0.186</v>
      </c>
      <c r="U69" s="1">
        <f t="shared" si="11"/>
        <v>0.10100000000000001</v>
      </c>
      <c r="V69" s="1">
        <f t="shared" si="12"/>
        <v>7.9000000000000001E-2</v>
      </c>
      <c r="W69" s="1">
        <f t="shared" si="13"/>
        <v>9.0999999999999998E-2</v>
      </c>
    </row>
  </sheetData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U94"/>
  <sheetViews>
    <sheetView view="pageBreakPreview" topLeftCell="AC52" zoomScale="40" zoomScaleNormal="55" zoomScaleSheetLayoutView="40" workbookViewId="0">
      <selection activeCell="AW4" sqref="AW4:AW48"/>
    </sheetView>
  </sheetViews>
  <sheetFormatPr defaultColWidth="9.109375" defaultRowHeight="14.4" x14ac:dyDescent="0.3"/>
  <cols>
    <col min="1" max="1" width="13.109375" style="15" customWidth="1"/>
    <col min="2" max="2" width="15.88671875" style="16" customWidth="1"/>
    <col min="3" max="3" width="11.5546875" style="16" customWidth="1"/>
    <col min="4" max="4" width="16.44140625" style="15" bestFit="1" customWidth="1"/>
    <col min="5" max="5" width="12.44140625" style="15" bestFit="1" customWidth="1"/>
    <col min="6" max="12" width="10.44140625" style="15" bestFit="1" customWidth="1"/>
    <col min="13" max="13" width="52.5546875" style="15" hidden="1" customWidth="1"/>
    <col min="14" max="14" width="34" style="15" hidden="1" customWidth="1"/>
    <col min="15" max="15" width="17.6640625" style="15" hidden="1" customWidth="1"/>
    <col min="16" max="16" width="12.44140625" style="15" hidden="1" customWidth="1"/>
    <col min="17" max="17" width="15.6640625" style="15" hidden="1" customWidth="1"/>
    <col min="18" max="18" width="22.33203125" style="15" hidden="1" customWidth="1"/>
    <col min="19" max="19" width="23.109375" style="15" hidden="1" customWidth="1"/>
    <col min="20" max="20" width="27.33203125" style="15" hidden="1" customWidth="1"/>
    <col min="21" max="21" width="23.6640625" style="15" hidden="1" customWidth="1"/>
    <col min="22" max="22" width="31.5546875" style="15" hidden="1" customWidth="1"/>
    <col min="23" max="23" width="27.33203125" style="15" hidden="1" customWidth="1"/>
    <col min="24" max="24" width="24" style="15" hidden="1" customWidth="1"/>
    <col min="25" max="25" width="11.44140625" style="15" hidden="1" customWidth="1"/>
    <col min="26" max="26" width="32.33203125" style="15" hidden="1" customWidth="1"/>
    <col min="27" max="27" width="15.6640625" style="15" customWidth="1"/>
    <col min="28" max="28" width="12.33203125" style="15" customWidth="1"/>
    <col min="29" max="29" width="13" style="15" customWidth="1"/>
    <col min="30" max="30" width="19.88671875" style="15" customWidth="1"/>
    <col min="31" max="31" width="12.33203125" style="15" hidden="1" customWidth="1"/>
    <col min="32" max="32" width="15.6640625" style="15" hidden="1" customWidth="1"/>
    <col min="33" max="33" width="24.6640625" style="15" customWidth="1"/>
    <col min="34" max="34" width="9.44140625" style="15" hidden="1" customWidth="1"/>
    <col min="35" max="36" width="13.88671875" style="15" hidden="1" customWidth="1"/>
    <col min="37" max="37" width="25" style="15" customWidth="1"/>
    <col min="38" max="38" width="22.33203125" style="15" customWidth="1"/>
    <col min="39" max="39" width="17.6640625" style="15" customWidth="1"/>
    <col min="40" max="40" width="22.33203125" style="15" customWidth="1"/>
    <col min="41" max="41" width="17.6640625" style="15" customWidth="1"/>
    <col min="42" max="42" width="19.33203125" style="15" customWidth="1"/>
    <col min="43" max="43" width="17.44140625" style="15" customWidth="1"/>
    <col min="44" max="44" width="17.5546875" style="15" customWidth="1"/>
    <col min="45" max="45" width="13.88671875" style="15" customWidth="1"/>
    <col min="46" max="46" width="12.6640625" style="15" customWidth="1"/>
    <col min="47" max="47" width="11.6640625" style="15" customWidth="1"/>
    <col min="48" max="48" width="18.6640625" style="15" customWidth="1"/>
    <col min="49" max="49" width="17.88671875" style="15" customWidth="1"/>
    <col min="50" max="50" width="18.33203125" style="15" customWidth="1"/>
    <col min="51" max="51" width="15.5546875" style="33" hidden="1" customWidth="1"/>
    <col min="52" max="52" width="26.33203125" style="15" customWidth="1"/>
    <col min="53" max="53" width="26" style="4" customWidth="1"/>
    <col min="54" max="54" width="20.33203125" style="4" hidden="1" customWidth="1"/>
    <col min="55" max="55" width="17.109375" style="34" hidden="1" customWidth="1"/>
    <col min="56" max="56" width="24.6640625" style="4" customWidth="1"/>
    <col min="57" max="57" width="27" style="4" customWidth="1"/>
    <col min="58" max="58" width="22.44140625" style="4" hidden="1" customWidth="1"/>
    <col min="59" max="60" width="22.44140625" style="4" customWidth="1"/>
    <col min="61" max="61" width="15.109375" style="4" customWidth="1"/>
    <col min="62" max="62" width="23.109375" style="4" customWidth="1"/>
    <col min="63" max="63" width="14.44140625" style="4" hidden="1" customWidth="1"/>
    <col min="64" max="64" width="27.6640625" style="4" customWidth="1"/>
    <col min="65" max="65" width="25.44140625" style="4" customWidth="1"/>
    <col min="66" max="66" width="20.44140625" style="4" hidden="1" customWidth="1"/>
    <col min="67" max="67" width="13" style="4" hidden="1" customWidth="1"/>
    <col min="68" max="69" width="27.33203125" style="4" bestFit="1" customWidth="1"/>
    <col min="70" max="70" width="15.33203125" style="15" hidden="1" customWidth="1"/>
    <col min="71" max="71" width="28.33203125" style="15" customWidth="1"/>
    <col min="72" max="72" width="19.6640625" style="15" customWidth="1"/>
    <col min="73" max="16384" width="9.109375" style="15"/>
  </cols>
  <sheetData>
    <row r="1" spans="1:72" s="5" customFormat="1" ht="40.200000000000003" customHeight="1" x14ac:dyDescent="0.3">
      <c r="A1" s="264" t="s">
        <v>69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  <c r="BJ1" s="265"/>
      <c r="BK1" s="265"/>
      <c r="BL1" s="265"/>
      <c r="BM1" s="265"/>
      <c r="BN1" s="265"/>
      <c r="BO1" s="265"/>
      <c r="BP1" s="265"/>
      <c r="BQ1" s="265"/>
      <c r="BR1" s="265"/>
      <c r="BS1" s="265"/>
      <c r="BT1" s="265"/>
    </row>
    <row r="2" spans="1:72" s="10" customFormat="1" ht="42.6" customHeight="1" x14ac:dyDescent="0.3">
      <c r="A2" s="268" t="s">
        <v>14</v>
      </c>
      <c r="B2" s="269" t="s">
        <v>15</v>
      </c>
      <c r="C2" s="270" t="s">
        <v>62</v>
      </c>
      <c r="D2" s="272" t="s">
        <v>16</v>
      </c>
      <c r="E2" s="268" t="s">
        <v>17</v>
      </c>
      <c r="F2" s="272" t="s">
        <v>18</v>
      </c>
      <c r="G2" s="272"/>
      <c r="H2" s="272"/>
      <c r="I2" s="272"/>
      <c r="J2" s="272"/>
      <c r="K2" s="272"/>
      <c r="L2" s="272"/>
      <c r="M2" s="6"/>
      <c r="N2" s="6"/>
      <c r="O2" s="6"/>
      <c r="P2" s="6"/>
      <c r="Q2" s="6"/>
      <c r="R2" s="6"/>
      <c r="S2" s="6"/>
      <c r="T2" s="7">
        <f>SUM(T4:T73)</f>
        <v>840</v>
      </c>
      <c r="U2" s="7" t="e">
        <f>+#REF!</f>
        <v>#REF!</v>
      </c>
      <c r="V2" s="6"/>
      <c r="W2" s="6"/>
      <c r="X2" s="8" t="e">
        <f>+#REF!</f>
        <v>#REF!</v>
      </c>
      <c r="Y2" s="6"/>
      <c r="Z2" s="6"/>
      <c r="AA2" s="272" t="s">
        <v>19</v>
      </c>
      <c r="AB2" s="272"/>
      <c r="AC2" s="272"/>
      <c r="AD2" s="272" t="s">
        <v>20</v>
      </c>
      <c r="AE2" s="272"/>
      <c r="AF2" s="272"/>
      <c r="AG2" s="272"/>
      <c r="AH2" s="272"/>
      <c r="AI2" s="272"/>
      <c r="AJ2" s="272"/>
      <c r="AK2" s="272"/>
      <c r="AL2" s="272" t="s">
        <v>21</v>
      </c>
      <c r="AM2" s="272"/>
      <c r="AN2" s="272" t="s">
        <v>22</v>
      </c>
      <c r="AO2" s="272"/>
      <c r="AP2" s="272"/>
      <c r="AQ2" s="268" t="s">
        <v>23</v>
      </c>
      <c r="AR2" s="268" t="s">
        <v>24</v>
      </c>
      <c r="AS2" s="272" t="s">
        <v>25</v>
      </c>
      <c r="AT2" s="272"/>
      <c r="AU2" s="272"/>
      <c r="AV2" s="277" t="s">
        <v>26</v>
      </c>
      <c r="AW2" s="278"/>
      <c r="AX2" s="279"/>
      <c r="AY2" s="30"/>
      <c r="AZ2" s="273" t="s">
        <v>68</v>
      </c>
      <c r="BA2" s="274"/>
      <c r="BB2" s="274"/>
      <c r="BC2" s="274"/>
      <c r="BD2" s="274"/>
      <c r="BE2" s="274"/>
      <c r="BF2" s="275"/>
      <c r="BG2" s="281" t="s">
        <v>70</v>
      </c>
      <c r="BH2" s="282"/>
      <c r="BI2" s="268" t="s">
        <v>27</v>
      </c>
      <c r="BJ2" s="268" t="s">
        <v>28</v>
      </c>
      <c r="BK2" s="9"/>
      <c r="BL2" s="280" t="s">
        <v>29</v>
      </c>
      <c r="BM2" s="280"/>
      <c r="BN2" s="280"/>
      <c r="BO2" s="280"/>
      <c r="BP2" s="280"/>
      <c r="BQ2" s="280"/>
      <c r="BR2" s="280"/>
      <c r="BS2" s="266" t="s">
        <v>71</v>
      </c>
      <c r="BT2" s="267"/>
    </row>
    <row r="3" spans="1:72" s="10" customFormat="1" ht="94.5" customHeight="1" x14ac:dyDescent="0.3">
      <c r="A3" s="268"/>
      <c r="B3" s="269"/>
      <c r="C3" s="271"/>
      <c r="D3" s="272"/>
      <c r="E3" s="268"/>
      <c r="F3" s="6" t="s">
        <v>4</v>
      </c>
      <c r="G3" s="6" t="s">
        <v>5</v>
      </c>
      <c r="H3" s="6" t="s">
        <v>6</v>
      </c>
      <c r="I3" s="6" t="s">
        <v>7</v>
      </c>
      <c r="J3" s="6" t="s">
        <v>8</v>
      </c>
      <c r="K3" s="6" t="s">
        <v>9</v>
      </c>
      <c r="L3" s="6" t="s">
        <v>30</v>
      </c>
      <c r="M3" s="6"/>
      <c r="N3" s="6"/>
      <c r="O3" s="6"/>
      <c r="P3" s="11" t="s">
        <v>31</v>
      </c>
      <c r="Q3" s="11" t="s">
        <v>32</v>
      </c>
      <c r="R3" s="12" t="s">
        <v>33</v>
      </c>
      <c r="S3" s="12" t="s">
        <v>34</v>
      </c>
      <c r="T3" s="12" t="s">
        <v>35</v>
      </c>
      <c r="U3" s="12" t="s">
        <v>36</v>
      </c>
      <c r="V3" s="12" t="s">
        <v>37</v>
      </c>
      <c r="W3" s="12" t="s">
        <v>38</v>
      </c>
      <c r="X3" s="12" t="s">
        <v>39</v>
      </c>
      <c r="Y3" s="11" t="s">
        <v>40</v>
      </c>
      <c r="Z3" s="6"/>
      <c r="AA3" s="6" t="s">
        <v>41</v>
      </c>
      <c r="AB3" s="6" t="s">
        <v>42</v>
      </c>
      <c r="AC3" s="6" t="s">
        <v>43</v>
      </c>
      <c r="AD3" s="6" t="s">
        <v>41</v>
      </c>
      <c r="AE3" s="9" t="s">
        <v>44</v>
      </c>
      <c r="AF3" s="9" t="s">
        <v>45</v>
      </c>
      <c r="AG3" s="6" t="s">
        <v>42</v>
      </c>
      <c r="AH3" s="9" t="s">
        <v>46</v>
      </c>
      <c r="AI3" s="9" t="s">
        <v>47</v>
      </c>
      <c r="AJ3" s="9" t="s">
        <v>48</v>
      </c>
      <c r="AK3" s="6" t="s">
        <v>43</v>
      </c>
      <c r="AL3" s="6" t="s">
        <v>41</v>
      </c>
      <c r="AM3" s="6" t="s">
        <v>42</v>
      </c>
      <c r="AN3" s="6" t="s">
        <v>41</v>
      </c>
      <c r="AO3" s="6" t="s">
        <v>42</v>
      </c>
      <c r="AP3" s="6" t="s">
        <v>43</v>
      </c>
      <c r="AQ3" s="268"/>
      <c r="AR3" s="268"/>
      <c r="AS3" s="9" t="s">
        <v>49</v>
      </c>
      <c r="AT3" s="9" t="s">
        <v>50</v>
      </c>
      <c r="AU3" s="9" t="s">
        <v>51</v>
      </c>
      <c r="AV3" s="13" t="s">
        <v>41</v>
      </c>
      <c r="AW3" s="13" t="s">
        <v>42</v>
      </c>
      <c r="AX3" s="13" t="s">
        <v>43</v>
      </c>
      <c r="AY3" s="31"/>
      <c r="AZ3" s="14" t="s">
        <v>52</v>
      </c>
      <c r="BA3" s="14" t="s">
        <v>53</v>
      </c>
      <c r="BB3" s="14" t="s">
        <v>54</v>
      </c>
      <c r="BC3" s="31"/>
      <c r="BD3" s="14" t="s">
        <v>55</v>
      </c>
      <c r="BE3" s="14" t="s">
        <v>56</v>
      </c>
      <c r="BF3" s="14" t="s">
        <v>54</v>
      </c>
      <c r="BG3" s="14" t="s">
        <v>72</v>
      </c>
      <c r="BH3" s="14" t="s">
        <v>73</v>
      </c>
      <c r="BI3" s="276"/>
      <c r="BJ3" s="276"/>
      <c r="BK3" s="14"/>
      <c r="BL3" s="14" t="s">
        <v>57</v>
      </c>
      <c r="BM3" s="14" t="s">
        <v>53</v>
      </c>
      <c r="BN3" s="14" t="s">
        <v>54</v>
      </c>
      <c r="BO3" s="14"/>
      <c r="BP3" s="14" t="s">
        <v>58</v>
      </c>
      <c r="BQ3" s="14" t="s">
        <v>56</v>
      </c>
      <c r="BR3" s="14" t="s">
        <v>54</v>
      </c>
      <c r="BS3" s="14" t="s">
        <v>72</v>
      </c>
      <c r="BT3" s="14" t="s">
        <v>73</v>
      </c>
    </row>
    <row r="4" spans="1:72" s="42" customFormat="1" ht="49.95" customHeight="1" x14ac:dyDescent="0.3">
      <c r="A4" s="35">
        <v>1</v>
      </c>
      <c r="B4" s="36">
        <v>0</v>
      </c>
      <c r="C4" s="36" t="s">
        <v>63</v>
      </c>
      <c r="D4" s="36">
        <v>40000</v>
      </c>
      <c r="E4" s="35">
        <v>0.56000000000000005</v>
      </c>
      <c r="F4" s="37">
        <v>0.14899999999999999</v>
      </c>
      <c r="G4" s="37">
        <v>0.108</v>
      </c>
      <c r="H4" s="37">
        <v>8.8999999999999996E-2</v>
      </c>
      <c r="I4" s="37">
        <v>6.8000000000000005E-2</v>
      </c>
      <c r="J4" s="37">
        <v>4.4999999999999998E-2</v>
      </c>
      <c r="K4" s="37">
        <v>3.6999999999999998E-2</v>
      </c>
      <c r="L4" s="37">
        <v>2.7E-2</v>
      </c>
      <c r="M4" s="37" t="str">
        <f t="shared" ref="M4:M71" si="0">CONCATENATE(F4,",",G4,",",H4,",",I4,",",J4,",",K4,",",L4)</f>
        <v>0.149,0.108,0.089,0.068,0.045,0.037,0.027</v>
      </c>
      <c r="N4" s="37" t="s">
        <v>59</v>
      </c>
      <c r="O4" s="37"/>
      <c r="P4" s="38">
        <f>+B4</f>
        <v>0</v>
      </c>
      <c r="Q4" s="36">
        <v>0</v>
      </c>
      <c r="R4" s="37">
        <f>+F4-H4</f>
        <v>0.06</v>
      </c>
      <c r="S4" s="36">
        <v>1</v>
      </c>
      <c r="T4" s="36">
        <v>0</v>
      </c>
      <c r="U4" s="36">
        <f>+T4</f>
        <v>0</v>
      </c>
      <c r="V4" s="39">
        <v>0</v>
      </c>
      <c r="W4" s="39">
        <f>V4*T4</f>
        <v>0</v>
      </c>
      <c r="X4" s="39">
        <f>+W4</f>
        <v>0</v>
      </c>
      <c r="Y4" s="39" t="e">
        <f>X4-(($X$2/$U$2)*U4)</f>
        <v>#REF!</v>
      </c>
      <c r="Z4" s="37"/>
      <c r="AA4" s="35">
        <v>0.35</v>
      </c>
      <c r="AB4" s="35">
        <v>0.35</v>
      </c>
      <c r="AC4" s="35">
        <v>0.35</v>
      </c>
      <c r="AD4" s="35" t="s">
        <v>60</v>
      </c>
      <c r="AE4" s="35">
        <f>ROUNDUP(0.2*(AM4)^0.45*AI4,2)</f>
        <v>186.45999999999998</v>
      </c>
      <c r="AF4" s="35">
        <f>ROUNDUP(0.2*(AM4)^0.45*AJ4,2)</f>
        <v>227.88</v>
      </c>
      <c r="AG4" s="36" t="str">
        <f>CONCATENATE(AE4," ",AF4)</f>
        <v>186.46 227.88</v>
      </c>
      <c r="AH4" s="35">
        <v>12</v>
      </c>
      <c r="AI4" s="40">
        <f>ROUNDUP(0.9*17.6*AH4^0.64,2)</f>
        <v>77.710000000000008</v>
      </c>
      <c r="AJ4" s="40">
        <f>ROUNDUP(1.1*17.6*AH4^0.64,2)</f>
        <v>94.97</v>
      </c>
      <c r="AK4" s="36" t="str">
        <f>CONCATENATE(AI4," ",AJ4)</f>
        <v>77.71 94.97</v>
      </c>
      <c r="AL4" s="36">
        <f>50+95</f>
        <v>145</v>
      </c>
      <c r="AM4" s="36">
        <f>115+135</f>
        <v>250</v>
      </c>
      <c r="AN4" s="40">
        <v>2398.4</v>
      </c>
      <c r="AO4" s="40">
        <v>227.4</v>
      </c>
      <c r="AP4" s="40">
        <v>94.9</v>
      </c>
      <c r="AQ4" s="35">
        <v>25</v>
      </c>
      <c r="AR4" s="37">
        <f>(1-0.238*LN(35))/(1-0.238*LN(AQ4))</f>
        <v>0.65764084547292945</v>
      </c>
      <c r="AS4" s="40">
        <f>AR4*AN4</f>
        <v>1577.2858037822741</v>
      </c>
      <c r="AT4" s="40">
        <f>10.5523*AO4^0.624-113.857</f>
        <v>198.02073885954385</v>
      </c>
      <c r="AU4" s="41">
        <f>3.351*AP4^0.7688-28.9</f>
        <v>82.093281630882302</v>
      </c>
      <c r="AV4" s="263">
        <f>_xlfn.PERCENTILE.INC(AS4:AS17,85%)</f>
        <v>1577.3384150499119</v>
      </c>
      <c r="AW4" s="263">
        <f t="shared" ref="AW4:AX4" si="1">_xlfn.PERCENTILE.INC(AT4:AT17,85%)</f>
        <v>198.11486830652458</v>
      </c>
      <c r="AX4" s="263">
        <f t="shared" si="1"/>
        <v>82.183188106073175</v>
      </c>
      <c r="AY4" s="259">
        <v>2.7490000000000001E-4</v>
      </c>
      <c r="AZ4" s="259">
        <f>AY4*10^6</f>
        <v>274.90000000000003</v>
      </c>
      <c r="BA4" s="259">
        <f>(1/($BI$4*10^6/(0.711*10^-4*(1/AV4)^0.854))^(1/3.89))*10^6</f>
        <v>203.91055971774617</v>
      </c>
      <c r="BB4" s="259" t="str">
        <f>IF(AZ4&lt;BA4,"Safe","Unsafe")</f>
        <v>Unsafe</v>
      </c>
      <c r="BC4" s="259">
        <v>5.3499999999999999E-4</v>
      </c>
      <c r="BD4" s="259">
        <f>BC4*10^6</f>
        <v>535</v>
      </c>
      <c r="BE4" s="259">
        <f>(1/((($BI$4*10^6/(1.41*10^-8)))^(1/4.5337)))*10^6</f>
        <v>416.02417627014421</v>
      </c>
      <c r="BF4" s="259" t="str">
        <f>IF(BD4&lt;BE4,"Safe","Unsafe")</f>
        <v>Unsafe</v>
      </c>
      <c r="BG4" s="259">
        <f>+(0.711*10^-4*(1/AY4)^3.89*(1/AV4)^0.854)/10^6</f>
        <v>9.3853833199151619</v>
      </c>
      <c r="BH4" s="259">
        <f>+(1.41*10^-8*(1/BC4)^4.5337)/10^6</f>
        <v>9.5913904572490996</v>
      </c>
      <c r="BI4" s="259">
        <v>30</v>
      </c>
      <c r="BJ4" s="259">
        <v>45</v>
      </c>
      <c r="BK4" s="259">
        <v>1.998E-4</v>
      </c>
      <c r="BL4" s="259">
        <f>BK4*10^6</f>
        <v>199.8</v>
      </c>
      <c r="BM4" s="259">
        <f>BA4</f>
        <v>203.91055971774617</v>
      </c>
      <c r="BN4" s="259" t="str">
        <f>IF(BL4&lt;BM4,"Safe","Unsafe")</f>
        <v>Safe</v>
      </c>
      <c r="BO4" s="259">
        <v>3.8450000000000002E-4</v>
      </c>
      <c r="BP4" s="259">
        <f>BO4*10^6</f>
        <v>384.5</v>
      </c>
      <c r="BQ4" s="259">
        <f>BE4</f>
        <v>416.02417627014421</v>
      </c>
      <c r="BR4" s="259" t="str">
        <f>IF(BP4&lt;BQ4,"Safe","Unsafe")</f>
        <v>Safe</v>
      </c>
      <c r="BS4" s="259">
        <f>+(0.711*10^-4*(1/BK4)^3.89*(1/AV4)^0.854)/10^6</f>
        <v>32.473217437078652</v>
      </c>
      <c r="BT4" s="259">
        <f>+(1.41*10^-8*(1/BO4)^4.5337)/10^6</f>
        <v>42.88195307455554</v>
      </c>
    </row>
    <row r="5" spans="1:72" s="42" customFormat="1" ht="49.95" customHeight="1" x14ac:dyDescent="0.3">
      <c r="A5" s="35">
        <v>2</v>
      </c>
      <c r="B5" s="36">
        <v>65</v>
      </c>
      <c r="C5" s="36" t="s">
        <v>63</v>
      </c>
      <c r="D5" s="36">
        <v>40000</v>
      </c>
      <c r="E5" s="35">
        <v>0.56000000000000005</v>
      </c>
      <c r="F5" s="37">
        <v>0.17</v>
      </c>
      <c r="G5" s="37">
        <v>0.11899999999999999</v>
      </c>
      <c r="H5" s="37">
        <v>0.1</v>
      </c>
      <c r="I5" s="37">
        <v>7.2999999999999995E-2</v>
      </c>
      <c r="J5" s="37">
        <v>4.4999999999999998E-2</v>
      </c>
      <c r="K5" s="37">
        <v>3.5000000000000003E-2</v>
      </c>
      <c r="L5" s="37">
        <v>2.3E-2</v>
      </c>
      <c r="M5" s="37" t="str">
        <f t="shared" si="0"/>
        <v>0.17,0.119,0.1,0.073,0.045,0.035,0.023</v>
      </c>
      <c r="N5" s="37" t="s">
        <v>59</v>
      </c>
      <c r="O5" s="37"/>
      <c r="P5" s="38">
        <f t="shared" ref="P5:P68" si="2">+B5</f>
        <v>65</v>
      </c>
      <c r="Q5" s="36">
        <f>+P5-P4</f>
        <v>65</v>
      </c>
      <c r="R5" s="37">
        <f t="shared" ref="R5:R68" si="3">+F5-H5</f>
        <v>7.0000000000000007E-2</v>
      </c>
      <c r="S5" s="36">
        <f>+S4+1</f>
        <v>2</v>
      </c>
      <c r="T5" s="36">
        <f>+P5-P4</f>
        <v>65</v>
      </c>
      <c r="U5" s="36">
        <f>+T5+U4</f>
        <v>65</v>
      </c>
      <c r="V5" s="39">
        <f>(R5+R4)/2</f>
        <v>6.5000000000000002E-2</v>
      </c>
      <c r="W5" s="39">
        <f>V5*T5</f>
        <v>4.2250000000000005</v>
      </c>
      <c r="X5" s="37">
        <f>+X4+W5</f>
        <v>4.2250000000000005</v>
      </c>
      <c r="Y5" s="39" t="e">
        <f t="shared" ref="Y5:Y68" si="4">X5-(($X$2/$U$2)*U5)</f>
        <v>#REF!</v>
      </c>
      <c r="Z5" s="37"/>
      <c r="AA5" s="35">
        <v>0.35</v>
      </c>
      <c r="AB5" s="35">
        <v>0.35</v>
      </c>
      <c r="AC5" s="35">
        <v>0.35</v>
      </c>
      <c r="AD5" s="35" t="s">
        <v>60</v>
      </c>
      <c r="AE5" s="35">
        <f t="shared" ref="AE5:AE68" si="5">ROUNDUP(0.2*(AM5)^0.45*AI5,2)</f>
        <v>186.45999999999998</v>
      </c>
      <c r="AF5" s="35">
        <f t="shared" ref="AF5:AF68" si="6">ROUNDUP(0.2*(AM5)^0.45*AJ5,2)</f>
        <v>227.88</v>
      </c>
      <c r="AG5" s="36" t="str">
        <f t="shared" ref="AG5:AG68" si="7">CONCATENATE(AE5," ",AF5)</f>
        <v>186.46 227.88</v>
      </c>
      <c r="AH5" s="35">
        <v>12</v>
      </c>
      <c r="AI5" s="40">
        <f t="shared" ref="AI5:AI68" si="8">ROUNDUP(0.9*17.6*AH5^0.64,2)</f>
        <v>77.710000000000008</v>
      </c>
      <c r="AJ5" s="40">
        <f t="shared" ref="AJ5:AJ68" si="9">ROUNDUP(1.1*17.6*AH5^0.64,2)</f>
        <v>94.97</v>
      </c>
      <c r="AK5" s="36" t="str">
        <f t="shared" ref="AK5:AK68" si="10">CONCATENATE(AI5," ",AJ5)</f>
        <v>77.71 94.97</v>
      </c>
      <c r="AL5" s="36">
        <f t="shared" ref="AL5:AL68" si="11">50+95</f>
        <v>145</v>
      </c>
      <c r="AM5" s="36">
        <f t="shared" ref="AM5:AM68" si="12">115+135</f>
        <v>250</v>
      </c>
      <c r="AN5" s="40">
        <v>2396.8000000000002</v>
      </c>
      <c r="AO5" s="40">
        <v>226.8</v>
      </c>
      <c r="AP5" s="40">
        <v>95</v>
      </c>
      <c r="AQ5" s="35">
        <v>25</v>
      </c>
      <c r="AR5" s="37">
        <f t="shared" ref="AR5:AR72" si="13">(1-0.238*LN(35))/(1-0.238*LN(AQ5))</f>
        <v>0.65764084547292945</v>
      </c>
      <c r="AS5" s="40">
        <f t="shared" ref="AS5:AS68" si="14">AR5*AN5</f>
        <v>1576.2335784295174</v>
      </c>
      <c r="AT5" s="40">
        <f t="shared" ref="AT5:AT68" si="15">10.5523*AO5^0.624-113.857</f>
        <v>197.5069964804334</v>
      </c>
      <c r="AU5" s="41">
        <f t="shared" ref="AU5:AU68" si="16">3.351*AP5^0.7688-28.9</f>
        <v>82.183188106073175</v>
      </c>
      <c r="AV5" s="263"/>
      <c r="AW5" s="263"/>
      <c r="AX5" s="263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>
        <f t="shared" ref="BL5:BL68" si="17">BK5*10^6</f>
        <v>0</v>
      </c>
      <c r="BM5" s="260" t="e">
        <f>#REF!</f>
        <v>#REF!</v>
      </c>
      <c r="BN5" s="260"/>
      <c r="BO5" s="260"/>
      <c r="BP5" s="260">
        <f t="shared" ref="BP5:BP68" si="18">BO5*10^6</f>
        <v>0</v>
      </c>
      <c r="BQ5" s="260" t="e">
        <f>#REF!</f>
        <v>#REF!</v>
      </c>
      <c r="BR5" s="260"/>
      <c r="BS5" s="260"/>
      <c r="BT5" s="260"/>
    </row>
    <row r="6" spans="1:72" s="42" customFormat="1" ht="49.95" customHeight="1" x14ac:dyDescent="0.3">
      <c r="A6" s="35">
        <v>3</v>
      </c>
      <c r="B6" s="36">
        <v>130</v>
      </c>
      <c r="C6" s="36" t="s">
        <v>63</v>
      </c>
      <c r="D6" s="36">
        <v>40000</v>
      </c>
      <c r="E6" s="35">
        <v>0.56000000000000005</v>
      </c>
      <c r="F6" s="37">
        <v>0.14100000000000001</v>
      </c>
      <c r="G6" s="37">
        <v>0.11600000000000001</v>
      </c>
      <c r="H6" s="37">
        <v>0.1</v>
      </c>
      <c r="I6" s="37">
        <v>8.1000000000000003E-2</v>
      </c>
      <c r="J6" s="37">
        <v>5.3999999999999999E-2</v>
      </c>
      <c r="K6" s="37">
        <v>4.3999999999999997E-2</v>
      </c>
      <c r="L6" s="37">
        <v>2.6000000000000002E-2</v>
      </c>
      <c r="M6" s="37" t="str">
        <f t="shared" si="0"/>
        <v>0.141,0.116,0.1,0.081,0.054,0.044,0.026</v>
      </c>
      <c r="N6" s="37" t="s">
        <v>59</v>
      </c>
      <c r="O6" s="37"/>
      <c r="P6" s="38">
        <f t="shared" si="2"/>
        <v>130</v>
      </c>
      <c r="Q6" s="36">
        <f>+P6-P5</f>
        <v>65</v>
      </c>
      <c r="R6" s="37">
        <f t="shared" si="3"/>
        <v>4.1000000000000009E-2</v>
      </c>
      <c r="S6" s="36">
        <f t="shared" ref="S6:S69" si="19">+S5+1</f>
        <v>3</v>
      </c>
      <c r="T6" s="36">
        <f t="shared" ref="T6:T69" si="20">+P6-P5</f>
        <v>65</v>
      </c>
      <c r="U6" s="36">
        <f t="shared" ref="U6:U69" si="21">+T6+U5</f>
        <v>130</v>
      </c>
      <c r="V6" s="39">
        <f t="shared" ref="V6:V69" si="22">(R6+R5)/2</f>
        <v>5.5500000000000008E-2</v>
      </c>
      <c r="W6" s="39">
        <f t="shared" ref="W6:W69" si="23">V6*T6</f>
        <v>3.6075000000000004</v>
      </c>
      <c r="X6" s="37">
        <f t="shared" ref="X6:X69" si="24">+X5+W6</f>
        <v>7.8325000000000014</v>
      </c>
      <c r="Y6" s="39" t="e">
        <f t="shared" si="4"/>
        <v>#REF!</v>
      </c>
      <c r="Z6" s="37"/>
      <c r="AA6" s="35">
        <v>0.35</v>
      </c>
      <c r="AB6" s="35">
        <v>0.35</v>
      </c>
      <c r="AC6" s="35">
        <v>0.35</v>
      </c>
      <c r="AD6" s="35" t="s">
        <v>60</v>
      </c>
      <c r="AE6" s="35">
        <f t="shared" si="5"/>
        <v>186.45999999999998</v>
      </c>
      <c r="AF6" s="35">
        <f t="shared" si="6"/>
        <v>227.88</v>
      </c>
      <c r="AG6" s="36" t="str">
        <f t="shared" si="7"/>
        <v>186.46 227.88</v>
      </c>
      <c r="AH6" s="35">
        <v>12</v>
      </c>
      <c r="AI6" s="40">
        <f t="shared" si="8"/>
        <v>77.710000000000008</v>
      </c>
      <c r="AJ6" s="40">
        <f t="shared" si="9"/>
        <v>94.97</v>
      </c>
      <c r="AK6" s="36" t="str">
        <f>CONCATENATE(AI6," ",AJ6)</f>
        <v>77.71 94.97</v>
      </c>
      <c r="AL6" s="36">
        <f t="shared" si="11"/>
        <v>145</v>
      </c>
      <c r="AM6" s="36">
        <f t="shared" si="12"/>
        <v>250</v>
      </c>
      <c r="AN6" s="40">
        <v>2391.9</v>
      </c>
      <c r="AO6" s="40">
        <v>227.3</v>
      </c>
      <c r="AP6" s="40">
        <v>95</v>
      </c>
      <c r="AQ6" s="35">
        <v>25</v>
      </c>
      <c r="AR6" s="37">
        <f t="shared" si="13"/>
        <v>0.65764084547292945</v>
      </c>
      <c r="AS6" s="40">
        <f t="shared" si="14"/>
        <v>1573.0111382867001</v>
      </c>
      <c r="AT6" s="40">
        <f t="shared" si="15"/>
        <v>197.9351505563051</v>
      </c>
      <c r="AU6" s="41">
        <f t="shared" si="16"/>
        <v>82.183188106073175</v>
      </c>
      <c r="AV6" s="263"/>
      <c r="AW6" s="263"/>
      <c r="AX6" s="263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>
        <f t="shared" si="17"/>
        <v>0</v>
      </c>
      <c r="BM6" s="260" t="e">
        <f>#REF!</f>
        <v>#REF!</v>
      </c>
      <c r="BN6" s="260"/>
      <c r="BO6" s="260"/>
      <c r="BP6" s="260">
        <f t="shared" si="18"/>
        <v>0</v>
      </c>
      <c r="BQ6" s="260" t="e">
        <f>#REF!</f>
        <v>#REF!</v>
      </c>
      <c r="BR6" s="260"/>
      <c r="BS6" s="260"/>
      <c r="BT6" s="260"/>
    </row>
    <row r="7" spans="1:72" s="42" customFormat="1" ht="49.95" customHeight="1" x14ac:dyDescent="0.3">
      <c r="A7" s="35">
        <v>4</v>
      </c>
      <c r="B7" s="36">
        <v>195</v>
      </c>
      <c r="C7" s="36" t="s">
        <v>63</v>
      </c>
      <c r="D7" s="36">
        <v>40000</v>
      </c>
      <c r="E7" s="35">
        <v>0.56000000000000005</v>
      </c>
      <c r="F7" s="37">
        <v>8.5000000000000006E-2</v>
      </c>
      <c r="G7" s="37">
        <v>6.0999999999999999E-2</v>
      </c>
      <c r="H7" s="37">
        <v>5.3999999999999999E-2</v>
      </c>
      <c r="I7" s="37">
        <v>4.4999999999999998E-2</v>
      </c>
      <c r="J7" s="37">
        <v>3.4000000000000002E-2</v>
      </c>
      <c r="K7" s="37">
        <v>2.9000000000000001E-2</v>
      </c>
      <c r="L7" s="37">
        <v>2.3E-2</v>
      </c>
      <c r="M7" s="37" t="str">
        <f t="shared" si="0"/>
        <v>0.085,0.061,0.054,0.045,0.034,0.029,0.023</v>
      </c>
      <c r="N7" s="37" t="s">
        <v>59</v>
      </c>
      <c r="O7" s="37"/>
      <c r="P7" s="38">
        <f t="shared" si="2"/>
        <v>195</v>
      </c>
      <c r="Q7" s="36">
        <f t="shared" ref="Q7:Q70" si="25">+P7-P6</f>
        <v>65</v>
      </c>
      <c r="R7" s="37">
        <f t="shared" si="3"/>
        <v>3.1000000000000007E-2</v>
      </c>
      <c r="S7" s="36">
        <f t="shared" si="19"/>
        <v>4</v>
      </c>
      <c r="T7" s="36">
        <f t="shared" si="20"/>
        <v>65</v>
      </c>
      <c r="U7" s="36">
        <f t="shared" si="21"/>
        <v>195</v>
      </c>
      <c r="V7" s="39">
        <f t="shared" si="22"/>
        <v>3.6000000000000004E-2</v>
      </c>
      <c r="W7" s="39">
        <f t="shared" si="23"/>
        <v>2.3400000000000003</v>
      </c>
      <c r="X7" s="37">
        <f t="shared" si="24"/>
        <v>10.172500000000001</v>
      </c>
      <c r="Y7" s="39" t="e">
        <f t="shared" si="4"/>
        <v>#REF!</v>
      </c>
      <c r="Z7" s="37"/>
      <c r="AA7" s="35">
        <v>0.35</v>
      </c>
      <c r="AB7" s="35">
        <v>0.35</v>
      </c>
      <c r="AC7" s="35">
        <v>0.35</v>
      </c>
      <c r="AD7" s="35" t="s">
        <v>60</v>
      </c>
      <c r="AE7" s="35">
        <f t="shared" si="5"/>
        <v>186.45999999999998</v>
      </c>
      <c r="AF7" s="35">
        <f t="shared" si="6"/>
        <v>227.88</v>
      </c>
      <c r="AG7" s="36" t="str">
        <f t="shared" si="7"/>
        <v>186.46 227.88</v>
      </c>
      <c r="AH7" s="35">
        <v>12</v>
      </c>
      <c r="AI7" s="40">
        <f t="shared" si="8"/>
        <v>77.710000000000008</v>
      </c>
      <c r="AJ7" s="40">
        <f t="shared" si="9"/>
        <v>94.97</v>
      </c>
      <c r="AK7" s="36" t="str">
        <f t="shared" si="10"/>
        <v>77.71 94.97</v>
      </c>
      <c r="AL7" s="36">
        <f t="shared" si="11"/>
        <v>145</v>
      </c>
      <c r="AM7" s="36">
        <f t="shared" si="12"/>
        <v>250</v>
      </c>
      <c r="AN7" s="40">
        <v>2400</v>
      </c>
      <c r="AO7" s="35">
        <v>227</v>
      </c>
      <c r="AP7" s="35">
        <v>95</v>
      </c>
      <c r="AQ7" s="35">
        <v>25</v>
      </c>
      <c r="AR7" s="37">
        <f t="shared" si="13"/>
        <v>0.65764084547292945</v>
      </c>
      <c r="AS7" s="40">
        <f t="shared" si="14"/>
        <v>1578.3380291350306</v>
      </c>
      <c r="AT7" s="40">
        <f t="shared" si="15"/>
        <v>197.67830065706644</v>
      </c>
      <c r="AU7" s="41">
        <f t="shared" si="16"/>
        <v>82.183188106073175</v>
      </c>
      <c r="AV7" s="263"/>
      <c r="AW7" s="263"/>
      <c r="AX7" s="263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>
        <f t="shared" si="17"/>
        <v>0</v>
      </c>
      <c r="BM7" s="260" t="e">
        <f>#REF!</f>
        <v>#REF!</v>
      </c>
      <c r="BN7" s="260"/>
      <c r="BO7" s="260"/>
      <c r="BP7" s="260">
        <f t="shared" si="18"/>
        <v>0</v>
      </c>
      <c r="BQ7" s="260" t="e">
        <f>#REF!</f>
        <v>#REF!</v>
      </c>
      <c r="BR7" s="260"/>
      <c r="BS7" s="260"/>
      <c r="BT7" s="260"/>
    </row>
    <row r="8" spans="1:72" s="42" customFormat="1" ht="49.95" customHeight="1" x14ac:dyDescent="0.3">
      <c r="A8" s="35">
        <v>5</v>
      </c>
      <c r="B8" s="36">
        <v>260</v>
      </c>
      <c r="C8" s="36" t="s">
        <v>63</v>
      </c>
      <c r="D8" s="36">
        <v>40000</v>
      </c>
      <c r="E8" s="35">
        <v>0.56000000000000005</v>
      </c>
      <c r="F8" s="37">
        <v>0.112</v>
      </c>
      <c r="G8" s="37">
        <v>8.3000000000000004E-2</v>
      </c>
      <c r="H8" s="37">
        <v>6.9000000000000006E-2</v>
      </c>
      <c r="I8" s="37">
        <v>5.6000000000000001E-2</v>
      </c>
      <c r="J8" s="37">
        <v>3.7999999999999999E-2</v>
      </c>
      <c r="K8" s="37">
        <v>3.2000000000000001E-2</v>
      </c>
      <c r="L8" s="37">
        <v>2.4E-2</v>
      </c>
      <c r="M8" s="37" t="str">
        <f t="shared" si="0"/>
        <v>0.112,0.083,0.069,0.056,0.038,0.032,0.024</v>
      </c>
      <c r="N8" s="37" t="s">
        <v>59</v>
      </c>
      <c r="O8" s="37"/>
      <c r="P8" s="38">
        <f t="shared" si="2"/>
        <v>260</v>
      </c>
      <c r="Q8" s="36">
        <f t="shared" si="25"/>
        <v>65</v>
      </c>
      <c r="R8" s="37">
        <f t="shared" si="3"/>
        <v>4.2999999999999997E-2</v>
      </c>
      <c r="S8" s="36">
        <f t="shared" si="19"/>
        <v>5</v>
      </c>
      <c r="T8" s="36">
        <f t="shared" si="20"/>
        <v>65</v>
      </c>
      <c r="U8" s="36">
        <f t="shared" si="21"/>
        <v>260</v>
      </c>
      <c r="V8" s="39">
        <f t="shared" si="22"/>
        <v>3.7000000000000005E-2</v>
      </c>
      <c r="W8" s="39">
        <f t="shared" si="23"/>
        <v>2.4050000000000002</v>
      </c>
      <c r="X8" s="37">
        <f t="shared" si="24"/>
        <v>12.577500000000001</v>
      </c>
      <c r="Y8" s="39" t="e">
        <f t="shared" si="4"/>
        <v>#REF!</v>
      </c>
      <c r="Z8" s="37"/>
      <c r="AA8" s="35">
        <v>0.35</v>
      </c>
      <c r="AB8" s="35">
        <v>0.35</v>
      </c>
      <c r="AC8" s="35">
        <v>0.35</v>
      </c>
      <c r="AD8" s="35" t="s">
        <v>60</v>
      </c>
      <c r="AE8" s="35">
        <f t="shared" si="5"/>
        <v>186.45999999999998</v>
      </c>
      <c r="AF8" s="35">
        <f t="shared" si="6"/>
        <v>227.88</v>
      </c>
      <c r="AG8" s="36" t="str">
        <f t="shared" si="7"/>
        <v>186.46 227.88</v>
      </c>
      <c r="AH8" s="35">
        <v>12</v>
      </c>
      <c r="AI8" s="40">
        <f t="shared" si="8"/>
        <v>77.710000000000008</v>
      </c>
      <c r="AJ8" s="40">
        <f t="shared" si="9"/>
        <v>94.97</v>
      </c>
      <c r="AK8" s="36" t="str">
        <f t="shared" si="10"/>
        <v>77.71 94.97</v>
      </c>
      <c r="AL8" s="36">
        <f t="shared" si="11"/>
        <v>145</v>
      </c>
      <c r="AM8" s="36">
        <f t="shared" si="12"/>
        <v>250</v>
      </c>
      <c r="AN8" s="40">
        <v>2387.1</v>
      </c>
      <c r="AO8" s="35">
        <v>227.7</v>
      </c>
      <c r="AP8" s="35">
        <v>95</v>
      </c>
      <c r="AQ8" s="35">
        <v>25</v>
      </c>
      <c r="AR8" s="37">
        <f t="shared" si="13"/>
        <v>0.65764084547292945</v>
      </c>
      <c r="AS8" s="40">
        <f t="shared" si="14"/>
        <v>1569.8544622284298</v>
      </c>
      <c r="AT8" s="40">
        <f t="shared" si="15"/>
        <v>198.27741889967663</v>
      </c>
      <c r="AU8" s="41">
        <f t="shared" si="16"/>
        <v>82.183188106073175</v>
      </c>
      <c r="AV8" s="263"/>
      <c r="AW8" s="263"/>
      <c r="AX8" s="263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>
        <f t="shared" si="17"/>
        <v>0</v>
      </c>
      <c r="BM8" s="260" t="e">
        <f>#REF!</f>
        <v>#REF!</v>
      </c>
      <c r="BN8" s="260"/>
      <c r="BO8" s="260"/>
      <c r="BP8" s="260">
        <f t="shared" si="18"/>
        <v>0</v>
      </c>
      <c r="BQ8" s="260" t="e">
        <f>#REF!</f>
        <v>#REF!</v>
      </c>
      <c r="BR8" s="260"/>
      <c r="BS8" s="260"/>
      <c r="BT8" s="260"/>
    </row>
    <row r="9" spans="1:72" s="42" customFormat="1" ht="49.95" customHeight="1" x14ac:dyDescent="0.3">
      <c r="A9" s="35">
        <v>6</v>
      </c>
      <c r="B9" s="36">
        <v>325</v>
      </c>
      <c r="C9" s="36" t="s">
        <v>63</v>
      </c>
      <c r="D9" s="36">
        <v>40000</v>
      </c>
      <c r="E9" s="35">
        <v>0.56000000000000005</v>
      </c>
      <c r="F9" s="37">
        <v>0.115</v>
      </c>
      <c r="G9" s="37">
        <v>8.5000000000000006E-2</v>
      </c>
      <c r="H9" s="37">
        <v>7.1000000000000008E-2</v>
      </c>
      <c r="I9" s="37">
        <v>5.5E-2</v>
      </c>
      <c r="J9" s="37">
        <v>3.7999999999999999E-2</v>
      </c>
      <c r="K9" s="37">
        <v>3.1E-2</v>
      </c>
      <c r="L9" s="37">
        <v>2.2000000000000002E-2</v>
      </c>
      <c r="M9" s="37" t="str">
        <f t="shared" si="0"/>
        <v>0.115,0.085,0.071,0.055,0.038,0.031,0.022</v>
      </c>
      <c r="N9" s="37" t="s">
        <v>59</v>
      </c>
      <c r="O9" s="37"/>
      <c r="P9" s="38">
        <f t="shared" si="2"/>
        <v>325</v>
      </c>
      <c r="Q9" s="36">
        <f t="shared" si="25"/>
        <v>65</v>
      </c>
      <c r="R9" s="37">
        <f t="shared" si="3"/>
        <v>4.3999999999999997E-2</v>
      </c>
      <c r="S9" s="36">
        <f t="shared" si="19"/>
        <v>6</v>
      </c>
      <c r="T9" s="36">
        <f t="shared" si="20"/>
        <v>65</v>
      </c>
      <c r="U9" s="36">
        <f t="shared" si="21"/>
        <v>325</v>
      </c>
      <c r="V9" s="39">
        <f t="shared" si="22"/>
        <v>4.3499999999999997E-2</v>
      </c>
      <c r="W9" s="39">
        <f t="shared" si="23"/>
        <v>2.8274999999999997</v>
      </c>
      <c r="X9" s="37">
        <f t="shared" si="24"/>
        <v>15.405000000000001</v>
      </c>
      <c r="Y9" s="39" t="e">
        <f t="shared" si="4"/>
        <v>#REF!</v>
      </c>
      <c r="Z9" s="37"/>
      <c r="AA9" s="35">
        <v>0.35</v>
      </c>
      <c r="AB9" s="35">
        <v>0.35</v>
      </c>
      <c r="AC9" s="35">
        <v>0.35</v>
      </c>
      <c r="AD9" s="35" t="s">
        <v>60</v>
      </c>
      <c r="AE9" s="35">
        <f t="shared" si="5"/>
        <v>186.45999999999998</v>
      </c>
      <c r="AF9" s="35">
        <f t="shared" si="6"/>
        <v>227.88</v>
      </c>
      <c r="AG9" s="36" t="str">
        <f t="shared" si="7"/>
        <v>186.46 227.88</v>
      </c>
      <c r="AH9" s="35">
        <v>12</v>
      </c>
      <c r="AI9" s="40">
        <f t="shared" si="8"/>
        <v>77.710000000000008</v>
      </c>
      <c r="AJ9" s="40">
        <f t="shared" si="9"/>
        <v>94.97</v>
      </c>
      <c r="AK9" s="36" t="str">
        <f t="shared" si="10"/>
        <v>77.71 94.97</v>
      </c>
      <c r="AL9" s="36">
        <f t="shared" si="11"/>
        <v>145</v>
      </c>
      <c r="AM9" s="36">
        <f t="shared" si="12"/>
        <v>250</v>
      </c>
      <c r="AN9" s="40">
        <v>2359.6999999999998</v>
      </c>
      <c r="AO9" s="35">
        <v>227.5</v>
      </c>
      <c r="AP9" s="35">
        <v>94.9</v>
      </c>
      <c r="AQ9" s="35">
        <v>25</v>
      </c>
      <c r="AR9" s="37">
        <f t="shared" si="13"/>
        <v>0.65764084547292945</v>
      </c>
      <c r="AS9" s="40">
        <f t="shared" si="14"/>
        <v>1551.8351030624715</v>
      </c>
      <c r="AT9" s="40">
        <f t="shared" si="15"/>
        <v>198.10631301214815</v>
      </c>
      <c r="AU9" s="41">
        <f t="shared" si="16"/>
        <v>82.093281630882302</v>
      </c>
      <c r="AV9" s="263"/>
      <c r="AW9" s="263"/>
      <c r="AX9" s="263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>
        <f t="shared" si="17"/>
        <v>0</v>
      </c>
      <c r="BM9" s="260" t="e">
        <f>#REF!</f>
        <v>#REF!</v>
      </c>
      <c r="BN9" s="260"/>
      <c r="BO9" s="260"/>
      <c r="BP9" s="260">
        <f t="shared" si="18"/>
        <v>0</v>
      </c>
      <c r="BQ9" s="260" t="e">
        <f>#REF!</f>
        <v>#REF!</v>
      </c>
      <c r="BR9" s="260"/>
      <c r="BS9" s="260"/>
      <c r="BT9" s="260"/>
    </row>
    <row r="10" spans="1:72" s="42" customFormat="1" ht="49.95" customHeight="1" x14ac:dyDescent="0.3">
      <c r="A10" s="35">
        <v>7</v>
      </c>
      <c r="B10" s="36">
        <v>390</v>
      </c>
      <c r="C10" s="36" t="s">
        <v>63</v>
      </c>
      <c r="D10" s="36">
        <v>40000</v>
      </c>
      <c r="E10" s="35">
        <v>0.56000000000000005</v>
      </c>
      <c r="F10" s="37">
        <v>7.5999999999999998E-2</v>
      </c>
      <c r="G10" s="37">
        <v>6.6000000000000003E-2</v>
      </c>
      <c r="H10" s="37">
        <v>5.7000000000000002E-2</v>
      </c>
      <c r="I10" s="37">
        <v>4.5999999999999999E-2</v>
      </c>
      <c r="J10" s="37">
        <v>3.3000000000000002E-2</v>
      </c>
      <c r="K10" s="37">
        <v>2.9000000000000001E-2</v>
      </c>
      <c r="L10" s="37">
        <v>2.2000000000000002E-2</v>
      </c>
      <c r="M10" s="37" t="str">
        <f t="shared" si="0"/>
        <v>0.076,0.066,0.057,0.046,0.033,0.029,0.022</v>
      </c>
      <c r="N10" s="37" t="s">
        <v>59</v>
      </c>
      <c r="O10" s="37"/>
      <c r="P10" s="38">
        <f t="shared" si="2"/>
        <v>390</v>
      </c>
      <c r="Q10" s="36">
        <f t="shared" si="25"/>
        <v>65</v>
      </c>
      <c r="R10" s="37">
        <f t="shared" si="3"/>
        <v>1.8999999999999996E-2</v>
      </c>
      <c r="S10" s="36">
        <f t="shared" si="19"/>
        <v>7</v>
      </c>
      <c r="T10" s="36">
        <f t="shared" si="20"/>
        <v>65</v>
      </c>
      <c r="U10" s="36">
        <f t="shared" si="21"/>
        <v>390</v>
      </c>
      <c r="V10" s="39">
        <f t="shared" si="22"/>
        <v>3.15E-2</v>
      </c>
      <c r="W10" s="39">
        <f t="shared" si="23"/>
        <v>2.0474999999999999</v>
      </c>
      <c r="X10" s="37">
        <f t="shared" si="24"/>
        <v>17.452500000000001</v>
      </c>
      <c r="Y10" s="39" t="e">
        <f t="shared" si="4"/>
        <v>#REF!</v>
      </c>
      <c r="Z10" s="37"/>
      <c r="AA10" s="35">
        <v>0.35</v>
      </c>
      <c r="AB10" s="35">
        <v>0.35</v>
      </c>
      <c r="AC10" s="35">
        <v>0.35</v>
      </c>
      <c r="AD10" s="35" t="s">
        <v>60</v>
      </c>
      <c r="AE10" s="35">
        <f t="shared" si="5"/>
        <v>186.45999999999998</v>
      </c>
      <c r="AF10" s="35">
        <f t="shared" si="6"/>
        <v>227.88</v>
      </c>
      <c r="AG10" s="36" t="str">
        <f t="shared" si="7"/>
        <v>186.46 227.88</v>
      </c>
      <c r="AH10" s="35">
        <v>12</v>
      </c>
      <c r="AI10" s="40">
        <f t="shared" si="8"/>
        <v>77.710000000000008</v>
      </c>
      <c r="AJ10" s="40">
        <f t="shared" si="9"/>
        <v>94.97</v>
      </c>
      <c r="AK10" s="36" t="str">
        <f t="shared" si="10"/>
        <v>77.71 94.97</v>
      </c>
      <c r="AL10" s="36">
        <f t="shared" si="11"/>
        <v>145</v>
      </c>
      <c r="AM10" s="36">
        <f t="shared" si="12"/>
        <v>250</v>
      </c>
      <c r="AN10" s="40">
        <v>2387.1</v>
      </c>
      <c r="AO10" s="40">
        <v>227.2</v>
      </c>
      <c r="AP10" s="40">
        <v>94.9</v>
      </c>
      <c r="AQ10" s="35">
        <v>25</v>
      </c>
      <c r="AR10" s="37">
        <f t="shared" si="13"/>
        <v>0.65764084547292945</v>
      </c>
      <c r="AS10" s="40">
        <f t="shared" si="14"/>
        <v>1569.8544622284298</v>
      </c>
      <c r="AT10" s="40">
        <f t="shared" si="15"/>
        <v>197.84954809386474</v>
      </c>
      <c r="AU10" s="41">
        <f t="shared" si="16"/>
        <v>82.093281630882302</v>
      </c>
      <c r="AV10" s="263"/>
      <c r="AW10" s="263"/>
      <c r="AX10" s="263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>
        <f t="shared" si="17"/>
        <v>0</v>
      </c>
      <c r="BM10" s="260" t="e">
        <f>#REF!</f>
        <v>#REF!</v>
      </c>
      <c r="BN10" s="260"/>
      <c r="BO10" s="260"/>
      <c r="BP10" s="260">
        <f t="shared" si="18"/>
        <v>0</v>
      </c>
      <c r="BQ10" s="260" t="e">
        <f>#REF!</f>
        <v>#REF!</v>
      </c>
      <c r="BR10" s="260"/>
      <c r="BS10" s="260"/>
      <c r="BT10" s="260"/>
    </row>
    <row r="11" spans="1:72" s="42" customFormat="1" ht="49.95" customHeight="1" x14ac:dyDescent="0.3">
      <c r="A11" s="35">
        <v>8</v>
      </c>
      <c r="B11" s="36">
        <v>455</v>
      </c>
      <c r="C11" s="36" t="s">
        <v>63</v>
      </c>
      <c r="D11" s="36">
        <v>40000</v>
      </c>
      <c r="E11" s="35">
        <v>0.56000000000000005</v>
      </c>
      <c r="F11" s="37">
        <v>0.152</v>
      </c>
      <c r="G11" s="37">
        <v>0.111</v>
      </c>
      <c r="H11" s="37">
        <v>9.7000000000000003E-2</v>
      </c>
      <c r="I11" s="37">
        <v>7.6999999999999999E-2</v>
      </c>
      <c r="J11" s="37">
        <v>4.7E-2</v>
      </c>
      <c r="K11" s="37">
        <v>3.6000000000000004E-2</v>
      </c>
      <c r="L11" s="37">
        <v>2.4E-2</v>
      </c>
      <c r="M11" s="37" t="str">
        <f t="shared" si="0"/>
        <v>0.152,0.111,0.097,0.077,0.047,0.036,0.024</v>
      </c>
      <c r="N11" s="37" t="s">
        <v>59</v>
      </c>
      <c r="O11" s="37"/>
      <c r="P11" s="38">
        <f t="shared" si="2"/>
        <v>455</v>
      </c>
      <c r="Q11" s="36">
        <f t="shared" si="25"/>
        <v>65</v>
      </c>
      <c r="R11" s="37">
        <f t="shared" si="3"/>
        <v>5.4999999999999993E-2</v>
      </c>
      <c r="S11" s="36">
        <f t="shared" si="19"/>
        <v>8</v>
      </c>
      <c r="T11" s="36">
        <f t="shared" si="20"/>
        <v>65</v>
      </c>
      <c r="U11" s="36">
        <f t="shared" si="21"/>
        <v>455</v>
      </c>
      <c r="V11" s="39">
        <f t="shared" si="22"/>
        <v>3.6999999999999991E-2</v>
      </c>
      <c r="W11" s="39">
        <f t="shared" si="23"/>
        <v>2.4049999999999994</v>
      </c>
      <c r="X11" s="37">
        <f t="shared" si="24"/>
        <v>19.857500000000002</v>
      </c>
      <c r="Y11" s="39" t="e">
        <f t="shared" si="4"/>
        <v>#REF!</v>
      </c>
      <c r="Z11" s="37"/>
      <c r="AA11" s="35">
        <v>0.35</v>
      </c>
      <c r="AB11" s="35">
        <v>0.35</v>
      </c>
      <c r="AC11" s="35">
        <v>0.35</v>
      </c>
      <c r="AD11" s="35" t="s">
        <v>60</v>
      </c>
      <c r="AE11" s="35">
        <f t="shared" si="5"/>
        <v>186.45999999999998</v>
      </c>
      <c r="AF11" s="35">
        <f t="shared" si="6"/>
        <v>227.88</v>
      </c>
      <c r="AG11" s="36" t="str">
        <f t="shared" si="7"/>
        <v>186.46 227.88</v>
      </c>
      <c r="AH11" s="35">
        <v>12</v>
      </c>
      <c r="AI11" s="40">
        <f t="shared" si="8"/>
        <v>77.710000000000008</v>
      </c>
      <c r="AJ11" s="40">
        <f t="shared" si="9"/>
        <v>94.97</v>
      </c>
      <c r="AK11" s="36" t="str">
        <f t="shared" si="10"/>
        <v>77.71 94.97</v>
      </c>
      <c r="AL11" s="36">
        <f t="shared" si="11"/>
        <v>145</v>
      </c>
      <c r="AM11" s="36">
        <f t="shared" si="12"/>
        <v>250</v>
      </c>
      <c r="AN11" s="40">
        <v>2387.1</v>
      </c>
      <c r="AO11" s="40">
        <v>227.4</v>
      </c>
      <c r="AP11" s="40">
        <v>95</v>
      </c>
      <c r="AQ11" s="35">
        <v>25</v>
      </c>
      <c r="AR11" s="37">
        <f t="shared" si="13"/>
        <v>0.65764084547292945</v>
      </c>
      <c r="AS11" s="40">
        <f t="shared" si="14"/>
        <v>1569.8544622284298</v>
      </c>
      <c r="AT11" s="40">
        <f t="shared" si="15"/>
        <v>198.02073885954385</v>
      </c>
      <c r="AU11" s="41">
        <f t="shared" si="16"/>
        <v>82.183188106073175</v>
      </c>
      <c r="AV11" s="263"/>
      <c r="AW11" s="263"/>
      <c r="AX11" s="263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>
        <f t="shared" si="17"/>
        <v>0</v>
      </c>
      <c r="BM11" s="260" t="e">
        <f>#REF!</f>
        <v>#REF!</v>
      </c>
      <c r="BN11" s="260"/>
      <c r="BO11" s="260"/>
      <c r="BP11" s="260">
        <f t="shared" si="18"/>
        <v>0</v>
      </c>
      <c r="BQ11" s="260" t="e">
        <f>#REF!</f>
        <v>#REF!</v>
      </c>
      <c r="BR11" s="260"/>
      <c r="BS11" s="260"/>
      <c r="BT11" s="260"/>
    </row>
    <row r="12" spans="1:72" s="42" customFormat="1" ht="49.95" customHeight="1" x14ac:dyDescent="0.3">
      <c r="A12" s="35">
        <v>9</v>
      </c>
      <c r="B12" s="36">
        <v>520</v>
      </c>
      <c r="C12" s="36" t="s">
        <v>63</v>
      </c>
      <c r="D12" s="36">
        <v>40000</v>
      </c>
      <c r="E12" s="35">
        <v>0.56000000000000005</v>
      </c>
      <c r="F12" s="37">
        <v>0.14599999999999999</v>
      </c>
      <c r="G12" s="37">
        <v>0.11700000000000001</v>
      </c>
      <c r="H12" s="37">
        <v>0.1</v>
      </c>
      <c r="I12" s="37">
        <v>7.8E-2</v>
      </c>
      <c r="J12" s="37">
        <v>5.6000000000000001E-2</v>
      </c>
      <c r="K12" s="37">
        <v>4.5999999999999999E-2</v>
      </c>
      <c r="L12" s="37">
        <v>3.4000000000000002E-2</v>
      </c>
      <c r="M12" s="37" t="str">
        <f t="shared" si="0"/>
        <v>0.146,0.117,0.1,0.078,0.056,0.046,0.034</v>
      </c>
      <c r="N12" s="37" t="s">
        <v>59</v>
      </c>
      <c r="O12" s="37"/>
      <c r="P12" s="38">
        <f t="shared" si="2"/>
        <v>520</v>
      </c>
      <c r="Q12" s="36">
        <f t="shared" si="25"/>
        <v>65</v>
      </c>
      <c r="R12" s="37">
        <f t="shared" si="3"/>
        <v>4.5999999999999985E-2</v>
      </c>
      <c r="S12" s="36">
        <f t="shared" si="19"/>
        <v>9</v>
      </c>
      <c r="T12" s="36">
        <f t="shared" si="20"/>
        <v>65</v>
      </c>
      <c r="U12" s="36">
        <f t="shared" si="21"/>
        <v>520</v>
      </c>
      <c r="V12" s="39">
        <f t="shared" si="22"/>
        <v>5.0499999999999989E-2</v>
      </c>
      <c r="W12" s="39">
        <f t="shared" si="23"/>
        <v>3.2824999999999993</v>
      </c>
      <c r="X12" s="37">
        <f t="shared" si="24"/>
        <v>23.14</v>
      </c>
      <c r="Y12" s="39" t="e">
        <f t="shared" si="4"/>
        <v>#REF!</v>
      </c>
      <c r="Z12" s="37"/>
      <c r="AA12" s="35">
        <v>0.35</v>
      </c>
      <c r="AB12" s="35">
        <v>0.35</v>
      </c>
      <c r="AC12" s="35">
        <v>0.35</v>
      </c>
      <c r="AD12" s="35" t="s">
        <v>60</v>
      </c>
      <c r="AE12" s="35">
        <f t="shared" si="5"/>
        <v>186.45999999999998</v>
      </c>
      <c r="AF12" s="35">
        <f t="shared" si="6"/>
        <v>227.88</v>
      </c>
      <c r="AG12" s="36" t="str">
        <f t="shared" si="7"/>
        <v>186.46 227.88</v>
      </c>
      <c r="AH12" s="35">
        <v>12</v>
      </c>
      <c r="AI12" s="40">
        <f t="shared" si="8"/>
        <v>77.710000000000008</v>
      </c>
      <c r="AJ12" s="40">
        <f t="shared" si="9"/>
        <v>94.97</v>
      </c>
      <c r="AK12" s="36" t="str">
        <f t="shared" si="10"/>
        <v>77.71 94.97</v>
      </c>
      <c r="AL12" s="36">
        <f t="shared" si="11"/>
        <v>145</v>
      </c>
      <c r="AM12" s="36">
        <f t="shared" si="12"/>
        <v>250</v>
      </c>
      <c r="AN12" s="40">
        <v>2400</v>
      </c>
      <c r="AO12" s="40">
        <v>227.2</v>
      </c>
      <c r="AP12" s="40">
        <v>95</v>
      </c>
      <c r="AQ12" s="35">
        <v>25</v>
      </c>
      <c r="AR12" s="37">
        <f t="shared" si="13"/>
        <v>0.65764084547292945</v>
      </c>
      <c r="AS12" s="40">
        <f t="shared" si="14"/>
        <v>1578.3380291350306</v>
      </c>
      <c r="AT12" s="40">
        <f t="shared" si="15"/>
        <v>197.84954809386474</v>
      </c>
      <c r="AU12" s="41">
        <f t="shared" si="16"/>
        <v>82.183188106073175</v>
      </c>
      <c r="AV12" s="263"/>
      <c r="AW12" s="263"/>
      <c r="AX12" s="263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>
        <f t="shared" si="17"/>
        <v>0</v>
      </c>
      <c r="BM12" s="260" t="e">
        <f>#REF!</f>
        <v>#REF!</v>
      </c>
      <c r="BN12" s="260"/>
      <c r="BO12" s="260"/>
      <c r="BP12" s="260">
        <f t="shared" si="18"/>
        <v>0</v>
      </c>
      <c r="BQ12" s="260" t="e">
        <f>#REF!</f>
        <v>#REF!</v>
      </c>
      <c r="BR12" s="260"/>
      <c r="BS12" s="260"/>
      <c r="BT12" s="260"/>
    </row>
    <row r="13" spans="1:72" s="42" customFormat="1" ht="49.95" customHeight="1" x14ac:dyDescent="0.3">
      <c r="A13" s="35">
        <v>10</v>
      </c>
      <c r="B13" s="36">
        <v>585</v>
      </c>
      <c r="C13" s="36" t="s">
        <v>63</v>
      </c>
      <c r="D13" s="36">
        <v>40000</v>
      </c>
      <c r="E13" s="35">
        <v>0.56000000000000005</v>
      </c>
      <c r="F13" s="37">
        <v>0.24399999999999999</v>
      </c>
      <c r="G13" s="37">
        <v>0.18</v>
      </c>
      <c r="H13" s="37">
        <v>0.14599999999999999</v>
      </c>
      <c r="I13" s="37">
        <v>0.111</v>
      </c>
      <c r="J13" s="37">
        <v>6.5000000000000002E-2</v>
      </c>
      <c r="K13" s="37">
        <v>5.1000000000000004E-2</v>
      </c>
      <c r="L13" s="37">
        <v>3.5000000000000003E-2</v>
      </c>
      <c r="M13" s="37" t="str">
        <f t="shared" si="0"/>
        <v>0.244,0.18,0.146,0.111,0.065,0.051,0.035</v>
      </c>
      <c r="N13" s="37" t="s">
        <v>59</v>
      </c>
      <c r="O13" s="37"/>
      <c r="P13" s="38">
        <f t="shared" si="2"/>
        <v>585</v>
      </c>
      <c r="Q13" s="36">
        <f t="shared" si="25"/>
        <v>65</v>
      </c>
      <c r="R13" s="37">
        <f t="shared" si="3"/>
        <v>9.8000000000000004E-2</v>
      </c>
      <c r="S13" s="36">
        <f t="shared" si="19"/>
        <v>10</v>
      </c>
      <c r="T13" s="36">
        <f t="shared" si="20"/>
        <v>65</v>
      </c>
      <c r="U13" s="36">
        <f t="shared" si="21"/>
        <v>585</v>
      </c>
      <c r="V13" s="39">
        <f t="shared" si="22"/>
        <v>7.1999999999999995E-2</v>
      </c>
      <c r="W13" s="39">
        <f t="shared" si="23"/>
        <v>4.68</v>
      </c>
      <c r="X13" s="37">
        <f t="shared" si="24"/>
        <v>27.82</v>
      </c>
      <c r="Y13" s="39" t="e">
        <f t="shared" si="4"/>
        <v>#REF!</v>
      </c>
      <c r="Z13" s="37"/>
      <c r="AA13" s="35">
        <v>0.35</v>
      </c>
      <c r="AB13" s="35">
        <v>0.35</v>
      </c>
      <c r="AC13" s="35">
        <v>0.35</v>
      </c>
      <c r="AD13" s="35" t="s">
        <v>60</v>
      </c>
      <c r="AE13" s="35">
        <f t="shared" si="5"/>
        <v>186.45999999999998</v>
      </c>
      <c r="AF13" s="35">
        <f t="shared" si="6"/>
        <v>227.88</v>
      </c>
      <c r="AG13" s="36" t="str">
        <f t="shared" si="7"/>
        <v>186.46 227.88</v>
      </c>
      <c r="AH13" s="35">
        <v>12</v>
      </c>
      <c r="AI13" s="40">
        <f t="shared" si="8"/>
        <v>77.710000000000008</v>
      </c>
      <c r="AJ13" s="40">
        <f t="shared" si="9"/>
        <v>94.97</v>
      </c>
      <c r="AK13" s="36" t="str">
        <f t="shared" si="10"/>
        <v>77.71 94.97</v>
      </c>
      <c r="AL13" s="36">
        <f t="shared" si="11"/>
        <v>145</v>
      </c>
      <c r="AM13" s="36">
        <f t="shared" si="12"/>
        <v>250</v>
      </c>
      <c r="AN13" s="40">
        <v>2380.6</v>
      </c>
      <c r="AO13" s="40">
        <v>227.8</v>
      </c>
      <c r="AP13" s="40">
        <v>94.9</v>
      </c>
      <c r="AQ13" s="35">
        <v>25</v>
      </c>
      <c r="AR13" s="37">
        <f t="shared" si="13"/>
        <v>0.65764084547292945</v>
      </c>
      <c r="AS13" s="40">
        <f t="shared" si="14"/>
        <v>1565.5797967328558</v>
      </c>
      <c r="AT13" s="40">
        <f t="shared" si="15"/>
        <v>198.36295065169023</v>
      </c>
      <c r="AU13" s="41">
        <f t="shared" si="16"/>
        <v>82.093281630882302</v>
      </c>
      <c r="AV13" s="263"/>
      <c r="AW13" s="263"/>
      <c r="AX13" s="263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>
        <f t="shared" si="17"/>
        <v>0</v>
      </c>
      <c r="BM13" s="260" t="e">
        <f>#REF!</f>
        <v>#REF!</v>
      </c>
      <c r="BN13" s="260"/>
      <c r="BO13" s="260"/>
      <c r="BP13" s="260">
        <f t="shared" si="18"/>
        <v>0</v>
      </c>
      <c r="BQ13" s="260" t="e">
        <f>#REF!</f>
        <v>#REF!</v>
      </c>
      <c r="BR13" s="260"/>
      <c r="BS13" s="260"/>
      <c r="BT13" s="260"/>
    </row>
    <row r="14" spans="1:72" s="42" customFormat="1" ht="49.95" customHeight="1" x14ac:dyDescent="0.3">
      <c r="A14" s="35">
        <v>11</v>
      </c>
      <c r="B14" s="36">
        <v>650</v>
      </c>
      <c r="C14" s="36" t="s">
        <v>63</v>
      </c>
      <c r="D14" s="36">
        <v>40000</v>
      </c>
      <c r="E14" s="35">
        <v>0.56000000000000005</v>
      </c>
      <c r="F14" s="37">
        <v>0.2</v>
      </c>
      <c r="G14" s="37">
        <v>0.15</v>
      </c>
      <c r="H14" s="37">
        <v>0.127</v>
      </c>
      <c r="I14" s="37">
        <v>9.7000000000000003E-2</v>
      </c>
      <c r="J14" s="37">
        <v>5.7000000000000002E-2</v>
      </c>
      <c r="K14" s="37">
        <v>4.3999999999999997E-2</v>
      </c>
      <c r="L14" s="37">
        <v>2.8000000000000001E-2</v>
      </c>
      <c r="M14" s="37" t="str">
        <f t="shared" si="0"/>
        <v>0.2,0.15,0.127,0.097,0.057,0.044,0.028</v>
      </c>
      <c r="N14" s="37" t="s">
        <v>59</v>
      </c>
      <c r="O14" s="37"/>
      <c r="P14" s="38">
        <f t="shared" si="2"/>
        <v>650</v>
      </c>
      <c r="Q14" s="36">
        <f t="shared" si="25"/>
        <v>65</v>
      </c>
      <c r="R14" s="37">
        <f t="shared" si="3"/>
        <v>7.3000000000000009E-2</v>
      </c>
      <c r="S14" s="36">
        <f t="shared" si="19"/>
        <v>11</v>
      </c>
      <c r="T14" s="36">
        <f t="shared" si="20"/>
        <v>65</v>
      </c>
      <c r="U14" s="36">
        <f t="shared" si="21"/>
        <v>650</v>
      </c>
      <c r="V14" s="39">
        <f t="shared" si="22"/>
        <v>8.5500000000000007E-2</v>
      </c>
      <c r="W14" s="39">
        <f t="shared" si="23"/>
        <v>5.5575000000000001</v>
      </c>
      <c r="X14" s="37">
        <f t="shared" si="24"/>
        <v>33.377499999999998</v>
      </c>
      <c r="Y14" s="39" t="e">
        <f t="shared" si="4"/>
        <v>#REF!</v>
      </c>
      <c r="Z14" s="37"/>
      <c r="AA14" s="35">
        <v>0.35</v>
      </c>
      <c r="AB14" s="35">
        <v>0.35</v>
      </c>
      <c r="AC14" s="35">
        <v>0.35</v>
      </c>
      <c r="AD14" s="35" t="s">
        <v>60</v>
      </c>
      <c r="AE14" s="35">
        <f t="shared" si="5"/>
        <v>186.45999999999998</v>
      </c>
      <c r="AF14" s="35">
        <f t="shared" si="6"/>
        <v>227.88</v>
      </c>
      <c r="AG14" s="36" t="str">
        <f t="shared" si="7"/>
        <v>186.46 227.88</v>
      </c>
      <c r="AH14" s="35">
        <v>12</v>
      </c>
      <c r="AI14" s="40">
        <f t="shared" si="8"/>
        <v>77.710000000000008</v>
      </c>
      <c r="AJ14" s="40">
        <f t="shared" si="9"/>
        <v>94.97</v>
      </c>
      <c r="AK14" s="36" t="str">
        <f t="shared" si="10"/>
        <v>77.71 94.97</v>
      </c>
      <c r="AL14" s="36">
        <f t="shared" si="11"/>
        <v>145</v>
      </c>
      <c r="AM14" s="36">
        <f t="shared" si="12"/>
        <v>250</v>
      </c>
      <c r="AN14" s="40">
        <v>2379</v>
      </c>
      <c r="AO14" s="35">
        <v>227.5</v>
      </c>
      <c r="AP14" s="35">
        <v>94.9</v>
      </c>
      <c r="AQ14" s="35">
        <v>25</v>
      </c>
      <c r="AR14" s="37">
        <f t="shared" si="13"/>
        <v>0.65764084547292945</v>
      </c>
      <c r="AS14" s="40">
        <f t="shared" si="14"/>
        <v>1564.5275713800991</v>
      </c>
      <c r="AT14" s="40">
        <f t="shared" si="15"/>
        <v>198.10631301214815</v>
      </c>
      <c r="AU14" s="41">
        <f t="shared" si="16"/>
        <v>82.093281630882302</v>
      </c>
      <c r="AV14" s="263"/>
      <c r="AW14" s="263"/>
      <c r="AX14" s="263"/>
      <c r="AY14" s="260"/>
      <c r="AZ14" s="260"/>
      <c r="BA14" s="260"/>
      <c r="BB14" s="260"/>
      <c r="BC14" s="260"/>
      <c r="BD14" s="260"/>
      <c r="BE14" s="260"/>
      <c r="BF14" s="260"/>
      <c r="BG14" s="260"/>
      <c r="BH14" s="260"/>
      <c r="BI14" s="260"/>
      <c r="BJ14" s="260"/>
      <c r="BK14" s="260"/>
      <c r="BL14" s="260">
        <f t="shared" si="17"/>
        <v>0</v>
      </c>
      <c r="BM14" s="260" t="e">
        <f>#REF!</f>
        <v>#REF!</v>
      </c>
      <c r="BN14" s="260"/>
      <c r="BO14" s="260"/>
      <c r="BP14" s="260">
        <f t="shared" si="18"/>
        <v>0</v>
      </c>
      <c r="BQ14" s="260" t="e">
        <f>#REF!</f>
        <v>#REF!</v>
      </c>
      <c r="BR14" s="260"/>
      <c r="BS14" s="260"/>
      <c r="BT14" s="260"/>
    </row>
    <row r="15" spans="1:72" s="42" customFormat="1" ht="49.95" customHeight="1" x14ac:dyDescent="0.3">
      <c r="A15" s="35">
        <v>12</v>
      </c>
      <c r="B15" s="36">
        <v>715</v>
      </c>
      <c r="C15" s="36" t="s">
        <v>63</v>
      </c>
      <c r="D15" s="36">
        <v>40000</v>
      </c>
      <c r="E15" s="35">
        <v>0.56000000000000005</v>
      </c>
      <c r="F15" s="37">
        <v>0.19900000000000001</v>
      </c>
      <c r="G15" s="37">
        <v>0.14599999999999999</v>
      </c>
      <c r="H15" s="37">
        <v>0.122</v>
      </c>
      <c r="I15" s="37">
        <v>0.09</v>
      </c>
      <c r="J15" s="37">
        <v>5.5E-2</v>
      </c>
      <c r="K15" s="37">
        <v>4.1000000000000002E-2</v>
      </c>
      <c r="L15" s="37">
        <v>2.8000000000000001E-2</v>
      </c>
      <c r="M15" s="37" t="str">
        <f t="shared" si="0"/>
        <v>0.199,0.146,0.122,0.09,0.055,0.041,0.028</v>
      </c>
      <c r="N15" s="37" t="s">
        <v>59</v>
      </c>
      <c r="O15" s="37"/>
      <c r="P15" s="38">
        <f t="shared" si="2"/>
        <v>715</v>
      </c>
      <c r="Q15" s="36">
        <f t="shared" si="25"/>
        <v>65</v>
      </c>
      <c r="R15" s="37">
        <f t="shared" si="3"/>
        <v>7.7000000000000013E-2</v>
      </c>
      <c r="S15" s="36">
        <f t="shared" si="19"/>
        <v>12</v>
      </c>
      <c r="T15" s="36">
        <f t="shared" si="20"/>
        <v>65</v>
      </c>
      <c r="U15" s="36">
        <f t="shared" si="21"/>
        <v>715</v>
      </c>
      <c r="V15" s="39">
        <f t="shared" si="22"/>
        <v>7.5000000000000011E-2</v>
      </c>
      <c r="W15" s="39">
        <f t="shared" si="23"/>
        <v>4.8750000000000009</v>
      </c>
      <c r="X15" s="37">
        <f t="shared" si="24"/>
        <v>38.252499999999998</v>
      </c>
      <c r="Y15" s="39" t="e">
        <f t="shared" si="4"/>
        <v>#REF!</v>
      </c>
      <c r="Z15" s="37"/>
      <c r="AA15" s="35">
        <v>0.35</v>
      </c>
      <c r="AB15" s="35">
        <v>0.35</v>
      </c>
      <c r="AC15" s="35">
        <v>0.35</v>
      </c>
      <c r="AD15" s="35" t="s">
        <v>60</v>
      </c>
      <c r="AE15" s="35">
        <f t="shared" si="5"/>
        <v>186.45999999999998</v>
      </c>
      <c r="AF15" s="35">
        <f t="shared" si="6"/>
        <v>227.88</v>
      </c>
      <c r="AG15" s="36" t="str">
        <f t="shared" si="7"/>
        <v>186.46 227.88</v>
      </c>
      <c r="AH15" s="35">
        <v>12</v>
      </c>
      <c r="AI15" s="40">
        <f t="shared" si="8"/>
        <v>77.710000000000008</v>
      </c>
      <c r="AJ15" s="40">
        <f t="shared" si="9"/>
        <v>94.97</v>
      </c>
      <c r="AK15" s="36" t="str">
        <f t="shared" si="10"/>
        <v>77.71 94.97</v>
      </c>
      <c r="AL15" s="36">
        <f t="shared" si="11"/>
        <v>145</v>
      </c>
      <c r="AM15" s="36">
        <f t="shared" si="12"/>
        <v>250</v>
      </c>
      <c r="AN15" s="40">
        <v>2393.5</v>
      </c>
      <c r="AO15" s="40">
        <v>226.6</v>
      </c>
      <c r="AP15" s="40">
        <v>95</v>
      </c>
      <c r="AQ15" s="35">
        <v>25</v>
      </c>
      <c r="AR15" s="37">
        <f t="shared" si="13"/>
        <v>0.65764084547292945</v>
      </c>
      <c r="AS15" s="40">
        <f t="shared" si="14"/>
        <v>1574.0633636394566</v>
      </c>
      <c r="AT15" s="40">
        <f t="shared" si="15"/>
        <v>197.33563549510538</v>
      </c>
      <c r="AU15" s="41">
        <f t="shared" si="16"/>
        <v>82.183188106073175</v>
      </c>
      <c r="AV15" s="263"/>
      <c r="AW15" s="263"/>
      <c r="AX15" s="263"/>
      <c r="AY15" s="260"/>
      <c r="AZ15" s="260"/>
      <c r="BA15" s="260"/>
      <c r="BB15" s="260"/>
      <c r="BC15" s="260"/>
      <c r="BD15" s="260"/>
      <c r="BE15" s="260"/>
      <c r="BF15" s="260"/>
      <c r="BG15" s="260"/>
      <c r="BH15" s="260"/>
      <c r="BI15" s="260"/>
      <c r="BJ15" s="260"/>
      <c r="BK15" s="260"/>
      <c r="BL15" s="260">
        <f t="shared" si="17"/>
        <v>0</v>
      </c>
      <c r="BM15" s="260" t="e">
        <f>#REF!</f>
        <v>#REF!</v>
      </c>
      <c r="BN15" s="260" t="e">
        <f t="shared" ref="BN15" si="26">IF(BL15&lt;BM15,"Safe","Unsafe")</f>
        <v>#REF!</v>
      </c>
      <c r="BO15" s="260"/>
      <c r="BP15" s="260">
        <f t="shared" si="18"/>
        <v>0</v>
      </c>
      <c r="BQ15" s="260" t="e">
        <f>#REF!</f>
        <v>#REF!</v>
      </c>
      <c r="BR15" s="260" t="e">
        <f t="shared" ref="BR15" si="27">IF(BP15&lt;BQ15,"Safe","Unsafe")</f>
        <v>#REF!</v>
      </c>
      <c r="BS15" s="260"/>
      <c r="BT15" s="260"/>
    </row>
    <row r="16" spans="1:72" s="42" customFormat="1" ht="49.95" customHeight="1" x14ac:dyDescent="0.3">
      <c r="A16" s="35">
        <v>13</v>
      </c>
      <c r="B16" s="36">
        <v>780</v>
      </c>
      <c r="C16" s="36" t="s">
        <v>63</v>
      </c>
      <c r="D16" s="36">
        <v>40000</v>
      </c>
      <c r="E16" s="35">
        <v>0.56000000000000005</v>
      </c>
      <c r="F16" s="37">
        <v>0.18099999999999999</v>
      </c>
      <c r="G16" s="37">
        <v>0.151</v>
      </c>
      <c r="H16" s="37">
        <v>0.124</v>
      </c>
      <c r="I16" s="37">
        <v>8.5000000000000006E-2</v>
      </c>
      <c r="J16" s="37">
        <v>5.0999999999999997E-2</v>
      </c>
      <c r="K16" s="37">
        <v>3.9E-2</v>
      </c>
      <c r="L16" s="37">
        <v>2.5999999999999999E-2</v>
      </c>
      <c r="M16" s="37" t="str">
        <f t="shared" si="0"/>
        <v>0.181,0.151,0.124,0.085,0.051,0.039,0.026</v>
      </c>
      <c r="N16" s="37" t="s">
        <v>59</v>
      </c>
      <c r="O16" s="37"/>
      <c r="P16" s="38">
        <f t="shared" si="2"/>
        <v>780</v>
      </c>
      <c r="Q16" s="36">
        <f t="shared" si="25"/>
        <v>65</v>
      </c>
      <c r="R16" s="37">
        <f t="shared" si="3"/>
        <v>5.6999999999999995E-2</v>
      </c>
      <c r="S16" s="36">
        <f t="shared" si="19"/>
        <v>13</v>
      </c>
      <c r="T16" s="36">
        <f t="shared" si="20"/>
        <v>65</v>
      </c>
      <c r="U16" s="36">
        <f t="shared" si="21"/>
        <v>780</v>
      </c>
      <c r="V16" s="39">
        <f t="shared" si="22"/>
        <v>6.7000000000000004E-2</v>
      </c>
      <c r="W16" s="39">
        <f t="shared" si="23"/>
        <v>4.3550000000000004</v>
      </c>
      <c r="X16" s="37">
        <f t="shared" si="24"/>
        <v>42.607500000000002</v>
      </c>
      <c r="Y16" s="39" t="e">
        <f t="shared" si="4"/>
        <v>#REF!</v>
      </c>
      <c r="Z16" s="37"/>
      <c r="AA16" s="35">
        <v>0.35</v>
      </c>
      <c r="AB16" s="35">
        <v>0.35</v>
      </c>
      <c r="AC16" s="35">
        <v>0.35</v>
      </c>
      <c r="AD16" s="35" t="s">
        <v>60</v>
      </c>
      <c r="AE16" s="35">
        <f t="shared" si="5"/>
        <v>186.45999999999998</v>
      </c>
      <c r="AF16" s="35">
        <f t="shared" si="6"/>
        <v>227.88</v>
      </c>
      <c r="AG16" s="36" t="str">
        <f t="shared" si="7"/>
        <v>186.46 227.88</v>
      </c>
      <c r="AH16" s="35">
        <v>12</v>
      </c>
      <c r="AI16" s="40">
        <f t="shared" si="8"/>
        <v>77.710000000000008</v>
      </c>
      <c r="AJ16" s="40">
        <f t="shared" si="9"/>
        <v>94.97</v>
      </c>
      <c r="AK16" s="36" t="str">
        <f t="shared" si="10"/>
        <v>77.71 94.97</v>
      </c>
      <c r="AL16" s="36">
        <f t="shared" si="11"/>
        <v>145</v>
      </c>
      <c r="AM16" s="36">
        <f t="shared" si="12"/>
        <v>250</v>
      </c>
      <c r="AN16" s="40">
        <v>2395.1999999999998</v>
      </c>
      <c r="AO16" s="40">
        <v>225.7</v>
      </c>
      <c r="AP16" s="40">
        <v>95</v>
      </c>
      <c r="AQ16" s="35">
        <v>25</v>
      </c>
      <c r="AR16" s="37">
        <f t="shared" si="13"/>
        <v>0.65764084547292945</v>
      </c>
      <c r="AS16" s="40">
        <f t="shared" si="14"/>
        <v>1575.1813530767604</v>
      </c>
      <c r="AT16" s="40">
        <f t="shared" si="15"/>
        <v>196.5638061999546</v>
      </c>
      <c r="AU16" s="41">
        <f t="shared" si="16"/>
        <v>82.183188106073175</v>
      </c>
      <c r="AV16" s="263"/>
      <c r="AW16" s="263"/>
      <c r="AX16" s="263"/>
      <c r="AY16" s="260"/>
      <c r="AZ16" s="260"/>
      <c r="BA16" s="260"/>
      <c r="BB16" s="260"/>
      <c r="BC16" s="260"/>
      <c r="BD16" s="260"/>
      <c r="BE16" s="260"/>
      <c r="BF16" s="260"/>
      <c r="BG16" s="260"/>
      <c r="BH16" s="260"/>
      <c r="BI16" s="260"/>
      <c r="BJ16" s="260"/>
      <c r="BK16" s="260"/>
      <c r="BL16" s="260">
        <f t="shared" si="17"/>
        <v>0</v>
      </c>
      <c r="BM16" s="260" t="e">
        <f>#REF!</f>
        <v>#REF!</v>
      </c>
      <c r="BN16" s="260"/>
      <c r="BO16" s="260"/>
      <c r="BP16" s="260">
        <f t="shared" si="18"/>
        <v>0</v>
      </c>
      <c r="BQ16" s="260" t="e">
        <f>#REF!</f>
        <v>#REF!</v>
      </c>
      <c r="BR16" s="260"/>
      <c r="BS16" s="260"/>
      <c r="BT16" s="260"/>
    </row>
    <row r="17" spans="1:72" s="42" customFormat="1" ht="49.95" customHeight="1" x14ac:dyDescent="0.3">
      <c r="A17" s="35">
        <v>14</v>
      </c>
      <c r="B17" s="36">
        <v>840</v>
      </c>
      <c r="C17" s="36" t="s">
        <v>63</v>
      </c>
      <c r="D17" s="36">
        <v>40000</v>
      </c>
      <c r="E17" s="35">
        <v>0.56000000000000005</v>
      </c>
      <c r="F17" s="37">
        <v>0.19500000000000001</v>
      </c>
      <c r="G17" s="37">
        <v>0.14199999999999999</v>
      </c>
      <c r="H17" s="37">
        <v>0.129</v>
      </c>
      <c r="I17" s="37">
        <v>8.5000000000000006E-2</v>
      </c>
      <c r="J17" s="37">
        <v>5.8000000000000003E-2</v>
      </c>
      <c r="K17" s="37">
        <v>4.8000000000000001E-2</v>
      </c>
      <c r="L17" s="37">
        <v>2.5000000000000001E-2</v>
      </c>
      <c r="M17" s="37" t="str">
        <f t="shared" si="0"/>
        <v>0.195,0.142,0.129,0.085,0.058,0.048,0.025</v>
      </c>
      <c r="N17" s="37" t="s">
        <v>59</v>
      </c>
      <c r="O17" s="37"/>
      <c r="P17" s="38">
        <f t="shared" si="2"/>
        <v>840</v>
      </c>
      <c r="Q17" s="36">
        <f t="shared" si="25"/>
        <v>60</v>
      </c>
      <c r="R17" s="37">
        <f t="shared" si="3"/>
        <v>6.6000000000000003E-2</v>
      </c>
      <c r="S17" s="36">
        <f t="shared" si="19"/>
        <v>14</v>
      </c>
      <c r="T17" s="36">
        <f t="shared" si="20"/>
        <v>60</v>
      </c>
      <c r="U17" s="36">
        <f t="shared" si="21"/>
        <v>840</v>
      </c>
      <c r="V17" s="39">
        <f t="shared" si="22"/>
        <v>6.1499999999999999E-2</v>
      </c>
      <c r="W17" s="39">
        <f t="shared" si="23"/>
        <v>3.69</v>
      </c>
      <c r="X17" s="37">
        <f t="shared" si="24"/>
        <v>46.297499999999999</v>
      </c>
      <c r="Y17" s="39" t="e">
        <f t="shared" si="4"/>
        <v>#REF!</v>
      </c>
      <c r="Z17" s="37"/>
      <c r="AA17" s="35">
        <v>0.35</v>
      </c>
      <c r="AB17" s="35">
        <v>0.35</v>
      </c>
      <c r="AC17" s="35">
        <v>0.35</v>
      </c>
      <c r="AD17" s="35" t="s">
        <v>60</v>
      </c>
      <c r="AE17" s="35">
        <f t="shared" si="5"/>
        <v>186.45999999999998</v>
      </c>
      <c r="AF17" s="35">
        <f t="shared" si="6"/>
        <v>227.88</v>
      </c>
      <c r="AG17" s="36" t="str">
        <f t="shared" si="7"/>
        <v>186.46 227.88</v>
      </c>
      <c r="AH17" s="35">
        <v>12</v>
      </c>
      <c r="AI17" s="40">
        <f t="shared" si="8"/>
        <v>77.710000000000008</v>
      </c>
      <c r="AJ17" s="40">
        <f t="shared" si="9"/>
        <v>94.97</v>
      </c>
      <c r="AK17" s="36" t="str">
        <f t="shared" si="10"/>
        <v>77.71 94.97</v>
      </c>
      <c r="AL17" s="36">
        <f t="shared" si="11"/>
        <v>145</v>
      </c>
      <c r="AM17" s="36">
        <f t="shared" si="12"/>
        <v>250</v>
      </c>
      <c r="AN17" s="40">
        <v>2398.4</v>
      </c>
      <c r="AO17" s="43">
        <v>227</v>
      </c>
      <c r="AP17" s="35">
        <v>95</v>
      </c>
      <c r="AQ17" s="35">
        <v>25</v>
      </c>
      <c r="AR17" s="37">
        <f t="shared" si="13"/>
        <v>0.65764084547292945</v>
      </c>
      <c r="AS17" s="40">
        <f t="shared" si="14"/>
        <v>1577.2858037822741</v>
      </c>
      <c r="AT17" s="40">
        <f t="shared" si="15"/>
        <v>197.67830065706644</v>
      </c>
      <c r="AU17" s="41">
        <f t="shared" si="16"/>
        <v>82.183188106073175</v>
      </c>
      <c r="AV17" s="263"/>
      <c r="AW17" s="263"/>
      <c r="AX17" s="263"/>
      <c r="AY17" s="261"/>
      <c r="AZ17" s="261"/>
      <c r="BA17" s="261"/>
      <c r="BB17" s="261"/>
      <c r="BC17" s="261"/>
      <c r="BD17" s="261"/>
      <c r="BE17" s="261"/>
      <c r="BF17" s="261"/>
      <c r="BG17" s="261"/>
      <c r="BH17" s="261"/>
      <c r="BI17" s="261"/>
      <c r="BJ17" s="261"/>
      <c r="BK17" s="261"/>
      <c r="BL17" s="261">
        <f t="shared" si="17"/>
        <v>0</v>
      </c>
      <c r="BM17" s="261" t="e">
        <f>#REF!</f>
        <v>#REF!</v>
      </c>
      <c r="BN17" s="261"/>
      <c r="BO17" s="261"/>
      <c r="BP17" s="261">
        <f t="shared" si="18"/>
        <v>0</v>
      </c>
      <c r="BQ17" s="261" t="e">
        <f>#REF!</f>
        <v>#REF!</v>
      </c>
      <c r="BR17" s="261"/>
      <c r="BS17" s="261"/>
      <c r="BT17" s="261"/>
    </row>
    <row r="18" spans="1:72" s="42" customFormat="1" ht="49.95" customHeight="1" x14ac:dyDescent="0.3">
      <c r="A18" s="44">
        <v>15</v>
      </c>
      <c r="B18" s="45">
        <v>0</v>
      </c>
      <c r="C18" s="45" t="s">
        <v>64</v>
      </c>
      <c r="D18" s="45">
        <v>40000</v>
      </c>
      <c r="E18" s="44">
        <v>0.56000000000000005</v>
      </c>
      <c r="F18" s="46">
        <v>0.12</v>
      </c>
      <c r="G18" s="46">
        <v>8.3000000000000004E-2</v>
      </c>
      <c r="H18" s="46">
        <v>6.9000000000000006E-2</v>
      </c>
      <c r="I18" s="46">
        <v>5.6000000000000001E-2</v>
      </c>
      <c r="J18" s="46">
        <v>0.04</v>
      </c>
      <c r="K18" s="46">
        <v>3.3000000000000002E-2</v>
      </c>
      <c r="L18" s="46">
        <v>2.4E-2</v>
      </c>
      <c r="M18" s="37" t="str">
        <f t="shared" si="0"/>
        <v>0.12,0.083,0.069,0.056,0.04,0.033,0.024</v>
      </c>
      <c r="N18" s="37" t="s">
        <v>59</v>
      </c>
      <c r="O18" s="37"/>
      <c r="P18" s="38">
        <f t="shared" si="2"/>
        <v>0</v>
      </c>
      <c r="Q18" s="36">
        <f t="shared" si="25"/>
        <v>-840</v>
      </c>
      <c r="R18" s="37">
        <f t="shared" si="3"/>
        <v>5.099999999999999E-2</v>
      </c>
      <c r="S18" s="36">
        <f t="shared" si="19"/>
        <v>15</v>
      </c>
      <c r="T18" s="36">
        <f t="shared" si="20"/>
        <v>-840</v>
      </c>
      <c r="U18" s="36">
        <f t="shared" si="21"/>
        <v>0</v>
      </c>
      <c r="V18" s="39">
        <f t="shared" si="22"/>
        <v>5.8499999999999996E-2</v>
      </c>
      <c r="W18" s="39">
        <f t="shared" si="23"/>
        <v>-49.14</v>
      </c>
      <c r="X18" s="37">
        <f t="shared" si="24"/>
        <v>-2.8425000000000011</v>
      </c>
      <c r="Y18" s="39" t="e">
        <f t="shared" si="4"/>
        <v>#REF!</v>
      </c>
      <c r="Z18" s="37"/>
      <c r="AA18" s="44">
        <v>0.35</v>
      </c>
      <c r="AB18" s="44">
        <v>0.35</v>
      </c>
      <c r="AC18" s="44">
        <v>0.35</v>
      </c>
      <c r="AD18" s="44" t="s">
        <v>60</v>
      </c>
      <c r="AE18" s="44">
        <f t="shared" si="5"/>
        <v>186.45999999999998</v>
      </c>
      <c r="AF18" s="44">
        <f t="shared" si="6"/>
        <v>227.88</v>
      </c>
      <c r="AG18" s="45" t="str">
        <f t="shared" si="7"/>
        <v>186.46 227.88</v>
      </c>
      <c r="AH18" s="44">
        <v>12</v>
      </c>
      <c r="AI18" s="47">
        <f t="shared" si="8"/>
        <v>77.710000000000008</v>
      </c>
      <c r="AJ18" s="47">
        <f t="shared" si="9"/>
        <v>94.97</v>
      </c>
      <c r="AK18" s="45" t="str">
        <f t="shared" si="10"/>
        <v>77.71 94.97</v>
      </c>
      <c r="AL18" s="36">
        <f t="shared" si="11"/>
        <v>145</v>
      </c>
      <c r="AM18" s="36">
        <f t="shared" si="12"/>
        <v>250</v>
      </c>
      <c r="AN18" s="47">
        <v>2396.8000000000002</v>
      </c>
      <c r="AO18" s="44">
        <v>227.4</v>
      </c>
      <c r="AP18" s="44">
        <v>94.9</v>
      </c>
      <c r="AQ18" s="35">
        <v>25</v>
      </c>
      <c r="AR18" s="46">
        <f t="shared" si="13"/>
        <v>0.65764084547292945</v>
      </c>
      <c r="AS18" s="47">
        <f t="shared" si="14"/>
        <v>1576.2335784295174</v>
      </c>
      <c r="AT18" s="47">
        <f t="shared" si="15"/>
        <v>198.02073885954385</v>
      </c>
      <c r="AU18" s="48">
        <f t="shared" si="16"/>
        <v>82.093281630882302</v>
      </c>
      <c r="AV18" s="262">
        <f>_xlfn.PERCENTILE.INC(AS18:AS31,85%)</f>
        <v>1576.2335784295174</v>
      </c>
      <c r="AW18" s="262">
        <f t="shared" ref="AW18:AX18" si="28">_xlfn.PERCENTILE.INC(AT18:AT31,85%)</f>
        <v>198.36295065169023</v>
      </c>
      <c r="AX18" s="262">
        <f t="shared" si="28"/>
        <v>82.183188106073175</v>
      </c>
      <c r="AY18" s="256">
        <v>2.7480000000000001E-4</v>
      </c>
      <c r="AZ18" s="256">
        <f>AY18*10^6</f>
        <v>274.8</v>
      </c>
      <c r="BA18" s="256">
        <f>(1/($BI$4*10^6/(0.711*10^-4*(1/AV18)^0.854))^(1/3.89))*10^6</f>
        <v>203.94192915399108</v>
      </c>
      <c r="BB18" s="256" t="str">
        <f>IF(AZ18&lt;BA18,"Safe","Unsafe")</f>
        <v>Unsafe</v>
      </c>
      <c r="BC18" s="256">
        <v>5.3470000000000004E-4</v>
      </c>
      <c r="BD18" s="256">
        <f>BC18*10^6</f>
        <v>534.70000000000005</v>
      </c>
      <c r="BE18" s="256">
        <f>(1/((($BI$4*10^6/(1.41*10^-8)))^(1/4.5337)))*10^6</f>
        <v>416.02417627014421</v>
      </c>
      <c r="BF18" s="256" t="str">
        <f>IF(BD18&lt;BE18,"Safe","Unsafe")</f>
        <v>Unsafe</v>
      </c>
      <c r="BG18" s="259">
        <f>+(0.711*10^-4*(1/AY18)^3.89*(1/AV18)^0.854)/10^6</f>
        <v>9.4043017633897357</v>
      </c>
      <c r="BH18" s="259">
        <f>+(1.41*10^-8*(1/BC18)^4.5337)/10^6</f>
        <v>9.6158121595563308</v>
      </c>
      <c r="BI18" s="256">
        <v>30</v>
      </c>
      <c r="BJ18" s="256">
        <v>45</v>
      </c>
      <c r="BK18" s="256">
        <v>1.998E-4</v>
      </c>
      <c r="BL18" s="256">
        <f t="shared" si="17"/>
        <v>199.8</v>
      </c>
      <c r="BM18" s="256">
        <f>BA18</f>
        <v>203.94192915399108</v>
      </c>
      <c r="BN18" s="256" t="str">
        <f>IF(BL18&lt;BM18,"Safe","Unsafe")</f>
        <v>Safe</v>
      </c>
      <c r="BO18" s="256">
        <v>3.8450000000000002E-4</v>
      </c>
      <c r="BP18" s="256">
        <f>BO18*10^6</f>
        <v>384.5</v>
      </c>
      <c r="BQ18" s="256">
        <f>BE18</f>
        <v>416.02417627014421</v>
      </c>
      <c r="BR18" s="256" t="str">
        <f>IF(BP18&lt;BQ18,"Safe","Unsafe")</f>
        <v>Safe</v>
      </c>
      <c r="BS18" s="259">
        <f>+(0.711*10^-4*(1/BK18)^3.89*(1/AV18)^0.854)/10^6</f>
        <v>32.492654849976333</v>
      </c>
      <c r="BT18" s="259">
        <f>+(1.41*10^-8*(1/BO18)^4.5337)/10^6</f>
        <v>42.88195307455554</v>
      </c>
    </row>
    <row r="19" spans="1:72" s="42" customFormat="1" ht="49.95" customHeight="1" x14ac:dyDescent="0.3">
      <c r="A19" s="44">
        <v>16</v>
      </c>
      <c r="B19" s="45">
        <v>65</v>
      </c>
      <c r="C19" s="45" t="s">
        <v>64</v>
      </c>
      <c r="D19" s="45">
        <v>40000</v>
      </c>
      <c r="E19" s="44">
        <v>0.56000000000000005</v>
      </c>
      <c r="F19" s="46">
        <v>0.13400000000000001</v>
      </c>
      <c r="G19" s="46">
        <v>9.1999999999999998E-2</v>
      </c>
      <c r="H19" s="46">
        <v>7.2999999999999995E-2</v>
      </c>
      <c r="I19" s="46">
        <v>5.9000000000000004E-2</v>
      </c>
      <c r="J19" s="46">
        <v>3.9E-2</v>
      </c>
      <c r="K19" s="46">
        <v>3.2000000000000001E-2</v>
      </c>
      <c r="L19" s="46">
        <v>2.4E-2</v>
      </c>
      <c r="M19" s="37" t="str">
        <f t="shared" si="0"/>
        <v>0.134,0.092,0.073,0.059,0.039,0.032,0.024</v>
      </c>
      <c r="N19" s="37" t="s">
        <v>59</v>
      </c>
      <c r="O19" s="37"/>
      <c r="P19" s="38">
        <f t="shared" si="2"/>
        <v>65</v>
      </c>
      <c r="Q19" s="36">
        <f t="shared" si="25"/>
        <v>65</v>
      </c>
      <c r="R19" s="37">
        <f t="shared" si="3"/>
        <v>6.1000000000000013E-2</v>
      </c>
      <c r="S19" s="36">
        <f t="shared" si="19"/>
        <v>16</v>
      </c>
      <c r="T19" s="36">
        <f t="shared" si="20"/>
        <v>65</v>
      </c>
      <c r="U19" s="36">
        <f t="shared" si="21"/>
        <v>65</v>
      </c>
      <c r="V19" s="39">
        <f t="shared" si="22"/>
        <v>5.6000000000000001E-2</v>
      </c>
      <c r="W19" s="39">
        <f t="shared" si="23"/>
        <v>3.64</v>
      </c>
      <c r="X19" s="37">
        <f t="shared" si="24"/>
        <v>0.79749999999999899</v>
      </c>
      <c r="Y19" s="39" t="e">
        <f t="shared" si="4"/>
        <v>#REF!</v>
      </c>
      <c r="Z19" s="37"/>
      <c r="AA19" s="44">
        <v>0.35</v>
      </c>
      <c r="AB19" s="44">
        <v>0.35</v>
      </c>
      <c r="AC19" s="44">
        <v>0.35</v>
      </c>
      <c r="AD19" s="44" t="s">
        <v>60</v>
      </c>
      <c r="AE19" s="44">
        <f t="shared" si="5"/>
        <v>186.45999999999998</v>
      </c>
      <c r="AF19" s="44">
        <f t="shared" si="6"/>
        <v>227.88</v>
      </c>
      <c r="AG19" s="45" t="str">
        <f t="shared" si="7"/>
        <v>186.46 227.88</v>
      </c>
      <c r="AH19" s="44">
        <v>12</v>
      </c>
      <c r="AI19" s="47">
        <f t="shared" si="8"/>
        <v>77.710000000000008</v>
      </c>
      <c r="AJ19" s="47">
        <f t="shared" si="9"/>
        <v>94.97</v>
      </c>
      <c r="AK19" s="45" t="str">
        <f t="shared" si="10"/>
        <v>77.71 94.97</v>
      </c>
      <c r="AL19" s="36">
        <f t="shared" si="11"/>
        <v>145</v>
      </c>
      <c r="AM19" s="36">
        <f t="shared" si="12"/>
        <v>250</v>
      </c>
      <c r="AN19" s="47">
        <v>2387.1</v>
      </c>
      <c r="AO19" s="44">
        <v>227.1</v>
      </c>
      <c r="AP19" s="44">
        <v>94.9</v>
      </c>
      <c r="AQ19" s="35">
        <v>25</v>
      </c>
      <c r="AR19" s="46">
        <f t="shared" ref="AR19:AR21" si="29">(1-0.238*LN(35))/(1-0.238*LN(AQ19))</f>
        <v>0.65764084547292945</v>
      </c>
      <c r="AS19" s="47">
        <f t="shared" si="14"/>
        <v>1569.8544622284298</v>
      </c>
      <c r="AT19" s="47">
        <f t="shared" si="15"/>
        <v>197.76393146364674</v>
      </c>
      <c r="AU19" s="48">
        <f t="shared" si="16"/>
        <v>82.093281630882302</v>
      </c>
      <c r="AV19" s="262"/>
      <c r="AW19" s="262"/>
      <c r="AX19" s="262"/>
      <c r="AY19" s="257"/>
      <c r="AZ19" s="257"/>
      <c r="BA19" s="257"/>
      <c r="BB19" s="257"/>
      <c r="BC19" s="257"/>
      <c r="BD19" s="257"/>
      <c r="BE19" s="257"/>
      <c r="BF19" s="257"/>
      <c r="BG19" s="260"/>
      <c r="BH19" s="260"/>
      <c r="BI19" s="257"/>
      <c r="BJ19" s="257"/>
      <c r="BK19" s="257"/>
      <c r="BL19" s="257">
        <f t="shared" si="17"/>
        <v>0</v>
      </c>
      <c r="BM19" s="257" t="e">
        <f>#REF!</f>
        <v>#REF!</v>
      </c>
      <c r="BN19" s="257"/>
      <c r="BO19" s="257"/>
      <c r="BP19" s="257">
        <f t="shared" si="18"/>
        <v>0</v>
      </c>
      <c r="BQ19" s="257" t="e">
        <f>#REF!</f>
        <v>#REF!</v>
      </c>
      <c r="BR19" s="257"/>
      <c r="BS19" s="260"/>
      <c r="BT19" s="260"/>
    </row>
    <row r="20" spans="1:72" s="42" customFormat="1" ht="49.95" customHeight="1" x14ac:dyDescent="0.3">
      <c r="A20" s="44">
        <v>17</v>
      </c>
      <c r="B20" s="45">
        <v>130</v>
      </c>
      <c r="C20" s="45" t="s">
        <v>64</v>
      </c>
      <c r="D20" s="45">
        <v>40000</v>
      </c>
      <c r="E20" s="44">
        <v>0.56000000000000005</v>
      </c>
      <c r="F20" s="46">
        <v>0.17100000000000001</v>
      </c>
      <c r="G20" s="46">
        <v>0.13100000000000001</v>
      </c>
      <c r="H20" s="46">
        <v>0.111</v>
      </c>
      <c r="I20" s="46">
        <v>0.09</v>
      </c>
      <c r="J20" s="46">
        <v>5.6000000000000001E-2</v>
      </c>
      <c r="K20" s="46">
        <v>4.5999999999999999E-2</v>
      </c>
      <c r="L20" s="46">
        <v>2.6000000000000002E-2</v>
      </c>
      <c r="M20" s="37" t="str">
        <f t="shared" si="0"/>
        <v>0.171,0.131,0.111,0.09,0.056,0.046,0.026</v>
      </c>
      <c r="N20" s="37" t="s">
        <v>59</v>
      </c>
      <c r="O20" s="37"/>
      <c r="P20" s="38">
        <f t="shared" si="2"/>
        <v>130</v>
      </c>
      <c r="Q20" s="36">
        <f t="shared" si="25"/>
        <v>65</v>
      </c>
      <c r="R20" s="37">
        <f t="shared" si="3"/>
        <v>6.0000000000000012E-2</v>
      </c>
      <c r="S20" s="36">
        <f t="shared" si="19"/>
        <v>17</v>
      </c>
      <c r="T20" s="36">
        <f t="shared" si="20"/>
        <v>65</v>
      </c>
      <c r="U20" s="36">
        <f t="shared" si="21"/>
        <v>130</v>
      </c>
      <c r="V20" s="39">
        <f t="shared" si="22"/>
        <v>6.0500000000000012E-2</v>
      </c>
      <c r="W20" s="39">
        <f t="shared" si="23"/>
        <v>3.932500000000001</v>
      </c>
      <c r="X20" s="37">
        <f t="shared" si="24"/>
        <v>4.7300000000000004</v>
      </c>
      <c r="Y20" s="39" t="e">
        <f t="shared" si="4"/>
        <v>#REF!</v>
      </c>
      <c r="Z20" s="37"/>
      <c r="AA20" s="44">
        <v>0.35</v>
      </c>
      <c r="AB20" s="44">
        <v>0.35</v>
      </c>
      <c r="AC20" s="44">
        <v>0.35</v>
      </c>
      <c r="AD20" s="44" t="s">
        <v>60</v>
      </c>
      <c r="AE20" s="44">
        <f t="shared" si="5"/>
        <v>186.45999999999998</v>
      </c>
      <c r="AF20" s="44">
        <f t="shared" si="6"/>
        <v>227.88</v>
      </c>
      <c r="AG20" s="45" t="str">
        <f t="shared" si="7"/>
        <v>186.46 227.88</v>
      </c>
      <c r="AH20" s="44">
        <v>12</v>
      </c>
      <c r="AI20" s="47">
        <f t="shared" si="8"/>
        <v>77.710000000000008</v>
      </c>
      <c r="AJ20" s="47">
        <f t="shared" si="9"/>
        <v>94.97</v>
      </c>
      <c r="AK20" s="45" t="str">
        <f t="shared" si="10"/>
        <v>77.71 94.97</v>
      </c>
      <c r="AL20" s="36">
        <f t="shared" si="11"/>
        <v>145</v>
      </c>
      <c r="AM20" s="36">
        <f t="shared" si="12"/>
        <v>250</v>
      </c>
      <c r="AN20" s="47">
        <v>2393.5</v>
      </c>
      <c r="AO20" s="44">
        <v>227.9</v>
      </c>
      <c r="AP20" s="44">
        <v>94.9</v>
      </c>
      <c r="AQ20" s="35">
        <v>25</v>
      </c>
      <c r="AR20" s="46">
        <f t="shared" si="29"/>
        <v>0.65764084547292945</v>
      </c>
      <c r="AS20" s="47">
        <f t="shared" si="14"/>
        <v>1574.0633636394566</v>
      </c>
      <c r="AT20" s="47">
        <f t="shared" si="15"/>
        <v>198.44846828724823</v>
      </c>
      <c r="AU20" s="48">
        <f t="shared" si="16"/>
        <v>82.093281630882302</v>
      </c>
      <c r="AV20" s="262"/>
      <c r="AW20" s="262"/>
      <c r="AX20" s="262"/>
      <c r="AY20" s="257"/>
      <c r="AZ20" s="257"/>
      <c r="BA20" s="257"/>
      <c r="BB20" s="257"/>
      <c r="BC20" s="257"/>
      <c r="BD20" s="257"/>
      <c r="BE20" s="257"/>
      <c r="BF20" s="257"/>
      <c r="BG20" s="260"/>
      <c r="BH20" s="260"/>
      <c r="BI20" s="257"/>
      <c r="BJ20" s="257"/>
      <c r="BK20" s="257"/>
      <c r="BL20" s="257">
        <f t="shared" si="17"/>
        <v>0</v>
      </c>
      <c r="BM20" s="257" t="e">
        <f>#REF!</f>
        <v>#REF!</v>
      </c>
      <c r="BN20" s="257"/>
      <c r="BO20" s="257"/>
      <c r="BP20" s="257">
        <f t="shared" si="18"/>
        <v>0</v>
      </c>
      <c r="BQ20" s="257" t="e">
        <f>#REF!</f>
        <v>#REF!</v>
      </c>
      <c r="BR20" s="257"/>
      <c r="BS20" s="260"/>
      <c r="BT20" s="260"/>
    </row>
    <row r="21" spans="1:72" s="42" customFormat="1" ht="49.95" customHeight="1" x14ac:dyDescent="0.3">
      <c r="A21" s="44">
        <v>18</v>
      </c>
      <c r="B21" s="45">
        <v>195</v>
      </c>
      <c r="C21" s="45" t="s">
        <v>64</v>
      </c>
      <c r="D21" s="45">
        <v>40000</v>
      </c>
      <c r="E21" s="44">
        <v>0.56000000000000005</v>
      </c>
      <c r="F21" s="37">
        <v>0.13900000000000001</v>
      </c>
      <c r="G21" s="37">
        <v>9.9000000000000005E-2</v>
      </c>
      <c r="H21" s="37">
        <v>0.08</v>
      </c>
      <c r="I21" s="37">
        <v>6.2E-2</v>
      </c>
      <c r="J21" s="37">
        <v>3.9E-2</v>
      </c>
      <c r="K21" s="37">
        <v>3.1E-2</v>
      </c>
      <c r="L21" s="37">
        <v>2.3E-2</v>
      </c>
      <c r="M21" s="37" t="str">
        <f t="shared" si="0"/>
        <v>0.139,0.099,0.08,0.062,0.039,0.031,0.023</v>
      </c>
      <c r="N21" s="37" t="s">
        <v>59</v>
      </c>
      <c r="O21" s="37"/>
      <c r="P21" s="38">
        <f t="shared" si="2"/>
        <v>195</v>
      </c>
      <c r="Q21" s="36">
        <f t="shared" si="25"/>
        <v>65</v>
      </c>
      <c r="R21" s="37">
        <f t="shared" si="3"/>
        <v>5.9000000000000011E-2</v>
      </c>
      <c r="S21" s="36">
        <f t="shared" si="19"/>
        <v>18</v>
      </c>
      <c r="T21" s="36">
        <f t="shared" si="20"/>
        <v>65</v>
      </c>
      <c r="U21" s="36">
        <f t="shared" si="21"/>
        <v>195</v>
      </c>
      <c r="V21" s="39">
        <f t="shared" si="22"/>
        <v>5.9500000000000011E-2</v>
      </c>
      <c r="W21" s="39">
        <f t="shared" si="23"/>
        <v>3.8675000000000006</v>
      </c>
      <c r="X21" s="37">
        <f t="shared" si="24"/>
        <v>8.5975000000000001</v>
      </c>
      <c r="Y21" s="39" t="e">
        <f t="shared" si="4"/>
        <v>#REF!</v>
      </c>
      <c r="Z21" s="37"/>
      <c r="AA21" s="44">
        <v>0.35</v>
      </c>
      <c r="AB21" s="44">
        <v>0.35</v>
      </c>
      <c r="AC21" s="44">
        <v>0.35</v>
      </c>
      <c r="AD21" s="44" t="s">
        <v>60</v>
      </c>
      <c r="AE21" s="44">
        <f t="shared" si="5"/>
        <v>186.45999999999998</v>
      </c>
      <c r="AF21" s="44">
        <f t="shared" si="6"/>
        <v>227.88</v>
      </c>
      <c r="AG21" s="45" t="str">
        <f t="shared" si="7"/>
        <v>186.46 227.88</v>
      </c>
      <c r="AH21" s="44">
        <v>12</v>
      </c>
      <c r="AI21" s="47">
        <f t="shared" si="8"/>
        <v>77.710000000000008</v>
      </c>
      <c r="AJ21" s="47">
        <f t="shared" si="9"/>
        <v>94.97</v>
      </c>
      <c r="AK21" s="45" t="str">
        <f t="shared" si="10"/>
        <v>77.71 94.97</v>
      </c>
      <c r="AL21" s="36">
        <f t="shared" si="11"/>
        <v>145</v>
      </c>
      <c r="AM21" s="36">
        <f t="shared" si="12"/>
        <v>250</v>
      </c>
      <c r="AN21" s="47">
        <v>2395.1999999999998</v>
      </c>
      <c r="AO21" s="44">
        <v>227.8</v>
      </c>
      <c r="AP21" s="44">
        <v>95</v>
      </c>
      <c r="AQ21" s="35">
        <v>25</v>
      </c>
      <c r="AR21" s="46">
        <f t="shared" si="29"/>
        <v>0.65764084547292945</v>
      </c>
      <c r="AS21" s="47">
        <f t="shared" si="14"/>
        <v>1575.1813530767604</v>
      </c>
      <c r="AT21" s="47">
        <f t="shared" si="15"/>
        <v>198.36295065169023</v>
      </c>
      <c r="AU21" s="48">
        <f t="shared" si="16"/>
        <v>82.183188106073175</v>
      </c>
      <c r="AV21" s="262"/>
      <c r="AW21" s="262"/>
      <c r="AX21" s="262"/>
      <c r="AY21" s="257"/>
      <c r="AZ21" s="257"/>
      <c r="BA21" s="257"/>
      <c r="BB21" s="257"/>
      <c r="BC21" s="257"/>
      <c r="BD21" s="257"/>
      <c r="BE21" s="257"/>
      <c r="BF21" s="257"/>
      <c r="BG21" s="260"/>
      <c r="BH21" s="260"/>
      <c r="BI21" s="257"/>
      <c r="BJ21" s="257"/>
      <c r="BK21" s="257"/>
      <c r="BL21" s="257">
        <f t="shared" si="17"/>
        <v>0</v>
      </c>
      <c r="BM21" s="257" t="e">
        <f>#REF!</f>
        <v>#REF!</v>
      </c>
      <c r="BN21" s="257"/>
      <c r="BO21" s="257"/>
      <c r="BP21" s="257">
        <f t="shared" si="18"/>
        <v>0</v>
      </c>
      <c r="BQ21" s="257" t="e">
        <f>#REF!</f>
        <v>#REF!</v>
      </c>
      <c r="BR21" s="257"/>
      <c r="BS21" s="260"/>
      <c r="BT21" s="260"/>
    </row>
    <row r="22" spans="1:72" s="42" customFormat="1" ht="49.95" customHeight="1" x14ac:dyDescent="0.3">
      <c r="A22" s="44">
        <v>19</v>
      </c>
      <c r="B22" s="45">
        <v>260</v>
      </c>
      <c r="C22" s="45" t="s">
        <v>64</v>
      </c>
      <c r="D22" s="45">
        <v>40000</v>
      </c>
      <c r="E22" s="44">
        <v>0.56000000000000005</v>
      </c>
      <c r="F22" s="46">
        <v>0.13600000000000001</v>
      </c>
      <c r="G22" s="46">
        <v>8.5000000000000006E-2</v>
      </c>
      <c r="H22" s="46">
        <v>7.0000000000000007E-2</v>
      </c>
      <c r="I22" s="46">
        <v>5.5E-2</v>
      </c>
      <c r="J22" s="46">
        <v>3.7999999999999999E-2</v>
      </c>
      <c r="K22" s="46">
        <v>3.2000000000000001E-2</v>
      </c>
      <c r="L22" s="46">
        <v>2.4E-2</v>
      </c>
      <c r="M22" s="37" t="str">
        <f t="shared" si="0"/>
        <v>0.136,0.085,0.07,0.055,0.038,0.032,0.024</v>
      </c>
      <c r="N22" s="37" t="s">
        <v>59</v>
      </c>
      <c r="O22" s="37"/>
      <c r="P22" s="38">
        <f t="shared" si="2"/>
        <v>260</v>
      </c>
      <c r="Q22" s="36">
        <f t="shared" si="25"/>
        <v>65</v>
      </c>
      <c r="R22" s="37">
        <f t="shared" si="3"/>
        <v>6.6000000000000003E-2</v>
      </c>
      <c r="S22" s="36">
        <f t="shared" si="19"/>
        <v>19</v>
      </c>
      <c r="T22" s="36">
        <f t="shared" si="20"/>
        <v>65</v>
      </c>
      <c r="U22" s="36">
        <f t="shared" si="21"/>
        <v>260</v>
      </c>
      <c r="V22" s="39">
        <f t="shared" si="22"/>
        <v>6.25E-2</v>
      </c>
      <c r="W22" s="39">
        <f t="shared" si="23"/>
        <v>4.0625</v>
      </c>
      <c r="X22" s="37">
        <f t="shared" si="24"/>
        <v>12.66</v>
      </c>
      <c r="Y22" s="39" t="e">
        <f t="shared" si="4"/>
        <v>#REF!</v>
      </c>
      <c r="Z22" s="37"/>
      <c r="AA22" s="44">
        <v>0.35</v>
      </c>
      <c r="AB22" s="44">
        <v>0.35</v>
      </c>
      <c r="AC22" s="44">
        <v>0.35</v>
      </c>
      <c r="AD22" s="44" t="s">
        <v>60</v>
      </c>
      <c r="AE22" s="44">
        <f t="shared" si="5"/>
        <v>186.45999999999998</v>
      </c>
      <c r="AF22" s="44">
        <f t="shared" si="6"/>
        <v>227.88</v>
      </c>
      <c r="AG22" s="45" t="str">
        <f t="shared" si="7"/>
        <v>186.46 227.88</v>
      </c>
      <c r="AH22" s="44">
        <v>12</v>
      </c>
      <c r="AI22" s="47">
        <f t="shared" si="8"/>
        <v>77.710000000000008</v>
      </c>
      <c r="AJ22" s="47">
        <f t="shared" si="9"/>
        <v>94.97</v>
      </c>
      <c r="AK22" s="45" t="str">
        <f t="shared" si="10"/>
        <v>77.71 94.97</v>
      </c>
      <c r="AL22" s="36">
        <f t="shared" si="11"/>
        <v>145</v>
      </c>
      <c r="AM22" s="36">
        <f t="shared" si="12"/>
        <v>250</v>
      </c>
      <c r="AN22" s="47">
        <v>2379</v>
      </c>
      <c r="AO22" s="44">
        <v>227.2</v>
      </c>
      <c r="AP22" s="44">
        <v>95</v>
      </c>
      <c r="AQ22" s="35">
        <v>25</v>
      </c>
      <c r="AR22" s="46">
        <f t="shared" si="13"/>
        <v>0.65764084547292945</v>
      </c>
      <c r="AS22" s="47">
        <f t="shared" si="14"/>
        <v>1564.5275713800991</v>
      </c>
      <c r="AT22" s="47">
        <f t="shared" si="15"/>
        <v>197.84954809386474</v>
      </c>
      <c r="AU22" s="48">
        <f t="shared" si="16"/>
        <v>82.183188106073175</v>
      </c>
      <c r="AV22" s="262"/>
      <c r="AW22" s="262"/>
      <c r="AX22" s="262"/>
      <c r="AY22" s="257"/>
      <c r="AZ22" s="257"/>
      <c r="BA22" s="257"/>
      <c r="BB22" s="257"/>
      <c r="BC22" s="257"/>
      <c r="BD22" s="257"/>
      <c r="BE22" s="257"/>
      <c r="BF22" s="257"/>
      <c r="BG22" s="260"/>
      <c r="BH22" s="260"/>
      <c r="BI22" s="257"/>
      <c r="BJ22" s="257"/>
      <c r="BK22" s="257"/>
      <c r="BL22" s="257">
        <f t="shared" si="17"/>
        <v>0</v>
      </c>
      <c r="BM22" s="257" t="e">
        <f>#REF!</f>
        <v>#REF!</v>
      </c>
      <c r="BN22" s="257"/>
      <c r="BO22" s="257"/>
      <c r="BP22" s="257">
        <f t="shared" si="18"/>
        <v>0</v>
      </c>
      <c r="BQ22" s="257" t="e">
        <f>#REF!</f>
        <v>#REF!</v>
      </c>
      <c r="BR22" s="257"/>
      <c r="BS22" s="260"/>
      <c r="BT22" s="260"/>
    </row>
    <row r="23" spans="1:72" s="42" customFormat="1" ht="49.95" customHeight="1" x14ac:dyDescent="0.3">
      <c r="A23" s="44">
        <v>20</v>
      </c>
      <c r="B23" s="45">
        <v>325</v>
      </c>
      <c r="C23" s="45" t="s">
        <v>64</v>
      </c>
      <c r="D23" s="45">
        <v>40000</v>
      </c>
      <c r="E23" s="44">
        <v>0.56000000000000005</v>
      </c>
      <c r="F23" s="37">
        <v>0.105</v>
      </c>
      <c r="G23" s="37">
        <v>7.9000000000000001E-2</v>
      </c>
      <c r="H23" s="37">
        <v>6.9000000000000006E-2</v>
      </c>
      <c r="I23" s="37">
        <v>5.6000000000000001E-2</v>
      </c>
      <c r="J23" s="37">
        <v>0.04</v>
      </c>
      <c r="K23" s="37">
        <v>3.3000000000000002E-2</v>
      </c>
      <c r="L23" s="37">
        <v>2.5000000000000001E-2</v>
      </c>
      <c r="M23" s="37" t="str">
        <f t="shared" si="0"/>
        <v>0.105,0.079,0.069,0.056,0.04,0.033,0.025</v>
      </c>
      <c r="N23" s="37" t="s">
        <v>59</v>
      </c>
      <c r="O23" s="37"/>
      <c r="P23" s="38">
        <f t="shared" si="2"/>
        <v>325</v>
      </c>
      <c r="Q23" s="36">
        <f t="shared" si="25"/>
        <v>65</v>
      </c>
      <c r="R23" s="37">
        <f t="shared" si="3"/>
        <v>3.599999999999999E-2</v>
      </c>
      <c r="S23" s="36">
        <f t="shared" si="19"/>
        <v>20</v>
      </c>
      <c r="T23" s="36">
        <f t="shared" si="20"/>
        <v>65</v>
      </c>
      <c r="U23" s="36">
        <f t="shared" si="21"/>
        <v>325</v>
      </c>
      <c r="V23" s="39">
        <f t="shared" si="22"/>
        <v>5.0999999999999997E-2</v>
      </c>
      <c r="W23" s="39">
        <f t="shared" si="23"/>
        <v>3.3149999999999999</v>
      </c>
      <c r="X23" s="37">
        <f t="shared" si="24"/>
        <v>15.975</v>
      </c>
      <c r="Y23" s="39" t="e">
        <f t="shared" si="4"/>
        <v>#REF!</v>
      </c>
      <c r="Z23" s="37"/>
      <c r="AA23" s="44">
        <v>0.35</v>
      </c>
      <c r="AB23" s="44">
        <v>0.35</v>
      </c>
      <c r="AC23" s="44">
        <v>0.35</v>
      </c>
      <c r="AD23" s="44" t="s">
        <v>60</v>
      </c>
      <c r="AE23" s="44">
        <f t="shared" si="5"/>
        <v>186.45999999999998</v>
      </c>
      <c r="AF23" s="44">
        <f t="shared" si="6"/>
        <v>227.88</v>
      </c>
      <c r="AG23" s="45" t="str">
        <f t="shared" si="7"/>
        <v>186.46 227.88</v>
      </c>
      <c r="AH23" s="44">
        <v>12</v>
      </c>
      <c r="AI23" s="47">
        <f t="shared" si="8"/>
        <v>77.710000000000008</v>
      </c>
      <c r="AJ23" s="47">
        <f t="shared" si="9"/>
        <v>94.97</v>
      </c>
      <c r="AK23" s="45" t="str">
        <f t="shared" si="10"/>
        <v>77.71 94.97</v>
      </c>
      <c r="AL23" s="36">
        <f t="shared" si="11"/>
        <v>145</v>
      </c>
      <c r="AM23" s="36">
        <f t="shared" si="12"/>
        <v>250</v>
      </c>
      <c r="AN23" s="44">
        <v>2398.4</v>
      </c>
      <c r="AO23" s="44">
        <v>227.8</v>
      </c>
      <c r="AP23" s="44">
        <v>95</v>
      </c>
      <c r="AQ23" s="35">
        <v>25</v>
      </c>
      <c r="AR23" s="46">
        <f t="shared" si="13"/>
        <v>0.65764084547292945</v>
      </c>
      <c r="AS23" s="47">
        <f t="shared" si="14"/>
        <v>1577.2858037822741</v>
      </c>
      <c r="AT23" s="47">
        <f t="shared" si="15"/>
        <v>198.36295065169023</v>
      </c>
      <c r="AU23" s="48">
        <f t="shared" si="16"/>
        <v>82.183188106073175</v>
      </c>
      <c r="AV23" s="262"/>
      <c r="AW23" s="262"/>
      <c r="AX23" s="262"/>
      <c r="AY23" s="257"/>
      <c r="AZ23" s="257"/>
      <c r="BA23" s="257"/>
      <c r="BB23" s="257"/>
      <c r="BC23" s="257"/>
      <c r="BD23" s="257"/>
      <c r="BE23" s="257"/>
      <c r="BF23" s="257"/>
      <c r="BG23" s="260"/>
      <c r="BH23" s="260"/>
      <c r="BI23" s="257"/>
      <c r="BJ23" s="257"/>
      <c r="BK23" s="257"/>
      <c r="BL23" s="257">
        <f t="shared" si="17"/>
        <v>0</v>
      </c>
      <c r="BM23" s="257" t="e">
        <f>#REF!</f>
        <v>#REF!</v>
      </c>
      <c r="BN23" s="257"/>
      <c r="BO23" s="257"/>
      <c r="BP23" s="257">
        <f t="shared" si="18"/>
        <v>0</v>
      </c>
      <c r="BQ23" s="257" t="e">
        <f>#REF!</f>
        <v>#REF!</v>
      </c>
      <c r="BR23" s="257"/>
      <c r="BS23" s="260"/>
      <c r="BT23" s="260"/>
    </row>
    <row r="24" spans="1:72" s="42" customFormat="1" ht="49.95" customHeight="1" x14ac:dyDescent="0.3">
      <c r="A24" s="44">
        <v>21</v>
      </c>
      <c r="B24" s="45">
        <v>390</v>
      </c>
      <c r="C24" s="45" t="s">
        <v>64</v>
      </c>
      <c r="D24" s="45">
        <v>40000</v>
      </c>
      <c r="E24" s="44">
        <v>0.56000000000000005</v>
      </c>
      <c r="F24" s="37">
        <v>0.13300000000000001</v>
      </c>
      <c r="G24" s="37">
        <v>0.105</v>
      </c>
      <c r="H24" s="37">
        <v>9.0999999999999998E-2</v>
      </c>
      <c r="I24" s="37">
        <v>7.2999999999999995E-2</v>
      </c>
      <c r="J24" s="37">
        <v>4.8000000000000001E-2</v>
      </c>
      <c r="K24" s="37">
        <v>3.7999999999999999E-2</v>
      </c>
      <c r="L24" s="37">
        <v>2.7E-2</v>
      </c>
      <c r="M24" s="37" t="str">
        <f t="shared" si="0"/>
        <v>0.133,0.105,0.091,0.073,0.048,0.038,0.027</v>
      </c>
      <c r="N24" s="37" t="s">
        <v>59</v>
      </c>
      <c r="O24" s="37"/>
      <c r="P24" s="38">
        <f t="shared" si="2"/>
        <v>390</v>
      </c>
      <c r="Q24" s="36">
        <f t="shared" si="25"/>
        <v>65</v>
      </c>
      <c r="R24" s="37">
        <f t="shared" si="3"/>
        <v>4.200000000000001E-2</v>
      </c>
      <c r="S24" s="36">
        <f t="shared" si="19"/>
        <v>21</v>
      </c>
      <c r="T24" s="36">
        <f t="shared" si="20"/>
        <v>65</v>
      </c>
      <c r="U24" s="36">
        <f t="shared" si="21"/>
        <v>390</v>
      </c>
      <c r="V24" s="39">
        <f t="shared" si="22"/>
        <v>3.9E-2</v>
      </c>
      <c r="W24" s="39">
        <f t="shared" si="23"/>
        <v>2.5350000000000001</v>
      </c>
      <c r="X24" s="37">
        <f t="shared" si="24"/>
        <v>18.509999999999998</v>
      </c>
      <c r="Y24" s="39" t="e">
        <f t="shared" si="4"/>
        <v>#REF!</v>
      </c>
      <c r="Z24" s="37"/>
      <c r="AA24" s="44">
        <v>0.35</v>
      </c>
      <c r="AB24" s="44">
        <v>0.35</v>
      </c>
      <c r="AC24" s="44">
        <v>0.35</v>
      </c>
      <c r="AD24" s="44" t="s">
        <v>60</v>
      </c>
      <c r="AE24" s="44">
        <f t="shared" si="5"/>
        <v>186.45999999999998</v>
      </c>
      <c r="AF24" s="44">
        <f t="shared" si="6"/>
        <v>227.88</v>
      </c>
      <c r="AG24" s="45" t="str">
        <f t="shared" si="7"/>
        <v>186.46 227.88</v>
      </c>
      <c r="AH24" s="44">
        <v>12</v>
      </c>
      <c r="AI24" s="47">
        <f t="shared" si="8"/>
        <v>77.710000000000008</v>
      </c>
      <c r="AJ24" s="47">
        <f t="shared" si="9"/>
        <v>94.97</v>
      </c>
      <c r="AK24" s="45" t="str">
        <f t="shared" si="10"/>
        <v>77.71 94.97</v>
      </c>
      <c r="AL24" s="36">
        <f t="shared" si="11"/>
        <v>145</v>
      </c>
      <c r="AM24" s="36">
        <f t="shared" si="12"/>
        <v>250</v>
      </c>
      <c r="AN24" s="44">
        <v>2393.5</v>
      </c>
      <c r="AO24" s="44">
        <v>226.9</v>
      </c>
      <c r="AP24" s="44">
        <v>94.9</v>
      </c>
      <c r="AQ24" s="35">
        <v>25</v>
      </c>
      <c r="AR24" s="46">
        <f t="shared" si="13"/>
        <v>0.65764084547292945</v>
      </c>
      <c r="AS24" s="47">
        <f t="shared" si="14"/>
        <v>1574.0633636394566</v>
      </c>
      <c r="AT24" s="47">
        <f t="shared" si="15"/>
        <v>197.59265566552969</v>
      </c>
      <c r="AU24" s="48">
        <f t="shared" si="16"/>
        <v>82.093281630882302</v>
      </c>
      <c r="AV24" s="262"/>
      <c r="AW24" s="262"/>
      <c r="AX24" s="262"/>
      <c r="AY24" s="257"/>
      <c r="AZ24" s="257"/>
      <c r="BA24" s="257"/>
      <c r="BB24" s="257"/>
      <c r="BC24" s="257"/>
      <c r="BD24" s="257"/>
      <c r="BE24" s="257"/>
      <c r="BF24" s="257"/>
      <c r="BG24" s="260"/>
      <c r="BH24" s="260"/>
      <c r="BI24" s="257"/>
      <c r="BJ24" s="257"/>
      <c r="BK24" s="257"/>
      <c r="BL24" s="257">
        <f t="shared" si="17"/>
        <v>0</v>
      </c>
      <c r="BM24" s="257" t="e">
        <f>#REF!</f>
        <v>#REF!</v>
      </c>
      <c r="BN24" s="257"/>
      <c r="BO24" s="257"/>
      <c r="BP24" s="257">
        <f t="shared" si="18"/>
        <v>0</v>
      </c>
      <c r="BQ24" s="257" t="e">
        <f>#REF!</f>
        <v>#REF!</v>
      </c>
      <c r="BR24" s="257"/>
      <c r="BS24" s="260"/>
      <c r="BT24" s="260"/>
    </row>
    <row r="25" spans="1:72" s="42" customFormat="1" ht="49.95" customHeight="1" x14ac:dyDescent="0.3">
      <c r="A25" s="44">
        <v>22</v>
      </c>
      <c r="B25" s="45">
        <v>455</v>
      </c>
      <c r="C25" s="45" t="s">
        <v>64</v>
      </c>
      <c r="D25" s="45">
        <v>40000</v>
      </c>
      <c r="E25" s="44">
        <v>0.56000000000000005</v>
      </c>
      <c r="F25" s="37">
        <v>0.26400000000000001</v>
      </c>
      <c r="G25" s="37">
        <v>0.14199999999999999</v>
      </c>
      <c r="H25" s="37">
        <v>0.113</v>
      </c>
      <c r="I25" s="37">
        <v>8.6000000000000007E-2</v>
      </c>
      <c r="J25" s="37">
        <v>5.2999999999999999E-2</v>
      </c>
      <c r="K25" s="37">
        <v>4.2000000000000003E-2</v>
      </c>
      <c r="L25" s="37">
        <v>3.0000000000000002E-2</v>
      </c>
      <c r="M25" s="37" t="str">
        <f t="shared" si="0"/>
        <v>0.264,0.142,0.113,0.086,0.053,0.042,0.03</v>
      </c>
      <c r="N25" s="37" t="s">
        <v>59</v>
      </c>
      <c r="O25" s="37"/>
      <c r="P25" s="38">
        <f t="shared" si="2"/>
        <v>455</v>
      </c>
      <c r="Q25" s="36">
        <f t="shared" si="25"/>
        <v>65</v>
      </c>
      <c r="R25" s="37">
        <f t="shared" si="3"/>
        <v>0.15100000000000002</v>
      </c>
      <c r="S25" s="36">
        <f t="shared" si="19"/>
        <v>22</v>
      </c>
      <c r="T25" s="36">
        <f t="shared" si="20"/>
        <v>65</v>
      </c>
      <c r="U25" s="36">
        <f t="shared" si="21"/>
        <v>455</v>
      </c>
      <c r="V25" s="39">
        <f t="shared" si="22"/>
        <v>9.6500000000000016E-2</v>
      </c>
      <c r="W25" s="39">
        <f t="shared" si="23"/>
        <v>6.2725000000000009</v>
      </c>
      <c r="X25" s="37">
        <f t="shared" si="24"/>
        <v>24.782499999999999</v>
      </c>
      <c r="Y25" s="39" t="e">
        <f t="shared" si="4"/>
        <v>#REF!</v>
      </c>
      <c r="Z25" s="37"/>
      <c r="AA25" s="44">
        <v>0.35</v>
      </c>
      <c r="AB25" s="44">
        <v>0.35</v>
      </c>
      <c r="AC25" s="44">
        <v>0.35</v>
      </c>
      <c r="AD25" s="44" t="s">
        <v>60</v>
      </c>
      <c r="AE25" s="44">
        <f t="shared" si="5"/>
        <v>186.45999999999998</v>
      </c>
      <c r="AF25" s="44">
        <f t="shared" si="6"/>
        <v>227.88</v>
      </c>
      <c r="AG25" s="45" t="str">
        <f t="shared" si="7"/>
        <v>186.46 227.88</v>
      </c>
      <c r="AH25" s="44">
        <v>12</v>
      </c>
      <c r="AI25" s="47">
        <f t="shared" si="8"/>
        <v>77.710000000000008</v>
      </c>
      <c r="AJ25" s="47">
        <f t="shared" si="9"/>
        <v>94.97</v>
      </c>
      <c r="AK25" s="45" t="str">
        <f t="shared" si="10"/>
        <v>77.71 94.97</v>
      </c>
      <c r="AL25" s="36">
        <f t="shared" si="11"/>
        <v>145</v>
      </c>
      <c r="AM25" s="36">
        <f t="shared" si="12"/>
        <v>250</v>
      </c>
      <c r="AN25" s="44">
        <v>2361.3000000000002</v>
      </c>
      <c r="AO25" s="44">
        <v>227.7</v>
      </c>
      <c r="AP25" s="44">
        <v>94.9</v>
      </c>
      <c r="AQ25" s="35">
        <v>25</v>
      </c>
      <c r="AR25" s="46">
        <f t="shared" si="13"/>
        <v>0.65764084547292945</v>
      </c>
      <c r="AS25" s="47">
        <f t="shared" si="14"/>
        <v>1552.8873284152285</v>
      </c>
      <c r="AT25" s="47">
        <f t="shared" si="15"/>
        <v>198.27741889967663</v>
      </c>
      <c r="AU25" s="48">
        <f t="shared" si="16"/>
        <v>82.093281630882302</v>
      </c>
      <c r="AV25" s="262"/>
      <c r="AW25" s="262"/>
      <c r="AX25" s="262"/>
      <c r="AY25" s="257"/>
      <c r="AZ25" s="257"/>
      <c r="BA25" s="257"/>
      <c r="BB25" s="257"/>
      <c r="BC25" s="257"/>
      <c r="BD25" s="257"/>
      <c r="BE25" s="257"/>
      <c r="BF25" s="257"/>
      <c r="BG25" s="260"/>
      <c r="BH25" s="260"/>
      <c r="BI25" s="257"/>
      <c r="BJ25" s="257"/>
      <c r="BK25" s="257"/>
      <c r="BL25" s="257">
        <f t="shared" si="17"/>
        <v>0</v>
      </c>
      <c r="BM25" s="257" t="e">
        <f>#REF!</f>
        <v>#REF!</v>
      </c>
      <c r="BN25" s="257"/>
      <c r="BO25" s="257"/>
      <c r="BP25" s="257">
        <f>BO18*10^6</f>
        <v>384.5</v>
      </c>
      <c r="BQ25" s="257" t="e">
        <f>#REF!</f>
        <v>#REF!</v>
      </c>
      <c r="BR25" s="257"/>
      <c r="BS25" s="260"/>
      <c r="BT25" s="260"/>
    </row>
    <row r="26" spans="1:72" s="42" customFormat="1" ht="49.95" customHeight="1" x14ac:dyDescent="0.3">
      <c r="A26" s="44">
        <v>23</v>
      </c>
      <c r="B26" s="45">
        <v>520</v>
      </c>
      <c r="C26" s="45" t="s">
        <v>64</v>
      </c>
      <c r="D26" s="45">
        <v>40000</v>
      </c>
      <c r="E26" s="44">
        <v>0.56000000000000005</v>
      </c>
      <c r="F26" s="37">
        <v>0.154</v>
      </c>
      <c r="G26" s="37">
        <v>0.114</v>
      </c>
      <c r="H26" s="37">
        <v>9.4E-2</v>
      </c>
      <c r="I26" s="37">
        <v>7.1999999999999995E-2</v>
      </c>
      <c r="J26" s="37">
        <v>4.5999999999999999E-2</v>
      </c>
      <c r="K26" s="37">
        <v>3.0000000000000002E-2</v>
      </c>
      <c r="L26" s="37">
        <v>2.1999999999999999E-2</v>
      </c>
      <c r="M26" s="37" t="str">
        <f t="shared" si="0"/>
        <v>0.154,0.114,0.094,0.072,0.046,0.03,0.022</v>
      </c>
      <c r="N26" s="37" t="s">
        <v>59</v>
      </c>
      <c r="O26" s="37"/>
      <c r="P26" s="38">
        <f t="shared" si="2"/>
        <v>520</v>
      </c>
      <c r="Q26" s="36">
        <f t="shared" si="25"/>
        <v>65</v>
      </c>
      <c r="R26" s="37">
        <f t="shared" si="3"/>
        <v>0.06</v>
      </c>
      <c r="S26" s="36">
        <f t="shared" si="19"/>
        <v>23</v>
      </c>
      <c r="T26" s="36">
        <f t="shared" si="20"/>
        <v>65</v>
      </c>
      <c r="U26" s="36">
        <f t="shared" si="21"/>
        <v>520</v>
      </c>
      <c r="V26" s="39">
        <f t="shared" si="22"/>
        <v>0.10550000000000001</v>
      </c>
      <c r="W26" s="39">
        <f t="shared" si="23"/>
        <v>6.8575000000000008</v>
      </c>
      <c r="X26" s="37">
        <f t="shared" si="24"/>
        <v>31.64</v>
      </c>
      <c r="Y26" s="39" t="e">
        <f t="shared" si="4"/>
        <v>#REF!</v>
      </c>
      <c r="Z26" s="37"/>
      <c r="AA26" s="44">
        <v>0.35</v>
      </c>
      <c r="AB26" s="44">
        <v>0.35</v>
      </c>
      <c r="AC26" s="44">
        <v>0.35</v>
      </c>
      <c r="AD26" s="44" t="s">
        <v>60</v>
      </c>
      <c r="AE26" s="44">
        <f t="shared" si="5"/>
        <v>186.45999999999998</v>
      </c>
      <c r="AF26" s="44">
        <f t="shared" si="6"/>
        <v>227.88</v>
      </c>
      <c r="AG26" s="45" t="str">
        <f t="shared" si="7"/>
        <v>186.46 227.88</v>
      </c>
      <c r="AH26" s="44">
        <v>12</v>
      </c>
      <c r="AI26" s="47">
        <f t="shared" si="8"/>
        <v>77.710000000000008</v>
      </c>
      <c r="AJ26" s="47">
        <f t="shared" si="9"/>
        <v>94.97</v>
      </c>
      <c r="AK26" s="45" t="str">
        <f t="shared" si="10"/>
        <v>77.71 94.97</v>
      </c>
      <c r="AL26" s="36">
        <f t="shared" si="11"/>
        <v>145</v>
      </c>
      <c r="AM26" s="36">
        <f t="shared" si="12"/>
        <v>250</v>
      </c>
      <c r="AN26" s="47">
        <v>2383.9</v>
      </c>
      <c r="AO26" s="49">
        <v>227.4</v>
      </c>
      <c r="AP26" s="44">
        <v>94.9</v>
      </c>
      <c r="AQ26" s="35">
        <v>25</v>
      </c>
      <c r="AR26" s="46">
        <f t="shared" si="13"/>
        <v>0.65764084547292945</v>
      </c>
      <c r="AS26" s="47">
        <f t="shared" si="14"/>
        <v>1567.7500115229166</v>
      </c>
      <c r="AT26" s="47">
        <f t="shared" si="15"/>
        <v>198.02073885954385</v>
      </c>
      <c r="AU26" s="48">
        <f t="shared" si="16"/>
        <v>82.093281630882302</v>
      </c>
      <c r="AV26" s="262"/>
      <c r="AW26" s="262"/>
      <c r="AX26" s="262"/>
      <c r="AY26" s="257"/>
      <c r="AZ26" s="257"/>
      <c r="BA26" s="257"/>
      <c r="BB26" s="257"/>
      <c r="BC26" s="257"/>
      <c r="BD26" s="257"/>
      <c r="BE26" s="257"/>
      <c r="BF26" s="257"/>
      <c r="BG26" s="260"/>
      <c r="BH26" s="260"/>
      <c r="BI26" s="257"/>
      <c r="BJ26" s="257"/>
      <c r="BK26" s="257"/>
      <c r="BL26" s="257">
        <f t="shared" si="17"/>
        <v>0</v>
      </c>
      <c r="BM26" s="257" t="e">
        <f>#REF!</f>
        <v>#REF!</v>
      </c>
      <c r="BN26" s="257"/>
      <c r="BO26" s="257"/>
      <c r="BP26" s="257">
        <f t="shared" si="18"/>
        <v>0</v>
      </c>
      <c r="BQ26" s="257" t="e">
        <f>#REF!</f>
        <v>#REF!</v>
      </c>
      <c r="BR26" s="257"/>
      <c r="BS26" s="260"/>
      <c r="BT26" s="260"/>
    </row>
    <row r="27" spans="1:72" s="42" customFormat="1" ht="49.95" customHeight="1" x14ac:dyDescent="0.3">
      <c r="A27" s="44">
        <v>24</v>
      </c>
      <c r="B27" s="45">
        <v>585</v>
      </c>
      <c r="C27" s="45" t="s">
        <v>64</v>
      </c>
      <c r="D27" s="45">
        <v>40000</v>
      </c>
      <c r="E27" s="44">
        <v>0.56000000000000005</v>
      </c>
      <c r="F27" s="37">
        <v>0.26600000000000001</v>
      </c>
      <c r="G27" s="37">
        <v>0.20100000000000001</v>
      </c>
      <c r="H27" s="37">
        <v>0.17100000000000001</v>
      </c>
      <c r="I27" s="37">
        <v>0.125</v>
      </c>
      <c r="J27" s="37">
        <v>7.2999999999999995E-2</v>
      </c>
      <c r="K27" s="37">
        <v>5.5E-2</v>
      </c>
      <c r="L27" s="37">
        <v>3.6000000000000004E-2</v>
      </c>
      <c r="M27" s="37" t="str">
        <f t="shared" si="0"/>
        <v>0.266,0.201,0.171,0.125,0.073,0.055,0.036</v>
      </c>
      <c r="N27" s="37" t="s">
        <v>59</v>
      </c>
      <c r="O27" s="37"/>
      <c r="P27" s="38">
        <f t="shared" si="2"/>
        <v>585</v>
      </c>
      <c r="Q27" s="36">
        <f t="shared" si="25"/>
        <v>65</v>
      </c>
      <c r="R27" s="37">
        <f t="shared" si="3"/>
        <v>9.5000000000000001E-2</v>
      </c>
      <c r="S27" s="36">
        <f t="shared" si="19"/>
        <v>24</v>
      </c>
      <c r="T27" s="36">
        <f t="shared" si="20"/>
        <v>65</v>
      </c>
      <c r="U27" s="36">
        <f t="shared" si="21"/>
        <v>585</v>
      </c>
      <c r="V27" s="39">
        <f t="shared" si="22"/>
        <v>7.7499999999999999E-2</v>
      </c>
      <c r="W27" s="39">
        <f t="shared" si="23"/>
        <v>5.0374999999999996</v>
      </c>
      <c r="X27" s="37">
        <f t="shared" si="24"/>
        <v>36.677500000000002</v>
      </c>
      <c r="Y27" s="39" t="e">
        <f t="shared" si="4"/>
        <v>#REF!</v>
      </c>
      <c r="Z27" s="37"/>
      <c r="AA27" s="44">
        <v>0.35</v>
      </c>
      <c r="AB27" s="44">
        <v>0.35</v>
      </c>
      <c r="AC27" s="44">
        <v>0.35</v>
      </c>
      <c r="AD27" s="44" t="s">
        <v>60</v>
      </c>
      <c r="AE27" s="44">
        <f t="shared" si="5"/>
        <v>186.45999999999998</v>
      </c>
      <c r="AF27" s="44">
        <f t="shared" si="6"/>
        <v>227.88</v>
      </c>
      <c r="AG27" s="45" t="str">
        <f t="shared" si="7"/>
        <v>186.46 227.88</v>
      </c>
      <c r="AH27" s="44">
        <v>12</v>
      </c>
      <c r="AI27" s="47">
        <f t="shared" si="8"/>
        <v>77.710000000000008</v>
      </c>
      <c r="AJ27" s="47">
        <f t="shared" si="9"/>
        <v>94.97</v>
      </c>
      <c r="AK27" s="45" t="str">
        <f t="shared" si="10"/>
        <v>77.71 94.97</v>
      </c>
      <c r="AL27" s="36">
        <f t="shared" si="11"/>
        <v>145</v>
      </c>
      <c r="AM27" s="36">
        <f t="shared" si="12"/>
        <v>250</v>
      </c>
      <c r="AN27" s="47">
        <v>2388.6999999999998</v>
      </c>
      <c r="AO27" s="49">
        <v>226.1</v>
      </c>
      <c r="AP27" s="44">
        <v>95</v>
      </c>
      <c r="AQ27" s="35">
        <v>25</v>
      </c>
      <c r="AR27" s="46">
        <f t="shared" si="13"/>
        <v>0.65764084547292945</v>
      </c>
      <c r="AS27" s="47">
        <f t="shared" si="14"/>
        <v>1570.9066875811864</v>
      </c>
      <c r="AT27" s="47">
        <f t="shared" si="15"/>
        <v>196.90698404054976</v>
      </c>
      <c r="AU27" s="48">
        <f t="shared" si="16"/>
        <v>82.183188106073175</v>
      </c>
      <c r="AV27" s="262"/>
      <c r="AW27" s="262"/>
      <c r="AX27" s="262"/>
      <c r="AY27" s="257"/>
      <c r="AZ27" s="257"/>
      <c r="BA27" s="257"/>
      <c r="BB27" s="257"/>
      <c r="BC27" s="257"/>
      <c r="BD27" s="257"/>
      <c r="BE27" s="257"/>
      <c r="BF27" s="257"/>
      <c r="BG27" s="260"/>
      <c r="BH27" s="260"/>
      <c r="BI27" s="257"/>
      <c r="BJ27" s="257"/>
      <c r="BK27" s="257"/>
      <c r="BL27" s="257">
        <f t="shared" si="17"/>
        <v>0</v>
      </c>
      <c r="BM27" s="257" t="e">
        <f>#REF!</f>
        <v>#REF!</v>
      </c>
      <c r="BN27" s="257"/>
      <c r="BO27" s="257"/>
      <c r="BP27" s="257">
        <f t="shared" si="18"/>
        <v>0</v>
      </c>
      <c r="BQ27" s="257" t="e">
        <f>#REF!</f>
        <v>#REF!</v>
      </c>
      <c r="BR27" s="257"/>
      <c r="BS27" s="260"/>
      <c r="BT27" s="260"/>
    </row>
    <row r="28" spans="1:72" s="42" customFormat="1" ht="49.95" customHeight="1" x14ac:dyDescent="0.3">
      <c r="A28" s="44">
        <v>25</v>
      </c>
      <c r="B28" s="45">
        <v>650</v>
      </c>
      <c r="C28" s="45" t="s">
        <v>64</v>
      </c>
      <c r="D28" s="45">
        <v>40000</v>
      </c>
      <c r="E28" s="44">
        <v>0.56000000000000005</v>
      </c>
      <c r="F28" s="37">
        <v>0.16400000000000001</v>
      </c>
      <c r="G28" s="37">
        <v>0.122</v>
      </c>
      <c r="H28" s="37">
        <v>0.10299999999999999</v>
      </c>
      <c r="I28" s="37">
        <v>8.2000000000000003E-2</v>
      </c>
      <c r="J28" s="37">
        <v>5.8000000000000003E-2</v>
      </c>
      <c r="K28" s="37">
        <v>4.5999999999999999E-2</v>
      </c>
      <c r="L28" s="37">
        <v>3.4000000000000002E-2</v>
      </c>
      <c r="M28" s="37" t="str">
        <f t="shared" si="0"/>
        <v>0.164,0.122,0.103,0.082,0.058,0.046,0.034</v>
      </c>
      <c r="N28" s="37" t="s">
        <v>59</v>
      </c>
      <c r="O28" s="37"/>
      <c r="P28" s="38">
        <f t="shared" si="2"/>
        <v>650</v>
      </c>
      <c r="Q28" s="36">
        <f t="shared" si="25"/>
        <v>65</v>
      </c>
      <c r="R28" s="37">
        <f t="shared" si="3"/>
        <v>6.1000000000000013E-2</v>
      </c>
      <c r="S28" s="36">
        <f t="shared" si="19"/>
        <v>25</v>
      </c>
      <c r="T28" s="36">
        <f t="shared" si="20"/>
        <v>65</v>
      </c>
      <c r="U28" s="36">
        <f t="shared" si="21"/>
        <v>650</v>
      </c>
      <c r="V28" s="39">
        <f t="shared" si="22"/>
        <v>7.8000000000000014E-2</v>
      </c>
      <c r="W28" s="39">
        <f t="shared" si="23"/>
        <v>5.0700000000000012</v>
      </c>
      <c r="X28" s="37">
        <f t="shared" si="24"/>
        <v>41.747500000000002</v>
      </c>
      <c r="Y28" s="39" t="e">
        <f t="shared" si="4"/>
        <v>#REF!</v>
      </c>
      <c r="Z28" s="37"/>
      <c r="AA28" s="44">
        <v>0.35</v>
      </c>
      <c r="AB28" s="44">
        <v>0.35</v>
      </c>
      <c r="AC28" s="44">
        <v>0.35</v>
      </c>
      <c r="AD28" s="44" t="s">
        <v>60</v>
      </c>
      <c r="AE28" s="44">
        <f t="shared" si="5"/>
        <v>186.45999999999998</v>
      </c>
      <c r="AF28" s="44">
        <f t="shared" si="6"/>
        <v>227.88</v>
      </c>
      <c r="AG28" s="45" t="str">
        <f t="shared" si="7"/>
        <v>186.46 227.88</v>
      </c>
      <c r="AH28" s="44">
        <v>12</v>
      </c>
      <c r="AI28" s="47">
        <f t="shared" si="8"/>
        <v>77.710000000000008</v>
      </c>
      <c r="AJ28" s="47">
        <f t="shared" si="9"/>
        <v>94.97</v>
      </c>
      <c r="AK28" s="45" t="str">
        <f t="shared" si="10"/>
        <v>77.71 94.97</v>
      </c>
      <c r="AL28" s="36">
        <f t="shared" si="11"/>
        <v>145</v>
      </c>
      <c r="AM28" s="36">
        <f t="shared" si="12"/>
        <v>250</v>
      </c>
      <c r="AN28" s="44">
        <v>2383.9</v>
      </c>
      <c r="AO28" s="44">
        <v>227.8</v>
      </c>
      <c r="AP28" s="44">
        <v>94.9</v>
      </c>
      <c r="AQ28" s="35">
        <v>25</v>
      </c>
      <c r="AR28" s="46">
        <f t="shared" si="13"/>
        <v>0.65764084547292945</v>
      </c>
      <c r="AS28" s="47">
        <f t="shared" si="14"/>
        <v>1567.7500115229166</v>
      </c>
      <c r="AT28" s="47">
        <f t="shared" si="15"/>
        <v>198.36295065169023</v>
      </c>
      <c r="AU28" s="48">
        <f t="shared" si="16"/>
        <v>82.093281630882302</v>
      </c>
      <c r="AV28" s="262"/>
      <c r="AW28" s="262"/>
      <c r="AX28" s="262"/>
      <c r="AY28" s="257"/>
      <c r="AZ28" s="257"/>
      <c r="BA28" s="257"/>
      <c r="BB28" s="257"/>
      <c r="BC28" s="257"/>
      <c r="BD28" s="257"/>
      <c r="BE28" s="257"/>
      <c r="BF28" s="257"/>
      <c r="BG28" s="260"/>
      <c r="BH28" s="260"/>
      <c r="BI28" s="257"/>
      <c r="BJ28" s="257"/>
      <c r="BK28" s="257"/>
      <c r="BL28" s="257">
        <f t="shared" si="17"/>
        <v>0</v>
      </c>
      <c r="BM28" s="257" t="e">
        <f>#REF!</f>
        <v>#REF!</v>
      </c>
      <c r="BN28" s="257"/>
      <c r="BO28" s="257"/>
      <c r="BP28" s="257">
        <f t="shared" si="18"/>
        <v>0</v>
      </c>
      <c r="BQ28" s="257" t="e">
        <f>#REF!</f>
        <v>#REF!</v>
      </c>
      <c r="BR28" s="257"/>
      <c r="BS28" s="260"/>
      <c r="BT28" s="260"/>
    </row>
    <row r="29" spans="1:72" s="42" customFormat="1" ht="49.95" customHeight="1" x14ac:dyDescent="0.3">
      <c r="A29" s="44">
        <v>26</v>
      </c>
      <c r="B29" s="45">
        <v>715</v>
      </c>
      <c r="C29" s="45" t="s">
        <v>64</v>
      </c>
      <c r="D29" s="45">
        <v>40000</v>
      </c>
      <c r="E29" s="44">
        <v>0.56000000000000005</v>
      </c>
      <c r="F29" s="37">
        <v>0.16300000000000001</v>
      </c>
      <c r="G29" s="37">
        <v>0.108</v>
      </c>
      <c r="H29" s="37">
        <v>8.8999999999999996E-2</v>
      </c>
      <c r="I29" s="37">
        <v>6.8000000000000005E-2</v>
      </c>
      <c r="J29" s="37">
        <v>4.8000000000000001E-2</v>
      </c>
      <c r="K29" s="37">
        <v>0.04</v>
      </c>
      <c r="L29" s="37">
        <v>3.0000000000000002E-2</v>
      </c>
      <c r="M29" s="37" t="str">
        <f t="shared" si="0"/>
        <v>0.163,0.108,0.089,0.068,0.048,0.04,0.03</v>
      </c>
      <c r="N29" s="37" t="s">
        <v>59</v>
      </c>
      <c r="O29" s="37"/>
      <c r="P29" s="38">
        <f t="shared" si="2"/>
        <v>715</v>
      </c>
      <c r="Q29" s="36">
        <f t="shared" si="25"/>
        <v>65</v>
      </c>
      <c r="R29" s="37">
        <f t="shared" si="3"/>
        <v>7.400000000000001E-2</v>
      </c>
      <c r="S29" s="36">
        <f t="shared" si="19"/>
        <v>26</v>
      </c>
      <c r="T29" s="36">
        <f t="shared" si="20"/>
        <v>65</v>
      </c>
      <c r="U29" s="36">
        <f t="shared" si="21"/>
        <v>715</v>
      </c>
      <c r="V29" s="39">
        <f t="shared" si="22"/>
        <v>6.7500000000000004E-2</v>
      </c>
      <c r="W29" s="39">
        <f t="shared" si="23"/>
        <v>4.3875000000000002</v>
      </c>
      <c r="X29" s="37">
        <f t="shared" si="24"/>
        <v>46.135000000000005</v>
      </c>
      <c r="Y29" s="39" t="e">
        <f t="shared" si="4"/>
        <v>#REF!</v>
      </c>
      <c r="Z29" s="37"/>
      <c r="AA29" s="44">
        <v>0.35</v>
      </c>
      <c r="AB29" s="44">
        <v>0.35</v>
      </c>
      <c r="AC29" s="44">
        <v>0.35</v>
      </c>
      <c r="AD29" s="44" t="s">
        <v>60</v>
      </c>
      <c r="AE29" s="44">
        <f t="shared" si="5"/>
        <v>186.45999999999998</v>
      </c>
      <c r="AF29" s="44">
        <f t="shared" si="6"/>
        <v>227.88</v>
      </c>
      <c r="AG29" s="45" t="str">
        <f t="shared" si="7"/>
        <v>186.46 227.88</v>
      </c>
      <c r="AH29" s="44">
        <v>12</v>
      </c>
      <c r="AI29" s="47">
        <f t="shared" si="8"/>
        <v>77.710000000000008</v>
      </c>
      <c r="AJ29" s="47">
        <f t="shared" si="9"/>
        <v>94.97</v>
      </c>
      <c r="AK29" s="45" t="str">
        <f t="shared" si="10"/>
        <v>77.71 94.97</v>
      </c>
      <c r="AL29" s="36">
        <f t="shared" si="11"/>
        <v>145</v>
      </c>
      <c r="AM29" s="36">
        <f t="shared" si="12"/>
        <v>250</v>
      </c>
      <c r="AN29" s="44">
        <v>2396.8000000000002</v>
      </c>
      <c r="AO29" s="44">
        <v>227.5</v>
      </c>
      <c r="AP29" s="44">
        <v>95</v>
      </c>
      <c r="AQ29" s="35">
        <v>25</v>
      </c>
      <c r="AR29" s="46">
        <f t="shared" si="13"/>
        <v>0.65764084547292945</v>
      </c>
      <c r="AS29" s="47">
        <f t="shared" si="14"/>
        <v>1576.2335784295174</v>
      </c>
      <c r="AT29" s="47">
        <f t="shared" si="15"/>
        <v>198.10631301214815</v>
      </c>
      <c r="AU29" s="48">
        <f t="shared" si="16"/>
        <v>82.183188106073175</v>
      </c>
      <c r="AV29" s="262"/>
      <c r="AW29" s="262"/>
      <c r="AX29" s="262"/>
      <c r="AY29" s="257"/>
      <c r="AZ29" s="257"/>
      <c r="BA29" s="257"/>
      <c r="BB29" s="257"/>
      <c r="BC29" s="257"/>
      <c r="BD29" s="257"/>
      <c r="BE29" s="257"/>
      <c r="BF29" s="257"/>
      <c r="BG29" s="260"/>
      <c r="BH29" s="260"/>
      <c r="BI29" s="257"/>
      <c r="BJ29" s="257"/>
      <c r="BK29" s="257"/>
      <c r="BL29" s="257">
        <f t="shared" si="17"/>
        <v>0</v>
      </c>
      <c r="BM29" s="257" t="e">
        <f>#REF!</f>
        <v>#REF!</v>
      </c>
      <c r="BN29" s="257" t="e">
        <f t="shared" ref="BN29" si="30">IF(BL29&lt;BM29,"Safe","Unsafe")</f>
        <v>#REF!</v>
      </c>
      <c r="BO29" s="257"/>
      <c r="BP29" s="257">
        <f t="shared" si="18"/>
        <v>0</v>
      </c>
      <c r="BQ29" s="257" t="e">
        <f>#REF!</f>
        <v>#REF!</v>
      </c>
      <c r="BR29" s="257" t="e">
        <f t="shared" ref="BR29" si="31">IF(BP29&lt;BQ29,"Safe","Unsafe")</f>
        <v>#REF!</v>
      </c>
      <c r="BS29" s="260"/>
      <c r="BT29" s="260"/>
    </row>
    <row r="30" spans="1:72" s="42" customFormat="1" ht="49.95" customHeight="1" x14ac:dyDescent="0.3">
      <c r="A30" s="44">
        <v>27</v>
      </c>
      <c r="B30" s="45">
        <v>780</v>
      </c>
      <c r="C30" s="45" t="s">
        <v>64</v>
      </c>
      <c r="D30" s="45">
        <v>40000</v>
      </c>
      <c r="E30" s="44">
        <v>0.56000000000000005</v>
      </c>
      <c r="F30" s="37">
        <v>0.16</v>
      </c>
      <c r="G30" s="37">
        <v>0.126</v>
      </c>
      <c r="H30" s="37">
        <v>0.111</v>
      </c>
      <c r="I30" s="37">
        <v>8.8999999999999996E-2</v>
      </c>
      <c r="J30" s="37">
        <v>6.3E-2</v>
      </c>
      <c r="K30" s="37">
        <v>5.2999999999999999E-2</v>
      </c>
      <c r="L30" s="37">
        <v>4.7E-2</v>
      </c>
      <c r="M30" s="37" t="str">
        <f t="shared" si="0"/>
        <v>0.16,0.126,0.111,0.089,0.063,0.053,0.047</v>
      </c>
      <c r="N30" s="37" t="s">
        <v>59</v>
      </c>
      <c r="O30" s="37"/>
      <c r="P30" s="38">
        <f t="shared" si="2"/>
        <v>780</v>
      </c>
      <c r="Q30" s="36">
        <f t="shared" si="25"/>
        <v>65</v>
      </c>
      <c r="R30" s="37">
        <f t="shared" si="3"/>
        <v>4.9000000000000002E-2</v>
      </c>
      <c r="S30" s="36">
        <f t="shared" si="19"/>
        <v>27</v>
      </c>
      <c r="T30" s="36">
        <f t="shared" si="20"/>
        <v>65</v>
      </c>
      <c r="U30" s="36">
        <f t="shared" si="21"/>
        <v>780</v>
      </c>
      <c r="V30" s="39">
        <f t="shared" si="22"/>
        <v>6.1500000000000006E-2</v>
      </c>
      <c r="W30" s="39">
        <f t="shared" si="23"/>
        <v>3.9975000000000005</v>
      </c>
      <c r="X30" s="37">
        <f t="shared" si="24"/>
        <v>50.132500000000007</v>
      </c>
      <c r="Y30" s="39" t="e">
        <f t="shared" si="4"/>
        <v>#REF!</v>
      </c>
      <c r="Z30" s="37"/>
      <c r="AA30" s="44">
        <v>0.35</v>
      </c>
      <c r="AB30" s="44">
        <v>0.35</v>
      </c>
      <c r="AC30" s="44">
        <v>0.35</v>
      </c>
      <c r="AD30" s="44" t="s">
        <v>60</v>
      </c>
      <c r="AE30" s="44">
        <f t="shared" si="5"/>
        <v>186.45999999999998</v>
      </c>
      <c r="AF30" s="44">
        <f t="shared" si="6"/>
        <v>227.88</v>
      </c>
      <c r="AG30" s="45" t="str">
        <f t="shared" si="7"/>
        <v>186.46 227.88</v>
      </c>
      <c r="AH30" s="44">
        <v>12</v>
      </c>
      <c r="AI30" s="47">
        <f t="shared" si="8"/>
        <v>77.710000000000008</v>
      </c>
      <c r="AJ30" s="47">
        <f t="shared" si="9"/>
        <v>94.97</v>
      </c>
      <c r="AK30" s="45" t="str">
        <f t="shared" si="10"/>
        <v>77.71 94.97</v>
      </c>
      <c r="AL30" s="36">
        <f t="shared" si="11"/>
        <v>145</v>
      </c>
      <c r="AM30" s="36">
        <f t="shared" si="12"/>
        <v>250</v>
      </c>
      <c r="AN30" s="44">
        <v>2390.3000000000002</v>
      </c>
      <c r="AO30" s="44">
        <v>227.5</v>
      </c>
      <c r="AP30" s="44">
        <v>95</v>
      </c>
      <c r="AQ30" s="35">
        <v>25</v>
      </c>
      <c r="AR30" s="46">
        <f t="shared" ref="AR30:AR31" si="32">(1-0.238*LN(35))/(1-0.238*LN(AQ30))</f>
        <v>0.65764084547292945</v>
      </c>
      <c r="AS30" s="47">
        <f t="shared" si="14"/>
        <v>1571.9589129339433</v>
      </c>
      <c r="AT30" s="47">
        <f t="shared" si="15"/>
        <v>198.10631301214815</v>
      </c>
      <c r="AU30" s="48">
        <f t="shared" si="16"/>
        <v>82.183188106073175</v>
      </c>
      <c r="AV30" s="262"/>
      <c r="AW30" s="262"/>
      <c r="AX30" s="262"/>
      <c r="AY30" s="257"/>
      <c r="AZ30" s="257"/>
      <c r="BA30" s="257"/>
      <c r="BB30" s="257"/>
      <c r="BC30" s="257"/>
      <c r="BD30" s="257"/>
      <c r="BE30" s="257"/>
      <c r="BF30" s="257"/>
      <c r="BG30" s="260"/>
      <c r="BH30" s="260"/>
      <c r="BI30" s="257"/>
      <c r="BJ30" s="257"/>
      <c r="BK30" s="257"/>
      <c r="BL30" s="257">
        <f t="shared" si="17"/>
        <v>0</v>
      </c>
      <c r="BM30" s="257" t="e">
        <f>#REF!</f>
        <v>#REF!</v>
      </c>
      <c r="BN30" s="257"/>
      <c r="BO30" s="257"/>
      <c r="BP30" s="257">
        <f t="shared" si="18"/>
        <v>0</v>
      </c>
      <c r="BQ30" s="257" t="e">
        <f>#REF!</f>
        <v>#REF!</v>
      </c>
      <c r="BR30" s="257"/>
      <c r="BS30" s="260"/>
      <c r="BT30" s="260"/>
    </row>
    <row r="31" spans="1:72" s="42" customFormat="1" ht="49.95" customHeight="1" x14ac:dyDescent="0.3">
      <c r="A31" s="44">
        <v>28</v>
      </c>
      <c r="B31" s="45">
        <v>840</v>
      </c>
      <c r="C31" s="45" t="s">
        <v>64</v>
      </c>
      <c r="D31" s="45">
        <v>40000</v>
      </c>
      <c r="E31" s="44">
        <v>0.56000000000000005</v>
      </c>
      <c r="F31" s="37">
        <v>0.28599999999999998</v>
      </c>
      <c r="G31" s="37">
        <v>0.19700000000000001</v>
      </c>
      <c r="H31" s="37">
        <v>0.16800000000000001</v>
      </c>
      <c r="I31" s="37">
        <v>0.13100000000000001</v>
      </c>
      <c r="J31" s="37">
        <v>8.7999999999999995E-2</v>
      </c>
      <c r="K31" s="37">
        <v>7.5999999999999998E-2</v>
      </c>
      <c r="L31" s="37">
        <v>0.06</v>
      </c>
      <c r="M31" s="37" t="str">
        <f t="shared" si="0"/>
        <v>0.286,0.197,0.168,0.131,0.088,0.076,0.06</v>
      </c>
      <c r="N31" s="37" t="s">
        <v>59</v>
      </c>
      <c r="O31" s="37"/>
      <c r="P31" s="38">
        <f t="shared" si="2"/>
        <v>840</v>
      </c>
      <c r="Q31" s="36">
        <f t="shared" si="25"/>
        <v>60</v>
      </c>
      <c r="R31" s="37">
        <f t="shared" si="3"/>
        <v>0.11799999999999997</v>
      </c>
      <c r="S31" s="36">
        <f t="shared" si="19"/>
        <v>28</v>
      </c>
      <c r="T31" s="36">
        <f t="shared" si="20"/>
        <v>60</v>
      </c>
      <c r="U31" s="36">
        <f t="shared" si="21"/>
        <v>840</v>
      </c>
      <c r="V31" s="39">
        <f t="shared" si="22"/>
        <v>8.3499999999999991E-2</v>
      </c>
      <c r="W31" s="39">
        <f t="shared" si="23"/>
        <v>5.01</v>
      </c>
      <c r="X31" s="37">
        <f t="shared" si="24"/>
        <v>55.142500000000005</v>
      </c>
      <c r="Y31" s="39" t="e">
        <f t="shared" si="4"/>
        <v>#REF!</v>
      </c>
      <c r="Z31" s="37"/>
      <c r="AA31" s="44">
        <v>0.35</v>
      </c>
      <c r="AB31" s="44">
        <v>0.35</v>
      </c>
      <c r="AC31" s="44">
        <v>0.35</v>
      </c>
      <c r="AD31" s="44" t="s">
        <v>60</v>
      </c>
      <c r="AE31" s="44">
        <f t="shared" si="5"/>
        <v>186.45999999999998</v>
      </c>
      <c r="AF31" s="44">
        <f t="shared" si="6"/>
        <v>227.88</v>
      </c>
      <c r="AG31" s="45" t="str">
        <f t="shared" si="7"/>
        <v>186.46 227.88</v>
      </c>
      <c r="AH31" s="44">
        <v>12</v>
      </c>
      <c r="AI31" s="47">
        <f t="shared" si="8"/>
        <v>77.710000000000008</v>
      </c>
      <c r="AJ31" s="47">
        <f t="shared" si="9"/>
        <v>94.97</v>
      </c>
      <c r="AK31" s="45" t="str">
        <f t="shared" si="10"/>
        <v>77.71 94.97</v>
      </c>
      <c r="AL31" s="36">
        <f t="shared" si="11"/>
        <v>145</v>
      </c>
      <c r="AM31" s="36">
        <f t="shared" si="12"/>
        <v>250</v>
      </c>
      <c r="AN31" s="44">
        <v>2382.3000000000002</v>
      </c>
      <c r="AO31" s="44">
        <v>227.4</v>
      </c>
      <c r="AP31" s="44">
        <v>94.9</v>
      </c>
      <c r="AQ31" s="35">
        <v>25</v>
      </c>
      <c r="AR31" s="46">
        <f t="shared" si="32"/>
        <v>0.65764084547292945</v>
      </c>
      <c r="AS31" s="47">
        <f t="shared" si="14"/>
        <v>1566.69778617016</v>
      </c>
      <c r="AT31" s="47">
        <f t="shared" si="15"/>
        <v>198.02073885954385</v>
      </c>
      <c r="AU31" s="48">
        <f t="shared" si="16"/>
        <v>82.093281630882302</v>
      </c>
      <c r="AV31" s="262"/>
      <c r="AW31" s="262"/>
      <c r="AX31" s="262"/>
      <c r="AY31" s="258"/>
      <c r="AZ31" s="258"/>
      <c r="BA31" s="258"/>
      <c r="BB31" s="258"/>
      <c r="BC31" s="258"/>
      <c r="BD31" s="258"/>
      <c r="BE31" s="258"/>
      <c r="BF31" s="258"/>
      <c r="BG31" s="261"/>
      <c r="BH31" s="261"/>
      <c r="BI31" s="258"/>
      <c r="BJ31" s="258"/>
      <c r="BK31" s="258"/>
      <c r="BL31" s="258">
        <f t="shared" si="17"/>
        <v>0</v>
      </c>
      <c r="BM31" s="258" t="e">
        <f>#REF!</f>
        <v>#REF!</v>
      </c>
      <c r="BN31" s="258"/>
      <c r="BO31" s="258"/>
      <c r="BP31" s="258">
        <f t="shared" si="18"/>
        <v>0</v>
      </c>
      <c r="BQ31" s="258" t="e">
        <f>#REF!</f>
        <v>#REF!</v>
      </c>
      <c r="BR31" s="258"/>
      <c r="BS31" s="261"/>
      <c r="BT31" s="261"/>
    </row>
    <row r="32" spans="1:72" s="42" customFormat="1" ht="49.95" customHeight="1" x14ac:dyDescent="0.3">
      <c r="A32" s="35">
        <v>29</v>
      </c>
      <c r="B32" s="36">
        <v>0</v>
      </c>
      <c r="C32" s="36" t="s">
        <v>65</v>
      </c>
      <c r="D32" s="36">
        <v>40000</v>
      </c>
      <c r="E32" s="35">
        <v>0.56000000000000005</v>
      </c>
      <c r="F32" s="37">
        <v>9.6000000000000002E-2</v>
      </c>
      <c r="G32" s="37">
        <v>7.3999999999999996E-2</v>
      </c>
      <c r="H32" s="37">
        <v>6.2E-2</v>
      </c>
      <c r="I32" s="37">
        <v>4.9000000000000002E-2</v>
      </c>
      <c r="J32" s="37">
        <v>3.6000000000000004E-2</v>
      </c>
      <c r="K32" s="37">
        <v>2.9000000000000001E-2</v>
      </c>
      <c r="L32" s="37">
        <v>8.0000000000000002E-3</v>
      </c>
      <c r="M32" s="37" t="str">
        <f t="shared" si="0"/>
        <v>0.096,0.074,0.062,0.049,0.036,0.029,0.008</v>
      </c>
      <c r="N32" s="37" t="s">
        <v>59</v>
      </c>
      <c r="O32" s="37"/>
      <c r="P32" s="38">
        <f t="shared" si="2"/>
        <v>0</v>
      </c>
      <c r="Q32" s="36">
        <f t="shared" si="25"/>
        <v>-840</v>
      </c>
      <c r="R32" s="37">
        <f t="shared" si="3"/>
        <v>3.4000000000000002E-2</v>
      </c>
      <c r="S32" s="36">
        <f t="shared" si="19"/>
        <v>29</v>
      </c>
      <c r="T32" s="36">
        <f t="shared" si="20"/>
        <v>-840</v>
      </c>
      <c r="U32" s="36">
        <f t="shared" si="21"/>
        <v>0</v>
      </c>
      <c r="V32" s="39">
        <f t="shared" si="22"/>
        <v>7.5999999999999984E-2</v>
      </c>
      <c r="W32" s="39">
        <f t="shared" si="23"/>
        <v>-63.839999999999989</v>
      </c>
      <c r="X32" s="37">
        <f t="shared" si="24"/>
        <v>-8.6974999999999838</v>
      </c>
      <c r="Y32" s="39" t="e">
        <f t="shared" si="4"/>
        <v>#REF!</v>
      </c>
      <c r="Z32" s="37"/>
      <c r="AA32" s="35">
        <v>0.35</v>
      </c>
      <c r="AB32" s="35">
        <v>0.35</v>
      </c>
      <c r="AC32" s="35">
        <v>0.35</v>
      </c>
      <c r="AD32" s="35" t="s">
        <v>60</v>
      </c>
      <c r="AE32" s="35">
        <f t="shared" si="5"/>
        <v>186.45999999999998</v>
      </c>
      <c r="AF32" s="35">
        <f t="shared" si="6"/>
        <v>227.88</v>
      </c>
      <c r="AG32" s="36" t="str">
        <f t="shared" si="7"/>
        <v>186.46 227.88</v>
      </c>
      <c r="AH32" s="35">
        <v>12</v>
      </c>
      <c r="AI32" s="40">
        <f t="shared" si="8"/>
        <v>77.710000000000008</v>
      </c>
      <c r="AJ32" s="40">
        <f t="shared" si="9"/>
        <v>94.97</v>
      </c>
      <c r="AK32" s="36" t="str">
        <f t="shared" si="10"/>
        <v>77.71 94.97</v>
      </c>
      <c r="AL32" s="36">
        <f t="shared" si="11"/>
        <v>145</v>
      </c>
      <c r="AM32" s="36">
        <f t="shared" si="12"/>
        <v>250</v>
      </c>
      <c r="AN32" s="40">
        <v>2395.1999999999998</v>
      </c>
      <c r="AO32" s="35">
        <v>225.9</v>
      </c>
      <c r="AP32" s="35">
        <v>95</v>
      </c>
      <c r="AQ32" s="35">
        <v>25</v>
      </c>
      <c r="AR32" s="37">
        <f t="shared" si="13"/>
        <v>0.65764084547292945</v>
      </c>
      <c r="AS32" s="40">
        <f t="shared" si="14"/>
        <v>1575.1813530767604</v>
      </c>
      <c r="AT32" s="40">
        <f t="shared" si="15"/>
        <v>196.73542368043078</v>
      </c>
      <c r="AU32" s="41">
        <f t="shared" si="16"/>
        <v>82.183188106073175</v>
      </c>
      <c r="AV32" s="263">
        <f>_xlfn.PERCENTILE.INC(AS32:AS45,85%)</f>
        <v>1577.3384150499119</v>
      </c>
      <c r="AW32" s="263">
        <f t="shared" ref="AW32:AX32" si="33">_xlfn.PERCENTILE.INC(AT32:AT45,85%)</f>
        <v>198.36295065169023</v>
      </c>
      <c r="AX32" s="263">
        <f t="shared" si="33"/>
        <v>82.183188106073175</v>
      </c>
      <c r="AY32" s="259">
        <v>2.7480000000000001E-4</v>
      </c>
      <c r="AZ32" s="259">
        <f>AY32*10^6</f>
        <v>274.8</v>
      </c>
      <c r="BA32" s="259">
        <f>(1/($BI$4*10^6/(0.711*10^-4*(1/AV32)^0.854))^(1/3.89))*10^6</f>
        <v>203.91055971774617</v>
      </c>
      <c r="BB32" s="259" t="str">
        <f>IF(AZ32&lt;BA32,"Safe","Unsafe")</f>
        <v>Unsafe</v>
      </c>
      <c r="BC32" s="259">
        <v>5.3459999999999998E-4</v>
      </c>
      <c r="BD32" s="259">
        <f>BC32*10^6</f>
        <v>534.6</v>
      </c>
      <c r="BE32" s="259">
        <f>(1/((($BI$4*10^6/(1.41*10^-8)))^(1/4.5337)))*10^6</f>
        <v>416.02417627014421</v>
      </c>
      <c r="BF32" s="259" t="str">
        <f>IF(BD32&lt;BE32,"Safe","Unsafe")</f>
        <v>Unsafe</v>
      </c>
      <c r="BG32" s="259">
        <f>+(0.711*10^-4*(1/AY32)^3.89*(1/AV32)^0.854)/10^6</f>
        <v>9.3986760212879155</v>
      </c>
      <c r="BH32" s="259">
        <f>+(1.41*10^-8*(1/BC32)^4.5337)/10^6</f>
        <v>9.6239695890467889</v>
      </c>
      <c r="BI32" s="259">
        <v>30</v>
      </c>
      <c r="BJ32" s="259">
        <v>45</v>
      </c>
      <c r="BK32" s="259">
        <v>1.998E-4</v>
      </c>
      <c r="BL32" s="259">
        <f t="shared" si="17"/>
        <v>199.8</v>
      </c>
      <c r="BM32" s="259">
        <f>BA32</f>
        <v>203.91055971774617</v>
      </c>
      <c r="BN32" s="259" t="str">
        <f>IF(BL32&lt;BM32,"Safe","Unsafe")</f>
        <v>Safe</v>
      </c>
      <c r="BO32" s="259">
        <v>3.8450000000000002E-4</v>
      </c>
      <c r="BP32" s="259">
        <f>BO32*10^6</f>
        <v>384.5</v>
      </c>
      <c r="BQ32" s="259">
        <f>BE32</f>
        <v>416.02417627014421</v>
      </c>
      <c r="BR32" s="259" t="str">
        <f>IF(BP32&lt;BQ32,"Safe","Unsafe")</f>
        <v>Safe</v>
      </c>
      <c r="BS32" s="259">
        <f>+(0.711*10^-4*(1/BK32)^3.89*(1/AV32)^0.854)/10^6</f>
        <v>32.473217437078652</v>
      </c>
      <c r="BT32" s="259">
        <f>+(1.41*10^-8*(1/BO32)^4.5337)/10^6</f>
        <v>42.88195307455554</v>
      </c>
    </row>
    <row r="33" spans="1:72" s="42" customFormat="1" ht="49.95" customHeight="1" x14ac:dyDescent="0.3">
      <c r="A33" s="35">
        <v>30</v>
      </c>
      <c r="B33" s="36">
        <v>65</v>
      </c>
      <c r="C33" s="36" t="s">
        <v>65</v>
      </c>
      <c r="D33" s="36">
        <v>40000</v>
      </c>
      <c r="E33" s="35">
        <v>0.56000000000000005</v>
      </c>
      <c r="F33" s="37">
        <v>0.09</v>
      </c>
      <c r="G33" s="37">
        <v>6.6000000000000003E-2</v>
      </c>
      <c r="H33" s="37">
        <v>5.3999999999999999E-2</v>
      </c>
      <c r="I33" s="37">
        <v>4.3999999999999997E-2</v>
      </c>
      <c r="J33" s="37">
        <v>3.1E-2</v>
      </c>
      <c r="K33" s="37">
        <v>2.7E-2</v>
      </c>
      <c r="L33" s="37">
        <v>2.1000000000000001E-2</v>
      </c>
      <c r="M33" s="37" t="str">
        <f t="shared" si="0"/>
        <v>0.09,0.066,0.054,0.044,0.031,0.027,0.021</v>
      </c>
      <c r="N33" s="37" t="s">
        <v>59</v>
      </c>
      <c r="O33" s="37"/>
      <c r="P33" s="38">
        <f t="shared" si="2"/>
        <v>65</v>
      </c>
      <c r="Q33" s="36">
        <f t="shared" si="25"/>
        <v>65</v>
      </c>
      <c r="R33" s="37">
        <f t="shared" si="3"/>
        <v>3.5999999999999997E-2</v>
      </c>
      <c r="S33" s="36">
        <f t="shared" si="19"/>
        <v>30</v>
      </c>
      <c r="T33" s="36">
        <f t="shared" si="20"/>
        <v>65</v>
      </c>
      <c r="U33" s="36">
        <f t="shared" si="21"/>
        <v>65</v>
      </c>
      <c r="V33" s="39">
        <f t="shared" si="22"/>
        <v>3.5000000000000003E-2</v>
      </c>
      <c r="W33" s="39">
        <f t="shared" si="23"/>
        <v>2.2750000000000004</v>
      </c>
      <c r="X33" s="37">
        <f t="shared" si="24"/>
        <v>-6.4224999999999834</v>
      </c>
      <c r="Y33" s="39" t="e">
        <f t="shared" si="4"/>
        <v>#REF!</v>
      </c>
      <c r="Z33" s="37"/>
      <c r="AA33" s="35">
        <v>0.35</v>
      </c>
      <c r="AB33" s="35">
        <v>0.35</v>
      </c>
      <c r="AC33" s="35">
        <v>0.35</v>
      </c>
      <c r="AD33" s="35" t="s">
        <v>60</v>
      </c>
      <c r="AE33" s="35">
        <f t="shared" si="5"/>
        <v>186.45999999999998</v>
      </c>
      <c r="AF33" s="35">
        <f t="shared" si="6"/>
        <v>227.88</v>
      </c>
      <c r="AG33" s="36" t="str">
        <f t="shared" si="7"/>
        <v>186.46 227.88</v>
      </c>
      <c r="AH33" s="35">
        <v>12</v>
      </c>
      <c r="AI33" s="40">
        <f t="shared" si="8"/>
        <v>77.710000000000008</v>
      </c>
      <c r="AJ33" s="40">
        <f t="shared" si="9"/>
        <v>94.97</v>
      </c>
      <c r="AK33" s="36" t="str">
        <f t="shared" si="10"/>
        <v>77.71 94.97</v>
      </c>
      <c r="AL33" s="36">
        <f t="shared" si="11"/>
        <v>145</v>
      </c>
      <c r="AM33" s="36">
        <f t="shared" si="12"/>
        <v>250</v>
      </c>
      <c r="AN33" s="40">
        <v>2364.5</v>
      </c>
      <c r="AO33" s="35">
        <v>226.8</v>
      </c>
      <c r="AP33" s="35">
        <v>95</v>
      </c>
      <c r="AQ33" s="35">
        <v>25</v>
      </c>
      <c r="AR33" s="37">
        <f t="shared" si="13"/>
        <v>0.65764084547292945</v>
      </c>
      <c r="AS33" s="40">
        <f t="shared" si="14"/>
        <v>1554.9917791207417</v>
      </c>
      <c r="AT33" s="40">
        <f t="shared" si="15"/>
        <v>197.5069964804334</v>
      </c>
      <c r="AU33" s="41">
        <f t="shared" si="16"/>
        <v>82.183188106073175</v>
      </c>
      <c r="AV33" s="263"/>
      <c r="AW33" s="263"/>
      <c r="AX33" s="263"/>
      <c r="AY33" s="260"/>
      <c r="AZ33" s="260"/>
      <c r="BA33" s="260"/>
      <c r="BB33" s="260"/>
      <c r="BC33" s="260"/>
      <c r="BD33" s="260"/>
      <c r="BE33" s="260"/>
      <c r="BF33" s="260"/>
      <c r="BG33" s="260"/>
      <c r="BH33" s="260"/>
      <c r="BI33" s="260"/>
      <c r="BJ33" s="260"/>
      <c r="BK33" s="260"/>
      <c r="BL33" s="260">
        <f t="shared" si="17"/>
        <v>0</v>
      </c>
      <c r="BM33" s="260" t="e">
        <f>#REF!</f>
        <v>#REF!</v>
      </c>
      <c r="BN33" s="260"/>
      <c r="BO33" s="260"/>
      <c r="BP33" s="260">
        <f t="shared" si="18"/>
        <v>0</v>
      </c>
      <c r="BQ33" s="260" t="e">
        <f>#REF!</f>
        <v>#REF!</v>
      </c>
      <c r="BR33" s="260"/>
      <c r="BS33" s="260"/>
      <c r="BT33" s="260"/>
    </row>
    <row r="34" spans="1:72" s="42" customFormat="1" ht="49.95" customHeight="1" x14ac:dyDescent="0.3">
      <c r="A34" s="35">
        <v>31</v>
      </c>
      <c r="B34" s="36">
        <v>130</v>
      </c>
      <c r="C34" s="36" t="s">
        <v>65</v>
      </c>
      <c r="D34" s="36">
        <v>40000</v>
      </c>
      <c r="E34" s="35">
        <v>0.56000000000000005</v>
      </c>
      <c r="F34" s="37">
        <v>0.08</v>
      </c>
      <c r="G34" s="37">
        <v>0.06</v>
      </c>
      <c r="H34" s="37">
        <v>5.1000000000000004E-2</v>
      </c>
      <c r="I34" s="37">
        <v>4.3000000000000003E-2</v>
      </c>
      <c r="J34" s="37">
        <v>3.5000000000000003E-2</v>
      </c>
      <c r="K34" s="37">
        <v>3.4000000000000002E-2</v>
      </c>
      <c r="L34" s="37">
        <v>2.7E-2</v>
      </c>
      <c r="M34" s="37" t="str">
        <f t="shared" si="0"/>
        <v>0.08,0.06,0.051,0.043,0.035,0.034,0.027</v>
      </c>
      <c r="N34" s="37" t="s">
        <v>59</v>
      </c>
      <c r="O34" s="37"/>
      <c r="P34" s="38">
        <f t="shared" si="2"/>
        <v>130</v>
      </c>
      <c r="Q34" s="36">
        <f t="shared" si="25"/>
        <v>65</v>
      </c>
      <c r="R34" s="37">
        <f t="shared" si="3"/>
        <v>2.8999999999999998E-2</v>
      </c>
      <c r="S34" s="36">
        <f t="shared" si="19"/>
        <v>31</v>
      </c>
      <c r="T34" s="36">
        <f t="shared" si="20"/>
        <v>65</v>
      </c>
      <c r="U34" s="36">
        <f t="shared" si="21"/>
        <v>130</v>
      </c>
      <c r="V34" s="39">
        <f t="shared" si="22"/>
        <v>3.2500000000000001E-2</v>
      </c>
      <c r="W34" s="39">
        <f t="shared" si="23"/>
        <v>2.1125000000000003</v>
      </c>
      <c r="X34" s="37">
        <f t="shared" si="24"/>
        <v>-4.3099999999999827</v>
      </c>
      <c r="Y34" s="39" t="e">
        <f t="shared" si="4"/>
        <v>#REF!</v>
      </c>
      <c r="Z34" s="37"/>
      <c r="AA34" s="35">
        <v>0.35</v>
      </c>
      <c r="AB34" s="35">
        <v>0.35</v>
      </c>
      <c r="AC34" s="35">
        <v>0.35</v>
      </c>
      <c r="AD34" s="35" t="s">
        <v>60</v>
      </c>
      <c r="AE34" s="35">
        <f t="shared" si="5"/>
        <v>186.45999999999998</v>
      </c>
      <c r="AF34" s="35">
        <f t="shared" si="6"/>
        <v>227.88</v>
      </c>
      <c r="AG34" s="36" t="str">
        <f t="shared" si="7"/>
        <v>186.46 227.88</v>
      </c>
      <c r="AH34" s="35">
        <v>12</v>
      </c>
      <c r="AI34" s="40">
        <f t="shared" si="8"/>
        <v>77.710000000000008</v>
      </c>
      <c r="AJ34" s="40">
        <f t="shared" si="9"/>
        <v>94.97</v>
      </c>
      <c r="AK34" s="36" t="str">
        <f t="shared" si="10"/>
        <v>77.71 94.97</v>
      </c>
      <c r="AL34" s="36">
        <f t="shared" si="11"/>
        <v>145</v>
      </c>
      <c r="AM34" s="36">
        <f t="shared" si="12"/>
        <v>250</v>
      </c>
      <c r="AN34" s="35">
        <v>2398.4</v>
      </c>
      <c r="AO34" s="35">
        <v>227.3</v>
      </c>
      <c r="AP34" s="35">
        <v>94.9</v>
      </c>
      <c r="AQ34" s="35">
        <v>25</v>
      </c>
      <c r="AR34" s="37">
        <f t="shared" si="13"/>
        <v>0.65764084547292945</v>
      </c>
      <c r="AS34" s="40">
        <f t="shared" si="14"/>
        <v>1577.2858037822741</v>
      </c>
      <c r="AT34" s="40">
        <f t="shared" si="15"/>
        <v>197.9351505563051</v>
      </c>
      <c r="AU34" s="41">
        <f t="shared" si="16"/>
        <v>82.093281630882302</v>
      </c>
      <c r="AV34" s="263"/>
      <c r="AW34" s="263"/>
      <c r="AX34" s="263"/>
      <c r="AY34" s="260"/>
      <c r="AZ34" s="260"/>
      <c r="BA34" s="260"/>
      <c r="BB34" s="260"/>
      <c r="BC34" s="260"/>
      <c r="BD34" s="260"/>
      <c r="BE34" s="260"/>
      <c r="BF34" s="260"/>
      <c r="BG34" s="260"/>
      <c r="BH34" s="260"/>
      <c r="BI34" s="260"/>
      <c r="BJ34" s="260"/>
      <c r="BK34" s="260">
        <v>2.097E-4</v>
      </c>
      <c r="BL34" s="260">
        <f t="shared" si="17"/>
        <v>209.7</v>
      </c>
      <c r="BM34" s="260" t="e">
        <f>#REF!</f>
        <v>#REF!</v>
      </c>
      <c r="BN34" s="260"/>
      <c r="BO34" s="260"/>
      <c r="BP34" s="260">
        <f>BO32*10^6</f>
        <v>384.5</v>
      </c>
      <c r="BQ34" s="260" t="e">
        <f>#REF!</f>
        <v>#REF!</v>
      </c>
      <c r="BR34" s="260"/>
      <c r="BS34" s="260"/>
      <c r="BT34" s="260"/>
    </row>
    <row r="35" spans="1:72" s="42" customFormat="1" ht="49.95" customHeight="1" x14ac:dyDescent="0.3">
      <c r="A35" s="35">
        <v>32</v>
      </c>
      <c r="B35" s="36">
        <v>195</v>
      </c>
      <c r="C35" s="36" t="s">
        <v>65</v>
      </c>
      <c r="D35" s="36">
        <v>40000</v>
      </c>
      <c r="E35" s="35">
        <v>0.56000000000000005</v>
      </c>
      <c r="F35" s="37">
        <v>8.4000000000000005E-2</v>
      </c>
      <c r="G35" s="37">
        <v>5.7000000000000002E-2</v>
      </c>
      <c r="H35" s="37">
        <v>4.8000000000000001E-2</v>
      </c>
      <c r="I35" s="37">
        <v>4.3000000000000003E-2</v>
      </c>
      <c r="J35" s="37">
        <v>3.3000000000000002E-2</v>
      </c>
      <c r="K35" s="37">
        <v>2.9000000000000001E-2</v>
      </c>
      <c r="L35" s="37">
        <v>2.3E-2</v>
      </c>
      <c r="M35" s="37" t="str">
        <f t="shared" si="0"/>
        <v>0.084,0.057,0.048,0.043,0.033,0.029,0.023</v>
      </c>
      <c r="N35" s="37" t="s">
        <v>59</v>
      </c>
      <c r="O35" s="37"/>
      <c r="P35" s="38">
        <f t="shared" si="2"/>
        <v>195</v>
      </c>
      <c r="Q35" s="36">
        <f t="shared" si="25"/>
        <v>65</v>
      </c>
      <c r="R35" s="37">
        <f t="shared" si="3"/>
        <v>3.6000000000000004E-2</v>
      </c>
      <c r="S35" s="36">
        <f t="shared" si="19"/>
        <v>32</v>
      </c>
      <c r="T35" s="36">
        <f t="shared" si="20"/>
        <v>65</v>
      </c>
      <c r="U35" s="36">
        <f t="shared" si="21"/>
        <v>195</v>
      </c>
      <c r="V35" s="39">
        <f t="shared" si="22"/>
        <v>3.2500000000000001E-2</v>
      </c>
      <c r="W35" s="39">
        <f t="shared" si="23"/>
        <v>2.1125000000000003</v>
      </c>
      <c r="X35" s="37">
        <f t="shared" si="24"/>
        <v>-2.1974999999999825</v>
      </c>
      <c r="Y35" s="39" t="e">
        <f t="shared" si="4"/>
        <v>#REF!</v>
      </c>
      <c r="Z35" s="37"/>
      <c r="AA35" s="35">
        <v>0.35</v>
      </c>
      <c r="AB35" s="35">
        <v>0.35</v>
      </c>
      <c r="AC35" s="35">
        <v>0.35</v>
      </c>
      <c r="AD35" s="35" t="s">
        <v>60</v>
      </c>
      <c r="AE35" s="35">
        <f t="shared" si="5"/>
        <v>186.45999999999998</v>
      </c>
      <c r="AF35" s="35">
        <f t="shared" si="6"/>
        <v>227.88</v>
      </c>
      <c r="AG35" s="36" t="str">
        <f t="shared" si="7"/>
        <v>186.46 227.88</v>
      </c>
      <c r="AH35" s="35">
        <v>12</v>
      </c>
      <c r="AI35" s="40">
        <f t="shared" si="8"/>
        <v>77.710000000000008</v>
      </c>
      <c r="AJ35" s="40">
        <f t="shared" si="9"/>
        <v>94.97</v>
      </c>
      <c r="AK35" s="36" t="str">
        <f t="shared" si="10"/>
        <v>77.71 94.97</v>
      </c>
      <c r="AL35" s="36">
        <f t="shared" si="11"/>
        <v>145</v>
      </c>
      <c r="AM35" s="36">
        <f t="shared" si="12"/>
        <v>250</v>
      </c>
      <c r="AN35" s="35">
        <v>2369.4</v>
      </c>
      <c r="AO35" s="35">
        <v>226.6</v>
      </c>
      <c r="AP35" s="35">
        <v>95</v>
      </c>
      <c r="AQ35" s="35">
        <v>25</v>
      </c>
      <c r="AR35" s="37">
        <f t="shared" si="13"/>
        <v>0.65764084547292945</v>
      </c>
      <c r="AS35" s="40">
        <f t="shared" si="14"/>
        <v>1558.214219263559</v>
      </c>
      <c r="AT35" s="40">
        <f t="shared" si="15"/>
        <v>197.33563549510538</v>
      </c>
      <c r="AU35" s="41">
        <f t="shared" si="16"/>
        <v>82.183188106073175</v>
      </c>
      <c r="AV35" s="263"/>
      <c r="AW35" s="263"/>
      <c r="AX35" s="263"/>
      <c r="AY35" s="260"/>
      <c r="AZ35" s="260"/>
      <c r="BA35" s="260"/>
      <c r="BB35" s="260"/>
      <c r="BC35" s="260"/>
      <c r="BD35" s="260"/>
      <c r="BE35" s="260"/>
      <c r="BF35" s="260"/>
      <c r="BG35" s="260"/>
      <c r="BH35" s="260"/>
      <c r="BI35" s="260"/>
      <c r="BJ35" s="260"/>
      <c r="BK35" s="260"/>
      <c r="BL35" s="260">
        <f t="shared" si="17"/>
        <v>0</v>
      </c>
      <c r="BM35" s="260" t="e">
        <f>#REF!</f>
        <v>#REF!</v>
      </c>
      <c r="BN35" s="260"/>
      <c r="BO35" s="260"/>
      <c r="BP35" s="260">
        <f t="shared" si="18"/>
        <v>0</v>
      </c>
      <c r="BQ35" s="260" t="e">
        <f>#REF!</f>
        <v>#REF!</v>
      </c>
      <c r="BR35" s="260"/>
      <c r="BS35" s="260"/>
      <c r="BT35" s="260"/>
    </row>
    <row r="36" spans="1:72" s="42" customFormat="1" ht="49.95" customHeight="1" x14ac:dyDescent="0.3">
      <c r="A36" s="35">
        <v>33</v>
      </c>
      <c r="B36" s="36">
        <v>260</v>
      </c>
      <c r="C36" s="36" t="s">
        <v>65</v>
      </c>
      <c r="D36" s="36">
        <v>40000</v>
      </c>
      <c r="E36" s="35">
        <v>0.56000000000000005</v>
      </c>
      <c r="F36" s="37">
        <v>9.0999999999999998E-2</v>
      </c>
      <c r="G36" s="37">
        <v>6.4000000000000001E-2</v>
      </c>
      <c r="H36" s="37">
        <v>5.3999999999999999E-2</v>
      </c>
      <c r="I36" s="37">
        <v>4.3000000000000003E-2</v>
      </c>
      <c r="J36" s="37">
        <v>3.3000000000000002E-2</v>
      </c>
      <c r="K36" s="37">
        <v>2.9000000000000001E-2</v>
      </c>
      <c r="L36" s="37">
        <v>1.8000000000000002E-2</v>
      </c>
      <c r="M36" s="37" t="str">
        <f t="shared" si="0"/>
        <v>0.091,0.064,0.054,0.043,0.033,0.029,0.018</v>
      </c>
      <c r="N36" s="37" t="s">
        <v>59</v>
      </c>
      <c r="O36" s="37"/>
      <c r="P36" s="38">
        <f t="shared" si="2"/>
        <v>260</v>
      </c>
      <c r="Q36" s="36">
        <f t="shared" si="25"/>
        <v>65</v>
      </c>
      <c r="R36" s="37">
        <f t="shared" si="3"/>
        <v>3.6999999999999998E-2</v>
      </c>
      <c r="S36" s="36">
        <f t="shared" si="19"/>
        <v>33</v>
      </c>
      <c r="T36" s="36">
        <f t="shared" si="20"/>
        <v>65</v>
      </c>
      <c r="U36" s="36">
        <f t="shared" si="21"/>
        <v>260</v>
      </c>
      <c r="V36" s="39">
        <f t="shared" si="22"/>
        <v>3.6500000000000005E-2</v>
      </c>
      <c r="W36" s="39">
        <f t="shared" si="23"/>
        <v>2.3725000000000005</v>
      </c>
      <c r="X36" s="37">
        <f t="shared" si="24"/>
        <v>0.17500000000001803</v>
      </c>
      <c r="Y36" s="39" t="e">
        <f t="shared" si="4"/>
        <v>#REF!</v>
      </c>
      <c r="Z36" s="37"/>
      <c r="AA36" s="35">
        <v>0.35</v>
      </c>
      <c r="AB36" s="35">
        <v>0.35</v>
      </c>
      <c r="AC36" s="35">
        <v>0.35</v>
      </c>
      <c r="AD36" s="35" t="s">
        <v>60</v>
      </c>
      <c r="AE36" s="35">
        <f t="shared" si="5"/>
        <v>186.45999999999998</v>
      </c>
      <c r="AF36" s="35">
        <f t="shared" si="6"/>
        <v>227.88</v>
      </c>
      <c r="AG36" s="36" t="str">
        <f t="shared" si="7"/>
        <v>186.46 227.88</v>
      </c>
      <c r="AH36" s="35">
        <v>12</v>
      </c>
      <c r="AI36" s="40">
        <f t="shared" si="8"/>
        <v>77.710000000000008</v>
      </c>
      <c r="AJ36" s="40">
        <f t="shared" si="9"/>
        <v>94.97</v>
      </c>
      <c r="AK36" s="36" t="str">
        <f t="shared" si="10"/>
        <v>77.71 94.97</v>
      </c>
      <c r="AL36" s="36">
        <f t="shared" si="11"/>
        <v>145</v>
      </c>
      <c r="AM36" s="36">
        <f t="shared" si="12"/>
        <v>250</v>
      </c>
      <c r="AN36" s="35">
        <v>2388.6999999999998</v>
      </c>
      <c r="AO36" s="35">
        <v>227.5</v>
      </c>
      <c r="AP36" s="35">
        <v>95</v>
      </c>
      <c r="AQ36" s="35">
        <v>25</v>
      </c>
      <c r="AR36" s="37">
        <f t="shared" si="13"/>
        <v>0.65764084547292945</v>
      </c>
      <c r="AS36" s="40">
        <f t="shared" si="14"/>
        <v>1570.9066875811864</v>
      </c>
      <c r="AT36" s="40">
        <f t="shared" si="15"/>
        <v>198.10631301214815</v>
      </c>
      <c r="AU36" s="41">
        <f t="shared" si="16"/>
        <v>82.183188106073175</v>
      </c>
      <c r="AV36" s="263"/>
      <c r="AW36" s="263"/>
      <c r="AX36" s="263"/>
      <c r="AY36" s="260"/>
      <c r="AZ36" s="260"/>
      <c r="BA36" s="260"/>
      <c r="BB36" s="260"/>
      <c r="BC36" s="260"/>
      <c r="BD36" s="260"/>
      <c r="BE36" s="260"/>
      <c r="BF36" s="260"/>
      <c r="BG36" s="260"/>
      <c r="BH36" s="260"/>
      <c r="BI36" s="260"/>
      <c r="BJ36" s="260"/>
      <c r="BK36" s="260"/>
      <c r="BL36" s="260">
        <f t="shared" si="17"/>
        <v>0</v>
      </c>
      <c r="BM36" s="260" t="e">
        <f>#REF!</f>
        <v>#REF!</v>
      </c>
      <c r="BN36" s="260"/>
      <c r="BO36" s="260"/>
      <c r="BP36" s="260">
        <f t="shared" si="18"/>
        <v>0</v>
      </c>
      <c r="BQ36" s="260" t="e">
        <f>#REF!</f>
        <v>#REF!</v>
      </c>
      <c r="BR36" s="260"/>
      <c r="BS36" s="260"/>
      <c r="BT36" s="260"/>
    </row>
    <row r="37" spans="1:72" s="42" customFormat="1" ht="49.95" customHeight="1" x14ac:dyDescent="0.3">
      <c r="A37" s="35">
        <v>34</v>
      </c>
      <c r="B37" s="36">
        <v>325</v>
      </c>
      <c r="C37" s="36" t="s">
        <v>65</v>
      </c>
      <c r="D37" s="36">
        <v>40000</v>
      </c>
      <c r="E37" s="35">
        <v>0.56000000000000005</v>
      </c>
      <c r="F37" s="37">
        <v>0.16800000000000001</v>
      </c>
      <c r="G37" s="37">
        <v>7.1000000000000008E-2</v>
      </c>
      <c r="H37" s="37">
        <v>6.0999999999999999E-2</v>
      </c>
      <c r="I37" s="37">
        <v>4.9000000000000002E-2</v>
      </c>
      <c r="J37" s="37">
        <v>3.6999999999999998E-2</v>
      </c>
      <c r="K37" s="37">
        <v>3.0000000000000002E-2</v>
      </c>
      <c r="L37" s="37">
        <v>2.3E-2</v>
      </c>
      <c r="M37" s="37" t="str">
        <f t="shared" si="0"/>
        <v>0.168,0.071,0.061,0.049,0.037,0.03,0.023</v>
      </c>
      <c r="N37" s="37" t="s">
        <v>59</v>
      </c>
      <c r="O37" s="37"/>
      <c r="P37" s="38">
        <f t="shared" si="2"/>
        <v>325</v>
      </c>
      <c r="Q37" s="36">
        <f t="shared" si="25"/>
        <v>65</v>
      </c>
      <c r="R37" s="37">
        <f t="shared" si="3"/>
        <v>0.10700000000000001</v>
      </c>
      <c r="S37" s="36">
        <f t="shared" si="19"/>
        <v>34</v>
      </c>
      <c r="T37" s="36">
        <f t="shared" si="20"/>
        <v>65</v>
      </c>
      <c r="U37" s="36">
        <f t="shared" si="21"/>
        <v>325</v>
      </c>
      <c r="V37" s="39">
        <f t="shared" si="22"/>
        <v>7.2000000000000008E-2</v>
      </c>
      <c r="W37" s="39">
        <f t="shared" si="23"/>
        <v>4.6800000000000006</v>
      </c>
      <c r="X37" s="37">
        <f t="shared" si="24"/>
        <v>4.8550000000000182</v>
      </c>
      <c r="Y37" s="39" t="e">
        <f t="shared" si="4"/>
        <v>#REF!</v>
      </c>
      <c r="Z37" s="37"/>
      <c r="AA37" s="35">
        <v>0.35</v>
      </c>
      <c r="AB37" s="35">
        <v>0.35</v>
      </c>
      <c r="AC37" s="35">
        <v>0.35</v>
      </c>
      <c r="AD37" s="35" t="s">
        <v>60</v>
      </c>
      <c r="AE37" s="35">
        <f t="shared" si="5"/>
        <v>186.45999999999998</v>
      </c>
      <c r="AF37" s="35">
        <f t="shared" si="6"/>
        <v>227.88</v>
      </c>
      <c r="AG37" s="36" t="str">
        <f t="shared" si="7"/>
        <v>186.46 227.88</v>
      </c>
      <c r="AH37" s="35">
        <v>12</v>
      </c>
      <c r="AI37" s="40">
        <f t="shared" si="8"/>
        <v>77.710000000000008</v>
      </c>
      <c r="AJ37" s="40">
        <f t="shared" si="9"/>
        <v>94.97</v>
      </c>
      <c r="AK37" s="36" t="str">
        <f t="shared" si="10"/>
        <v>77.71 94.97</v>
      </c>
      <c r="AL37" s="36">
        <f t="shared" si="11"/>
        <v>145</v>
      </c>
      <c r="AM37" s="36">
        <f t="shared" si="12"/>
        <v>250</v>
      </c>
      <c r="AN37" s="35">
        <v>2380.6</v>
      </c>
      <c r="AO37" s="35">
        <v>226.3</v>
      </c>
      <c r="AP37" s="35">
        <v>95</v>
      </c>
      <c r="AQ37" s="35">
        <v>25</v>
      </c>
      <c r="AR37" s="37">
        <f t="shared" si="13"/>
        <v>0.65764084547292945</v>
      </c>
      <c r="AS37" s="40">
        <f t="shared" si="14"/>
        <v>1565.5797967328558</v>
      </c>
      <c r="AT37" s="40">
        <f t="shared" si="15"/>
        <v>197.07848734982466</v>
      </c>
      <c r="AU37" s="41">
        <f t="shared" si="16"/>
        <v>82.183188106073175</v>
      </c>
      <c r="AV37" s="263"/>
      <c r="AW37" s="263"/>
      <c r="AX37" s="263"/>
      <c r="AY37" s="260"/>
      <c r="AZ37" s="260"/>
      <c r="BA37" s="260"/>
      <c r="BB37" s="260"/>
      <c r="BC37" s="260"/>
      <c r="BD37" s="260"/>
      <c r="BE37" s="260"/>
      <c r="BF37" s="260"/>
      <c r="BG37" s="260"/>
      <c r="BH37" s="260"/>
      <c r="BI37" s="260"/>
      <c r="BJ37" s="260"/>
      <c r="BK37" s="260"/>
      <c r="BL37" s="260">
        <f t="shared" si="17"/>
        <v>0</v>
      </c>
      <c r="BM37" s="260" t="e">
        <f>#REF!</f>
        <v>#REF!</v>
      </c>
      <c r="BN37" s="260"/>
      <c r="BO37" s="260"/>
      <c r="BP37" s="260">
        <f t="shared" si="18"/>
        <v>0</v>
      </c>
      <c r="BQ37" s="260" t="e">
        <f>#REF!</f>
        <v>#REF!</v>
      </c>
      <c r="BR37" s="260"/>
      <c r="BS37" s="260"/>
      <c r="BT37" s="260"/>
    </row>
    <row r="38" spans="1:72" s="42" customFormat="1" ht="49.95" customHeight="1" x14ac:dyDescent="0.3">
      <c r="A38" s="35">
        <v>35</v>
      </c>
      <c r="B38" s="36">
        <v>390</v>
      </c>
      <c r="C38" s="36" t="s">
        <v>65</v>
      </c>
      <c r="D38" s="36">
        <v>40000</v>
      </c>
      <c r="E38" s="35">
        <v>0.56000000000000005</v>
      </c>
      <c r="F38" s="37">
        <v>0.154</v>
      </c>
      <c r="G38" s="37">
        <v>0.105</v>
      </c>
      <c r="H38" s="37">
        <v>8.6000000000000007E-2</v>
      </c>
      <c r="I38" s="37">
        <v>6.6000000000000003E-2</v>
      </c>
      <c r="J38" s="37">
        <v>4.7E-2</v>
      </c>
      <c r="K38" s="37">
        <v>4.3000000000000003E-2</v>
      </c>
      <c r="L38" s="37">
        <v>2.6000000000000002E-2</v>
      </c>
      <c r="M38" s="37" t="str">
        <f t="shared" si="0"/>
        <v>0.154,0.105,0.086,0.066,0.047,0.043,0.026</v>
      </c>
      <c r="N38" s="37" t="s">
        <v>59</v>
      </c>
      <c r="O38" s="37"/>
      <c r="P38" s="38">
        <f t="shared" si="2"/>
        <v>390</v>
      </c>
      <c r="Q38" s="36">
        <f t="shared" si="25"/>
        <v>65</v>
      </c>
      <c r="R38" s="37">
        <f t="shared" si="3"/>
        <v>6.7999999999999991E-2</v>
      </c>
      <c r="S38" s="36">
        <f t="shared" si="19"/>
        <v>35</v>
      </c>
      <c r="T38" s="36">
        <f t="shared" si="20"/>
        <v>65</v>
      </c>
      <c r="U38" s="36">
        <f t="shared" si="21"/>
        <v>390</v>
      </c>
      <c r="V38" s="39">
        <f t="shared" si="22"/>
        <v>8.7499999999999994E-2</v>
      </c>
      <c r="W38" s="39">
        <f t="shared" si="23"/>
        <v>5.6875</v>
      </c>
      <c r="X38" s="37">
        <f t="shared" si="24"/>
        <v>10.542500000000018</v>
      </c>
      <c r="Y38" s="39" t="e">
        <f t="shared" si="4"/>
        <v>#REF!</v>
      </c>
      <c r="Z38" s="37"/>
      <c r="AA38" s="35">
        <v>0.35</v>
      </c>
      <c r="AB38" s="35">
        <v>0.35</v>
      </c>
      <c r="AC38" s="35">
        <v>0.35</v>
      </c>
      <c r="AD38" s="35" t="s">
        <v>60</v>
      </c>
      <c r="AE38" s="35">
        <f t="shared" si="5"/>
        <v>186.45999999999998</v>
      </c>
      <c r="AF38" s="35">
        <f t="shared" si="6"/>
        <v>227.88</v>
      </c>
      <c r="AG38" s="36" t="str">
        <f t="shared" si="7"/>
        <v>186.46 227.88</v>
      </c>
      <c r="AH38" s="35">
        <v>12</v>
      </c>
      <c r="AI38" s="40">
        <f t="shared" si="8"/>
        <v>77.710000000000008</v>
      </c>
      <c r="AJ38" s="40">
        <f t="shared" si="9"/>
        <v>94.97</v>
      </c>
      <c r="AK38" s="36" t="str">
        <f t="shared" si="10"/>
        <v>77.71 94.97</v>
      </c>
      <c r="AL38" s="36">
        <f t="shared" si="11"/>
        <v>145</v>
      </c>
      <c r="AM38" s="36">
        <f t="shared" si="12"/>
        <v>250</v>
      </c>
      <c r="AN38" s="35">
        <v>2398.4</v>
      </c>
      <c r="AO38" s="35">
        <v>227.5</v>
      </c>
      <c r="AP38" s="35">
        <v>94.9</v>
      </c>
      <c r="AQ38" s="35">
        <v>25</v>
      </c>
      <c r="AR38" s="37">
        <f t="shared" si="13"/>
        <v>0.65764084547292945</v>
      </c>
      <c r="AS38" s="40">
        <f t="shared" si="14"/>
        <v>1577.2858037822741</v>
      </c>
      <c r="AT38" s="40">
        <f t="shared" si="15"/>
        <v>198.10631301214815</v>
      </c>
      <c r="AU38" s="41">
        <f t="shared" si="16"/>
        <v>82.093281630882302</v>
      </c>
      <c r="AV38" s="263"/>
      <c r="AW38" s="263"/>
      <c r="AX38" s="263"/>
      <c r="AY38" s="260"/>
      <c r="AZ38" s="260"/>
      <c r="BA38" s="260"/>
      <c r="BB38" s="260"/>
      <c r="BC38" s="260"/>
      <c r="BD38" s="260"/>
      <c r="BE38" s="260"/>
      <c r="BF38" s="260"/>
      <c r="BG38" s="260"/>
      <c r="BH38" s="260"/>
      <c r="BI38" s="260"/>
      <c r="BJ38" s="260"/>
      <c r="BK38" s="260"/>
      <c r="BL38" s="260">
        <f t="shared" si="17"/>
        <v>0</v>
      </c>
      <c r="BM38" s="260" t="e">
        <f>#REF!</f>
        <v>#REF!</v>
      </c>
      <c r="BN38" s="260"/>
      <c r="BO38" s="260"/>
      <c r="BP38" s="260">
        <f t="shared" si="18"/>
        <v>0</v>
      </c>
      <c r="BQ38" s="260" t="e">
        <f>#REF!</f>
        <v>#REF!</v>
      </c>
      <c r="BR38" s="260"/>
      <c r="BS38" s="260"/>
      <c r="BT38" s="260"/>
    </row>
    <row r="39" spans="1:72" s="42" customFormat="1" ht="49.95" customHeight="1" x14ac:dyDescent="0.3">
      <c r="A39" s="35">
        <v>36</v>
      </c>
      <c r="B39" s="36">
        <v>455</v>
      </c>
      <c r="C39" s="36" t="s">
        <v>65</v>
      </c>
      <c r="D39" s="36">
        <v>40000</v>
      </c>
      <c r="E39" s="35">
        <v>0.56000000000000005</v>
      </c>
      <c r="F39" s="37">
        <v>0.111</v>
      </c>
      <c r="G39" s="37">
        <v>8.4000000000000005E-2</v>
      </c>
      <c r="H39" s="37">
        <v>7.3999999999999996E-2</v>
      </c>
      <c r="I39" s="37">
        <v>6.0999999999999999E-2</v>
      </c>
      <c r="J39" s="37">
        <v>4.5999999999999999E-2</v>
      </c>
      <c r="K39" s="37">
        <v>3.9E-2</v>
      </c>
      <c r="L39" s="37">
        <v>2.9000000000000001E-2</v>
      </c>
      <c r="M39" s="37" t="str">
        <f t="shared" si="0"/>
        <v>0.111,0.084,0.074,0.061,0.046,0.039,0.029</v>
      </c>
      <c r="N39" s="37" t="s">
        <v>59</v>
      </c>
      <c r="O39" s="37"/>
      <c r="P39" s="38">
        <f t="shared" si="2"/>
        <v>455</v>
      </c>
      <c r="Q39" s="36">
        <f t="shared" si="25"/>
        <v>65</v>
      </c>
      <c r="R39" s="37">
        <f t="shared" si="3"/>
        <v>3.7000000000000005E-2</v>
      </c>
      <c r="S39" s="36">
        <f t="shared" si="19"/>
        <v>36</v>
      </c>
      <c r="T39" s="36">
        <f t="shared" si="20"/>
        <v>65</v>
      </c>
      <c r="U39" s="36">
        <f t="shared" si="21"/>
        <v>455</v>
      </c>
      <c r="V39" s="39">
        <f t="shared" si="22"/>
        <v>5.2499999999999998E-2</v>
      </c>
      <c r="W39" s="39">
        <f t="shared" si="23"/>
        <v>3.4125000000000001</v>
      </c>
      <c r="X39" s="37">
        <f t="shared" si="24"/>
        <v>13.955000000000018</v>
      </c>
      <c r="Y39" s="39" t="e">
        <f t="shared" si="4"/>
        <v>#REF!</v>
      </c>
      <c r="Z39" s="37"/>
      <c r="AA39" s="35">
        <v>0.35</v>
      </c>
      <c r="AB39" s="35">
        <v>0.35</v>
      </c>
      <c r="AC39" s="35">
        <v>0.35</v>
      </c>
      <c r="AD39" s="35" t="s">
        <v>60</v>
      </c>
      <c r="AE39" s="35">
        <f t="shared" si="5"/>
        <v>186.45999999999998</v>
      </c>
      <c r="AF39" s="35">
        <f t="shared" si="6"/>
        <v>227.88</v>
      </c>
      <c r="AG39" s="36" t="str">
        <f t="shared" si="7"/>
        <v>186.46 227.88</v>
      </c>
      <c r="AH39" s="35">
        <v>12</v>
      </c>
      <c r="AI39" s="40">
        <f t="shared" si="8"/>
        <v>77.710000000000008</v>
      </c>
      <c r="AJ39" s="40">
        <f t="shared" si="9"/>
        <v>94.97</v>
      </c>
      <c r="AK39" s="36" t="str">
        <f t="shared" si="10"/>
        <v>77.71 94.97</v>
      </c>
      <c r="AL39" s="36">
        <f t="shared" si="11"/>
        <v>145</v>
      </c>
      <c r="AM39" s="36">
        <f t="shared" si="12"/>
        <v>250</v>
      </c>
      <c r="AN39" s="35">
        <v>2400</v>
      </c>
      <c r="AO39" s="35">
        <v>227.8</v>
      </c>
      <c r="AP39" s="35">
        <v>94.9</v>
      </c>
      <c r="AQ39" s="35">
        <v>25</v>
      </c>
      <c r="AR39" s="37">
        <f t="shared" si="13"/>
        <v>0.65764084547292945</v>
      </c>
      <c r="AS39" s="40">
        <f t="shared" si="14"/>
        <v>1578.3380291350306</v>
      </c>
      <c r="AT39" s="40">
        <f t="shared" si="15"/>
        <v>198.36295065169023</v>
      </c>
      <c r="AU39" s="41">
        <f t="shared" si="16"/>
        <v>82.093281630882302</v>
      </c>
      <c r="AV39" s="263"/>
      <c r="AW39" s="263"/>
      <c r="AX39" s="263"/>
      <c r="AY39" s="260"/>
      <c r="AZ39" s="260"/>
      <c r="BA39" s="260"/>
      <c r="BB39" s="260"/>
      <c r="BC39" s="260"/>
      <c r="BD39" s="260"/>
      <c r="BE39" s="260"/>
      <c r="BF39" s="260"/>
      <c r="BG39" s="260"/>
      <c r="BH39" s="260"/>
      <c r="BI39" s="260"/>
      <c r="BJ39" s="260"/>
      <c r="BK39" s="260"/>
      <c r="BL39" s="260">
        <f t="shared" si="17"/>
        <v>0</v>
      </c>
      <c r="BM39" s="260" t="e">
        <f>#REF!</f>
        <v>#REF!</v>
      </c>
      <c r="BN39" s="260"/>
      <c r="BO39" s="260"/>
      <c r="BP39" s="260">
        <f t="shared" si="18"/>
        <v>0</v>
      </c>
      <c r="BQ39" s="260" t="e">
        <f>#REF!</f>
        <v>#REF!</v>
      </c>
      <c r="BR39" s="260"/>
      <c r="BS39" s="260"/>
      <c r="BT39" s="260"/>
    </row>
    <row r="40" spans="1:72" s="42" customFormat="1" ht="49.95" customHeight="1" x14ac:dyDescent="0.3">
      <c r="A40" s="35">
        <v>37</v>
      </c>
      <c r="B40" s="36">
        <v>520</v>
      </c>
      <c r="C40" s="36" t="s">
        <v>65</v>
      </c>
      <c r="D40" s="36">
        <v>40000</v>
      </c>
      <c r="E40" s="35">
        <v>0.56000000000000005</v>
      </c>
      <c r="F40" s="37">
        <v>0.13100000000000001</v>
      </c>
      <c r="G40" s="37">
        <v>8.7999999999999995E-2</v>
      </c>
      <c r="H40" s="37">
        <v>7.1999999999999995E-2</v>
      </c>
      <c r="I40" s="37">
        <v>5.3999999999999999E-2</v>
      </c>
      <c r="J40" s="37">
        <v>3.6999999999999998E-2</v>
      </c>
      <c r="K40" s="37">
        <v>3.1E-2</v>
      </c>
      <c r="L40" s="37">
        <v>2.3E-2</v>
      </c>
      <c r="M40" s="37" t="str">
        <f t="shared" si="0"/>
        <v>0.131,0.088,0.072,0.054,0.037,0.031,0.023</v>
      </c>
      <c r="N40" s="37" t="s">
        <v>59</v>
      </c>
      <c r="O40" s="37"/>
      <c r="P40" s="38">
        <f t="shared" si="2"/>
        <v>520</v>
      </c>
      <c r="Q40" s="36">
        <f t="shared" si="25"/>
        <v>65</v>
      </c>
      <c r="R40" s="37">
        <f t="shared" si="3"/>
        <v>5.9000000000000011E-2</v>
      </c>
      <c r="S40" s="36">
        <f t="shared" si="19"/>
        <v>37</v>
      </c>
      <c r="T40" s="36">
        <f t="shared" si="20"/>
        <v>65</v>
      </c>
      <c r="U40" s="36">
        <f t="shared" si="21"/>
        <v>520</v>
      </c>
      <c r="V40" s="39">
        <f t="shared" si="22"/>
        <v>4.8000000000000008E-2</v>
      </c>
      <c r="W40" s="39">
        <f t="shared" si="23"/>
        <v>3.1200000000000006</v>
      </c>
      <c r="X40" s="37">
        <f t="shared" si="24"/>
        <v>17.075000000000017</v>
      </c>
      <c r="Y40" s="39" t="e">
        <f t="shared" si="4"/>
        <v>#REF!</v>
      </c>
      <c r="Z40" s="37"/>
      <c r="AA40" s="35">
        <v>0.35</v>
      </c>
      <c r="AB40" s="35">
        <v>0.35</v>
      </c>
      <c r="AC40" s="35">
        <v>0.35</v>
      </c>
      <c r="AD40" s="35" t="s">
        <v>60</v>
      </c>
      <c r="AE40" s="35">
        <f t="shared" si="5"/>
        <v>186.45999999999998</v>
      </c>
      <c r="AF40" s="35">
        <f t="shared" si="6"/>
        <v>227.88</v>
      </c>
      <c r="AG40" s="36" t="str">
        <f t="shared" si="7"/>
        <v>186.46 227.88</v>
      </c>
      <c r="AH40" s="35">
        <v>12</v>
      </c>
      <c r="AI40" s="40">
        <f t="shared" si="8"/>
        <v>77.710000000000008</v>
      </c>
      <c r="AJ40" s="40">
        <f t="shared" si="9"/>
        <v>94.97</v>
      </c>
      <c r="AK40" s="36" t="str">
        <f t="shared" si="10"/>
        <v>77.71 94.97</v>
      </c>
      <c r="AL40" s="36">
        <f t="shared" si="11"/>
        <v>145</v>
      </c>
      <c r="AM40" s="36">
        <f t="shared" si="12"/>
        <v>250</v>
      </c>
      <c r="AN40" s="35">
        <v>2400</v>
      </c>
      <c r="AO40" s="35">
        <v>227.8</v>
      </c>
      <c r="AP40" s="35">
        <v>94.9</v>
      </c>
      <c r="AQ40" s="35">
        <v>25</v>
      </c>
      <c r="AR40" s="37">
        <f t="shared" si="13"/>
        <v>0.65764084547292945</v>
      </c>
      <c r="AS40" s="40">
        <f t="shared" si="14"/>
        <v>1578.3380291350306</v>
      </c>
      <c r="AT40" s="40">
        <f t="shared" si="15"/>
        <v>198.36295065169023</v>
      </c>
      <c r="AU40" s="41">
        <f t="shared" si="16"/>
        <v>82.093281630882302</v>
      </c>
      <c r="AV40" s="263"/>
      <c r="AW40" s="263"/>
      <c r="AX40" s="263"/>
      <c r="AY40" s="260"/>
      <c r="AZ40" s="260"/>
      <c r="BA40" s="260"/>
      <c r="BB40" s="260"/>
      <c r="BC40" s="260"/>
      <c r="BD40" s="260"/>
      <c r="BE40" s="260"/>
      <c r="BF40" s="260"/>
      <c r="BG40" s="260"/>
      <c r="BH40" s="260"/>
      <c r="BI40" s="260"/>
      <c r="BJ40" s="260"/>
      <c r="BK40" s="260"/>
      <c r="BL40" s="260">
        <f t="shared" si="17"/>
        <v>0</v>
      </c>
      <c r="BM40" s="260" t="e">
        <f>#REF!</f>
        <v>#REF!</v>
      </c>
      <c r="BN40" s="260"/>
      <c r="BO40" s="260"/>
      <c r="BP40" s="260">
        <f t="shared" si="18"/>
        <v>0</v>
      </c>
      <c r="BQ40" s="260" t="e">
        <f>#REF!</f>
        <v>#REF!</v>
      </c>
      <c r="BR40" s="260"/>
      <c r="BS40" s="260"/>
      <c r="BT40" s="260"/>
    </row>
    <row r="41" spans="1:72" s="42" customFormat="1" ht="49.95" customHeight="1" x14ac:dyDescent="0.3">
      <c r="A41" s="35">
        <v>38</v>
      </c>
      <c r="B41" s="36">
        <v>585</v>
      </c>
      <c r="C41" s="36" t="s">
        <v>65</v>
      </c>
      <c r="D41" s="36">
        <v>40000</v>
      </c>
      <c r="E41" s="35">
        <v>0.56000000000000005</v>
      </c>
      <c r="F41" s="37">
        <v>0.106</v>
      </c>
      <c r="G41" s="37">
        <v>8.4000000000000005E-2</v>
      </c>
      <c r="H41" s="37">
        <v>7.4999999999999997E-2</v>
      </c>
      <c r="I41" s="37">
        <v>6.3E-2</v>
      </c>
      <c r="J41" s="37">
        <v>4.8000000000000001E-2</v>
      </c>
      <c r="K41" s="37">
        <v>4.1000000000000002E-2</v>
      </c>
      <c r="L41" s="37">
        <v>3.1E-2</v>
      </c>
      <c r="M41" s="37" t="str">
        <f t="shared" si="0"/>
        <v>0.106,0.084,0.075,0.063,0.048,0.041,0.031</v>
      </c>
      <c r="N41" s="37" t="s">
        <v>59</v>
      </c>
      <c r="O41" s="37"/>
      <c r="P41" s="38">
        <f t="shared" si="2"/>
        <v>585</v>
      </c>
      <c r="Q41" s="36">
        <f t="shared" si="25"/>
        <v>65</v>
      </c>
      <c r="R41" s="37">
        <f t="shared" si="3"/>
        <v>3.1E-2</v>
      </c>
      <c r="S41" s="36">
        <f t="shared" si="19"/>
        <v>38</v>
      </c>
      <c r="T41" s="36">
        <f t="shared" si="20"/>
        <v>65</v>
      </c>
      <c r="U41" s="36">
        <f t="shared" si="21"/>
        <v>585</v>
      </c>
      <c r="V41" s="39">
        <f t="shared" si="22"/>
        <v>4.5000000000000005E-2</v>
      </c>
      <c r="W41" s="39">
        <f t="shared" si="23"/>
        <v>2.9250000000000003</v>
      </c>
      <c r="X41" s="37">
        <f t="shared" si="24"/>
        <v>20.000000000000018</v>
      </c>
      <c r="Y41" s="39" t="e">
        <f t="shared" si="4"/>
        <v>#REF!</v>
      </c>
      <c r="Z41" s="37"/>
      <c r="AA41" s="35">
        <v>0.35</v>
      </c>
      <c r="AB41" s="35">
        <v>0.35</v>
      </c>
      <c r="AC41" s="35">
        <v>0.35</v>
      </c>
      <c r="AD41" s="35" t="s">
        <v>60</v>
      </c>
      <c r="AE41" s="35">
        <f t="shared" si="5"/>
        <v>186.45999999999998</v>
      </c>
      <c r="AF41" s="35">
        <f t="shared" si="6"/>
        <v>227.88</v>
      </c>
      <c r="AG41" s="36" t="str">
        <f t="shared" si="7"/>
        <v>186.46 227.88</v>
      </c>
      <c r="AH41" s="35">
        <v>12</v>
      </c>
      <c r="AI41" s="40">
        <f t="shared" si="8"/>
        <v>77.710000000000008</v>
      </c>
      <c r="AJ41" s="40">
        <f t="shared" si="9"/>
        <v>94.97</v>
      </c>
      <c r="AK41" s="36" t="str">
        <f t="shared" si="10"/>
        <v>77.71 94.97</v>
      </c>
      <c r="AL41" s="36">
        <f t="shared" si="11"/>
        <v>145</v>
      </c>
      <c r="AM41" s="36">
        <f t="shared" si="12"/>
        <v>250</v>
      </c>
      <c r="AN41" s="35">
        <v>2396.8000000000002</v>
      </c>
      <c r="AO41" s="35">
        <v>227.3</v>
      </c>
      <c r="AP41" s="35">
        <v>95</v>
      </c>
      <c r="AQ41" s="35">
        <v>25</v>
      </c>
      <c r="AR41" s="37">
        <f t="shared" si="13"/>
        <v>0.65764084547292945</v>
      </c>
      <c r="AS41" s="40">
        <f t="shared" si="14"/>
        <v>1576.2335784295174</v>
      </c>
      <c r="AT41" s="40">
        <f t="shared" si="15"/>
        <v>197.9351505563051</v>
      </c>
      <c r="AU41" s="41">
        <f t="shared" si="16"/>
        <v>82.183188106073175</v>
      </c>
      <c r="AV41" s="263"/>
      <c r="AW41" s="263"/>
      <c r="AX41" s="263"/>
      <c r="AY41" s="260"/>
      <c r="AZ41" s="260"/>
      <c r="BA41" s="260"/>
      <c r="BB41" s="260"/>
      <c r="BC41" s="260"/>
      <c r="BD41" s="260"/>
      <c r="BE41" s="260"/>
      <c r="BF41" s="260"/>
      <c r="BG41" s="260"/>
      <c r="BH41" s="260"/>
      <c r="BI41" s="260"/>
      <c r="BJ41" s="260"/>
      <c r="BK41" s="260">
        <v>2.0560000000000001E-4</v>
      </c>
      <c r="BL41" s="260">
        <f t="shared" si="17"/>
        <v>205.60000000000002</v>
      </c>
      <c r="BM41" s="260" t="e">
        <f>#REF!</f>
        <v>#REF!</v>
      </c>
      <c r="BN41" s="260"/>
      <c r="BO41" s="260"/>
      <c r="BP41" s="260">
        <f t="shared" si="18"/>
        <v>0</v>
      </c>
      <c r="BQ41" s="260" t="e">
        <f>#REF!</f>
        <v>#REF!</v>
      </c>
      <c r="BR41" s="260"/>
      <c r="BS41" s="260"/>
      <c r="BT41" s="260"/>
    </row>
    <row r="42" spans="1:72" s="42" customFormat="1" ht="49.95" customHeight="1" x14ac:dyDescent="0.3">
      <c r="A42" s="35">
        <v>39</v>
      </c>
      <c r="B42" s="36">
        <v>650</v>
      </c>
      <c r="C42" s="36" t="s">
        <v>65</v>
      </c>
      <c r="D42" s="36">
        <v>40000</v>
      </c>
      <c r="E42" s="35">
        <v>0.56000000000000005</v>
      </c>
      <c r="F42" s="37">
        <v>0.13500000000000001</v>
      </c>
      <c r="G42" s="37">
        <v>0.10100000000000001</v>
      </c>
      <c r="H42" s="37">
        <v>8.6999999999999994E-2</v>
      </c>
      <c r="I42" s="37">
        <v>7.1000000000000008E-2</v>
      </c>
      <c r="J42" s="37">
        <v>4.9000000000000002E-2</v>
      </c>
      <c r="K42" s="37">
        <v>0.04</v>
      </c>
      <c r="L42" s="37">
        <v>2.9000000000000001E-2</v>
      </c>
      <c r="M42" s="37" t="str">
        <f t="shared" si="0"/>
        <v>0.135,0.101,0.087,0.071,0.049,0.04,0.029</v>
      </c>
      <c r="N42" s="37" t="s">
        <v>59</v>
      </c>
      <c r="O42" s="37"/>
      <c r="P42" s="38">
        <f t="shared" si="2"/>
        <v>650</v>
      </c>
      <c r="Q42" s="36">
        <f t="shared" si="25"/>
        <v>65</v>
      </c>
      <c r="R42" s="37">
        <f t="shared" si="3"/>
        <v>4.8000000000000015E-2</v>
      </c>
      <c r="S42" s="36">
        <f t="shared" si="19"/>
        <v>39</v>
      </c>
      <c r="T42" s="36">
        <f t="shared" si="20"/>
        <v>65</v>
      </c>
      <c r="U42" s="36">
        <f t="shared" si="21"/>
        <v>650</v>
      </c>
      <c r="V42" s="39">
        <f t="shared" si="22"/>
        <v>3.9500000000000007E-2</v>
      </c>
      <c r="W42" s="39">
        <f t="shared" si="23"/>
        <v>2.5675000000000003</v>
      </c>
      <c r="X42" s="37">
        <f t="shared" si="24"/>
        <v>22.567500000000017</v>
      </c>
      <c r="Y42" s="39" t="e">
        <f t="shared" si="4"/>
        <v>#REF!</v>
      </c>
      <c r="Z42" s="37"/>
      <c r="AA42" s="35">
        <v>0.35</v>
      </c>
      <c r="AB42" s="35">
        <v>0.35</v>
      </c>
      <c r="AC42" s="35">
        <v>0.35</v>
      </c>
      <c r="AD42" s="35" t="s">
        <v>60</v>
      </c>
      <c r="AE42" s="35">
        <f t="shared" si="5"/>
        <v>186.45999999999998</v>
      </c>
      <c r="AF42" s="35">
        <f t="shared" si="6"/>
        <v>227.88</v>
      </c>
      <c r="AG42" s="36" t="str">
        <f t="shared" si="7"/>
        <v>186.46 227.88</v>
      </c>
      <c r="AH42" s="35">
        <v>12</v>
      </c>
      <c r="AI42" s="40">
        <f t="shared" si="8"/>
        <v>77.710000000000008</v>
      </c>
      <c r="AJ42" s="40">
        <f t="shared" si="9"/>
        <v>94.97</v>
      </c>
      <c r="AK42" s="36" t="str">
        <f t="shared" si="10"/>
        <v>77.71 94.97</v>
      </c>
      <c r="AL42" s="36">
        <f t="shared" si="11"/>
        <v>145</v>
      </c>
      <c r="AM42" s="36">
        <f t="shared" si="12"/>
        <v>250</v>
      </c>
      <c r="AN42" s="35">
        <v>2396.8000000000002</v>
      </c>
      <c r="AO42" s="35">
        <v>227.4</v>
      </c>
      <c r="AP42" s="35">
        <v>95</v>
      </c>
      <c r="AQ42" s="35">
        <v>25</v>
      </c>
      <c r="AR42" s="37">
        <f t="shared" si="13"/>
        <v>0.65764084547292945</v>
      </c>
      <c r="AS42" s="40">
        <f t="shared" si="14"/>
        <v>1576.2335784295174</v>
      </c>
      <c r="AT42" s="40">
        <f t="shared" si="15"/>
        <v>198.02073885954385</v>
      </c>
      <c r="AU42" s="41">
        <f t="shared" si="16"/>
        <v>82.183188106073175</v>
      </c>
      <c r="AV42" s="263"/>
      <c r="AW42" s="263"/>
      <c r="AX42" s="263"/>
      <c r="AY42" s="260"/>
      <c r="AZ42" s="260"/>
      <c r="BA42" s="260"/>
      <c r="BB42" s="260"/>
      <c r="BC42" s="260"/>
      <c r="BD42" s="260"/>
      <c r="BE42" s="260"/>
      <c r="BF42" s="260"/>
      <c r="BG42" s="260"/>
      <c r="BH42" s="260"/>
      <c r="BI42" s="260"/>
      <c r="BJ42" s="260"/>
      <c r="BK42" s="260"/>
      <c r="BL42" s="260">
        <f t="shared" si="17"/>
        <v>0</v>
      </c>
      <c r="BM42" s="260" t="e">
        <f>#REF!</f>
        <v>#REF!</v>
      </c>
      <c r="BN42" s="260"/>
      <c r="BO42" s="260"/>
      <c r="BP42" s="260">
        <f t="shared" si="18"/>
        <v>0</v>
      </c>
      <c r="BQ42" s="260" t="e">
        <f>#REF!</f>
        <v>#REF!</v>
      </c>
      <c r="BR42" s="260"/>
      <c r="BS42" s="260"/>
      <c r="BT42" s="260"/>
    </row>
    <row r="43" spans="1:72" s="42" customFormat="1" ht="49.95" customHeight="1" x14ac:dyDescent="0.3">
      <c r="A43" s="35">
        <v>40</v>
      </c>
      <c r="B43" s="36">
        <v>715</v>
      </c>
      <c r="C43" s="36" t="s">
        <v>65</v>
      </c>
      <c r="D43" s="36">
        <v>40000</v>
      </c>
      <c r="E43" s="35">
        <v>0.56000000000000005</v>
      </c>
      <c r="F43" s="37">
        <v>0.14399999999999999</v>
      </c>
      <c r="G43" s="37">
        <v>0.113</v>
      </c>
      <c r="H43" s="37">
        <v>9.5000000000000001E-2</v>
      </c>
      <c r="I43" s="37">
        <v>7.2999999999999995E-2</v>
      </c>
      <c r="J43" s="37">
        <v>0.05</v>
      </c>
      <c r="K43" s="37">
        <v>0.04</v>
      </c>
      <c r="L43" s="37">
        <v>2.4E-2</v>
      </c>
      <c r="M43" s="37" t="str">
        <f t="shared" si="0"/>
        <v>0.144,0.113,0.095,0.073,0.05,0.04,0.024</v>
      </c>
      <c r="N43" s="37" t="s">
        <v>59</v>
      </c>
      <c r="O43" s="37"/>
      <c r="P43" s="38">
        <f t="shared" si="2"/>
        <v>715</v>
      </c>
      <c r="Q43" s="36">
        <f t="shared" si="25"/>
        <v>65</v>
      </c>
      <c r="R43" s="37">
        <f t="shared" si="3"/>
        <v>4.8999999999999988E-2</v>
      </c>
      <c r="S43" s="36">
        <f t="shared" si="19"/>
        <v>40</v>
      </c>
      <c r="T43" s="36">
        <f t="shared" si="20"/>
        <v>65</v>
      </c>
      <c r="U43" s="36">
        <f t="shared" si="21"/>
        <v>715</v>
      </c>
      <c r="V43" s="39">
        <f t="shared" si="22"/>
        <v>4.8500000000000001E-2</v>
      </c>
      <c r="W43" s="39">
        <f t="shared" si="23"/>
        <v>3.1525000000000003</v>
      </c>
      <c r="X43" s="37">
        <f t="shared" si="24"/>
        <v>25.720000000000017</v>
      </c>
      <c r="Y43" s="39" t="e">
        <f t="shared" si="4"/>
        <v>#REF!</v>
      </c>
      <c r="Z43" s="37"/>
      <c r="AA43" s="35">
        <v>0.35</v>
      </c>
      <c r="AB43" s="35">
        <v>0.35</v>
      </c>
      <c r="AC43" s="35">
        <v>0.35</v>
      </c>
      <c r="AD43" s="35" t="s">
        <v>60</v>
      </c>
      <c r="AE43" s="35">
        <f t="shared" si="5"/>
        <v>186.45999999999998</v>
      </c>
      <c r="AF43" s="35">
        <f t="shared" si="6"/>
        <v>227.88</v>
      </c>
      <c r="AG43" s="36" t="str">
        <f t="shared" si="7"/>
        <v>186.46 227.88</v>
      </c>
      <c r="AH43" s="35">
        <v>12</v>
      </c>
      <c r="AI43" s="40">
        <f t="shared" si="8"/>
        <v>77.710000000000008</v>
      </c>
      <c r="AJ43" s="40">
        <f t="shared" si="9"/>
        <v>94.97</v>
      </c>
      <c r="AK43" s="36" t="str">
        <f t="shared" si="10"/>
        <v>77.71 94.97</v>
      </c>
      <c r="AL43" s="36">
        <f t="shared" si="11"/>
        <v>145</v>
      </c>
      <c r="AM43" s="36">
        <f t="shared" si="12"/>
        <v>250</v>
      </c>
      <c r="AN43" s="35">
        <v>2377.4</v>
      </c>
      <c r="AO43" s="35">
        <v>227.2</v>
      </c>
      <c r="AP43" s="35">
        <v>95</v>
      </c>
      <c r="AQ43" s="35">
        <v>25</v>
      </c>
      <c r="AR43" s="37">
        <f t="shared" si="13"/>
        <v>0.65764084547292945</v>
      </c>
      <c r="AS43" s="40">
        <f t="shared" si="14"/>
        <v>1563.4753460273425</v>
      </c>
      <c r="AT43" s="40">
        <f t="shared" si="15"/>
        <v>197.84954809386474</v>
      </c>
      <c r="AU43" s="41">
        <f t="shared" si="16"/>
        <v>82.183188106073175</v>
      </c>
      <c r="AV43" s="263"/>
      <c r="AW43" s="263"/>
      <c r="AX43" s="263"/>
      <c r="AY43" s="260"/>
      <c r="AZ43" s="260"/>
      <c r="BA43" s="260"/>
      <c r="BB43" s="260"/>
      <c r="BC43" s="260"/>
      <c r="BD43" s="260"/>
      <c r="BE43" s="260"/>
      <c r="BF43" s="260"/>
      <c r="BG43" s="260"/>
      <c r="BH43" s="260"/>
      <c r="BI43" s="260"/>
      <c r="BJ43" s="260"/>
      <c r="BK43" s="260"/>
      <c r="BL43" s="260">
        <f t="shared" si="17"/>
        <v>0</v>
      </c>
      <c r="BM43" s="260" t="e">
        <f>#REF!</f>
        <v>#REF!</v>
      </c>
      <c r="BN43" s="260" t="e">
        <f t="shared" ref="BN43" si="34">IF(BL43&lt;BM43,"Safe","Unsafe")</f>
        <v>#REF!</v>
      </c>
      <c r="BO43" s="260"/>
      <c r="BP43" s="260">
        <f t="shared" si="18"/>
        <v>0</v>
      </c>
      <c r="BQ43" s="260" t="e">
        <f>#REF!</f>
        <v>#REF!</v>
      </c>
      <c r="BR43" s="260" t="e">
        <f t="shared" ref="BR43" si="35">IF(BP43&lt;BQ43,"Safe","Unsafe")</f>
        <v>#REF!</v>
      </c>
      <c r="BS43" s="260"/>
      <c r="BT43" s="260"/>
    </row>
    <row r="44" spans="1:72" s="42" customFormat="1" ht="49.95" customHeight="1" x14ac:dyDescent="0.3">
      <c r="A44" s="35">
        <v>41</v>
      </c>
      <c r="B44" s="36">
        <v>780</v>
      </c>
      <c r="C44" s="36" t="s">
        <v>65</v>
      </c>
      <c r="D44" s="36">
        <v>40000</v>
      </c>
      <c r="E44" s="35">
        <v>0.56000000000000005</v>
      </c>
      <c r="F44" s="37">
        <v>0.315</v>
      </c>
      <c r="G44" s="37">
        <v>0.24399999999999999</v>
      </c>
      <c r="H44" s="37">
        <v>0.20599999999999999</v>
      </c>
      <c r="I44" s="37">
        <v>0.158</v>
      </c>
      <c r="J44" s="37">
        <v>9.8000000000000004E-2</v>
      </c>
      <c r="K44" s="37">
        <v>7.4999999999999997E-2</v>
      </c>
      <c r="L44" s="37">
        <v>5.5E-2</v>
      </c>
      <c r="M44" s="37" t="str">
        <f t="shared" si="0"/>
        <v>0.315,0.244,0.206,0.158,0.098,0.075,0.055</v>
      </c>
      <c r="N44" s="37" t="s">
        <v>59</v>
      </c>
      <c r="O44" s="37"/>
      <c r="P44" s="38">
        <f t="shared" si="2"/>
        <v>780</v>
      </c>
      <c r="Q44" s="36">
        <f t="shared" si="25"/>
        <v>65</v>
      </c>
      <c r="R44" s="37">
        <f t="shared" si="3"/>
        <v>0.10900000000000001</v>
      </c>
      <c r="S44" s="36">
        <f t="shared" si="19"/>
        <v>41</v>
      </c>
      <c r="T44" s="36">
        <f t="shared" si="20"/>
        <v>65</v>
      </c>
      <c r="U44" s="36">
        <f t="shared" si="21"/>
        <v>780</v>
      </c>
      <c r="V44" s="39">
        <f t="shared" si="22"/>
        <v>7.9000000000000001E-2</v>
      </c>
      <c r="W44" s="39">
        <f t="shared" si="23"/>
        <v>5.1349999999999998</v>
      </c>
      <c r="X44" s="37">
        <f t="shared" si="24"/>
        <v>30.855000000000018</v>
      </c>
      <c r="Y44" s="39" t="e">
        <f t="shared" si="4"/>
        <v>#REF!</v>
      </c>
      <c r="Z44" s="37"/>
      <c r="AA44" s="35">
        <v>0.35</v>
      </c>
      <c r="AB44" s="35">
        <v>0.35</v>
      </c>
      <c r="AC44" s="35">
        <v>0.35</v>
      </c>
      <c r="AD44" s="35" t="s">
        <v>60</v>
      </c>
      <c r="AE44" s="35">
        <f t="shared" si="5"/>
        <v>186.45999999999998</v>
      </c>
      <c r="AF44" s="35">
        <f t="shared" si="6"/>
        <v>227.88</v>
      </c>
      <c r="AG44" s="36" t="str">
        <f t="shared" si="7"/>
        <v>186.46 227.88</v>
      </c>
      <c r="AH44" s="35">
        <v>12</v>
      </c>
      <c r="AI44" s="40">
        <f t="shared" si="8"/>
        <v>77.710000000000008</v>
      </c>
      <c r="AJ44" s="40">
        <f t="shared" si="9"/>
        <v>94.97</v>
      </c>
      <c r="AK44" s="36" t="str">
        <f t="shared" si="10"/>
        <v>77.71 94.97</v>
      </c>
      <c r="AL44" s="36">
        <f t="shared" si="11"/>
        <v>145</v>
      </c>
      <c r="AM44" s="36">
        <f t="shared" si="12"/>
        <v>250</v>
      </c>
      <c r="AN44" s="35">
        <v>2388.6999999999998</v>
      </c>
      <c r="AO44" s="35">
        <v>227.8</v>
      </c>
      <c r="AP44" s="35">
        <v>94.9</v>
      </c>
      <c r="AQ44" s="35">
        <v>25</v>
      </c>
      <c r="AR44" s="37">
        <f t="shared" si="13"/>
        <v>0.65764084547292945</v>
      </c>
      <c r="AS44" s="40">
        <f t="shared" si="14"/>
        <v>1570.9066875811864</v>
      </c>
      <c r="AT44" s="40">
        <f t="shared" si="15"/>
        <v>198.36295065169023</v>
      </c>
      <c r="AU44" s="41">
        <f t="shared" si="16"/>
        <v>82.093281630882302</v>
      </c>
      <c r="AV44" s="263"/>
      <c r="AW44" s="263"/>
      <c r="AX44" s="263"/>
      <c r="AY44" s="260"/>
      <c r="AZ44" s="260"/>
      <c r="BA44" s="260"/>
      <c r="BB44" s="260"/>
      <c r="BC44" s="260"/>
      <c r="BD44" s="260"/>
      <c r="BE44" s="260"/>
      <c r="BF44" s="260"/>
      <c r="BG44" s="260"/>
      <c r="BH44" s="260"/>
      <c r="BI44" s="260"/>
      <c r="BJ44" s="260"/>
      <c r="BK44" s="260"/>
      <c r="BL44" s="260">
        <f t="shared" si="17"/>
        <v>0</v>
      </c>
      <c r="BM44" s="260" t="e">
        <f>#REF!</f>
        <v>#REF!</v>
      </c>
      <c r="BN44" s="260"/>
      <c r="BO44" s="260"/>
      <c r="BP44" s="260">
        <f t="shared" si="18"/>
        <v>0</v>
      </c>
      <c r="BQ44" s="260" t="e">
        <f>#REF!</f>
        <v>#REF!</v>
      </c>
      <c r="BR44" s="260"/>
      <c r="BS44" s="260"/>
      <c r="BT44" s="260"/>
    </row>
    <row r="45" spans="1:72" s="42" customFormat="1" ht="49.95" customHeight="1" x14ac:dyDescent="0.3">
      <c r="A45" s="35">
        <v>42</v>
      </c>
      <c r="B45" s="36">
        <v>840</v>
      </c>
      <c r="C45" s="36" t="s">
        <v>65</v>
      </c>
      <c r="D45" s="36">
        <v>40000</v>
      </c>
      <c r="E45" s="35">
        <v>0.56000000000000005</v>
      </c>
      <c r="F45" s="37">
        <v>0.16600000000000001</v>
      </c>
      <c r="G45" s="37">
        <v>0.12</v>
      </c>
      <c r="H45" s="37">
        <v>9.5000000000000001E-2</v>
      </c>
      <c r="I45" s="37">
        <v>6.2E-2</v>
      </c>
      <c r="J45" s="37">
        <v>4.4999999999999998E-2</v>
      </c>
      <c r="K45" s="37">
        <v>3.7999999999999999E-2</v>
      </c>
      <c r="L45" s="37">
        <v>2.1999999999999999E-2</v>
      </c>
      <c r="M45" s="37" t="str">
        <f t="shared" si="0"/>
        <v>0.166,0.12,0.095,0.062,0.045,0.038,0.022</v>
      </c>
      <c r="N45" s="37" t="s">
        <v>59</v>
      </c>
      <c r="O45" s="37"/>
      <c r="P45" s="38">
        <f t="shared" si="2"/>
        <v>840</v>
      </c>
      <c r="Q45" s="36">
        <f t="shared" si="25"/>
        <v>60</v>
      </c>
      <c r="R45" s="37">
        <f t="shared" si="3"/>
        <v>7.1000000000000008E-2</v>
      </c>
      <c r="S45" s="36">
        <f t="shared" si="19"/>
        <v>42</v>
      </c>
      <c r="T45" s="36">
        <f t="shared" si="20"/>
        <v>60</v>
      </c>
      <c r="U45" s="36">
        <f t="shared" si="21"/>
        <v>840</v>
      </c>
      <c r="V45" s="39">
        <f t="shared" si="22"/>
        <v>9.0000000000000011E-2</v>
      </c>
      <c r="W45" s="39">
        <f t="shared" si="23"/>
        <v>5.4</v>
      </c>
      <c r="X45" s="37">
        <f t="shared" si="24"/>
        <v>36.255000000000017</v>
      </c>
      <c r="Y45" s="39" t="e">
        <f t="shared" si="4"/>
        <v>#REF!</v>
      </c>
      <c r="Z45" s="37"/>
      <c r="AA45" s="35">
        <v>0.35</v>
      </c>
      <c r="AB45" s="35">
        <v>0.35</v>
      </c>
      <c r="AC45" s="35">
        <v>0.35</v>
      </c>
      <c r="AD45" s="35" t="s">
        <v>60</v>
      </c>
      <c r="AE45" s="35">
        <f t="shared" si="5"/>
        <v>186.45999999999998</v>
      </c>
      <c r="AF45" s="35">
        <f t="shared" si="6"/>
        <v>227.88</v>
      </c>
      <c r="AG45" s="36" t="str">
        <f t="shared" si="7"/>
        <v>186.46 227.88</v>
      </c>
      <c r="AH45" s="35">
        <v>12</v>
      </c>
      <c r="AI45" s="40">
        <f t="shared" si="8"/>
        <v>77.710000000000008</v>
      </c>
      <c r="AJ45" s="40">
        <f t="shared" si="9"/>
        <v>94.97</v>
      </c>
      <c r="AK45" s="36" t="str">
        <f t="shared" si="10"/>
        <v>77.71 94.97</v>
      </c>
      <c r="AL45" s="36">
        <f t="shared" si="11"/>
        <v>145</v>
      </c>
      <c r="AM45" s="36">
        <f t="shared" si="12"/>
        <v>250</v>
      </c>
      <c r="AN45" s="35">
        <v>2385.5</v>
      </c>
      <c r="AO45" s="35">
        <v>227.9</v>
      </c>
      <c r="AP45" s="35">
        <v>95</v>
      </c>
      <c r="AQ45" s="35">
        <v>25</v>
      </c>
      <c r="AR45" s="37">
        <f t="shared" si="13"/>
        <v>0.65764084547292945</v>
      </c>
      <c r="AS45" s="40">
        <f t="shared" si="14"/>
        <v>1568.8022368756731</v>
      </c>
      <c r="AT45" s="40">
        <f t="shared" si="15"/>
        <v>198.44846828724823</v>
      </c>
      <c r="AU45" s="41">
        <f t="shared" si="16"/>
        <v>82.183188106073175</v>
      </c>
      <c r="AV45" s="263"/>
      <c r="AW45" s="263"/>
      <c r="AX45" s="263"/>
      <c r="AY45" s="261"/>
      <c r="AZ45" s="261"/>
      <c r="BA45" s="261"/>
      <c r="BB45" s="261"/>
      <c r="BC45" s="261"/>
      <c r="BD45" s="261"/>
      <c r="BE45" s="261"/>
      <c r="BF45" s="261"/>
      <c r="BG45" s="261"/>
      <c r="BH45" s="261"/>
      <c r="BI45" s="261"/>
      <c r="BJ45" s="261"/>
      <c r="BK45" s="261"/>
      <c r="BL45" s="261">
        <f t="shared" si="17"/>
        <v>0</v>
      </c>
      <c r="BM45" s="261" t="e">
        <f>#REF!</f>
        <v>#REF!</v>
      </c>
      <c r="BN45" s="261"/>
      <c r="BO45" s="261"/>
      <c r="BP45" s="261">
        <f t="shared" si="18"/>
        <v>0</v>
      </c>
      <c r="BQ45" s="261" t="e">
        <f>#REF!</f>
        <v>#REF!</v>
      </c>
      <c r="BR45" s="261"/>
      <c r="BS45" s="261"/>
      <c r="BT45" s="261"/>
    </row>
    <row r="46" spans="1:72" s="42" customFormat="1" ht="49.95" customHeight="1" x14ac:dyDescent="0.3">
      <c r="A46" s="44">
        <v>43</v>
      </c>
      <c r="B46" s="45">
        <v>0</v>
      </c>
      <c r="C46" s="45" t="s">
        <v>66</v>
      </c>
      <c r="D46" s="45">
        <v>40000</v>
      </c>
      <c r="E46" s="44">
        <v>0.56000000000000005</v>
      </c>
      <c r="F46" s="37">
        <v>0.185</v>
      </c>
      <c r="G46" s="37">
        <v>0.14000000000000001</v>
      </c>
      <c r="H46" s="37">
        <v>0.112</v>
      </c>
      <c r="I46" s="37">
        <v>7.8E-2</v>
      </c>
      <c r="J46" s="37">
        <v>4.8000000000000001E-2</v>
      </c>
      <c r="K46" s="37">
        <v>3.5000000000000003E-2</v>
      </c>
      <c r="L46" s="37">
        <v>3.0000000000000002E-2</v>
      </c>
      <c r="M46" s="37" t="str">
        <f t="shared" si="0"/>
        <v>0.185,0.14,0.112,0.078,0.048,0.035,0.03</v>
      </c>
      <c r="N46" s="37" t="s">
        <v>59</v>
      </c>
      <c r="O46" s="37"/>
      <c r="P46" s="38">
        <f t="shared" si="2"/>
        <v>0</v>
      </c>
      <c r="Q46" s="36">
        <f t="shared" si="25"/>
        <v>-840</v>
      </c>
      <c r="R46" s="37">
        <f t="shared" si="3"/>
        <v>7.2999999999999995E-2</v>
      </c>
      <c r="S46" s="36">
        <f t="shared" si="19"/>
        <v>43</v>
      </c>
      <c r="T46" s="36">
        <f t="shared" si="20"/>
        <v>-840</v>
      </c>
      <c r="U46" s="36">
        <f t="shared" si="21"/>
        <v>0</v>
      </c>
      <c r="V46" s="39">
        <f t="shared" si="22"/>
        <v>7.2000000000000008E-2</v>
      </c>
      <c r="W46" s="39">
        <f t="shared" si="23"/>
        <v>-60.480000000000004</v>
      </c>
      <c r="X46" s="37">
        <f t="shared" si="24"/>
        <v>-24.224999999999987</v>
      </c>
      <c r="Y46" s="39" t="e">
        <f t="shared" si="4"/>
        <v>#REF!</v>
      </c>
      <c r="Z46" s="37"/>
      <c r="AA46" s="44">
        <v>0.35</v>
      </c>
      <c r="AB46" s="44">
        <v>0.35</v>
      </c>
      <c r="AC46" s="44">
        <v>0.35</v>
      </c>
      <c r="AD46" s="44" t="s">
        <v>60</v>
      </c>
      <c r="AE46" s="44">
        <f t="shared" si="5"/>
        <v>186.45999999999998</v>
      </c>
      <c r="AF46" s="44">
        <f t="shared" si="6"/>
        <v>227.88</v>
      </c>
      <c r="AG46" s="45" t="str">
        <f t="shared" si="7"/>
        <v>186.46 227.88</v>
      </c>
      <c r="AH46" s="44">
        <v>12</v>
      </c>
      <c r="AI46" s="47">
        <f t="shared" si="8"/>
        <v>77.710000000000008</v>
      </c>
      <c r="AJ46" s="47">
        <f t="shared" si="9"/>
        <v>94.97</v>
      </c>
      <c r="AK46" s="45" t="str">
        <f t="shared" si="10"/>
        <v>77.71 94.97</v>
      </c>
      <c r="AL46" s="36">
        <f t="shared" si="11"/>
        <v>145</v>
      </c>
      <c r="AM46" s="36">
        <f t="shared" si="12"/>
        <v>250</v>
      </c>
      <c r="AN46" s="44">
        <v>2396.8000000000002</v>
      </c>
      <c r="AO46" s="44">
        <v>227.5</v>
      </c>
      <c r="AP46" s="44">
        <v>94.9</v>
      </c>
      <c r="AQ46" s="35">
        <v>25</v>
      </c>
      <c r="AR46" s="46">
        <f t="shared" si="13"/>
        <v>0.65764084547292945</v>
      </c>
      <c r="AS46" s="47">
        <f t="shared" si="14"/>
        <v>1576.2335784295174</v>
      </c>
      <c r="AT46" s="47">
        <f t="shared" si="15"/>
        <v>198.10631301214815</v>
      </c>
      <c r="AU46" s="48">
        <f t="shared" si="16"/>
        <v>82.093281630882302</v>
      </c>
      <c r="AV46" s="262">
        <f>_xlfn.PERCENTILE.INC(AS46:AS59,85%)</f>
        <v>1577.3384150499119</v>
      </c>
      <c r="AW46" s="262">
        <f t="shared" ref="AW46:AX46" si="36">_xlfn.PERCENTILE.INC(AT46:AT59,85%)</f>
        <v>198.36295065169023</v>
      </c>
      <c r="AX46" s="262">
        <f t="shared" si="36"/>
        <v>82.183188106073175</v>
      </c>
      <c r="AY46" s="256">
        <v>2.7480000000000001E-4</v>
      </c>
      <c r="AZ46" s="256">
        <f>AY46*10^6</f>
        <v>274.8</v>
      </c>
      <c r="BA46" s="256">
        <f>(1/($BI$4*10^6/(0.711*10^-4*(1/AV46)^0.854))^(1/3.89))*10^6</f>
        <v>203.91055971774617</v>
      </c>
      <c r="BB46" s="256" t="str">
        <f>IF(AZ46&lt;BA46,"Safe","Unsafe")</f>
        <v>Unsafe</v>
      </c>
      <c r="BC46" s="256">
        <v>5.3459999999999998E-4</v>
      </c>
      <c r="BD46" s="256">
        <f>BC46*10^6</f>
        <v>534.6</v>
      </c>
      <c r="BE46" s="256">
        <f>(1/((($BI$4*10^6/(1.41*10^-8)))^(1/4.5337)))*10^6</f>
        <v>416.02417627014421</v>
      </c>
      <c r="BF46" s="256" t="str">
        <f>IF(BD46&lt;BE46,"Safe","Unsafe")</f>
        <v>Unsafe</v>
      </c>
      <c r="BG46" s="259">
        <f>+(0.711*10^-4*(1/AY46)^3.89*(1/AV46)^0.854)/10^6</f>
        <v>9.3986760212879155</v>
      </c>
      <c r="BH46" s="259">
        <f>+(1.41*10^-8*(1/BC46)^4.5337)/10^6</f>
        <v>9.6239695890467889</v>
      </c>
      <c r="BI46" s="256">
        <v>30</v>
      </c>
      <c r="BJ46" s="256">
        <v>45</v>
      </c>
      <c r="BK46" s="256">
        <v>1.998E-4</v>
      </c>
      <c r="BL46" s="256">
        <f t="shared" si="17"/>
        <v>199.8</v>
      </c>
      <c r="BM46" s="256">
        <f>BA46</f>
        <v>203.91055971774617</v>
      </c>
      <c r="BN46" s="256" t="str">
        <f>IF(BL46&lt;BM46,"Safe","Unsafe")</f>
        <v>Safe</v>
      </c>
      <c r="BO46" s="256">
        <v>3.8450000000000002E-4</v>
      </c>
      <c r="BP46" s="256">
        <f>BO46*10^6</f>
        <v>384.5</v>
      </c>
      <c r="BQ46" s="256">
        <f>BE46</f>
        <v>416.02417627014421</v>
      </c>
      <c r="BR46" s="256" t="str">
        <f>IF(BP46&lt;BQ46,"Safe","Unsafe")</f>
        <v>Safe</v>
      </c>
      <c r="BS46" s="259">
        <f>+(0.711*10^-4*(1/BK46)^3.89*(1/AV46)^0.854)/10^6</f>
        <v>32.473217437078652</v>
      </c>
      <c r="BT46" s="259">
        <f>+(1.41*10^-8*(1/BO46)^4.5337)/10^6</f>
        <v>42.88195307455554</v>
      </c>
    </row>
    <row r="47" spans="1:72" s="42" customFormat="1" ht="49.95" customHeight="1" x14ac:dyDescent="0.3">
      <c r="A47" s="44">
        <v>44</v>
      </c>
      <c r="B47" s="45">
        <v>65</v>
      </c>
      <c r="C47" s="45" t="s">
        <v>66</v>
      </c>
      <c r="D47" s="45">
        <v>40000</v>
      </c>
      <c r="E47" s="44">
        <v>0.56000000000000005</v>
      </c>
      <c r="F47" s="37">
        <v>0.11800000000000001</v>
      </c>
      <c r="G47" s="37">
        <v>8.6999999999999994E-2</v>
      </c>
      <c r="H47" s="37">
        <v>7.1999999999999995E-2</v>
      </c>
      <c r="I47" s="37">
        <v>5.9000000000000004E-2</v>
      </c>
      <c r="J47" s="37">
        <v>4.4999999999999998E-2</v>
      </c>
      <c r="K47" s="37">
        <v>3.9E-2</v>
      </c>
      <c r="L47" s="37">
        <v>1.6E-2</v>
      </c>
      <c r="M47" s="37" t="str">
        <f t="shared" si="0"/>
        <v>0.118,0.087,0.072,0.059,0.045,0.039,0.016</v>
      </c>
      <c r="N47" s="37" t="s">
        <v>59</v>
      </c>
      <c r="O47" s="37"/>
      <c r="P47" s="38">
        <f t="shared" si="2"/>
        <v>65</v>
      </c>
      <c r="Q47" s="36">
        <f t="shared" si="25"/>
        <v>65</v>
      </c>
      <c r="R47" s="37">
        <f t="shared" si="3"/>
        <v>4.6000000000000013E-2</v>
      </c>
      <c r="S47" s="36">
        <f t="shared" si="19"/>
        <v>44</v>
      </c>
      <c r="T47" s="36">
        <f t="shared" si="20"/>
        <v>65</v>
      </c>
      <c r="U47" s="36">
        <f t="shared" si="21"/>
        <v>65</v>
      </c>
      <c r="V47" s="39">
        <f t="shared" si="22"/>
        <v>5.9500000000000004E-2</v>
      </c>
      <c r="W47" s="39">
        <f t="shared" si="23"/>
        <v>3.8675000000000002</v>
      </c>
      <c r="X47" s="37">
        <f t="shared" si="24"/>
        <v>-20.357499999999987</v>
      </c>
      <c r="Y47" s="39" t="e">
        <f t="shared" si="4"/>
        <v>#REF!</v>
      </c>
      <c r="Z47" s="37"/>
      <c r="AA47" s="44">
        <v>0.35</v>
      </c>
      <c r="AB47" s="44">
        <v>0.35</v>
      </c>
      <c r="AC47" s="44">
        <v>0.35</v>
      </c>
      <c r="AD47" s="44" t="s">
        <v>60</v>
      </c>
      <c r="AE47" s="44">
        <f t="shared" si="5"/>
        <v>186.45999999999998</v>
      </c>
      <c r="AF47" s="44">
        <f t="shared" si="6"/>
        <v>227.88</v>
      </c>
      <c r="AG47" s="45" t="str">
        <f t="shared" si="7"/>
        <v>186.46 227.88</v>
      </c>
      <c r="AH47" s="44">
        <v>12</v>
      </c>
      <c r="AI47" s="47">
        <f t="shared" si="8"/>
        <v>77.710000000000008</v>
      </c>
      <c r="AJ47" s="47">
        <f t="shared" si="9"/>
        <v>94.97</v>
      </c>
      <c r="AK47" s="45" t="str">
        <f t="shared" si="10"/>
        <v>77.71 94.97</v>
      </c>
      <c r="AL47" s="36">
        <f t="shared" si="11"/>
        <v>145</v>
      </c>
      <c r="AM47" s="36">
        <f t="shared" si="12"/>
        <v>250</v>
      </c>
      <c r="AN47" s="44">
        <v>2393.5</v>
      </c>
      <c r="AO47" s="44">
        <v>227.7</v>
      </c>
      <c r="AP47" s="44">
        <v>95</v>
      </c>
      <c r="AQ47" s="35">
        <v>25</v>
      </c>
      <c r="AR47" s="46">
        <f t="shared" si="13"/>
        <v>0.65764084547292945</v>
      </c>
      <c r="AS47" s="47">
        <f t="shared" si="14"/>
        <v>1574.0633636394566</v>
      </c>
      <c r="AT47" s="47">
        <f t="shared" si="15"/>
        <v>198.27741889967663</v>
      </c>
      <c r="AU47" s="48">
        <f t="shared" si="16"/>
        <v>82.183188106073175</v>
      </c>
      <c r="AV47" s="262"/>
      <c r="AW47" s="262"/>
      <c r="AX47" s="262"/>
      <c r="AY47" s="257"/>
      <c r="AZ47" s="257"/>
      <c r="BA47" s="257"/>
      <c r="BB47" s="257"/>
      <c r="BC47" s="257"/>
      <c r="BD47" s="257"/>
      <c r="BE47" s="257"/>
      <c r="BF47" s="257"/>
      <c r="BG47" s="260"/>
      <c r="BH47" s="260"/>
      <c r="BI47" s="257"/>
      <c r="BJ47" s="257"/>
      <c r="BK47" s="257"/>
      <c r="BL47" s="257">
        <f t="shared" si="17"/>
        <v>0</v>
      </c>
      <c r="BM47" s="257" t="e">
        <f>#REF!</f>
        <v>#REF!</v>
      </c>
      <c r="BN47" s="257"/>
      <c r="BO47" s="257"/>
      <c r="BP47" s="257">
        <f t="shared" si="18"/>
        <v>0</v>
      </c>
      <c r="BQ47" s="257" t="e">
        <f>#REF!</f>
        <v>#REF!</v>
      </c>
      <c r="BR47" s="257"/>
      <c r="BS47" s="260"/>
      <c r="BT47" s="260"/>
    </row>
    <row r="48" spans="1:72" s="42" customFormat="1" ht="49.95" customHeight="1" x14ac:dyDescent="0.3">
      <c r="A48" s="44">
        <v>45</v>
      </c>
      <c r="B48" s="45">
        <v>130</v>
      </c>
      <c r="C48" s="45" t="s">
        <v>66</v>
      </c>
      <c r="D48" s="45">
        <v>40000</v>
      </c>
      <c r="E48" s="44">
        <v>0.56000000000000005</v>
      </c>
      <c r="F48" s="37">
        <v>0.65400000000000003</v>
      </c>
      <c r="G48" s="37">
        <v>7.1999999999999995E-2</v>
      </c>
      <c r="H48" s="37">
        <v>0.06</v>
      </c>
      <c r="I48" s="37">
        <v>4.9000000000000002E-2</v>
      </c>
      <c r="J48" s="37">
        <v>3.7999999999999999E-2</v>
      </c>
      <c r="K48" s="37">
        <v>3.2000000000000001E-2</v>
      </c>
      <c r="L48" s="37">
        <v>2.5000000000000001E-2</v>
      </c>
      <c r="M48" s="37" t="str">
        <f t="shared" si="0"/>
        <v>0.654,0.072,0.06,0.049,0.038,0.032,0.025</v>
      </c>
      <c r="N48" s="37" t="s">
        <v>59</v>
      </c>
      <c r="O48" s="37"/>
      <c r="P48" s="38">
        <f t="shared" si="2"/>
        <v>130</v>
      </c>
      <c r="Q48" s="36">
        <f t="shared" si="25"/>
        <v>65</v>
      </c>
      <c r="R48" s="37">
        <f t="shared" si="3"/>
        <v>0.59400000000000008</v>
      </c>
      <c r="S48" s="36">
        <f t="shared" si="19"/>
        <v>45</v>
      </c>
      <c r="T48" s="36">
        <f t="shared" si="20"/>
        <v>65</v>
      </c>
      <c r="U48" s="36">
        <f t="shared" si="21"/>
        <v>130</v>
      </c>
      <c r="V48" s="39">
        <f t="shared" si="22"/>
        <v>0.32000000000000006</v>
      </c>
      <c r="W48" s="39">
        <f t="shared" si="23"/>
        <v>20.800000000000004</v>
      </c>
      <c r="X48" s="37">
        <f t="shared" si="24"/>
        <v>0.44250000000001677</v>
      </c>
      <c r="Y48" s="39" t="e">
        <f t="shared" si="4"/>
        <v>#REF!</v>
      </c>
      <c r="Z48" s="37"/>
      <c r="AA48" s="44">
        <v>0.35</v>
      </c>
      <c r="AB48" s="44">
        <v>0.35</v>
      </c>
      <c r="AC48" s="44">
        <v>0.35</v>
      </c>
      <c r="AD48" s="44" t="s">
        <v>60</v>
      </c>
      <c r="AE48" s="44">
        <f t="shared" si="5"/>
        <v>186.45999999999998</v>
      </c>
      <c r="AF48" s="44">
        <f t="shared" si="6"/>
        <v>227.88</v>
      </c>
      <c r="AG48" s="45" t="str">
        <f t="shared" si="7"/>
        <v>186.46 227.88</v>
      </c>
      <c r="AH48" s="44">
        <v>12</v>
      </c>
      <c r="AI48" s="47">
        <f t="shared" si="8"/>
        <v>77.710000000000008</v>
      </c>
      <c r="AJ48" s="47">
        <f t="shared" si="9"/>
        <v>94.97</v>
      </c>
      <c r="AK48" s="45" t="str">
        <f t="shared" si="10"/>
        <v>77.71 94.97</v>
      </c>
      <c r="AL48" s="36">
        <f t="shared" si="11"/>
        <v>145</v>
      </c>
      <c r="AM48" s="36">
        <f t="shared" si="12"/>
        <v>250</v>
      </c>
      <c r="AN48" s="44">
        <v>2388.6999999999998</v>
      </c>
      <c r="AO48" s="44">
        <v>227</v>
      </c>
      <c r="AP48" s="44">
        <v>95</v>
      </c>
      <c r="AQ48" s="35">
        <v>25</v>
      </c>
      <c r="AR48" s="46">
        <f t="shared" si="13"/>
        <v>0.65764084547292945</v>
      </c>
      <c r="AS48" s="47">
        <f t="shared" si="14"/>
        <v>1570.9066875811864</v>
      </c>
      <c r="AT48" s="47">
        <f t="shared" si="15"/>
        <v>197.67830065706644</v>
      </c>
      <c r="AU48" s="48">
        <f t="shared" si="16"/>
        <v>82.183188106073175</v>
      </c>
      <c r="AV48" s="262"/>
      <c r="AW48" s="262"/>
      <c r="AX48" s="262"/>
      <c r="AY48" s="257"/>
      <c r="AZ48" s="257"/>
      <c r="BA48" s="257"/>
      <c r="BB48" s="257"/>
      <c r="BC48" s="257"/>
      <c r="BD48" s="257"/>
      <c r="BE48" s="257"/>
      <c r="BF48" s="257"/>
      <c r="BG48" s="260"/>
      <c r="BH48" s="260"/>
      <c r="BI48" s="257"/>
      <c r="BJ48" s="257"/>
      <c r="BK48" s="257"/>
      <c r="BL48" s="257">
        <f t="shared" si="17"/>
        <v>0</v>
      </c>
      <c r="BM48" s="257" t="e">
        <f>#REF!</f>
        <v>#REF!</v>
      </c>
      <c r="BN48" s="257"/>
      <c r="BO48" s="257"/>
      <c r="BP48" s="257">
        <f t="shared" si="18"/>
        <v>0</v>
      </c>
      <c r="BQ48" s="257" t="e">
        <f>#REF!</f>
        <v>#REF!</v>
      </c>
      <c r="BR48" s="257"/>
      <c r="BS48" s="260"/>
      <c r="BT48" s="260"/>
    </row>
    <row r="49" spans="1:72" s="42" customFormat="1" ht="49.95" customHeight="1" x14ac:dyDescent="0.3">
      <c r="A49" s="44">
        <v>46</v>
      </c>
      <c r="B49" s="45">
        <v>195</v>
      </c>
      <c r="C49" s="45" t="s">
        <v>66</v>
      </c>
      <c r="D49" s="45">
        <v>40000</v>
      </c>
      <c r="E49" s="44">
        <v>0.56000000000000005</v>
      </c>
      <c r="F49" s="37">
        <v>0.113</v>
      </c>
      <c r="G49" s="37">
        <v>7.8E-2</v>
      </c>
      <c r="H49" s="37">
        <v>6.5000000000000002E-2</v>
      </c>
      <c r="I49" s="37">
        <v>5.2999999999999999E-2</v>
      </c>
      <c r="J49" s="37">
        <v>3.9E-2</v>
      </c>
      <c r="K49" s="37">
        <v>3.2000000000000001E-2</v>
      </c>
      <c r="L49" s="37">
        <v>2.4E-2</v>
      </c>
      <c r="M49" s="37" t="str">
        <f t="shared" si="0"/>
        <v>0.113,0.078,0.065,0.053,0.039,0.032,0.024</v>
      </c>
      <c r="N49" s="37" t="s">
        <v>59</v>
      </c>
      <c r="O49" s="37"/>
      <c r="P49" s="38">
        <f t="shared" si="2"/>
        <v>195</v>
      </c>
      <c r="Q49" s="36">
        <f t="shared" si="25"/>
        <v>65</v>
      </c>
      <c r="R49" s="37">
        <f t="shared" si="3"/>
        <v>4.8000000000000001E-2</v>
      </c>
      <c r="S49" s="36">
        <f t="shared" si="19"/>
        <v>46</v>
      </c>
      <c r="T49" s="36">
        <f t="shared" si="20"/>
        <v>65</v>
      </c>
      <c r="U49" s="36">
        <f t="shared" si="21"/>
        <v>195</v>
      </c>
      <c r="V49" s="39">
        <f t="shared" si="22"/>
        <v>0.32100000000000006</v>
      </c>
      <c r="W49" s="39">
        <f t="shared" si="23"/>
        <v>20.865000000000006</v>
      </c>
      <c r="X49" s="37">
        <f t="shared" si="24"/>
        <v>21.307500000000022</v>
      </c>
      <c r="Y49" s="39" t="e">
        <f t="shared" si="4"/>
        <v>#REF!</v>
      </c>
      <c r="Z49" s="37"/>
      <c r="AA49" s="44">
        <v>0.35</v>
      </c>
      <c r="AB49" s="44">
        <v>0.35</v>
      </c>
      <c r="AC49" s="44">
        <v>0.35</v>
      </c>
      <c r="AD49" s="44" t="s">
        <v>60</v>
      </c>
      <c r="AE49" s="44">
        <f t="shared" si="5"/>
        <v>186.45999999999998</v>
      </c>
      <c r="AF49" s="44">
        <f t="shared" si="6"/>
        <v>227.88</v>
      </c>
      <c r="AG49" s="45" t="str">
        <f t="shared" si="7"/>
        <v>186.46 227.88</v>
      </c>
      <c r="AH49" s="44">
        <v>12</v>
      </c>
      <c r="AI49" s="47">
        <f t="shared" si="8"/>
        <v>77.710000000000008</v>
      </c>
      <c r="AJ49" s="47">
        <f t="shared" si="9"/>
        <v>94.97</v>
      </c>
      <c r="AK49" s="45" t="str">
        <f t="shared" si="10"/>
        <v>77.71 94.97</v>
      </c>
      <c r="AL49" s="36">
        <f t="shared" si="11"/>
        <v>145</v>
      </c>
      <c r="AM49" s="36">
        <f t="shared" si="12"/>
        <v>250</v>
      </c>
      <c r="AN49" s="44">
        <v>2400</v>
      </c>
      <c r="AO49" s="44">
        <v>227.3</v>
      </c>
      <c r="AP49" s="44">
        <v>94.9</v>
      </c>
      <c r="AQ49" s="35">
        <v>25</v>
      </c>
      <c r="AR49" s="46">
        <f t="shared" si="13"/>
        <v>0.65764084547292945</v>
      </c>
      <c r="AS49" s="47">
        <f t="shared" si="14"/>
        <v>1578.3380291350306</v>
      </c>
      <c r="AT49" s="47">
        <f t="shared" si="15"/>
        <v>197.9351505563051</v>
      </c>
      <c r="AU49" s="48">
        <f t="shared" si="16"/>
        <v>82.093281630882302</v>
      </c>
      <c r="AV49" s="262"/>
      <c r="AW49" s="262"/>
      <c r="AX49" s="262"/>
      <c r="AY49" s="257"/>
      <c r="AZ49" s="257"/>
      <c r="BA49" s="257"/>
      <c r="BB49" s="257"/>
      <c r="BC49" s="257"/>
      <c r="BD49" s="257"/>
      <c r="BE49" s="257"/>
      <c r="BF49" s="257"/>
      <c r="BG49" s="260"/>
      <c r="BH49" s="260"/>
      <c r="BI49" s="257"/>
      <c r="BJ49" s="257"/>
      <c r="BK49" s="257">
        <v>2.1019999999999999E-4</v>
      </c>
      <c r="BL49" s="257">
        <f t="shared" si="17"/>
        <v>210.2</v>
      </c>
      <c r="BM49" s="257" t="e">
        <f>#REF!</f>
        <v>#REF!</v>
      </c>
      <c r="BN49" s="257"/>
      <c r="BO49" s="257"/>
      <c r="BP49" s="257">
        <f>BO46*10^6</f>
        <v>384.5</v>
      </c>
      <c r="BQ49" s="257" t="e">
        <f>#REF!</f>
        <v>#REF!</v>
      </c>
      <c r="BR49" s="257"/>
      <c r="BS49" s="260"/>
      <c r="BT49" s="260"/>
    </row>
    <row r="50" spans="1:72" s="42" customFormat="1" ht="49.95" customHeight="1" x14ac:dyDescent="0.3">
      <c r="A50" s="44">
        <v>47</v>
      </c>
      <c r="B50" s="45">
        <v>260</v>
      </c>
      <c r="C50" s="45" t="s">
        <v>66</v>
      </c>
      <c r="D50" s="45">
        <v>40000</v>
      </c>
      <c r="E50" s="44">
        <v>0.56000000000000005</v>
      </c>
      <c r="F50" s="37">
        <v>0.155</v>
      </c>
      <c r="G50" s="37">
        <v>0.113</v>
      </c>
      <c r="H50" s="37">
        <v>9.2999999999999999E-2</v>
      </c>
      <c r="I50" s="37">
        <v>7.1999999999999995E-2</v>
      </c>
      <c r="J50" s="37">
        <v>4.8000000000000001E-2</v>
      </c>
      <c r="K50" s="37">
        <v>4.1000000000000002E-2</v>
      </c>
      <c r="L50" s="37">
        <v>0.04</v>
      </c>
      <c r="M50" s="37" t="str">
        <f t="shared" si="0"/>
        <v>0.155,0.113,0.093,0.072,0.048,0.041,0.04</v>
      </c>
      <c r="N50" s="37" t="s">
        <v>59</v>
      </c>
      <c r="O50" s="37"/>
      <c r="P50" s="38">
        <f t="shared" si="2"/>
        <v>260</v>
      </c>
      <c r="Q50" s="36">
        <f t="shared" si="25"/>
        <v>65</v>
      </c>
      <c r="R50" s="37">
        <f t="shared" si="3"/>
        <v>6.2E-2</v>
      </c>
      <c r="S50" s="36">
        <f t="shared" si="19"/>
        <v>47</v>
      </c>
      <c r="T50" s="36">
        <f t="shared" si="20"/>
        <v>65</v>
      </c>
      <c r="U50" s="36">
        <f t="shared" si="21"/>
        <v>260</v>
      </c>
      <c r="V50" s="39">
        <f t="shared" si="22"/>
        <v>5.5E-2</v>
      </c>
      <c r="W50" s="39">
        <f t="shared" si="23"/>
        <v>3.5750000000000002</v>
      </c>
      <c r="X50" s="37">
        <f t="shared" si="24"/>
        <v>24.882500000000022</v>
      </c>
      <c r="Y50" s="39" t="e">
        <f t="shared" si="4"/>
        <v>#REF!</v>
      </c>
      <c r="Z50" s="37"/>
      <c r="AA50" s="44">
        <v>0.35</v>
      </c>
      <c r="AB50" s="44">
        <v>0.35</v>
      </c>
      <c r="AC50" s="44">
        <v>0.35</v>
      </c>
      <c r="AD50" s="44" t="s">
        <v>60</v>
      </c>
      <c r="AE50" s="44">
        <f t="shared" si="5"/>
        <v>186.45999999999998</v>
      </c>
      <c r="AF50" s="44">
        <f t="shared" si="6"/>
        <v>227.88</v>
      </c>
      <c r="AG50" s="45" t="str">
        <f t="shared" si="7"/>
        <v>186.46 227.88</v>
      </c>
      <c r="AH50" s="44">
        <v>12</v>
      </c>
      <c r="AI50" s="47">
        <f t="shared" si="8"/>
        <v>77.710000000000008</v>
      </c>
      <c r="AJ50" s="47">
        <f t="shared" si="9"/>
        <v>94.97</v>
      </c>
      <c r="AK50" s="45" t="str">
        <f t="shared" si="10"/>
        <v>77.71 94.97</v>
      </c>
      <c r="AL50" s="36">
        <f t="shared" si="11"/>
        <v>145</v>
      </c>
      <c r="AM50" s="36">
        <f t="shared" si="12"/>
        <v>250</v>
      </c>
      <c r="AN50" s="44">
        <v>2351.6</v>
      </c>
      <c r="AO50" s="44">
        <v>227.3</v>
      </c>
      <c r="AP50" s="44">
        <v>95</v>
      </c>
      <c r="AQ50" s="35">
        <v>25</v>
      </c>
      <c r="AR50" s="46">
        <f t="shared" si="13"/>
        <v>0.65764084547292945</v>
      </c>
      <c r="AS50" s="47">
        <f t="shared" si="14"/>
        <v>1546.5082122141409</v>
      </c>
      <c r="AT50" s="47">
        <f t="shared" si="15"/>
        <v>197.9351505563051</v>
      </c>
      <c r="AU50" s="48">
        <f t="shared" si="16"/>
        <v>82.183188106073175</v>
      </c>
      <c r="AV50" s="262"/>
      <c r="AW50" s="262"/>
      <c r="AX50" s="262"/>
      <c r="AY50" s="257"/>
      <c r="AZ50" s="257"/>
      <c r="BA50" s="257"/>
      <c r="BB50" s="257"/>
      <c r="BC50" s="257"/>
      <c r="BD50" s="257"/>
      <c r="BE50" s="257"/>
      <c r="BF50" s="257"/>
      <c r="BG50" s="260"/>
      <c r="BH50" s="260"/>
      <c r="BI50" s="257"/>
      <c r="BJ50" s="257"/>
      <c r="BK50" s="257"/>
      <c r="BL50" s="257">
        <f t="shared" si="17"/>
        <v>0</v>
      </c>
      <c r="BM50" s="257" t="e">
        <f>#REF!</f>
        <v>#REF!</v>
      </c>
      <c r="BN50" s="257"/>
      <c r="BO50" s="257"/>
      <c r="BP50" s="257">
        <f t="shared" si="18"/>
        <v>0</v>
      </c>
      <c r="BQ50" s="257" t="e">
        <f>#REF!</f>
        <v>#REF!</v>
      </c>
      <c r="BR50" s="257"/>
      <c r="BS50" s="260"/>
      <c r="BT50" s="260"/>
    </row>
    <row r="51" spans="1:72" s="42" customFormat="1" ht="49.95" customHeight="1" x14ac:dyDescent="0.3">
      <c r="A51" s="44">
        <v>48</v>
      </c>
      <c r="B51" s="45">
        <v>325</v>
      </c>
      <c r="C51" s="45" t="s">
        <v>66</v>
      </c>
      <c r="D51" s="45">
        <v>40000</v>
      </c>
      <c r="E51" s="44">
        <v>0.56000000000000005</v>
      </c>
      <c r="F51" s="37">
        <v>0.182</v>
      </c>
      <c r="G51" s="37">
        <v>0.13500000000000001</v>
      </c>
      <c r="H51" s="37">
        <v>0.11</v>
      </c>
      <c r="I51" s="37">
        <v>8.2000000000000003E-2</v>
      </c>
      <c r="J51" s="37">
        <v>5.2999999999999999E-2</v>
      </c>
      <c r="K51" s="37">
        <v>4.2000000000000003E-2</v>
      </c>
      <c r="L51" s="37">
        <v>3.0000000000000002E-2</v>
      </c>
      <c r="M51" s="37" t="str">
        <f t="shared" si="0"/>
        <v>0.182,0.135,0.11,0.082,0.053,0.042,0.03</v>
      </c>
      <c r="N51" s="37" t="s">
        <v>59</v>
      </c>
      <c r="O51" s="37"/>
      <c r="P51" s="38">
        <f t="shared" si="2"/>
        <v>325</v>
      </c>
      <c r="Q51" s="36">
        <f t="shared" si="25"/>
        <v>65</v>
      </c>
      <c r="R51" s="37">
        <f t="shared" si="3"/>
        <v>7.1999999999999995E-2</v>
      </c>
      <c r="S51" s="36">
        <f t="shared" si="19"/>
        <v>48</v>
      </c>
      <c r="T51" s="36">
        <f t="shared" si="20"/>
        <v>65</v>
      </c>
      <c r="U51" s="36">
        <f t="shared" si="21"/>
        <v>325</v>
      </c>
      <c r="V51" s="39">
        <f t="shared" si="22"/>
        <v>6.7000000000000004E-2</v>
      </c>
      <c r="W51" s="39">
        <f t="shared" si="23"/>
        <v>4.3550000000000004</v>
      </c>
      <c r="X51" s="37">
        <f t="shared" si="24"/>
        <v>29.237500000000022</v>
      </c>
      <c r="Y51" s="39" t="e">
        <f t="shared" si="4"/>
        <v>#REF!</v>
      </c>
      <c r="Z51" s="37"/>
      <c r="AA51" s="44">
        <v>0.35</v>
      </c>
      <c r="AB51" s="44">
        <v>0.35</v>
      </c>
      <c r="AC51" s="44">
        <v>0.35</v>
      </c>
      <c r="AD51" s="44" t="s">
        <v>60</v>
      </c>
      <c r="AE51" s="44">
        <f t="shared" si="5"/>
        <v>186.45999999999998</v>
      </c>
      <c r="AF51" s="44">
        <f t="shared" si="6"/>
        <v>227.88</v>
      </c>
      <c r="AG51" s="45" t="str">
        <f t="shared" si="7"/>
        <v>186.46 227.88</v>
      </c>
      <c r="AH51" s="44">
        <v>12</v>
      </c>
      <c r="AI51" s="47">
        <f t="shared" si="8"/>
        <v>77.710000000000008</v>
      </c>
      <c r="AJ51" s="47">
        <f t="shared" si="9"/>
        <v>94.97</v>
      </c>
      <c r="AK51" s="45" t="str">
        <f t="shared" si="10"/>
        <v>77.71 94.97</v>
      </c>
      <c r="AL51" s="36">
        <f t="shared" si="11"/>
        <v>145</v>
      </c>
      <c r="AM51" s="36">
        <f t="shared" si="12"/>
        <v>250</v>
      </c>
      <c r="AN51" s="44">
        <v>2383.9</v>
      </c>
      <c r="AO51" s="44">
        <v>227.9</v>
      </c>
      <c r="AP51" s="44">
        <v>94.9</v>
      </c>
      <c r="AQ51" s="35">
        <v>25</v>
      </c>
      <c r="AR51" s="46">
        <f t="shared" si="13"/>
        <v>0.65764084547292945</v>
      </c>
      <c r="AS51" s="47">
        <f t="shared" si="14"/>
        <v>1567.7500115229166</v>
      </c>
      <c r="AT51" s="47">
        <f t="shared" si="15"/>
        <v>198.44846828724823</v>
      </c>
      <c r="AU51" s="48">
        <f t="shared" si="16"/>
        <v>82.093281630882302</v>
      </c>
      <c r="AV51" s="262"/>
      <c r="AW51" s="262"/>
      <c r="AX51" s="262"/>
      <c r="AY51" s="257"/>
      <c r="AZ51" s="257"/>
      <c r="BA51" s="257"/>
      <c r="BB51" s="257"/>
      <c r="BC51" s="257"/>
      <c r="BD51" s="257"/>
      <c r="BE51" s="257"/>
      <c r="BF51" s="257"/>
      <c r="BG51" s="260"/>
      <c r="BH51" s="260"/>
      <c r="BI51" s="257"/>
      <c r="BJ51" s="257"/>
      <c r="BK51" s="257"/>
      <c r="BL51" s="257">
        <f t="shared" si="17"/>
        <v>0</v>
      </c>
      <c r="BM51" s="257" t="e">
        <f>#REF!</f>
        <v>#REF!</v>
      </c>
      <c r="BN51" s="257"/>
      <c r="BO51" s="257"/>
      <c r="BP51" s="257">
        <f t="shared" si="18"/>
        <v>0</v>
      </c>
      <c r="BQ51" s="257" t="e">
        <f>#REF!</f>
        <v>#REF!</v>
      </c>
      <c r="BR51" s="257"/>
      <c r="BS51" s="260"/>
      <c r="BT51" s="260"/>
    </row>
    <row r="52" spans="1:72" s="42" customFormat="1" ht="49.95" customHeight="1" x14ac:dyDescent="0.3">
      <c r="A52" s="44">
        <v>49</v>
      </c>
      <c r="B52" s="45">
        <v>390</v>
      </c>
      <c r="C52" s="45" t="s">
        <v>66</v>
      </c>
      <c r="D52" s="45">
        <v>40000</v>
      </c>
      <c r="E52" s="44">
        <v>0.56000000000000005</v>
      </c>
      <c r="F52" s="37">
        <v>0.19500000000000001</v>
      </c>
      <c r="G52" s="37">
        <v>0.16300000000000001</v>
      </c>
      <c r="H52" s="37">
        <v>0.14599999999999999</v>
      </c>
      <c r="I52" s="37">
        <v>0.12</v>
      </c>
      <c r="J52" s="37">
        <v>8.3000000000000004E-2</v>
      </c>
      <c r="K52" s="37">
        <v>6.8000000000000005E-2</v>
      </c>
      <c r="L52" s="37">
        <v>4.7E-2</v>
      </c>
      <c r="M52" s="37" t="str">
        <f t="shared" si="0"/>
        <v>0.195,0.163,0.146,0.12,0.083,0.068,0.047</v>
      </c>
      <c r="N52" s="37" t="s">
        <v>59</v>
      </c>
      <c r="O52" s="37"/>
      <c r="P52" s="38">
        <f t="shared" si="2"/>
        <v>390</v>
      </c>
      <c r="Q52" s="36">
        <f t="shared" si="25"/>
        <v>65</v>
      </c>
      <c r="R52" s="37">
        <f t="shared" si="3"/>
        <v>4.9000000000000016E-2</v>
      </c>
      <c r="S52" s="36">
        <f t="shared" si="19"/>
        <v>49</v>
      </c>
      <c r="T52" s="36">
        <f t="shared" si="20"/>
        <v>65</v>
      </c>
      <c r="U52" s="36">
        <f t="shared" si="21"/>
        <v>390</v>
      </c>
      <c r="V52" s="39">
        <f t="shared" si="22"/>
        <v>6.0500000000000005E-2</v>
      </c>
      <c r="W52" s="39">
        <f t="shared" si="23"/>
        <v>3.9325000000000006</v>
      </c>
      <c r="X52" s="37">
        <f t="shared" si="24"/>
        <v>33.170000000000023</v>
      </c>
      <c r="Y52" s="39" t="e">
        <f t="shared" si="4"/>
        <v>#REF!</v>
      </c>
      <c r="Z52" s="37"/>
      <c r="AA52" s="44">
        <v>0.35</v>
      </c>
      <c r="AB52" s="44">
        <v>0.35</v>
      </c>
      <c r="AC52" s="44">
        <v>0.35</v>
      </c>
      <c r="AD52" s="44" t="s">
        <v>60</v>
      </c>
      <c r="AE52" s="44">
        <f t="shared" si="5"/>
        <v>186.45999999999998</v>
      </c>
      <c r="AF52" s="44">
        <f t="shared" si="6"/>
        <v>227.88</v>
      </c>
      <c r="AG52" s="45" t="str">
        <f t="shared" si="7"/>
        <v>186.46 227.88</v>
      </c>
      <c r="AH52" s="44">
        <v>12</v>
      </c>
      <c r="AI52" s="47">
        <f t="shared" si="8"/>
        <v>77.710000000000008</v>
      </c>
      <c r="AJ52" s="47">
        <f t="shared" si="9"/>
        <v>94.97</v>
      </c>
      <c r="AK52" s="45" t="str">
        <f t="shared" si="10"/>
        <v>77.71 94.97</v>
      </c>
      <c r="AL52" s="36">
        <f t="shared" si="11"/>
        <v>145</v>
      </c>
      <c r="AM52" s="36">
        <f t="shared" si="12"/>
        <v>250</v>
      </c>
      <c r="AN52" s="44">
        <v>2398.4</v>
      </c>
      <c r="AO52" s="44">
        <v>227.4</v>
      </c>
      <c r="AP52" s="44">
        <v>95</v>
      </c>
      <c r="AQ52" s="35">
        <v>25</v>
      </c>
      <c r="AR52" s="46">
        <f t="shared" si="13"/>
        <v>0.65764084547292945</v>
      </c>
      <c r="AS52" s="47">
        <f t="shared" si="14"/>
        <v>1577.2858037822741</v>
      </c>
      <c r="AT52" s="47">
        <f t="shared" si="15"/>
        <v>198.02073885954385</v>
      </c>
      <c r="AU52" s="48">
        <f t="shared" si="16"/>
        <v>82.183188106073175</v>
      </c>
      <c r="AV52" s="262"/>
      <c r="AW52" s="262"/>
      <c r="AX52" s="262"/>
      <c r="AY52" s="257"/>
      <c r="AZ52" s="257"/>
      <c r="BA52" s="257"/>
      <c r="BB52" s="257"/>
      <c r="BC52" s="257"/>
      <c r="BD52" s="257"/>
      <c r="BE52" s="257"/>
      <c r="BF52" s="257"/>
      <c r="BG52" s="260"/>
      <c r="BH52" s="260"/>
      <c r="BI52" s="257"/>
      <c r="BJ52" s="257"/>
      <c r="BK52" s="257"/>
      <c r="BL52" s="257">
        <f t="shared" si="17"/>
        <v>0</v>
      </c>
      <c r="BM52" s="257" t="e">
        <f>#REF!</f>
        <v>#REF!</v>
      </c>
      <c r="BN52" s="257"/>
      <c r="BO52" s="257"/>
      <c r="BP52" s="257">
        <f t="shared" si="18"/>
        <v>0</v>
      </c>
      <c r="BQ52" s="257" t="e">
        <f>#REF!</f>
        <v>#REF!</v>
      </c>
      <c r="BR52" s="257"/>
      <c r="BS52" s="260"/>
      <c r="BT52" s="260"/>
    </row>
    <row r="53" spans="1:72" s="42" customFormat="1" ht="49.95" customHeight="1" x14ac:dyDescent="0.3">
      <c r="A53" s="44">
        <v>50</v>
      </c>
      <c r="B53" s="45">
        <v>455</v>
      </c>
      <c r="C53" s="45" t="s">
        <v>66</v>
      </c>
      <c r="D53" s="45">
        <v>40000</v>
      </c>
      <c r="E53" s="44">
        <v>0.56000000000000005</v>
      </c>
      <c r="F53" s="37">
        <v>0.17399999999999999</v>
      </c>
      <c r="G53" s="37">
        <v>0.129</v>
      </c>
      <c r="H53" s="37">
        <v>0.109</v>
      </c>
      <c r="I53" s="37">
        <v>8.1000000000000003E-2</v>
      </c>
      <c r="J53" s="37">
        <v>5.8000000000000003E-2</v>
      </c>
      <c r="K53" s="37">
        <v>4.5999999999999999E-2</v>
      </c>
      <c r="L53" s="37">
        <v>3.2000000000000001E-2</v>
      </c>
      <c r="M53" s="37" t="str">
        <f t="shared" si="0"/>
        <v>0.174,0.129,0.109,0.081,0.058,0.046,0.032</v>
      </c>
      <c r="N53" s="37" t="s">
        <v>59</v>
      </c>
      <c r="O53" s="37"/>
      <c r="P53" s="38">
        <f t="shared" si="2"/>
        <v>455</v>
      </c>
      <c r="Q53" s="36">
        <f t="shared" si="25"/>
        <v>65</v>
      </c>
      <c r="R53" s="37">
        <f t="shared" si="3"/>
        <v>6.4999999999999988E-2</v>
      </c>
      <c r="S53" s="36">
        <f t="shared" si="19"/>
        <v>50</v>
      </c>
      <c r="T53" s="36">
        <f t="shared" si="20"/>
        <v>65</v>
      </c>
      <c r="U53" s="36">
        <f t="shared" si="21"/>
        <v>455</v>
      </c>
      <c r="V53" s="39">
        <f t="shared" si="22"/>
        <v>5.7000000000000002E-2</v>
      </c>
      <c r="W53" s="39">
        <f t="shared" si="23"/>
        <v>3.7050000000000001</v>
      </c>
      <c r="X53" s="37">
        <f t="shared" si="24"/>
        <v>36.875000000000021</v>
      </c>
      <c r="Y53" s="39" t="e">
        <f t="shared" si="4"/>
        <v>#REF!</v>
      </c>
      <c r="Z53" s="37"/>
      <c r="AA53" s="44">
        <v>0.35</v>
      </c>
      <c r="AB53" s="44">
        <v>0.35</v>
      </c>
      <c r="AC53" s="44">
        <v>0.35</v>
      </c>
      <c r="AD53" s="44" t="s">
        <v>60</v>
      </c>
      <c r="AE53" s="44">
        <f t="shared" si="5"/>
        <v>186.45999999999998</v>
      </c>
      <c r="AF53" s="44">
        <f t="shared" si="6"/>
        <v>227.88</v>
      </c>
      <c r="AG53" s="45" t="str">
        <f t="shared" si="7"/>
        <v>186.46 227.88</v>
      </c>
      <c r="AH53" s="44">
        <v>12</v>
      </c>
      <c r="AI53" s="47">
        <f t="shared" si="8"/>
        <v>77.710000000000008</v>
      </c>
      <c r="AJ53" s="47">
        <f t="shared" si="9"/>
        <v>94.97</v>
      </c>
      <c r="AK53" s="45" t="str">
        <f t="shared" si="10"/>
        <v>77.71 94.97</v>
      </c>
      <c r="AL53" s="36">
        <f t="shared" si="11"/>
        <v>145</v>
      </c>
      <c r="AM53" s="36">
        <f t="shared" si="12"/>
        <v>250</v>
      </c>
      <c r="AN53" s="44">
        <v>2385.5</v>
      </c>
      <c r="AO53" s="44">
        <v>227.8</v>
      </c>
      <c r="AP53" s="44">
        <v>94.9</v>
      </c>
      <c r="AQ53" s="35">
        <v>25</v>
      </c>
      <c r="AR53" s="46">
        <f t="shared" si="13"/>
        <v>0.65764084547292945</v>
      </c>
      <c r="AS53" s="47">
        <f t="shared" si="14"/>
        <v>1568.8022368756731</v>
      </c>
      <c r="AT53" s="47">
        <f t="shared" si="15"/>
        <v>198.36295065169023</v>
      </c>
      <c r="AU53" s="48">
        <f t="shared" si="16"/>
        <v>82.093281630882302</v>
      </c>
      <c r="AV53" s="262"/>
      <c r="AW53" s="262"/>
      <c r="AX53" s="262"/>
      <c r="AY53" s="257"/>
      <c r="AZ53" s="257"/>
      <c r="BA53" s="257"/>
      <c r="BB53" s="257"/>
      <c r="BC53" s="257"/>
      <c r="BD53" s="257"/>
      <c r="BE53" s="257"/>
      <c r="BF53" s="257"/>
      <c r="BG53" s="260"/>
      <c r="BH53" s="260"/>
      <c r="BI53" s="257"/>
      <c r="BJ53" s="257"/>
      <c r="BK53" s="257"/>
      <c r="BL53" s="257">
        <f t="shared" si="17"/>
        <v>0</v>
      </c>
      <c r="BM53" s="257" t="e">
        <f>#REF!</f>
        <v>#REF!</v>
      </c>
      <c r="BN53" s="257"/>
      <c r="BO53" s="257"/>
      <c r="BP53" s="257">
        <f t="shared" si="18"/>
        <v>0</v>
      </c>
      <c r="BQ53" s="257" t="e">
        <f>#REF!</f>
        <v>#REF!</v>
      </c>
      <c r="BR53" s="257"/>
      <c r="BS53" s="260"/>
      <c r="BT53" s="260"/>
    </row>
    <row r="54" spans="1:72" s="42" customFormat="1" ht="49.95" customHeight="1" x14ac:dyDescent="0.3">
      <c r="A54" s="44">
        <v>51</v>
      </c>
      <c r="B54" s="45">
        <v>520</v>
      </c>
      <c r="C54" s="45" t="s">
        <v>66</v>
      </c>
      <c r="D54" s="45">
        <v>40000</v>
      </c>
      <c r="E54" s="44">
        <v>0.56000000000000005</v>
      </c>
      <c r="F54" s="37">
        <v>0.13900000000000001</v>
      </c>
      <c r="G54" s="37">
        <v>9.9000000000000005E-2</v>
      </c>
      <c r="H54" s="37">
        <v>8.5000000000000006E-2</v>
      </c>
      <c r="I54" s="37">
        <v>6.7000000000000004E-2</v>
      </c>
      <c r="J54" s="37">
        <v>4.3999999999999997E-2</v>
      </c>
      <c r="K54" s="37">
        <v>3.5000000000000003E-2</v>
      </c>
      <c r="L54" s="37">
        <v>2.6000000000000002E-2</v>
      </c>
      <c r="M54" s="37" t="str">
        <f t="shared" si="0"/>
        <v>0.139,0.099,0.085,0.067,0.044,0.035,0.026</v>
      </c>
      <c r="N54" s="37" t="s">
        <v>59</v>
      </c>
      <c r="O54" s="37"/>
      <c r="P54" s="38">
        <f t="shared" si="2"/>
        <v>520</v>
      </c>
      <c r="Q54" s="36">
        <f t="shared" si="25"/>
        <v>65</v>
      </c>
      <c r="R54" s="37">
        <f t="shared" si="3"/>
        <v>5.4000000000000006E-2</v>
      </c>
      <c r="S54" s="36">
        <f t="shared" si="19"/>
        <v>51</v>
      </c>
      <c r="T54" s="36">
        <f t="shared" si="20"/>
        <v>65</v>
      </c>
      <c r="U54" s="36">
        <f t="shared" si="21"/>
        <v>520</v>
      </c>
      <c r="V54" s="39">
        <f t="shared" si="22"/>
        <v>5.9499999999999997E-2</v>
      </c>
      <c r="W54" s="39">
        <f t="shared" si="23"/>
        <v>3.8674999999999997</v>
      </c>
      <c r="X54" s="37">
        <f t="shared" si="24"/>
        <v>40.742500000000021</v>
      </c>
      <c r="Y54" s="39" t="e">
        <f t="shared" si="4"/>
        <v>#REF!</v>
      </c>
      <c r="Z54" s="37"/>
      <c r="AA54" s="44">
        <v>0.35</v>
      </c>
      <c r="AB54" s="44">
        <v>0.35</v>
      </c>
      <c r="AC54" s="44">
        <v>0.35</v>
      </c>
      <c r="AD54" s="44" t="s">
        <v>60</v>
      </c>
      <c r="AE54" s="44">
        <f t="shared" si="5"/>
        <v>186.45999999999998</v>
      </c>
      <c r="AF54" s="44">
        <f t="shared" si="6"/>
        <v>227.88</v>
      </c>
      <c r="AG54" s="45" t="str">
        <f t="shared" si="7"/>
        <v>186.46 227.88</v>
      </c>
      <c r="AH54" s="44">
        <v>12</v>
      </c>
      <c r="AI54" s="47">
        <f t="shared" si="8"/>
        <v>77.710000000000008</v>
      </c>
      <c r="AJ54" s="47">
        <f t="shared" si="9"/>
        <v>94.97</v>
      </c>
      <c r="AK54" s="45" t="str">
        <f t="shared" si="10"/>
        <v>77.71 94.97</v>
      </c>
      <c r="AL54" s="36">
        <f t="shared" si="11"/>
        <v>145</v>
      </c>
      <c r="AM54" s="36">
        <f t="shared" si="12"/>
        <v>250</v>
      </c>
      <c r="AN54" s="44">
        <v>2393.5</v>
      </c>
      <c r="AO54" s="44">
        <v>227</v>
      </c>
      <c r="AP54" s="44">
        <v>94.9</v>
      </c>
      <c r="AQ54" s="35">
        <v>25</v>
      </c>
      <c r="AR54" s="46">
        <f t="shared" si="13"/>
        <v>0.65764084547292945</v>
      </c>
      <c r="AS54" s="47">
        <f t="shared" si="14"/>
        <v>1574.0633636394566</v>
      </c>
      <c r="AT54" s="47">
        <f t="shared" si="15"/>
        <v>197.67830065706644</v>
      </c>
      <c r="AU54" s="48">
        <f t="shared" si="16"/>
        <v>82.093281630882302</v>
      </c>
      <c r="AV54" s="262"/>
      <c r="AW54" s="262"/>
      <c r="AX54" s="262"/>
      <c r="AY54" s="257"/>
      <c r="AZ54" s="257"/>
      <c r="BA54" s="257"/>
      <c r="BB54" s="257"/>
      <c r="BC54" s="257"/>
      <c r="BD54" s="257"/>
      <c r="BE54" s="257"/>
      <c r="BF54" s="257"/>
      <c r="BG54" s="260"/>
      <c r="BH54" s="260"/>
      <c r="BI54" s="257"/>
      <c r="BJ54" s="257"/>
      <c r="BK54" s="257"/>
      <c r="BL54" s="257">
        <f t="shared" si="17"/>
        <v>0</v>
      </c>
      <c r="BM54" s="257" t="e">
        <f>#REF!</f>
        <v>#REF!</v>
      </c>
      <c r="BN54" s="257"/>
      <c r="BO54" s="257"/>
      <c r="BP54" s="257">
        <f t="shared" si="18"/>
        <v>0</v>
      </c>
      <c r="BQ54" s="257" t="e">
        <f>#REF!</f>
        <v>#REF!</v>
      </c>
      <c r="BR54" s="257"/>
      <c r="BS54" s="260"/>
      <c r="BT54" s="260"/>
    </row>
    <row r="55" spans="1:72" s="42" customFormat="1" ht="49.95" customHeight="1" x14ac:dyDescent="0.3">
      <c r="A55" s="44">
        <v>52</v>
      </c>
      <c r="B55" s="45">
        <v>585</v>
      </c>
      <c r="C55" s="45" t="s">
        <v>66</v>
      </c>
      <c r="D55" s="45">
        <v>40000</v>
      </c>
      <c r="E55" s="44">
        <v>0.56000000000000005</v>
      </c>
      <c r="F55" s="37">
        <v>0.36699999999999999</v>
      </c>
      <c r="G55" s="37">
        <v>0.26500000000000001</v>
      </c>
      <c r="H55" s="37">
        <v>0.20499999999999999</v>
      </c>
      <c r="I55" s="37">
        <v>0.13300000000000001</v>
      </c>
      <c r="J55" s="37">
        <v>5.6000000000000001E-2</v>
      </c>
      <c r="K55" s="37">
        <v>3.6000000000000004E-2</v>
      </c>
      <c r="L55" s="37">
        <v>2.5000000000000001E-2</v>
      </c>
      <c r="M55" s="37" t="str">
        <f t="shared" si="0"/>
        <v>0.367,0.265,0.205,0.133,0.056,0.036,0.025</v>
      </c>
      <c r="N55" s="37" t="s">
        <v>59</v>
      </c>
      <c r="O55" s="37"/>
      <c r="P55" s="38">
        <f t="shared" si="2"/>
        <v>585</v>
      </c>
      <c r="Q55" s="36">
        <f t="shared" si="25"/>
        <v>65</v>
      </c>
      <c r="R55" s="37">
        <f t="shared" si="3"/>
        <v>0.16200000000000001</v>
      </c>
      <c r="S55" s="36">
        <f t="shared" si="19"/>
        <v>52</v>
      </c>
      <c r="T55" s="36">
        <f t="shared" si="20"/>
        <v>65</v>
      </c>
      <c r="U55" s="36">
        <f t="shared" si="21"/>
        <v>585</v>
      </c>
      <c r="V55" s="39">
        <f t="shared" si="22"/>
        <v>0.10800000000000001</v>
      </c>
      <c r="W55" s="39">
        <f t="shared" si="23"/>
        <v>7.0200000000000005</v>
      </c>
      <c r="X55" s="37">
        <f t="shared" si="24"/>
        <v>47.762500000000024</v>
      </c>
      <c r="Y55" s="39" t="e">
        <f t="shared" si="4"/>
        <v>#REF!</v>
      </c>
      <c r="Z55" s="37"/>
      <c r="AA55" s="44">
        <v>0.35</v>
      </c>
      <c r="AB55" s="44">
        <v>0.35</v>
      </c>
      <c r="AC55" s="44">
        <v>0.35</v>
      </c>
      <c r="AD55" s="44" t="s">
        <v>60</v>
      </c>
      <c r="AE55" s="44">
        <f t="shared" si="5"/>
        <v>186.45999999999998</v>
      </c>
      <c r="AF55" s="44">
        <f t="shared" si="6"/>
        <v>227.88</v>
      </c>
      <c r="AG55" s="45" t="str">
        <f t="shared" si="7"/>
        <v>186.46 227.88</v>
      </c>
      <c r="AH55" s="44">
        <v>12</v>
      </c>
      <c r="AI55" s="47">
        <f t="shared" si="8"/>
        <v>77.710000000000008</v>
      </c>
      <c r="AJ55" s="47">
        <f t="shared" si="9"/>
        <v>94.97</v>
      </c>
      <c r="AK55" s="45" t="str">
        <f t="shared" si="10"/>
        <v>77.71 94.97</v>
      </c>
      <c r="AL55" s="36">
        <f t="shared" si="11"/>
        <v>145</v>
      </c>
      <c r="AM55" s="36">
        <f t="shared" si="12"/>
        <v>250</v>
      </c>
      <c r="AN55" s="44">
        <v>2340.3000000000002</v>
      </c>
      <c r="AO55" s="44">
        <v>225.7</v>
      </c>
      <c r="AP55" s="44">
        <v>95</v>
      </c>
      <c r="AQ55" s="35">
        <v>25</v>
      </c>
      <c r="AR55" s="46">
        <f t="shared" si="13"/>
        <v>0.65764084547292945</v>
      </c>
      <c r="AS55" s="47">
        <f t="shared" si="14"/>
        <v>1539.0768706602969</v>
      </c>
      <c r="AT55" s="47">
        <f t="shared" si="15"/>
        <v>196.5638061999546</v>
      </c>
      <c r="AU55" s="48">
        <f t="shared" si="16"/>
        <v>82.183188106073175</v>
      </c>
      <c r="AV55" s="262"/>
      <c r="AW55" s="262"/>
      <c r="AX55" s="262"/>
      <c r="AY55" s="257"/>
      <c r="AZ55" s="257"/>
      <c r="BA55" s="257"/>
      <c r="BB55" s="257"/>
      <c r="BC55" s="257"/>
      <c r="BD55" s="257"/>
      <c r="BE55" s="257"/>
      <c r="BF55" s="257"/>
      <c r="BG55" s="260"/>
      <c r="BH55" s="260"/>
      <c r="BI55" s="257"/>
      <c r="BJ55" s="257"/>
      <c r="BK55" s="257"/>
      <c r="BL55" s="257">
        <f t="shared" si="17"/>
        <v>0</v>
      </c>
      <c r="BM55" s="257" t="e">
        <f>#REF!</f>
        <v>#REF!</v>
      </c>
      <c r="BN55" s="257"/>
      <c r="BO55" s="257"/>
      <c r="BP55" s="257">
        <f t="shared" si="18"/>
        <v>0</v>
      </c>
      <c r="BQ55" s="257" t="e">
        <f>#REF!</f>
        <v>#REF!</v>
      </c>
      <c r="BR55" s="257"/>
      <c r="BS55" s="260"/>
      <c r="BT55" s="260"/>
    </row>
    <row r="56" spans="1:72" s="42" customFormat="1" ht="49.95" customHeight="1" x14ac:dyDescent="0.3">
      <c r="A56" s="44">
        <v>53</v>
      </c>
      <c r="B56" s="45">
        <v>650</v>
      </c>
      <c r="C56" s="45" t="s">
        <v>66</v>
      </c>
      <c r="D56" s="45">
        <v>40000</v>
      </c>
      <c r="E56" s="44">
        <v>0.56000000000000005</v>
      </c>
      <c r="F56" s="37">
        <v>0.14100000000000001</v>
      </c>
      <c r="G56" s="37">
        <v>0.107</v>
      </c>
      <c r="H56" s="37">
        <v>8.8999999999999996E-2</v>
      </c>
      <c r="I56" s="37">
        <v>7.0000000000000007E-2</v>
      </c>
      <c r="J56" s="37">
        <v>4.8000000000000001E-2</v>
      </c>
      <c r="K56" s="37">
        <v>0.04</v>
      </c>
      <c r="L56" s="37">
        <v>2.6000000000000002E-2</v>
      </c>
      <c r="M56" s="37" t="str">
        <f t="shared" si="0"/>
        <v>0.141,0.107,0.089,0.07,0.048,0.04,0.026</v>
      </c>
      <c r="N56" s="37" t="s">
        <v>59</v>
      </c>
      <c r="O56" s="37"/>
      <c r="P56" s="38">
        <f t="shared" si="2"/>
        <v>650</v>
      </c>
      <c r="Q56" s="36">
        <f t="shared" si="25"/>
        <v>65</v>
      </c>
      <c r="R56" s="37">
        <f t="shared" si="3"/>
        <v>5.2000000000000018E-2</v>
      </c>
      <c r="S56" s="36">
        <f t="shared" si="19"/>
        <v>53</v>
      </c>
      <c r="T56" s="36">
        <f t="shared" si="20"/>
        <v>65</v>
      </c>
      <c r="U56" s="36">
        <f t="shared" si="21"/>
        <v>650</v>
      </c>
      <c r="V56" s="39">
        <f t="shared" si="22"/>
        <v>0.10700000000000001</v>
      </c>
      <c r="W56" s="39">
        <f t="shared" si="23"/>
        <v>6.955000000000001</v>
      </c>
      <c r="X56" s="37">
        <f t="shared" si="24"/>
        <v>54.717500000000022</v>
      </c>
      <c r="Y56" s="39" t="e">
        <f t="shared" si="4"/>
        <v>#REF!</v>
      </c>
      <c r="Z56" s="37"/>
      <c r="AA56" s="44">
        <v>0.35</v>
      </c>
      <c r="AB56" s="44">
        <v>0.35</v>
      </c>
      <c r="AC56" s="44">
        <v>0.35</v>
      </c>
      <c r="AD56" s="44" t="s">
        <v>60</v>
      </c>
      <c r="AE56" s="44">
        <f t="shared" si="5"/>
        <v>186.45999999999998</v>
      </c>
      <c r="AF56" s="44">
        <f t="shared" si="6"/>
        <v>227.88</v>
      </c>
      <c r="AG56" s="45" t="str">
        <f t="shared" si="7"/>
        <v>186.46 227.88</v>
      </c>
      <c r="AH56" s="44">
        <v>12</v>
      </c>
      <c r="AI56" s="47">
        <f t="shared" si="8"/>
        <v>77.710000000000008</v>
      </c>
      <c r="AJ56" s="47">
        <f t="shared" si="9"/>
        <v>94.97</v>
      </c>
      <c r="AK56" s="45" t="str">
        <f t="shared" si="10"/>
        <v>77.71 94.97</v>
      </c>
      <c r="AL56" s="36">
        <f t="shared" si="11"/>
        <v>145</v>
      </c>
      <c r="AM56" s="36">
        <f t="shared" si="12"/>
        <v>250</v>
      </c>
      <c r="AN56" s="44">
        <v>2383.9</v>
      </c>
      <c r="AO56" s="44">
        <v>227.8</v>
      </c>
      <c r="AP56" s="44">
        <v>94.9</v>
      </c>
      <c r="AQ56" s="35">
        <v>25</v>
      </c>
      <c r="AR56" s="46">
        <f t="shared" si="13"/>
        <v>0.65764084547292945</v>
      </c>
      <c r="AS56" s="47">
        <f t="shared" si="14"/>
        <v>1567.7500115229166</v>
      </c>
      <c r="AT56" s="47">
        <f t="shared" si="15"/>
        <v>198.36295065169023</v>
      </c>
      <c r="AU56" s="48">
        <f t="shared" si="16"/>
        <v>82.093281630882302</v>
      </c>
      <c r="AV56" s="262"/>
      <c r="AW56" s="262"/>
      <c r="AX56" s="262"/>
      <c r="AY56" s="257"/>
      <c r="AZ56" s="257"/>
      <c r="BA56" s="257"/>
      <c r="BB56" s="257"/>
      <c r="BC56" s="257"/>
      <c r="BD56" s="257"/>
      <c r="BE56" s="257"/>
      <c r="BF56" s="257"/>
      <c r="BG56" s="260"/>
      <c r="BH56" s="260"/>
      <c r="BI56" s="257"/>
      <c r="BJ56" s="257"/>
      <c r="BK56" s="257"/>
      <c r="BL56" s="257">
        <f t="shared" si="17"/>
        <v>0</v>
      </c>
      <c r="BM56" s="257" t="e">
        <f>#REF!</f>
        <v>#REF!</v>
      </c>
      <c r="BN56" s="257"/>
      <c r="BO56" s="257"/>
      <c r="BP56" s="257">
        <f t="shared" si="18"/>
        <v>0</v>
      </c>
      <c r="BQ56" s="257" t="e">
        <f>#REF!</f>
        <v>#REF!</v>
      </c>
      <c r="BR56" s="257"/>
      <c r="BS56" s="260"/>
      <c r="BT56" s="260"/>
    </row>
    <row r="57" spans="1:72" s="42" customFormat="1" ht="49.95" customHeight="1" x14ac:dyDescent="0.3">
      <c r="A57" s="44">
        <v>54</v>
      </c>
      <c r="B57" s="45">
        <v>715</v>
      </c>
      <c r="C57" s="45" t="s">
        <v>66</v>
      </c>
      <c r="D57" s="45">
        <v>40000</v>
      </c>
      <c r="E57" s="44">
        <v>0.56000000000000005</v>
      </c>
      <c r="F57" s="37">
        <v>0.14199999999999999</v>
      </c>
      <c r="G57" s="37">
        <v>0.108</v>
      </c>
      <c r="H57" s="37">
        <v>9.1999999999999998E-2</v>
      </c>
      <c r="I57" s="37">
        <v>7.0000000000000007E-2</v>
      </c>
      <c r="J57" s="37">
        <v>4.5999999999999999E-2</v>
      </c>
      <c r="K57" s="37">
        <v>3.7999999999999999E-2</v>
      </c>
      <c r="L57" s="37">
        <v>2.8000000000000001E-2</v>
      </c>
      <c r="M57" s="37" t="str">
        <f t="shared" si="0"/>
        <v>0.142,0.108,0.092,0.07,0.046,0.038,0.028</v>
      </c>
      <c r="N57" s="37" t="s">
        <v>59</v>
      </c>
      <c r="O57" s="37"/>
      <c r="P57" s="38">
        <f t="shared" si="2"/>
        <v>715</v>
      </c>
      <c r="Q57" s="36">
        <f t="shared" si="25"/>
        <v>65</v>
      </c>
      <c r="R57" s="37">
        <f t="shared" si="3"/>
        <v>4.9999999999999989E-2</v>
      </c>
      <c r="S57" s="36">
        <f t="shared" si="19"/>
        <v>54</v>
      </c>
      <c r="T57" s="36">
        <f t="shared" si="20"/>
        <v>65</v>
      </c>
      <c r="U57" s="36">
        <f t="shared" si="21"/>
        <v>715</v>
      </c>
      <c r="V57" s="39">
        <f t="shared" si="22"/>
        <v>5.1000000000000004E-2</v>
      </c>
      <c r="W57" s="39">
        <f t="shared" si="23"/>
        <v>3.3150000000000004</v>
      </c>
      <c r="X57" s="37">
        <f t="shared" si="24"/>
        <v>58.03250000000002</v>
      </c>
      <c r="Y57" s="39" t="e">
        <f t="shared" si="4"/>
        <v>#REF!</v>
      </c>
      <c r="Z57" s="37"/>
      <c r="AA57" s="44">
        <v>0.35</v>
      </c>
      <c r="AB57" s="44">
        <v>0.35</v>
      </c>
      <c r="AC57" s="44">
        <v>0.35</v>
      </c>
      <c r="AD57" s="44" t="s">
        <v>60</v>
      </c>
      <c r="AE57" s="44">
        <f t="shared" si="5"/>
        <v>186.45999999999998</v>
      </c>
      <c r="AF57" s="44">
        <f t="shared" si="6"/>
        <v>227.88</v>
      </c>
      <c r="AG57" s="45" t="str">
        <f t="shared" si="7"/>
        <v>186.46 227.88</v>
      </c>
      <c r="AH57" s="44">
        <v>12</v>
      </c>
      <c r="AI57" s="47">
        <f t="shared" si="8"/>
        <v>77.710000000000008</v>
      </c>
      <c r="AJ57" s="47">
        <f t="shared" si="9"/>
        <v>94.97</v>
      </c>
      <c r="AK57" s="45" t="str">
        <f t="shared" si="10"/>
        <v>77.71 94.97</v>
      </c>
      <c r="AL57" s="36">
        <f t="shared" si="11"/>
        <v>145</v>
      </c>
      <c r="AM57" s="36">
        <f t="shared" si="12"/>
        <v>250</v>
      </c>
      <c r="AN57" s="44">
        <v>2391.9</v>
      </c>
      <c r="AO57" s="44">
        <v>227.5</v>
      </c>
      <c r="AP57" s="44">
        <v>95</v>
      </c>
      <c r="AQ57" s="35">
        <v>25</v>
      </c>
      <c r="AR57" s="46">
        <f t="shared" si="13"/>
        <v>0.65764084547292945</v>
      </c>
      <c r="AS57" s="47">
        <f t="shared" si="14"/>
        <v>1573.0111382867001</v>
      </c>
      <c r="AT57" s="47">
        <f t="shared" si="15"/>
        <v>198.10631301214815</v>
      </c>
      <c r="AU57" s="48">
        <f t="shared" si="16"/>
        <v>82.183188106073175</v>
      </c>
      <c r="AV57" s="262"/>
      <c r="AW57" s="262"/>
      <c r="AX57" s="262"/>
      <c r="AY57" s="257"/>
      <c r="AZ57" s="257"/>
      <c r="BA57" s="257"/>
      <c r="BB57" s="257"/>
      <c r="BC57" s="257"/>
      <c r="BD57" s="257"/>
      <c r="BE57" s="257"/>
      <c r="BF57" s="257"/>
      <c r="BG57" s="260"/>
      <c r="BH57" s="260"/>
      <c r="BI57" s="257"/>
      <c r="BJ57" s="257"/>
      <c r="BK57" s="257">
        <v>2.106E-4</v>
      </c>
      <c r="BL57" s="257">
        <f t="shared" si="17"/>
        <v>210.6</v>
      </c>
      <c r="BM57" s="257" t="e">
        <f>#REF!</f>
        <v>#REF!</v>
      </c>
      <c r="BN57" s="257" t="e">
        <f t="shared" ref="BN57" si="37">IF(BL57&lt;BM57,"Safe","Unsafe")</f>
        <v>#REF!</v>
      </c>
      <c r="BO57" s="257"/>
      <c r="BP57" s="257">
        <f t="shared" si="18"/>
        <v>0</v>
      </c>
      <c r="BQ57" s="257" t="e">
        <f>#REF!</f>
        <v>#REF!</v>
      </c>
      <c r="BR57" s="257" t="e">
        <f t="shared" ref="BR57" si="38">IF(BP57&lt;BQ57,"Safe","Unsafe")</f>
        <v>#REF!</v>
      </c>
      <c r="BS57" s="260"/>
      <c r="BT57" s="260"/>
    </row>
    <row r="58" spans="1:72" s="42" customFormat="1" ht="49.95" customHeight="1" x14ac:dyDescent="0.3">
      <c r="A58" s="44">
        <v>55</v>
      </c>
      <c r="B58" s="45">
        <v>780</v>
      </c>
      <c r="C58" s="45" t="s">
        <v>66</v>
      </c>
      <c r="D58" s="45">
        <v>40000</v>
      </c>
      <c r="E58" s="44">
        <v>0.56000000000000005</v>
      </c>
      <c r="F58" s="37">
        <v>0.184</v>
      </c>
      <c r="G58" s="37">
        <v>0.14000000000000001</v>
      </c>
      <c r="H58" s="37">
        <v>0.11800000000000001</v>
      </c>
      <c r="I58" s="37">
        <v>9.1999999999999998E-2</v>
      </c>
      <c r="J58" s="37">
        <v>5.7000000000000002E-2</v>
      </c>
      <c r="K58" s="37">
        <v>4.2000000000000003E-2</v>
      </c>
      <c r="L58" s="37">
        <v>2.1000000000000001E-2</v>
      </c>
      <c r="M58" s="37" t="str">
        <f t="shared" si="0"/>
        <v>0.184,0.14,0.118,0.092,0.057,0.042,0.021</v>
      </c>
      <c r="N58" s="37" t="s">
        <v>59</v>
      </c>
      <c r="O58" s="37"/>
      <c r="P58" s="38">
        <f t="shared" si="2"/>
        <v>780</v>
      </c>
      <c r="Q58" s="36">
        <f t="shared" si="25"/>
        <v>65</v>
      </c>
      <c r="R58" s="37">
        <f t="shared" si="3"/>
        <v>6.5999999999999989E-2</v>
      </c>
      <c r="S58" s="36">
        <f t="shared" si="19"/>
        <v>55</v>
      </c>
      <c r="T58" s="36">
        <f t="shared" si="20"/>
        <v>65</v>
      </c>
      <c r="U58" s="36">
        <f t="shared" si="21"/>
        <v>780</v>
      </c>
      <c r="V58" s="39">
        <f t="shared" si="22"/>
        <v>5.7999999999999989E-2</v>
      </c>
      <c r="W58" s="39">
        <f t="shared" si="23"/>
        <v>3.7699999999999991</v>
      </c>
      <c r="X58" s="37">
        <f t="shared" si="24"/>
        <v>61.802500000000016</v>
      </c>
      <c r="Y58" s="39" t="e">
        <f t="shared" si="4"/>
        <v>#REF!</v>
      </c>
      <c r="Z58" s="37"/>
      <c r="AA58" s="44">
        <v>0.35</v>
      </c>
      <c r="AB58" s="44">
        <v>0.35</v>
      </c>
      <c r="AC58" s="44">
        <v>0.35</v>
      </c>
      <c r="AD58" s="44" t="s">
        <v>60</v>
      </c>
      <c r="AE58" s="44">
        <f t="shared" si="5"/>
        <v>186.45999999999998</v>
      </c>
      <c r="AF58" s="44">
        <f t="shared" si="6"/>
        <v>227.88</v>
      </c>
      <c r="AG58" s="45" t="str">
        <f t="shared" si="7"/>
        <v>186.46 227.88</v>
      </c>
      <c r="AH58" s="44">
        <v>12</v>
      </c>
      <c r="AI58" s="47">
        <f t="shared" si="8"/>
        <v>77.710000000000008</v>
      </c>
      <c r="AJ58" s="47">
        <f t="shared" si="9"/>
        <v>94.97</v>
      </c>
      <c r="AK58" s="45" t="str">
        <f t="shared" si="10"/>
        <v>77.71 94.97</v>
      </c>
      <c r="AL58" s="36">
        <f t="shared" si="11"/>
        <v>145</v>
      </c>
      <c r="AM58" s="36">
        <f t="shared" si="12"/>
        <v>250</v>
      </c>
      <c r="AN58" s="44">
        <v>2400</v>
      </c>
      <c r="AO58" s="44">
        <v>226.2</v>
      </c>
      <c r="AP58" s="44">
        <v>95</v>
      </c>
      <c r="AQ58" s="35">
        <v>25</v>
      </c>
      <c r="AR58" s="46">
        <f t="shared" si="13"/>
        <v>0.65764084547292945</v>
      </c>
      <c r="AS58" s="47">
        <f t="shared" si="14"/>
        <v>1578.3380291350306</v>
      </c>
      <c r="AT58" s="47">
        <f t="shared" si="15"/>
        <v>196.99274282220401</v>
      </c>
      <c r="AU58" s="48">
        <f t="shared" si="16"/>
        <v>82.183188106073175</v>
      </c>
      <c r="AV58" s="262"/>
      <c r="AW58" s="262"/>
      <c r="AX58" s="262"/>
      <c r="AY58" s="257"/>
      <c r="AZ58" s="257"/>
      <c r="BA58" s="257"/>
      <c r="BB58" s="257"/>
      <c r="BC58" s="257"/>
      <c r="BD58" s="257"/>
      <c r="BE58" s="257"/>
      <c r="BF58" s="257"/>
      <c r="BG58" s="260"/>
      <c r="BH58" s="260"/>
      <c r="BI58" s="257"/>
      <c r="BJ58" s="257"/>
      <c r="BK58" s="257"/>
      <c r="BL58" s="257">
        <f t="shared" si="17"/>
        <v>0</v>
      </c>
      <c r="BM58" s="257" t="e">
        <f>#REF!</f>
        <v>#REF!</v>
      </c>
      <c r="BN58" s="257"/>
      <c r="BO58" s="257"/>
      <c r="BP58" s="257">
        <f t="shared" si="18"/>
        <v>0</v>
      </c>
      <c r="BQ58" s="257" t="e">
        <f>#REF!</f>
        <v>#REF!</v>
      </c>
      <c r="BR58" s="257"/>
      <c r="BS58" s="260"/>
      <c r="BT58" s="260"/>
    </row>
    <row r="59" spans="1:72" s="42" customFormat="1" ht="49.95" customHeight="1" x14ac:dyDescent="0.3">
      <c r="A59" s="44">
        <v>56</v>
      </c>
      <c r="B59" s="45">
        <v>840</v>
      </c>
      <c r="C59" s="45" t="s">
        <v>66</v>
      </c>
      <c r="D59" s="45">
        <v>40000</v>
      </c>
      <c r="E59" s="44">
        <v>0.56000000000000005</v>
      </c>
      <c r="F59" s="37">
        <v>0.18099999999999999</v>
      </c>
      <c r="G59" s="37">
        <v>0.13400000000000001</v>
      </c>
      <c r="H59" s="37">
        <v>0.11700000000000001</v>
      </c>
      <c r="I59" s="37">
        <v>9.2999999999999999E-2</v>
      </c>
      <c r="J59" s="37">
        <v>6.6000000000000003E-2</v>
      </c>
      <c r="K59" s="37">
        <v>5.5E-2</v>
      </c>
      <c r="L59" s="37">
        <v>4.1000000000000002E-2</v>
      </c>
      <c r="M59" s="37" t="str">
        <f t="shared" si="0"/>
        <v>0.181,0.134,0.117,0.093,0.066,0.055,0.041</v>
      </c>
      <c r="N59" s="37" t="s">
        <v>59</v>
      </c>
      <c r="O59" s="37"/>
      <c r="P59" s="38">
        <f t="shared" si="2"/>
        <v>840</v>
      </c>
      <c r="Q59" s="36">
        <f t="shared" si="25"/>
        <v>60</v>
      </c>
      <c r="R59" s="37">
        <f t="shared" si="3"/>
        <v>6.3999999999999987E-2</v>
      </c>
      <c r="S59" s="36">
        <f t="shared" si="19"/>
        <v>56</v>
      </c>
      <c r="T59" s="36">
        <f t="shared" si="20"/>
        <v>60</v>
      </c>
      <c r="U59" s="36">
        <f t="shared" si="21"/>
        <v>840</v>
      </c>
      <c r="V59" s="39">
        <f t="shared" si="22"/>
        <v>6.4999999999999988E-2</v>
      </c>
      <c r="W59" s="39">
        <f t="shared" si="23"/>
        <v>3.8999999999999995</v>
      </c>
      <c r="X59" s="37">
        <f t="shared" si="24"/>
        <v>65.702500000000015</v>
      </c>
      <c r="Y59" s="39" t="e">
        <f t="shared" si="4"/>
        <v>#REF!</v>
      </c>
      <c r="Z59" s="37"/>
      <c r="AA59" s="44">
        <v>0.35</v>
      </c>
      <c r="AB59" s="44">
        <v>0.35</v>
      </c>
      <c r="AC59" s="44">
        <v>0.35</v>
      </c>
      <c r="AD59" s="44" t="s">
        <v>60</v>
      </c>
      <c r="AE59" s="44">
        <f t="shared" si="5"/>
        <v>186.45999999999998</v>
      </c>
      <c r="AF59" s="44">
        <f t="shared" si="6"/>
        <v>227.88</v>
      </c>
      <c r="AG59" s="45" t="str">
        <f t="shared" si="7"/>
        <v>186.46 227.88</v>
      </c>
      <c r="AH59" s="44">
        <v>12</v>
      </c>
      <c r="AI59" s="47">
        <f t="shared" si="8"/>
        <v>77.710000000000008</v>
      </c>
      <c r="AJ59" s="47">
        <f t="shared" si="9"/>
        <v>94.97</v>
      </c>
      <c r="AK59" s="45" t="str">
        <f t="shared" si="10"/>
        <v>77.71 94.97</v>
      </c>
      <c r="AL59" s="36">
        <f t="shared" si="11"/>
        <v>145</v>
      </c>
      <c r="AM59" s="36">
        <f t="shared" si="12"/>
        <v>250</v>
      </c>
      <c r="AN59" s="44">
        <v>2377.4</v>
      </c>
      <c r="AO59" s="44">
        <v>227.7</v>
      </c>
      <c r="AP59" s="44">
        <v>94.9</v>
      </c>
      <c r="AQ59" s="35">
        <v>25</v>
      </c>
      <c r="AR59" s="46">
        <f t="shared" si="13"/>
        <v>0.65764084547292945</v>
      </c>
      <c r="AS59" s="47">
        <f t="shared" si="14"/>
        <v>1563.4753460273425</v>
      </c>
      <c r="AT59" s="47">
        <f t="shared" si="15"/>
        <v>198.27741889967663</v>
      </c>
      <c r="AU59" s="48">
        <f t="shared" si="16"/>
        <v>82.093281630882302</v>
      </c>
      <c r="AV59" s="262"/>
      <c r="AW59" s="262"/>
      <c r="AX59" s="262"/>
      <c r="AY59" s="258"/>
      <c r="AZ59" s="258"/>
      <c r="BA59" s="258"/>
      <c r="BB59" s="258"/>
      <c r="BC59" s="258"/>
      <c r="BD59" s="258"/>
      <c r="BE59" s="258"/>
      <c r="BF59" s="258"/>
      <c r="BG59" s="261"/>
      <c r="BH59" s="261"/>
      <c r="BI59" s="258"/>
      <c r="BJ59" s="258"/>
      <c r="BK59" s="258"/>
      <c r="BL59" s="258">
        <f t="shared" si="17"/>
        <v>0</v>
      </c>
      <c r="BM59" s="258" t="e">
        <f>#REF!</f>
        <v>#REF!</v>
      </c>
      <c r="BN59" s="258"/>
      <c r="BO59" s="258"/>
      <c r="BP59" s="258">
        <f t="shared" si="18"/>
        <v>0</v>
      </c>
      <c r="BQ59" s="258" t="e">
        <f>#REF!</f>
        <v>#REF!</v>
      </c>
      <c r="BR59" s="258"/>
      <c r="BS59" s="261"/>
      <c r="BT59" s="261"/>
    </row>
    <row r="60" spans="1:72" s="42" customFormat="1" ht="49.95" customHeight="1" x14ac:dyDescent="0.3">
      <c r="A60" s="44">
        <v>57</v>
      </c>
      <c r="B60" s="45">
        <v>0</v>
      </c>
      <c r="C60" s="45" t="s">
        <v>67</v>
      </c>
      <c r="D60" s="45">
        <v>40000</v>
      </c>
      <c r="E60" s="44">
        <v>0.56000000000000005</v>
      </c>
      <c r="F60" s="37">
        <v>0.189</v>
      </c>
      <c r="G60" s="37">
        <v>0.13500000000000001</v>
      </c>
      <c r="H60" s="37">
        <v>0.106</v>
      </c>
      <c r="I60" s="37">
        <v>7.1000000000000008E-2</v>
      </c>
      <c r="J60" s="37">
        <v>4.2000000000000003E-2</v>
      </c>
      <c r="K60" s="37">
        <v>3.4000000000000002E-2</v>
      </c>
      <c r="L60" s="37">
        <v>2.5000000000000001E-2</v>
      </c>
      <c r="M60" s="37" t="str">
        <f t="shared" si="0"/>
        <v>0.189,0.135,0.106,0.071,0.042,0.034,0.025</v>
      </c>
      <c r="N60" s="37" t="s">
        <v>59</v>
      </c>
      <c r="O60" s="37"/>
      <c r="P60" s="38">
        <f t="shared" si="2"/>
        <v>0</v>
      </c>
      <c r="Q60" s="36">
        <f t="shared" si="25"/>
        <v>-840</v>
      </c>
      <c r="R60" s="37">
        <f t="shared" si="3"/>
        <v>8.3000000000000004E-2</v>
      </c>
      <c r="S60" s="36">
        <f t="shared" si="19"/>
        <v>57</v>
      </c>
      <c r="T60" s="36">
        <f t="shared" si="20"/>
        <v>-840</v>
      </c>
      <c r="U60" s="36">
        <f t="shared" si="21"/>
        <v>0</v>
      </c>
      <c r="V60" s="39">
        <f t="shared" si="22"/>
        <v>7.3499999999999996E-2</v>
      </c>
      <c r="W60" s="39">
        <f t="shared" si="23"/>
        <v>-61.739999999999995</v>
      </c>
      <c r="X60" s="37">
        <f t="shared" si="24"/>
        <v>3.9625000000000199</v>
      </c>
      <c r="Y60" s="39" t="e">
        <f t="shared" si="4"/>
        <v>#REF!</v>
      </c>
      <c r="Z60" s="37"/>
      <c r="AA60" s="44">
        <v>0.35</v>
      </c>
      <c r="AB60" s="44">
        <v>0.35</v>
      </c>
      <c r="AC60" s="44">
        <v>0.35</v>
      </c>
      <c r="AD60" s="44" t="s">
        <v>60</v>
      </c>
      <c r="AE60" s="44">
        <f t="shared" si="5"/>
        <v>186.45999999999998</v>
      </c>
      <c r="AF60" s="44">
        <f t="shared" si="6"/>
        <v>227.88</v>
      </c>
      <c r="AG60" s="45" t="str">
        <f t="shared" si="7"/>
        <v>186.46 227.88</v>
      </c>
      <c r="AH60" s="44">
        <v>12</v>
      </c>
      <c r="AI60" s="47">
        <f t="shared" si="8"/>
        <v>77.710000000000008</v>
      </c>
      <c r="AJ60" s="47">
        <f t="shared" si="9"/>
        <v>94.97</v>
      </c>
      <c r="AK60" s="45" t="str">
        <f t="shared" si="10"/>
        <v>77.71 94.97</v>
      </c>
      <c r="AL60" s="36">
        <f t="shared" si="11"/>
        <v>145</v>
      </c>
      <c r="AM60" s="36">
        <f t="shared" si="12"/>
        <v>250</v>
      </c>
      <c r="AN60" s="44">
        <v>2369.4</v>
      </c>
      <c r="AO60" s="44">
        <v>226.7</v>
      </c>
      <c r="AP60" s="44">
        <v>95</v>
      </c>
      <c r="AQ60" s="35">
        <v>25</v>
      </c>
      <c r="AR60" s="46">
        <f t="shared" si="13"/>
        <v>0.65764084547292945</v>
      </c>
      <c r="AS60" s="47">
        <f t="shared" si="14"/>
        <v>1558.214219263559</v>
      </c>
      <c r="AT60" s="47">
        <f t="shared" si="15"/>
        <v>197.42132309316551</v>
      </c>
      <c r="AU60" s="48">
        <f t="shared" si="16"/>
        <v>82.183188106073175</v>
      </c>
      <c r="AV60" s="262">
        <f>_xlfn.PERCENTILE.INC(AS60:AS73,85%)</f>
        <v>1577.3384150499119</v>
      </c>
      <c r="AW60" s="262">
        <f t="shared" ref="AW60:AX60" si="39">_xlfn.PERCENTILE.INC(AT60:AT73,85%)</f>
        <v>197.93942997146704</v>
      </c>
      <c r="AX60" s="262">
        <f t="shared" si="39"/>
        <v>82.183188106073175</v>
      </c>
      <c r="AY60" s="256">
        <v>2.7500000000000002E-4</v>
      </c>
      <c r="AZ60" s="256">
        <f>AY60*10^6</f>
        <v>275</v>
      </c>
      <c r="BA60" s="256">
        <f>(1/($BI$4*10^6/(0.711*10^-4*(1/AV60)^0.854))^(1/3.89))*10^6</f>
        <v>203.91055971774617</v>
      </c>
      <c r="BB60" s="256" t="str">
        <f>IF(AZ60&lt;BA60,"Safe","Unsafe")</f>
        <v>Unsafe</v>
      </c>
      <c r="BC60" s="256">
        <v>5.3479999999999999E-4</v>
      </c>
      <c r="BD60" s="256">
        <f>BC60*10^6</f>
        <v>534.79999999999995</v>
      </c>
      <c r="BE60" s="256">
        <f>(1/((($BI$4*10^6/(1.41*10^-8)))^(1/4.5337)))*10^6</f>
        <v>416.02417627014421</v>
      </c>
      <c r="BF60" s="256" t="str">
        <f>IF(BD60&lt;BE60,"Safe","Unsafe")</f>
        <v>Unsafe</v>
      </c>
      <c r="BG60" s="259">
        <f>+(0.711*10^-4*(1/AY60)^3.89*(1/AV60)^0.854)/10^6</f>
        <v>9.3721142429642956</v>
      </c>
      <c r="BH60" s="259">
        <f>+(1.41*10^-8*(1/BC60)^4.5337)/10^6</f>
        <v>9.6076631679597444</v>
      </c>
      <c r="BI60" s="256">
        <v>30</v>
      </c>
      <c r="BJ60" s="256">
        <v>45</v>
      </c>
      <c r="BK60" s="256">
        <v>1.998E-4</v>
      </c>
      <c r="BL60" s="256">
        <f t="shared" si="17"/>
        <v>199.8</v>
      </c>
      <c r="BM60" s="256">
        <f>BA60</f>
        <v>203.91055971774617</v>
      </c>
      <c r="BN60" s="256" t="str">
        <f>IF(BL60&lt;BM60,"Safe","Unsafe")</f>
        <v>Safe</v>
      </c>
      <c r="BO60" s="256">
        <v>3.8450000000000002E-4</v>
      </c>
      <c r="BP60" s="256">
        <f>BO60*10^6</f>
        <v>384.5</v>
      </c>
      <c r="BQ60" s="256">
        <f>BE60</f>
        <v>416.02417627014421</v>
      </c>
      <c r="BR60" s="256" t="str">
        <f>IF(BP60&lt;BQ60,"Safe","Unsafe")</f>
        <v>Safe</v>
      </c>
      <c r="BS60" s="259">
        <f>+(0.711*10^-4*(1/BK60)^3.89*(1/AV60)^0.854)/10^6</f>
        <v>32.473217437078652</v>
      </c>
      <c r="BT60" s="259">
        <f>+(1.41*10^-8*(1/BO60)^4.5337)/10^6</f>
        <v>42.88195307455554</v>
      </c>
    </row>
    <row r="61" spans="1:72" s="42" customFormat="1" ht="49.95" customHeight="1" x14ac:dyDescent="0.3">
      <c r="A61" s="44">
        <v>58</v>
      </c>
      <c r="B61" s="45">
        <v>65</v>
      </c>
      <c r="C61" s="45" t="s">
        <v>67</v>
      </c>
      <c r="D61" s="45">
        <v>40000</v>
      </c>
      <c r="E61" s="44">
        <v>0.56000000000000005</v>
      </c>
      <c r="F61" s="37">
        <v>0.20899999999999999</v>
      </c>
      <c r="G61" s="37">
        <v>0.17299999999999999</v>
      </c>
      <c r="H61" s="37">
        <v>0.154</v>
      </c>
      <c r="I61" s="37">
        <v>0.124</v>
      </c>
      <c r="J61" s="37">
        <v>7.9000000000000001E-2</v>
      </c>
      <c r="K61" s="37">
        <v>6.8000000000000005E-2</v>
      </c>
      <c r="L61" s="37">
        <v>2.9000000000000001E-2</v>
      </c>
      <c r="M61" s="37" t="str">
        <f t="shared" si="0"/>
        <v>0.209,0.173,0.154,0.124,0.079,0.068,0.029</v>
      </c>
      <c r="N61" s="37" t="s">
        <v>59</v>
      </c>
      <c r="O61" s="37"/>
      <c r="P61" s="38">
        <f t="shared" si="2"/>
        <v>65</v>
      </c>
      <c r="Q61" s="36">
        <f t="shared" si="25"/>
        <v>65</v>
      </c>
      <c r="R61" s="37">
        <f t="shared" si="3"/>
        <v>5.4999999999999993E-2</v>
      </c>
      <c r="S61" s="36">
        <f t="shared" si="19"/>
        <v>58</v>
      </c>
      <c r="T61" s="36">
        <f t="shared" si="20"/>
        <v>65</v>
      </c>
      <c r="U61" s="36">
        <f t="shared" si="21"/>
        <v>65</v>
      </c>
      <c r="V61" s="39">
        <f t="shared" si="22"/>
        <v>6.9000000000000006E-2</v>
      </c>
      <c r="W61" s="39">
        <f t="shared" si="23"/>
        <v>4.4850000000000003</v>
      </c>
      <c r="X61" s="37">
        <f t="shared" si="24"/>
        <v>8.4475000000000193</v>
      </c>
      <c r="Y61" s="39" t="e">
        <f t="shared" si="4"/>
        <v>#REF!</v>
      </c>
      <c r="Z61" s="37"/>
      <c r="AA61" s="44">
        <v>0.35</v>
      </c>
      <c r="AB61" s="44">
        <v>0.35</v>
      </c>
      <c r="AC61" s="44">
        <v>0.35</v>
      </c>
      <c r="AD61" s="44" t="s">
        <v>60</v>
      </c>
      <c r="AE61" s="44">
        <f t="shared" si="5"/>
        <v>186.45999999999998</v>
      </c>
      <c r="AF61" s="44">
        <f t="shared" si="6"/>
        <v>227.88</v>
      </c>
      <c r="AG61" s="45" t="str">
        <f t="shared" si="7"/>
        <v>186.46 227.88</v>
      </c>
      <c r="AH61" s="44">
        <v>12</v>
      </c>
      <c r="AI61" s="47">
        <f t="shared" si="8"/>
        <v>77.710000000000008</v>
      </c>
      <c r="AJ61" s="47">
        <f t="shared" si="9"/>
        <v>94.97</v>
      </c>
      <c r="AK61" s="45" t="str">
        <f t="shared" si="10"/>
        <v>77.71 94.97</v>
      </c>
      <c r="AL61" s="36">
        <f t="shared" si="11"/>
        <v>145</v>
      </c>
      <c r="AM61" s="36">
        <f t="shared" si="12"/>
        <v>250</v>
      </c>
      <c r="AN61" s="44">
        <v>2395.1999999999998</v>
      </c>
      <c r="AO61" s="44">
        <v>227.3</v>
      </c>
      <c r="AP61" s="44">
        <v>94.9</v>
      </c>
      <c r="AQ61" s="35">
        <v>25</v>
      </c>
      <c r="AR61" s="46">
        <f t="shared" si="13"/>
        <v>0.65764084547292945</v>
      </c>
      <c r="AS61" s="47">
        <f t="shared" si="14"/>
        <v>1575.1813530767604</v>
      </c>
      <c r="AT61" s="47">
        <f t="shared" si="15"/>
        <v>197.9351505563051</v>
      </c>
      <c r="AU61" s="48">
        <f t="shared" si="16"/>
        <v>82.093281630882302</v>
      </c>
      <c r="AV61" s="262"/>
      <c r="AW61" s="262"/>
      <c r="AX61" s="262"/>
      <c r="AY61" s="257"/>
      <c r="AZ61" s="257"/>
      <c r="BA61" s="257"/>
      <c r="BB61" s="257"/>
      <c r="BC61" s="257"/>
      <c r="BD61" s="257"/>
      <c r="BE61" s="257"/>
      <c r="BF61" s="257"/>
      <c r="BG61" s="260"/>
      <c r="BH61" s="260"/>
      <c r="BI61" s="257"/>
      <c r="BJ61" s="257"/>
      <c r="BK61" s="257"/>
      <c r="BL61" s="257">
        <f t="shared" si="17"/>
        <v>0</v>
      </c>
      <c r="BM61" s="257" t="e">
        <f>#REF!</f>
        <v>#REF!</v>
      </c>
      <c r="BN61" s="257"/>
      <c r="BO61" s="257"/>
      <c r="BP61" s="257">
        <f t="shared" si="18"/>
        <v>0</v>
      </c>
      <c r="BQ61" s="257" t="e">
        <f>#REF!</f>
        <v>#REF!</v>
      </c>
      <c r="BR61" s="257"/>
      <c r="BS61" s="260"/>
      <c r="BT61" s="260"/>
    </row>
    <row r="62" spans="1:72" s="42" customFormat="1" ht="49.95" customHeight="1" x14ac:dyDescent="0.3">
      <c r="A62" s="44">
        <v>59</v>
      </c>
      <c r="B62" s="45">
        <v>130</v>
      </c>
      <c r="C62" s="45" t="s">
        <v>67</v>
      </c>
      <c r="D62" s="45">
        <v>40000</v>
      </c>
      <c r="E62" s="44">
        <v>0.56000000000000005</v>
      </c>
      <c r="F62" s="37">
        <v>0.184</v>
      </c>
      <c r="G62" s="37">
        <v>0.15</v>
      </c>
      <c r="H62" s="37">
        <v>0.13200000000000001</v>
      </c>
      <c r="I62" s="37">
        <v>0.105</v>
      </c>
      <c r="J62" s="37">
        <v>6.9000000000000006E-2</v>
      </c>
      <c r="K62" s="37">
        <v>5.2999999999999999E-2</v>
      </c>
      <c r="L62" s="37">
        <v>3.6999999999999998E-2</v>
      </c>
      <c r="M62" s="37" t="str">
        <f t="shared" si="0"/>
        <v>0.184,0.15,0.132,0.105,0.069,0.053,0.037</v>
      </c>
      <c r="N62" s="37" t="s">
        <v>59</v>
      </c>
      <c r="O62" s="37"/>
      <c r="P62" s="38">
        <f t="shared" si="2"/>
        <v>130</v>
      </c>
      <c r="Q62" s="36">
        <f t="shared" si="25"/>
        <v>65</v>
      </c>
      <c r="R62" s="37">
        <f t="shared" si="3"/>
        <v>5.1999999999999991E-2</v>
      </c>
      <c r="S62" s="36">
        <f t="shared" si="19"/>
        <v>59</v>
      </c>
      <c r="T62" s="36">
        <f t="shared" si="20"/>
        <v>65</v>
      </c>
      <c r="U62" s="36">
        <f t="shared" si="21"/>
        <v>130</v>
      </c>
      <c r="V62" s="39">
        <f t="shared" si="22"/>
        <v>5.3499999999999992E-2</v>
      </c>
      <c r="W62" s="39">
        <f t="shared" si="23"/>
        <v>3.4774999999999996</v>
      </c>
      <c r="X62" s="37">
        <f t="shared" si="24"/>
        <v>11.925000000000018</v>
      </c>
      <c r="Y62" s="39" t="e">
        <f t="shared" si="4"/>
        <v>#REF!</v>
      </c>
      <c r="Z62" s="37"/>
      <c r="AA62" s="44">
        <v>0.35</v>
      </c>
      <c r="AB62" s="44">
        <v>0.35</v>
      </c>
      <c r="AC62" s="44">
        <v>0.35</v>
      </c>
      <c r="AD62" s="44" t="s">
        <v>60</v>
      </c>
      <c r="AE62" s="44">
        <f t="shared" si="5"/>
        <v>186.45999999999998</v>
      </c>
      <c r="AF62" s="44">
        <f t="shared" si="6"/>
        <v>227.88</v>
      </c>
      <c r="AG62" s="45" t="str">
        <f t="shared" si="7"/>
        <v>186.46 227.88</v>
      </c>
      <c r="AH62" s="44">
        <v>12</v>
      </c>
      <c r="AI62" s="47">
        <f t="shared" si="8"/>
        <v>77.710000000000008</v>
      </c>
      <c r="AJ62" s="47">
        <f t="shared" si="9"/>
        <v>94.97</v>
      </c>
      <c r="AK62" s="45" t="str">
        <f t="shared" si="10"/>
        <v>77.71 94.97</v>
      </c>
      <c r="AL62" s="36">
        <f t="shared" si="11"/>
        <v>145</v>
      </c>
      <c r="AM62" s="36">
        <f t="shared" si="12"/>
        <v>250</v>
      </c>
      <c r="AN62" s="44">
        <v>2400</v>
      </c>
      <c r="AO62" s="44">
        <v>227.3</v>
      </c>
      <c r="AP62" s="44">
        <v>94.9</v>
      </c>
      <c r="AQ62" s="35">
        <v>25</v>
      </c>
      <c r="AR62" s="46">
        <f t="shared" si="13"/>
        <v>0.65764084547292945</v>
      </c>
      <c r="AS62" s="47">
        <f t="shared" si="14"/>
        <v>1578.3380291350306</v>
      </c>
      <c r="AT62" s="47">
        <f t="shared" si="15"/>
        <v>197.9351505563051</v>
      </c>
      <c r="AU62" s="48">
        <f t="shared" si="16"/>
        <v>82.093281630882302</v>
      </c>
      <c r="AV62" s="262"/>
      <c r="AW62" s="262"/>
      <c r="AX62" s="262"/>
      <c r="AY62" s="257"/>
      <c r="AZ62" s="257"/>
      <c r="BA62" s="257"/>
      <c r="BB62" s="257"/>
      <c r="BC62" s="257"/>
      <c r="BD62" s="257"/>
      <c r="BE62" s="257"/>
      <c r="BF62" s="257"/>
      <c r="BG62" s="260"/>
      <c r="BH62" s="260"/>
      <c r="BI62" s="257"/>
      <c r="BJ62" s="257"/>
      <c r="BK62" s="257"/>
      <c r="BL62" s="257">
        <f t="shared" si="17"/>
        <v>0</v>
      </c>
      <c r="BM62" s="257" t="e">
        <f>#REF!</f>
        <v>#REF!</v>
      </c>
      <c r="BN62" s="257"/>
      <c r="BO62" s="257"/>
      <c r="BP62" s="257">
        <f t="shared" si="18"/>
        <v>0</v>
      </c>
      <c r="BQ62" s="257" t="e">
        <f>#REF!</f>
        <v>#REF!</v>
      </c>
      <c r="BR62" s="257"/>
      <c r="BS62" s="260"/>
      <c r="BT62" s="260"/>
    </row>
    <row r="63" spans="1:72" s="42" customFormat="1" ht="49.95" customHeight="1" x14ac:dyDescent="0.3">
      <c r="A63" s="44">
        <v>60</v>
      </c>
      <c r="B63" s="45">
        <v>195</v>
      </c>
      <c r="C63" s="45" t="s">
        <v>67</v>
      </c>
      <c r="D63" s="45">
        <v>40000</v>
      </c>
      <c r="E63" s="44">
        <v>0.56000000000000005</v>
      </c>
      <c r="F63" s="37">
        <v>0.13400000000000001</v>
      </c>
      <c r="G63" s="37">
        <v>0.1</v>
      </c>
      <c r="H63" s="37">
        <v>8.5000000000000006E-2</v>
      </c>
      <c r="I63" s="37">
        <v>6.8000000000000005E-2</v>
      </c>
      <c r="J63" s="37">
        <v>4.4999999999999998E-2</v>
      </c>
      <c r="K63" s="37">
        <v>3.6000000000000004E-2</v>
      </c>
      <c r="L63" s="37">
        <v>2.5000000000000001E-2</v>
      </c>
      <c r="M63" s="37" t="str">
        <f t="shared" si="0"/>
        <v>0.134,0.1,0.085,0.068,0.045,0.036,0.025</v>
      </c>
      <c r="N63" s="37" t="s">
        <v>59</v>
      </c>
      <c r="O63" s="37"/>
      <c r="P63" s="38">
        <f t="shared" si="2"/>
        <v>195</v>
      </c>
      <c r="Q63" s="36">
        <f t="shared" si="25"/>
        <v>65</v>
      </c>
      <c r="R63" s="37">
        <f t="shared" si="3"/>
        <v>4.9000000000000002E-2</v>
      </c>
      <c r="S63" s="36">
        <f t="shared" si="19"/>
        <v>60</v>
      </c>
      <c r="T63" s="36">
        <f t="shared" si="20"/>
        <v>65</v>
      </c>
      <c r="U63" s="36">
        <f t="shared" si="21"/>
        <v>195</v>
      </c>
      <c r="V63" s="39">
        <f t="shared" si="22"/>
        <v>5.0499999999999996E-2</v>
      </c>
      <c r="W63" s="39">
        <f t="shared" si="23"/>
        <v>3.2824999999999998</v>
      </c>
      <c r="X63" s="37">
        <f t="shared" si="24"/>
        <v>15.207500000000017</v>
      </c>
      <c r="Y63" s="39" t="e">
        <f t="shared" si="4"/>
        <v>#REF!</v>
      </c>
      <c r="Z63" s="37"/>
      <c r="AA63" s="44">
        <v>0.35</v>
      </c>
      <c r="AB63" s="44">
        <v>0.35</v>
      </c>
      <c r="AC63" s="44">
        <v>0.35</v>
      </c>
      <c r="AD63" s="44" t="s">
        <v>60</v>
      </c>
      <c r="AE63" s="44">
        <f t="shared" si="5"/>
        <v>186.45999999999998</v>
      </c>
      <c r="AF63" s="44">
        <f t="shared" si="6"/>
        <v>227.88</v>
      </c>
      <c r="AG63" s="45" t="str">
        <f t="shared" si="7"/>
        <v>186.46 227.88</v>
      </c>
      <c r="AH63" s="44">
        <v>12</v>
      </c>
      <c r="AI63" s="47">
        <f t="shared" si="8"/>
        <v>77.710000000000008</v>
      </c>
      <c r="AJ63" s="47">
        <f t="shared" si="9"/>
        <v>94.97</v>
      </c>
      <c r="AK63" s="45" t="str">
        <f t="shared" si="10"/>
        <v>77.71 94.97</v>
      </c>
      <c r="AL63" s="36">
        <f t="shared" si="11"/>
        <v>145</v>
      </c>
      <c r="AM63" s="36">
        <f t="shared" si="12"/>
        <v>250</v>
      </c>
      <c r="AN63" s="44">
        <v>2395.1999999999998</v>
      </c>
      <c r="AO63" s="44">
        <v>227.1</v>
      </c>
      <c r="AP63" s="44">
        <v>94.9</v>
      </c>
      <c r="AQ63" s="35">
        <v>25</v>
      </c>
      <c r="AR63" s="46">
        <f t="shared" si="13"/>
        <v>0.65764084547292945</v>
      </c>
      <c r="AS63" s="47">
        <f t="shared" si="14"/>
        <v>1575.1813530767604</v>
      </c>
      <c r="AT63" s="47">
        <f t="shared" si="15"/>
        <v>197.76393146364674</v>
      </c>
      <c r="AU63" s="48">
        <f t="shared" si="16"/>
        <v>82.093281630882302</v>
      </c>
      <c r="AV63" s="262"/>
      <c r="AW63" s="262"/>
      <c r="AX63" s="262"/>
      <c r="AY63" s="257"/>
      <c r="AZ63" s="257"/>
      <c r="BA63" s="257"/>
      <c r="BB63" s="257"/>
      <c r="BC63" s="257"/>
      <c r="BD63" s="257"/>
      <c r="BE63" s="257"/>
      <c r="BF63" s="257"/>
      <c r="BG63" s="260"/>
      <c r="BH63" s="260"/>
      <c r="BI63" s="257"/>
      <c r="BJ63" s="257"/>
      <c r="BK63" s="257"/>
      <c r="BL63" s="257">
        <f t="shared" si="17"/>
        <v>0</v>
      </c>
      <c r="BM63" s="257" t="e">
        <f>#REF!</f>
        <v>#REF!</v>
      </c>
      <c r="BN63" s="257"/>
      <c r="BO63" s="257"/>
      <c r="BP63" s="257">
        <f t="shared" si="18"/>
        <v>0</v>
      </c>
      <c r="BQ63" s="257" t="e">
        <f>#REF!</f>
        <v>#REF!</v>
      </c>
      <c r="BR63" s="257"/>
      <c r="BS63" s="260"/>
      <c r="BT63" s="260"/>
    </row>
    <row r="64" spans="1:72" s="42" customFormat="1" ht="49.95" customHeight="1" x14ac:dyDescent="0.3">
      <c r="A64" s="44">
        <v>61</v>
      </c>
      <c r="B64" s="45">
        <v>260</v>
      </c>
      <c r="C64" s="45" t="s">
        <v>67</v>
      </c>
      <c r="D64" s="45">
        <v>40000</v>
      </c>
      <c r="E64" s="44">
        <v>0.56000000000000005</v>
      </c>
      <c r="F64" s="37">
        <v>0.108</v>
      </c>
      <c r="G64" s="37">
        <v>8.3000000000000004E-2</v>
      </c>
      <c r="H64" s="37">
        <v>7.0000000000000007E-2</v>
      </c>
      <c r="I64" s="37">
        <v>5.6000000000000001E-2</v>
      </c>
      <c r="J64" s="37">
        <v>3.6999999999999998E-2</v>
      </c>
      <c r="K64" s="37">
        <v>3.5000000000000003E-2</v>
      </c>
      <c r="L64" s="37">
        <v>1.9E-2</v>
      </c>
      <c r="M64" s="37" t="str">
        <f t="shared" si="0"/>
        <v>0.108,0.083,0.07,0.056,0.037,0.035,0.019</v>
      </c>
      <c r="N64" s="37" t="s">
        <v>59</v>
      </c>
      <c r="O64" s="37"/>
      <c r="P64" s="38">
        <f t="shared" si="2"/>
        <v>260</v>
      </c>
      <c r="Q64" s="36">
        <f t="shared" si="25"/>
        <v>65</v>
      </c>
      <c r="R64" s="37">
        <f t="shared" si="3"/>
        <v>3.7999999999999992E-2</v>
      </c>
      <c r="S64" s="36">
        <f t="shared" si="19"/>
        <v>61</v>
      </c>
      <c r="T64" s="36">
        <f t="shared" si="20"/>
        <v>65</v>
      </c>
      <c r="U64" s="36">
        <f t="shared" si="21"/>
        <v>260</v>
      </c>
      <c r="V64" s="39">
        <f t="shared" si="22"/>
        <v>4.3499999999999997E-2</v>
      </c>
      <c r="W64" s="39">
        <f t="shared" si="23"/>
        <v>2.8274999999999997</v>
      </c>
      <c r="X64" s="37">
        <f t="shared" si="24"/>
        <v>18.035000000000018</v>
      </c>
      <c r="Y64" s="39" t="e">
        <f t="shared" si="4"/>
        <v>#REF!</v>
      </c>
      <c r="Z64" s="37"/>
      <c r="AA64" s="44">
        <v>0.35</v>
      </c>
      <c r="AB64" s="44">
        <v>0.35</v>
      </c>
      <c r="AC64" s="44">
        <v>0.35</v>
      </c>
      <c r="AD64" s="44" t="s">
        <v>60</v>
      </c>
      <c r="AE64" s="44">
        <f t="shared" si="5"/>
        <v>186.45999999999998</v>
      </c>
      <c r="AF64" s="44">
        <f t="shared" si="6"/>
        <v>227.88</v>
      </c>
      <c r="AG64" s="45" t="str">
        <f t="shared" si="7"/>
        <v>186.46 227.88</v>
      </c>
      <c r="AH64" s="44">
        <v>12</v>
      </c>
      <c r="AI64" s="47">
        <f t="shared" si="8"/>
        <v>77.710000000000008</v>
      </c>
      <c r="AJ64" s="47">
        <f t="shared" si="9"/>
        <v>94.97</v>
      </c>
      <c r="AK64" s="45" t="str">
        <f t="shared" si="10"/>
        <v>77.71 94.97</v>
      </c>
      <c r="AL64" s="36">
        <f t="shared" si="11"/>
        <v>145</v>
      </c>
      <c r="AM64" s="36">
        <f t="shared" si="12"/>
        <v>250</v>
      </c>
      <c r="AN64" s="44">
        <v>2395.1999999999998</v>
      </c>
      <c r="AO64" s="44">
        <v>224.9</v>
      </c>
      <c r="AP64" s="44">
        <v>95</v>
      </c>
      <c r="AQ64" s="35">
        <v>25</v>
      </c>
      <c r="AR64" s="46">
        <f t="shared" si="13"/>
        <v>0.65764084547292945</v>
      </c>
      <c r="AS64" s="47">
        <f t="shared" si="14"/>
        <v>1575.1813530767604</v>
      </c>
      <c r="AT64" s="47">
        <f t="shared" si="15"/>
        <v>195.87676367908298</v>
      </c>
      <c r="AU64" s="48">
        <f t="shared" si="16"/>
        <v>82.183188106073175</v>
      </c>
      <c r="AV64" s="262"/>
      <c r="AW64" s="262"/>
      <c r="AX64" s="262"/>
      <c r="AY64" s="257"/>
      <c r="AZ64" s="257"/>
      <c r="BA64" s="257"/>
      <c r="BB64" s="257"/>
      <c r="BC64" s="257"/>
      <c r="BD64" s="257"/>
      <c r="BE64" s="257"/>
      <c r="BF64" s="257"/>
      <c r="BG64" s="260"/>
      <c r="BH64" s="260"/>
      <c r="BI64" s="257"/>
      <c r="BJ64" s="257"/>
      <c r="BK64" s="257"/>
      <c r="BL64" s="257">
        <f t="shared" si="17"/>
        <v>0</v>
      </c>
      <c r="BM64" s="257" t="e">
        <f>#REF!</f>
        <v>#REF!</v>
      </c>
      <c r="BN64" s="257"/>
      <c r="BO64" s="257"/>
      <c r="BP64" s="257">
        <f t="shared" si="18"/>
        <v>0</v>
      </c>
      <c r="BQ64" s="257" t="e">
        <f>#REF!</f>
        <v>#REF!</v>
      </c>
      <c r="BR64" s="257"/>
      <c r="BS64" s="260"/>
      <c r="BT64" s="260"/>
    </row>
    <row r="65" spans="1:73" s="42" customFormat="1" ht="49.95" customHeight="1" x14ac:dyDescent="0.3">
      <c r="A65" s="44">
        <v>62</v>
      </c>
      <c r="B65" s="45">
        <v>325</v>
      </c>
      <c r="C65" s="45" t="s">
        <v>67</v>
      </c>
      <c r="D65" s="45">
        <v>40000</v>
      </c>
      <c r="E65" s="44">
        <v>0.56000000000000005</v>
      </c>
      <c r="F65" s="37">
        <v>0.122</v>
      </c>
      <c r="G65" s="37">
        <v>9.5000000000000001E-2</v>
      </c>
      <c r="H65" s="37">
        <v>7.8E-2</v>
      </c>
      <c r="I65" s="37">
        <v>6.6000000000000003E-2</v>
      </c>
      <c r="J65" s="37">
        <v>4.2000000000000003E-2</v>
      </c>
      <c r="K65" s="37">
        <v>3.5000000000000003E-2</v>
      </c>
      <c r="L65" s="37">
        <v>2.6000000000000002E-2</v>
      </c>
      <c r="M65" s="37" t="str">
        <f t="shared" si="0"/>
        <v>0.122,0.095,0.078,0.066,0.042,0.035,0.026</v>
      </c>
      <c r="N65" s="37" t="s">
        <v>59</v>
      </c>
      <c r="O65" s="37"/>
      <c r="P65" s="38">
        <f t="shared" si="2"/>
        <v>325</v>
      </c>
      <c r="Q65" s="36">
        <f t="shared" si="25"/>
        <v>65</v>
      </c>
      <c r="R65" s="37">
        <f t="shared" si="3"/>
        <v>4.3999999999999997E-2</v>
      </c>
      <c r="S65" s="36">
        <f t="shared" si="19"/>
        <v>62</v>
      </c>
      <c r="T65" s="36">
        <f t="shared" si="20"/>
        <v>65</v>
      </c>
      <c r="U65" s="36">
        <f t="shared" si="21"/>
        <v>325</v>
      </c>
      <c r="V65" s="39">
        <f t="shared" si="22"/>
        <v>4.0999999999999995E-2</v>
      </c>
      <c r="W65" s="39">
        <f t="shared" si="23"/>
        <v>2.6649999999999996</v>
      </c>
      <c r="X65" s="37">
        <f t="shared" si="24"/>
        <v>20.700000000000017</v>
      </c>
      <c r="Y65" s="39" t="e">
        <f t="shared" si="4"/>
        <v>#REF!</v>
      </c>
      <c r="Z65" s="37"/>
      <c r="AA65" s="44">
        <v>0.35</v>
      </c>
      <c r="AB65" s="44">
        <v>0.35</v>
      </c>
      <c r="AC65" s="44">
        <v>0.35</v>
      </c>
      <c r="AD65" s="44" t="s">
        <v>60</v>
      </c>
      <c r="AE65" s="44">
        <f t="shared" si="5"/>
        <v>186.45999999999998</v>
      </c>
      <c r="AF65" s="44">
        <f t="shared" si="6"/>
        <v>227.88</v>
      </c>
      <c r="AG65" s="45" t="str">
        <f t="shared" si="7"/>
        <v>186.46 227.88</v>
      </c>
      <c r="AH65" s="44">
        <v>12</v>
      </c>
      <c r="AI65" s="47">
        <f t="shared" si="8"/>
        <v>77.710000000000008</v>
      </c>
      <c r="AJ65" s="47">
        <f t="shared" si="9"/>
        <v>94.97</v>
      </c>
      <c r="AK65" s="45" t="str">
        <f t="shared" si="10"/>
        <v>77.71 94.97</v>
      </c>
      <c r="AL65" s="36">
        <f t="shared" si="11"/>
        <v>145</v>
      </c>
      <c r="AM65" s="36">
        <f t="shared" si="12"/>
        <v>250</v>
      </c>
      <c r="AN65" s="44">
        <v>2391.9</v>
      </c>
      <c r="AO65" s="44">
        <v>226.8</v>
      </c>
      <c r="AP65" s="44">
        <v>94.9</v>
      </c>
      <c r="AQ65" s="35">
        <v>25</v>
      </c>
      <c r="AR65" s="46">
        <f t="shared" si="13"/>
        <v>0.65764084547292945</v>
      </c>
      <c r="AS65" s="47">
        <f t="shared" si="14"/>
        <v>1573.0111382867001</v>
      </c>
      <c r="AT65" s="47">
        <f t="shared" si="15"/>
        <v>197.5069964804334</v>
      </c>
      <c r="AU65" s="48">
        <f t="shared" si="16"/>
        <v>82.093281630882302</v>
      </c>
      <c r="AV65" s="262"/>
      <c r="AW65" s="262"/>
      <c r="AX65" s="262"/>
      <c r="AY65" s="257"/>
      <c r="AZ65" s="257"/>
      <c r="BA65" s="257"/>
      <c r="BB65" s="257"/>
      <c r="BC65" s="257"/>
      <c r="BD65" s="257"/>
      <c r="BE65" s="257"/>
      <c r="BF65" s="257"/>
      <c r="BG65" s="260"/>
      <c r="BH65" s="260"/>
      <c r="BI65" s="257"/>
      <c r="BJ65" s="257"/>
      <c r="BK65" s="257">
        <v>1.9489999999999999E-4</v>
      </c>
      <c r="BL65" s="257">
        <f t="shared" si="17"/>
        <v>194.9</v>
      </c>
      <c r="BM65" s="257" t="e">
        <f>#REF!</f>
        <v>#REF!</v>
      </c>
      <c r="BN65" s="257"/>
      <c r="BO65" s="257"/>
      <c r="BP65" s="257">
        <f>BO60*10^6</f>
        <v>384.5</v>
      </c>
      <c r="BQ65" s="257" t="e">
        <f>#REF!</f>
        <v>#REF!</v>
      </c>
      <c r="BR65" s="257"/>
      <c r="BS65" s="260"/>
      <c r="BT65" s="260"/>
      <c r="BU65" s="255"/>
    </row>
    <row r="66" spans="1:73" s="42" customFormat="1" ht="49.95" customHeight="1" x14ac:dyDescent="0.3">
      <c r="A66" s="44">
        <v>63</v>
      </c>
      <c r="B66" s="45">
        <v>390</v>
      </c>
      <c r="C66" s="45" t="s">
        <v>67</v>
      </c>
      <c r="D66" s="45">
        <v>40000</v>
      </c>
      <c r="E66" s="44">
        <v>0.56000000000000005</v>
      </c>
      <c r="F66" s="37">
        <v>0.127</v>
      </c>
      <c r="G66" s="37">
        <v>8.3000000000000004E-2</v>
      </c>
      <c r="H66" s="37">
        <v>7.1000000000000008E-2</v>
      </c>
      <c r="I66" s="37">
        <v>5.5E-2</v>
      </c>
      <c r="J66" s="37">
        <v>3.6000000000000004E-2</v>
      </c>
      <c r="K66" s="37">
        <v>2.8000000000000001E-2</v>
      </c>
      <c r="L66" s="37">
        <v>2.1000000000000001E-2</v>
      </c>
      <c r="M66" s="37" t="str">
        <f t="shared" si="0"/>
        <v>0.127,0.083,0.071,0.055,0.036,0.028,0.021</v>
      </c>
      <c r="N66" s="37" t="s">
        <v>59</v>
      </c>
      <c r="O66" s="37"/>
      <c r="P66" s="38">
        <f t="shared" si="2"/>
        <v>390</v>
      </c>
      <c r="Q66" s="36">
        <f t="shared" si="25"/>
        <v>65</v>
      </c>
      <c r="R66" s="37">
        <f t="shared" si="3"/>
        <v>5.5999999999999994E-2</v>
      </c>
      <c r="S66" s="36">
        <f t="shared" si="19"/>
        <v>63</v>
      </c>
      <c r="T66" s="36">
        <f t="shared" si="20"/>
        <v>65</v>
      </c>
      <c r="U66" s="36">
        <f t="shared" si="21"/>
        <v>390</v>
      </c>
      <c r="V66" s="39">
        <f t="shared" si="22"/>
        <v>4.9999999999999996E-2</v>
      </c>
      <c r="W66" s="39">
        <f t="shared" si="23"/>
        <v>3.2499999999999996</v>
      </c>
      <c r="X66" s="37">
        <f t="shared" si="24"/>
        <v>23.950000000000017</v>
      </c>
      <c r="Y66" s="39" t="e">
        <f t="shared" si="4"/>
        <v>#REF!</v>
      </c>
      <c r="Z66" s="37"/>
      <c r="AA66" s="44">
        <v>0.35</v>
      </c>
      <c r="AB66" s="44">
        <v>0.35</v>
      </c>
      <c r="AC66" s="44">
        <v>0.35</v>
      </c>
      <c r="AD66" s="44" t="s">
        <v>60</v>
      </c>
      <c r="AE66" s="44">
        <f t="shared" si="5"/>
        <v>186.45999999999998</v>
      </c>
      <c r="AF66" s="44">
        <f t="shared" si="6"/>
        <v>227.88</v>
      </c>
      <c r="AG66" s="45" t="str">
        <f t="shared" si="7"/>
        <v>186.46 227.88</v>
      </c>
      <c r="AH66" s="44">
        <v>12</v>
      </c>
      <c r="AI66" s="47">
        <f t="shared" si="8"/>
        <v>77.710000000000008</v>
      </c>
      <c r="AJ66" s="47">
        <f t="shared" si="9"/>
        <v>94.97</v>
      </c>
      <c r="AK66" s="45" t="str">
        <f t="shared" si="10"/>
        <v>77.71 94.97</v>
      </c>
      <c r="AL66" s="36">
        <f t="shared" si="11"/>
        <v>145</v>
      </c>
      <c r="AM66" s="36">
        <f t="shared" si="12"/>
        <v>250</v>
      </c>
      <c r="AN66" s="44">
        <v>2398.4</v>
      </c>
      <c r="AO66" s="44">
        <v>227.4</v>
      </c>
      <c r="AP66" s="44">
        <v>95</v>
      </c>
      <c r="AQ66" s="35">
        <v>25</v>
      </c>
      <c r="AR66" s="46">
        <f t="shared" si="13"/>
        <v>0.65764084547292945</v>
      </c>
      <c r="AS66" s="47">
        <f t="shared" si="14"/>
        <v>1577.2858037822741</v>
      </c>
      <c r="AT66" s="47">
        <f t="shared" si="15"/>
        <v>198.02073885954385</v>
      </c>
      <c r="AU66" s="48">
        <f t="shared" si="16"/>
        <v>82.183188106073175</v>
      </c>
      <c r="AV66" s="262"/>
      <c r="AW66" s="262"/>
      <c r="AX66" s="262"/>
      <c r="AY66" s="257"/>
      <c r="AZ66" s="257"/>
      <c r="BA66" s="257"/>
      <c r="BB66" s="257"/>
      <c r="BC66" s="257"/>
      <c r="BD66" s="257"/>
      <c r="BE66" s="257"/>
      <c r="BF66" s="257"/>
      <c r="BG66" s="260"/>
      <c r="BH66" s="260"/>
      <c r="BI66" s="257"/>
      <c r="BJ66" s="257"/>
      <c r="BK66" s="257"/>
      <c r="BL66" s="257">
        <f t="shared" si="17"/>
        <v>0</v>
      </c>
      <c r="BM66" s="257" t="e">
        <f>#REF!</f>
        <v>#REF!</v>
      </c>
      <c r="BN66" s="257"/>
      <c r="BO66" s="257"/>
      <c r="BP66" s="257">
        <f t="shared" si="18"/>
        <v>0</v>
      </c>
      <c r="BQ66" s="257" t="e">
        <f>#REF!</f>
        <v>#REF!</v>
      </c>
      <c r="BR66" s="257"/>
      <c r="BS66" s="260"/>
      <c r="BT66" s="260"/>
      <c r="BU66" s="255"/>
    </row>
    <row r="67" spans="1:73" s="42" customFormat="1" ht="49.95" customHeight="1" x14ac:dyDescent="0.3">
      <c r="A67" s="44">
        <v>64</v>
      </c>
      <c r="B67" s="45">
        <v>455</v>
      </c>
      <c r="C67" s="45" t="s">
        <v>67</v>
      </c>
      <c r="D67" s="45">
        <v>40000</v>
      </c>
      <c r="E67" s="44">
        <v>0.56000000000000005</v>
      </c>
      <c r="F67" s="37">
        <v>0.188</v>
      </c>
      <c r="G67" s="37">
        <v>0.14499999999999999</v>
      </c>
      <c r="H67" s="37">
        <v>0.122</v>
      </c>
      <c r="I67" s="37">
        <v>8.8999999999999996E-2</v>
      </c>
      <c r="J67" s="37">
        <v>5.5E-2</v>
      </c>
      <c r="K67" s="37">
        <v>4.3000000000000003E-2</v>
      </c>
      <c r="L67" s="37">
        <v>2.9000000000000001E-2</v>
      </c>
      <c r="M67" s="37" t="str">
        <f t="shared" si="0"/>
        <v>0.188,0.145,0.122,0.089,0.055,0.043,0.029</v>
      </c>
      <c r="N67" s="37" t="s">
        <v>59</v>
      </c>
      <c r="O67" s="37"/>
      <c r="P67" s="38">
        <f t="shared" si="2"/>
        <v>455</v>
      </c>
      <c r="Q67" s="36">
        <f t="shared" si="25"/>
        <v>65</v>
      </c>
      <c r="R67" s="37">
        <f t="shared" si="3"/>
        <v>6.6000000000000003E-2</v>
      </c>
      <c r="S67" s="36">
        <f t="shared" si="19"/>
        <v>64</v>
      </c>
      <c r="T67" s="36">
        <f t="shared" si="20"/>
        <v>65</v>
      </c>
      <c r="U67" s="36">
        <f t="shared" si="21"/>
        <v>455</v>
      </c>
      <c r="V67" s="39">
        <f t="shared" si="22"/>
        <v>6.0999999999999999E-2</v>
      </c>
      <c r="W67" s="39">
        <f t="shared" si="23"/>
        <v>3.9649999999999999</v>
      </c>
      <c r="X67" s="37">
        <f t="shared" si="24"/>
        <v>27.915000000000017</v>
      </c>
      <c r="Y67" s="39" t="e">
        <f t="shared" si="4"/>
        <v>#REF!</v>
      </c>
      <c r="Z67" s="37"/>
      <c r="AA67" s="44">
        <v>0.35</v>
      </c>
      <c r="AB67" s="44">
        <v>0.35</v>
      </c>
      <c r="AC67" s="44">
        <v>0.35</v>
      </c>
      <c r="AD67" s="44" t="s">
        <v>60</v>
      </c>
      <c r="AE67" s="44">
        <f t="shared" si="5"/>
        <v>186.45999999999998</v>
      </c>
      <c r="AF67" s="44">
        <f t="shared" si="6"/>
        <v>227.88</v>
      </c>
      <c r="AG67" s="45" t="str">
        <f t="shared" si="7"/>
        <v>186.46 227.88</v>
      </c>
      <c r="AH67" s="44">
        <v>12</v>
      </c>
      <c r="AI67" s="47">
        <f t="shared" si="8"/>
        <v>77.710000000000008</v>
      </c>
      <c r="AJ67" s="47">
        <f t="shared" si="9"/>
        <v>94.97</v>
      </c>
      <c r="AK67" s="45" t="str">
        <f t="shared" si="10"/>
        <v>77.71 94.97</v>
      </c>
      <c r="AL67" s="36">
        <f t="shared" si="11"/>
        <v>145</v>
      </c>
      <c r="AM67" s="36">
        <f t="shared" si="12"/>
        <v>250</v>
      </c>
      <c r="AN67" s="44">
        <v>2395.1999999999998</v>
      </c>
      <c r="AO67" s="44">
        <v>227.2</v>
      </c>
      <c r="AP67" s="44">
        <v>95</v>
      </c>
      <c r="AQ67" s="35">
        <v>25</v>
      </c>
      <c r="AR67" s="46">
        <f t="shared" si="13"/>
        <v>0.65764084547292945</v>
      </c>
      <c r="AS67" s="47">
        <f t="shared" si="14"/>
        <v>1575.1813530767604</v>
      </c>
      <c r="AT67" s="47">
        <f t="shared" si="15"/>
        <v>197.84954809386474</v>
      </c>
      <c r="AU67" s="48">
        <f t="shared" si="16"/>
        <v>82.183188106073175</v>
      </c>
      <c r="AV67" s="262"/>
      <c r="AW67" s="262"/>
      <c r="AX67" s="262"/>
      <c r="AY67" s="257"/>
      <c r="AZ67" s="257"/>
      <c r="BA67" s="257"/>
      <c r="BB67" s="257"/>
      <c r="BC67" s="257"/>
      <c r="BD67" s="257"/>
      <c r="BE67" s="257"/>
      <c r="BF67" s="257"/>
      <c r="BG67" s="260"/>
      <c r="BH67" s="260"/>
      <c r="BI67" s="257"/>
      <c r="BJ67" s="257"/>
      <c r="BK67" s="257"/>
      <c r="BL67" s="257">
        <f t="shared" si="17"/>
        <v>0</v>
      </c>
      <c r="BM67" s="257" t="e">
        <f>#REF!</f>
        <v>#REF!</v>
      </c>
      <c r="BN67" s="257"/>
      <c r="BO67" s="257"/>
      <c r="BP67" s="257">
        <f t="shared" si="18"/>
        <v>0</v>
      </c>
      <c r="BQ67" s="257" t="e">
        <f>#REF!</f>
        <v>#REF!</v>
      </c>
      <c r="BR67" s="257"/>
      <c r="BS67" s="260"/>
      <c r="BT67" s="260"/>
      <c r="BU67" s="255"/>
    </row>
    <row r="68" spans="1:73" s="42" customFormat="1" ht="49.95" customHeight="1" x14ac:dyDescent="0.3">
      <c r="A68" s="44">
        <v>65</v>
      </c>
      <c r="B68" s="45">
        <v>520</v>
      </c>
      <c r="C68" s="45" t="s">
        <v>67</v>
      </c>
      <c r="D68" s="45">
        <v>40000</v>
      </c>
      <c r="E68" s="44">
        <v>0.56000000000000005</v>
      </c>
      <c r="F68" s="37">
        <v>0.17599999999999999</v>
      </c>
      <c r="G68" s="37">
        <v>0.13</v>
      </c>
      <c r="H68" s="37">
        <v>0.108</v>
      </c>
      <c r="I68" s="37">
        <v>8.5000000000000006E-2</v>
      </c>
      <c r="J68" s="37">
        <v>5.1000000000000004E-2</v>
      </c>
      <c r="K68" s="37">
        <v>3.9E-2</v>
      </c>
      <c r="L68" s="37">
        <v>2.7E-2</v>
      </c>
      <c r="M68" s="37" t="str">
        <f t="shared" si="0"/>
        <v>0.176,0.13,0.108,0.085,0.051,0.039,0.027</v>
      </c>
      <c r="N68" s="37" t="s">
        <v>59</v>
      </c>
      <c r="O68" s="37"/>
      <c r="P68" s="38">
        <f t="shared" si="2"/>
        <v>520</v>
      </c>
      <c r="Q68" s="36">
        <f t="shared" si="25"/>
        <v>65</v>
      </c>
      <c r="R68" s="37">
        <f t="shared" si="3"/>
        <v>6.7999999999999991E-2</v>
      </c>
      <c r="S68" s="36">
        <f t="shared" si="19"/>
        <v>65</v>
      </c>
      <c r="T68" s="36">
        <f t="shared" si="20"/>
        <v>65</v>
      </c>
      <c r="U68" s="36">
        <f t="shared" si="21"/>
        <v>520</v>
      </c>
      <c r="V68" s="39">
        <f t="shared" si="22"/>
        <v>6.7000000000000004E-2</v>
      </c>
      <c r="W68" s="39">
        <f t="shared" si="23"/>
        <v>4.3550000000000004</v>
      </c>
      <c r="X68" s="37">
        <f t="shared" si="24"/>
        <v>32.270000000000017</v>
      </c>
      <c r="Y68" s="39" t="e">
        <f t="shared" si="4"/>
        <v>#REF!</v>
      </c>
      <c r="Z68" s="37"/>
      <c r="AA68" s="44">
        <v>0.35</v>
      </c>
      <c r="AB68" s="44">
        <v>0.35</v>
      </c>
      <c r="AC68" s="44">
        <v>0.35</v>
      </c>
      <c r="AD68" s="44" t="s">
        <v>60</v>
      </c>
      <c r="AE68" s="44">
        <f t="shared" si="5"/>
        <v>186.45999999999998</v>
      </c>
      <c r="AF68" s="44">
        <f t="shared" si="6"/>
        <v>227.88</v>
      </c>
      <c r="AG68" s="45" t="str">
        <f t="shared" si="7"/>
        <v>186.46 227.88</v>
      </c>
      <c r="AH68" s="44">
        <v>12</v>
      </c>
      <c r="AI68" s="47">
        <f t="shared" si="8"/>
        <v>77.710000000000008</v>
      </c>
      <c r="AJ68" s="47">
        <f t="shared" si="9"/>
        <v>94.97</v>
      </c>
      <c r="AK68" s="45" t="str">
        <f t="shared" si="10"/>
        <v>77.71 94.97</v>
      </c>
      <c r="AL68" s="36">
        <f t="shared" si="11"/>
        <v>145</v>
      </c>
      <c r="AM68" s="36">
        <f t="shared" si="12"/>
        <v>250</v>
      </c>
      <c r="AN68" s="44">
        <v>2383.9</v>
      </c>
      <c r="AO68" s="44">
        <v>226.7</v>
      </c>
      <c r="AP68" s="44">
        <v>95</v>
      </c>
      <c r="AQ68" s="35">
        <v>25</v>
      </c>
      <c r="AR68" s="46">
        <f t="shared" si="13"/>
        <v>0.65764084547292945</v>
      </c>
      <c r="AS68" s="47">
        <f t="shared" si="14"/>
        <v>1567.7500115229166</v>
      </c>
      <c r="AT68" s="47">
        <f t="shared" si="15"/>
        <v>197.42132309316551</v>
      </c>
      <c r="AU68" s="48">
        <f t="shared" si="16"/>
        <v>82.183188106073175</v>
      </c>
      <c r="AV68" s="262"/>
      <c r="AW68" s="262"/>
      <c r="AX68" s="262"/>
      <c r="AY68" s="257"/>
      <c r="AZ68" s="257"/>
      <c r="BA68" s="257"/>
      <c r="BB68" s="257"/>
      <c r="BC68" s="257"/>
      <c r="BD68" s="257"/>
      <c r="BE68" s="257"/>
      <c r="BF68" s="257"/>
      <c r="BG68" s="260"/>
      <c r="BH68" s="260"/>
      <c r="BI68" s="257"/>
      <c r="BJ68" s="257"/>
      <c r="BK68" s="257"/>
      <c r="BL68" s="257">
        <f t="shared" si="17"/>
        <v>0</v>
      </c>
      <c r="BM68" s="257" t="e">
        <f>#REF!</f>
        <v>#REF!</v>
      </c>
      <c r="BN68" s="257"/>
      <c r="BO68" s="257"/>
      <c r="BP68" s="257">
        <f t="shared" si="18"/>
        <v>0</v>
      </c>
      <c r="BQ68" s="257" t="e">
        <f>#REF!</f>
        <v>#REF!</v>
      </c>
      <c r="BR68" s="257"/>
      <c r="BS68" s="260"/>
      <c r="BT68" s="260"/>
      <c r="BU68" s="255"/>
    </row>
    <row r="69" spans="1:73" s="42" customFormat="1" ht="49.95" customHeight="1" x14ac:dyDescent="0.3">
      <c r="A69" s="44">
        <v>66</v>
      </c>
      <c r="B69" s="45">
        <v>585</v>
      </c>
      <c r="C69" s="45" t="s">
        <v>67</v>
      </c>
      <c r="D69" s="45">
        <v>40000</v>
      </c>
      <c r="E69" s="44">
        <v>0.56000000000000005</v>
      </c>
      <c r="F69" s="37">
        <v>0.307</v>
      </c>
      <c r="G69" s="37">
        <v>0.23899999999999999</v>
      </c>
      <c r="H69" s="37">
        <v>0.20300000000000001</v>
      </c>
      <c r="I69" s="37">
        <v>0.15</v>
      </c>
      <c r="J69" s="37">
        <v>8.6999999999999994E-2</v>
      </c>
      <c r="K69" s="37">
        <v>6.6000000000000003E-2</v>
      </c>
      <c r="L69" s="37">
        <v>4.3000000000000003E-2</v>
      </c>
      <c r="M69" s="37" t="str">
        <f t="shared" si="0"/>
        <v>0.307,0.239,0.203,0.15,0.087,0.066,0.043</v>
      </c>
      <c r="N69" s="37" t="s">
        <v>59</v>
      </c>
      <c r="O69" s="37"/>
      <c r="P69" s="38">
        <f t="shared" ref="P69:P73" si="40">+B69</f>
        <v>585</v>
      </c>
      <c r="Q69" s="36">
        <f t="shared" si="25"/>
        <v>65</v>
      </c>
      <c r="R69" s="37">
        <f t="shared" ref="R69:R73" si="41">+F69-H69</f>
        <v>0.10399999999999998</v>
      </c>
      <c r="S69" s="36">
        <f t="shared" si="19"/>
        <v>66</v>
      </c>
      <c r="T69" s="36">
        <f t="shared" si="20"/>
        <v>65</v>
      </c>
      <c r="U69" s="36">
        <f t="shared" si="21"/>
        <v>585</v>
      </c>
      <c r="V69" s="39">
        <f t="shared" si="22"/>
        <v>8.5999999999999993E-2</v>
      </c>
      <c r="W69" s="39">
        <f t="shared" si="23"/>
        <v>5.59</v>
      </c>
      <c r="X69" s="37">
        <f t="shared" si="24"/>
        <v>37.860000000000014</v>
      </c>
      <c r="Y69" s="39" t="e">
        <f t="shared" ref="Y69:Y73" si="42">X69-(($X$2/$U$2)*U69)</f>
        <v>#REF!</v>
      </c>
      <c r="Z69" s="37"/>
      <c r="AA69" s="44">
        <v>0.35</v>
      </c>
      <c r="AB69" s="44">
        <v>0.35</v>
      </c>
      <c r="AC69" s="44">
        <v>0.35</v>
      </c>
      <c r="AD69" s="44" t="s">
        <v>60</v>
      </c>
      <c r="AE69" s="44">
        <f t="shared" ref="AE69:AE73" si="43">ROUNDUP(0.2*(AM69)^0.45*AI69,2)</f>
        <v>186.45999999999998</v>
      </c>
      <c r="AF69" s="44">
        <f t="shared" ref="AF69:AF73" si="44">ROUNDUP(0.2*(AM69)^0.45*AJ69,2)</f>
        <v>227.88</v>
      </c>
      <c r="AG69" s="45" t="str">
        <f t="shared" ref="AG69:AG73" si="45">CONCATENATE(AE69," ",AF69)</f>
        <v>186.46 227.88</v>
      </c>
      <c r="AH69" s="44">
        <v>12</v>
      </c>
      <c r="AI69" s="47">
        <f t="shared" ref="AI69:AI73" si="46">ROUNDUP(0.9*17.6*AH69^0.64,2)</f>
        <v>77.710000000000008</v>
      </c>
      <c r="AJ69" s="47">
        <f t="shared" ref="AJ69:AJ73" si="47">ROUNDUP(1.1*17.6*AH69^0.64,2)</f>
        <v>94.97</v>
      </c>
      <c r="AK69" s="45" t="str">
        <f t="shared" ref="AK69:AK73" si="48">CONCATENATE(AI69," ",AJ69)</f>
        <v>77.71 94.97</v>
      </c>
      <c r="AL69" s="36">
        <f t="shared" ref="AL69:AL73" si="49">50+95</f>
        <v>145</v>
      </c>
      <c r="AM69" s="36">
        <f t="shared" ref="AM69:AM73" si="50">115+135</f>
        <v>250</v>
      </c>
      <c r="AN69" s="44">
        <v>2338.6999999999998</v>
      </c>
      <c r="AO69" s="44">
        <v>227.3</v>
      </c>
      <c r="AP69" s="44">
        <v>95</v>
      </c>
      <c r="AQ69" s="35">
        <v>25</v>
      </c>
      <c r="AR69" s="46">
        <f t="shared" si="13"/>
        <v>0.65764084547292945</v>
      </c>
      <c r="AS69" s="47">
        <f t="shared" ref="AS69:AS73" si="51">AR69*AN69</f>
        <v>1538.0246453075399</v>
      </c>
      <c r="AT69" s="47">
        <f t="shared" ref="AT69:AT73" si="52">10.5523*AO69^0.624-113.857</f>
        <v>197.9351505563051</v>
      </c>
      <c r="AU69" s="48">
        <f t="shared" ref="AU69:AU73" si="53">3.351*AP69^0.7688-28.9</f>
        <v>82.183188106073175</v>
      </c>
      <c r="AV69" s="262"/>
      <c r="AW69" s="262"/>
      <c r="AX69" s="262"/>
      <c r="AY69" s="257"/>
      <c r="AZ69" s="257"/>
      <c r="BA69" s="257"/>
      <c r="BB69" s="257"/>
      <c r="BC69" s="257"/>
      <c r="BD69" s="257"/>
      <c r="BE69" s="257"/>
      <c r="BF69" s="257"/>
      <c r="BG69" s="260"/>
      <c r="BH69" s="260"/>
      <c r="BI69" s="257"/>
      <c r="BJ69" s="257"/>
      <c r="BK69" s="257"/>
      <c r="BL69" s="257">
        <f t="shared" ref="BL69:BL73" si="54">BK69*10^6</f>
        <v>0</v>
      </c>
      <c r="BM69" s="257" t="e">
        <f>#REF!</f>
        <v>#REF!</v>
      </c>
      <c r="BN69" s="257"/>
      <c r="BO69" s="257"/>
      <c r="BP69" s="257">
        <f t="shared" ref="BP69:BP73" si="55">BO69*10^6</f>
        <v>0</v>
      </c>
      <c r="BQ69" s="257" t="e">
        <f>#REF!</f>
        <v>#REF!</v>
      </c>
      <c r="BR69" s="257"/>
      <c r="BS69" s="260"/>
      <c r="BT69" s="260"/>
      <c r="BU69" s="255"/>
    </row>
    <row r="70" spans="1:73" s="42" customFormat="1" ht="49.95" customHeight="1" x14ac:dyDescent="0.3">
      <c r="A70" s="44">
        <v>67</v>
      </c>
      <c r="B70" s="45">
        <v>650</v>
      </c>
      <c r="C70" s="45" t="s">
        <v>67</v>
      </c>
      <c r="D70" s="45">
        <v>40000</v>
      </c>
      <c r="E70" s="44">
        <v>0.56000000000000005</v>
      </c>
      <c r="F70" s="37">
        <v>0.156</v>
      </c>
      <c r="G70" s="37">
        <v>0.115</v>
      </c>
      <c r="H70" s="37">
        <v>9.4E-2</v>
      </c>
      <c r="I70" s="37">
        <v>7.8E-2</v>
      </c>
      <c r="J70" s="37">
        <v>0.05</v>
      </c>
      <c r="K70" s="37">
        <v>4.1000000000000002E-2</v>
      </c>
      <c r="L70" s="37">
        <v>3.0000000000000002E-2</v>
      </c>
      <c r="M70" s="37" t="str">
        <f t="shared" si="0"/>
        <v>0.156,0.115,0.094,0.078,0.05,0.041,0.03</v>
      </c>
      <c r="N70" s="37" t="s">
        <v>59</v>
      </c>
      <c r="O70" s="37"/>
      <c r="P70" s="38">
        <f t="shared" si="40"/>
        <v>650</v>
      </c>
      <c r="Q70" s="36">
        <f t="shared" si="25"/>
        <v>65</v>
      </c>
      <c r="R70" s="37">
        <f t="shared" si="41"/>
        <v>6.2E-2</v>
      </c>
      <c r="S70" s="36">
        <f t="shared" ref="S70:S73" si="56">+S69+1</f>
        <v>67</v>
      </c>
      <c r="T70" s="36">
        <f t="shared" ref="T70:T73" si="57">+P70-P69</f>
        <v>65</v>
      </c>
      <c r="U70" s="36">
        <f t="shared" ref="U70:U73" si="58">+T70+U69</f>
        <v>650</v>
      </c>
      <c r="V70" s="39">
        <f t="shared" ref="V70:V73" si="59">(R70+R69)/2</f>
        <v>8.299999999999999E-2</v>
      </c>
      <c r="W70" s="39">
        <f t="shared" ref="W70:W73" si="60">V70*T70</f>
        <v>5.3949999999999996</v>
      </c>
      <c r="X70" s="37">
        <f t="shared" ref="X70:X73" si="61">+X69+W70</f>
        <v>43.25500000000001</v>
      </c>
      <c r="Y70" s="39" t="e">
        <f t="shared" si="42"/>
        <v>#REF!</v>
      </c>
      <c r="Z70" s="37"/>
      <c r="AA70" s="44">
        <v>0.35</v>
      </c>
      <c r="AB70" s="44">
        <v>0.35</v>
      </c>
      <c r="AC70" s="44">
        <v>0.35</v>
      </c>
      <c r="AD70" s="44" t="s">
        <v>60</v>
      </c>
      <c r="AE70" s="44">
        <f t="shared" si="43"/>
        <v>186.45999999999998</v>
      </c>
      <c r="AF70" s="44">
        <f t="shared" si="44"/>
        <v>227.88</v>
      </c>
      <c r="AG70" s="45" t="str">
        <f t="shared" si="45"/>
        <v>186.46 227.88</v>
      </c>
      <c r="AH70" s="44">
        <v>12</v>
      </c>
      <c r="AI70" s="47">
        <f t="shared" si="46"/>
        <v>77.710000000000008</v>
      </c>
      <c r="AJ70" s="47">
        <f t="shared" si="47"/>
        <v>94.97</v>
      </c>
      <c r="AK70" s="45" t="str">
        <f t="shared" si="48"/>
        <v>77.71 94.97</v>
      </c>
      <c r="AL70" s="36">
        <f t="shared" si="49"/>
        <v>145</v>
      </c>
      <c r="AM70" s="36">
        <f t="shared" si="50"/>
        <v>250</v>
      </c>
      <c r="AN70" s="44">
        <v>2393.5</v>
      </c>
      <c r="AO70" s="44">
        <v>226.7</v>
      </c>
      <c r="AP70" s="44">
        <v>95</v>
      </c>
      <c r="AQ70" s="35">
        <v>25</v>
      </c>
      <c r="AR70" s="46">
        <f t="shared" si="13"/>
        <v>0.65764084547292945</v>
      </c>
      <c r="AS70" s="47">
        <f t="shared" si="51"/>
        <v>1574.0633636394566</v>
      </c>
      <c r="AT70" s="47">
        <f t="shared" si="52"/>
        <v>197.42132309316551</v>
      </c>
      <c r="AU70" s="48">
        <f t="shared" si="53"/>
        <v>82.183188106073175</v>
      </c>
      <c r="AV70" s="262"/>
      <c r="AW70" s="262"/>
      <c r="AX70" s="262"/>
      <c r="AY70" s="257"/>
      <c r="AZ70" s="257"/>
      <c r="BA70" s="257"/>
      <c r="BB70" s="257"/>
      <c r="BC70" s="257"/>
      <c r="BD70" s="257"/>
      <c r="BE70" s="257"/>
      <c r="BF70" s="257"/>
      <c r="BG70" s="260"/>
      <c r="BH70" s="260"/>
      <c r="BI70" s="257"/>
      <c r="BJ70" s="257"/>
      <c r="BK70" s="257"/>
      <c r="BL70" s="257">
        <f t="shared" si="54"/>
        <v>0</v>
      </c>
      <c r="BM70" s="257" t="e">
        <f>#REF!</f>
        <v>#REF!</v>
      </c>
      <c r="BN70" s="257"/>
      <c r="BO70" s="257"/>
      <c r="BP70" s="257">
        <f t="shared" si="55"/>
        <v>0</v>
      </c>
      <c r="BQ70" s="257" t="e">
        <f>#REF!</f>
        <v>#REF!</v>
      </c>
      <c r="BR70" s="257"/>
      <c r="BS70" s="260"/>
      <c r="BT70" s="260"/>
      <c r="BU70" s="255"/>
    </row>
    <row r="71" spans="1:73" s="42" customFormat="1" ht="49.95" customHeight="1" x14ac:dyDescent="0.3">
      <c r="A71" s="44">
        <v>68</v>
      </c>
      <c r="B71" s="45">
        <v>715</v>
      </c>
      <c r="C71" s="45" t="s">
        <v>67</v>
      </c>
      <c r="D71" s="45">
        <v>40000</v>
      </c>
      <c r="E71" s="44">
        <v>0.56000000000000005</v>
      </c>
      <c r="F71" s="37">
        <v>0.24399999999999999</v>
      </c>
      <c r="G71" s="37">
        <v>0.17100000000000001</v>
      </c>
      <c r="H71" s="37">
        <v>0.14000000000000001</v>
      </c>
      <c r="I71" s="37">
        <v>0.10299999999999999</v>
      </c>
      <c r="J71" s="37">
        <v>6.2E-2</v>
      </c>
      <c r="K71" s="37">
        <v>4.8000000000000001E-2</v>
      </c>
      <c r="L71" s="37">
        <v>3.3000000000000002E-2</v>
      </c>
      <c r="M71" s="37" t="str">
        <f t="shared" si="0"/>
        <v>0.244,0.171,0.14,0.103,0.062,0.048,0.033</v>
      </c>
      <c r="N71" s="37" t="s">
        <v>59</v>
      </c>
      <c r="O71" s="37"/>
      <c r="P71" s="38">
        <f t="shared" si="40"/>
        <v>715</v>
      </c>
      <c r="Q71" s="36">
        <f t="shared" ref="Q71:Q73" si="62">+P71-P70</f>
        <v>65</v>
      </c>
      <c r="R71" s="37">
        <f t="shared" si="41"/>
        <v>0.10399999999999998</v>
      </c>
      <c r="S71" s="36">
        <f t="shared" si="56"/>
        <v>68</v>
      </c>
      <c r="T71" s="36">
        <f t="shared" si="57"/>
        <v>65</v>
      </c>
      <c r="U71" s="36">
        <f t="shared" si="58"/>
        <v>715</v>
      </c>
      <c r="V71" s="39">
        <f t="shared" si="59"/>
        <v>8.299999999999999E-2</v>
      </c>
      <c r="W71" s="39">
        <f t="shared" si="60"/>
        <v>5.3949999999999996</v>
      </c>
      <c r="X71" s="37">
        <f t="shared" si="61"/>
        <v>48.650000000000006</v>
      </c>
      <c r="Y71" s="39" t="e">
        <f t="shared" si="42"/>
        <v>#REF!</v>
      </c>
      <c r="Z71" s="37"/>
      <c r="AA71" s="44">
        <v>0.35</v>
      </c>
      <c r="AB71" s="44">
        <v>0.35</v>
      </c>
      <c r="AC71" s="44">
        <v>0.35</v>
      </c>
      <c r="AD71" s="44" t="s">
        <v>60</v>
      </c>
      <c r="AE71" s="44">
        <f t="shared" si="43"/>
        <v>186.45999999999998</v>
      </c>
      <c r="AF71" s="44">
        <f t="shared" si="44"/>
        <v>227.88</v>
      </c>
      <c r="AG71" s="45" t="str">
        <f t="shared" si="45"/>
        <v>186.46 227.88</v>
      </c>
      <c r="AH71" s="44">
        <v>12</v>
      </c>
      <c r="AI71" s="47">
        <f t="shared" si="46"/>
        <v>77.710000000000008</v>
      </c>
      <c r="AJ71" s="47">
        <f t="shared" si="47"/>
        <v>94.97</v>
      </c>
      <c r="AK71" s="45" t="str">
        <f t="shared" si="48"/>
        <v>77.71 94.97</v>
      </c>
      <c r="AL71" s="36">
        <f t="shared" si="49"/>
        <v>145</v>
      </c>
      <c r="AM71" s="36">
        <f t="shared" si="50"/>
        <v>250</v>
      </c>
      <c r="AN71" s="44">
        <v>2343.5</v>
      </c>
      <c r="AO71" s="44">
        <v>226.3</v>
      </c>
      <c r="AP71" s="44">
        <v>94.9</v>
      </c>
      <c r="AQ71" s="35">
        <v>25</v>
      </c>
      <c r="AR71" s="46">
        <f t="shared" si="13"/>
        <v>0.65764084547292945</v>
      </c>
      <c r="AS71" s="47">
        <f t="shared" si="51"/>
        <v>1541.1813213658102</v>
      </c>
      <c r="AT71" s="47">
        <f t="shared" si="52"/>
        <v>197.07848734982466</v>
      </c>
      <c r="AU71" s="48">
        <f t="shared" si="53"/>
        <v>82.093281630882302</v>
      </c>
      <c r="AV71" s="262"/>
      <c r="AW71" s="262"/>
      <c r="AX71" s="262"/>
      <c r="AY71" s="257"/>
      <c r="AZ71" s="257"/>
      <c r="BA71" s="257"/>
      <c r="BB71" s="257"/>
      <c r="BC71" s="257"/>
      <c r="BD71" s="257"/>
      <c r="BE71" s="257"/>
      <c r="BF71" s="257"/>
      <c r="BG71" s="260"/>
      <c r="BH71" s="260"/>
      <c r="BI71" s="257"/>
      <c r="BJ71" s="257"/>
      <c r="BK71" s="257"/>
      <c r="BL71" s="257">
        <f t="shared" si="54"/>
        <v>0</v>
      </c>
      <c r="BM71" s="257" t="e">
        <f>#REF!</f>
        <v>#REF!</v>
      </c>
      <c r="BN71" s="257" t="e">
        <f t="shared" ref="BN71" si="63">IF(BL71&lt;BM71,"Safe","Unsafe")</f>
        <v>#REF!</v>
      </c>
      <c r="BO71" s="257"/>
      <c r="BP71" s="257">
        <f t="shared" si="55"/>
        <v>0</v>
      </c>
      <c r="BQ71" s="257" t="e">
        <f>#REF!</f>
        <v>#REF!</v>
      </c>
      <c r="BR71" s="257" t="e">
        <f t="shared" ref="BR71" si="64">IF(BP71&lt;BQ71,"Safe","Unsafe")</f>
        <v>#REF!</v>
      </c>
      <c r="BS71" s="260"/>
      <c r="BT71" s="260"/>
      <c r="BU71" s="255"/>
    </row>
    <row r="72" spans="1:73" s="42" customFormat="1" ht="49.95" customHeight="1" x14ac:dyDescent="0.3">
      <c r="A72" s="44">
        <v>69</v>
      </c>
      <c r="B72" s="45">
        <v>780</v>
      </c>
      <c r="C72" s="45" t="s">
        <v>67</v>
      </c>
      <c r="D72" s="45">
        <v>40000</v>
      </c>
      <c r="E72" s="44">
        <v>0.56000000000000005</v>
      </c>
      <c r="F72" s="37">
        <v>0.19700000000000001</v>
      </c>
      <c r="G72" s="37">
        <v>0.14199999999999999</v>
      </c>
      <c r="H72" s="37">
        <v>0.123</v>
      </c>
      <c r="I72" s="37">
        <v>9.7000000000000003E-2</v>
      </c>
      <c r="J72" s="37">
        <v>6.7000000000000004E-2</v>
      </c>
      <c r="K72" s="37">
        <v>5.3999999999999999E-2</v>
      </c>
      <c r="L72" s="37">
        <v>3.9E-2</v>
      </c>
      <c r="M72" s="37" t="str">
        <f t="shared" ref="M72:M73" si="65">CONCATENATE(F72,",",G72,",",H72,",",I72,",",J72,",",K72,",",L72)</f>
        <v>0.197,0.142,0.123,0.097,0.067,0.054,0.039</v>
      </c>
      <c r="N72" s="37" t="s">
        <v>59</v>
      </c>
      <c r="O72" s="37"/>
      <c r="P72" s="38">
        <f t="shared" si="40"/>
        <v>780</v>
      </c>
      <c r="Q72" s="36">
        <f t="shared" si="62"/>
        <v>65</v>
      </c>
      <c r="R72" s="37">
        <f t="shared" si="41"/>
        <v>7.400000000000001E-2</v>
      </c>
      <c r="S72" s="36">
        <f t="shared" si="56"/>
        <v>69</v>
      </c>
      <c r="T72" s="36">
        <f t="shared" si="57"/>
        <v>65</v>
      </c>
      <c r="U72" s="36">
        <f t="shared" si="58"/>
        <v>780</v>
      </c>
      <c r="V72" s="39">
        <f t="shared" si="59"/>
        <v>8.8999999999999996E-2</v>
      </c>
      <c r="W72" s="39">
        <f t="shared" si="60"/>
        <v>5.7850000000000001</v>
      </c>
      <c r="X72" s="37">
        <f t="shared" si="61"/>
        <v>54.435000000000002</v>
      </c>
      <c r="Y72" s="39" t="e">
        <f t="shared" si="42"/>
        <v>#REF!</v>
      </c>
      <c r="Z72" s="37"/>
      <c r="AA72" s="44">
        <v>0.35</v>
      </c>
      <c r="AB72" s="44">
        <v>0.35</v>
      </c>
      <c r="AC72" s="44">
        <v>0.35</v>
      </c>
      <c r="AD72" s="44" t="s">
        <v>60</v>
      </c>
      <c r="AE72" s="44">
        <f t="shared" si="43"/>
        <v>186.45999999999998</v>
      </c>
      <c r="AF72" s="44">
        <f t="shared" si="44"/>
        <v>227.88</v>
      </c>
      <c r="AG72" s="45" t="str">
        <f t="shared" si="45"/>
        <v>186.46 227.88</v>
      </c>
      <c r="AH72" s="44">
        <v>12</v>
      </c>
      <c r="AI72" s="47">
        <f t="shared" si="46"/>
        <v>77.710000000000008</v>
      </c>
      <c r="AJ72" s="47">
        <f t="shared" si="47"/>
        <v>94.97</v>
      </c>
      <c r="AK72" s="45" t="str">
        <f t="shared" si="48"/>
        <v>77.71 94.97</v>
      </c>
      <c r="AL72" s="36">
        <f t="shared" si="49"/>
        <v>145</v>
      </c>
      <c r="AM72" s="36">
        <f t="shared" si="50"/>
        <v>250</v>
      </c>
      <c r="AN72" s="44">
        <v>2375.8000000000002</v>
      </c>
      <c r="AO72" s="44">
        <v>226.7</v>
      </c>
      <c r="AP72" s="44">
        <v>95</v>
      </c>
      <c r="AQ72" s="35">
        <v>25</v>
      </c>
      <c r="AR72" s="46">
        <f t="shared" si="13"/>
        <v>0.65764084547292945</v>
      </c>
      <c r="AS72" s="47">
        <f t="shared" si="51"/>
        <v>1562.4231206745858</v>
      </c>
      <c r="AT72" s="47">
        <f t="shared" si="52"/>
        <v>197.42132309316551</v>
      </c>
      <c r="AU72" s="48">
        <f t="shared" si="53"/>
        <v>82.183188106073175</v>
      </c>
      <c r="AV72" s="262"/>
      <c r="AW72" s="262"/>
      <c r="AX72" s="262"/>
      <c r="AY72" s="257"/>
      <c r="AZ72" s="257"/>
      <c r="BA72" s="257"/>
      <c r="BB72" s="257"/>
      <c r="BC72" s="257"/>
      <c r="BD72" s="257"/>
      <c r="BE72" s="257"/>
      <c r="BF72" s="257"/>
      <c r="BG72" s="260"/>
      <c r="BH72" s="260"/>
      <c r="BI72" s="257"/>
      <c r="BJ72" s="257"/>
      <c r="BK72" s="257">
        <v>1.8239999999999999E-4</v>
      </c>
      <c r="BL72" s="257">
        <f t="shared" si="54"/>
        <v>182.39999999999998</v>
      </c>
      <c r="BM72" s="257" t="e">
        <f>#REF!</f>
        <v>#REF!</v>
      </c>
      <c r="BN72" s="257"/>
      <c r="BO72" s="257"/>
      <c r="BP72" s="257">
        <f t="shared" si="55"/>
        <v>0</v>
      </c>
      <c r="BQ72" s="257" t="e">
        <f>#REF!</f>
        <v>#REF!</v>
      </c>
      <c r="BR72" s="257"/>
      <c r="BS72" s="260"/>
      <c r="BT72" s="260"/>
      <c r="BU72" s="255"/>
    </row>
    <row r="73" spans="1:73" s="42" customFormat="1" ht="49.95" customHeight="1" x14ac:dyDescent="0.3">
      <c r="A73" s="44">
        <v>70</v>
      </c>
      <c r="B73" s="45">
        <v>840</v>
      </c>
      <c r="C73" s="45" t="s">
        <v>67</v>
      </c>
      <c r="D73" s="45">
        <v>40000</v>
      </c>
      <c r="E73" s="44">
        <v>0.56000000000000005</v>
      </c>
      <c r="F73" s="37">
        <v>0.27600000000000002</v>
      </c>
      <c r="G73" s="37">
        <v>0.22</v>
      </c>
      <c r="H73" s="37">
        <v>0.193</v>
      </c>
      <c r="I73" s="37">
        <v>0.16200000000000001</v>
      </c>
      <c r="J73" s="37">
        <v>0.114</v>
      </c>
      <c r="K73" s="37">
        <v>9.5000000000000001E-2</v>
      </c>
      <c r="L73" s="37">
        <v>6.9000000000000006E-2</v>
      </c>
      <c r="M73" s="37" t="str">
        <f t="shared" si="65"/>
        <v>0.276,0.22,0.193,0.162,0.114,0.095,0.069</v>
      </c>
      <c r="N73" s="37" t="s">
        <v>59</v>
      </c>
      <c r="O73" s="37"/>
      <c r="P73" s="38">
        <f t="shared" si="40"/>
        <v>840</v>
      </c>
      <c r="Q73" s="36">
        <f t="shared" si="62"/>
        <v>60</v>
      </c>
      <c r="R73" s="37">
        <f t="shared" si="41"/>
        <v>8.3000000000000018E-2</v>
      </c>
      <c r="S73" s="36">
        <f t="shared" si="56"/>
        <v>70</v>
      </c>
      <c r="T73" s="36">
        <f t="shared" si="57"/>
        <v>60</v>
      </c>
      <c r="U73" s="36">
        <f t="shared" si="58"/>
        <v>840</v>
      </c>
      <c r="V73" s="39">
        <f t="shared" si="59"/>
        <v>7.8500000000000014E-2</v>
      </c>
      <c r="W73" s="39">
        <f t="shared" si="60"/>
        <v>4.7100000000000009</v>
      </c>
      <c r="X73" s="37">
        <f t="shared" si="61"/>
        <v>59.145000000000003</v>
      </c>
      <c r="Y73" s="39" t="e">
        <f t="shared" si="42"/>
        <v>#REF!</v>
      </c>
      <c r="Z73" s="37"/>
      <c r="AA73" s="44">
        <v>0.35</v>
      </c>
      <c r="AB73" s="44">
        <v>0.35</v>
      </c>
      <c r="AC73" s="44">
        <v>0.35</v>
      </c>
      <c r="AD73" s="44" t="s">
        <v>60</v>
      </c>
      <c r="AE73" s="44">
        <f t="shared" si="43"/>
        <v>186.45999999999998</v>
      </c>
      <c r="AF73" s="44">
        <f t="shared" si="44"/>
        <v>227.88</v>
      </c>
      <c r="AG73" s="45" t="str">
        <f t="shared" si="45"/>
        <v>186.46 227.88</v>
      </c>
      <c r="AH73" s="44">
        <v>12</v>
      </c>
      <c r="AI73" s="47">
        <f t="shared" si="46"/>
        <v>77.710000000000008</v>
      </c>
      <c r="AJ73" s="47">
        <f t="shared" si="47"/>
        <v>94.97</v>
      </c>
      <c r="AK73" s="45" t="str">
        <f t="shared" si="48"/>
        <v>77.71 94.97</v>
      </c>
      <c r="AL73" s="36">
        <f t="shared" si="49"/>
        <v>145</v>
      </c>
      <c r="AM73" s="36">
        <f t="shared" si="50"/>
        <v>250</v>
      </c>
      <c r="AN73" s="44">
        <v>2400</v>
      </c>
      <c r="AO73" s="44">
        <v>227.6</v>
      </c>
      <c r="AP73" s="44">
        <v>95</v>
      </c>
      <c r="AQ73" s="35">
        <v>25</v>
      </c>
      <c r="AR73" s="46">
        <f t="shared" ref="AR73" si="66">(1-0.238*LN(35))/(1-0.238*LN(AQ73))</f>
        <v>0.65764084547292945</v>
      </c>
      <c r="AS73" s="47">
        <f t="shared" si="51"/>
        <v>1578.3380291350306</v>
      </c>
      <c r="AT73" s="47">
        <f t="shared" si="52"/>
        <v>198.19187302267594</v>
      </c>
      <c r="AU73" s="48">
        <f t="shared" si="53"/>
        <v>82.183188106073175</v>
      </c>
      <c r="AV73" s="262"/>
      <c r="AW73" s="262"/>
      <c r="AX73" s="262"/>
      <c r="AY73" s="258"/>
      <c r="AZ73" s="258"/>
      <c r="BA73" s="258"/>
      <c r="BB73" s="258"/>
      <c r="BC73" s="258"/>
      <c r="BD73" s="258"/>
      <c r="BE73" s="258"/>
      <c r="BF73" s="258"/>
      <c r="BG73" s="261"/>
      <c r="BH73" s="261"/>
      <c r="BI73" s="258"/>
      <c r="BJ73" s="258"/>
      <c r="BK73" s="258"/>
      <c r="BL73" s="258">
        <f t="shared" si="54"/>
        <v>0</v>
      </c>
      <c r="BM73" s="258" t="e">
        <f>#REF!</f>
        <v>#REF!</v>
      </c>
      <c r="BN73" s="258"/>
      <c r="BO73" s="258"/>
      <c r="BP73" s="258">
        <f t="shared" si="55"/>
        <v>0</v>
      </c>
      <c r="BQ73" s="258" t="e">
        <f>#REF!</f>
        <v>#REF!</v>
      </c>
      <c r="BR73" s="258"/>
      <c r="BS73" s="261"/>
      <c r="BT73" s="261"/>
      <c r="BU73" s="255"/>
    </row>
    <row r="74" spans="1:73" ht="34.200000000000003" customHeight="1" x14ac:dyDescent="0.3">
      <c r="A74" s="18"/>
      <c r="B74" s="19"/>
      <c r="C74" s="19"/>
      <c r="D74" s="19"/>
      <c r="E74" s="18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  <c r="Q74" s="22"/>
      <c r="R74" s="20"/>
      <c r="S74" s="22"/>
      <c r="T74" s="22"/>
      <c r="U74" s="22"/>
      <c r="V74" s="23"/>
      <c r="W74" s="23"/>
      <c r="X74" s="20"/>
      <c r="Y74" s="23"/>
      <c r="Z74" s="20"/>
      <c r="AA74" s="18"/>
      <c r="AB74" s="18"/>
      <c r="AC74" s="18"/>
      <c r="AD74" s="18"/>
      <c r="AE74" s="18"/>
      <c r="AF74" s="18"/>
      <c r="AG74" s="19"/>
      <c r="AH74" s="18"/>
      <c r="AI74" s="24"/>
      <c r="AJ74" s="24"/>
      <c r="AK74" s="19"/>
      <c r="AL74" s="22"/>
      <c r="AM74" s="22"/>
      <c r="AN74" s="18"/>
      <c r="AO74" s="18"/>
      <c r="AP74" s="18"/>
      <c r="AQ74" s="25"/>
      <c r="AR74" s="26"/>
      <c r="AS74" s="24"/>
      <c r="AT74" s="24"/>
      <c r="AU74" s="24"/>
      <c r="AV74" s="17"/>
      <c r="AW74" s="17"/>
      <c r="AX74" s="17"/>
      <c r="AY74" s="32"/>
      <c r="AZ74" s="17"/>
      <c r="BA74" s="29"/>
      <c r="BB74" s="17"/>
      <c r="BC74" s="32"/>
      <c r="BD74" s="17"/>
      <c r="BE74" s="17"/>
      <c r="BF74" s="17"/>
      <c r="BG74" s="17"/>
      <c r="BH74" s="17"/>
      <c r="BI74" s="17"/>
      <c r="BJ74" s="27"/>
      <c r="BK74" s="28"/>
      <c r="BL74" s="25"/>
      <c r="BM74" s="24"/>
      <c r="BN74" s="24"/>
      <c r="BO74" s="24"/>
      <c r="BP74" s="25"/>
      <c r="BQ74" s="24"/>
      <c r="BU74" s="255"/>
    </row>
    <row r="75" spans="1:73" ht="34.200000000000003" customHeight="1" x14ac:dyDescent="0.3">
      <c r="A75" s="18"/>
      <c r="B75" s="19"/>
      <c r="C75" s="19"/>
      <c r="D75" s="19"/>
      <c r="E75" s="18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  <c r="Q75" s="22"/>
      <c r="R75" s="20"/>
      <c r="S75" s="22"/>
      <c r="T75" s="22"/>
      <c r="U75" s="22"/>
      <c r="V75" s="23"/>
      <c r="W75" s="23"/>
      <c r="X75" s="20"/>
      <c r="Y75" s="23"/>
      <c r="Z75" s="20"/>
      <c r="AA75" s="18"/>
      <c r="AB75" s="18"/>
      <c r="AC75" s="18"/>
      <c r="AD75" s="18"/>
      <c r="AE75" s="18"/>
      <c r="AF75" s="18"/>
      <c r="AG75" s="19"/>
      <c r="AH75" s="18"/>
      <c r="AI75" s="24"/>
      <c r="AJ75" s="24"/>
      <c r="AK75" s="19"/>
      <c r="AL75" s="22"/>
      <c r="AM75" s="22"/>
      <c r="AN75" s="18"/>
      <c r="AO75" s="18"/>
      <c r="AP75" s="18"/>
      <c r="AQ75" s="25"/>
      <c r="AR75" s="26"/>
      <c r="AS75" s="24"/>
      <c r="AT75" s="24"/>
      <c r="AU75" s="24"/>
      <c r="AV75" s="17"/>
      <c r="AW75" s="17"/>
      <c r="AX75" s="17"/>
      <c r="AY75" s="32"/>
      <c r="AZ75" s="17"/>
      <c r="BA75" s="29"/>
      <c r="BB75" s="17"/>
      <c r="BC75" s="32"/>
      <c r="BD75" s="17"/>
      <c r="BE75" s="17"/>
      <c r="BF75" s="17"/>
      <c r="BG75" s="17"/>
      <c r="BH75" s="17"/>
      <c r="BI75" s="17"/>
      <c r="BJ75" s="27"/>
      <c r="BK75" s="28"/>
      <c r="BL75" s="25"/>
      <c r="BM75" s="24"/>
      <c r="BN75" s="24"/>
      <c r="BO75" s="24"/>
      <c r="BP75" s="25"/>
      <c r="BQ75" s="24"/>
      <c r="BU75" s="255"/>
    </row>
    <row r="76" spans="1:73" ht="34.200000000000003" customHeight="1" x14ac:dyDescent="0.3">
      <c r="A76" s="18"/>
      <c r="B76" s="19"/>
      <c r="C76" s="19"/>
      <c r="D76" s="19"/>
      <c r="E76" s="18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  <c r="Q76" s="22"/>
      <c r="R76" s="20"/>
      <c r="S76" s="22"/>
      <c r="T76" s="22"/>
      <c r="U76" s="22"/>
      <c r="V76" s="23"/>
      <c r="W76" s="23"/>
      <c r="X76" s="20"/>
      <c r="Y76" s="23"/>
      <c r="Z76" s="20"/>
      <c r="AA76" s="18"/>
      <c r="AB76" s="18"/>
      <c r="AC76" s="18"/>
      <c r="AD76" s="18"/>
      <c r="AE76" s="18"/>
      <c r="AF76" s="18"/>
      <c r="AG76" s="19"/>
      <c r="AH76" s="18"/>
      <c r="AI76" s="24"/>
      <c r="AJ76" s="24"/>
      <c r="AK76" s="19"/>
      <c r="AL76" s="22"/>
      <c r="AM76" s="22"/>
      <c r="AN76" s="18"/>
      <c r="AO76" s="18"/>
      <c r="AP76" s="18"/>
      <c r="AQ76" s="25"/>
      <c r="AR76" s="26"/>
      <c r="AS76" s="24"/>
      <c r="AT76" s="24"/>
      <c r="AU76" s="24"/>
      <c r="AV76" s="17"/>
      <c r="AW76" s="17"/>
      <c r="AX76" s="17"/>
      <c r="AY76" s="32"/>
      <c r="AZ76" s="17"/>
      <c r="BA76" s="29"/>
      <c r="BB76" s="17"/>
      <c r="BC76" s="32"/>
      <c r="BD76" s="17"/>
      <c r="BE76" s="17"/>
      <c r="BF76" s="17"/>
      <c r="BG76" s="17"/>
      <c r="BH76" s="17"/>
      <c r="BI76" s="17"/>
      <c r="BJ76" s="27"/>
      <c r="BK76" s="28"/>
      <c r="BL76" s="25"/>
      <c r="BM76" s="24"/>
      <c r="BN76" s="24"/>
      <c r="BO76" s="24"/>
      <c r="BP76" s="25"/>
      <c r="BQ76" s="24"/>
      <c r="BU76" s="255"/>
    </row>
    <row r="77" spans="1:73" ht="18" x14ac:dyDescent="0.3">
      <c r="C77" s="16" t="s">
        <v>12</v>
      </c>
      <c r="F77" s="15">
        <v>0.11899999999999999</v>
      </c>
      <c r="G77" s="15">
        <v>0.09</v>
      </c>
      <c r="H77" s="15">
        <v>7.2999999999999995E-2</v>
      </c>
      <c r="I77" s="15">
        <v>5.7000000000000002E-2</v>
      </c>
      <c r="J77" s="15">
        <v>0.04</v>
      </c>
      <c r="K77" s="15">
        <v>3.3000000000000002E-2</v>
      </c>
      <c r="L77" s="15">
        <v>2.6000000000000002E-2</v>
      </c>
      <c r="AL77" s="22"/>
      <c r="AM77" s="22"/>
      <c r="AQ77" s="25"/>
      <c r="BA77" s="29"/>
      <c r="BE77" s="17"/>
      <c r="BI77" s="17"/>
      <c r="BU77" s="255"/>
    </row>
    <row r="78" spans="1:73" x14ac:dyDescent="0.3">
      <c r="BU78" s="255"/>
    </row>
    <row r="94" spans="61:61" x14ac:dyDescent="0.3">
      <c r="BI94" s="4">
        <f>1622*12</f>
        <v>19464</v>
      </c>
    </row>
  </sheetData>
  <autoFilter ref="C1:C77" xr:uid="{00000000-0009-0000-0000-000005000000}"/>
  <mergeCells count="147">
    <mergeCell ref="BS18:BS31"/>
    <mergeCell ref="BT18:BT31"/>
    <mergeCell ref="BS32:BS45"/>
    <mergeCell ref="BT32:BT45"/>
    <mergeCell ref="BS46:BS59"/>
    <mergeCell ref="BT46:BT59"/>
    <mergeCell ref="BS60:BS73"/>
    <mergeCell ref="BT60:BT73"/>
    <mergeCell ref="BG2:BH2"/>
    <mergeCell ref="BG4:BG17"/>
    <mergeCell ref="BH4:BH17"/>
    <mergeCell ref="BG18:BG31"/>
    <mergeCell ref="BH18:BH31"/>
    <mergeCell ref="BG32:BG45"/>
    <mergeCell ref="BH32:BH45"/>
    <mergeCell ref="BG46:BG59"/>
    <mergeCell ref="BH46:BH59"/>
    <mergeCell ref="BG60:BG73"/>
    <mergeCell ref="BH60:BH73"/>
    <mergeCell ref="BK32:BK45"/>
    <mergeCell ref="BL32:BL45"/>
    <mergeCell ref="BM32:BM45"/>
    <mergeCell ref="BN32:BN45"/>
    <mergeCell ref="BP32:BP45"/>
    <mergeCell ref="BE46:BE59"/>
    <mergeCell ref="BD60:BD73"/>
    <mergeCell ref="BE60:BE73"/>
    <mergeCell ref="AY4:AY17"/>
    <mergeCell ref="BI4:BI17"/>
    <mergeCell ref="BI18:BI31"/>
    <mergeCell ref="BI32:BI45"/>
    <mergeCell ref="BI46:BI59"/>
    <mergeCell ref="BI60:BI73"/>
    <mergeCell ref="BC4:BC17"/>
    <mergeCell ref="BC18:BC31"/>
    <mergeCell ref="BC32:BC45"/>
    <mergeCell ref="BC46:BC59"/>
    <mergeCell ref="BC60:BC73"/>
    <mergeCell ref="AY18:AY31"/>
    <mergeCell ref="AY32:AY45"/>
    <mergeCell ref="BE4:BE17"/>
    <mergeCell ref="BD18:BD31"/>
    <mergeCell ref="BE18:BE31"/>
    <mergeCell ref="BD32:BD45"/>
    <mergeCell ref="BE32:BE45"/>
    <mergeCell ref="AZ46:AZ59"/>
    <mergeCell ref="BI2:BI3"/>
    <mergeCell ref="BJ2:BJ3"/>
    <mergeCell ref="AN2:AP2"/>
    <mergeCell ref="AQ2:AQ3"/>
    <mergeCell ref="AR2:AR3"/>
    <mergeCell ref="AS2:AU2"/>
    <mergeCell ref="AV2:AX2"/>
    <mergeCell ref="BL2:BR2"/>
    <mergeCell ref="BJ4:BJ17"/>
    <mergeCell ref="BK4:BK17"/>
    <mergeCell ref="BL4:BL17"/>
    <mergeCell ref="BM4:BM17"/>
    <mergeCell ref="BN4:BN17"/>
    <mergeCell ref="BP4:BP17"/>
    <mergeCell ref="BQ4:BQ17"/>
    <mergeCell ref="BD4:BD17"/>
    <mergeCell ref="AZ4:AZ17"/>
    <mergeCell ref="BA4:BA17"/>
    <mergeCell ref="A2:A3"/>
    <mergeCell ref="B2:B3"/>
    <mergeCell ref="C2:C3"/>
    <mergeCell ref="D2:D3"/>
    <mergeCell ref="E2:E3"/>
    <mergeCell ref="F2:L2"/>
    <mergeCell ref="AA2:AC2"/>
    <mergeCell ref="BF4:BF17"/>
    <mergeCell ref="AZ2:BF2"/>
    <mergeCell ref="AD2:AK2"/>
    <mergeCell ref="AL2:AM2"/>
    <mergeCell ref="A1:BT1"/>
    <mergeCell ref="BS2:BT2"/>
    <mergeCell ref="BS4:BS17"/>
    <mergeCell ref="BT4:BT17"/>
    <mergeCell ref="BN18:BN31"/>
    <mergeCell ref="AV60:AV73"/>
    <mergeCell ref="AW60:AW73"/>
    <mergeCell ref="AX60:AX73"/>
    <mergeCell ref="BR32:BR45"/>
    <mergeCell ref="BJ46:BJ59"/>
    <mergeCell ref="BK46:BK59"/>
    <mergeCell ref="BL46:BL59"/>
    <mergeCell ref="BM46:BM59"/>
    <mergeCell ref="BN46:BN59"/>
    <mergeCell ref="BP46:BP59"/>
    <mergeCell ref="BQ46:BQ59"/>
    <mergeCell ref="BR46:BR59"/>
    <mergeCell ref="BJ60:BJ73"/>
    <mergeCell ref="BK60:BK73"/>
    <mergeCell ref="BL60:BL73"/>
    <mergeCell ref="BM60:BM73"/>
    <mergeCell ref="AV32:AV45"/>
    <mergeCell ref="AW32:AW45"/>
    <mergeCell ref="AX32:AX45"/>
    <mergeCell ref="BN60:BN73"/>
    <mergeCell ref="BP60:BP73"/>
    <mergeCell ref="BQ60:BQ73"/>
    <mergeCell ref="BJ32:BJ45"/>
    <mergeCell ref="AV46:AV59"/>
    <mergeCell ref="AW46:AW59"/>
    <mergeCell ref="AX46:AX59"/>
    <mergeCell ref="AV4:AV17"/>
    <mergeCell ref="AW4:AW17"/>
    <mergeCell ref="AX4:AX17"/>
    <mergeCell ref="AV18:AV31"/>
    <mergeCell ref="AW18:AW31"/>
    <mergeCell ref="AX18:AX31"/>
    <mergeCell ref="BQ32:BQ45"/>
    <mergeCell ref="BA46:BA59"/>
    <mergeCell ref="AZ60:AZ73"/>
    <mergeCell ref="BA60:BA73"/>
    <mergeCell ref="BD46:BD59"/>
    <mergeCell ref="AZ18:AZ31"/>
    <mergeCell ref="BA18:BA31"/>
    <mergeCell ref="AZ32:AZ45"/>
    <mergeCell ref="BA32:BA45"/>
    <mergeCell ref="AY46:AY59"/>
    <mergeCell ref="AY60:AY73"/>
    <mergeCell ref="BU65:BU78"/>
    <mergeCell ref="BF18:BF31"/>
    <mergeCell ref="BF32:BF45"/>
    <mergeCell ref="BF46:BF59"/>
    <mergeCell ref="BF60:BF73"/>
    <mergeCell ref="BB4:BB17"/>
    <mergeCell ref="BB18:BB31"/>
    <mergeCell ref="BB32:BB45"/>
    <mergeCell ref="BB46:BB59"/>
    <mergeCell ref="BB60:BB73"/>
    <mergeCell ref="BR60:BR73"/>
    <mergeCell ref="BO4:BO17"/>
    <mergeCell ref="BO18:BO31"/>
    <mergeCell ref="BO32:BO45"/>
    <mergeCell ref="BO46:BO59"/>
    <mergeCell ref="BO60:BO73"/>
    <mergeCell ref="BR4:BR17"/>
    <mergeCell ref="BP18:BP31"/>
    <mergeCell ref="BQ18:BQ31"/>
    <mergeCell ref="BR18:BR31"/>
    <mergeCell ref="BJ18:BJ31"/>
    <mergeCell ref="BK18:BK31"/>
    <mergeCell ref="BL18:BL31"/>
    <mergeCell ref="BM18:BM31"/>
  </mergeCells>
  <phoneticPr fontId="14" type="noConversion"/>
  <printOptions horizontalCentered="1"/>
  <pageMargins left="0.25" right="0.2" top="0.75" bottom="0.75" header="0.3" footer="0.3"/>
  <pageSetup paperSize="8" scale="24" fitToHeight="100" orientation="landscape" horizontalDpi="1200" verticalDpi="1200" r:id="rId1"/>
  <headerFooter>
    <oddHeader>&amp;C&amp;20 &amp;R&amp;16ANNEXURE 1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94"/>
  <sheetViews>
    <sheetView view="pageBreakPreview" zoomScale="25" zoomScaleNormal="55" zoomScaleSheetLayoutView="25" workbookViewId="0">
      <selection activeCell="V19" sqref="V19"/>
    </sheetView>
  </sheetViews>
  <sheetFormatPr defaultColWidth="9.109375" defaultRowHeight="14.4" x14ac:dyDescent="0.3"/>
  <cols>
    <col min="1" max="1" width="13.109375" style="15" customWidth="1"/>
    <col min="2" max="2" width="15.88671875" style="16" customWidth="1"/>
    <col min="3" max="3" width="11.5546875" style="16" customWidth="1"/>
    <col min="4" max="4" width="16.44140625" style="15" bestFit="1" customWidth="1"/>
    <col min="5" max="5" width="12.44140625" style="15" bestFit="1" customWidth="1"/>
    <col min="6" max="12" width="10.44140625" style="15" bestFit="1" customWidth="1"/>
    <col min="13" max="13" width="52.5546875" style="15" hidden="1" customWidth="1"/>
    <col min="14" max="14" width="34" style="15" customWidth="1"/>
    <col min="15" max="15" width="17.6640625" style="15" customWidth="1"/>
    <col min="16" max="16" width="12.44140625" style="15" customWidth="1"/>
    <col min="17" max="17" width="15.6640625" style="15" customWidth="1"/>
    <col min="18" max="18" width="22.33203125" style="15" customWidth="1"/>
    <col min="19" max="19" width="23.109375" style="15" customWidth="1"/>
    <col min="20" max="20" width="27.33203125" style="15" customWidth="1"/>
    <col min="21" max="21" width="23.6640625" style="15" customWidth="1"/>
    <col min="22" max="22" width="31.5546875" style="15" customWidth="1"/>
    <col min="23" max="23" width="27.33203125" style="15" customWidth="1"/>
    <col min="24" max="24" width="24" style="15" customWidth="1"/>
    <col min="25" max="25" width="14.33203125" style="15" customWidth="1"/>
    <col min="26" max="26" width="32.33203125" style="15" customWidth="1"/>
    <col min="27" max="27" width="15.6640625" style="15" customWidth="1"/>
    <col min="28" max="28" width="12.33203125" style="15" customWidth="1"/>
    <col min="29" max="29" width="13" style="15" customWidth="1"/>
    <col min="30" max="30" width="21" style="15" customWidth="1"/>
    <col min="31" max="31" width="12.33203125" style="15" hidden="1" customWidth="1"/>
    <col min="32" max="32" width="15.6640625" style="15" hidden="1" customWidth="1"/>
    <col min="33" max="33" width="24.109375" style="15" customWidth="1"/>
    <col min="34" max="34" width="9.44140625" style="15" hidden="1" customWidth="1"/>
    <col min="35" max="36" width="13.88671875" style="15" hidden="1" customWidth="1"/>
    <col min="37" max="37" width="20.88671875" style="15" customWidth="1"/>
    <col min="38" max="38" width="22.33203125" style="15" customWidth="1"/>
    <col min="39" max="39" width="17.6640625" style="15" customWidth="1"/>
    <col min="40" max="40" width="22.33203125" style="15" customWidth="1"/>
    <col min="41" max="41" width="17.6640625" style="15" customWidth="1"/>
    <col min="42" max="42" width="19.33203125" style="15" customWidth="1"/>
    <col min="43" max="43" width="17.44140625" style="15" customWidth="1"/>
    <col min="44" max="44" width="17.5546875" style="15" customWidth="1"/>
    <col min="45" max="45" width="19.33203125" style="15" customWidth="1"/>
    <col min="46" max="46" width="17.44140625" style="15" customWidth="1"/>
    <col min="47" max="47" width="16.6640625" style="15" customWidth="1"/>
    <col min="48" max="48" width="18.6640625" style="15" customWidth="1"/>
    <col min="49" max="49" width="17.88671875" style="15" customWidth="1"/>
    <col min="50" max="50" width="18.33203125" style="15" customWidth="1"/>
    <col min="51" max="51" width="15.5546875" style="33" hidden="1" customWidth="1"/>
    <col min="52" max="52" width="26.44140625" style="15" customWidth="1"/>
    <col min="53" max="53" width="26" style="4" customWidth="1"/>
    <col min="54" max="54" width="20.33203125" style="4" hidden="1" customWidth="1"/>
    <col min="55" max="55" width="17.109375" style="34" hidden="1" customWidth="1"/>
    <col min="56" max="56" width="30.6640625" style="4" customWidth="1"/>
    <col min="57" max="57" width="27" style="4" customWidth="1"/>
    <col min="58" max="58" width="22.44140625" style="4" hidden="1" customWidth="1"/>
    <col min="59" max="60" width="22.44140625" style="4" customWidth="1"/>
    <col min="61" max="61" width="15.109375" style="4" customWidth="1"/>
    <col min="62" max="62" width="23.109375" style="4" customWidth="1"/>
    <col min="63" max="63" width="14.44140625" style="4" hidden="1" customWidth="1"/>
    <col min="64" max="64" width="27.6640625" style="4" customWidth="1"/>
    <col min="65" max="65" width="25.44140625" style="4" customWidth="1"/>
    <col min="66" max="66" width="20.44140625" style="4" hidden="1" customWidth="1"/>
    <col min="67" max="67" width="13" style="4" hidden="1" customWidth="1"/>
    <col min="68" max="69" width="27.33203125" style="4" bestFit="1" customWidth="1"/>
    <col min="70" max="70" width="15.33203125" style="15" hidden="1" customWidth="1"/>
    <col min="71" max="71" width="22.88671875" style="15" customWidth="1"/>
    <col min="72" max="72" width="24.5546875" style="15" customWidth="1"/>
    <col min="73" max="16384" width="9.109375" style="15"/>
  </cols>
  <sheetData>
    <row r="1" spans="1:72" s="5" customFormat="1" ht="40.200000000000003" customHeight="1" x14ac:dyDescent="0.3">
      <c r="A1" s="264" t="s">
        <v>69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  <c r="BJ1" s="265"/>
      <c r="BK1" s="265"/>
      <c r="BL1" s="265"/>
      <c r="BM1" s="265"/>
      <c r="BN1" s="265"/>
      <c r="BO1" s="265"/>
      <c r="BP1" s="265"/>
      <c r="BQ1" s="265"/>
      <c r="BR1" s="265"/>
      <c r="BS1" s="265"/>
      <c r="BT1" s="265"/>
    </row>
    <row r="2" spans="1:72" s="10" customFormat="1" ht="42.6" customHeight="1" x14ac:dyDescent="0.3">
      <c r="A2" s="268" t="s">
        <v>14</v>
      </c>
      <c r="B2" s="269" t="s">
        <v>15</v>
      </c>
      <c r="C2" s="270" t="s">
        <v>62</v>
      </c>
      <c r="D2" s="272" t="s">
        <v>16</v>
      </c>
      <c r="E2" s="268" t="s">
        <v>17</v>
      </c>
      <c r="F2" s="272" t="s">
        <v>18</v>
      </c>
      <c r="G2" s="272"/>
      <c r="H2" s="272"/>
      <c r="I2" s="272"/>
      <c r="J2" s="272"/>
      <c r="K2" s="272"/>
      <c r="L2" s="272"/>
      <c r="M2" s="6"/>
      <c r="N2" s="6"/>
      <c r="O2" s="6"/>
      <c r="P2" s="6"/>
      <c r="Q2" s="6"/>
      <c r="R2" s="6"/>
      <c r="S2" s="6"/>
      <c r="T2" s="7">
        <f>SUM(T4:T73)</f>
        <v>840</v>
      </c>
      <c r="U2" s="7">
        <f>$U$73</f>
        <v>840</v>
      </c>
      <c r="V2" s="6"/>
      <c r="W2" s="6"/>
      <c r="X2" s="8">
        <f>+X73</f>
        <v>50.837499999999999</v>
      </c>
      <c r="Y2" s="6"/>
      <c r="Z2" s="6"/>
      <c r="AA2" s="272" t="s">
        <v>19</v>
      </c>
      <c r="AB2" s="272"/>
      <c r="AC2" s="272"/>
      <c r="AD2" s="272" t="s">
        <v>20</v>
      </c>
      <c r="AE2" s="272"/>
      <c r="AF2" s="272"/>
      <c r="AG2" s="272"/>
      <c r="AH2" s="272"/>
      <c r="AI2" s="272"/>
      <c r="AJ2" s="272"/>
      <c r="AK2" s="272"/>
      <c r="AL2" s="272" t="s">
        <v>21</v>
      </c>
      <c r="AM2" s="272"/>
      <c r="AN2" s="272" t="s">
        <v>22</v>
      </c>
      <c r="AO2" s="272"/>
      <c r="AP2" s="272"/>
      <c r="AQ2" s="268" t="s">
        <v>23</v>
      </c>
      <c r="AR2" s="268" t="s">
        <v>24</v>
      </c>
      <c r="AS2" s="272" t="s">
        <v>25</v>
      </c>
      <c r="AT2" s="272"/>
      <c r="AU2" s="272"/>
      <c r="AV2" s="277" t="s">
        <v>26</v>
      </c>
      <c r="AW2" s="278"/>
      <c r="AX2" s="279"/>
      <c r="AY2" s="30"/>
      <c r="AZ2" s="273" t="s">
        <v>68</v>
      </c>
      <c r="BA2" s="274"/>
      <c r="BB2" s="274"/>
      <c r="BC2" s="274"/>
      <c r="BD2" s="274"/>
      <c r="BE2" s="274"/>
      <c r="BF2" s="275"/>
      <c r="BG2" s="281" t="s">
        <v>70</v>
      </c>
      <c r="BH2" s="282"/>
      <c r="BI2" s="268" t="s">
        <v>27</v>
      </c>
      <c r="BJ2" s="268" t="s">
        <v>28</v>
      </c>
      <c r="BK2" s="9"/>
      <c r="BL2" s="280" t="s">
        <v>29</v>
      </c>
      <c r="BM2" s="280"/>
      <c r="BN2" s="280"/>
      <c r="BO2" s="280"/>
      <c r="BP2" s="280"/>
      <c r="BQ2" s="280"/>
      <c r="BR2" s="280"/>
      <c r="BS2" s="266" t="s">
        <v>71</v>
      </c>
      <c r="BT2" s="267"/>
    </row>
    <row r="3" spans="1:72" s="10" customFormat="1" ht="94.5" customHeight="1" x14ac:dyDescent="0.3">
      <c r="A3" s="268"/>
      <c r="B3" s="269"/>
      <c r="C3" s="271"/>
      <c r="D3" s="272"/>
      <c r="E3" s="268"/>
      <c r="F3" s="6" t="s">
        <v>4</v>
      </c>
      <c r="G3" s="6" t="s">
        <v>5</v>
      </c>
      <c r="H3" s="6" t="s">
        <v>6</v>
      </c>
      <c r="I3" s="6" t="s">
        <v>7</v>
      </c>
      <c r="J3" s="6" t="s">
        <v>8</v>
      </c>
      <c r="K3" s="6" t="s">
        <v>9</v>
      </c>
      <c r="L3" s="6" t="s">
        <v>30</v>
      </c>
      <c r="M3" s="6"/>
      <c r="N3" s="6"/>
      <c r="O3" s="6"/>
      <c r="P3" s="11" t="s">
        <v>31</v>
      </c>
      <c r="Q3" s="11" t="s">
        <v>32</v>
      </c>
      <c r="R3" s="12" t="s">
        <v>33</v>
      </c>
      <c r="S3" s="12" t="s">
        <v>34</v>
      </c>
      <c r="T3" s="12" t="s">
        <v>35</v>
      </c>
      <c r="U3" s="12" t="s">
        <v>36</v>
      </c>
      <c r="V3" s="12" t="s">
        <v>37</v>
      </c>
      <c r="W3" s="12" t="s">
        <v>38</v>
      </c>
      <c r="X3" s="12" t="s">
        <v>39</v>
      </c>
      <c r="Y3" s="11" t="s">
        <v>40</v>
      </c>
      <c r="Z3" s="6"/>
      <c r="AA3" s="6" t="s">
        <v>41</v>
      </c>
      <c r="AB3" s="6" t="s">
        <v>42</v>
      </c>
      <c r="AC3" s="6" t="s">
        <v>43</v>
      </c>
      <c r="AD3" s="6" t="s">
        <v>41</v>
      </c>
      <c r="AE3" s="9" t="s">
        <v>44</v>
      </c>
      <c r="AF3" s="9" t="s">
        <v>45</v>
      </c>
      <c r="AG3" s="6" t="s">
        <v>42</v>
      </c>
      <c r="AH3" s="9" t="s">
        <v>46</v>
      </c>
      <c r="AI3" s="9" t="s">
        <v>47</v>
      </c>
      <c r="AJ3" s="9" t="s">
        <v>48</v>
      </c>
      <c r="AK3" s="6" t="s">
        <v>43</v>
      </c>
      <c r="AL3" s="6" t="s">
        <v>41</v>
      </c>
      <c r="AM3" s="6" t="s">
        <v>42</v>
      </c>
      <c r="AN3" s="6" t="s">
        <v>41</v>
      </c>
      <c r="AO3" s="6" t="s">
        <v>42</v>
      </c>
      <c r="AP3" s="6" t="s">
        <v>43</v>
      </c>
      <c r="AQ3" s="268"/>
      <c r="AR3" s="268"/>
      <c r="AS3" s="9" t="s">
        <v>49</v>
      </c>
      <c r="AT3" s="9" t="s">
        <v>50</v>
      </c>
      <c r="AU3" s="9" t="s">
        <v>51</v>
      </c>
      <c r="AV3" s="13" t="s">
        <v>41</v>
      </c>
      <c r="AW3" s="13" t="s">
        <v>42</v>
      </c>
      <c r="AX3" s="13" t="s">
        <v>43</v>
      </c>
      <c r="AY3" s="31"/>
      <c r="AZ3" s="14" t="s">
        <v>52</v>
      </c>
      <c r="BA3" s="14" t="s">
        <v>53</v>
      </c>
      <c r="BB3" s="14" t="s">
        <v>54</v>
      </c>
      <c r="BC3" s="31"/>
      <c r="BD3" s="14" t="s">
        <v>55</v>
      </c>
      <c r="BE3" s="14" t="s">
        <v>56</v>
      </c>
      <c r="BF3" s="14" t="s">
        <v>54</v>
      </c>
      <c r="BG3" s="14" t="s">
        <v>72</v>
      </c>
      <c r="BH3" s="14" t="s">
        <v>73</v>
      </c>
      <c r="BI3" s="276"/>
      <c r="BJ3" s="276"/>
      <c r="BK3" s="14"/>
      <c r="BL3" s="14" t="s">
        <v>57</v>
      </c>
      <c r="BM3" s="14" t="s">
        <v>53</v>
      </c>
      <c r="BN3" s="14" t="s">
        <v>54</v>
      </c>
      <c r="BO3" s="14"/>
      <c r="BP3" s="14" t="s">
        <v>58</v>
      </c>
      <c r="BQ3" s="14" t="s">
        <v>56</v>
      </c>
      <c r="BR3" s="14" t="s">
        <v>54</v>
      </c>
      <c r="BS3" s="14" t="s">
        <v>72</v>
      </c>
      <c r="BT3" s="14" t="s">
        <v>73</v>
      </c>
    </row>
    <row r="4" spans="1:72" s="42" customFormat="1" ht="55.2" customHeight="1" x14ac:dyDescent="0.3">
      <c r="A4" s="35">
        <v>1</v>
      </c>
      <c r="B4" s="36">
        <v>0</v>
      </c>
      <c r="C4" s="36" t="s">
        <v>63</v>
      </c>
      <c r="D4" s="36">
        <v>40000</v>
      </c>
      <c r="E4" s="35">
        <v>0.56000000000000005</v>
      </c>
      <c r="F4" s="37">
        <v>0.14899999999999999</v>
      </c>
      <c r="G4" s="37">
        <v>0.108</v>
      </c>
      <c r="H4" s="37">
        <v>8.8999999999999996E-2</v>
      </c>
      <c r="I4" s="37">
        <v>6.8000000000000005E-2</v>
      </c>
      <c r="J4" s="37">
        <v>4.4999999999999998E-2</v>
      </c>
      <c r="K4" s="37">
        <v>3.6999999999999998E-2</v>
      </c>
      <c r="L4" s="37">
        <v>2.7E-2</v>
      </c>
      <c r="M4" s="37" t="str">
        <f t="shared" ref="M4:M71" si="0">CONCATENATE(F4,",",G4,",",H4,",",I4,",",J4,",",K4,",",L4)</f>
        <v>0.149,0.108,0.089,0.068,0.045,0.037,0.027</v>
      </c>
      <c r="N4" s="37" t="s">
        <v>59</v>
      </c>
      <c r="O4" s="37"/>
      <c r="P4" s="38">
        <f>+B4</f>
        <v>0</v>
      </c>
      <c r="Q4" s="36">
        <v>0</v>
      </c>
      <c r="R4" s="37">
        <f>+F4-H4</f>
        <v>0.06</v>
      </c>
      <c r="S4" s="36">
        <v>1</v>
      </c>
      <c r="T4" s="36">
        <v>0</v>
      </c>
      <c r="U4" s="36">
        <f>+T4</f>
        <v>0</v>
      </c>
      <c r="V4" s="39">
        <v>0</v>
      </c>
      <c r="W4" s="39">
        <f>V4*T4</f>
        <v>0</v>
      </c>
      <c r="X4" s="39">
        <f>+W4</f>
        <v>0</v>
      </c>
      <c r="Y4" s="39">
        <f>X4-(($X$2/$U$2)*U4)</f>
        <v>0</v>
      </c>
      <c r="Z4" s="37"/>
      <c r="AA4" s="35">
        <v>0.35</v>
      </c>
      <c r="AB4" s="35">
        <v>0.35</v>
      </c>
      <c r="AC4" s="35">
        <v>0.35</v>
      </c>
      <c r="AD4" s="35" t="s">
        <v>60</v>
      </c>
      <c r="AE4" s="35">
        <f>ROUNDUP(0.2*(AM4)^0.45*AI4,2)</f>
        <v>186.45999999999998</v>
      </c>
      <c r="AF4" s="35">
        <f>ROUNDUP(0.2*(AM4)^0.45*AJ4,2)</f>
        <v>227.88</v>
      </c>
      <c r="AG4" s="36" t="str">
        <f>CONCATENATE(AE4," ",AF4)</f>
        <v>186.46 227.88</v>
      </c>
      <c r="AH4" s="35">
        <v>12</v>
      </c>
      <c r="AI4" s="40">
        <f>ROUNDUP(0.9*17.6*AH4^0.64,2)</f>
        <v>77.710000000000008</v>
      </c>
      <c r="AJ4" s="40">
        <f>ROUNDUP(1.1*17.6*AH4^0.64,2)</f>
        <v>94.97</v>
      </c>
      <c r="AK4" s="36" t="str">
        <f>CONCATENATE(AI4," ",AJ4)</f>
        <v>77.71 94.97</v>
      </c>
      <c r="AL4" s="36">
        <f>50+95</f>
        <v>145</v>
      </c>
      <c r="AM4" s="36">
        <f>115+135</f>
        <v>250</v>
      </c>
      <c r="AN4" s="40">
        <v>2398.4</v>
      </c>
      <c r="AO4" s="40">
        <v>227.4</v>
      </c>
      <c r="AP4" s="40">
        <v>94.9</v>
      </c>
      <c r="AQ4" s="35">
        <v>25</v>
      </c>
      <c r="AR4" s="37">
        <f>(1-0.238*LN(35))/(1-0.238*LN(AQ4))</f>
        <v>0.65764084547292945</v>
      </c>
      <c r="AS4" s="40">
        <f>AR4*AN4</f>
        <v>1577.2858037822741</v>
      </c>
      <c r="AT4" s="40">
        <f>10.5523*AO4^0.624-113.857</f>
        <v>198.02073885954385</v>
      </c>
      <c r="AU4" s="41">
        <f>3.351*AP4^0.7688-28.9</f>
        <v>82.093281630882302</v>
      </c>
      <c r="AV4" s="259">
        <v>1564.58</v>
      </c>
      <c r="AW4" s="259">
        <v>197.50700000000001</v>
      </c>
      <c r="AX4" s="259">
        <v>82.093279999999993</v>
      </c>
      <c r="AY4" s="259">
        <v>2.7629999999999999E-4</v>
      </c>
      <c r="AZ4" s="259">
        <f>AY4*10^6</f>
        <v>276.3</v>
      </c>
      <c r="BA4" s="259">
        <f>(1/($BI$4*10^6/(0.711*10^-4*(1/AV4)^0.854))^(1/3.89))*10^6</f>
        <v>204.27444912588277</v>
      </c>
      <c r="BB4" s="259" t="str">
        <f>IF(AZ4&lt;BA4,"Safe","Unsafe")</f>
        <v>Unsafe</v>
      </c>
      <c r="BC4" s="259">
        <v>5.3640000000000003E-4</v>
      </c>
      <c r="BD4" s="259">
        <f>BC4*10^6</f>
        <v>536.4</v>
      </c>
      <c r="BE4" s="259">
        <f>(1/((($BI$4*10^6/(1.41*10^-8)))^(1/4.5337)))*10^6</f>
        <v>416.02417627014421</v>
      </c>
      <c r="BF4" s="259" t="str">
        <f>IF(BD4&lt;BE4,"Safe","Unsafe")</f>
        <v>Unsafe</v>
      </c>
      <c r="BG4" s="286">
        <f>(0.711*10^-4*(1/AY4)^3.89*(1/AV4)^0.854)/10^6</f>
        <v>9.2657858603923025</v>
      </c>
      <c r="BH4" s="259">
        <f>(1.41*10^-8*(1/BC4)^4.5337)/10^6</f>
        <v>9.4784184926464672</v>
      </c>
      <c r="BI4" s="283">
        <v>30</v>
      </c>
      <c r="BJ4" s="259">
        <v>45</v>
      </c>
      <c r="BK4" s="259">
        <v>1.9440000000000001E-4</v>
      </c>
      <c r="BL4" s="259">
        <f>BK4*10^6</f>
        <v>194.4</v>
      </c>
      <c r="BM4" s="259">
        <f>BA4</f>
        <v>204.27444912588277</v>
      </c>
      <c r="BN4" s="259" t="str">
        <f>IF(BL4&lt;BM4,"Safe","Unsafe")</f>
        <v>Safe</v>
      </c>
      <c r="BO4" s="259">
        <v>3.7429999999999999E-4</v>
      </c>
      <c r="BP4" s="259">
        <f>BO4*10^6</f>
        <v>374.3</v>
      </c>
      <c r="BQ4" s="259">
        <f>BE4</f>
        <v>416.02417627014421</v>
      </c>
      <c r="BR4" s="259" t="str">
        <f>IF(BP4&lt;BQ4,"Safe","Unsafe")</f>
        <v>Safe</v>
      </c>
      <c r="BS4" s="286">
        <f>(0.711*10^-4*(1/BK4)^3.89*(1/AV4)^0.854)/10^6</f>
        <v>36.376880025170806</v>
      </c>
      <c r="BT4" s="259">
        <f>(1.41*10^-8*(1/BO4)^4.5337)/10^6</f>
        <v>48.440919967263547</v>
      </c>
    </row>
    <row r="5" spans="1:72" s="42" customFormat="1" ht="55.2" customHeight="1" x14ac:dyDescent="0.3">
      <c r="A5" s="35">
        <v>2</v>
      </c>
      <c r="B5" s="36">
        <v>0</v>
      </c>
      <c r="C5" s="36" t="s">
        <v>64</v>
      </c>
      <c r="D5" s="36">
        <v>40000</v>
      </c>
      <c r="E5" s="35">
        <v>0.56000000000000005</v>
      </c>
      <c r="F5" s="37">
        <v>0.12</v>
      </c>
      <c r="G5" s="37">
        <v>8.3000000000000004E-2</v>
      </c>
      <c r="H5" s="37">
        <v>6.9000000000000006E-2</v>
      </c>
      <c r="I5" s="37">
        <v>5.6000000000000001E-2</v>
      </c>
      <c r="J5" s="37">
        <v>0.04</v>
      </c>
      <c r="K5" s="37">
        <v>3.3000000000000002E-2</v>
      </c>
      <c r="L5" s="37">
        <v>2.4E-2</v>
      </c>
      <c r="M5" s="37" t="str">
        <f t="shared" si="0"/>
        <v>0.12,0.083,0.069,0.056,0.04,0.033,0.024</v>
      </c>
      <c r="N5" s="37" t="s">
        <v>59</v>
      </c>
      <c r="O5" s="37"/>
      <c r="P5" s="38">
        <f t="shared" ref="P5:P68" si="1">+B5</f>
        <v>0</v>
      </c>
      <c r="Q5" s="36">
        <f>+P5-P4</f>
        <v>0</v>
      </c>
      <c r="R5" s="37">
        <f t="shared" ref="R5:R68" si="2">+F5-H5</f>
        <v>5.099999999999999E-2</v>
      </c>
      <c r="S5" s="36">
        <f>+S4+1</f>
        <v>2</v>
      </c>
      <c r="T5" s="36">
        <f>+P5-P4</f>
        <v>0</v>
      </c>
      <c r="U5" s="36">
        <f>+T5+U4</f>
        <v>0</v>
      </c>
      <c r="V5" s="39">
        <f>(R5+R4)/2</f>
        <v>5.5499999999999994E-2</v>
      </c>
      <c r="W5" s="39">
        <f t="shared" ref="W5:W68" si="3">V5*T5</f>
        <v>0</v>
      </c>
      <c r="X5" s="37">
        <f>+X4+W5</f>
        <v>0</v>
      </c>
      <c r="Y5" s="39">
        <f>X5-(($X$2/$U$2)*U5)</f>
        <v>0</v>
      </c>
      <c r="Z5" s="37"/>
      <c r="AA5" s="35">
        <v>0.35</v>
      </c>
      <c r="AB5" s="35">
        <v>0.35</v>
      </c>
      <c r="AC5" s="35">
        <v>0.35</v>
      </c>
      <c r="AD5" s="35" t="s">
        <v>60</v>
      </c>
      <c r="AE5" s="35">
        <f t="shared" ref="AE5:AE68" si="4">ROUNDUP(0.2*(AM5)^0.45*AI5,2)</f>
        <v>186.45999999999998</v>
      </c>
      <c r="AF5" s="35">
        <f t="shared" ref="AF5:AF68" si="5">ROUNDUP(0.2*(AM5)^0.45*AJ5,2)</f>
        <v>227.88</v>
      </c>
      <c r="AG5" s="36" t="str">
        <f t="shared" ref="AG5:AG68" si="6">CONCATENATE(AE5," ",AF5)</f>
        <v>186.46 227.88</v>
      </c>
      <c r="AH5" s="35">
        <v>12</v>
      </c>
      <c r="AI5" s="40">
        <f t="shared" ref="AI5:AI68" si="7">ROUNDUP(0.9*17.6*AH5^0.64,2)</f>
        <v>77.710000000000008</v>
      </c>
      <c r="AJ5" s="40">
        <f t="shared" ref="AJ5:AJ68" si="8">ROUNDUP(1.1*17.6*AH5^0.64,2)</f>
        <v>94.97</v>
      </c>
      <c r="AK5" s="36" t="str">
        <f t="shared" ref="AK5:AK68" si="9">CONCATENATE(AI5," ",AJ5)</f>
        <v>77.71 94.97</v>
      </c>
      <c r="AL5" s="36">
        <f t="shared" ref="AL5:AL68" si="10">50+95</f>
        <v>145</v>
      </c>
      <c r="AM5" s="36">
        <f t="shared" ref="AM5:AM68" si="11">115+135</f>
        <v>250</v>
      </c>
      <c r="AN5" s="40">
        <v>2396.8000000000002</v>
      </c>
      <c r="AO5" s="40">
        <v>227.4</v>
      </c>
      <c r="AP5" s="40">
        <v>94.9</v>
      </c>
      <c r="AQ5" s="35">
        <v>25</v>
      </c>
      <c r="AR5" s="37">
        <f t="shared" ref="AR5:AR72" si="12">(1-0.238*LN(35))/(1-0.238*LN(AQ5))</f>
        <v>0.65764084547292945</v>
      </c>
      <c r="AS5" s="40">
        <f t="shared" ref="AS5:AS68" si="13">AR5*AN5</f>
        <v>1576.2335784295174</v>
      </c>
      <c r="AT5" s="40">
        <f t="shared" ref="AT5:AT68" si="14">10.5523*AO5^0.624-113.857</f>
        <v>198.02073885954385</v>
      </c>
      <c r="AU5" s="41">
        <f t="shared" ref="AU5:AU68" si="15">3.351*AP5^0.7688-28.9</f>
        <v>82.093281630882302</v>
      </c>
      <c r="AV5" s="260"/>
      <c r="AW5" s="260"/>
      <c r="AX5" s="260"/>
      <c r="AY5" s="260"/>
      <c r="AZ5" s="260"/>
      <c r="BA5" s="260"/>
      <c r="BB5" s="260"/>
      <c r="BC5" s="260"/>
      <c r="BD5" s="260"/>
      <c r="BE5" s="260"/>
      <c r="BF5" s="260"/>
      <c r="BG5" s="287"/>
      <c r="BH5" s="260"/>
      <c r="BI5" s="284"/>
      <c r="BJ5" s="260"/>
      <c r="BK5" s="260"/>
      <c r="BL5" s="260">
        <f t="shared" ref="BL5:BL68" si="16">BK5*10^6</f>
        <v>0</v>
      </c>
      <c r="BM5" s="260" t="e">
        <f>#REF!</f>
        <v>#REF!</v>
      </c>
      <c r="BN5" s="260"/>
      <c r="BO5" s="260"/>
      <c r="BP5" s="260">
        <f t="shared" ref="BP5:BP68" si="17">BO5*10^6</f>
        <v>0</v>
      </c>
      <c r="BQ5" s="260" t="e">
        <f>#REF!</f>
        <v>#REF!</v>
      </c>
      <c r="BR5" s="260"/>
      <c r="BS5" s="287"/>
      <c r="BT5" s="260"/>
    </row>
    <row r="6" spans="1:72" s="42" customFormat="1" ht="55.2" customHeight="1" x14ac:dyDescent="0.3">
      <c r="A6" s="35">
        <v>3</v>
      </c>
      <c r="B6" s="36">
        <v>0</v>
      </c>
      <c r="C6" s="36" t="s">
        <v>65</v>
      </c>
      <c r="D6" s="36">
        <v>40000</v>
      </c>
      <c r="E6" s="35">
        <v>0.56000000000000005</v>
      </c>
      <c r="F6" s="37">
        <v>9.6000000000000002E-2</v>
      </c>
      <c r="G6" s="37">
        <v>7.3999999999999996E-2</v>
      </c>
      <c r="H6" s="37">
        <v>6.2E-2</v>
      </c>
      <c r="I6" s="37">
        <v>4.9000000000000002E-2</v>
      </c>
      <c r="J6" s="37">
        <v>3.6000000000000004E-2</v>
      </c>
      <c r="K6" s="37">
        <v>2.9000000000000001E-2</v>
      </c>
      <c r="L6" s="37">
        <v>8.0000000000000002E-3</v>
      </c>
      <c r="M6" s="37" t="str">
        <f t="shared" si="0"/>
        <v>0.096,0.074,0.062,0.049,0.036,0.029,0.008</v>
      </c>
      <c r="N6" s="37" t="s">
        <v>59</v>
      </c>
      <c r="O6" s="37"/>
      <c r="P6" s="38">
        <f t="shared" si="1"/>
        <v>0</v>
      </c>
      <c r="Q6" s="36">
        <f t="shared" ref="Q6:Q69" si="18">+P6-P5</f>
        <v>0</v>
      </c>
      <c r="R6" s="37">
        <f t="shared" si="2"/>
        <v>3.4000000000000002E-2</v>
      </c>
      <c r="S6" s="36">
        <f t="shared" ref="S6:S69" si="19">+S5+1</f>
        <v>3</v>
      </c>
      <c r="T6" s="36">
        <f t="shared" ref="T6:T69" si="20">+P6-P5</f>
        <v>0</v>
      </c>
      <c r="U6" s="36">
        <f t="shared" ref="U6:U69" si="21">+T6+U5</f>
        <v>0</v>
      </c>
      <c r="V6" s="39">
        <f t="shared" ref="V6:V69" si="22">(R6+R5)/2</f>
        <v>4.2499999999999996E-2</v>
      </c>
      <c r="W6" s="39">
        <f t="shared" si="3"/>
        <v>0</v>
      </c>
      <c r="X6" s="37">
        <f t="shared" ref="X6:X69" si="23">+X5+W6</f>
        <v>0</v>
      </c>
      <c r="Y6" s="39">
        <f t="shared" ref="Y6:Y69" si="24">X6-(($X$2/$U$2)*U6)</f>
        <v>0</v>
      </c>
      <c r="Z6" s="37"/>
      <c r="AA6" s="35">
        <v>0.35</v>
      </c>
      <c r="AB6" s="35">
        <v>0.35</v>
      </c>
      <c r="AC6" s="35">
        <v>0.35</v>
      </c>
      <c r="AD6" s="35" t="s">
        <v>60</v>
      </c>
      <c r="AE6" s="35">
        <f t="shared" si="4"/>
        <v>186.45999999999998</v>
      </c>
      <c r="AF6" s="35">
        <f t="shared" si="5"/>
        <v>227.88</v>
      </c>
      <c r="AG6" s="36" t="str">
        <f t="shared" si="6"/>
        <v>186.46 227.88</v>
      </c>
      <c r="AH6" s="35">
        <v>12</v>
      </c>
      <c r="AI6" s="40">
        <f t="shared" si="7"/>
        <v>77.710000000000008</v>
      </c>
      <c r="AJ6" s="40">
        <f t="shared" si="8"/>
        <v>94.97</v>
      </c>
      <c r="AK6" s="36" t="str">
        <f>CONCATENATE(AI6," ",AJ6)</f>
        <v>77.71 94.97</v>
      </c>
      <c r="AL6" s="36">
        <f t="shared" si="10"/>
        <v>145</v>
      </c>
      <c r="AM6" s="36">
        <f t="shared" si="11"/>
        <v>250</v>
      </c>
      <c r="AN6" s="40">
        <v>2395.1999999999998</v>
      </c>
      <c r="AO6" s="40">
        <v>225.9</v>
      </c>
      <c r="AP6" s="40">
        <v>95</v>
      </c>
      <c r="AQ6" s="35">
        <v>25</v>
      </c>
      <c r="AR6" s="37">
        <f t="shared" si="12"/>
        <v>0.65764084547292945</v>
      </c>
      <c r="AS6" s="40">
        <f t="shared" si="13"/>
        <v>1575.1813530767604</v>
      </c>
      <c r="AT6" s="40">
        <f t="shared" si="14"/>
        <v>196.73542368043078</v>
      </c>
      <c r="AU6" s="41">
        <f t="shared" si="15"/>
        <v>82.183188106073175</v>
      </c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87"/>
      <c r="BH6" s="260"/>
      <c r="BI6" s="284"/>
      <c r="BJ6" s="260"/>
      <c r="BK6" s="260"/>
      <c r="BL6" s="260">
        <f t="shared" si="16"/>
        <v>0</v>
      </c>
      <c r="BM6" s="260" t="e">
        <f>#REF!</f>
        <v>#REF!</v>
      </c>
      <c r="BN6" s="260"/>
      <c r="BO6" s="260"/>
      <c r="BP6" s="260">
        <f t="shared" si="17"/>
        <v>0</v>
      </c>
      <c r="BQ6" s="260" t="e">
        <f>#REF!</f>
        <v>#REF!</v>
      </c>
      <c r="BR6" s="260"/>
      <c r="BS6" s="287"/>
      <c r="BT6" s="260"/>
    </row>
    <row r="7" spans="1:72" s="42" customFormat="1" ht="55.2" customHeight="1" x14ac:dyDescent="0.3">
      <c r="A7" s="35">
        <v>4</v>
      </c>
      <c r="B7" s="36">
        <v>0</v>
      </c>
      <c r="C7" s="36" t="s">
        <v>66</v>
      </c>
      <c r="D7" s="36">
        <v>40000</v>
      </c>
      <c r="E7" s="35">
        <v>0.56000000000000005</v>
      </c>
      <c r="F7" s="37">
        <v>0.185</v>
      </c>
      <c r="G7" s="37">
        <v>0.14000000000000001</v>
      </c>
      <c r="H7" s="37">
        <v>0.112</v>
      </c>
      <c r="I7" s="37">
        <v>7.8E-2</v>
      </c>
      <c r="J7" s="37">
        <v>4.8000000000000001E-2</v>
      </c>
      <c r="K7" s="37">
        <v>3.5000000000000003E-2</v>
      </c>
      <c r="L7" s="37">
        <v>3.0000000000000002E-2</v>
      </c>
      <c r="M7" s="37" t="str">
        <f t="shared" si="0"/>
        <v>0.185,0.14,0.112,0.078,0.048,0.035,0.03</v>
      </c>
      <c r="N7" s="37" t="s">
        <v>59</v>
      </c>
      <c r="O7" s="37"/>
      <c r="P7" s="38">
        <f t="shared" si="1"/>
        <v>0</v>
      </c>
      <c r="Q7" s="36">
        <f t="shared" si="18"/>
        <v>0</v>
      </c>
      <c r="R7" s="37">
        <f t="shared" si="2"/>
        <v>7.2999999999999995E-2</v>
      </c>
      <c r="S7" s="36">
        <f t="shared" si="19"/>
        <v>4</v>
      </c>
      <c r="T7" s="36">
        <f t="shared" si="20"/>
        <v>0</v>
      </c>
      <c r="U7" s="36">
        <f t="shared" si="21"/>
        <v>0</v>
      </c>
      <c r="V7" s="39">
        <f t="shared" si="22"/>
        <v>5.3499999999999999E-2</v>
      </c>
      <c r="W7" s="39">
        <f t="shared" si="3"/>
        <v>0</v>
      </c>
      <c r="X7" s="37">
        <f t="shared" si="23"/>
        <v>0</v>
      </c>
      <c r="Y7" s="39">
        <f t="shared" si="24"/>
        <v>0</v>
      </c>
      <c r="Z7" s="37"/>
      <c r="AA7" s="35">
        <v>0.35</v>
      </c>
      <c r="AB7" s="35">
        <v>0.35</v>
      </c>
      <c r="AC7" s="35">
        <v>0.35</v>
      </c>
      <c r="AD7" s="35" t="s">
        <v>60</v>
      </c>
      <c r="AE7" s="35">
        <f t="shared" si="4"/>
        <v>186.45999999999998</v>
      </c>
      <c r="AF7" s="35">
        <f t="shared" si="5"/>
        <v>227.88</v>
      </c>
      <c r="AG7" s="36" t="str">
        <f t="shared" si="6"/>
        <v>186.46 227.88</v>
      </c>
      <c r="AH7" s="35">
        <v>12</v>
      </c>
      <c r="AI7" s="40">
        <f t="shared" si="7"/>
        <v>77.710000000000008</v>
      </c>
      <c r="AJ7" s="40">
        <f t="shared" si="8"/>
        <v>94.97</v>
      </c>
      <c r="AK7" s="36" t="str">
        <f t="shared" si="9"/>
        <v>77.71 94.97</v>
      </c>
      <c r="AL7" s="36">
        <f t="shared" si="10"/>
        <v>145</v>
      </c>
      <c r="AM7" s="36">
        <f t="shared" si="11"/>
        <v>250</v>
      </c>
      <c r="AN7" s="40">
        <v>2396.8000000000002</v>
      </c>
      <c r="AO7" s="35">
        <v>227.5</v>
      </c>
      <c r="AP7" s="35">
        <v>94.9</v>
      </c>
      <c r="AQ7" s="35">
        <v>25</v>
      </c>
      <c r="AR7" s="37">
        <f t="shared" si="12"/>
        <v>0.65764084547292945</v>
      </c>
      <c r="AS7" s="40">
        <f t="shared" si="13"/>
        <v>1576.2335784295174</v>
      </c>
      <c r="AT7" s="40">
        <f t="shared" si="14"/>
        <v>198.10631301214815</v>
      </c>
      <c r="AU7" s="41">
        <f t="shared" si="15"/>
        <v>82.093281630882302</v>
      </c>
      <c r="AV7" s="260"/>
      <c r="AW7" s="260"/>
      <c r="AX7" s="260"/>
      <c r="AY7" s="260"/>
      <c r="AZ7" s="260"/>
      <c r="BA7" s="260"/>
      <c r="BB7" s="260"/>
      <c r="BC7" s="260"/>
      <c r="BD7" s="260"/>
      <c r="BE7" s="260"/>
      <c r="BF7" s="260"/>
      <c r="BG7" s="287"/>
      <c r="BH7" s="260"/>
      <c r="BI7" s="284"/>
      <c r="BJ7" s="260"/>
      <c r="BK7" s="260"/>
      <c r="BL7" s="260">
        <f t="shared" si="16"/>
        <v>0</v>
      </c>
      <c r="BM7" s="260" t="e">
        <f>#REF!</f>
        <v>#REF!</v>
      </c>
      <c r="BN7" s="260"/>
      <c r="BO7" s="260"/>
      <c r="BP7" s="260">
        <f t="shared" si="17"/>
        <v>0</v>
      </c>
      <c r="BQ7" s="260" t="e">
        <f>#REF!</f>
        <v>#REF!</v>
      </c>
      <c r="BR7" s="260"/>
      <c r="BS7" s="287"/>
      <c r="BT7" s="260"/>
    </row>
    <row r="8" spans="1:72" s="42" customFormat="1" ht="55.2" customHeight="1" x14ac:dyDescent="0.3">
      <c r="A8" s="35">
        <v>5</v>
      </c>
      <c r="B8" s="36">
        <v>0</v>
      </c>
      <c r="C8" s="36" t="s">
        <v>67</v>
      </c>
      <c r="D8" s="36">
        <v>40000</v>
      </c>
      <c r="E8" s="35">
        <v>0.56000000000000005</v>
      </c>
      <c r="F8" s="37">
        <v>0.189</v>
      </c>
      <c r="G8" s="37">
        <v>0.13500000000000001</v>
      </c>
      <c r="H8" s="37">
        <v>0.106</v>
      </c>
      <c r="I8" s="37">
        <v>7.1000000000000008E-2</v>
      </c>
      <c r="J8" s="37">
        <v>4.2000000000000003E-2</v>
      </c>
      <c r="K8" s="37">
        <v>3.4000000000000002E-2</v>
      </c>
      <c r="L8" s="37">
        <v>2.5000000000000001E-2</v>
      </c>
      <c r="M8" s="37" t="str">
        <f t="shared" si="0"/>
        <v>0.189,0.135,0.106,0.071,0.042,0.034,0.025</v>
      </c>
      <c r="N8" s="37" t="s">
        <v>59</v>
      </c>
      <c r="O8" s="37"/>
      <c r="P8" s="38">
        <f t="shared" si="1"/>
        <v>0</v>
      </c>
      <c r="Q8" s="36">
        <f t="shared" si="18"/>
        <v>0</v>
      </c>
      <c r="R8" s="37">
        <f t="shared" si="2"/>
        <v>8.3000000000000004E-2</v>
      </c>
      <c r="S8" s="36">
        <f t="shared" si="19"/>
        <v>5</v>
      </c>
      <c r="T8" s="36">
        <f t="shared" si="20"/>
        <v>0</v>
      </c>
      <c r="U8" s="36">
        <f t="shared" si="21"/>
        <v>0</v>
      </c>
      <c r="V8" s="39">
        <f t="shared" si="22"/>
        <v>7.8E-2</v>
      </c>
      <c r="W8" s="39">
        <f t="shared" si="3"/>
        <v>0</v>
      </c>
      <c r="X8" s="37">
        <f t="shared" si="23"/>
        <v>0</v>
      </c>
      <c r="Y8" s="39">
        <f t="shared" si="24"/>
        <v>0</v>
      </c>
      <c r="Z8" s="37"/>
      <c r="AA8" s="35">
        <v>0.35</v>
      </c>
      <c r="AB8" s="35">
        <v>0.35</v>
      </c>
      <c r="AC8" s="35">
        <v>0.35</v>
      </c>
      <c r="AD8" s="35" t="s">
        <v>60</v>
      </c>
      <c r="AE8" s="35">
        <f t="shared" si="4"/>
        <v>186.45999999999998</v>
      </c>
      <c r="AF8" s="35">
        <f t="shared" si="5"/>
        <v>227.88</v>
      </c>
      <c r="AG8" s="36" t="str">
        <f t="shared" si="6"/>
        <v>186.46 227.88</v>
      </c>
      <c r="AH8" s="35">
        <v>12</v>
      </c>
      <c r="AI8" s="40">
        <f t="shared" si="7"/>
        <v>77.710000000000008</v>
      </c>
      <c r="AJ8" s="40">
        <f t="shared" si="8"/>
        <v>94.97</v>
      </c>
      <c r="AK8" s="36" t="str">
        <f t="shared" si="9"/>
        <v>77.71 94.97</v>
      </c>
      <c r="AL8" s="36">
        <f t="shared" si="10"/>
        <v>145</v>
      </c>
      <c r="AM8" s="36">
        <f t="shared" si="11"/>
        <v>250</v>
      </c>
      <c r="AN8" s="40">
        <v>2369.4</v>
      </c>
      <c r="AO8" s="35">
        <v>226.7</v>
      </c>
      <c r="AP8" s="35">
        <v>95</v>
      </c>
      <c r="AQ8" s="35">
        <v>25</v>
      </c>
      <c r="AR8" s="37">
        <f t="shared" si="12"/>
        <v>0.65764084547292945</v>
      </c>
      <c r="AS8" s="40">
        <f t="shared" si="13"/>
        <v>1558.214219263559</v>
      </c>
      <c r="AT8" s="40">
        <f t="shared" si="14"/>
        <v>197.42132309316551</v>
      </c>
      <c r="AU8" s="41">
        <f t="shared" si="15"/>
        <v>82.183188106073175</v>
      </c>
      <c r="AV8" s="260"/>
      <c r="AW8" s="260"/>
      <c r="AX8" s="260"/>
      <c r="AY8" s="260"/>
      <c r="AZ8" s="260"/>
      <c r="BA8" s="260"/>
      <c r="BB8" s="260"/>
      <c r="BC8" s="260"/>
      <c r="BD8" s="260"/>
      <c r="BE8" s="260"/>
      <c r="BF8" s="260"/>
      <c r="BG8" s="287"/>
      <c r="BH8" s="260"/>
      <c r="BI8" s="284"/>
      <c r="BJ8" s="260"/>
      <c r="BK8" s="260"/>
      <c r="BL8" s="260">
        <f t="shared" si="16"/>
        <v>0</v>
      </c>
      <c r="BM8" s="260" t="e">
        <f>#REF!</f>
        <v>#REF!</v>
      </c>
      <c r="BN8" s="260"/>
      <c r="BO8" s="260"/>
      <c r="BP8" s="260">
        <f t="shared" si="17"/>
        <v>0</v>
      </c>
      <c r="BQ8" s="260" t="e">
        <f>#REF!</f>
        <v>#REF!</v>
      </c>
      <c r="BR8" s="260"/>
      <c r="BS8" s="287"/>
      <c r="BT8" s="260"/>
    </row>
    <row r="9" spans="1:72" s="42" customFormat="1" ht="55.2" customHeight="1" x14ac:dyDescent="0.3">
      <c r="A9" s="35">
        <v>6</v>
      </c>
      <c r="B9" s="36">
        <v>65</v>
      </c>
      <c r="C9" s="36" t="s">
        <v>63</v>
      </c>
      <c r="D9" s="36">
        <v>40000</v>
      </c>
      <c r="E9" s="35">
        <v>0.56000000000000005</v>
      </c>
      <c r="F9" s="37">
        <v>0.17</v>
      </c>
      <c r="G9" s="37">
        <v>0.11899999999999999</v>
      </c>
      <c r="H9" s="37">
        <v>0.1</v>
      </c>
      <c r="I9" s="37">
        <v>7.2999999999999995E-2</v>
      </c>
      <c r="J9" s="37">
        <v>4.4999999999999998E-2</v>
      </c>
      <c r="K9" s="37">
        <v>3.5000000000000003E-2</v>
      </c>
      <c r="L9" s="37">
        <v>2.3E-2</v>
      </c>
      <c r="M9" s="37" t="str">
        <f t="shared" si="0"/>
        <v>0.17,0.119,0.1,0.073,0.045,0.035,0.023</v>
      </c>
      <c r="N9" s="37" t="s">
        <v>59</v>
      </c>
      <c r="O9" s="37"/>
      <c r="P9" s="38">
        <f t="shared" si="1"/>
        <v>65</v>
      </c>
      <c r="Q9" s="36">
        <f t="shared" si="18"/>
        <v>65</v>
      </c>
      <c r="R9" s="37">
        <f t="shared" si="2"/>
        <v>7.0000000000000007E-2</v>
      </c>
      <c r="S9" s="36">
        <f t="shared" si="19"/>
        <v>6</v>
      </c>
      <c r="T9" s="36">
        <f t="shared" si="20"/>
        <v>65</v>
      </c>
      <c r="U9" s="36">
        <f t="shared" si="21"/>
        <v>65</v>
      </c>
      <c r="V9" s="39">
        <f t="shared" si="22"/>
        <v>7.6500000000000012E-2</v>
      </c>
      <c r="W9" s="39">
        <f t="shared" si="3"/>
        <v>4.972500000000001</v>
      </c>
      <c r="X9" s="37">
        <f t="shared" si="23"/>
        <v>4.972500000000001</v>
      </c>
      <c r="Y9" s="39">
        <f t="shared" si="24"/>
        <v>1.0386458333333346</v>
      </c>
      <c r="Z9" s="37"/>
      <c r="AA9" s="35">
        <v>0.35</v>
      </c>
      <c r="AB9" s="35">
        <v>0.35</v>
      </c>
      <c r="AC9" s="35">
        <v>0.35</v>
      </c>
      <c r="AD9" s="35" t="s">
        <v>60</v>
      </c>
      <c r="AE9" s="35">
        <f t="shared" si="4"/>
        <v>186.45999999999998</v>
      </c>
      <c r="AF9" s="35">
        <f t="shared" si="5"/>
        <v>227.88</v>
      </c>
      <c r="AG9" s="36" t="str">
        <f t="shared" si="6"/>
        <v>186.46 227.88</v>
      </c>
      <c r="AH9" s="35">
        <v>12</v>
      </c>
      <c r="AI9" s="40">
        <f t="shared" si="7"/>
        <v>77.710000000000008</v>
      </c>
      <c r="AJ9" s="40">
        <f t="shared" si="8"/>
        <v>94.97</v>
      </c>
      <c r="AK9" s="36" t="str">
        <f t="shared" si="9"/>
        <v>77.71 94.97</v>
      </c>
      <c r="AL9" s="36">
        <f t="shared" si="10"/>
        <v>145</v>
      </c>
      <c r="AM9" s="36">
        <f t="shared" si="11"/>
        <v>250</v>
      </c>
      <c r="AN9" s="40">
        <v>2396.8000000000002</v>
      </c>
      <c r="AO9" s="35">
        <v>226.8</v>
      </c>
      <c r="AP9" s="35">
        <v>95</v>
      </c>
      <c r="AQ9" s="35">
        <v>25</v>
      </c>
      <c r="AR9" s="37">
        <f t="shared" si="12"/>
        <v>0.65764084547292945</v>
      </c>
      <c r="AS9" s="40">
        <f t="shared" si="13"/>
        <v>1576.2335784295174</v>
      </c>
      <c r="AT9" s="40">
        <f t="shared" si="14"/>
        <v>197.5069964804334</v>
      </c>
      <c r="AU9" s="41">
        <f t="shared" si="15"/>
        <v>82.183188106073175</v>
      </c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87"/>
      <c r="BH9" s="260"/>
      <c r="BI9" s="284"/>
      <c r="BJ9" s="260"/>
      <c r="BK9" s="260"/>
      <c r="BL9" s="260">
        <f t="shared" si="16"/>
        <v>0</v>
      </c>
      <c r="BM9" s="260" t="e">
        <f>#REF!</f>
        <v>#REF!</v>
      </c>
      <c r="BN9" s="260"/>
      <c r="BO9" s="260"/>
      <c r="BP9" s="260">
        <f t="shared" si="17"/>
        <v>0</v>
      </c>
      <c r="BQ9" s="260" t="e">
        <f>#REF!</f>
        <v>#REF!</v>
      </c>
      <c r="BR9" s="260"/>
      <c r="BS9" s="287"/>
      <c r="BT9" s="260"/>
    </row>
    <row r="10" spans="1:72" s="42" customFormat="1" ht="55.2" customHeight="1" x14ac:dyDescent="0.3">
      <c r="A10" s="35">
        <v>7</v>
      </c>
      <c r="B10" s="36">
        <v>65</v>
      </c>
      <c r="C10" s="36" t="s">
        <v>64</v>
      </c>
      <c r="D10" s="36">
        <v>40000</v>
      </c>
      <c r="E10" s="35">
        <v>0.56000000000000005</v>
      </c>
      <c r="F10" s="37">
        <v>0.13400000000000001</v>
      </c>
      <c r="G10" s="37">
        <v>9.1999999999999998E-2</v>
      </c>
      <c r="H10" s="37">
        <v>7.2999999999999995E-2</v>
      </c>
      <c r="I10" s="37">
        <v>5.9000000000000004E-2</v>
      </c>
      <c r="J10" s="37">
        <v>3.9E-2</v>
      </c>
      <c r="K10" s="37">
        <v>3.2000000000000001E-2</v>
      </c>
      <c r="L10" s="37">
        <v>2.4E-2</v>
      </c>
      <c r="M10" s="37" t="str">
        <f t="shared" si="0"/>
        <v>0.134,0.092,0.073,0.059,0.039,0.032,0.024</v>
      </c>
      <c r="N10" s="37" t="s">
        <v>59</v>
      </c>
      <c r="O10" s="37"/>
      <c r="P10" s="38">
        <f t="shared" si="1"/>
        <v>65</v>
      </c>
      <c r="Q10" s="36">
        <f t="shared" si="18"/>
        <v>0</v>
      </c>
      <c r="R10" s="37">
        <f t="shared" si="2"/>
        <v>6.1000000000000013E-2</v>
      </c>
      <c r="S10" s="36">
        <f t="shared" si="19"/>
        <v>7</v>
      </c>
      <c r="T10" s="36">
        <f t="shared" si="20"/>
        <v>0</v>
      </c>
      <c r="U10" s="36">
        <f t="shared" si="21"/>
        <v>65</v>
      </c>
      <c r="V10" s="39">
        <f t="shared" si="22"/>
        <v>6.5500000000000003E-2</v>
      </c>
      <c r="W10" s="39">
        <f t="shared" si="3"/>
        <v>0</v>
      </c>
      <c r="X10" s="37">
        <f t="shared" si="23"/>
        <v>4.972500000000001</v>
      </c>
      <c r="Y10" s="39">
        <f t="shared" si="24"/>
        <v>1.0386458333333346</v>
      </c>
      <c r="Z10" s="37"/>
      <c r="AA10" s="35">
        <v>0.35</v>
      </c>
      <c r="AB10" s="35">
        <v>0.35</v>
      </c>
      <c r="AC10" s="35">
        <v>0.35</v>
      </c>
      <c r="AD10" s="35" t="s">
        <v>60</v>
      </c>
      <c r="AE10" s="35">
        <f t="shared" si="4"/>
        <v>186.45999999999998</v>
      </c>
      <c r="AF10" s="35">
        <f t="shared" si="5"/>
        <v>227.88</v>
      </c>
      <c r="AG10" s="36" t="str">
        <f t="shared" si="6"/>
        <v>186.46 227.88</v>
      </c>
      <c r="AH10" s="35">
        <v>12</v>
      </c>
      <c r="AI10" s="40">
        <f t="shared" si="7"/>
        <v>77.710000000000008</v>
      </c>
      <c r="AJ10" s="40">
        <f t="shared" si="8"/>
        <v>94.97</v>
      </c>
      <c r="AK10" s="36" t="str">
        <f t="shared" si="9"/>
        <v>77.71 94.97</v>
      </c>
      <c r="AL10" s="36">
        <f t="shared" si="10"/>
        <v>145</v>
      </c>
      <c r="AM10" s="36">
        <f t="shared" si="11"/>
        <v>250</v>
      </c>
      <c r="AN10" s="40">
        <v>2387.1</v>
      </c>
      <c r="AO10" s="40">
        <v>227.1</v>
      </c>
      <c r="AP10" s="40">
        <v>94.9</v>
      </c>
      <c r="AQ10" s="35">
        <v>25</v>
      </c>
      <c r="AR10" s="37">
        <f t="shared" si="12"/>
        <v>0.65764084547292945</v>
      </c>
      <c r="AS10" s="40">
        <f t="shared" si="13"/>
        <v>1569.8544622284298</v>
      </c>
      <c r="AT10" s="40">
        <f t="shared" si="14"/>
        <v>197.76393146364674</v>
      </c>
      <c r="AU10" s="41">
        <f t="shared" si="15"/>
        <v>82.093281630882302</v>
      </c>
      <c r="AV10" s="260"/>
      <c r="AW10" s="260"/>
      <c r="AX10" s="260"/>
      <c r="AY10" s="260"/>
      <c r="AZ10" s="260"/>
      <c r="BA10" s="260"/>
      <c r="BB10" s="260"/>
      <c r="BC10" s="260"/>
      <c r="BD10" s="260"/>
      <c r="BE10" s="260"/>
      <c r="BF10" s="260"/>
      <c r="BG10" s="287"/>
      <c r="BH10" s="260"/>
      <c r="BI10" s="284"/>
      <c r="BJ10" s="260"/>
      <c r="BK10" s="260"/>
      <c r="BL10" s="260">
        <f t="shared" si="16"/>
        <v>0</v>
      </c>
      <c r="BM10" s="260" t="e">
        <f>#REF!</f>
        <v>#REF!</v>
      </c>
      <c r="BN10" s="260"/>
      <c r="BO10" s="260"/>
      <c r="BP10" s="260">
        <f t="shared" si="17"/>
        <v>0</v>
      </c>
      <c r="BQ10" s="260" t="e">
        <f>#REF!</f>
        <v>#REF!</v>
      </c>
      <c r="BR10" s="260"/>
      <c r="BS10" s="287"/>
      <c r="BT10" s="260"/>
    </row>
    <row r="11" spans="1:72" s="42" customFormat="1" ht="55.2" customHeight="1" x14ac:dyDescent="0.3">
      <c r="A11" s="35">
        <v>8</v>
      </c>
      <c r="B11" s="36">
        <v>65</v>
      </c>
      <c r="C11" s="36" t="s">
        <v>65</v>
      </c>
      <c r="D11" s="36">
        <v>40000</v>
      </c>
      <c r="E11" s="35">
        <v>0.56000000000000005</v>
      </c>
      <c r="F11" s="37">
        <v>0.09</v>
      </c>
      <c r="G11" s="37">
        <v>6.6000000000000003E-2</v>
      </c>
      <c r="H11" s="37">
        <v>5.3999999999999999E-2</v>
      </c>
      <c r="I11" s="37">
        <v>4.3999999999999997E-2</v>
      </c>
      <c r="J11" s="37">
        <v>3.1E-2</v>
      </c>
      <c r="K11" s="37">
        <v>2.7E-2</v>
      </c>
      <c r="L11" s="37">
        <v>2.1000000000000001E-2</v>
      </c>
      <c r="M11" s="37" t="str">
        <f t="shared" si="0"/>
        <v>0.09,0.066,0.054,0.044,0.031,0.027,0.021</v>
      </c>
      <c r="N11" s="37" t="s">
        <v>59</v>
      </c>
      <c r="O11" s="37"/>
      <c r="P11" s="38">
        <f t="shared" si="1"/>
        <v>65</v>
      </c>
      <c r="Q11" s="36">
        <f t="shared" si="18"/>
        <v>0</v>
      </c>
      <c r="R11" s="37">
        <f t="shared" si="2"/>
        <v>3.5999999999999997E-2</v>
      </c>
      <c r="S11" s="36">
        <f t="shared" si="19"/>
        <v>8</v>
      </c>
      <c r="T11" s="36">
        <f t="shared" si="20"/>
        <v>0</v>
      </c>
      <c r="U11" s="36">
        <f t="shared" si="21"/>
        <v>65</v>
      </c>
      <c r="V11" s="39">
        <f t="shared" si="22"/>
        <v>4.8500000000000001E-2</v>
      </c>
      <c r="W11" s="39">
        <f t="shared" si="3"/>
        <v>0</v>
      </c>
      <c r="X11" s="37">
        <f t="shared" si="23"/>
        <v>4.972500000000001</v>
      </c>
      <c r="Y11" s="39">
        <f t="shared" si="24"/>
        <v>1.0386458333333346</v>
      </c>
      <c r="Z11" s="37"/>
      <c r="AA11" s="35">
        <v>0.35</v>
      </c>
      <c r="AB11" s="35">
        <v>0.35</v>
      </c>
      <c r="AC11" s="35">
        <v>0.35</v>
      </c>
      <c r="AD11" s="35" t="s">
        <v>60</v>
      </c>
      <c r="AE11" s="35">
        <f t="shared" si="4"/>
        <v>186.45999999999998</v>
      </c>
      <c r="AF11" s="35">
        <f t="shared" si="5"/>
        <v>227.88</v>
      </c>
      <c r="AG11" s="36" t="str">
        <f t="shared" si="6"/>
        <v>186.46 227.88</v>
      </c>
      <c r="AH11" s="35">
        <v>12</v>
      </c>
      <c r="AI11" s="40">
        <f t="shared" si="7"/>
        <v>77.710000000000008</v>
      </c>
      <c r="AJ11" s="40">
        <f t="shared" si="8"/>
        <v>94.97</v>
      </c>
      <c r="AK11" s="36" t="str">
        <f t="shared" si="9"/>
        <v>77.71 94.97</v>
      </c>
      <c r="AL11" s="36">
        <f t="shared" si="10"/>
        <v>145</v>
      </c>
      <c r="AM11" s="36">
        <f t="shared" si="11"/>
        <v>250</v>
      </c>
      <c r="AN11" s="40">
        <v>2364.5</v>
      </c>
      <c r="AO11" s="40">
        <v>226.8</v>
      </c>
      <c r="AP11" s="40">
        <v>95</v>
      </c>
      <c r="AQ11" s="35">
        <v>25</v>
      </c>
      <c r="AR11" s="37">
        <f t="shared" si="12"/>
        <v>0.65764084547292945</v>
      </c>
      <c r="AS11" s="40">
        <f t="shared" si="13"/>
        <v>1554.9917791207417</v>
      </c>
      <c r="AT11" s="40">
        <f t="shared" si="14"/>
        <v>197.5069964804334</v>
      </c>
      <c r="AU11" s="41">
        <f t="shared" si="15"/>
        <v>82.183188106073175</v>
      </c>
      <c r="AV11" s="260"/>
      <c r="AW11" s="260"/>
      <c r="AX11" s="260"/>
      <c r="AY11" s="260"/>
      <c r="AZ11" s="260"/>
      <c r="BA11" s="260"/>
      <c r="BB11" s="260"/>
      <c r="BC11" s="260"/>
      <c r="BD11" s="260"/>
      <c r="BE11" s="260"/>
      <c r="BF11" s="260"/>
      <c r="BG11" s="287"/>
      <c r="BH11" s="260"/>
      <c r="BI11" s="284"/>
      <c r="BJ11" s="260"/>
      <c r="BK11" s="260"/>
      <c r="BL11" s="260">
        <f t="shared" si="16"/>
        <v>0</v>
      </c>
      <c r="BM11" s="260" t="e">
        <f>#REF!</f>
        <v>#REF!</v>
      </c>
      <c r="BN11" s="260"/>
      <c r="BO11" s="260"/>
      <c r="BP11" s="260">
        <f t="shared" si="17"/>
        <v>0</v>
      </c>
      <c r="BQ11" s="260" t="e">
        <f>#REF!</f>
        <v>#REF!</v>
      </c>
      <c r="BR11" s="260"/>
      <c r="BS11" s="287"/>
      <c r="BT11" s="260"/>
    </row>
    <row r="12" spans="1:72" s="42" customFormat="1" ht="55.2" customHeight="1" x14ac:dyDescent="0.3">
      <c r="A12" s="35">
        <v>9</v>
      </c>
      <c r="B12" s="36">
        <v>65</v>
      </c>
      <c r="C12" s="36" t="s">
        <v>66</v>
      </c>
      <c r="D12" s="36">
        <v>40000</v>
      </c>
      <c r="E12" s="35">
        <v>0.56000000000000005</v>
      </c>
      <c r="F12" s="37">
        <v>0.11800000000000001</v>
      </c>
      <c r="G12" s="37">
        <v>8.6999999999999994E-2</v>
      </c>
      <c r="H12" s="37">
        <v>7.1999999999999995E-2</v>
      </c>
      <c r="I12" s="37">
        <v>5.9000000000000004E-2</v>
      </c>
      <c r="J12" s="37">
        <v>4.4999999999999998E-2</v>
      </c>
      <c r="K12" s="37">
        <v>3.9E-2</v>
      </c>
      <c r="L12" s="37">
        <v>1.6E-2</v>
      </c>
      <c r="M12" s="37" t="str">
        <f t="shared" si="0"/>
        <v>0.118,0.087,0.072,0.059,0.045,0.039,0.016</v>
      </c>
      <c r="N12" s="37" t="s">
        <v>59</v>
      </c>
      <c r="O12" s="37"/>
      <c r="P12" s="38">
        <f t="shared" si="1"/>
        <v>65</v>
      </c>
      <c r="Q12" s="36">
        <f t="shared" si="18"/>
        <v>0</v>
      </c>
      <c r="R12" s="37">
        <f t="shared" si="2"/>
        <v>4.6000000000000013E-2</v>
      </c>
      <c r="S12" s="36">
        <f t="shared" si="19"/>
        <v>9</v>
      </c>
      <c r="T12" s="36">
        <f t="shared" si="20"/>
        <v>0</v>
      </c>
      <c r="U12" s="36">
        <f t="shared" si="21"/>
        <v>65</v>
      </c>
      <c r="V12" s="39">
        <f t="shared" si="22"/>
        <v>4.1000000000000009E-2</v>
      </c>
      <c r="W12" s="39">
        <f t="shared" si="3"/>
        <v>0</v>
      </c>
      <c r="X12" s="37">
        <f t="shared" si="23"/>
        <v>4.972500000000001</v>
      </c>
      <c r="Y12" s="39">
        <f t="shared" si="24"/>
        <v>1.0386458333333346</v>
      </c>
      <c r="Z12" s="37"/>
      <c r="AA12" s="35">
        <v>0.35</v>
      </c>
      <c r="AB12" s="35">
        <v>0.35</v>
      </c>
      <c r="AC12" s="35">
        <v>0.35</v>
      </c>
      <c r="AD12" s="35" t="s">
        <v>60</v>
      </c>
      <c r="AE12" s="35">
        <f t="shared" si="4"/>
        <v>186.45999999999998</v>
      </c>
      <c r="AF12" s="35">
        <f t="shared" si="5"/>
        <v>227.88</v>
      </c>
      <c r="AG12" s="36" t="str">
        <f t="shared" si="6"/>
        <v>186.46 227.88</v>
      </c>
      <c r="AH12" s="35">
        <v>12</v>
      </c>
      <c r="AI12" s="40">
        <f t="shared" si="7"/>
        <v>77.710000000000008</v>
      </c>
      <c r="AJ12" s="40">
        <f t="shared" si="8"/>
        <v>94.97</v>
      </c>
      <c r="AK12" s="36" t="str">
        <f t="shared" si="9"/>
        <v>77.71 94.97</v>
      </c>
      <c r="AL12" s="36">
        <f t="shared" si="10"/>
        <v>145</v>
      </c>
      <c r="AM12" s="36">
        <f t="shared" si="11"/>
        <v>250</v>
      </c>
      <c r="AN12" s="40">
        <v>2393.5</v>
      </c>
      <c r="AO12" s="40">
        <v>227.7</v>
      </c>
      <c r="AP12" s="40">
        <v>95</v>
      </c>
      <c r="AQ12" s="35">
        <v>25</v>
      </c>
      <c r="AR12" s="37">
        <f t="shared" si="12"/>
        <v>0.65764084547292945</v>
      </c>
      <c r="AS12" s="40">
        <f t="shared" si="13"/>
        <v>1574.0633636394566</v>
      </c>
      <c r="AT12" s="40">
        <f t="shared" si="14"/>
        <v>198.27741889967663</v>
      </c>
      <c r="AU12" s="41">
        <f t="shared" si="15"/>
        <v>82.183188106073175</v>
      </c>
      <c r="AV12" s="260"/>
      <c r="AW12" s="260"/>
      <c r="AX12" s="260"/>
      <c r="AY12" s="260"/>
      <c r="AZ12" s="260"/>
      <c r="BA12" s="260"/>
      <c r="BB12" s="260"/>
      <c r="BC12" s="260"/>
      <c r="BD12" s="260"/>
      <c r="BE12" s="260"/>
      <c r="BF12" s="260"/>
      <c r="BG12" s="287"/>
      <c r="BH12" s="260"/>
      <c r="BI12" s="284"/>
      <c r="BJ12" s="260"/>
      <c r="BK12" s="260"/>
      <c r="BL12" s="260">
        <f t="shared" si="16"/>
        <v>0</v>
      </c>
      <c r="BM12" s="260" t="e">
        <f>#REF!</f>
        <v>#REF!</v>
      </c>
      <c r="BN12" s="260"/>
      <c r="BO12" s="260"/>
      <c r="BP12" s="260">
        <f t="shared" si="17"/>
        <v>0</v>
      </c>
      <c r="BQ12" s="260" t="e">
        <f>#REF!</f>
        <v>#REF!</v>
      </c>
      <c r="BR12" s="260"/>
      <c r="BS12" s="287"/>
      <c r="BT12" s="260"/>
    </row>
    <row r="13" spans="1:72" s="42" customFormat="1" ht="55.2" customHeight="1" x14ac:dyDescent="0.3">
      <c r="A13" s="35">
        <v>10</v>
      </c>
      <c r="B13" s="36">
        <v>65</v>
      </c>
      <c r="C13" s="36" t="s">
        <v>67</v>
      </c>
      <c r="D13" s="36">
        <v>40000</v>
      </c>
      <c r="E13" s="35">
        <v>0.56000000000000005</v>
      </c>
      <c r="F13" s="37">
        <v>0.20899999999999999</v>
      </c>
      <c r="G13" s="37">
        <v>0.17299999999999999</v>
      </c>
      <c r="H13" s="37">
        <v>0.154</v>
      </c>
      <c r="I13" s="37">
        <v>0.124</v>
      </c>
      <c r="J13" s="37">
        <v>7.9000000000000001E-2</v>
      </c>
      <c r="K13" s="37">
        <v>6.8000000000000005E-2</v>
      </c>
      <c r="L13" s="37">
        <v>2.9000000000000001E-2</v>
      </c>
      <c r="M13" s="37" t="str">
        <f t="shared" si="0"/>
        <v>0.209,0.173,0.154,0.124,0.079,0.068,0.029</v>
      </c>
      <c r="N13" s="37" t="s">
        <v>59</v>
      </c>
      <c r="O13" s="37"/>
      <c r="P13" s="38">
        <f t="shared" si="1"/>
        <v>65</v>
      </c>
      <c r="Q13" s="36">
        <f t="shared" si="18"/>
        <v>0</v>
      </c>
      <c r="R13" s="37">
        <f t="shared" si="2"/>
        <v>5.4999999999999993E-2</v>
      </c>
      <c r="S13" s="36">
        <f t="shared" si="19"/>
        <v>10</v>
      </c>
      <c r="T13" s="36">
        <f t="shared" si="20"/>
        <v>0</v>
      </c>
      <c r="U13" s="36">
        <f t="shared" si="21"/>
        <v>65</v>
      </c>
      <c r="V13" s="39">
        <f t="shared" si="22"/>
        <v>5.0500000000000003E-2</v>
      </c>
      <c r="W13" s="39">
        <f t="shared" si="3"/>
        <v>0</v>
      </c>
      <c r="X13" s="37">
        <f t="shared" si="23"/>
        <v>4.972500000000001</v>
      </c>
      <c r="Y13" s="39">
        <f t="shared" si="24"/>
        <v>1.0386458333333346</v>
      </c>
      <c r="Z13" s="37"/>
      <c r="AA13" s="35">
        <v>0.35</v>
      </c>
      <c r="AB13" s="35">
        <v>0.35</v>
      </c>
      <c r="AC13" s="35">
        <v>0.35</v>
      </c>
      <c r="AD13" s="35" t="s">
        <v>60</v>
      </c>
      <c r="AE13" s="35">
        <f t="shared" si="4"/>
        <v>186.45999999999998</v>
      </c>
      <c r="AF13" s="35">
        <f t="shared" si="5"/>
        <v>227.88</v>
      </c>
      <c r="AG13" s="36" t="str">
        <f t="shared" si="6"/>
        <v>186.46 227.88</v>
      </c>
      <c r="AH13" s="35">
        <v>12</v>
      </c>
      <c r="AI13" s="40">
        <f t="shared" si="7"/>
        <v>77.710000000000008</v>
      </c>
      <c r="AJ13" s="40">
        <f t="shared" si="8"/>
        <v>94.97</v>
      </c>
      <c r="AK13" s="36" t="str">
        <f t="shared" si="9"/>
        <v>77.71 94.97</v>
      </c>
      <c r="AL13" s="36">
        <f t="shared" si="10"/>
        <v>145</v>
      </c>
      <c r="AM13" s="36">
        <f t="shared" si="11"/>
        <v>250</v>
      </c>
      <c r="AN13" s="40">
        <v>2395.1999999999998</v>
      </c>
      <c r="AO13" s="40">
        <v>227.3</v>
      </c>
      <c r="AP13" s="40">
        <v>94.9</v>
      </c>
      <c r="AQ13" s="35">
        <v>25</v>
      </c>
      <c r="AR13" s="37">
        <f t="shared" si="12"/>
        <v>0.65764084547292945</v>
      </c>
      <c r="AS13" s="40">
        <f t="shared" si="13"/>
        <v>1575.1813530767604</v>
      </c>
      <c r="AT13" s="40">
        <f t="shared" si="14"/>
        <v>197.9351505563051</v>
      </c>
      <c r="AU13" s="41">
        <f t="shared" si="15"/>
        <v>82.093281630882302</v>
      </c>
      <c r="AV13" s="260"/>
      <c r="AW13" s="260"/>
      <c r="AX13" s="260"/>
      <c r="AY13" s="260"/>
      <c r="AZ13" s="260"/>
      <c r="BA13" s="260"/>
      <c r="BB13" s="260"/>
      <c r="BC13" s="260"/>
      <c r="BD13" s="260"/>
      <c r="BE13" s="260"/>
      <c r="BF13" s="260"/>
      <c r="BG13" s="287"/>
      <c r="BH13" s="260"/>
      <c r="BI13" s="284"/>
      <c r="BJ13" s="260"/>
      <c r="BK13" s="260"/>
      <c r="BL13" s="260">
        <f t="shared" si="16"/>
        <v>0</v>
      </c>
      <c r="BM13" s="260" t="e">
        <f>#REF!</f>
        <v>#REF!</v>
      </c>
      <c r="BN13" s="260"/>
      <c r="BO13" s="260"/>
      <c r="BP13" s="260">
        <f t="shared" si="17"/>
        <v>0</v>
      </c>
      <c r="BQ13" s="260" t="e">
        <f>#REF!</f>
        <v>#REF!</v>
      </c>
      <c r="BR13" s="260"/>
      <c r="BS13" s="287"/>
      <c r="BT13" s="260"/>
    </row>
    <row r="14" spans="1:72" s="42" customFormat="1" ht="55.2" customHeight="1" x14ac:dyDescent="0.3">
      <c r="A14" s="35">
        <v>11</v>
      </c>
      <c r="B14" s="36">
        <v>130</v>
      </c>
      <c r="C14" s="36" t="s">
        <v>63</v>
      </c>
      <c r="D14" s="36">
        <v>40000</v>
      </c>
      <c r="E14" s="35">
        <v>0.56000000000000005</v>
      </c>
      <c r="F14" s="37">
        <v>0.14100000000000001</v>
      </c>
      <c r="G14" s="37">
        <v>0.11600000000000001</v>
      </c>
      <c r="H14" s="37">
        <v>0.1</v>
      </c>
      <c r="I14" s="37">
        <v>8.1000000000000003E-2</v>
      </c>
      <c r="J14" s="37">
        <v>5.3999999999999999E-2</v>
      </c>
      <c r="K14" s="37">
        <v>4.3999999999999997E-2</v>
      </c>
      <c r="L14" s="37">
        <v>2.6000000000000002E-2</v>
      </c>
      <c r="M14" s="37" t="str">
        <f t="shared" si="0"/>
        <v>0.141,0.116,0.1,0.081,0.054,0.044,0.026</v>
      </c>
      <c r="N14" s="37" t="s">
        <v>59</v>
      </c>
      <c r="O14" s="37"/>
      <c r="P14" s="38">
        <f t="shared" si="1"/>
        <v>130</v>
      </c>
      <c r="Q14" s="36">
        <f t="shared" si="18"/>
        <v>65</v>
      </c>
      <c r="R14" s="37">
        <f t="shared" si="2"/>
        <v>4.1000000000000009E-2</v>
      </c>
      <c r="S14" s="36">
        <f t="shared" si="19"/>
        <v>11</v>
      </c>
      <c r="T14" s="36">
        <f t="shared" si="20"/>
        <v>65</v>
      </c>
      <c r="U14" s="36">
        <f t="shared" si="21"/>
        <v>130</v>
      </c>
      <c r="V14" s="39">
        <f t="shared" si="22"/>
        <v>4.8000000000000001E-2</v>
      </c>
      <c r="W14" s="39">
        <f t="shared" si="3"/>
        <v>3.12</v>
      </c>
      <c r="X14" s="37">
        <f t="shared" si="23"/>
        <v>8.0925000000000011</v>
      </c>
      <c r="Y14" s="39">
        <f t="shared" si="24"/>
        <v>0.22479166666666828</v>
      </c>
      <c r="Z14" s="37"/>
      <c r="AA14" s="35">
        <v>0.35</v>
      </c>
      <c r="AB14" s="35">
        <v>0.35</v>
      </c>
      <c r="AC14" s="35">
        <v>0.35</v>
      </c>
      <c r="AD14" s="35" t="s">
        <v>60</v>
      </c>
      <c r="AE14" s="35">
        <f t="shared" si="4"/>
        <v>186.45999999999998</v>
      </c>
      <c r="AF14" s="35">
        <f t="shared" si="5"/>
        <v>227.88</v>
      </c>
      <c r="AG14" s="36" t="str">
        <f t="shared" si="6"/>
        <v>186.46 227.88</v>
      </c>
      <c r="AH14" s="35">
        <v>12</v>
      </c>
      <c r="AI14" s="40">
        <f t="shared" si="7"/>
        <v>77.710000000000008</v>
      </c>
      <c r="AJ14" s="40">
        <f t="shared" si="8"/>
        <v>94.97</v>
      </c>
      <c r="AK14" s="36" t="str">
        <f t="shared" si="9"/>
        <v>77.71 94.97</v>
      </c>
      <c r="AL14" s="36">
        <f t="shared" si="10"/>
        <v>145</v>
      </c>
      <c r="AM14" s="36">
        <f t="shared" si="11"/>
        <v>250</v>
      </c>
      <c r="AN14" s="40">
        <v>2391.9</v>
      </c>
      <c r="AO14" s="35">
        <v>227.3</v>
      </c>
      <c r="AP14" s="35">
        <v>95</v>
      </c>
      <c r="AQ14" s="35">
        <v>25</v>
      </c>
      <c r="AR14" s="37">
        <f t="shared" si="12"/>
        <v>0.65764084547292945</v>
      </c>
      <c r="AS14" s="40">
        <f t="shared" si="13"/>
        <v>1573.0111382867001</v>
      </c>
      <c r="AT14" s="40">
        <f t="shared" si="14"/>
        <v>197.9351505563051</v>
      </c>
      <c r="AU14" s="41">
        <f t="shared" si="15"/>
        <v>82.183188106073175</v>
      </c>
      <c r="AV14" s="260"/>
      <c r="AW14" s="260"/>
      <c r="AX14" s="260"/>
      <c r="AY14" s="260"/>
      <c r="AZ14" s="260"/>
      <c r="BA14" s="260"/>
      <c r="BB14" s="260"/>
      <c r="BC14" s="260"/>
      <c r="BD14" s="260"/>
      <c r="BE14" s="260"/>
      <c r="BF14" s="260"/>
      <c r="BG14" s="287"/>
      <c r="BH14" s="260"/>
      <c r="BI14" s="284"/>
      <c r="BJ14" s="260"/>
      <c r="BK14" s="260"/>
      <c r="BL14" s="260">
        <f t="shared" si="16"/>
        <v>0</v>
      </c>
      <c r="BM14" s="260" t="e">
        <f>#REF!</f>
        <v>#REF!</v>
      </c>
      <c r="BN14" s="260"/>
      <c r="BO14" s="260"/>
      <c r="BP14" s="260">
        <f t="shared" si="17"/>
        <v>0</v>
      </c>
      <c r="BQ14" s="260" t="e">
        <f>#REF!</f>
        <v>#REF!</v>
      </c>
      <c r="BR14" s="260"/>
      <c r="BS14" s="287"/>
      <c r="BT14" s="260"/>
    </row>
    <row r="15" spans="1:72" s="42" customFormat="1" ht="55.2" customHeight="1" x14ac:dyDescent="0.3">
      <c r="A15" s="35">
        <v>12</v>
      </c>
      <c r="B15" s="36">
        <v>130</v>
      </c>
      <c r="C15" s="36" t="s">
        <v>64</v>
      </c>
      <c r="D15" s="36">
        <v>40000</v>
      </c>
      <c r="E15" s="35">
        <v>0.56000000000000005</v>
      </c>
      <c r="F15" s="37">
        <v>0.17100000000000001</v>
      </c>
      <c r="G15" s="37">
        <v>0.13100000000000001</v>
      </c>
      <c r="H15" s="37">
        <v>0.111</v>
      </c>
      <c r="I15" s="37">
        <v>0.09</v>
      </c>
      <c r="J15" s="37">
        <v>5.6000000000000001E-2</v>
      </c>
      <c r="K15" s="37">
        <v>4.5999999999999999E-2</v>
      </c>
      <c r="L15" s="37">
        <v>2.6000000000000002E-2</v>
      </c>
      <c r="M15" s="37" t="str">
        <f t="shared" si="0"/>
        <v>0.171,0.131,0.111,0.09,0.056,0.046,0.026</v>
      </c>
      <c r="N15" s="37" t="s">
        <v>59</v>
      </c>
      <c r="O15" s="37"/>
      <c r="P15" s="38">
        <f t="shared" si="1"/>
        <v>130</v>
      </c>
      <c r="Q15" s="36">
        <f t="shared" si="18"/>
        <v>0</v>
      </c>
      <c r="R15" s="37">
        <f t="shared" si="2"/>
        <v>6.0000000000000012E-2</v>
      </c>
      <c r="S15" s="36">
        <f t="shared" si="19"/>
        <v>12</v>
      </c>
      <c r="T15" s="36">
        <f t="shared" si="20"/>
        <v>0</v>
      </c>
      <c r="U15" s="36">
        <f t="shared" si="21"/>
        <v>130</v>
      </c>
      <c r="V15" s="39">
        <f t="shared" si="22"/>
        <v>5.050000000000001E-2</v>
      </c>
      <c r="W15" s="39">
        <f t="shared" si="3"/>
        <v>0</v>
      </c>
      <c r="X15" s="37">
        <f t="shared" si="23"/>
        <v>8.0925000000000011</v>
      </c>
      <c r="Y15" s="39">
        <f t="shared" si="24"/>
        <v>0.22479166666666828</v>
      </c>
      <c r="Z15" s="37"/>
      <c r="AA15" s="35">
        <v>0.35</v>
      </c>
      <c r="AB15" s="35">
        <v>0.35</v>
      </c>
      <c r="AC15" s="35">
        <v>0.35</v>
      </c>
      <c r="AD15" s="35" t="s">
        <v>60</v>
      </c>
      <c r="AE15" s="35">
        <f t="shared" si="4"/>
        <v>186.45999999999998</v>
      </c>
      <c r="AF15" s="35">
        <f t="shared" si="5"/>
        <v>227.88</v>
      </c>
      <c r="AG15" s="36" t="str">
        <f t="shared" si="6"/>
        <v>186.46 227.88</v>
      </c>
      <c r="AH15" s="35">
        <v>12</v>
      </c>
      <c r="AI15" s="40">
        <f t="shared" si="7"/>
        <v>77.710000000000008</v>
      </c>
      <c r="AJ15" s="40">
        <f t="shared" si="8"/>
        <v>94.97</v>
      </c>
      <c r="AK15" s="36" t="str">
        <f t="shared" si="9"/>
        <v>77.71 94.97</v>
      </c>
      <c r="AL15" s="36">
        <f t="shared" si="10"/>
        <v>145</v>
      </c>
      <c r="AM15" s="36">
        <f t="shared" si="11"/>
        <v>250</v>
      </c>
      <c r="AN15" s="40">
        <v>2393.5</v>
      </c>
      <c r="AO15" s="40">
        <v>227.9</v>
      </c>
      <c r="AP15" s="40">
        <v>94.9</v>
      </c>
      <c r="AQ15" s="35">
        <v>25</v>
      </c>
      <c r="AR15" s="37">
        <f t="shared" si="12"/>
        <v>0.65764084547292945</v>
      </c>
      <c r="AS15" s="40">
        <f t="shared" si="13"/>
        <v>1574.0633636394566</v>
      </c>
      <c r="AT15" s="40">
        <f t="shared" si="14"/>
        <v>198.44846828724823</v>
      </c>
      <c r="AU15" s="41">
        <f t="shared" si="15"/>
        <v>82.093281630882302</v>
      </c>
      <c r="AV15" s="260"/>
      <c r="AW15" s="260"/>
      <c r="AX15" s="260"/>
      <c r="AY15" s="260"/>
      <c r="AZ15" s="260"/>
      <c r="BA15" s="260"/>
      <c r="BB15" s="260"/>
      <c r="BC15" s="260"/>
      <c r="BD15" s="260"/>
      <c r="BE15" s="260"/>
      <c r="BF15" s="260"/>
      <c r="BG15" s="287"/>
      <c r="BH15" s="260"/>
      <c r="BI15" s="284"/>
      <c r="BJ15" s="260"/>
      <c r="BK15" s="260"/>
      <c r="BL15" s="260">
        <f t="shared" si="16"/>
        <v>0</v>
      </c>
      <c r="BM15" s="260" t="e">
        <f>#REF!</f>
        <v>#REF!</v>
      </c>
      <c r="BN15" s="260" t="e">
        <f t="shared" ref="BN15" si="25">IF(BL15&lt;BM15,"Safe","Unsafe")</f>
        <v>#REF!</v>
      </c>
      <c r="BO15" s="260"/>
      <c r="BP15" s="260">
        <f t="shared" si="17"/>
        <v>0</v>
      </c>
      <c r="BQ15" s="260" t="e">
        <f>#REF!</f>
        <v>#REF!</v>
      </c>
      <c r="BR15" s="260" t="e">
        <f t="shared" ref="BR15" si="26">IF(BP15&lt;BQ15,"Safe","Unsafe")</f>
        <v>#REF!</v>
      </c>
      <c r="BS15" s="287"/>
      <c r="BT15" s="260"/>
    </row>
    <row r="16" spans="1:72" s="42" customFormat="1" ht="55.2" customHeight="1" x14ac:dyDescent="0.3">
      <c r="A16" s="35">
        <v>13</v>
      </c>
      <c r="B16" s="36">
        <v>130</v>
      </c>
      <c r="C16" s="36" t="s">
        <v>65</v>
      </c>
      <c r="D16" s="36">
        <v>40000</v>
      </c>
      <c r="E16" s="35">
        <v>0.56000000000000005</v>
      </c>
      <c r="F16" s="37">
        <v>0.08</v>
      </c>
      <c r="G16" s="37">
        <v>0.06</v>
      </c>
      <c r="H16" s="37">
        <v>5.1000000000000004E-2</v>
      </c>
      <c r="I16" s="37">
        <v>4.3000000000000003E-2</v>
      </c>
      <c r="J16" s="37">
        <v>3.5000000000000003E-2</v>
      </c>
      <c r="K16" s="37">
        <v>3.4000000000000002E-2</v>
      </c>
      <c r="L16" s="37">
        <v>2.7E-2</v>
      </c>
      <c r="M16" s="37" t="str">
        <f t="shared" si="0"/>
        <v>0.08,0.06,0.051,0.043,0.035,0.034,0.027</v>
      </c>
      <c r="N16" s="37" t="s">
        <v>59</v>
      </c>
      <c r="O16" s="37"/>
      <c r="P16" s="38">
        <f t="shared" si="1"/>
        <v>130</v>
      </c>
      <c r="Q16" s="36">
        <f t="shared" si="18"/>
        <v>0</v>
      </c>
      <c r="R16" s="37">
        <f t="shared" si="2"/>
        <v>2.8999999999999998E-2</v>
      </c>
      <c r="S16" s="36">
        <f t="shared" si="19"/>
        <v>13</v>
      </c>
      <c r="T16" s="36">
        <f t="shared" si="20"/>
        <v>0</v>
      </c>
      <c r="U16" s="36">
        <f t="shared" si="21"/>
        <v>130</v>
      </c>
      <c r="V16" s="39">
        <f t="shared" si="22"/>
        <v>4.4500000000000005E-2</v>
      </c>
      <c r="W16" s="39">
        <f t="shared" si="3"/>
        <v>0</v>
      </c>
      <c r="X16" s="37">
        <f t="shared" si="23"/>
        <v>8.0925000000000011</v>
      </c>
      <c r="Y16" s="39">
        <f t="shared" si="24"/>
        <v>0.22479166666666828</v>
      </c>
      <c r="Z16" s="37"/>
      <c r="AA16" s="35">
        <v>0.35</v>
      </c>
      <c r="AB16" s="35">
        <v>0.35</v>
      </c>
      <c r="AC16" s="35">
        <v>0.35</v>
      </c>
      <c r="AD16" s="35" t="s">
        <v>60</v>
      </c>
      <c r="AE16" s="35">
        <f t="shared" si="4"/>
        <v>186.45999999999998</v>
      </c>
      <c r="AF16" s="35">
        <f t="shared" si="5"/>
        <v>227.88</v>
      </c>
      <c r="AG16" s="36" t="str">
        <f t="shared" si="6"/>
        <v>186.46 227.88</v>
      </c>
      <c r="AH16" s="35">
        <v>12</v>
      </c>
      <c r="AI16" s="40">
        <f t="shared" si="7"/>
        <v>77.710000000000008</v>
      </c>
      <c r="AJ16" s="40">
        <f t="shared" si="8"/>
        <v>94.97</v>
      </c>
      <c r="AK16" s="36" t="str">
        <f t="shared" si="9"/>
        <v>77.71 94.97</v>
      </c>
      <c r="AL16" s="36">
        <f t="shared" si="10"/>
        <v>145</v>
      </c>
      <c r="AM16" s="36">
        <f t="shared" si="11"/>
        <v>250</v>
      </c>
      <c r="AN16" s="40">
        <v>2398.4</v>
      </c>
      <c r="AO16" s="40">
        <v>227.3</v>
      </c>
      <c r="AP16" s="40">
        <v>94.9</v>
      </c>
      <c r="AQ16" s="35">
        <v>25</v>
      </c>
      <c r="AR16" s="37">
        <f t="shared" si="12"/>
        <v>0.65764084547292945</v>
      </c>
      <c r="AS16" s="40">
        <f t="shared" si="13"/>
        <v>1577.2858037822741</v>
      </c>
      <c r="AT16" s="40">
        <f t="shared" si="14"/>
        <v>197.9351505563051</v>
      </c>
      <c r="AU16" s="41">
        <f t="shared" si="15"/>
        <v>82.093281630882302</v>
      </c>
      <c r="AV16" s="260"/>
      <c r="AW16" s="260"/>
      <c r="AX16" s="260"/>
      <c r="AY16" s="260"/>
      <c r="AZ16" s="260"/>
      <c r="BA16" s="260"/>
      <c r="BB16" s="260"/>
      <c r="BC16" s="260"/>
      <c r="BD16" s="260"/>
      <c r="BE16" s="260"/>
      <c r="BF16" s="260"/>
      <c r="BG16" s="287"/>
      <c r="BH16" s="260"/>
      <c r="BI16" s="284"/>
      <c r="BJ16" s="260"/>
      <c r="BK16" s="260"/>
      <c r="BL16" s="260">
        <f t="shared" si="16"/>
        <v>0</v>
      </c>
      <c r="BM16" s="260" t="e">
        <f>#REF!</f>
        <v>#REF!</v>
      </c>
      <c r="BN16" s="260"/>
      <c r="BO16" s="260"/>
      <c r="BP16" s="260">
        <f t="shared" si="17"/>
        <v>0</v>
      </c>
      <c r="BQ16" s="260" t="e">
        <f>#REF!</f>
        <v>#REF!</v>
      </c>
      <c r="BR16" s="260"/>
      <c r="BS16" s="287"/>
      <c r="BT16" s="260"/>
    </row>
    <row r="17" spans="1:72" s="42" customFormat="1" ht="55.2" customHeight="1" x14ac:dyDescent="0.3">
      <c r="A17" s="35">
        <v>14</v>
      </c>
      <c r="B17" s="36">
        <v>130</v>
      </c>
      <c r="C17" s="36" t="s">
        <v>66</v>
      </c>
      <c r="D17" s="36">
        <v>40000</v>
      </c>
      <c r="E17" s="35">
        <v>0.56000000000000005</v>
      </c>
      <c r="F17" s="37">
        <v>0.65400000000000003</v>
      </c>
      <c r="G17" s="37">
        <v>7.1999999999999995E-2</v>
      </c>
      <c r="H17" s="37">
        <v>0.06</v>
      </c>
      <c r="I17" s="37">
        <v>4.9000000000000002E-2</v>
      </c>
      <c r="J17" s="37">
        <v>3.7999999999999999E-2</v>
      </c>
      <c r="K17" s="37">
        <v>3.2000000000000001E-2</v>
      </c>
      <c r="L17" s="37">
        <v>2.5000000000000001E-2</v>
      </c>
      <c r="M17" s="37" t="str">
        <f t="shared" si="0"/>
        <v>0.654,0.072,0.06,0.049,0.038,0.032,0.025</v>
      </c>
      <c r="N17" s="37" t="s">
        <v>59</v>
      </c>
      <c r="O17" s="37"/>
      <c r="P17" s="38">
        <f t="shared" si="1"/>
        <v>130</v>
      </c>
      <c r="Q17" s="36">
        <f t="shared" si="18"/>
        <v>0</v>
      </c>
      <c r="R17" s="37">
        <f t="shared" si="2"/>
        <v>0.59400000000000008</v>
      </c>
      <c r="S17" s="36">
        <f t="shared" si="19"/>
        <v>14</v>
      </c>
      <c r="T17" s="36">
        <f t="shared" si="20"/>
        <v>0</v>
      </c>
      <c r="U17" s="36">
        <f t="shared" si="21"/>
        <v>130</v>
      </c>
      <c r="V17" s="39">
        <f t="shared" si="22"/>
        <v>0.31150000000000005</v>
      </c>
      <c r="W17" s="39">
        <f t="shared" si="3"/>
        <v>0</v>
      </c>
      <c r="X17" s="37">
        <f t="shared" si="23"/>
        <v>8.0925000000000011</v>
      </c>
      <c r="Y17" s="39">
        <f t="shared" si="24"/>
        <v>0.22479166666666828</v>
      </c>
      <c r="Z17" s="37"/>
      <c r="AA17" s="35">
        <v>0.35</v>
      </c>
      <c r="AB17" s="35">
        <v>0.35</v>
      </c>
      <c r="AC17" s="35">
        <v>0.35</v>
      </c>
      <c r="AD17" s="35" t="s">
        <v>60</v>
      </c>
      <c r="AE17" s="35">
        <f t="shared" si="4"/>
        <v>186.45999999999998</v>
      </c>
      <c r="AF17" s="35">
        <f t="shared" si="5"/>
        <v>227.88</v>
      </c>
      <c r="AG17" s="36" t="str">
        <f t="shared" si="6"/>
        <v>186.46 227.88</v>
      </c>
      <c r="AH17" s="35">
        <v>12</v>
      </c>
      <c r="AI17" s="40">
        <f t="shared" si="7"/>
        <v>77.710000000000008</v>
      </c>
      <c r="AJ17" s="40">
        <f t="shared" si="8"/>
        <v>94.97</v>
      </c>
      <c r="AK17" s="36" t="str">
        <f t="shared" si="9"/>
        <v>77.71 94.97</v>
      </c>
      <c r="AL17" s="36">
        <f t="shared" si="10"/>
        <v>145</v>
      </c>
      <c r="AM17" s="36">
        <f t="shared" si="11"/>
        <v>250</v>
      </c>
      <c r="AN17" s="40">
        <v>2388.6999999999998</v>
      </c>
      <c r="AO17" s="43">
        <v>227</v>
      </c>
      <c r="AP17" s="35">
        <v>95</v>
      </c>
      <c r="AQ17" s="35">
        <v>25</v>
      </c>
      <c r="AR17" s="37">
        <f t="shared" si="12"/>
        <v>0.65764084547292945</v>
      </c>
      <c r="AS17" s="40">
        <f t="shared" si="13"/>
        <v>1570.9066875811864</v>
      </c>
      <c r="AT17" s="40">
        <f t="shared" si="14"/>
        <v>197.67830065706644</v>
      </c>
      <c r="AU17" s="41">
        <f t="shared" si="15"/>
        <v>82.183188106073175</v>
      </c>
      <c r="AV17" s="260"/>
      <c r="AW17" s="260"/>
      <c r="AX17" s="260"/>
      <c r="AY17" s="260"/>
      <c r="AZ17" s="260"/>
      <c r="BA17" s="260"/>
      <c r="BB17" s="260"/>
      <c r="BC17" s="260"/>
      <c r="BD17" s="260"/>
      <c r="BE17" s="260"/>
      <c r="BF17" s="260"/>
      <c r="BG17" s="287"/>
      <c r="BH17" s="260"/>
      <c r="BI17" s="284"/>
      <c r="BJ17" s="260"/>
      <c r="BK17" s="260"/>
      <c r="BL17" s="260">
        <f t="shared" si="16"/>
        <v>0</v>
      </c>
      <c r="BM17" s="260" t="e">
        <f>#REF!</f>
        <v>#REF!</v>
      </c>
      <c r="BN17" s="260"/>
      <c r="BO17" s="260"/>
      <c r="BP17" s="260">
        <f t="shared" si="17"/>
        <v>0</v>
      </c>
      <c r="BQ17" s="260" t="e">
        <f>#REF!</f>
        <v>#REF!</v>
      </c>
      <c r="BR17" s="260"/>
      <c r="BS17" s="287"/>
      <c r="BT17" s="260"/>
    </row>
    <row r="18" spans="1:72" s="42" customFormat="1" ht="55.2" customHeight="1" x14ac:dyDescent="0.3">
      <c r="A18" s="44">
        <v>15</v>
      </c>
      <c r="B18" s="45">
        <v>130</v>
      </c>
      <c r="C18" s="45" t="s">
        <v>67</v>
      </c>
      <c r="D18" s="45">
        <v>40000</v>
      </c>
      <c r="E18" s="44">
        <v>0.56000000000000005</v>
      </c>
      <c r="F18" s="46">
        <v>0.184</v>
      </c>
      <c r="G18" s="46">
        <v>0.15</v>
      </c>
      <c r="H18" s="46">
        <v>0.13200000000000001</v>
      </c>
      <c r="I18" s="46">
        <v>0.105</v>
      </c>
      <c r="J18" s="46">
        <v>6.9000000000000006E-2</v>
      </c>
      <c r="K18" s="46">
        <v>5.2999999999999999E-2</v>
      </c>
      <c r="L18" s="46">
        <v>3.6999999999999998E-2</v>
      </c>
      <c r="M18" s="37" t="str">
        <f t="shared" si="0"/>
        <v>0.184,0.15,0.132,0.105,0.069,0.053,0.037</v>
      </c>
      <c r="N18" s="37" t="s">
        <v>59</v>
      </c>
      <c r="O18" s="37"/>
      <c r="P18" s="38">
        <f t="shared" si="1"/>
        <v>130</v>
      </c>
      <c r="Q18" s="36">
        <f t="shared" si="18"/>
        <v>0</v>
      </c>
      <c r="R18" s="37">
        <f t="shared" si="2"/>
        <v>5.1999999999999991E-2</v>
      </c>
      <c r="S18" s="36">
        <f t="shared" si="19"/>
        <v>15</v>
      </c>
      <c r="T18" s="36">
        <f t="shared" si="20"/>
        <v>0</v>
      </c>
      <c r="U18" s="36">
        <f t="shared" si="21"/>
        <v>130</v>
      </c>
      <c r="V18" s="39">
        <f t="shared" si="22"/>
        <v>0.32300000000000006</v>
      </c>
      <c r="W18" s="39">
        <f t="shared" si="3"/>
        <v>0</v>
      </c>
      <c r="X18" s="37">
        <f t="shared" si="23"/>
        <v>8.0925000000000011</v>
      </c>
      <c r="Y18" s="39">
        <f t="shared" si="24"/>
        <v>0.22479166666666828</v>
      </c>
      <c r="Z18" s="37"/>
      <c r="AA18" s="44">
        <v>0.35</v>
      </c>
      <c r="AB18" s="44">
        <v>0.35</v>
      </c>
      <c r="AC18" s="44">
        <v>0.35</v>
      </c>
      <c r="AD18" s="44" t="s">
        <v>60</v>
      </c>
      <c r="AE18" s="44">
        <f t="shared" si="4"/>
        <v>186.45999999999998</v>
      </c>
      <c r="AF18" s="44">
        <f t="shared" si="5"/>
        <v>227.88</v>
      </c>
      <c r="AG18" s="45" t="str">
        <f t="shared" si="6"/>
        <v>186.46 227.88</v>
      </c>
      <c r="AH18" s="44">
        <v>12</v>
      </c>
      <c r="AI18" s="47">
        <f t="shared" si="7"/>
        <v>77.710000000000008</v>
      </c>
      <c r="AJ18" s="47">
        <f t="shared" si="8"/>
        <v>94.97</v>
      </c>
      <c r="AK18" s="45" t="str">
        <f t="shared" si="9"/>
        <v>77.71 94.97</v>
      </c>
      <c r="AL18" s="36">
        <f t="shared" si="10"/>
        <v>145</v>
      </c>
      <c r="AM18" s="36">
        <f t="shared" si="11"/>
        <v>250</v>
      </c>
      <c r="AN18" s="47">
        <v>2400</v>
      </c>
      <c r="AO18" s="44">
        <v>227.3</v>
      </c>
      <c r="AP18" s="44">
        <v>94.9</v>
      </c>
      <c r="AQ18" s="35">
        <v>25</v>
      </c>
      <c r="AR18" s="46">
        <f t="shared" si="12"/>
        <v>0.65764084547292945</v>
      </c>
      <c r="AS18" s="47">
        <f t="shared" si="13"/>
        <v>1578.3380291350306</v>
      </c>
      <c r="AT18" s="47">
        <f t="shared" si="14"/>
        <v>197.9351505563051</v>
      </c>
      <c r="AU18" s="48">
        <f t="shared" si="15"/>
        <v>82.093281630882302</v>
      </c>
      <c r="AV18" s="260"/>
      <c r="AW18" s="260"/>
      <c r="AX18" s="260"/>
      <c r="AY18" s="260"/>
      <c r="AZ18" s="260">
        <f>AY18*10^6</f>
        <v>0</v>
      </c>
      <c r="BA18" s="260" t="e">
        <f>(1/($BI$4*10^6/(0.711*10^-4*(1/AV18)^0.854))^(1/3.89))*10^6</f>
        <v>#DIV/0!</v>
      </c>
      <c r="BB18" s="260" t="e">
        <f>IF(AZ18&lt;BA18,"Safe","Unsafe")</f>
        <v>#DIV/0!</v>
      </c>
      <c r="BC18" s="260"/>
      <c r="BD18" s="260">
        <f>BC18*10^6</f>
        <v>0</v>
      </c>
      <c r="BE18" s="260">
        <f>(1/((($BI$4*10^6/(1.41*10^-8)))^(1/4.5337)))*10^6</f>
        <v>416.02417627014421</v>
      </c>
      <c r="BF18" s="260" t="str">
        <f>IF(BD18&lt;BE18,"Safe","Unsafe")</f>
        <v>Safe</v>
      </c>
      <c r="BG18" s="287"/>
      <c r="BH18" s="260"/>
      <c r="BI18" s="284">
        <v>30</v>
      </c>
      <c r="BJ18" s="260"/>
      <c r="BK18" s="260"/>
      <c r="BL18" s="260">
        <f t="shared" si="16"/>
        <v>0</v>
      </c>
      <c r="BM18" s="260" t="e">
        <f>BA18</f>
        <v>#DIV/0!</v>
      </c>
      <c r="BN18" s="260" t="e">
        <f>IF(BL18&lt;BM18,"Safe","Unsafe")</f>
        <v>#DIV/0!</v>
      </c>
      <c r="BO18" s="260"/>
      <c r="BP18" s="260">
        <f>BO18*10^6</f>
        <v>0</v>
      </c>
      <c r="BQ18" s="260">
        <f>BE18</f>
        <v>416.02417627014421</v>
      </c>
      <c r="BR18" s="260" t="str">
        <f>IF(BP18&lt;BQ18,"Safe","Unsafe")</f>
        <v>Safe</v>
      </c>
      <c r="BS18" s="287"/>
      <c r="BT18" s="260"/>
    </row>
    <row r="19" spans="1:72" s="42" customFormat="1" ht="55.2" customHeight="1" x14ac:dyDescent="0.3">
      <c r="A19" s="44">
        <v>16</v>
      </c>
      <c r="B19" s="45">
        <v>195</v>
      </c>
      <c r="C19" s="45" t="s">
        <v>63</v>
      </c>
      <c r="D19" s="45">
        <v>40000</v>
      </c>
      <c r="E19" s="44">
        <v>0.56000000000000005</v>
      </c>
      <c r="F19" s="46">
        <v>8.5000000000000006E-2</v>
      </c>
      <c r="G19" s="46">
        <v>6.0999999999999999E-2</v>
      </c>
      <c r="H19" s="46">
        <v>5.3999999999999999E-2</v>
      </c>
      <c r="I19" s="46">
        <v>4.4999999999999998E-2</v>
      </c>
      <c r="J19" s="46">
        <v>3.4000000000000002E-2</v>
      </c>
      <c r="K19" s="46">
        <v>2.9000000000000001E-2</v>
      </c>
      <c r="L19" s="46">
        <v>2.3E-2</v>
      </c>
      <c r="M19" s="37" t="str">
        <f t="shared" si="0"/>
        <v>0.085,0.061,0.054,0.045,0.034,0.029,0.023</v>
      </c>
      <c r="N19" s="37" t="s">
        <v>59</v>
      </c>
      <c r="O19" s="37"/>
      <c r="P19" s="38">
        <f t="shared" si="1"/>
        <v>195</v>
      </c>
      <c r="Q19" s="36">
        <f t="shared" si="18"/>
        <v>65</v>
      </c>
      <c r="R19" s="37">
        <f t="shared" si="2"/>
        <v>3.1000000000000007E-2</v>
      </c>
      <c r="S19" s="36">
        <f t="shared" si="19"/>
        <v>16</v>
      </c>
      <c r="T19" s="36">
        <f t="shared" si="20"/>
        <v>65</v>
      </c>
      <c r="U19" s="36">
        <f t="shared" si="21"/>
        <v>195</v>
      </c>
      <c r="V19" s="39">
        <f t="shared" si="22"/>
        <v>4.1499999999999995E-2</v>
      </c>
      <c r="W19" s="39">
        <f t="shared" si="3"/>
        <v>2.6974999999999998</v>
      </c>
      <c r="X19" s="37">
        <f t="shared" si="23"/>
        <v>10.790000000000001</v>
      </c>
      <c r="Y19" s="39">
        <f t="shared" si="24"/>
        <v>-1.0115624999999984</v>
      </c>
      <c r="Z19" s="37"/>
      <c r="AA19" s="44">
        <v>0.35</v>
      </c>
      <c r="AB19" s="44">
        <v>0.35</v>
      </c>
      <c r="AC19" s="44">
        <v>0.35</v>
      </c>
      <c r="AD19" s="44" t="s">
        <v>60</v>
      </c>
      <c r="AE19" s="44">
        <f t="shared" si="4"/>
        <v>186.45999999999998</v>
      </c>
      <c r="AF19" s="44">
        <f t="shared" si="5"/>
        <v>227.88</v>
      </c>
      <c r="AG19" s="45" t="str">
        <f t="shared" si="6"/>
        <v>186.46 227.88</v>
      </c>
      <c r="AH19" s="44">
        <v>12</v>
      </c>
      <c r="AI19" s="47">
        <f t="shared" si="7"/>
        <v>77.710000000000008</v>
      </c>
      <c r="AJ19" s="47">
        <f t="shared" si="8"/>
        <v>94.97</v>
      </c>
      <c r="AK19" s="45" t="str">
        <f t="shared" si="9"/>
        <v>77.71 94.97</v>
      </c>
      <c r="AL19" s="36">
        <f t="shared" si="10"/>
        <v>145</v>
      </c>
      <c r="AM19" s="36">
        <f t="shared" si="11"/>
        <v>250</v>
      </c>
      <c r="AN19" s="47">
        <v>2400</v>
      </c>
      <c r="AO19" s="44">
        <v>227</v>
      </c>
      <c r="AP19" s="44">
        <v>95</v>
      </c>
      <c r="AQ19" s="35">
        <v>25</v>
      </c>
      <c r="AR19" s="46">
        <f t="shared" si="12"/>
        <v>0.65764084547292945</v>
      </c>
      <c r="AS19" s="47">
        <f t="shared" si="13"/>
        <v>1578.3380291350306</v>
      </c>
      <c r="AT19" s="47">
        <f t="shared" si="14"/>
        <v>197.67830065706644</v>
      </c>
      <c r="AU19" s="48">
        <f t="shared" si="15"/>
        <v>82.183188106073175</v>
      </c>
      <c r="AV19" s="260"/>
      <c r="AW19" s="260"/>
      <c r="AX19" s="260"/>
      <c r="AY19" s="260"/>
      <c r="AZ19" s="260"/>
      <c r="BA19" s="260"/>
      <c r="BB19" s="260"/>
      <c r="BC19" s="260"/>
      <c r="BD19" s="260"/>
      <c r="BE19" s="260"/>
      <c r="BF19" s="260"/>
      <c r="BG19" s="287"/>
      <c r="BH19" s="260"/>
      <c r="BI19" s="284"/>
      <c r="BJ19" s="260"/>
      <c r="BK19" s="260"/>
      <c r="BL19" s="260">
        <f t="shared" si="16"/>
        <v>0</v>
      </c>
      <c r="BM19" s="260" t="e">
        <f>#REF!</f>
        <v>#REF!</v>
      </c>
      <c r="BN19" s="260"/>
      <c r="BO19" s="260"/>
      <c r="BP19" s="260">
        <f t="shared" si="17"/>
        <v>0</v>
      </c>
      <c r="BQ19" s="260" t="e">
        <f>#REF!</f>
        <v>#REF!</v>
      </c>
      <c r="BR19" s="260"/>
      <c r="BS19" s="287"/>
      <c r="BT19" s="260"/>
    </row>
    <row r="20" spans="1:72" s="42" customFormat="1" ht="55.2" customHeight="1" x14ac:dyDescent="0.3">
      <c r="A20" s="44">
        <v>17</v>
      </c>
      <c r="B20" s="45">
        <v>195</v>
      </c>
      <c r="C20" s="45" t="s">
        <v>64</v>
      </c>
      <c r="D20" s="45">
        <v>40000</v>
      </c>
      <c r="E20" s="44">
        <v>0.56000000000000005</v>
      </c>
      <c r="F20" s="46">
        <v>0.13900000000000001</v>
      </c>
      <c r="G20" s="46">
        <v>9.9000000000000005E-2</v>
      </c>
      <c r="H20" s="46">
        <v>0.08</v>
      </c>
      <c r="I20" s="46">
        <v>6.2E-2</v>
      </c>
      <c r="J20" s="46">
        <v>3.9E-2</v>
      </c>
      <c r="K20" s="46">
        <v>3.1E-2</v>
      </c>
      <c r="L20" s="46">
        <v>2.3E-2</v>
      </c>
      <c r="M20" s="37" t="str">
        <f t="shared" si="0"/>
        <v>0.139,0.099,0.08,0.062,0.039,0.031,0.023</v>
      </c>
      <c r="N20" s="37" t="s">
        <v>59</v>
      </c>
      <c r="O20" s="37"/>
      <c r="P20" s="38">
        <f t="shared" si="1"/>
        <v>195</v>
      </c>
      <c r="Q20" s="36">
        <f t="shared" si="18"/>
        <v>0</v>
      </c>
      <c r="R20" s="37">
        <f t="shared" si="2"/>
        <v>5.9000000000000011E-2</v>
      </c>
      <c r="S20" s="36">
        <f t="shared" si="19"/>
        <v>17</v>
      </c>
      <c r="T20" s="36">
        <f t="shared" si="20"/>
        <v>0</v>
      </c>
      <c r="U20" s="36">
        <f t="shared" si="21"/>
        <v>195</v>
      </c>
      <c r="V20" s="39">
        <f t="shared" si="22"/>
        <v>4.5000000000000012E-2</v>
      </c>
      <c r="W20" s="39">
        <f t="shared" si="3"/>
        <v>0</v>
      </c>
      <c r="X20" s="37">
        <f t="shared" si="23"/>
        <v>10.790000000000001</v>
      </c>
      <c r="Y20" s="39">
        <f t="shared" si="24"/>
        <v>-1.0115624999999984</v>
      </c>
      <c r="Z20" s="37"/>
      <c r="AA20" s="44">
        <v>0.35</v>
      </c>
      <c r="AB20" s="44">
        <v>0.35</v>
      </c>
      <c r="AC20" s="44">
        <v>0.35</v>
      </c>
      <c r="AD20" s="44" t="s">
        <v>60</v>
      </c>
      <c r="AE20" s="44">
        <f t="shared" si="4"/>
        <v>186.45999999999998</v>
      </c>
      <c r="AF20" s="44">
        <f t="shared" si="5"/>
        <v>227.88</v>
      </c>
      <c r="AG20" s="45" t="str">
        <f t="shared" si="6"/>
        <v>186.46 227.88</v>
      </c>
      <c r="AH20" s="44">
        <v>12</v>
      </c>
      <c r="AI20" s="47">
        <f t="shared" si="7"/>
        <v>77.710000000000008</v>
      </c>
      <c r="AJ20" s="47">
        <f t="shared" si="8"/>
        <v>94.97</v>
      </c>
      <c r="AK20" s="45" t="str">
        <f t="shared" si="9"/>
        <v>77.71 94.97</v>
      </c>
      <c r="AL20" s="36">
        <f t="shared" si="10"/>
        <v>145</v>
      </c>
      <c r="AM20" s="36">
        <f t="shared" si="11"/>
        <v>250</v>
      </c>
      <c r="AN20" s="47">
        <v>2395.1999999999998</v>
      </c>
      <c r="AO20" s="44">
        <v>227.8</v>
      </c>
      <c r="AP20" s="44">
        <v>95</v>
      </c>
      <c r="AQ20" s="35">
        <v>25</v>
      </c>
      <c r="AR20" s="46">
        <f t="shared" si="12"/>
        <v>0.65764084547292945</v>
      </c>
      <c r="AS20" s="47">
        <f t="shared" si="13"/>
        <v>1575.1813530767604</v>
      </c>
      <c r="AT20" s="47">
        <f t="shared" si="14"/>
        <v>198.36295065169023</v>
      </c>
      <c r="AU20" s="48">
        <f t="shared" si="15"/>
        <v>82.183188106073175</v>
      </c>
      <c r="AV20" s="260"/>
      <c r="AW20" s="260"/>
      <c r="AX20" s="260"/>
      <c r="AY20" s="260"/>
      <c r="AZ20" s="260"/>
      <c r="BA20" s="260"/>
      <c r="BB20" s="260"/>
      <c r="BC20" s="260"/>
      <c r="BD20" s="260"/>
      <c r="BE20" s="260"/>
      <c r="BF20" s="260"/>
      <c r="BG20" s="287"/>
      <c r="BH20" s="260"/>
      <c r="BI20" s="284"/>
      <c r="BJ20" s="260"/>
      <c r="BK20" s="260"/>
      <c r="BL20" s="260">
        <f t="shared" si="16"/>
        <v>0</v>
      </c>
      <c r="BM20" s="260" t="e">
        <f>#REF!</f>
        <v>#REF!</v>
      </c>
      <c r="BN20" s="260"/>
      <c r="BO20" s="260"/>
      <c r="BP20" s="260">
        <f t="shared" si="17"/>
        <v>0</v>
      </c>
      <c r="BQ20" s="260" t="e">
        <f>#REF!</f>
        <v>#REF!</v>
      </c>
      <c r="BR20" s="260"/>
      <c r="BS20" s="287"/>
      <c r="BT20" s="260"/>
    </row>
    <row r="21" spans="1:72" s="42" customFormat="1" ht="55.2" customHeight="1" x14ac:dyDescent="0.3">
      <c r="A21" s="44">
        <v>18</v>
      </c>
      <c r="B21" s="45">
        <v>195</v>
      </c>
      <c r="C21" s="45" t="s">
        <v>65</v>
      </c>
      <c r="D21" s="45">
        <v>40000</v>
      </c>
      <c r="E21" s="44">
        <v>0.56000000000000005</v>
      </c>
      <c r="F21" s="37">
        <v>8.4000000000000005E-2</v>
      </c>
      <c r="G21" s="37">
        <v>5.7000000000000002E-2</v>
      </c>
      <c r="H21" s="37">
        <v>4.8000000000000001E-2</v>
      </c>
      <c r="I21" s="37">
        <v>4.3000000000000003E-2</v>
      </c>
      <c r="J21" s="37">
        <v>3.3000000000000002E-2</v>
      </c>
      <c r="K21" s="37">
        <v>2.9000000000000001E-2</v>
      </c>
      <c r="L21" s="37">
        <v>2.3E-2</v>
      </c>
      <c r="M21" s="37" t="str">
        <f t="shared" si="0"/>
        <v>0.084,0.057,0.048,0.043,0.033,0.029,0.023</v>
      </c>
      <c r="N21" s="37" t="s">
        <v>59</v>
      </c>
      <c r="O21" s="37"/>
      <c r="P21" s="38">
        <f t="shared" si="1"/>
        <v>195</v>
      </c>
      <c r="Q21" s="36">
        <f t="shared" si="18"/>
        <v>0</v>
      </c>
      <c r="R21" s="37">
        <f t="shared" si="2"/>
        <v>3.6000000000000004E-2</v>
      </c>
      <c r="S21" s="36">
        <f t="shared" si="19"/>
        <v>18</v>
      </c>
      <c r="T21" s="36">
        <f t="shared" si="20"/>
        <v>0</v>
      </c>
      <c r="U21" s="36">
        <f t="shared" si="21"/>
        <v>195</v>
      </c>
      <c r="V21" s="39">
        <f t="shared" si="22"/>
        <v>4.7500000000000007E-2</v>
      </c>
      <c r="W21" s="39">
        <f t="shared" si="3"/>
        <v>0</v>
      </c>
      <c r="X21" s="37">
        <f t="shared" si="23"/>
        <v>10.790000000000001</v>
      </c>
      <c r="Y21" s="39">
        <f t="shared" si="24"/>
        <v>-1.0115624999999984</v>
      </c>
      <c r="Z21" s="37"/>
      <c r="AA21" s="44">
        <v>0.35</v>
      </c>
      <c r="AB21" s="44">
        <v>0.35</v>
      </c>
      <c r="AC21" s="44">
        <v>0.35</v>
      </c>
      <c r="AD21" s="44" t="s">
        <v>60</v>
      </c>
      <c r="AE21" s="44">
        <f t="shared" si="4"/>
        <v>186.45999999999998</v>
      </c>
      <c r="AF21" s="44">
        <f t="shared" si="5"/>
        <v>227.88</v>
      </c>
      <c r="AG21" s="45" t="str">
        <f t="shared" si="6"/>
        <v>186.46 227.88</v>
      </c>
      <c r="AH21" s="44">
        <v>12</v>
      </c>
      <c r="AI21" s="47">
        <f t="shared" si="7"/>
        <v>77.710000000000008</v>
      </c>
      <c r="AJ21" s="47">
        <f t="shared" si="8"/>
        <v>94.97</v>
      </c>
      <c r="AK21" s="45" t="str">
        <f t="shared" si="9"/>
        <v>77.71 94.97</v>
      </c>
      <c r="AL21" s="36">
        <f t="shared" si="10"/>
        <v>145</v>
      </c>
      <c r="AM21" s="36">
        <f t="shared" si="11"/>
        <v>250</v>
      </c>
      <c r="AN21" s="47">
        <v>2369.4</v>
      </c>
      <c r="AO21" s="44">
        <v>226.6</v>
      </c>
      <c r="AP21" s="44">
        <v>95</v>
      </c>
      <c r="AQ21" s="35">
        <v>25</v>
      </c>
      <c r="AR21" s="46">
        <f t="shared" si="12"/>
        <v>0.65764084547292945</v>
      </c>
      <c r="AS21" s="47">
        <f t="shared" si="13"/>
        <v>1558.214219263559</v>
      </c>
      <c r="AT21" s="47">
        <f t="shared" si="14"/>
        <v>197.33563549510538</v>
      </c>
      <c r="AU21" s="48">
        <f t="shared" si="15"/>
        <v>82.183188106073175</v>
      </c>
      <c r="AV21" s="260"/>
      <c r="AW21" s="260"/>
      <c r="AX21" s="260"/>
      <c r="AY21" s="260"/>
      <c r="AZ21" s="260"/>
      <c r="BA21" s="260"/>
      <c r="BB21" s="260"/>
      <c r="BC21" s="260"/>
      <c r="BD21" s="260"/>
      <c r="BE21" s="260"/>
      <c r="BF21" s="260"/>
      <c r="BG21" s="287"/>
      <c r="BH21" s="260"/>
      <c r="BI21" s="284"/>
      <c r="BJ21" s="260"/>
      <c r="BK21" s="260"/>
      <c r="BL21" s="260">
        <f t="shared" si="16"/>
        <v>0</v>
      </c>
      <c r="BM21" s="260" t="e">
        <f>#REF!</f>
        <v>#REF!</v>
      </c>
      <c r="BN21" s="260"/>
      <c r="BO21" s="260"/>
      <c r="BP21" s="260">
        <f t="shared" si="17"/>
        <v>0</v>
      </c>
      <c r="BQ21" s="260" t="e">
        <f>#REF!</f>
        <v>#REF!</v>
      </c>
      <c r="BR21" s="260"/>
      <c r="BS21" s="287"/>
      <c r="BT21" s="260"/>
    </row>
    <row r="22" spans="1:72" s="42" customFormat="1" ht="55.2" customHeight="1" x14ac:dyDescent="0.3">
      <c r="A22" s="44">
        <v>19</v>
      </c>
      <c r="B22" s="45">
        <v>195</v>
      </c>
      <c r="C22" s="45" t="s">
        <v>66</v>
      </c>
      <c r="D22" s="45">
        <v>40000</v>
      </c>
      <c r="E22" s="44">
        <v>0.56000000000000005</v>
      </c>
      <c r="F22" s="46">
        <v>0.113</v>
      </c>
      <c r="G22" s="46">
        <v>7.8E-2</v>
      </c>
      <c r="H22" s="46">
        <v>6.5000000000000002E-2</v>
      </c>
      <c r="I22" s="46">
        <v>5.2999999999999999E-2</v>
      </c>
      <c r="J22" s="46">
        <v>3.9E-2</v>
      </c>
      <c r="K22" s="46">
        <v>3.2000000000000001E-2</v>
      </c>
      <c r="L22" s="46">
        <v>2.4E-2</v>
      </c>
      <c r="M22" s="37" t="str">
        <f t="shared" si="0"/>
        <v>0.113,0.078,0.065,0.053,0.039,0.032,0.024</v>
      </c>
      <c r="N22" s="37" t="s">
        <v>59</v>
      </c>
      <c r="O22" s="37"/>
      <c r="P22" s="38">
        <f t="shared" si="1"/>
        <v>195</v>
      </c>
      <c r="Q22" s="36">
        <f t="shared" si="18"/>
        <v>0</v>
      </c>
      <c r="R22" s="37">
        <f t="shared" si="2"/>
        <v>4.8000000000000001E-2</v>
      </c>
      <c r="S22" s="36">
        <f t="shared" si="19"/>
        <v>19</v>
      </c>
      <c r="T22" s="36">
        <f t="shared" si="20"/>
        <v>0</v>
      </c>
      <c r="U22" s="36">
        <f t="shared" si="21"/>
        <v>195</v>
      </c>
      <c r="V22" s="39">
        <f t="shared" si="22"/>
        <v>4.2000000000000003E-2</v>
      </c>
      <c r="W22" s="39">
        <f t="shared" si="3"/>
        <v>0</v>
      </c>
      <c r="X22" s="37">
        <f t="shared" si="23"/>
        <v>10.790000000000001</v>
      </c>
      <c r="Y22" s="39">
        <f t="shared" si="24"/>
        <v>-1.0115624999999984</v>
      </c>
      <c r="Z22" s="37"/>
      <c r="AA22" s="44">
        <v>0.35</v>
      </c>
      <c r="AB22" s="44">
        <v>0.35</v>
      </c>
      <c r="AC22" s="44">
        <v>0.35</v>
      </c>
      <c r="AD22" s="44" t="s">
        <v>60</v>
      </c>
      <c r="AE22" s="44">
        <f t="shared" si="4"/>
        <v>186.45999999999998</v>
      </c>
      <c r="AF22" s="44">
        <f t="shared" si="5"/>
        <v>227.88</v>
      </c>
      <c r="AG22" s="45" t="str">
        <f t="shared" si="6"/>
        <v>186.46 227.88</v>
      </c>
      <c r="AH22" s="44">
        <v>12</v>
      </c>
      <c r="AI22" s="47">
        <f t="shared" si="7"/>
        <v>77.710000000000008</v>
      </c>
      <c r="AJ22" s="47">
        <f t="shared" si="8"/>
        <v>94.97</v>
      </c>
      <c r="AK22" s="45" t="str">
        <f t="shared" si="9"/>
        <v>77.71 94.97</v>
      </c>
      <c r="AL22" s="36">
        <f t="shared" si="10"/>
        <v>145</v>
      </c>
      <c r="AM22" s="36">
        <f t="shared" si="11"/>
        <v>250</v>
      </c>
      <c r="AN22" s="47">
        <v>2400</v>
      </c>
      <c r="AO22" s="44">
        <v>227.3</v>
      </c>
      <c r="AP22" s="44">
        <v>94.9</v>
      </c>
      <c r="AQ22" s="35">
        <v>25</v>
      </c>
      <c r="AR22" s="46">
        <f t="shared" si="12"/>
        <v>0.65764084547292945</v>
      </c>
      <c r="AS22" s="47">
        <f t="shared" si="13"/>
        <v>1578.3380291350306</v>
      </c>
      <c r="AT22" s="47">
        <f t="shared" si="14"/>
        <v>197.9351505563051</v>
      </c>
      <c r="AU22" s="48">
        <f t="shared" si="15"/>
        <v>82.093281630882302</v>
      </c>
      <c r="AV22" s="260"/>
      <c r="AW22" s="260"/>
      <c r="AX22" s="260"/>
      <c r="AY22" s="260"/>
      <c r="AZ22" s="260"/>
      <c r="BA22" s="260"/>
      <c r="BB22" s="260"/>
      <c r="BC22" s="260"/>
      <c r="BD22" s="260"/>
      <c r="BE22" s="260"/>
      <c r="BF22" s="260"/>
      <c r="BG22" s="287"/>
      <c r="BH22" s="260"/>
      <c r="BI22" s="284"/>
      <c r="BJ22" s="260"/>
      <c r="BK22" s="260"/>
      <c r="BL22" s="260">
        <f t="shared" si="16"/>
        <v>0</v>
      </c>
      <c r="BM22" s="260" t="e">
        <f>#REF!</f>
        <v>#REF!</v>
      </c>
      <c r="BN22" s="260"/>
      <c r="BO22" s="260"/>
      <c r="BP22" s="260">
        <f t="shared" si="17"/>
        <v>0</v>
      </c>
      <c r="BQ22" s="260" t="e">
        <f>#REF!</f>
        <v>#REF!</v>
      </c>
      <c r="BR22" s="260"/>
      <c r="BS22" s="287"/>
      <c r="BT22" s="260"/>
    </row>
    <row r="23" spans="1:72" s="42" customFormat="1" ht="55.2" customHeight="1" x14ac:dyDescent="0.3">
      <c r="A23" s="44">
        <v>20</v>
      </c>
      <c r="B23" s="45">
        <v>195</v>
      </c>
      <c r="C23" s="45" t="s">
        <v>67</v>
      </c>
      <c r="D23" s="45">
        <v>40000</v>
      </c>
      <c r="E23" s="44">
        <v>0.56000000000000005</v>
      </c>
      <c r="F23" s="37">
        <v>0.13400000000000001</v>
      </c>
      <c r="G23" s="37">
        <v>0.1</v>
      </c>
      <c r="H23" s="37">
        <v>8.5000000000000006E-2</v>
      </c>
      <c r="I23" s="37">
        <v>6.8000000000000005E-2</v>
      </c>
      <c r="J23" s="37">
        <v>4.4999999999999998E-2</v>
      </c>
      <c r="K23" s="37">
        <v>3.6000000000000004E-2</v>
      </c>
      <c r="L23" s="37">
        <v>2.5000000000000001E-2</v>
      </c>
      <c r="M23" s="37" t="str">
        <f t="shared" si="0"/>
        <v>0.134,0.1,0.085,0.068,0.045,0.036,0.025</v>
      </c>
      <c r="N23" s="37" t="s">
        <v>59</v>
      </c>
      <c r="O23" s="37"/>
      <c r="P23" s="38">
        <f t="shared" si="1"/>
        <v>195</v>
      </c>
      <c r="Q23" s="36">
        <f t="shared" si="18"/>
        <v>0</v>
      </c>
      <c r="R23" s="37">
        <f t="shared" si="2"/>
        <v>4.9000000000000002E-2</v>
      </c>
      <c r="S23" s="36">
        <f t="shared" si="19"/>
        <v>20</v>
      </c>
      <c r="T23" s="36">
        <f t="shared" si="20"/>
        <v>0</v>
      </c>
      <c r="U23" s="36">
        <f t="shared" si="21"/>
        <v>195</v>
      </c>
      <c r="V23" s="39">
        <f t="shared" si="22"/>
        <v>4.8500000000000001E-2</v>
      </c>
      <c r="W23" s="39">
        <f t="shared" si="3"/>
        <v>0</v>
      </c>
      <c r="X23" s="37">
        <f t="shared" si="23"/>
        <v>10.790000000000001</v>
      </c>
      <c r="Y23" s="39">
        <f t="shared" si="24"/>
        <v>-1.0115624999999984</v>
      </c>
      <c r="Z23" s="37"/>
      <c r="AA23" s="44">
        <v>0.35</v>
      </c>
      <c r="AB23" s="44">
        <v>0.35</v>
      </c>
      <c r="AC23" s="44">
        <v>0.35</v>
      </c>
      <c r="AD23" s="44" t="s">
        <v>60</v>
      </c>
      <c r="AE23" s="44">
        <f t="shared" si="4"/>
        <v>186.45999999999998</v>
      </c>
      <c r="AF23" s="44">
        <f t="shared" si="5"/>
        <v>227.88</v>
      </c>
      <c r="AG23" s="45" t="str">
        <f t="shared" si="6"/>
        <v>186.46 227.88</v>
      </c>
      <c r="AH23" s="44">
        <v>12</v>
      </c>
      <c r="AI23" s="47">
        <f t="shared" si="7"/>
        <v>77.710000000000008</v>
      </c>
      <c r="AJ23" s="47">
        <f t="shared" si="8"/>
        <v>94.97</v>
      </c>
      <c r="AK23" s="45" t="str">
        <f t="shared" si="9"/>
        <v>77.71 94.97</v>
      </c>
      <c r="AL23" s="36">
        <f t="shared" si="10"/>
        <v>145</v>
      </c>
      <c r="AM23" s="36">
        <f t="shared" si="11"/>
        <v>250</v>
      </c>
      <c r="AN23" s="44">
        <v>2395.1999999999998</v>
      </c>
      <c r="AO23" s="44">
        <v>227.1</v>
      </c>
      <c r="AP23" s="44">
        <v>94.9</v>
      </c>
      <c r="AQ23" s="35">
        <v>25</v>
      </c>
      <c r="AR23" s="46">
        <f t="shared" si="12"/>
        <v>0.65764084547292945</v>
      </c>
      <c r="AS23" s="47">
        <f t="shared" si="13"/>
        <v>1575.1813530767604</v>
      </c>
      <c r="AT23" s="47">
        <f t="shared" si="14"/>
        <v>197.76393146364674</v>
      </c>
      <c r="AU23" s="48">
        <f t="shared" si="15"/>
        <v>82.093281630882302</v>
      </c>
      <c r="AV23" s="260"/>
      <c r="AW23" s="260"/>
      <c r="AX23" s="260"/>
      <c r="AY23" s="260"/>
      <c r="AZ23" s="260"/>
      <c r="BA23" s="260"/>
      <c r="BB23" s="260"/>
      <c r="BC23" s="260"/>
      <c r="BD23" s="260"/>
      <c r="BE23" s="260"/>
      <c r="BF23" s="260"/>
      <c r="BG23" s="287"/>
      <c r="BH23" s="260"/>
      <c r="BI23" s="284"/>
      <c r="BJ23" s="260"/>
      <c r="BK23" s="260"/>
      <c r="BL23" s="260">
        <f t="shared" si="16"/>
        <v>0</v>
      </c>
      <c r="BM23" s="260" t="e">
        <f>#REF!</f>
        <v>#REF!</v>
      </c>
      <c r="BN23" s="260"/>
      <c r="BO23" s="260"/>
      <c r="BP23" s="260">
        <f t="shared" si="17"/>
        <v>0</v>
      </c>
      <c r="BQ23" s="260" t="e">
        <f>#REF!</f>
        <v>#REF!</v>
      </c>
      <c r="BR23" s="260"/>
      <c r="BS23" s="287"/>
      <c r="BT23" s="260"/>
    </row>
    <row r="24" spans="1:72" s="42" customFormat="1" ht="55.2" customHeight="1" x14ac:dyDescent="0.3">
      <c r="A24" s="44">
        <v>21</v>
      </c>
      <c r="B24" s="45">
        <v>260</v>
      </c>
      <c r="C24" s="45" t="s">
        <v>63</v>
      </c>
      <c r="D24" s="45">
        <v>40000</v>
      </c>
      <c r="E24" s="44">
        <v>0.56000000000000005</v>
      </c>
      <c r="F24" s="37">
        <v>0.112</v>
      </c>
      <c r="G24" s="37">
        <v>8.3000000000000004E-2</v>
      </c>
      <c r="H24" s="37">
        <v>6.9000000000000006E-2</v>
      </c>
      <c r="I24" s="37">
        <v>5.6000000000000001E-2</v>
      </c>
      <c r="J24" s="37">
        <v>3.7999999999999999E-2</v>
      </c>
      <c r="K24" s="37">
        <v>3.2000000000000001E-2</v>
      </c>
      <c r="L24" s="37">
        <v>2.4E-2</v>
      </c>
      <c r="M24" s="37" t="str">
        <f t="shared" si="0"/>
        <v>0.112,0.083,0.069,0.056,0.038,0.032,0.024</v>
      </c>
      <c r="N24" s="37" t="s">
        <v>59</v>
      </c>
      <c r="O24" s="37"/>
      <c r="P24" s="38">
        <f t="shared" si="1"/>
        <v>260</v>
      </c>
      <c r="Q24" s="36">
        <f t="shared" si="18"/>
        <v>65</v>
      </c>
      <c r="R24" s="37">
        <f t="shared" si="2"/>
        <v>4.2999999999999997E-2</v>
      </c>
      <c r="S24" s="36">
        <f t="shared" si="19"/>
        <v>21</v>
      </c>
      <c r="T24" s="36">
        <f t="shared" si="20"/>
        <v>65</v>
      </c>
      <c r="U24" s="36">
        <f t="shared" si="21"/>
        <v>260</v>
      </c>
      <c r="V24" s="39">
        <f t="shared" si="22"/>
        <v>4.5999999999999999E-2</v>
      </c>
      <c r="W24" s="39">
        <f t="shared" si="3"/>
        <v>2.9899999999999998</v>
      </c>
      <c r="X24" s="37">
        <f t="shared" si="23"/>
        <v>13.780000000000001</v>
      </c>
      <c r="Y24" s="39">
        <f t="shared" si="24"/>
        <v>-1.9554166666666646</v>
      </c>
      <c r="Z24" s="37"/>
      <c r="AA24" s="44">
        <v>0.35</v>
      </c>
      <c r="AB24" s="44">
        <v>0.35</v>
      </c>
      <c r="AC24" s="44">
        <v>0.35</v>
      </c>
      <c r="AD24" s="44" t="s">
        <v>60</v>
      </c>
      <c r="AE24" s="44">
        <f t="shared" si="4"/>
        <v>186.45999999999998</v>
      </c>
      <c r="AF24" s="44">
        <f t="shared" si="5"/>
        <v>227.88</v>
      </c>
      <c r="AG24" s="45" t="str">
        <f t="shared" si="6"/>
        <v>186.46 227.88</v>
      </c>
      <c r="AH24" s="44">
        <v>12</v>
      </c>
      <c r="AI24" s="47">
        <f t="shared" si="7"/>
        <v>77.710000000000008</v>
      </c>
      <c r="AJ24" s="47">
        <f t="shared" si="8"/>
        <v>94.97</v>
      </c>
      <c r="AK24" s="45" t="str">
        <f t="shared" si="9"/>
        <v>77.71 94.97</v>
      </c>
      <c r="AL24" s="36">
        <f t="shared" si="10"/>
        <v>145</v>
      </c>
      <c r="AM24" s="36">
        <f t="shared" si="11"/>
        <v>250</v>
      </c>
      <c r="AN24" s="44">
        <v>2387.1</v>
      </c>
      <c r="AO24" s="44">
        <v>227.7</v>
      </c>
      <c r="AP24" s="44">
        <v>95</v>
      </c>
      <c r="AQ24" s="35">
        <v>25</v>
      </c>
      <c r="AR24" s="46">
        <f t="shared" si="12"/>
        <v>0.65764084547292945</v>
      </c>
      <c r="AS24" s="47">
        <f t="shared" si="13"/>
        <v>1569.8544622284298</v>
      </c>
      <c r="AT24" s="47">
        <f t="shared" si="14"/>
        <v>198.27741889967663</v>
      </c>
      <c r="AU24" s="48">
        <f t="shared" si="15"/>
        <v>82.183188106073175</v>
      </c>
      <c r="AV24" s="260"/>
      <c r="AW24" s="260"/>
      <c r="AX24" s="260"/>
      <c r="AY24" s="260"/>
      <c r="AZ24" s="260"/>
      <c r="BA24" s="260"/>
      <c r="BB24" s="260"/>
      <c r="BC24" s="260"/>
      <c r="BD24" s="260"/>
      <c r="BE24" s="260"/>
      <c r="BF24" s="260"/>
      <c r="BG24" s="287"/>
      <c r="BH24" s="260"/>
      <c r="BI24" s="284"/>
      <c r="BJ24" s="260"/>
      <c r="BK24" s="260"/>
      <c r="BL24" s="260">
        <f t="shared" si="16"/>
        <v>0</v>
      </c>
      <c r="BM24" s="260" t="e">
        <f>#REF!</f>
        <v>#REF!</v>
      </c>
      <c r="BN24" s="260"/>
      <c r="BO24" s="260"/>
      <c r="BP24" s="260">
        <f t="shared" si="17"/>
        <v>0</v>
      </c>
      <c r="BQ24" s="260" t="e">
        <f>#REF!</f>
        <v>#REF!</v>
      </c>
      <c r="BR24" s="260"/>
      <c r="BS24" s="287"/>
      <c r="BT24" s="260"/>
    </row>
    <row r="25" spans="1:72" s="42" customFormat="1" ht="55.2" customHeight="1" x14ac:dyDescent="0.3">
      <c r="A25" s="44">
        <v>22</v>
      </c>
      <c r="B25" s="45">
        <v>260</v>
      </c>
      <c r="C25" s="45" t="s">
        <v>64</v>
      </c>
      <c r="D25" s="45">
        <v>40000</v>
      </c>
      <c r="E25" s="44">
        <v>0.56000000000000005</v>
      </c>
      <c r="F25" s="37">
        <v>0.13600000000000001</v>
      </c>
      <c r="G25" s="37">
        <v>8.5000000000000006E-2</v>
      </c>
      <c r="H25" s="37">
        <v>7.0000000000000007E-2</v>
      </c>
      <c r="I25" s="37">
        <v>5.5E-2</v>
      </c>
      <c r="J25" s="37">
        <v>3.7999999999999999E-2</v>
      </c>
      <c r="K25" s="37">
        <v>3.2000000000000001E-2</v>
      </c>
      <c r="L25" s="37">
        <v>2.4E-2</v>
      </c>
      <c r="M25" s="37" t="str">
        <f t="shared" si="0"/>
        <v>0.136,0.085,0.07,0.055,0.038,0.032,0.024</v>
      </c>
      <c r="N25" s="37" t="s">
        <v>59</v>
      </c>
      <c r="O25" s="37"/>
      <c r="P25" s="38">
        <f t="shared" si="1"/>
        <v>260</v>
      </c>
      <c r="Q25" s="36">
        <f t="shared" si="18"/>
        <v>0</v>
      </c>
      <c r="R25" s="37">
        <f t="shared" si="2"/>
        <v>6.6000000000000003E-2</v>
      </c>
      <c r="S25" s="36">
        <f t="shared" si="19"/>
        <v>22</v>
      </c>
      <c r="T25" s="36">
        <f t="shared" si="20"/>
        <v>0</v>
      </c>
      <c r="U25" s="36">
        <f t="shared" si="21"/>
        <v>260</v>
      </c>
      <c r="V25" s="39">
        <f t="shared" si="22"/>
        <v>5.45E-2</v>
      </c>
      <c r="W25" s="39">
        <f t="shared" si="3"/>
        <v>0</v>
      </c>
      <c r="X25" s="37">
        <f t="shared" si="23"/>
        <v>13.780000000000001</v>
      </c>
      <c r="Y25" s="39">
        <f t="shared" si="24"/>
        <v>-1.9554166666666646</v>
      </c>
      <c r="Z25" s="37"/>
      <c r="AA25" s="44">
        <v>0.35</v>
      </c>
      <c r="AB25" s="44">
        <v>0.35</v>
      </c>
      <c r="AC25" s="44">
        <v>0.35</v>
      </c>
      <c r="AD25" s="44" t="s">
        <v>60</v>
      </c>
      <c r="AE25" s="44">
        <f t="shared" si="4"/>
        <v>186.45999999999998</v>
      </c>
      <c r="AF25" s="44">
        <f t="shared" si="5"/>
        <v>227.88</v>
      </c>
      <c r="AG25" s="45" t="str">
        <f t="shared" si="6"/>
        <v>186.46 227.88</v>
      </c>
      <c r="AH25" s="44">
        <v>12</v>
      </c>
      <c r="AI25" s="47">
        <f t="shared" si="7"/>
        <v>77.710000000000008</v>
      </c>
      <c r="AJ25" s="47">
        <f t="shared" si="8"/>
        <v>94.97</v>
      </c>
      <c r="AK25" s="45" t="str">
        <f t="shared" si="9"/>
        <v>77.71 94.97</v>
      </c>
      <c r="AL25" s="36">
        <f t="shared" si="10"/>
        <v>145</v>
      </c>
      <c r="AM25" s="36">
        <f t="shared" si="11"/>
        <v>250</v>
      </c>
      <c r="AN25" s="44">
        <v>2379</v>
      </c>
      <c r="AO25" s="44">
        <v>227.2</v>
      </c>
      <c r="AP25" s="44">
        <v>95</v>
      </c>
      <c r="AQ25" s="35">
        <v>25</v>
      </c>
      <c r="AR25" s="46">
        <f t="shared" si="12"/>
        <v>0.65764084547292945</v>
      </c>
      <c r="AS25" s="47">
        <f t="shared" si="13"/>
        <v>1564.5275713800991</v>
      </c>
      <c r="AT25" s="47">
        <f t="shared" si="14"/>
        <v>197.84954809386474</v>
      </c>
      <c r="AU25" s="48">
        <f t="shared" si="15"/>
        <v>82.183188106073175</v>
      </c>
      <c r="AV25" s="260"/>
      <c r="AW25" s="260"/>
      <c r="AX25" s="260"/>
      <c r="AY25" s="260"/>
      <c r="AZ25" s="260"/>
      <c r="BA25" s="260"/>
      <c r="BB25" s="260"/>
      <c r="BC25" s="260"/>
      <c r="BD25" s="260"/>
      <c r="BE25" s="260"/>
      <c r="BF25" s="260"/>
      <c r="BG25" s="287"/>
      <c r="BH25" s="260"/>
      <c r="BI25" s="284"/>
      <c r="BJ25" s="260"/>
      <c r="BK25" s="260"/>
      <c r="BL25" s="260">
        <f t="shared" si="16"/>
        <v>0</v>
      </c>
      <c r="BM25" s="260" t="e">
        <f>#REF!</f>
        <v>#REF!</v>
      </c>
      <c r="BN25" s="260"/>
      <c r="BO25" s="260"/>
      <c r="BP25" s="260">
        <f>BO18*10^6</f>
        <v>0</v>
      </c>
      <c r="BQ25" s="260" t="e">
        <f>#REF!</f>
        <v>#REF!</v>
      </c>
      <c r="BR25" s="260"/>
      <c r="BS25" s="287"/>
      <c r="BT25" s="260"/>
    </row>
    <row r="26" spans="1:72" s="42" customFormat="1" ht="55.2" customHeight="1" x14ac:dyDescent="0.3">
      <c r="A26" s="44">
        <v>23</v>
      </c>
      <c r="B26" s="45">
        <v>260</v>
      </c>
      <c r="C26" s="45" t="s">
        <v>65</v>
      </c>
      <c r="D26" s="45">
        <v>40000</v>
      </c>
      <c r="E26" s="44">
        <v>0.56000000000000005</v>
      </c>
      <c r="F26" s="37">
        <v>9.0999999999999998E-2</v>
      </c>
      <c r="G26" s="37">
        <v>6.4000000000000001E-2</v>
      </c>
      <c r="H26" s="37">
        <v>5.3999999999999999E-2</v>
      </c>
      <c r="I26" s="37">
        <v>4.3000000000000003E-2</v>
      </c>
      <c r="J26" s="37">
        <v>3.3000000000000002E-2</v>
      </c>
      <c r="K26" s="37">
        <v>2.9000000000000001E-2</v>
      </c>
      <c r="L26" s="37">
        <v>1.8000000000000002E-2</v>
      </c>
      <c r="M26" s="37" t="str">
        <f t="shared" si="0"/>
        <v>0.091,0.064,0.054,0.043,0.033,0.029,0.018</v>
      </c>
      <c r="N26" s="37" t="s">
        <v>59</v>
      </c>
      <c r="O26" s="37"/>
      <c r="P26" s="38">
        <f t="shared" si="1"/>
        <v>260</v>
      </c>
      <c r="Q26" s="36">
        <f t="shared" si="18"/>
        <v>0</v>
      </c>
      <c r="R26" s="37">
        <f t="shared" si="2"/>
        <v>3.6999999999999998E-2</v>
      </c>
      <c r="S26" s="36">
        <f t="shared" si="19"/>
        <v>23</v>
      </c>
      <c r="T26" s="36">
        <f t="shared" si="20"/>
        <v>0</v>
      </c>
      <c r="U26" s="36">
        <f t="shared" si="21"/>
        <v>260</v>
      </c>
      <c r="V26" s="39">
        <f t="shared" si="22"/>
        <v>5.1500000000000004E-2</v>
      </c>
      <c r="W26" s="39">
        <f t="shared" si="3"/>
        <v>0</v>
      </c>
      <c r="X26" s="37">
        <f t="shared" si="23"/>
        <v>13.780000000000001</v>
      </c>
      <c r="Y26" s="39">
        <f t="shared" si="24"/>
        <v>-1.9554166666666646</v>
      </c>
      <c r="Z26" s="37"/>
      <c r="AA26" s="44">
        <v>0.35</v>
      </c>
      <c r="AB26" s="44">
        <v>0.35</v>
      </c>
      <c r="AC26" s="44">
        <v>0.35</v>
      </c>
      <c r="AD26" s="44" t="s">
        <v>60</v>
      </c>
      <c r="AE26" s="44">
        <f t="shared" si="4"/>
        <v>186.45999999999998</v>
      </c>
      <c r="AF26" s="44">
        <f t="shared" si="5"/>
        <v>227.88</v>
      </c>
      <c r="AG26" s="45" t="str">
        <f t="shared" si="6"/>
        <v>186.46 227.88</v>
      </c>
      <c r="AH26" s="44">
        <v>12</v>
      </c>
      <c r="AI26" s="47">
        <f t="shared" si="7"/>
        <v>77.710000000000008</v>
      </c>
      <c r="AJ26" s="47">
        <f t="shared" si="8"/>
        <v>94.97</v>
      </c>
      <c r="AK26" s="45" t="str">
        <f t="shared" si="9"/>
        <v>77.71 94.97</v>
      </c>
      <c r="AL26" s="36">
        <f t="shared" si="10"/>
        <v>145</v>
      </c>
      <c r="AM26" s="36">
        <f t="shared" si="11"/>
        <v>250</v>
      </c>
      <c r="AN26" s="47">
        <v>2388.6999999999998</v>
      </c>
      <c r="AO26" s="49">
        <v>227.5</v>
      </c>
      <c r="AP26" s="44">
        <v>95</v>
      </c>
      <c r="AQ26" s="35">
        <v>25</v>
      </c>
      <c r="AR26" s="46">
        <f t="shared" si="12"/>
        <v>0.65764084547292945</v>
      </c>
      <c r="AS26" s="47">
        <f t="shared" si="13"/>
        <v>1570.9066875811864</v>
      </c>
      <c r="AT26" s="47">
        <f t="shared" si="14"/>
        <v>198.10631301214815</v>
      </c>
      <c r="AU26" s="48">
        <f t="shared" si="15"/>
        <v>82.183188106073175</v>
      </c>
      <c r="AV26" s="260"/>
      <c r="AW26" s="260"/>
      <c r="AX26" s="260"/>
      <c r="AY26" s="260"/>
      <c r="AZ26" s="260"/>
      <c r="BA26" s="260"/>
      <c r="BB26" s="260"/>
      <c r="BC26" s="260"/>
      <c r="BD26" s="260"/>
      <c r="BE26" s="260"/>
      <c r="BF26" s="260"/>
      <c r="BG26" s="287"/>
      <c r="BH26" s="260"/>
      <c r="BI26" s="284"/>
      <c r="BJ26" s="260"/>
      <c r="BK26" s="260"/>
      <c r="BL26" s="260">
        <f t="shared" si="16"/>
        <v>0</v>
      </c>
      <c r="BM26" s="260" t="e">
        <f>#REF!</f>
        <v>#REF!</v>
      </c>
      <c r="BN26" s="260"/>
      <c r="BO26" s="260"/>
      <c r="BP26" s="260">
        <f t="shared" si="17"/>
        <v>0</v>
      </c>
      <c r="BQ26" s="260" t="e">
        <f>#REF!</f>
        <v>#REF!</v>
      </c>
      <c r="BR26" s="260"/>
      <c r="BS26" s="287"/>
      <c r="BT26" s="260"/>
    </row>
    <row r="27" spans="1:72" s="42" customFormat="1" ht="55.2" customHeight="1" x14ac:dyDescent="0.3">
      <c r="A27" s="44">
        <v>24</v>
      </c>
      <c r="B27" s="45">
        <v>260</v>
      </c>
      <c r="C27" s="45" t="s">
        <v>66</v>
      </c>
      <c r="D27" s="45">
        <v>40000</v>
      </c>
      <c r="E27" s="44">
        <v>0.56000000000000005</v>
      </c>
      <c r="F27" s="37">
        <v>0.155</v>
      </c>
      <c r="G27" s="37">
        <v>0.113</v>
      </c>
      <c r="H27" s="37">
        <v>9.2999999999999999E-2</v>
      </c>
      <c r="I27" s="37">
        <v>7.1999999999999995E-2</v>
      </c>
      <c r="J27" s="37">
        <v>4.8000000000000001E-2</v>
      </c>
      <c r="K27" s="37">
        <v>4.1000000000000002E-2</v>
      </c>
      <c r="L27" s="37">
        <v>0.04</v>
      </c>
      <c r="M27" s="37" t="str">
        <f t="shared" si="0"/>
        <v>0.155,0.113,0.093,0.072,0.048,0.041,0.04</v>
      </c>
      <c r="N27" s="37" t="s">
        <v>59</v>
      </c>
      <c r="O27" s="37"/>
      <c r="P27" s="38">
        <f t="shared" si="1"/>
        <v>260</v>
      </c>
      <c r="Q27" s="36">
        <f t="shared" si="18"/>
        <v>0</v>
      </c>
      <c r="R27" s="37">
        <f t="shared" si="2"/>
        <v>6.2E-2</v>
      </c>
      <c r="S27" s="36">
        <f t="shared" si="19"/>
        <v>24</v>
      </c>
      <c r="T27" s="36">
        <f t="shared" si="20"/>
        <v>0</v>
      </c>
      <c r="U27" s="36">
        <f t="shared" si="21"/>
        <v>260</v>
      </c>
      <c r="V27" s="39">
        <f t="shared" si="22"/>
        <v>4.9500000000000002E-2</v>
      </c>
      <c r="W27" s="39">
        <f t="shared" si="3"/>
        <v>0</v>
      </c>
      <c r="X27" s="37">
        <f t="shared" si="23"/>
        <v>13.780000000000001</v>
      </c>
      <c r="Y27" s="39">
        <f t="shared" si="24"/>
        <v>-1.9554166666666646</v>
      </c>
      <c r="Z27" s="37"/>
      <c r="AA27" s="44">
        <v>0.35</v>
      </c>
      <c r="AB27" s="44">
        <v>0.35</v>
      </c>
      <c r="AC27" s="44">
        <v>0.35</v>
      </c>
      <c r="AD27" s="44" t="s">
        <v>60</v>
      </c>
      <c r="AE27" s="44">
        <f t="shared" si="4"/>
        <v>186.45999999999998</v>
      </c>
      <c r="AF27" s="44">
        <f t="shared" si="5"/>
        <v>227.88</v>
      </c>
      <c r="AG27" s="45" t="str">
        <f t="shared" si="6"/>
        <v>186.46 227.88</v>
      </c>
      <c r="AH27" s="44">
        <v>12</v>
      </c>
      <c r="AI27" s="47">
        <f t="shared" si="7"/>
        <v>77.710000000000008</v>
      </c>
      <c r="AJ27" s="47">
        <f t="shared" si="8"/>
        <v>94.97</v>
      </c>
      <c r="AK27" s="45" t="str">
        <f t="shared" si="9"/>
        <v>77.71 94.97</v>
      </c>
      <c r="AL27" s="36">
        <f t="shared" si="10"/>
        <v>145</v>
      </c>
      <c r="AM27" s="36">
        <f t="shared" si="11"/>
        <v>250</v>
      </c>
      <c r="AN27" s="47">
        <v>2351.6</v>
      </c>
      <c r="AO27" s="49">
        <v>227.3</v>
      </c>
      <c r="AP27" s="44">
        <v>95</v>
      </c>
      <c r="AQ27" s="35">
        <v>25</v>
      </c>
      <c r="AR27" s="46">
        <f t="shared" si="12"/>
        <v>0.65764084547292945</v>
      </c>
      <c r="AS27" s="47">
        <f t="shared" si="13"/>
        <v>1546.5082122141409</v>
      </c>
      <c r="AT27" s="47">
        <f t="shared" si="14"/>
        <v>197.9351505563051</v>
      </c>
      <c r="AU27" s="48">
        <f t="shared" si="15"/>
        <v>82.183188106073175</v>
      </c>
      <c r="AV27" s="260"/>
      <c r="AW27" s="260"/>
      <c r="AX27" s="260"/>
      <c r="AY27" s="260"/>
      <c r="AZ27" s="260"/>
      <c r="BA27" s="260"/>
      <c r="BB27" s="260"/>
      <c r="BC27" s="260"/>
      <c r="BD27" s="260"/>
      <c r="BE27" s="260"/>
      <c r="BF27" s="260"/>
      <c r="BG27" s="287"/>
      <c r="BH27" s="260"/>
      <c r="BI27" s="284"/>
      <c r="BJ27" s="260"/>
      <c r="BK27" s="260"/>
      <c r="BL27" s="260">
        <f t="shared" si="16"/>
        <v>0</v>
      </c>
      <c r="BM27" s="260" t="e">
        <f>#REF!</f>
        <v>#REF!</v>
      </c>
      <c r="BN27" s="260"/>
      <c r="BO27" s="260"/>
      <c r="BP27" s="260">
        <f t="shared" si="17"/>
        <v>0</v>
      </c>
      <c r="BQ27" s="260" t="e">
        <f>#REF!</f>
        <v>#REF!</v>
      </c>
      <c r="BR27" s="260"/>
      <c r="BS27" s="287"/>
      <c r="BT27" s="260"/>
    </row>
    <row r="28" spans="1:72" s="42" customFormat="1" ht="55.2" customHeight="1" x14ac:dyDescent="0.3">
      <c r="A28" s="44">
        <v>25</v>
      </c>
      <c r="B28" s="45">
        <v>260</v>
      </c>
      <c r="C28" s="45" t="s">
        <v>67</v>
      </c>
      <c r="D28" s="45">
        <v>40000</v>
      </c>
      <c r="E28" s="44">
        <v>0.56000000000000005</v>
      </c>
      <c r="F28" s="37">
        <v>0.108</v>
      </c>
      <c r="G28" s="37">
        <v>8.3000000000000004E-2</v>
      </c>
      <c r="H28" s="37">
        <v>7.0000000000000007E-2</v>
      </c>
      <c r="I28" s="37">
        <v>5.6000000000000001E-2</v>
      </c>
      <c r="J28" s="37">
        <v>3.6999999999999998E-2</v>
      </c>
      <c r="K28" s="37">
        <v>3.5000000000000003E-2</v>
      </c>
      <c r="L28" s="37">
        <v>1.9E-2</v>
      </c>
      <c r="M28" s="37" t="str">
        <f t="shared" si="0"/>
        <v>0.108,0.083,0.07,0.056,0.037,0.035,0.019</v>
      </c>
      <c r="N28" s="37" t="s">
        <v>59</v>
      </c>
      <c r="O28" s="37"/>
      <c r="P28" s="38">
        <f t="shared" si="1"/>
        <v>260</v>
      </c>
      <c r="Q28" s="36">
        <f t="shared" si="18"/>
        <v>0</v>
      </c>
      <c r="R28" s="37">
        <f t="shared" si="2"/>
        <v>3.7999999999999992E-2</v>
      </c>
      <c r="S28" s="36">
        <f t="shared" si="19"/>
        <v>25</v>
      </c>
      <c r="T28" s="36">
        <f t="shared" si="20"/>
        <v>0</v>
      </c>
      <c r="U28" s="36">
        <f t="shared" si="21"/>
        <v>260</v>
      </c>
      <c r="V28" s="39">
        <f t="shared" si="22"/>
        <v>4.9999999999999996E-2</v>
      </c>
      <c r="W28" s="39">
        <f t="shared" si="3"/>
        <v>0</v>
      </c>
      <c r="X28" s="37">
        <f t="shared" si="23"/>
        <v>13.780000000000001</v>
      </c>
      <c r="Y28" s="39">
        <f t="shared" si="24"/>
        <v>-1.9554166666666646</v>
      </c>
      <c r="Z28" s="37"/>
      <c r="AA28" s="44">
        <v>0.35</v>
      </c>
      <c r="AB28" s="44">
        <v>0.35</v>
      </c>
      <c r="AC28" s="44">
        <v>0.35</v>
      </c>
      <c r="AD28" s="44" t="s">
        <v>60</v>
      </c>
      <c r="AE28" s="44">
        <f t="shared" si="4"/>
        <v>186.45999999999998</v>
      </c>
      <c r="AF28" s="44">
        <f t="shared" si="5"/>
        <v>227.88</v>
      </c>
      <c r="AG28" s="45" t="str">
        <f t="shared" si="6"/>
        <v>186.46 227.88</v>
      </c>
      <c r="AH28" s="44">
        <v>12</v>
      </c>
      <c r="AI28" s="47">
        <f t="shared" si="7"/>
        <v>77.710000000000008</v>
      </c>
      <c r="AJ28" s="47">
        <f t="shared" si="8"/>
        <v>94.97</v>
      </c>
      <c r="AK28" s="45" t="str">
        <f t="shared" si="9"/>
        <v>77.71 94.97</v>
      </c>
      <c r="AL28" s="36">
        <f t="shared" si="10"/>
        <v>145</v>
      </c>
      <c r="AM28" s="36">
        <f t="shared" si="11"/>
        <v>250</v>
      </c>
      <c r="AN28" s="44">
        <v>2395.1999999999998</v>
      </c>
      <c r="AO28" s="44">
        <v>224.9</v>
      </c>
      <c r="AP28" s="44">
        <v>95</v>
      </c>
      <c r="AQ28" s="35">
        <v>25</v>
      </c>
      <c r="AR28" s="46">
        <f t="shared" si="12"/>
        <v>0.65764084547292945</v>
      </c>
      <c r="AS28" s="47">
        <f t="shared" si="13"/>
        <v>1575.1813530767604</v>
      </c>
      <c r="AT28" s="47">
        <f t="shared" si="14"/>
        <v>195.87676367908298</v>
      </c>
      <c r="AU28" s="48">
        <f t="shared" si="15"/>
        <v>82.183188106073175</v>
      </c>
      <c r="AV28" s="260"/>
      <c r="AW28" s="260"/>
      <c r="AX28" s="260"/>
      <c r="AY28" s="260"/>
      <c r="AZ28" s="260"/>
      <c r="BA28" s="260"/>
      <c r="BB28" s="260"/>
      <c r="BC28" s="260"/>
      <c r="BD28" s="260"/>
      <c r="BE28" s="260"/>
      <c r="BF28" s="260"/>
      <c r="BG28" s="287"/>
      <c r="BH28" s="260"/>
      <c r="BI28" s="284"/>
      <c r="BJ28" s="260"/>
      <c r="BK28" s="260"/>
      <c r="BL28" s="260">
        <f t="shared" si="16"/>
        <v>0</v>
      </c>
      <c r="BM28" s="260" t="e">
        <f>#REF!</f>
        <v>#REF!</v>
      </c>
      <c r="BN28" s="260"/>
      <c r="BO28" s="260"/>
      <c r="BP28" s="260">
        <f t="shared" si="17"/>
        <v>0</v>
      </c>
      <c r="BQ28" s="260" t="e">
        <f>#REF!</f>
        <v>#REF!</v>
      </c>
      <c r="BR28" s="260"/>
      <c r="BS28" s="287"/>
      <c r="BT28" s="260"/>
    </row>
    <row r="29" spans="1:72" s="42" customFormat="1" ht="55.2" customHeight="1" x14ac:dyDescent="0.3">
      <c r="A29" s="44">
        <v>26</v>
      </c>
      <c r="B29" s="45">
        <v>325</v>
      </c>
      <c r="C29" s="45" t="s">
        <v>63</v>
      </c>
      <c r="D29" s="45">
        <v>40000</v>
      </c>
      <c r="E29" s="44">
        <v>0.56000000000000005</v>
      </c>
      <c r="F29" s="37">
        <v>0.115</v>
      </c>
      <c r="G29" s="37">
        <v>8.5000000000000006E-2</v>
      </c>
      <c r="H29" s="37">
        <v>7.1000000000000008E-2</v>
      </c>
      <c r="I29" s="37">
        <v>5.5E-2</v>
      </c>
      <c r="J29" s="37">
        <v>3.7999999999999999E-2</v>
      </c>
      <c r="K29" s="37">
        <v>3.1E-2</v>
      </c>
      <c r="L29" s="37">
        <v>2.2000000000000002E-2</v>
      </c>
      <c r="M29" s="37" t="str">
        <f t="shared" si="0"/>
        <v>0.115,0.085,0.071,0.055,0.038,0.031,0.022</v>
      </c>
      <c r="N29" s="37" t="s">
        <v>59</v>
      </c>
      <c r="O29" s="37"/>
      <c r="P29" s="38">
        <f t="shared" si="1"/>
        <v>325</v>
      </c>
      <c r="Q29" s="36">
        <f t="shared" si="18"/>
        <v>65</v>
      </c>
      <c r="R29" s="37">
        <f t="shared" si="2"/>
        <v>4.3999999999999997E-2</v>
      </c>
      <c r="S29" s="36">
        <f t="shared" si="19"/>
        <v>26</v>
      </c>
      <c r="T29" s="36">
        <f t="shared" si="20"/>
        <v>65</v>
      </c>
      <c r="U29" s="36">
        <f t="shared" si="21"/>
        <v>325</v>
      </c>
      <c r="V29" s="39">
        <f t="shared" si="22"/>
        <v>4.0999999999999995E-2</v>
      </c>
      <c r="W29" s="39">
        <f t="shared" si="3"/>
        <v>2.6649999999999996</v>
      </c>
      <c r="X29" s="37">
        <f t="shared" si="23"/>
        <v>16.445</v>
      </c>
      <c r="Y29" s="39">
        <f t="shared" si="24"/>
        <v>-3.2242708333333319</v>
      </c>
      <c r="Z29" s="37"/>
      <c r="AA29" s="44">
        <v>0.35</v>
      </c>
      <c r="AB29" s="44">
        <v>0.35</v>
      </c>
      <c r="AC29" s="44">
        <v>0.35</v>
      </c>
      <c r="AD29" s="44" t="s">
        <v>60</v>
      </c>
      <c r="AE29" s="44">
        <f t="shared" si="4"/>
        <v>186.45999999999998</v>
      </c>
      <c r="AF29" s="44">
        <f t="shared" si="5"/>
        <v>227.88</v>
      </c>
      <c r="AG29" s="45" t="str">
        <f t="shared" si="6"/>
        <v>186.46 227.88</v>
      </c>
      <c r="AH29" s="44">
        <v>12</v>
      </c>
      <c r="AI29" s="47">
        <f t="shared" si="7"/>
        <v>77.710000000000008</v>
      </c>
      <c r="AJ29" s="47">
        <f t="shared" si="8"/>
        <v>94.97</v>
      </c>
      <c r="AK29" s="45" t="str">
        <f t="shared" si="9"/>
        <v>77.71 94.97</v>
      </c>
      <c r="AL29" s="36">
        <f t="shared" si="10"/>
        <v>145</v>
      </c>
      <c r="AM29" s="36">
        <f t="shared" si="11"/>
        <v>250</v>
      </c>
      <c r="AN29" s="44">
        <v>2359.6999999999998</v>
      </c>
      <c r="AO29" s="44">
        <v>227.5</v>
      </c>
      <c r="AP29" s="44">
        <v>94.9</v>
      </c>
      <c r="AQ29" s="35">
        <v>25</v>
      </c>
      <c r="AR29" s="46">
        <f t="shared" si="12"/>
        <v>0.65764084547292945</v>
      </c>
      <c r="AS29" s="47">
        <f t="shared" si="13"/>
        <v>1551.8351030624715</v>
      </c>
      <c r="AT29" s="47">
        <f t="shared" si="14"/>
        <v>198.10631301214815</v>
      </c>
      <c r="AU29" s="48">
        <f t="shared" si="15"/>
        <v>82.093281630882302</v>
      </c>
      <c r="AV29" s="260"/>
      <c r="AW29" s="260"/>
      <c r="AX29" s="260"/>
      <c r="AY29" s="260"/>
      <c r="AZ29" s="260"/>
      <c r="BA29" s="260"/>
      <c r="BB29" s="260"/>
      <c r="BC29" s="260"/>
      <c r="BD29" s="260"/>
      <c r="BE29" s="260"/>
      <c r="BF29" s="260"/>
      <c r="BG29" s="287"/>
      <c r="BH29" s="260"/>
      <c r="BI29" s="284"/>
      <c r="BJ29" s="260"/>
      <c r="BK29" s="260"/>
      <c r="BL29" s="260">
        <f t="shared" si="16"/>
        <v>0</v>
      </c>
      <c r="BM29" s="260" t="e">
        <f>#REF!</f>
        <v>#REF!</v>
      </c>
      <c r="BN29" s="260" t="e">
        <f t="shared" ref="BN29" si="27">IF(BL29&lt;BM29,"Safe","Unsafe")</f>
        <v>#REF!</v>
      </c>
      <c r="BO29" s="260"/>
      <c r="BP29" s="260">
        <f t="shared" si="17"/>
        <v>0</v>
      </c>
      <c r="BQ29" s="260" t="e">
        <f>#REF!</f>
        <v>#REF!</v>
      </c>
      <c r="BR29" s="260" t="e">
        <f t="shared" ref="BR29" si="28">IF(BP29&lt;BQ29,"Safe","Unsafe")</f>
        <v>#REF!</v>
      </c>
      <c r="BS29" s="287"/>
      <c r="BT29" s="260"/>
    </row>
    <row r="30" spans="1:72" s="42" customFormat="1" ht="55.2" customHeight="1" x14ac:dyDescent="0.3">
      <c r="A30" s="44">
        <v>27</v>
      </c>
      <c r="B30" s="45">
        <v>325</v>
      </c>
      <c r="C30" s="45" t="s">
        <v>64</v>
      </c>
      <c r="D30" s="45">
        <v>40000</v>
      </c>
      <c r="E30" s="44">
        <v>0.56000000000000005</v>
      </c>
      <c r="F30" s="37">
        <v>0.105</v>
      </c>
      <c r="G30" s="37">
        <v>7.9000000000000001E-2</v>
      </c>
      <c r="H30" s="37">
        <v>6.9000000000000006E-2</v>
      </c>
      <c r="I30" s="37">
        <v>5.6000000000000001E-2</v>
      </c>
      <c r="J30" s="37">
        <v>0.04</v>
      </c>
      <c r="K30" s="37">
        <v>3.3000000000000002E-2</v>
      </c>
      <c r="L30" s="37">
        <v>2.5000000000000001E-2</v>
      </c>
      <c r="M30" s="37" t="str">
        <f t="shared" si="0"/>
        <v>0.105,0.079,0.069,0.056,0.04,0.033,0.025</v>
      </c>
      <c r="N30" s="37" t="s">
        <v>59</v>
      </c>
      <c r="O30" s="37"/>
      <c r="P30" s="38">
        <f t="shared" si="1"/>
        <v>325</v>
      </c>
      <c r="Q30" s="36">
        <f t="shared" si="18"/>
        <v>0</v>
      </c>
      <c r="R30" s="37">
        <f t="shared" si="2"/>
        <v>3.599999999999999E-2</v>
      </c>
      <c r="S30" s="36">
        <f t="shared" si="19"/>
        <v>27</v>
      </c>
      <c r="T30" s="36">
        <f t="shared" si="20"/>
        <v>0</v>
      </c>
      <c r="U30" s="36">
        <f t="shared" si="21"/>
        <v>325</v>
      </c>
      <c r="V30" s="39">
        <f t="shared" si="22"/>
        <v>3.9999999999999994E-2</v>
      </c>
      <c r="W30" s="39">
        <f t="shared" si="3"/>
        <v>0</v>
      </c>
      <c r="X30" s="37">
        <f t="shared" si="23"/>
        <v>16.445</v>
      </c>
      <c r="Y30" s="39">
        <f t="shared" si="24"/>
        <v>-3.2242708333333319</v>
      </c>
      <c r="Z30" s="37"/>
      <c r="AA30" s="44">
        <v>0.35</v>
      </c>
      <c r="AB30" s="44">
        <v>0.35</v>
      </c>
      <c r="AC30" s="44">
        <v>0.35</v>
      </c>
      <c r="AD30" s="44" t="s">
        <v>60</v>
      </c>
      <c r="AE30" s="44">
        <f t="shared" si="4"/>
        <v>186.45999999999998</v>
      </c>
      <c r="AF30" s="44">
        <f t="shared" si="5"/>
        <v>227.88</v>
      </c>
      <c r="AG30" s="45" t="str">
        <f t="shared" si="6"/>
        <v>186.46 227.88</v>
      </c>
      <c r="AH30" s="44">
        <v>12</v>
      </c>
      <c r="AI30" s="47">
        <f t="shared" si="7"/>
        <v>77.710000000000008</v>
      </c>
      <c r="AJ30" s="47">
        <f t="shared" si="8"/>
        <v>94.97</v>
      </c>
      <c r="AK30" s="45" t="str">
        <f t="shared" si="9"/>
        <v>77.71 94.97</v>
      </c>
      <c r="AL30" s="36">
        <f t="shared" si="10"/>
        <v>145</v>
      </c>
      <c r="AM30" s="36">
        <f t="shared" si="11"/>
        <v>250</v>
      </c>
      <c r="AN30" s="44">
        <v>2398.4</v>
      </c>
      <c r="AO30" s="44">
        <v>227.8</v>
      </c>
      <c r="AP30" s="44">
        <v>95</v>
      </c>
      <c r="AQ30" s="35">
        <v>25</v>
      </c>
      <c r="AR30" s="46">
        <f t="shared" si="12"/>
        <v>0.65764084547292945</v>
      </c>
      <c r="AS30" s="47">
        <f t="shared" si="13"/>
        <v>1577.2858037822741</v>
      </c>
      <c r="AT30" s="47">
        <f t="shared" si="14"/>
        <v>198.36295065169023</v>
      </c>
      <c r="AU30" s="48">
        <f t="shared" si="15"/>
        <v>82.183188106073175</v>
      </c>
      <c r="AV30" s="260"/>
      <c r="AW30" s="260"/>
      <c r="AX30" s="260"/>
      <c r="AY30" s="260"/>
      <c r="AZ30" s="260"/>
      <c r="BA30" s="260"/>
      <c r="BB30" s="260"/>
      <c r="BC30" s="260"/>
      <c r="BD30" s="260"/>
      <c r="BE30" s="260"/>
      <c r="BF30" s="260"/>
      <c r="BG30" s="287"/>
      <c r="BH30" s="260"/>
      <c r="BI30" s="284"/>
      <c r="BJ30" s="260"/>
      <c r="BK30" s="260"/>
      <c r="BL30" s="260">
        <f t="shared" si="16"/>
        <v>0</v>
      </c>
      <c r="BM30" s="260" t="e">
        <f>#REF!</f>
        <v>#REF!</v>
      </c>
      <c r="BN30" s="260"/>
      <c r="BO30" s="260"/>
      <c r="BP30" s="260">
        <f t="shared" si="17"/>
        <v>0</v>
      </c>
      <c r="BQ30" s="260" t="e">
        <f>#REF!</f>
        <v>#REF!</v>
      </c>
      <c r="BR30" s="260"/>
      <c r="BS30" s="287"/>
      <c r="BT30" s="260"/>
    </row>
    <row r="31" spans="1:72" s="42" customFormat="1" ht="55.2" customHeight="1" x14ac:dyDescent="0.3">
      <c r="A31" s="44">
        <v>28</v>
      </c>
      <c r="B31" s="45">
        <v>325</v>
      </c>
      <c r="C31" s="45" t="s">
        <v>65</v>
      </c>
      <c r="D31" s="45">
        <v>40000</v>
      </c>
      <c r="E31" s="44">
        <v>0.56000000000000005</v>
      </c>
      <c r="F31" s="37">
        <v>0.16800000000000001</v>
      </c>
      <c r="G31" s="37">
        <v>7.1000000000000008E-2</v>
      </c>
      <c r="H31" s="37">
        <v>6.0999999999999999E-2</v>
      </c>
      <c r="I31" s="37">
        <v>4.9000000000000002E-2</v>
      </c>
      <c r="J31" s="37">
        <v>3.6999999999999998E-2</v>
      </c>
      <c r="K31" s="37">
        <v>3.0000000000000002E-2</v>
      </c>
      <c r="L31" s="37">
        <v>2.3E-2</v>
      </c>
      <c r="M31" s="37" t="str">
        <f t="shared" si="0"/>
        <v>0.168,0.071,0.061,0.049,0.037,0.03,0.023</v>
      </c>
      <c r="N31" s="37" t="s">
        <v>59</v>
      </c>
      <c r="O31" s="37"/>
      <c r="P31" s="38">
        <f t="shared" si="1"/>
        <v>325</v>
      </c>
      <c r="Q31" s="36">
        <f t="shared" si="18"/>
        <v>0</v>
      </c>
      <c r="R31" s="37">
        <f t="shared" si="2"/>
        <v>0.10700000000000001</v>
      </c>
      <c r="S31" s="36">
        <f t="shared" si="19"/>
        <v>28</v>
      </c>
      <c r="T31" s="36">
        <f t="shared" si="20"/>
        <v>0</v>
      </c>
      <c r="U31" s="36">
        <f t="shared" si="21"/>
        <v>325</v>
      </c>
      <c r="V31" s="39">
        <f t="shared" si="22"/>
        <v>7.1500000000000008E-2</v>
      </c>
      <c r="W31" s="39">
        <f t="shared" si="3"/>
        <v>0</v>
      </c>
      <c r="X31" s="37">
        <f t="shared" si="23"/>
        <v>16.445</v>
      </c>
      <c r="Y31" s="39">
        <f t="shared" si="24"/>
        <v>-3.2242708333333319</v>
      </c>
      <c r="Z31" s="37"/>
      <c r="AA31" s="44">
        <v>0.35</v>
      </c>
      <c r="AB31" s="44">
        <v>0.35</v>
      </c>
      <c r="AC31" s="44">
        <v>0.35</v>
      </c>
      <c r="AD31" s="44" t="s">
        <v>60</v>
      </c>
      <c r="AE31" s="44">
        <f t="shared" si="4"/>
        <v>186.45999999999998</v>
      </c>
      <c r="AF31" s="44">
        <f t="shared" si="5"/>
        <v>227.88</v>
      </c>
      <c r="AG31" s="45" t="str">
        <f t="shared" si="6"/>
        <v>186.46 227.88</v>
      </c>
      <c r="AH31" s="44">
        <v>12</v>
      </c>
      <c r="AI31" s="47">
        <f t="shared" si="7"/>
        <v>77.710000000000008</v>
      </c>
      <c r="AJ31" s="47">
        <f t="shared" si="8"/>
        <v>94.97</v>
      </c>
      <c r="AK31" s="45" t="str">
        <f t="shared" si="9"/>
        <v>77.71 94.97</v>
      </c>
      <c r="AL31" s="36">
        <f t="shared" si="10"/>
        <v>145</v>
      </c>
      <c r="AM31" s="36">
        <f t="shared" si="11"/>
        <v>250</v>
      </c>
      <c r="AN31" s="44">
        <v>2380.6</v>
      </c>
      <c r="AO31" s="44">
        <v>226.3</v>
      </c>
      <c r="AP31" s="44">
        <v>95</v>
      </c>
      <c r="AQ31" s="35">
        <v>25</v>
      </c>
      <c r="AR31" s="46">
        <f t="shared" si="12"/>
        <v>0.65764084547292945</v>
      </c>
      <c r="AS31" s="47">
        <f t="shared" si="13"/>
        <v>1565.5797967328558</v>
      </c>
      <c r="AT31" s="47">
        <f t="shared" si="14"/>
        <v>197.07848734982466</v>
      </c>
      <c r="AU31" s="48">
        <f t="shared" si="15"/>
        <v>82.183188106073175</v>
      </c>
      <c r="AV31" s="260"/>
      <c r="AW31" s="260"/>
      <c r="AX31" s="260"/>
      <c r="AY31" s="260"/>
      <c r="AZ31" s="260"/>
      <c r="BA31" s="260"/>
      <c r="BB31" s="260"/>
      <c r="BC31" s="260"/>
      <c r="BD31" s="260"/>
      <c r="BE31" s="260"/>
      <c r="BF31" s="260"/>
      <c r="BG31" s="287"/>
      <c r="BH31" s="260"/>
      <c r="BI31" s="284"/>
      <c r="BJ31" s="260"/>
      <c r="BK31" s="260"/>
      <c r="BL31" s="260">
        <f t="shared" si="16"/>
        <v>0</v>
      </c>
      <c r="BM31" s="260" t="e">
        <f>#REF!</f>
        <v>#REF!</v>
      </c>
      <c r="BN31" s="260"/>
      <c r="BO31" s="260"/>
      <c r="BP31" s="260">
        <f t="shared" si="17"/>
        <v>0</v>
      </c>
      <c r="BQ31" s="260" t="e">
        <f>#REF!</f>
        <v>#REF!</v>
      </c>
      <c r="BR31" s="260"/>
      <c r="BS31" s="287"/>
      <c r="BT31" s="260"/>
    </row>
    <row r="32" spans="1:72" s="42" customFormat="1" ht="55.2" customHeight="1" x14ac:dyDescent="0.3">
      <c r="A32" s="35">
        <v>29</v>
      </c>
      <c r="B32" s="36">
        <v>325</v>
      </c>
      <c r="C32" s="36" t="s">
        <v>66</v>
      </c>
      <c r="D32" s="36">
        <v>40000</v>
      </c>
      <c r="E32" s="35">
        <v>0.56000000000000005</v>
      </c>
      <c r="F32" s="37">
        <v>0.182</v>
      </c>
      <c r="G32" s="37">
        <v>0.13500000000000001</v>
      </c>
      <c r="H32" s="37">
        <v>0.11</v>
      </c>
      <c r="I32" s="37">
        <v>8.2000000000000003E-2</v>
      </c>
      <c r="J32" s="37">
        <v>5.2999999999999999E-2</v>
      </c>
      <c r="K32" s="37">
        <v>4.2000000000000003E-2</v>
      </c>
      <c r="L32" s="37">
        <v>3.0000000000000002E-2</v>
      </c>
      <c r="M32" s="37" t="str">
        <f t="shared" si="0"/>
        <v>0.182,0.135,0.11,0.082,0.053,0.042,0.03</v>
      </c>
      <c r="N32" s="37" t="s">
        <v>59</v>
      </c>
      <c r="O32" s="37"/>
      <c r="P32" s="38">
        <f t="shared" si="1"/>
        <v>325</v>
      </c>
      <c r="Q32" s="36">
        <f t="shared" si="18"/>
        <v>0</v>
      </c>
      <c r="R32" s="37">
        <f t="shared" si="2"/>
        <v>7.1999999999999995E-2</v>
      </c>
      <c r="S32" s="36">
        <f t="shared" si="19"/>
        <v>29</v>
      </c>
      <c r="T32" s="36">
        <f t="shared" si="20"/>
        <v>0</v>
      </c>
      <c r="U32" s="36">
        <f t="shared" si="21"/>
        <v>325</v>
      </c>
      <c r="V32" s="39">
        <f t="shared" si="22"/>
        <v>8.9499999999999996E-2</v>
      </c>
      <c r="W32" s="39">
        <f t="shared" si="3"/>
        <v>0</v>
      </c>
      <c r="X32" s="37">
        <f t="shared" si="23"/>
        <v>16.445</v>
      </c>
      <c r="Y32" s="39">
        <f t="shared" si="24"/>
        <v>-3.2242708333333319</v>
      </c>
      <c r="Z32" s="37"/>
      <c r="AA32" s="35">
        <v>0.35</v>
      </c>
      <c r="AB32" s="35">
        <v>0.35</v>
      </c>
      <c r="AC32" s="35">
        <v>0.35</v>
      </c>
      <c r="AD32" s="35" t="s">
        <v>60</v>
      </c>
      <c r="AE32" s="35">
        <f t="shared" si="4"/>
        <v>186.45999999999998</v>
      </c>
      <c r="AF32" s="35">
        <f t="shared" si="5"/>
        <v>227.88</v>
      </c>
      <c r="AG32" s="36" t="str">
        <f t="shared" si="6"/>
        <v>186.46 227.88</v>
      </c>
      <c r="AH32" s="35">
        <v>12</v>
      </c>
      <c r="AI32" s="40">
        <f t="shared" si="7"/>
        <v>77.710000000000008</v>
      </c>
      <c r="AJ32" s="40">
        <f t="shared" si="8"/>
        <v>94.97</v>
      </c>
      <c r="AK32" s="36" t="str">
        <f t="shared" si="9"/>
        <v>77.71 94.97</v>
      </c>
      <c r="AL32" s="36">
        <f t="shared" si="10"/>
        <v>145</v>
      </c>
      <c r="AM32" s="36">
        <f t="shared" si="11"/>
        <v>250</v>
      </c>
      <c r="AN32" s="40">
        <v>2383.9</v>
      </c>
      <c r="AO32" s="35">
        <v>227.9</v>
      </c>
      <c r="AP32" s="35">
        <v>94.9</v>
      </c>
      <c r="AQ32" s="35">
        <v>25</v>
      </c>
      <c r="AR32" s="37">
        <f t="shared" si="12"/>
        <v>0.65764084547292945</v>
      </c>
      <c r="AS32" s="40">
        <f t="shared" si="13"/>
        <v>1567.7500115229166</v>
      </c>
      <c r="AT32" s="40">
        <f t="shared" si="14"/>
        <v>198.44846828724823</v>
      </c>
      <c r="AU32" s="41">
        <f t="shared" si="15"/>
        <v>82.093281630882302</v>
      </c>
      <c r="AV32" s="260"/>
      <c r="AW32" s="260"/>
      <c r="AX32" s="260"/>
      <c r="AY32" s="260"/>
      <c r="AZ32" s="260">
        <f>AY32*10^6</f>
        <v>0</v>
      </c>
      <c r="BA32" s="260" t="e">
        <f>(1/($BI$4*10^6/(0.711*10^-4*(1/AV32)^0.854))^(1/3.89))*10^6</f>
        <v>#DIV/0!</v>
      </c>
      <c r="BB32" s="260" t="e">
        <f>IF(AZ32&lt;BA32,"Safe","Unsafe")</f>
        <v>#DIV/0!</v>
      </c>
      <c r="BC32" s="260"/>
      <c r="BD32" s="260">
        <f>BC32*10^6</f>
        <v>0</v>
      </c>
      <c r="BE32" s="260">
        <f>(1/((($BI$4*10^6/(1.41*10^-8)))^(1/4.5337)))*10^6</f>
        <v>416.02417627014421</v>
      </c>
      <c r="BF32" s="260" t="str">
        <f>IF(BD32&lt;BE32,"Safe","Unsafe")</f>
        <v>Safe</v>
      </c>
      <c r="BG32" s="287"/>
      <c r="BH32" s="260"/>
      <c r="BI32" s="284">
        <v>30</v>
      </c>
      <c r="BJ32" s="260"/>
      <c r="BK32" s="260"/>
      <c r="BL32" s="260">
        <f t="shared" si="16"/>
        <v>0</v>
      </c>
      <c r="BM32" s="260" t="e">
        <f>BA32</f>
        <v>#DIV/0!</v>
      </c>
      <c r="BN32" s="260" t="e">
        <f>IF(BL32&lt;BM32,"Safe","Unsafe")</f>
        <v>#DIV/0!</v>
      </c>
      <c r="BO32" s="260"/>
      <c r="BP32" s="260">
        <f>BO32*10^6</f>
        <v>0</v>
      </c>
      <c r="BQ32" s="260">
        <f>BE32</f>
        <v>416.02417627014421</v>
      </c>
      <c r="BR32" s="260" t="str">
        <f>IF(BP32&lt;BQ32,"Safe","Unsafe")</f>
        <v>Safe</v>
      </c>
      <c r="BS32" s="287"/>
      <c r="BT32" s="260"/>
    </row>
    <row r="33" spans="1:72" s="42" customFormat="1" ht="55.2" customHeight="1" x14ac:dyDescent="0.3">
      <c r="A33" s="35">
        <v>30</v>
      </c>
      <c r="B33" s="36">
        <v>325</v>
      </c>
      <c r="C33" s="36" t="s">
        <v>67</v>
      </c>
      <c r="D33" s="36">
        <v>40000</v>
      </c>
      <c r="E33" s="35">
        <v>0.56000000000000005</v>
      </c>
      <c r="F33" s="37">
        <v>0.122</v>
      </c>
      <c r="G33" s="37">
        <v>9.5000000000000001E-2</v>
      </c>
      <c r="H33" s="37">
        <v>7.8E-2</v>
      </c>
      <c r="I33" s="37">
        <v>6.6000000000000003E-2</v>
      </c>
      <c r="J33" s="37">
        <v>4.2000000000000003E-2</v>
      </c>
      <c r="K33" s="37">
        <v>3.5000000000000003E-2</v>
      </c>
      <c r="L33" s="37">
        <v>2.6000000000000002E-2</v>
      </c>
      <c r="M33" s="37" t="str">
        <f t="shared" si="0"/>
        <v>0.122,0.095,0.078,0.066,0.042,0.035,0.026</v>
      </c>
      <c r="N33" s="37" t="s">
        <v>59</v>
      </c>
      <c r="O33" s="37"/>
      <c r="P33" s="38">
        <f t="shared" si="1"/>
        <v>325</v>
      </c>
      <c r="Q33" s="36">
        <f t="shared" si="18"/>
        <v>0</v>
      </c>
      <c r="R33" s="37">
        <f t="shared" si="2"/>
        <v>4.3999999999999997E-2</v>
      </c>
      <c r="S33" s="36">
        <f t="shared" si="19"/>
        <v>30</v>
      </c>
      <c r="T33" s="36">
        <f t="shared" si="20"/>
        <v>0</v>
      </c>
      <c r="U33" s="36">
        <f t="shared" si="21"/>
        <v>325</v>
      </c>
      <c r="V33" s="39">
        <f t="shared" si="22"/>
        <v>5.7999999999999996E-2</v>
      </c>
      <c r="W33" s="39">
        <f t="shared" si="3"/>
        <v>0</v>
      </c>
      <c r="X33" s="37">
        <f t="shared" si="23"/>
        <v>16.445</v>
      </c>
      <c r="Y33" s="39">
        <f t="shared" si="24"/>
        <v>-3.2242708333333319</v>
      </c>
      <c r="Z33" s="37"/>
      <c r="AA33" s="35">
        <v>0.35</v>
      </c>
      <c r="AB33" s="35">
        <v>0.35</v>
      </c>
      <c r="AC33" s="35">
        <v>0.35</v>
      </c>
      <c r="AD33" s="35" t="s">
        <v>60</v>
      </c>
      <c r="AE33" s="35">
        <f t="shared" si="4"/>
        <v>186.45999999999998</v>
      </c>
      <c r="AF33" s="35">
        <f t="shared" si="5"/>
        <v>227.88</v>
      </c>
      <c r="AG33" s="36" t="str">
        <f t="shared" si="6"/>
        <v>186.46 227.88</v>
      </c>
      <c r="AH33" s="35">
        <v>12</v>
      </c>
      <c r="AI33" s="40">
        <f t="shared" si="7"/>
        <v>77.710000000000008</v>
      </c>
      <c r="AJ33" s="40">
        <f t="shared" si="8"/>
        <v>94.97</v>
      </c>
      <c r="AK33" s="36" t="str">
        <f t="shared" si="9"/>
        <v>77.71 94.97</v>
      </c>
      <c r="AL33" s="36">
        <f t="shared" si="10"/>
        <v>145</v>
      </c>
      <c r="AM33" s="36">
        <f t="shared" si="11"/>
        <v>250</v>
      </c>
      <c r="AN33" s="40">
        <v>2391.9</v>
      </c>
      <c r="AO33" s="35">
        <v>226.8</v>
      </c>
      <c r="AP33" s="35">
        <v>94.9</v>
      </c>
      <c r="AQ33" s="35">
        <v>25</v>
      </c>
      <c r="AR33" s="37">
        <f t="shared" si="12"/>
        <v>0.65764084547292945</v>
      </c>
      <c r="AS33" s="40">
        <f t="shared" si="13"/>
        <v>1573.0111382867001</v>
      </c>
      <c r="AT33" s="40">
        <f t="shared" si="14"/>
        <v>197.5069964804334</v>
      </c>
      <c r="AU33" s="41">
        <f t="shared" si="15"/>
        <v>82.093281630882302</v>
      </c>
      <c r="AV33" s="260"/>
      <c r="AW33" s="260"/>
      <c r="AX33" s="260"/>
      <c r="AY33" s="260"/>
      <c r="AZ33" s="260"/>
      <c r="BA33" s="260"/>
      <c r="BB33" s="260"/>
      <c r="BC33" s="260"/>
      <c r="BD33" s="260"/>
      <c r="BE33" s="260"/>
      <c r="BF33" s="260"/>
      <c r="BG33" s="287"/>
      <c r="BH33" s="260"/>
      <c r="BI33" s="284"/>
      <c r="BJ33" s="260"/>
      <c r="BK33" s="260"/>
      <c r="BL33" s="260">
        <f t="shared" si="16"/>
        <v>0</v>
      </c>
      <c r="BM33" s="260" t="e">
        <f>#REF!</f>
        <v>#REF!</v>
      </c>
      <c r="BN33" s="260"/>
      <c r="BO33" s="260"/>
      <c r="BP33" s="260">
        <f t="shared" si="17"/>
        <v>0</v>
      </c>
      <c r="BQ33" s="260" t="e">
        <f>#REF!</f>
        <v>#REF!</v>
      </c>
      <c r="BR33" s="260"/>
      <c r="BS33" s="287"/>
      <c r="BT33" s="260"/>
    </row>
    <row r="34" spans="1:72" s="42" customFormat="1" ht="55.2" customHeight="1" x14ac:dyDescent="0.3">
      <c r="A34" s="35">
        <v>31</v>
      </c>
      <c r="B34" s="36">
        <v>390</v>
      </c>
      <c r="C34" s="36" t="s">
        <v>63</v>
      </c>
      <c r="D34" s="36">
        <v>40000</v>
      </c>
      <c r="E34" s="35">
        <v>0.56000000000000005</v>
      </c>
      <c r="F34" s="37">
        <v>7.5999999999999998E-2</v>
      </c>
      <c r="G34" s="37">
        <v>6.6000000000000003E-2</v>
      </c>
      <c r="H34" s="37">
        <v>5.7000000000000002E-2</v>
      </c>
      <c r="I34" s="37">
        <v>4.5999999999999999E-2</v>
      </c>
      <c r="J34" s="37">
        <v>3.3000000000000002E-2</v>
      </c>
      <c r="K34" s="37">
        <v>2.9000000000000001E-2</v>
      </c>
      <c r="L34" s="37">
        <v>2.2000000000000002E-2</v>
      </c>
      <c r="M34" s="37" t="str">
        <f t="shared" si="0"/>
        <v>0.076,0.066,0.057,0.046,0.033,0.029,0.022</v>
      </c>
      <c r="N34" s="37" t="s">
        <v>59</v>
      </c>
      <c r="O34" s="37"/>
      <c r="P34" s="38">
        <f t="shared" si="1"/>
        <v>390</v>
      </c>
      <c r="Q34" s="36">
        <f t="shared" si="18"/>
        <v>65</v>
      </c>
      <c r="R34" s="37">
        <f t="shared" si="2"/>
        <v>1.8999999999999996E-2</v>
      </c>
      <c r="S34" s="36">
        <f t="shared" si="19"/>
        <v>31</v>
      </c>
      <c r="T34" s="36">
        <f t="shared" si="20"/>
        <v>65</v>
      </c>
      <c r="U34" s="36">
        <f t="shared" si="21"/>
        <v>390</v>
      </c>
      <c r="V34" s="39">
        <f t="shared" si="22"/>
        <v>3.15E-2</v>
      </c>
      <c r="W34" s="39">
        <f t="shared" si="3"/>
        <v>2.0474999999999999</v>
      </c>
      <c r="X34" s="37">
        <f t="shared" si="23"/>
        <v>18.4925</v>
      </c>
      <c r="Y34" s="39">
        <f t="shared" si="24"/>
        <v>-5.1106249999999989</v>
      </c>
      <c r="Z34" s="37"/>
      <c r="AA34" s="35">
        <v>0.35</v>
      </c>
      <c r="AB34" s="35">
        <v>0.35</v>
      </c>
      <c r="AC34" s="35">
        <v>0.35</v>
      </c>
      <c r="AD34" s="35" t="s">
        <v>60</v>
      </c>
      <c r="AE34" s="35">
        <f t="shared" si="4"/>
        <v>186.45999999999998</v>
      </c>
      <c r="AF34" s="35">
        <f t="shared" si="5"/>
        <v>227.88</v>
      </c>
      <c r="AG34" s="36" t="str">
        <f t="shared" si="6"/>
        <v>186.46 227.88</v>
      </c>
      <c r="AH34" s="35">
        <v>12</v>
      </c>
      <c r="AI34" s="40">
        <f t="shared" si="7"/>
        <v>77.710000000000008</v>
      </c>
      <c r="AJ34" s="40">
        <f t="shared" si="8"/>
        <v>94.97</v>
      </c>
      <c r="AK34" s="36" t="str">
        <f t="shared" si="9"/>
        <v>77.71 94.97</v>
      </c>
      <c r="AL34" s="36">
        <f t="shared" si="10"/>
        <v>145</v>
      </c>
      <c r="AM34" s="36">
        <f t="shared" si="11"/>
        <v>250</v>
      </c>
      <c r="AN34" s="35">
        <v>2387.1</v>
      </c>
      <c r="AO34" s="35">
        <v>227.2</v>
      </c>
      <c r="AP34" s="35">
        <v>94.9</v>
      </c>
      <c r="AQ34" s="35">
        <v>25</v>
      </c>
      <c r="AR34" s="37">
        <f t="shared" si="12"/>
        <v>0.65764084547292945</v>
      </c>
      <c r="AS34" s="40">
        <f t="shared" si="13"/>
        <v>1569.8544622284298</v>
      </c>
      <c r="AT34" s="40">
        <f t="shared" si="14"/>
        <v>197.84954809386474</v>
      </c>
      <c r="AU34" s="41">
        <f t="shared" si="15"/>
        <v>82.093281630882302</v>
      </c>
      <c r="AV34" s="260"/>
      <c r="AW34" s="260"/>
      <c r="AX34" s="260"/>
      <c r="AY34" s="260"/>
      <c r="AZ34" s="260"/>
      <c r="BA34" s="260"/>
      <c r="BB34" s="260"/>
      <c r="BC34" s="260"/>
      <c r="BD34" s="260"/>
      <c r="BE34" s="260"/>
      <c r="BF34" s="260"/>
      <c r="BG34" s="287"/>
      <c r="BH34" s="260"/>
      <c r="BI34" s="284"/>
      <c r="BJ34" s="260"/>
      <c r="BK34" s="260"/>
      <c r="BL34" s="260">
        <f t="shared" si="16"/>
        <v>0</v>
      </c>
      <c r="BM34" s="260" t="e">
        <f>#REF!</f>
        <v>#REF!</v>
      </c>
      <c r="BN34" s="260"/>
      <c r="BO34" s="260"/>
      <c r="BP34" s="260">
        <f>BO32*10^6</f>
        <v>0</v>
      </c>
      <c r="BQ34" s="260" t="e">
        <f>#REF!</f>
        <v>#REF!</v>
      </c>
      <c r="BR34" s="260"/>
      <c r="BS34" s="287"/>
      <c r="BT34" s="260"/>
    </row>
    <row r="35" spans="1:72" s="42" customFormat="1" ht="55.2" customHeight="1" x14ac:dyDescent="0.3">
      <c r="A35" s="35">
        <v>32</v>
      </c>
      <c r="B35" s="36">
        <v>390</v>
      </c>
      <c r="C35" s="36" t="s">
        <v>64</v>
      </c>
      <c r="D35" s="36">
        <v>40000</v>
      </c>
      <c r="E35" s="35">
        <v>0.56000000000000005</v>
      </c>
      <c r="F35" s="37">
        <v>0.13300000000000001</v>
      </c>
      <c r="G35" s="37">
        <v>0.105</v>
      </c>
      <c r="H35" s="37">
        <v>9.0999999999999998E-2</v>
      </c>
      <c r="I35" s="37">
        <v>7.2999999999999995E-2</v>
      </c>
      <c r="J35" s="37">
        <v>4.8000000000000001E-2</v>
      </c>
      <c r="K35" s="37">
        <v>3.7999999999999999E-2</v>
      </c>
      <c r="L35" s="37">
        <v>2.7E-2</v>
      </c>
      <c r="M35" s="37" t="str">
        <f t="shared" si="0"/>
        <v>0.133,0.105,0.091,0.073,0.048,0.038,0.027</v>
      </c>
      <c r="N35" s="37" t="s">
        <v>59</v>
      </c>
      <c r="O35" s="37"/>
      <c r="P35" s="38">
        <f t="shared" si="1"/>
        <v>390</v>
      </c>
      <c r="Q35" s="36">
        <f t="shared" si="18"/>
        <v>0</v>
      </c>
      <c r="R35" s="37">
        <f t="shared" si="2"/>
        <v>4.200000000000001E-2</v>
      </c>
      <c r="S35" s="36">
        <f t="shared" si="19"/>
        <v>32</v>
      </c>
      <c r="T35" s="36">
        <f t="shared" si="20"/>
        <v>0</v>
      </c>
      <c r="U35" s="36">
        <f t="shared" si="21"/>
        <v>390</v>
      </c>
      <c r="V35" s="39">
        <f t="shared" si="22"/>
        <v>3.0500000000000003E-2</v>
      </c>
      <c r="W35" s="39">
        <f t="shared" si="3"/>
        <v>0</v>
      </c>
      <c r="X35" s="37">
        <f t="shared" si="23"/>
        <v>18.4925</v>
      </c>
      <c r="Y35" s="39">
        <f t="shared" si="24"/>
        <v>-5.1106249999999989</v>
      </c>
      <c r="Z35" s="37"/>
      <c r="AA35" s="35">
        <v>0.35</v>
      </c>
      <c r="AB35" s="35">
        <v>0.35</v>
      </c>
      <c r="AC35" s="35">
        <v>0.35</v>
      </c>
      <c r="AD35" s="35" t="s">
        <v>60</v>
      </c>
      <c r="AE35" s="35">
        <f t="shared" si="4"/>
        <v>186.45999999999998</v>
      </c>
      <c r="AF35" s="35">
        <f t="shared" si="5"/>
        <v>227.88</v>
      </c>
      <c r="AG35" s="36" t="str">
        <f t="shared" si="6"/>
        <v>186.46 227.88</v>
      </c>
      <c r="AH35" s="35">
        <v>12</v>
      </c>
      <c r="AI35" s="40">
        <f t="shared" si="7"/>
        <v>77.710000000000008</v>
      </c>
      <c r="AJ35" s="40">
        <f t="shared" si="8"/>
        <v>94.97</v>
      </c>
      <c r="AK35" s="36" t="str">
        <f t="shared" si="9"/>
        <v>77.71 94.97</v>
      </c>
      <c r="AL35" s="36">
        <f t="shared" si="10"/>
        <v>145</v>
      </c>
      <c r="AM35" s="36">
        <f t="shared" si="11"/>
        <v>250</v>
      </c>
      <c r="AN35" s="35">
        <v>2393.5</v>
      </c>
      <c r="AO35" s="35">
        <v>226.9</v>
      </c>
      <c r="AP35" s="35">
        <v>94.9</v>
      </c>
      <c r="AQ35" s="35">
        <v>25</v>
      </c>
      <c r="AR35" s="37">
        <f t="shared" si="12"/>
        <v>0.65764084547292945</v>
      </c>
      <c r="AS35" s="40">
        <f t="shared" si="13"/>
        <v>1574.0633636394566</v>
      </c>
      <c r="AT35" s="40">
        <f t="shared" si="14"/>
        <v>197.59265566552969</v>
      </c>
      <c r="AU35" s="41">
        <f t="shared" si="15"/>
        <v>82.093281630882302</v>
      </c>
      <c r="AV35" s="260"/>
      <c r="AW35" s="260"/>
      <c r="AX35" s="260"/>
      <c r="AY35" s="260"/>
      <c r="AZ35" s="260"/>
      <c r="BA35" s="260"/>
      <c r="BB35" s="260"/>
      <c r="BC35" s="260"/>
      <c r="BD35" s="260"/>
      <c r="BE35" s="260"/>
      <c r="BF35" s="260"/>
      <c r="BG35" s="287"/>
      <c r="BH35" s="260"/>
      <c r="BI35" s="284"/>
      <c r="BJ35" s="260"/>
      <c r="BK35" s="260"/>
      <c r="BL35" s="260">
        <f t="shared" si="16"/>
        <v>0</v>
      </c>
      <c r="BM35" s="260" t="e">
        <f>#REF!</f>
        <v>#REF!</v>
      </c>
      <c r="BN35" s="260"/>
      <c r="BO35" s="260"/>
      <c r="BP35" s="260">
        <f t="shared" si="17"/>
        <v>0</v>
      </c>
      <c r="BQ35" s="260" t="e">
        <f>#REF!</f>
        <v>#REF!</v>
      </c>
      <c r="BR35" s="260"/>
      <c r="BS35" s="287"/>
      <c r="BT35" s="260"/>
    </row>
    <row r="36" spans="1:72" s="42" customFormat="1" ht="55.2" customHeight="1" x14ac:dyDescent="0.3">
      <c r="A36" s="35">
        <v>33</v>
      </c>
      <c r="B36" s="36">
        <v>390</v>
      </c>
      <c r="C36" s="36" t="s">
        <v>65</v>
      </c>
      <c r="D36" s="36">
        <v>40000</v>
      </c>
      <c r="E36" s="35">
        <v>0.56000000000000005</v>
      </c>
      <c r="F36" s="37">
        <v>0.154</v>
      </c>
      <c r="G36" s="37">
        <v>0.105</v>
      </c>
      <c r="H36" s="37">
        <v>8.6000000000000007E-2</v>
      </c>
      <c r="I36" s="37">
        <v>6.6000000000000003E-2</v>
      </c>
      <c r="J36" s="37">
        <v>4.7E-2</v>
      </c>
      <c r="K36" s="37">
        <v>4.3000000000000003E-2</v>
      </c>
      <c r="L36" s="37">
        <v>2.6000000000000002E-2</v>
      </c>
      <c r="M36" s="37" t="str">
        <f t="shared" si="0"/>
        <v>0.154,0.105,0.086,0.066,0.047,0.043,0.026</v>
      </c>
      <c r="N36" s="37" t="s">
        <v>59</v>
      </c>
      <c r="O36" s="37"/>
      <c r="P36" s="38">
        <f t="shared" si="1"/>
        <v>390</v>
      </c>
      <c r="Q36" s="36">
        <f t="shared" si="18"/>
        <v>0</v>
      </c>
      <c r="R36" s="37">
        <f t="shared" si="2"/>
        <v>6.7999999999999991E-2</v>
      </c>
      <c r="S36" s="36">
        <f t="shared" si="19"/>
        <v>33</v>
      </c>
      <c r="T36" s="36">
        <f t="shared" si="20"/>
        <v>0</v>
      </c>
      <c r="U36" s="36">
        <f t="shared" si="21"/>
        <v>390</v>
      </c>
      <c r="V36" s="39">
        <f t="shared" si="22"/>
        <v>5.5E-2</v>
      </c>
      <c r="W36" s="39">
        <f t="shared" si="3"/>
        <v>0</v>
      </c>
      <c r="X36" s="37">
        <f t="shared" si="23"/>
        <v>18.4925</v>
      </c>
      <c r="Y36" s="39">
        <f t="shared" si="24"/>
        <v>-5.1106249999999989</v>
      </c>
      <c r="Z36" s="37"/>
      <c r="AA36" s="35">
        <v>0.35</v>
      </c>
      <c r="AB36" s="35">
        <v>0.35</v>
      </c>
      <c r="AC36" s="35">
        <v>0.35</v>
      </c>
      <c r="AD36" s="35" t="s">
        <v>60</v>
      </c>
      <c r="AE36" s="35">
        <f t="shared" si="4"/>
        <v>186.45999999999998</v>
      </c>
      <c r="AF36" s="35">
        <f t="shared" si="5"/>
        <v>227.88</v>
      </c>
      <c r="AG36" s="36" t="str">
        <f t="shared" si="6"/>
        <v>186.46 227.88</v>
      </c>
      <c r="AH36" s="35">
        <v>12</v>
      </c>
      <c r="AI36" s="40">
        <f t="shared" si="7"/>
        <v>77.710000000000008</v>
      </c>
      <c r="AJ36" s="40">
        <f t="shared" si="8"/>
        <v>94.97</v>
      </c>
      <c r="AK36" s="36" t="str">
        <f t="shared" si="9"/>
        <v>77.71 94.97</v>
      </c>
      <c r="AL36" s="36">
        <f t="shared" si="10"/>
        <v>145</v>
      </c>
      <c r="AM36" s="36">
        <f t="shared" si="11"/>
        <v>250</v>
      </c>
      <c r="AN36" s="35">
        <v>2398.4</v>
      </c>
      <c r="AO36" s="35">
        <v>227.5</v>
      </c>
      <c r="AP36" s="35">
        <v>94.9</v>
      </c>
      <c r="AQ36" s="35">
        <v>25</v>
      </c>
      <c r="AR36" s="37">
        <f t="shared" si="12"/>
        <v>0.65764084547292945</v>
      </c>
      <c r="AS36" s="40">
        <f t="shared" si="13"/>
        <v>1577.2858037822741</v>
      </c>
      <c r="AT36" s="40">
        <f t="shared" si="14"/>
        <v>198.10631301214815</v>
      </c>
      <c r="AU36" s="41">
        <f t="shared" si="15"/>
        <v>82.093281630882302</v>
      </c>
      <c r="AV36" s="260"/>
      <c r="AW36" s="260"/>
      <c r="AX36" s="260"/>
      <c r="AY36" s="260"/>
      <c r="AZ36" s="260"/>
      <c r="BA36" s="260"/>
      <c r="BB36" s="260"/>
      <c r="BC36" s="260"/>
      <c r="BD36" s="260"/>
      <c r="BE36" s="260"/>
      <c r="BF36" s="260"/>
      <c r="BG36" s="287"/>
      <c r="BH36" s="260"/>
      <c r="BI36" s="284"/>
      <c r="BJ36" s="260"/>
      <c r="BK36" s="260"/>
      <c r="BL36" s="260">
        <f t="shared" si="16"/>
        <v>0</v>
      </c>
      <c r="BM36" s="260" t="e">
        <f>#REF!</f>
        <v>#REF!</v>
      </c>
      <c r="BN36" s="260"/>
      <c r="BO36" s="260"/>
      <c r="BP36" s="260">
        <f t="shared" si="17"/>
        <v>0</v>
      </c>
      <c r="BQ36" s="260" t="e">
        <f>#REF!</f>
        <v>#REF!</v>
      </c>
      <c r="BR36" s="260"/>
      <c r="BS36" s="287"/>
      <c r="BT36" s="260"/>
    </row>
    <row r="37" spans="1:72" s="42" customFormat="1" ht="55.2" customHeight="1" x14ac:dyDescent="0.3">
      <c r="A37" s="35">
        <v>34</v>
      </c>
      <c r="B37" s="36">
        <v>390</v>
      </c>
      <c r="C37" s="36" t="s">
        <v>66</v>
      </c>
      <c r="D37" s="36">
        <v>40000</v>
      </c>
      <c r="E37" s="35">
        <v>0.56000000000000005</v>
      </c>
      <c r="F37" s="37">
        <v>0.19500000000000001</v>
      </c>
      <c r="G37" s="37">
        <v>0.16300000000000001</v>
      </c>
      <c r="H37" s="37">
        <v>0.14599999999999999</v>
      </c>
      <c r="I37" s="37">
        <v>0.12</v>
      </c>
      <c r="J37" s="37">
        <v>8.3000000000000004E-2</v>
      </c>
      <c r="K37" s="37">
        <v>6.8000000000000005E-2</v>
      </c>
      <c r="L37" s="37">
        <v>4.7E-2</v>
      </c>
      <c r="M37" s="37" t="str">
        <f t="shared" si="0"/>
        <v>0.195,0.163,0.146,0.12,0.083,0.068,0.047</v>
      </c>
      <c r="N37" s="37" t="s">
        <v>59</v>
      </c>
      <c r="O37" s="37"/>
      <c r="P37" s="38">
        <f t="shared" si="1"/>
        <v>390</v>
      </c>
      <c r="Q37" s="36">
        <f t="shared" si="18"/>
        <v>0</v>
      </c>
      <c r="R37" s="37">
        <f t="shared" si="2"/>
        <v>4.9000000000000016E-2</v>
      </c>
      <c r="S37" s="36">
        <f t="shared" si="19"/>
        <v>34</v>
      </c>
      <c r="T37" s="36">
        <f t="shared" si="20"/>
        <v>0</v>
      </c>
      <c r="U37" s="36">
        <f t="shared" si="21"/>
        <v>390</v>
      </c>
      <c r="V37" s="39">
        <f t="shared" si="22"/>
        <v>5.8500000000000003E-2</v>
      </c>
      <c r="W37" s="39">
        <f t="shared" si="3"/>
        <v>0</v>
      </c>
      <c r="X37" s="37">
        <f t="shared" si="23"/>
        <v>18.4925</v>
      </c>
      <c r="Y37" s="39">
        <f t="shared" si="24"/>
        <v>-5.1106249999999989</v>
      </c>
      <c r="Z37" s="37"/>
      <c r="AA37" s="35">
        <v>0.35</v>
      </c>
      <c r="AB37" s="35">
        <v>0.35</v>
      </c>
      <c r="AC37" s="35">
        <v>0.35</v>
      </c>
      <c r="AD37" s="35" t="s">
        <v>60</v>
      </c>
      <c r="AE37" s="35">
        <f t="shared" si="4"/>
        <v>186.45999999999998</v>
      </c>
      <c r="AF37" s="35">
        <f t="shared" si="5"/>
        <v>227.88</v>
      </c>
      <c r="AG37" s="36" t="str">
        <f t="shared" si="6"/>
        <v>186.46 227.88</v>
      </c>
      <c r="AH37" s="35">
        <v>12</v>
      </c>
      <c r="AI37" s="40">
        <f t="shared" si="7"/>
        <v>77.710000000000008</v>
      </c>
      <c r="AJ37" s="40">
        <f t="shared" si="8"/>
        <v>94.97</v>
      </c>
      <c r="AK37" s="36" t="str">
        <f t="shared" si="9"/>
        <v>77.71 94.97</v>
      </c>
      <c r="AL37" s="36">
        <f t="shared" si="10"/>
        <v>145</v>
      </c>
      <c r="AM37" s="36">
        <f t="shared" si="11"/>
        <v>250</v>
      </c>
      <c r="AN37" s="35">
        <v>2398.4</v>
      </c>
      <c r="AO37" s="35">
        <v>227.4</v>
      </c>
      <c r="AP37" s="35">
        <v>95</v>
      </c>
      <c r="AQ37" s="35">
        <v>25</v>
      </c>
      <c r="AR37" s="37">
        <f t="shared" si="12"/>
        <v>0.65764084547292945</v>
      </c>
      <c r="AS37" s="40">
        <f t="shared" si="13"/>
        <v>1577.2858037822741</v>
      </c>
      <c r="AT37" s="40">
        <f t="shared" si="14"/>
        <v>198.02073885954385</v>
      </c>
      <c r="AU37" s="41">
        <f t="shared" si="15"/>
        <v>82.183188106073175</v>
      </c>
      <c r="AV37" s="260"/>
      <c r="AW37" s="260"/>
      <c r="AX37" s="260"/>
      <c r="AY37" s="260"/>
      <c r="AZ37" s="260"/>
      <c r="BA37" s="260"/>
      <c r="BB37" s="260"/>
      <c r="BC37" s="260"/>
      <c r="BD37" s="260"/>
      <c r="BE37" s="260"/>
      <c r="BF37" s="260"/>
      <c r="BG37" s="287"/>
      <c r="BH37" s="260"/>
      <c r="BI37" s="284"/>
      <c r="BJ37" s="260"/>
      <c r="BK37" s="260"/>
      <c r="BL37" s="260">
        <f t="shared" si="16"/>
        <v>0</v>
      </c>
      <c r="BM37" s="260" t="e">
        <f>#REF!</f>
        <v>#REF!</v>
      </c>
      <c r="BN37" s="260"/>
      <c r="BO37" s="260"/>
      <c r="BP37" s="260">
        <f t="shared" si="17"/>
        <v>0</v>
      </c>
      <c r="BQ37" s="260" t="e">
        <f>#REF!</f>
        <v>#REF!</v>
      </c>
      <c r="BR37" s="260"/>
      <c r="BS37" s="287"/>
      <c r="BT37" s="260"/>
    </row>
    <row r="38" spans="1:72" s="42" customFormat="1" ht="55.2" customHeight="1" x14ac:dyDescent="0.3">
      <c r="A38" s="35">
        <v>35</v>
      </c>
      <c r="B38" s="36">
        <v>390</v>
      </c>
      <c r="C38" s="36" t="s">
        <v>67</v>
      </c>
      <c r="D38" s="36">
        <v>40000</v>
      </c>
      <c r="E38" s="35">
        <v>0.56000000000000005</v>
      </c>
      <c r="F38" s="37">
        <v>0.127</v>
      </c>
      <c r="G38" s="37">
        <v>8.3000000000000004E-2</v>
      </c>
      <c r="H38" s="37">
        <v>7.1000000000000008E-2</v>
      </c>
      <c r="I38" s="37">
        <v>5.5E-2</v>
      </c>
      <c r="J38" s="37">
        <v>3.6000000000000004E-2</v>
      </c>
      <c r="K38" s="37">
        <v>2.8000000000000001E-2</v>
      </c>
      <c r="L38" s="37">
        <v>2.1000000000000001E-2</v>
      </c>
      <c r="M38" s="37" t="str">
        <f t="shared" si="0"/>
        <v>0.127,0.083,0.071,0.055,0.036,0.028,0.021</v>
      </c>
      <c r="N38" s="37" t="s">
        <v>59</v>
      </c>
      <c r="O38" s="37"/>
      <c r="P38" s="38">
        <f t="shared" si="1"/>
        <v>390</v>
      </c>
      <c r="Q38" s="36">
        <f t="shared" si="18"/>
        <v>0</v>
      </c>
      <c r="R38" s="37">
        <f t="shared" si="2"/>
        <v>5.5999999999999994E-2</v>
      </c>
      <c r="S38" s="36">
        <f t="shared" si="19"/>
        <v>35</v>
      </c>
      <c r="T38" s="36">
        <f t="shared" si="20"/>
        <v>0</v>
      </c>
      <c r="U38" s="36">
        <f t="shared" si="21"/>
        <v>390</v>
      </c>
      <c r="V38" s="39">
        <f t="shared" si="22"/>
        <v>5.2500000000000005E-2</v>
      </c>
      <c r="W38" s="39">
        <f t="shared" si="3"/>
        <v>0</v>
      </c>
      <c r="X38" s="37">
        <f t="shared" si="23"/>
        <v>18.4925</v>
      </c>
      <c r="Y38" s="39">
        <f t="shared" si="24"/>
        <v>-5.1106249999999989</v>
      </c>
      <c r="Z38" s="37"/>
      <c r="AA38" s="35">
        <v>0.35</v>
      </c>
      <c r="AB38" s="35">
        <v>0.35</v>
      </c>
      <c r="AC38" s="35">
        <v>0.35</v>
      </c>
      <c r="AD38" s="35" t="s">
        <v>60</v>
      </c>
      <c r="AE38" s="35">
        <f t="shared" si="4"/>
        <v>186.45999999999998</v>
      </c>
      <c r="AF38" s="35">
        <f t="shared" si="5"/>
        <v>227.88</v>
      </c>
      <c r="AG38" s="36" t="str">
        <f t="shared" si="6"/>
        <v>186.46 227.88</v>
      </c>
      <c r="AH38" s="35">
        <v>12</v>
      </c>
      <c r="AI38" s="40">
        <f t="shared" si="7"/>
        <v>77.710000000000008</v>
      </c>
      <c r="AJ38" s="40">
        <f t="shared" si="8"/>
        <v>94.97</v>
      </c>
      <c r="AK38" s="36" t="str">
        <f t="shared" si="9"/>
        <v>77.71 94.97</v>
      </c>
      <c r="AL38" s="36">
        <f t="shared" si="10"/>
        <v>145</v>
      </c>
      <c r="AM38" s="36">
        <f t="shared" si="11"/>
        <v>250</v>
      </c>
      <c r="AN38" s="35">
        <v>2398.4</v>
      </c>
      <c r="AO38" s="35">
        <v>227.4</v>
      </c>
      <c r="AP38" s="35">
        <v>95</v>
      </c>
      <c r="AQ38" s="35">
        <v>25</v>
      </c>
      <c r="AR38" s="37">
        <f t="shared" si="12"/>
        <v>0.65764084547292945</v>
      </c>
      <c r="AS38" s="40">
        <f t="shared" si="13"/>
        <v>1577.2858037822741</v>
      </c>
      <c r="AT38" s="40">
        <f t="shared" si="14"/>
        <v>198.02073885954385</v>
      </c>
      <c r="AU38" s="41">
        <f t="shared" si="15"/>
        <v>82.183188106073175</v>
      </c>
      <c r="AV38" s="260"/>
      <c r="AW38" s="260"/>
      <c r="AX38" s="260"/>
      <c r="AY38" s="260"/>
      <c r="AZ38" s="260"/>
      <c r="BA38" s="260"/>
      <c r="BB38" s="260"/>
      <c r="BC38" s="260"/>
      <c r="BD38" s="260"/>
      <c r="BE38" s="260"/>
      <c r="BF38" s="260"/>
      <c r="BG38" s="287"/>
      <c r="BH38" s="260"/>
      <c r="BI38" s="284"/>
      <c r="BJ38" s="260"/>
      <c r="BK38" s="260"/>
      <c r="BL38" s="260">
        <f t="shared" si="16"/>
        <v>0</v>
      </c>
      <c r="BM38" s="260" t="e">
        <f>#REF!</f>
        <v>#REF!</v>
      </c>
      <c r="BN38" s="260"/>
      <c r="BO38" s="260"/>
      <c r="BP38" s="260">
        <f t="shared" si="17"/>
        <v>0</v>
      </c>
      <c r="BQ38" s="260" t="e">
        <f>#REF!</f>
        <v>#REF!</v>
      </c>
      <c r="BR38" s="260"/>
      <c r="BS38" s="287"/>
      <c r="BT38" s="260"/>
    </row>
    <row r="39" spans="1:72" s="42" customFormat="1" ht="55.2" customHeight="1" x14ac:dyDescent="0.3">
      <c r="A39" s="35">
        <v>36</v>
      </c>
      <c r="B39" s="36">
        <v>455</v>
      </c>
      <c r="C39" s="36" t="s">
        <v>63</v>
      </c>
      <c r="D39" s="36">
        <v>40000</v>
      </c>
      <c r="E39" s="35">
        <v>0.56000000000000005</v>
      </c>
      <c r="F39" s="37">
        <v>0.152</v>
      </c>
      <c r="G39" s="37">
        <v>0.111</v>
      </c>
      <c r="H39" s="37">
        <v>9.7000000000000003E-2</v>
      </c>
      <c r="I39" s="37">
        <v>7.6999999999999999E-2</v>
      </c>
      <c r="J39" s="37">
        <v>4.7E-2</v>
      </c>
      <c r="K39" s="37">
        <v>3.6000000000000004E-2</v>
      </c>
      <c r="L39" s="37">
        <v>2.4E-2</v>
      </c>
      <c r="M39" s="37" t="str">
        <f t="shared" si="0"/>
        <v>0.152,0.111,0.097,0.077,0.047,0.036,0.024</v>
      </c>
      <c r="N39" s="37" t="s">
        <v>59</v>
      </c>
      <c r="O39" s="37"/>
      <c r="P39" s="38">
        <f t="shared" si="1"/>
        <v>455</v>
      </c>
      <c r="Q39" s="36">
        <f t="shared" si="18"/>
        <v>65</v>
      </c>
      <c r="R39" s="37">
        <f t="shared" si="2"/>
        <v>5.4999999999999993E-2</v>
      </c>
      <c r="S39" s="36">
        <f t="shared" si="19"/>
        <v>36</v>
      </c>
      <c r="T39" s="36">
        <f t="shared" si="20"/>
        <v>65</v>
      </c>
      <c r="U39" s="36">
        <f t="shared" si="21"/>
        <v>455</v>
      </c>
      <c r="V39" s="39">
        <f t="shared" si="22"/>
        <v>5.5499999999999994E-2</v>
      </c>
      <c r="W39" s="39">
        <f t="shared" si="3"/>
        <v>3.6074999999999995</v>
      </c>
      <c r="X39" s="37">
        <f t="shared" si="23"/>
        <v>22.099999999999998</v>
      </c>
      <c r="Y39" s="39">
        <f t="shared" si="24"/>
        <v>-5.4369791666666671</v>
      </c>
      <c r="Z39" s="37"/>
      <c r="AA39" s="35">
        <v>0.35</v>
      </c>
      <c r="AB39" s="35">
        <v>0.35</v>
      </c>
      <c r="AC39" s="35">
        <v>0.35</v>
      </c>
      <c r="AD39" s="35" t="s">
        <v>60</v>
      </c>
      <c r="AE39" s="35">
        <f t="shared" si="4"/>
        <v>186.45999999999998</v>
      </c>
      <c r="AF39" s="35">
        <f t="shared" si="5"/>
        <v>227.88</v>
      </c>
      <c r="AG39" s="36" t="str">
        <f t="shared" si="6"/>
        <v>186.46 227.88</v>
      </c>
      <c r="AH39" s="35">
        <v>12</v>
      </c>
      <c r="AI39" s="40">
        <f t="shared" si="7"/>
        <v>77.710000000000008</v>
      </c>
      <c r="AJ39" s="40">
        <f t="shared" si="8"/>
        <v>94.97</v>
      </c>
      <c r="AK39" s="36" t="str">
        <f t="shared" si="9"/>
        <v>77.71 94.97</v>
      </c>
      <c r="AL39" s="36">
        <f t="shared" si="10"/>
        <v>145</v>
      </c>
      <c r="AM39" s="36">
        <f t="shared" si="11"/>
        <v>250</v>
      </c>
      <c r="AN39" s="35">
        <v>2387.1</v>
      </c>
      <c r="AO39" s="35">
        <v>227.4</v>
      </c>
      <c r="AP39" s="35">
        <v>95</v>
      </c>
      <c r="AQ39" s="35">
        <v>25</v>
      </c>
      <c r="AR39" s="37">
        <f t="shared" si="12"/>
        <v>0.65764084547292945</v>
      </c>
      <c r="AS39" s="40">
        <f t="shared" si="13"/>
        <v>1569.8544622284298</v>
      </c>
      <c r="AT39" s="40">
        <f t="shared" si="14"/>
        <v>198.02073885954385</v>
      </c>
      <c r="AU39" s="41">
        <f t="shared" si="15"/>
        <v>82.183188106073175</v>
      </c>
      <c r="AV39" s="260"/>
      <c r="AW39" s="260"/>
      <c r="AX39" s="260"/>
      <c r="AY39" s="260"/>
      <c r="AZ39" s="260"/>
      <c r="BA39" s="260"/>
      <c r="BB39" s="260"/>
      <c r="BC39" s="260"/>
      <c r="BD39" s="260"/>
      <c r="BE39" s="260"/>
      <c r="BF39" s="260"/>
      <c r="BG39" s="287"/>
      <c r="BH39" s="260"/>
      <c r="BI39" s="284"/>
      <c r="BJ39" s="260"/>
      <c r="BK39" s="260"/>
      <c r="BL39" s="260">
        <f t="shared" si="16"/>
        <v>0</v>
      </c>
      <c r="BM39" s="260" t="e">
        <f>#REF!</f>
        <v>#REF!</v>
      </c>
      <c r="BN39" s="260"/>
      <c r="BO39" s="260"/>
      <c r="BP39" s="260">
        <f t="shared" si="17"/>
        <v>0</v>
      </c>
      <c r="BQ39" s="260" t="e">
        <f>#REF!</f>
        <v>#REF!</v>
      </c>
      <c r="BR39" s="260"/>
      <c r="BS39" s="287"/>
      <c r="BT39" s="260"/>
    </row>
    <row r="40" spans="1:72" s="42" customFormat="1" ht="55.2" customHeight="1" x14ac:dyDescent="0.3">
      <c r="A40" s="35">
        <v>37</v>
      </c>
      <c r="B40" s="36">
        <v>455</v>
      </c>
      <c r="C40" s="36" t="s">
        <v>64</v>
      </c>
      <c r="D40" s="36">
        <v>40000</v>
      </c>
      <c r="E40" s="35">
        <v>0.56000000000000005</v>
      </c>
      <c r="F40" s="37">
        <v>0.26400000000000001</v>
      </c>
      <c r="G40" s="37">
        <v>0.14199999999999999</v>
      </c>
      <c r="H40" s="37">
        <v>0.113</v>
      </c>
      <c r="I40" s="37">
        <v>8.6000000000000007E-2</v>
      </c>
      <c r="J40" s="37">
        <v>5.2999999999999999E-2</v>
      </c>
      <c r="K40" s="37">
        <v>4.2000000000000003E-2</v>
      </c>
      <c r="L40" s="37">
        <v>3.0000000000000002E-2</v>
      </c>
      <c r="M40" s="37" t="str">
        <f t="shared" si="0"/>
        <v>0.264,0.142,0.113,0.086,0.053,0.042,0.03</v>
      </c>
      <c r="N40" s="37" t="s">
        <v>59</v>
      </c>
      <c r="O40" s="37"/>
      <c r="P40" s="38">
        <f t="shared" si="1"/>
        <v>455</v>
      </c>
      <c r="Q40" s="36">
        <f t="shared" si="18"/>
        <v>0</v>
      </c>
      <c r="R40" s="37">
        <f t="shared" si="2"/>
        <v>0.15100000000000002</v>
      </c>
      <c r="S40" s="36">
        <f t="shared" si="19"/>
        <v>37</v>
      </c>
      <c r="T40" s="36">
        <f t="shared" si="20"/>
        <v>0</v>
      </c>
      <c r="U40" s="36">
        <f t="shared" si="21"/>
        <v>455</v>
      </c>
      <c r="V40" s="39">
        <f t="shared" si="22"/>
        <v>0.10300000000000001</v>
      </c>
      <c r="W40" s="39">
        <f t="shared" si="3"/>
        <v>0</v>
      </c>
      <c r="X40" s="37">
        <f t="shared" si="23"/>
        <v>22.099999999999998</v>
      </c>
      <c r="Y40" s="39">
        <f t="shared" si="24"/>
        <v>-5.4369791666666671</v>
      </c>
      <c r="Z40" s="37"/>
      <c r="AA40" s="35">
        <v>0.35</v>
      </c>
      <c r="AB40" s="35">
        <v>0.35</v>
      </c>
      <c r="AC40" s="35">
        <v>0.35</v>
      </c>
      <c r="AD40" s="35" t="s">
        <v>60</v>
      </c>
      <c r="AE40" s="35">
        <f t="shared" si="4"/>
        <v>186.45999999999998</v>
      </c>
      <c r="AF40" s="35">
        <f t="shared" si="5"/>
        <v>227.88</v>
      </c>
      <c r="AG40" s="36" t="str">
        <f t="shared" si="6"/>
        <v>186.46 227.88</v>
      </c>
      <c r="AH40" s="35">
        <v>12</v>
      </c>
      <c r="AI40" s="40">
        <f t="shared" si="7"/>
        <v>77.710000000000008</v>
      </c>
      <c r="AJ40" s="40">
        <f t="shared" si="8"/>
        <v>94.97</v>
      </c>
      <c r="AK40" s="36" t="str">
        <f t="shared" si="9"/>
        <v>77.71 94.97</v>
      </c>
      <c r="AL40" s="36">
        <f t="shared" si="10"/>
        <v>145</v>
      </c>
      <c r="AM40" s="36">
        <f t="shared" si="11"/>
        <v>250</v>
      </c>
      <c r="AN40" s="35">
        <v>2361.3000000000002</v>
      </c>
      <c r="AO40" s="35">
        <v>227.7</v>
      </c>
      <c r="AP40" s="35">
        <v>94.9</v>
      </c>
      <c r="AQ40" s="35">
        <v>25</v>
      </c>
      <c r="AR40" s="37">
        <f t="shared" si="12"/>
        <v>0.65764084547292945</v>
      </c>
      <c r="AS40" s="40">
        <f t="shared" si="13"/>
        <v>1552.8873284152285</v>
      </c>
      <c r="AT40" s="40">
        <f t="shared" si="14"/>
        <v>198.27741889967663</v>
      </c>
      <c r="AU40" s="41">
        <f t="shared" si="15"/>
        <v>82.093281630882302</v>
      </c>
      <c r="AV40" s="260"/>
      <c r="AW40" s="260"/>
      <c r="AX40" s="260"/>
      <c r="AY40" s="260"/>
      <c r="AZ40" s="260"/>
      <c r="BA40" s="260"/>
      <c r="BB40" s="260"/>
      <c r="BC40" s="260"/>
      <c r="BD40" s="260"/>
      <c r="BE40" s="260"/>
      <c r="BF40" s="260"/>
      <c r="BG40" s="287"/>
      <c r="BH40" s="260"/>
      <c r="BI40" s="284"/>
      <c r="BJ40" s="260"/>
      <c r="BK40" s="260"/>
      <c r="BL40" s="260">
        <f t="shared" si="16"/>
        <v>0</v>
      </c>
      <c r="BM40" s="260" t="e">
        <f>#REF!</f>
        <v>#REF!</v>
      </c>
      <c r="BN40" s="260"/>
      <c r="BO40" s="260"/>
      <c r="BP40" s="260">
        <f t="shared" si="17"/>
        <v>0</v>
      </c>
      <c r="BQ40" s="260" t="e">
        <f>#REF!</f>
        <v>#REF!</v>
      </c>
      <c r="BR40" s="260"/>
      <c r="BS40" s="287"/>
      <c r="BT40" s="260"/>
    </row>
    <row r="41" spans="1:72" s="42" customFormat="1" ht="55.2" customHeight="1" x14ac:dyDescent="0.3">
      <c r="A41" s="35">
        <v>38</v>
      </c>
      <c r="B41" s="36">
        <v>455</v>
      </c>
      <c r="C41" s="36" t="s">
        <v>65</v>
      </c>
      <c r="D41" s="36">
        <v>40000</v>
      </c>
      <c r="E41" s="35">
        <v>0.56000000000000005</v>
      </c>
      <c r="F41" s="37">
        <v>0.111</v>
      </c>
      <c r="G41" s="37">
        <v>8.4000000000000005E-2</v>
      </c>
      <c r="H41" s="37">
        <v>7.3999999999999996E-2</v>
      </c>
      <c r="I41" s="37">
        <v>6.0999999999999999E-2</v>
      </c>
      <c r="J41" s="37">
        <v>4.5999999999999999E-2</v>
      </c>
      <c r="K41" s="37">
        <v>3.9E-2</v>
      </c>
      <c r="L41" s="37">
        <v>2.9000000000000001E-2</v>
      </c>
      <c r="M41" s="37" t="str">
        <f t="shared" si="0"/>
        <v>0.111,0.084,0.074,0.061,0.046,0.039,0.029</v>
      </c>
      <c r="N41" s="37" t="s">
        <v>59</v>
      </c>
      <c r="O41" s="37"/>
      <c r="P41" s="38">
        <f t="shared" si="1"/>
        <v>455</v>
      </c>
      <c r="Q41" s="36">
        <f t="shared" si="18"/>
        <v>0</v>
      </c>
      <c r="R41" s="37">
        <f t="shared" si="2"/>
        <v>3.7000000000000005E-2</v>
      </c>
      <c r="S41" s="36">
        <f t="shared" si="19"/>
        <v>38</v>
      </c>
      <c r="T41" s="36">
        <f t="shared" si="20"/>
        <v>0</v>
      </c>
      <c r="U41" s="36">
        <f t="shared" si="21"/>
        <v>455</v>
      </c>
      <c r="V41" s="39">
        <f t="shared" si="22"/>
        <v>9.4000000000000014E-2</v>
      </c>
      <c r="W41" s="39">
        <f t="shared" si="3"/>
        <v>0</v>
      </c>
      <c r="X41" s="37">
        <f t="shared" si="23"/>
        <v>22.099999999999998</v>
      </c>
      <c r="Y41" s="39">
        <f t="shared" si="24"/>
        <v>-5.4369791666666671</v>
      </c>
      <c r="Z41" s="37"/>
      <c r="AA41" s="35">
        <v>0.35</v>
      </c>
      <c r="AB41" s="35">
        <v>0.35</v>
      </c>
      <c r="AC41" s="35">
        <v>0.35</v>
      </c>
      <c r="AD41" s="35" t="s">
        <v>60</v>
      </c>
      <c r="AE41" s="35">
        <f t="shared" si="4"/>
        <v>186.45999999999998</v>
      </c>
      <c r="AF41" s="35">
        <f t="shared" si="5"/>
        <v>227.88</v>
      </c>
      <c r="AG41" s="36" t="str">
        <f t="shared" si="6"/>
        <v>186.46 227.88</v>
      </c>
      <c r="AH41" s="35">
        <v>12</v>
      </c>
      <c r="AI41" s="40">
        <f t="shared" si="7"/>
        <v>77.710000000000008</v>
      </c>
      <c r="AJ41" s="40">
        <f t="shared" si="8"/>
        <v>94.97</v>
      </c>
      <c r="AK41" s="36" t="str">
        <f t="shared" si="9"/>
        <v>77.71 94.97</v>
      </c>
      <c r="AL41" s="36">
        <f t="shared" si="10"/>
        <v>145</v>
      </c>
      <c r="AM41" s="36">
        <f t="shared" si="11"/>
        <v>250</v>
      </c>
      <c r="AN41" s="35">
        <v>2400</v>
      </c>
      <c r="AO41" s="35">
        <v>227.8</v>
      </c>
      <c r="AP41" s="35">
        <v>94.9</v>
      </c>
      <c r="AQ41" s="35">
        <v>25</v>
      </c>
      <c r="AR41" s="37">
        <f t="shared" si="12"/>
        <v>0.65764084547292945</v>
      </c>
      <c r="AS41" s="40">
        <f t="shared" si="13"/>
        <v>1578.3380291350306</v>
      </c>
      <c r="AT41" s="40">
        <f t="shared" si="14"/>
        <v>198.36295065169023</v>
      </c>
      <c r="AU41" s="41">
        <f t="shared" si="15"/>
        <v>82.093281630882302</v>
      </c>
      <c r="AV41" s="260"/>
      <c r="AW41" s="260"/>
      <c r="AX41" s="260"/>
      <c r="AY41" s="260"/>
      <c r="AZ41" s="260"/>
      <c r="BA41" s="260"/>
      <c r="BB41" s="260"/>
      <c r="BC41" s="260"/>
      <c r="BD41" s="260"/>
      <c r="BE41" s="260"/>
      <c r="BF41" s="260"/>
      <c r="BG41" s="287"/>
      <c r="BH41" s="260"/>
      <c r="BI41" s="284"/>
      <c r="BJ41" s="260"/>
      <c r="BK41" s="260"/>
      <c r="BL41" s="260">
        <f t="shared" si="16"/>
        <v>0</v>
      </c>
      <c r="BM41" s="260" t="e">
        <f>#REF!</f>
        <v>#REF!</v>
      </c>
      <c r="BN41" s="260"/>
      <c r="BO41" s="260"/>
      <c r="BP41" s="260">
        <f t="shared" si="17"/>
        <v>0</v>
      </c>
      <c r="BQ41" s="260" t="e">
        <f>#REF!</f>
        <v>#REF!</v>
      </c>
      <c r="BR41" s="260"/>
      <c r="BS41" s="287"/>
      <c r="BT41" s="260"/>
    </row>
    <row r="42" spans="1:72" s="42" customFormat="1" ht="55.2" customHeight="1" x14ac:dyDescent="0.3">
      <c r="A42" s="35">
        <v>39</v>
      </c>
      <c r="B42" s="36">
        <v>455</v>
      </c>
      <c r="C42" s="36" t="s">
        <v>66</v>
      </c>
      <c r="D42" s="36">
        <v>40000</v>
      </c>
      <c r="E42" s="35">
        <v>0.56000000000000005</v>
      </c>
      <c r="F42" s="37">
        <v>0.17399999999999999</v>
      </c>
      <c r="G42" s="37">
        <v>0.129</v>
      </c>
      <c r="H42" s="37">
        <v>0.109</v>
      </c>
      <c r="I42" s="37">
        <v>8.1000000000000003E-2</v>
      </c>
      <c r="J42" s="37">
        <v>5.8000000000000003E-2</v>
      </c>
      <c r="K42" s="37">
        <v>4.5999999999999999E-2</v>
      </c>
      <c r="L42" s="37">
        <v>3.2000000000000001E-2</v>
      </c>
      <c r="M42" s="37" t="str">
        <f t="shared" si="0"/>
        <v>0.174,0.129,0.109,0.081,0.058,0.046,0.032</v>
      </c>
      <c r="N42" s="37" t="s">
        <v>59</v>
      </c>
      <c r="O42" s="37"/>
      <c r="P42" s="38">
        <f t="shared" si="1"/>
        <v>455</v>
      </c>
      <c r="Q42" s="36">
        <f t="shared" si="18"/>
        <v>0</v>
      </c>
      <c r="R42" s="37">
        <f t="shared" si="2"/>
        <v>6.4999999999999988E-2</v>
      </c>
      <c r="S42" s="36">
        <f t="shared" si="19"/>
        <v>39</v>
      </c>
      <c r="T42" s="36">
        <f t="shared" si="20"/>
        <v>0</v>
      </c>
      <c r="U42" s="36">
        <f t="shared" si="21"/>
        <v>455</v>
      </c>
      <c r="V42" s="39">
        <f t="shared" si="22"/>
        <v>5.0999999999999997E-2</v>
      </c>
      <c r="W42" s="39">
        <f t="shared" si="3"/>
        <v>0</v>
      </c>
      <c r="X42" s="37">
        <f t="shared" si="23"/>
        <v>22.099999999999998</v>
      </c>
      <c r="Y42" s="39">
        <f t="shared" si="24"/>
        <v>-5.4369791666666671</v>
      </c>
      <c r="Z42" s="37"/>
      <c r="AA42" s="35">
        <v>0.35</v>
      </c>
      <c r="AB42" s="35">
        <v>0.35</v>
      </c>
      <c r="AC42" s="35">
        <v>0.35</v>
      </c>
      <c r="AD42" s="35" t="s">
        <v>60</v>
      </c>
      <c r="AE42" s="35">
        <f t="shared" si="4"/>
        <v>186.45999999999998</v>
      </c>
      <c r="AF42" s="35">
        <f t="shared" si="5"/>
        <v>227.88</v>
      </c>
      <c r="AG42" s="36" t="str">
        <f t="shared" si="6"/>
        <v>186.46 227.88</v>
      </c>
      <c r="AH42" s="35">
        <v>12</v>
      </c>
      <c r="AI42" s="40">
        <f t="shared" si="7"/>
        <v>77.710000000000008</v>
      </c>
      <c r="AJ42" s="40">
        <f t="shared" si="8"/>
        <v>94.97</v>
      </c>
      <c r="AK42" s="36" t="str">
        <f t="shared" si="9"/>
        <v>77.71 94.97</v>
      </c>
      <c r="AL42" s="36">
        <f t="shared" si="10"/>
        <v>145</v>
      </c>
      <c r="AM42" s="36">
        <f t="shared" si="11"/>
        <v>250</v>
      </c>
      <c r="AN42" s="35">
        <v>2385.5</v>
      </c>
      <c r="AO42" s="35">
        <v>227.8</v>
      </c>
      <c r="AP42" s="35">
        <v>94.9</v>
      </c>
      <c r="AQ42" s="35">
        <v>25</v>
      </c>
      <c r="AR42" s="37">
        <f t="shared" si="12"/>
        <v>0.65764084547292945</v>
      </c>
      <c r="AS42" s="40">
        <f t="shared" si="13"/>
        <v>1568.8022368756731</v>
      </c>
      <c r="AT42" s="40">
        <f t="shared" si="14"/>
        <v>198.36295065169023</v>
      </c>
      <c r="AU42" s="41">
        <f t="shared" si="15"/>
        <v>82.093281630882302</v>
      </c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87"/>
      <c r="BH42" s="260"/>
      <c r="BI42" s="284"/>
      <c r="BJ42" s="260"/>
      <c r="BK42" s="260"/>
      <c r="BL42" s="260">
        <f t="shared" si="16"/>
        <v>0</v>
      </c>
      <c r="BM42" s="260" t="e">
        <f>#REF!</f>
        <v>#REF!</v>
      </c>
      <c r="BN42" s="260"/>
      <c r="BO42" s="260"/>
      <c r="BP42" s="260">
        <f t="shared" si="17"/>
        <v>0</v>
      </c>
      <c r="BQ42" s="260" t="e">
        <f>#REF!</f>
        <v>#REF!</v>
      </c>
      <c r="BR42" s="260"/>
      <c r="BS42" s="287"/>
      <c r="BT42" s="260"/>
    </row>
    <row r="43" spans="1:72" s="42" customFormat="1" ht="55.2" customHeight="1" x14ac:dyDescent="0.3">
      <c r="A43" s="35">
        <v>40</v>
      </c>
      <c r="B43" s="36">
        <v>455</v>
      </c>
      <c r="C43" s="36" t="s">
        <v>67</v>
      </c>
      <c r="D43" s="36">
        <v>40000</v>
      </c>
      <c r="E43" s="35">
        <v>0.56000000000000005</v>
      </c>
      <c r="F43" s="37">
        <v>0.188</v>
      </c>
      <c r="G43" s="37">
        <v>0.14499999999999999</v>
      </c>
      <c r="H43" s="37">
        <v>0.122</v>
      </c>
      <c r="I43" s="37">
        <v>8.8999999999999996E-2</v>
      </c>
      <c r="J43" s="37">
        <v>5.5E-2</v>
      </c>
      <c r="K43" s="37">
        <v>4.3000000000000003E-2</v>
      </c>
      <c r="L43" s="37">
        <v>2.9000000000000001E-2</v>
      </c>
      <c r="M43" s="37" t="str">
        <f t="shared" si="0"/>
        <v>0.188,0.145,0.122,0.089,0.055,0.043,0.029</v>
      </c>
      <c r="N43" s="37" t="s">
        <v>59</v>
      </c>
      <c r="O43" s="37"/>
      <c r="P43" s="38">
        <f t="shared" si="1"/>
        <v>455</v>
      </c>
      <c r="Q43" s="36">
        <f t="shared" si="18"/>
        <v>0</v>
      </c>
      <c r="R43" s="37">
        <f t="shared" si="2"/>
        <v>6.6000000000000003E-2</v>
      </c>
      <c r="S43" s="36">
        <f t="shared" si="19"/>
        <v>40</v>
      </c>
      <c r="T43" s="36">
        <f t="shared" si="20"/>
        <v>0</v>
      </c>
      <c r="U43" s="36">
        <f t="shared" si="21"/>
        <v>455</v>
      </c>
      <c r="V43" s="39">
        <f t="shared" si="22"/>
        <v>6.5500000000000003E-2</v>
      </c>
      <c r="W43" s="39">
        <f t="shared" si="3"/>
        <v>0</v>
      </c>
      <c r="X43" s="37">
        <f t="shared" si="23"/>
        <v>22.099999999999998</v>
      </c>
      <c r="Y43" s="39">
        <f t="shared" si="24"/>
        <v>-5.4369791666666671</v>
      </c>
      <c r="Z43" s="37"/>
      <c r="AA43" s="35">
        <v>0.35</v>
      </c>
      <c r="AB43" s="35">
        <v>0.35</v>
      </c>
      <c r="AC43" s="35">
        <v>0.35</v>
      </c>
      <c r="AD43" s="35" t="s">
        <v>60</v>
      </c>
      <c r="AE43" s="35">
        <f t="shared" si="4"/>
        <v>186.45999999999998</v>
      </c>
      <c r="AF43" s="35">
        <f t="shared" si="5"/>
        <v>227.88</v>
      </c>
      <c r="AG43" s="36" t="str">
        <f t="shared" si="6"/>
        <v>186.46 227.88</v>
      </c>
      <c r="AH43" s="35">
        <v>12</v>
      </c>
      <c r="AI43" s="40">
        <f t="shared" si="7"/>
        <v>77.710000000000008</v>
      </c>
      <c r="AJ43" s="40">
        <f t="shared" si="8"/>
        <v>94.97</v>
      </c>
      <c r="AK43" s="36" t="str">
        <f t="shared" si="9"/>
        <v>77.71 94.97</v>
      </c>
      <c r="AL43" s="36">
        <f t="shared" si="10"/>
        <v>145</v>
      </c>
      <c r="AM43" s="36">
        <f t="shared" si="11"/>
        <v>250</v>
      </c>
      <c r="AN43" s="35">
        <v>2395.1999999999998</v>
      </c>
      <c r="AO43" s="35">
        <v>227.2</v>
      </c>
      <c r="AP43" s="35">
        <v>95</v>
      </c>
      <c r="AQ43" s="35">
        <v>25</v>
      </c>
      <c r="AR43" s="37">
        <f t="shared" si="12"/>
        <v>0.65764084547292945</v>
      </c>
      <c r="AS43" s="40">
        <f t="shared" si="13"/>
        <v>1575.1813530767604</v>
      </c>
      <c r="AT43" s="40">
        <f t="shared" si="14"/>
        <v>197.84954809386474</v>
      </c>
      <c r="AU43" s="41">
        <f t="shared" si="15"/>
        <v>82.183188106073175</v>
      </c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87"/>
      <c r="BH43" s="260"/>
      <c r="BI43" s="284"/>
      <c r="BJ43" s="260"/>
      <c r="BK43" s="260"/>
      <c r="BL43" s="260">
        <f t="shared" si="16"/>
        <v>0</v>
      </c>
      <c r="BM43" s="260" t="e">
        <f>#REF!</f>
        <v>#REF!</v>
      </c>
      <c r="BN43" s="260" t="e">
        <f t="shared" ref="BN43" si="29">IF(BL43&lt;BM43,"Safe","Unsafe")</f>
        <v>#REF!</v>
      </c>
      <c r="BO43" s="260"/>
      <c r="BP43" s="260">
        <f t="shared" si="17"/>
        <v>0</v>
      </c>
      <c r="BQ43" s="260" t="e">
        <f>#REF!</f>
        <v>#REF!</v>
      </c>
      <c r="BR43" s="260" t="e">
        <f t="shared" ref="BR43" si="30">IF(BP43&lt;BQ43,"Safe","Unsafe")</f>
        <v>#REF!</v>
      </c>
      <c r="BS43" s="287"/>
      <c r="BT43" s="260"/>
    </row>
    <row r="44" spans="1:72" s="42" customFormat="1" ht="55.2" customHeight="1" x14ac:dyDescent="0.3">
      <c r="A44" s="35">
        <v>41</v>
      </c>
      <c r="B44" s="36">
        <v>520</v>
      </c>
      <c r="C44" s="36" t="s">
        <v>63</v>
      </c>
      <c r="D44" s="36">
        <v>40000</v>
      </c>
      <c r="E44" s="35">
        <v>0.56000000000000005</v>
      </c>
      <c r="F44" s="37">
        <v>0.14599999999999999</v>
      </c>
      <c r="G44" s="37">
        <v>0.11700000000000001</v>
      </c>
      <c r="H44" s="37">
        <v>0.1</v>
      </c>
      <c r="I44" s="37">
        <v>7.8E-2</v>
      </c>
      <c r="J44" s="37">
        <v>5.6000000000000001E-2</v>
      </c>
      <c r="K44" s="37">
        <v>4.5999999999999999E-2</v>
      </c>
      <c r="L44" s="37">
        <v>3.4000000000000002E-2</v>
      </c>
      <c r="M44" s="37" t="str">
        <f t="shared" si="0"/>
        <v>0.146,0.117,0.1,0.078,0.056,0.046,0.034</v>
      </c>
      <c r="N44" s="37" t="s">
        <v>59</v>
      </c>
      <c r="O44" s="37"/>
      <c r="P44" s="38">
        <f t="shared" si="1"/>
        <v>520</v>
      </c>
      <c r="Q44" s="36">
        <f t="shared" si="18"/>
        <v>65</v>
      </c>
      <c r="R44" s="37">
        <f t="shared" si="2"/>
        <v>4.5999999999999985E-2</v>
      </c>
      <c r="S44" s="36">
        <f t="shared" si="19"/>
        <v>41</v>
      </c>
      <c r="T44" s="36">
        <f t="shared" si="20"/>
        <v>65</v>
      </c>
      <c r="U44" s="36">
        <f t="shared" si="21"/>
        <v>520</v>
      </c>
      <c r="V44" s="39">
        <f t="shared" si="22"/>
        <v>5.5999999999999994E-2</v>
      </c>
      <c r="W44" s="39">
        <f t="shared" si="3"/>
        <v>3.6399999999999997</v>
      </c>
      <c r="X44" s="37">
        <f t="shared" si="23"/>
        <v>25.74</v>
      </c>
      <c r="Y44" s="39">
        <f t="shared" si="24"/>
        <v>-5.730833333333333</v>
      </c>
      <c r="Z44" s="37"/>
      <c r="AA44" s="35">
        <v>0.35</v>
      </c>
      <c r="AB44" s="35">
        <v>0.35</v>
      </c>
      <c r="AC44" s="35">
        <v>0.35</v>
      </c>
      <c r="AD44" s="35" t="s">
        <v>60</v>
      </c>
      <c r="AE44" s="35">
        <f t="shared" si="4"/>
        <v>186.45999999999998</v>
      </c>
      <c r="AF44" s="35">
        <f t="shared" si="5"/>
        <v>227.88</v>
      </c>
      <c r="AG44" s="36" t="str">
        <f t="shared" si="6"/>
        <v>186.46 227.88</v>
      </c>
      <c r="AH44" s="35">
        <v>12</v>
      </c>
      <c r="AI44" s="40">
        <f t="shared" si="7"/>
        <v>77.710000000000008</v>
      </c>
      <c r="AJ44" s="40">
        <f t="shared" si="8"/>
        <v>94.97</v>
      </c>
      <c r="AK44" s="36" t="str">
        <f t="shared" si="9"/>
        <v>77.71 94.97</v>
      </c>
      <c r="AL44" s="36">
        <f t="shared" si="10"/>
        <v>145</v>
      </c>
      <c r="AM44" s="36">
        <f t="shared" si="11"/>
        <v>250</v>
      </c>
      <c r="AN44" s="35">
        <v>2400</v>
      </c>
      <c r="AO44" s="35">
        <v>227.2</v>
      </c>
      <c r="AP44" s="35">
        <v>95</v>
      </c>
      <c r="AQ44" s="35">
        <v>25</v>
      </c>
      <c r="AR44" s="37">
        <f t="shared" si="12"/>
        <v>0.65764084547292945</v>
      </c>
      <c r="AS44" s="40">
        <f t="shared" si="13"/>
        <v>1578.3380291350306</v>
      </c>
      <c r="AT44" s="40">
        <f t="shared" si="14"/>
        <v>197.84954809386474</v>
      </c>
      <c r="AU44" s="41">
        <f t="shared" si="15"/>
        <v>82.183188106073175</v>
      </c>
      <c r="AV44" s="260"/>
      <c r="AW44" s="260"/>
      <c r="AX44" s="260"/>
      <c r="AY44" s="260"/>
      <c r="AZ44" s="260"/>
      <c r="BA44" s="260"/>
      <c r="BB44" s="260"/>
      <c r="BC44" s="260"/>
      <c r="BD44" s="260"/>
      <c r="BE44" s="260"/>
      <c r="BF44" s="260"/>
      <c r="BG44" s="287"/>
      <c r="BH44" s="260"/>
      <c r="BI44" s="284"/>
      <c r="BJ44" s="260"/>
      <c r="BK44" s="260"/>
      <c r="BL44" s="260">
        <f t="shared" si="16"/>
        <v>0</v>
      </c>
      <c r="BM44" s="260" t="e">
        <f>#REF!</f>
        <v>#REF!</v>
      </c>
      <c r="BN44" s="260"/>
      <c r="BO44" s="260"/>
      <c r="BP44" s="260">
        <f t="shared" si="17"/>
        <v>0</v>
      </c>
      <c r="BQ44" s="260" t="e">
        <f>#REF!</f>
        <v>#REF!</v>
      </c>
      <c r="BR44" s="260"/>
      <c r="BS44" s="287"/>
      <c r="BT44" s="260"/>
    </row>
    <row r="45" spans="1:72" s="42" customFormat="1" ht="55.2" customHeight="1" x14ac:dyDescent="0.3">
      <c r="A45" s="35">
        <v>42</v>
      </c>
      <c r="B45" s="36">
        <v>520</v>
      </c>
      <c r="C45" s="36" t="s">
        <v>64</v>
      </c>
      <c r="D45" s="36">
        <v>40000</v>
      </c>
      <c r="E45" s="35">
        <v>0.56000000000000005</v>
      </c>
      <c r="F45" s="37">
        <v>0.154</v>
      </c>
      <c r="G45" s="37">
        <v>0.114</v>
      </c>
      <c r="H45" s="37">
        <v>9.4E-2</v>
      </c>
      <c r="I45" s="37">
        <v>7.1999999999999995E-2</v>
      </c>
      <c r="J45" s="37">
        <v>4.5999999999999999E-2</v>
      </c>
      <c r="K45" s="37">
        <v>3.0000000000000002E-2</v>
      </c>
      <c r="L45" s="37">
        <v>2.1999999999999999E-2</v>
      </c>
      <c r="M45" s="37" t="str">
        <f t="shared" si="0"/>
        <v>0.154,0.114,0.094,0.072,0.046,0.03,0.022</v>
      </c>
      <c r="N45" s="37" t="s">
        <v>59</v>
      </c>
      <c r="O45" s="37"/>
      <c r="P45" s="38">
        <f t="shared" si="1"/>
        <v>520</v>
      </c>
      <c r="Q45" s="36">
        <f t="shared" si="18"/>
        <v>0</v>
      </c>
      <c r="R45" s="37">
        <f t="shared" si="2"/>
        <v>0.06</v>
      </c>
      <c r="S45" s="36">
        <f t="shared" si="19"/>
        <v>42</v>
      </c>
      <c r="T45" s="36">
        <f t="shared" si="20"/>
        <v>0</v>
      </c>
      <c r="U45" s="36">
        <f t="shared" si="21"/>
        <v>520</v>
      </c>
      <c r="V45" s="39">
        <f t="shared" si="22"/>
        <v>5.2999999999999992E-2</v>
      </c>
      <c r="W45" s="39">
        <f t="shared" si="3"/>
        <v>0</v>
      </c>
      <c r="X45" s="37">
        <f t="shared" si="23"/>
        <v>25.74</v>
      </c>
      <c r="Y45" s="39">
        <f t="shared" si="24"/>
        <v>-5.730833333333333</v>
      </c>
      <c r="Z45" s="37"/>
      <c r="AA45" s="35">
        <v>0.35</v>
      </c>
      <c r="AB45" s="35">
        <v>0.35</v>
      </c>
      <c r="AC45" s="35">
        <v>0.35</v>
      </c>
      <c r="AD45" s="35" t="s">
        <v>60</v>
      </c>
      <c r="AE45" s="35">
        <f t="shared" si="4"/>
        <v>186.45999999999998</v>
      </c>
      <c r="AF45" s="35">
        <f t="shared" si="5"/>
        <v>227.88</v>
      </c>
      <c r="AG45" s="36" t="str">
        <f t="shared" si="6"/>
        <v>186.46 227.88</v>
      </c>
      <c r="AH45" s="35">
        <v>12</v>
      </c>
      <c r="AI45" s="40">
        <f t="shared" si="7"/>
        <v>77.710000000000008</v>
      </c>
      <c r="AJ45" s="40">
        <f t="shared" si="8"/>
        <v>94.97</v>
      </c>
      <c r="AK45" s="36" t="str">
        <f t="shared" si="9"/>
        <v>77.71 94.97</v>
      </c>
      <c r="AL45" s="36">
        <f t="shared" si="10"/>
        <v>145</v>
      </c>
      <c r="AM45" s="36">
        <f t="shared" si="11"/>
        <v>250</v>
      </c>
      <c r="AN45" s="35">
        <v>2383.9</v>
      </c>
      <c r="AO45" s="35">
        <v>227.4</v>
      </c>
      <c r="AP45" s="35">
        <v>94.9</v>
      </c>
      <c r="AQ45" s="35">
        <v>25</v>
      </c>
      <c r="AR45" s="37">
        <f t="shared" si="12"/>
        <v>0.65764084547292945</v>
      </c>
      <c r="AS45" s="40">
        <f t="shared" si="13"/>
        <v>1567.7500115229166</v>
      </c>
      <c r="AT45" s="40">
        <f t="shared" si="14"/>
        <v>198.02073885954385</v>
      </c>
      <c r="AU45" s="41">
        <f t="shared" si="15"/>
        <v>82.093281630882302</v>
      </c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87"/>
      <c r="BH45" s="260"/>
      <c r="BI45" s="284"/>
      <c r="BJ45" s="260"/>
      <c r="BK45" s="260"/>
      <c r="BL45" s="260">
        <f t="shared" si="16"/>
        <v>0</v>
      </c>
      <c r="BM45" s="260" t="e">
        <f>#REF!</f>
        <v>#REF!</v>
      </c>
      <c r="BN45" s="260"/>
      <c r="BO45" s="260"/>
      <c r="BP45" s="260">
        <f t="shared" si="17"/>
        <v>0</v>
      </c>
      <c r="BQ45" s="260" t="e">
        <f>#REF!</f>
        <v>#REF!</v>
      </c>
      <c r="BR45" s="260"/>
      <c r="BS45" s="287"/>
      <c r="BT45" s="260"/>
    </row>
    <row r="46" spans="1:72" s="42" customFormat="1" ht="55.2" customHeight="1" x14ac:dyDescent="0.3">
      <c r="A46" s="44">
        <v>43</v>
      </c>
      <c r="B46" s="45">
        <v>520</v>
      </c>
      <c r="C46" s="45" t="s">
        <v>65</v>
      </c>
      <c r="D46" s="45">
        <v>40000</v>
      </c>
      <c r="E46" s="44">
        <v>0.56000000000000005</v>
      </c>
      <c r="F46" s="37">
        <v>0.13100000000000001</v>
      </c>
      <c r="G46" s="37">
        <v>8.7999999999999995E-2</v>
      </c>
      <c r="H46" s="37">
        <v>7.1999999999999995E-2</v>
      </c>
      <c r="I46" s="37">
        <v>5.3999999999999999E-2</v>
      </c>
      <c r="J46" s="37">
        <v>3.6999999999999998E-2</v>
      </c>
      <c r="K46" s="37">
        <v>3.1E-2</v>
      </c>
      <c r="L46" s="37">
        <v>2.3E-2</v>
      </c>
      <c r="M46" s="37" t="str">
        <f t="shared" si="0"/>
        <v>0.131,0.088,0.072,0.054,0.037,0.031,0.023</v>
      </c>
      <c r="N46" s="37" t="s">
        <v>59</v>
      </c>
      <c r="O46" s="37"/>
      <c r="P46" s="38">
        <f t="shared" si="1"/>
        <v>520</v>
      </c>
      <c r="Q46" s="36">
        <f t="shared" si="18"/>
        <v>0</v>
      </c>
      <c r="R46" s="37">
        <f t="shared" si="2"/>
        <v>5.9000000000000011E-2</v>
      </c>
      <c r="S46" s="36">
        <f t="shared" si="19"/>
        <v>43</v>
      </c>
      <c r="T46" s="36">
        <f t="shared" si="20"/>
        <v>0</v>
      </c>
      <c r="U46" s="36">
        <f t="shared" si="21"/>
        <v>520</v>
      </c>
      <c r="V46" s="39">
        <f t="shared" si="22"/>
        <v>5.9500000000000004E-2</v>
      </c>
      <c r="W46" s="39">
        <f t="shared" si="3"/>
        <v>0</v>
      </c>
      <c r="X46" s="37">
        <f t="shared" si="23"/>
        <v>25.74</v>
      </c>
      <c r="Y46" s="39">
        <f t="shared" si="24"/>
        <v>-5.730833333333333</v>
      </c>
      <c r="Z46" s="37"/>
      <c r="AA46" s="44">
        <v>0.35</v>
      </c>
      <c r="AB46" s="44">
        <v>0.35</v>
      </c>
      <c r="AC46" s="44">
        <v>0.35</v>
      </c>
      <c r="AD46" s="44" t="s">
        <v>60</v>
      </c>
      <c r="AE46" s="44">
        <f t="shared" si="4"/>
        <v>186.45999999999998</v>
      </c>
      <c r="AF46" s="44">
        <f t="shared" si="5"/>
        <v>227.88</v>
      </c>
      <c r="AG46" s="45" t="str">
        <f t="shared" si="6"/>
        <v>186.46 227.88</v>
      </c>
      <c r="AH46" s="44">
        <v>12</v>
      </c>
      <c r="AI46" s="47">
        <f t="shared" si="7"/>
        <v>77.710000000000008</v>
      </c>
      <c r="AJ46" s="47">
        <f t="shared" si="8"/>
        <v>94.97</v>
      </c>
      <c r="AK46" s="45" t="str">
        <f t="shared" si="9"/>
        <v>77.71 94.97</v>
      </c>
      <c r="AL46" s="36">
        <f t="shared" si="10"/>
        <v>145</v>
      </c>
      <c r="AM46" s="36">
        <f t="shared" si="11"/>
        <v>250</v>
      </c>
      <c r="AN46" s="44">
        <v>2400</v>
      </c>
      <c r="AO46" s="44">
        <v>227.8</v>
      </c>
      <c r="AP46" s="44">
        <v>94.9</v>
      </c>
      <c r="AQ46" s="35">
        <v>25</v>
      </c>
      <c r="AR46" s="46">
        <f t="shared" si="12"/>
        <v>0.65764084547292945</v>
      </c>
      <c r="AS46" s="47">
        <f t="shared" si="13"/>
        <v>1578.3380291350306</v>
      </c>
      <c r="AT46" s="47">
        <f t="shared" si="14"/>
        <v>198.36295065169023</v>
      </c>
      <c r="AU46" s="48">
        <f t="shared" si="15"/>
        <v>82.093281630882302</v>
      </c>
      <c r="AV46" s="260"/>
      <c r="AW46" s="260"/>
      <c r="AX46" s="260"/>
      <c r="AY46" s="260"/>
      <c r="AZ46" s="260">
        <f>AY46*10^6</f>
        <v>0</v>
      </c>
      <c r="BA46" s="260" t="e">
        <f>(1/($BI$4*10^6/(0.711*10^-4*(1/AV46)^0.854))^(1/3.89))*10^6</f>
        <v>#DIV/0!</v>
      </c>
      <c r="BB46" s="260" t="e">
        <f>IF(AZ46&lt;BA46,"Safe","Unsafe")</f>
        <v>#DIV/0!</v>
      </c>
      <c r="BC46" s="260"/>
      <c r="BD46" s="260">
        <f>BC46*10^6</f>
        <v>0</v>
      </c>
      <c r="BE46" s="260">
        <f>(1/((($BI$4*10^6/(1.41*10^-8)))^(1/4.5337)))*10^6</f>
        <v>416.02417627014421</v>
      </c>
      <c r="BF46" s="260" t="str">
        <f>IF(BD46&lt;BE46,"Safe","Unsafe")</f>
        <v>Safe</v>
      </c>
      <c r="BG46" s="287"/>
      <c r="BH46" s="260"/>
      <c r="BI46" s="284">
        <v>30</v>
      </c>
      <c r="BJ46" s="260"/>
      <c r="BK46" s="260"/>
      <c r="BL46" s="260">
        <f t="shared" si="16"/>
        <v>0</v>
      </c>
      <c r="BM46" s="260" t="e">
        <f>BA46</f>
        <v>#DIV/0!</v>
      </c>
      <c r="BN46" s="260" t="e">
        <f>IF(BL46&lt;BM46,"Safe","Unsafe")</f>
        <v>#DIV/0!</v>
      </c>
      <c r="BO46" s="260"/>
      <c r="BP46" s="260">
        <f>BO46*10^6</f>
        <v>0</v>
      </c>
      <c r="BQ46" s="260">
        <f>BE46</f>
        <v>416.02417627014421</v>
      </c>
      <c r="BR46" s="260" t="str">
        <f>IF(BP46&lt;BQ46,"Safe","Unsafe")</f>
        <v>Safe</v>
      </c>
      <c r="BS46" s="287"/>
      <c r="BT46" s="260"/>
    </row>
    <row r="47" spans="1:72" s="42" customFormat="1" ht="55.2" customHeight="1" x14ac:dyDescent="0.3">
      <c r="A47" s="44">
        <v>44</v>
      </c>
      <c r="B47" s="45">
        <v>520</v>
      </c>
      <c r="C47" s="45" t="s">
        <v>66</v>
      </c>
      <c r="D47" s="45">
        <v>40000</v>
      </c>
      <c r="E47" s="44">
        <v>0.56000000000000005</v>
      </c>
      <c r="F47" s="37">
        <v>0.13900000000000001</v>
      </c>
      <c r="G47" s="37">
        <v>9.9000000000000005E-2</v>
      </c>
      <c r="H47" s="37">
        <v>8.5000000000000006E-2</v>
      </c>
      <c r="I47" s="37">
        <v>6.7000000000000004E-2</v>
      </c>
      <c r="J47" s="37">
        <v>4.3999999999999997E-2</v>
      </c>
      <c r="K47" s="37">
        <v>3.5000000000000003E-2</v>
      </c>
      <c r="L47" s="37">
        <v>2.6000000000000002E-2</v>
      </c>
      <c r="M47" s="37" t="str">
        <f t="shared" si="0"/>
        <v>0.139,0.099,0.085,0.067,0.044,0.035,0.026</v>
      </c>
      <c r="N47" s="37" t="s">
        <v>59</v>
      </c>
      <c r="O47" s="37"/>
      <c r="P47" s="38">
        <f t="shared" si="1"/>
        <v>520</v>
      </c>
      <c r="Q47" s="36">
        <f t="shared" si="18"/>
        <v>0</v>
      </c>
      <c r="R47" s="37">
        <f t="shared" si="2"/>
        <v>5.4000000000000006E-2</v>
      </c>
      <c r="S47" s="36">
        <f t="shared" si="19"/>
        <v>44</v>
      </c>
      <c r="T47" s="36">
        <f t="shared" si="20"/>
        <v>0</v>
      </c>
      <c r="U47" s="36">
        <f t="shared" si="21"/>
        <v>520</v>
      </c>
      <c r="V47" s="39">
        <f t="shared" si="22"/>
        <v>5.6500000000000009E-2</v>
      </c>
      <c r="W47" s="39">
        <f t="shared" si="3"/>
        <v>0</v>
      </c>
      <c r="X47" s="37">
        <f t="shared" si="23"/>
        <v>25.74</v>
      </c>
      <c r="Y47" s="39">
        <f t="shared" si="24"/>
        <v>-5.730833333333333</v>
      </c>
      <c r="Z47" s="37"/>
      <c r="AA47" s="44">
        <v>0.35</v>
      </c>
      <c r="AB47" s="44">
        <v>0.35</v>
      </c>
      <c r="AC47" s="44">
        <v>0.35</v>
      </c>
      <c r="AD47" s="44" t="s">
        <v>60</v>
      </c>
      <c r="AE47" s="44">
        <f t="shared" si="4"/>
        <v>186.45999999999998</v>
      </c>
      <c r="AF47" s="44">
        <f t="shared" si="5"/>
        <v>227.88</v>
      </c>
      <c r="AG47" s="45" t="str">
        <f t="shared" si="6"/>
        <v>186.46 227.88</v>
      </c>
      <c r="AH47" s="44">
        <v>12</v>
      </c>
      <c r="AI47" s="47">
        <f t="shared" si="7"/>
        <v>77.710000000000008</v>
      </c>
      <c r="AJ47" s="47">
        <f t="shared" si="8"/>
        <v>94.97</v>
      </c>
      <c r="AK47" s="45" t="str">
        <f t="shared" si="9"/>
        <v>77.71 94.97</v>
      </c>
      <c r="AL47" s="36">
        <f t="shared" si="10"/>
        <v>145</v>
      </c>
      <c r="AM47" s="36">
        <f t="shared" si="11"/>
        <v>250</v>
      </c>
      <c r="AN47" s="44">
        <v>2393.5</v>
      </c>
      <c r="AO47" s="44">
        <v>227</v>
      </c>
      <c r="AP47" s="44">
        <v>94.9</v>
      </c>
      <c r="AQ47" s="35">
        <v>25</v>
      </c>
      <c r="AR47" s="46">
        <f t="shared" si="12"/>
        <v>0.65764084547292945</v>
      </c>
      <c r="AS47" s="47">
        <f t="shared" si="13"/>
        <v>1574.0633636394566</v>
      </c>
      <c r="AT47" s="47">
        <f t="shared" si="14"/>
        <v>197.67830065706644</v>
      </c>
      <c r="AU47" s="48">
        <f t="shared" si="15"/>
        <v>82.093281630882302</v>
      </c>
      <c r="AV47" s="260"/>
      <c r="AW47" s="260"/>
      <c r="AX47" s="260"/>
      <c r="AY47" s="260"/>
      <c r="AZ47" s="260"/>
      <c r="BA47" s="260"/>
      <c r="BB47" s="260"/>
      <c r="BC47" s="260"/>
      <c r="BD47" s="260"/>
      <c r="BE47" s="260"/>
      <c r="BF47" s="260"/>
      <c r="BG47" s="287"/>
      <c r="BH47" s="260"/>
      <c r="BI47" s="284"/>
      <c r="BJ47" s="260"/>
      <c r="BK47" s="260"/>
      <c r="BL47" s="260">
        <f t="shared" si="16"/>
        <v>0</v>
      </c>
      <c r="BM47" s="260" t="e">
        <f>#REF!</f>
        <v>#REF!</v>
      </c>
      <c r="BN47" s="260"/>
      <c r="BO47" s="260"/>
      <c r="BP47" s="260">
        <f t="shared" si="17"/>
        <v>0</v>
      </c>
      <c r="BQ47" s="260" t="e">
        <f>#REF!</f>
        <v>#REF!</v>
      </c>
      <c r="BR47" s="260"/>
      <c r="BS47" s="287"/>
      <c r="BT47" s="260"/>
    </row>
    <row r="48" spans="1:72" s="60" customFormat="1" ht="55.2" customHeight="1" x14ac:dyDescent="0.3">
      <c r="A48" s="50">
        <v>45</v>
      </c>
      <c r="B48" s="51">
        <v>520</v>
      </c>
      <c r="C48" s="51" t="s">
        <v>67</v>
      </c>
      <c r="D48" s="51">
        <v>40000</v>
      </c>
      <c r="E48" s="50">
        <v>0.56000000000000005</v>
      </c>
      <c r="F48" s="52">
        <v>0.17599999999999999</v>
      </c>
      <c r="G48" s="52">
        <v>0.13</v>
      </c>
      <c r="H48" s="52">
        <v>0.108</v>
      </c>
      <c r="I48" s="52">
        <v>8.5000000000000006E-2</v>
      </c>
      <c r="J48" s="52">
        <v>5.1000000000000004E-2</v>
      </c>
      <c r="K48" s="52">
        <v>3.9E-2</v>
      </c>
      <c r="L48" s="52">
        <v>2.7E-2</v>
      </c>
      <c r="M48" s="52" t="str">
        <f t="shared" si="0"/>
        <v>0.176,0.13,0.108,0.085,0.051,0.039,0.027</v>
      </c>
      <c r="N48" s="52" t="s">
        <v>59</v>
      </c>
      <c r="O48" s="52"/>
      <c r="P48" s="53">
        <f t="shared" si="1"/>
        <v>520</v>
      </c>
      <c r="Q48" s="54">
        <f t="shared" si="18"/>
        <v>0</v>
      </c>
      <c r="R48" s="52">
        <f t="shared" si="2"/>
        <v>6.7999999999999991E-2</v>
      </c>
      <c r="S48" s="54">
        <f t="shared" si="19"/>
        <v>45</v>
      </c>
      <c r="T48" s="54">
        <f t="shared" si="20"/>
        <v>0</v>
      </c>
      <c r="U48" s="54">
        <f t="shared" si="21"/>
        <v>520</v>
      </c>
      <c r="V48" s="55">
        <f t="shared" si="22"/>
        <v>6.0999999999999999E-2</v>
      </c>
      <c r="W48" s="55">
        <f t="shared" si="3"/>
        <v>0</v>
      </c>
      <c r="X48" s="52">
        <f t="shared" si="23"/>
        <v>25.74</v>
      </c>
      <c r="Y48" s="55">
        <f t="shared" si="24"/>
        <v>-5.730833333333333</v>
      </c>
      <c r="Z48" s="52"/>
      <c r="AA48" s="50">
        <v>0.35</v>
      </c>
      <c r="AB48" s="50">
        <v>0.35</v>
      </c>
      <c r="AC48" s="50">
        <v>0.35</v>
      </c>
      <c r="AD48" s="50" t="s">
        <v>60</v>
      </c>
      <c r="AE48" s="50">
        <f t="shared" si="4"/>
        <v>186.45999999999998</v>
      </c>
      <c r="AF48" s="50">
        <f t="shared" si="5"/>
        <v>227.88</v>
      </c>
      <c r="AG48" s="51" t="str">
        <f t="shared" si="6"/>
        <v>186.46 227.88</v>
      </c>
      <c r="AH48" s="50">
        <v>12</v>
      </c>
      <c r="AI48" s="56">
        <f t="shared" si="7"/>
        <v>77.710000000000008</v>
      </c>
      <c r="AJ48" s="56">
        <f t="shared" si="8"/>
        <v>94.97</v>
      </c>
      <c r="AK48" s="51" t="str">
        <f t="shared" si="9"/>
        <v>77.71 94.97</v>
      </c>
      <c r="AL48" s="54">
        <f t="shared" si="10"/>
        <v>145</v>
      </c>
      <c r="AM48" s="54">
        <f t="shared" si="11"/>
        <v>250</v>
      </c>
      <c r="AN48" s="50">
        <v>2383.9</v>
      </c>
      <c r="AO48" s="50">
        <v>226.7</v>
      </c>
      <c r="AP48" s="50">
        <v>95</v>
      </c>
      <c r="AQ48" s="57">
        <v>25</v>
      </c>
      <c r="AR48" s="58">
        <f t="shared" si="12"/>
        <v>0.65764084547292945</v>
      </c>
      <c r="AS48" s="56">
        <f t="shared" si="13"/>
        <v>1567.7500115229166</v>
      </c>
      <c r="AT48" s="56">
        <f t="shared" si="14"/>
        <v>197.42132309316551</v>
      </c>
      <c r="AU48" s="59">
        <f t="shared" si="15"/>
        <v>82.183188106073175</v>
      </c>
      <c r="AV48" s="261"/>
      <c r="AW48" s="261"/>
      <c r="AX48" s="261"/>
      <c r="AY48" s="261"/>
      <c r="AZ48" s="261"/>
      <c r="BA48" s="261"/>
      <c r="BB48" s="261"/>
      <c r="BC48" s="261"/>
      <c r="BD48" s="261"/>
      <c r="BE48" s="261"/>
      <c r="BF48" s="261"/>
      <c r="BG48" s="288"/>
      <c r="BH48" s="261"/>
      <c r="BI48" s="285"/>
      <c r="BJ48" s="261"/>
      <c r="BK48" s="261"/>
      <c r="BL48" s="261">
        <f t="shared" si="16"/>
        <v>0</v>
      </c>
      <c r="BM48" s="261" t="e">
        <f>#REF!</f>
        <v>#REF!</v>
      </c>
      <c r="BN48" s="261"/>
      <c r="BO48" s="261"/>
      <c r="BP48" s="261">
        <f t="shared" si="17"/>
        <v>0</v>
      </c>
      <c r="BQ48" s="261" t="e">
        <f>#REF!</f>
        <v>#REF!</v>
      </c>
      <c r="BR48" s="261"/>
      <c r="BS48" s="288"/>
      <c r="BT48" s="261"/>
    </row>
    <row r="49" spans="1:72" s="42" customFormat="1" ht="55.2" customHeight="1" x14ac:dyDescent="0.3">
      <c r="A49" s="44">
        <v>46</v>
      </c>
      <c r="B49" s="45">
        <v>585</v>
      </c>
      <c r="C49" s="45" t="s">
        <v>63</v>
      </c>
      <c r="D49" s="45">
        <v>40000</v>
      </c>
      <c r="E49" s="44">
        <v>0.56000000000000005</v>
      </c>
      <c r="F49" s="37">
        <v>0.24399999999999999</v>
      </c>
      <c r="G49" s="37">
        <v>0.18</v>
      </c>
      <c r="H49" s="37">
        <v>0.14599999999999999</v>
      </c>
      <c r="I49" s="37">
        <v>0.111</v>
      </c>
      <c r="J49" s="37">
        <v>6.5000000000000002E-2</v>
      </c>
      <c r="K49" s="37">
        <v>5.1000000000000004E-2</v>
      </c>
      <c r="L49" s="37">
        <v>3.5000000000000003E-2</v>
      </c>
      <c r="M49" s="37" t="str">
        <f t="shared" si="0"/>
        <v>0.244,0.18,0.146,0.111,0.065,0.051,0.035</v>
      </c>
      <c r="N49" s="37" t="s">
        <v>59</v>
      </c>
      <c r="O49" s="37"/>
      <c r="P49" s="38">
        <f t="shared" si="1"/>
        <v>585</v>
      </c>
      <c r="Q49" s="36">
        <f t="shared" si="18"/>
        <v>65</v>
      </c>
      <c r="R49" s="37">
        <f t="shared" si="2"/>
        <v>9.8000000000000004E-2</v>
      </c>
      <c r="S49" s="36">
        <f t="shared" si="19"/>
        <v>46</v>
      </c>
      <c r="T49" s="36">
        <f t="shared" si="20"/>
        <v>65</v>
      </c>
      <c r="U49" s="36">
        <f t="shared" si="21"/>
        <v>585</v>
      </c>
      <c r="V49" s="39">
        <f t="shared" si="22"/>
        <v>8.299999999999999E-2</v>
      </c>
      <c r="W49" s="39">
        <f t="shared" si="3"/>
        <v>5.3949999999999996</v>
      </c>
      <c r="X49" s="37">
        <f t="shared" si="23"/>
        <v>31.134999999999998</v>
      </c>
      <c r="Y49" s="39">
        <f t="shared" si="24"/>
        <v>-4.2696874999999963</v>
      </c>
      <c r="Z49" s="37"/>
      <c r="AA49" s="44">
        <v>0.35</v>
      </c>
      <c r="AB49" s="44">
        <v>0.35</v>
      </c>
      <c r="AC49" s="44">
        <v>0.35</v>
      </c>
      <c r="AD49" s="44" t="s">
        <v>60</v>
      </c>
      <c r="AE49" s="44">
        <f t="shared" si="4"/>
        <v>186.45999999999998</v>
      </c>
      <c r="AF49" s="44">
        <f t="shared" si="5"/>
        <v>227.88</v>
      </c>
      <c r="AG49" s="45" t="str">
        <f t="shared" si="6"/>
        <v>186.46 227.88</v>
      </c>
      <c r="AH49" s="44">
        <v>12</v>
      </c>
      <c r="AI49" s="47">
        <f t="shared" si="7"/>
        <v>77.710000000000008</v>
      </c>
      <c r="AJ49" s="47">
        <f t="shared" si="8"/>
        <v>94.97</v>
      </c>
      <c r="AK49" s="45" t="str">
        <f t="shared" si="9"/>
        <v>77.71 94.97</v>
      </c>
      <c r="AL49" s="36">
        <f t="shared" si="10"/>
        <v>145</v>
      </c>
      <c r="AM49" s="36">
        <f t="shared" si="11"/>
        <v>250</v>
      </c>
      <c r="AN49" s="44">
        <v>2380.6</v>
      </c>
      <c r="AO49" s="44">
        <v>227.8</v>
      </c>
      <c r="AP49" s="44">
        <v>94.9</v>
      </c>
      <c r="AQ49" s="35">
        <v>25</v>
      </c>
      <c r="AR49" s="46">
        <f t="shared" si="12"/>
        <v>0.65764084547292945</v>
      </c>
      <c r="AS49" s="47">
        <f t="shared" si="13"/>
        <v>1565.5797967328558</v>
      </c>
      <c r="AT49" s="47">
        <f t="shared" si="14"/>
        <v>198.36295065169023</v>
      </c>
      <c r="AU49" s="48">
        <f t="shared" si="15"/>
        <v>82.093281630882302</v>
      </c>
      <c r="AV49" s="256">
        <v>1562.8</v>
      </c>
      <c r="AW49" s="256">
        <v>196.99</v>
      </c>
      <c r="AX49" s="256">
        <v>82.093279999999993</v>
      </c>
      <c r="AY49" s="256">
        <v>2.7680000000000001E-4</v>
      </c>
      <c r="AZ49" s="256">
        <f>AY49*10^6</f>
        <v>276.8</v>
      </c>
      <c r="BA49" s="256">
        <f>(1/($BI$4*10^6/(0.711*10^-4*(1/AV49)^0.854))^(1/3.89))*10^6</f>
        <v>204.32550503048955</v>
      </c>
      <c r="BB49" s="256" t="str">
        <f>IF(AZ49&lt;BA49,"Safe","Unsafe")</f>
        <v>Unsafe</v>
      </c>
      <c r="BC49" s="256">
        <v>5.3669999999999998E-4</v>
      </c>
      <c r="BD49" s="256">
        <f>BC49*10^6</f>
        <v>536.69999999999993</v>
      </c>
      <c r="BE49" s="256">
        <f>(1/((($BI$4*10^6/(1.41*10^-8)))^(1/4.5337)))*10^6</f>
        <v>416.02417627014421</v>
      </c>
      <c r="BF49" s="256" t="str">
        <f>IF(BD49&lt;BE49,"Safe","Unsafe")</f>
        <v>Unsafe</v>
      </c>
      <c r="BG49" s="256">
        <f>+(0.711*10^-4*(1/AY49)^3.89*(1/AV49)^0.854)/10^6</f>
        <v>9.2097962270963905</v>
      </c>
      <c r="BH49" s="256">
        <f>+(1.41*10^-8*(1/BC49)^4.5337)/10^6</f>
        <v>9.45442191036868</v>
      </c>
      <c r="BI49" s="256">
        <v>30</v>
      </c>
      <c r="BJ49" s="256">
        <v>45</v>
      </c>
      <c r="BK49" s="256">
        <v>1.9469999999999999E-4</v>
      </c>
      <c r="BL49" s="256">
        <f t="shared" ref="BL49" si="31">BK49*10^6</f>
        <v>194.7</v>
      </c>
      <c r="BM49" s="256">
        <f>BA49</f>
        <v>204.32550503048955</v>
      </c>
      <c r="BN49" s="256" t="str">
        <f>IF(BL49&lt;BM49,"Safe","Unsafe")</f>
        <v>Safe</v>
      </c>
      <c r="BO49" s="256">
        <v>3.745E-4</v>
      </c>
      <c r="BP49" s="256">
        <f>BO49*10^6</f>
        <v>374.5</v>
      </c>
      <c r="BQ49" s="256">
        <f>BE49</f>
        <v>416.02417627014421</v>
      </c>
      <c r="BR49" s="256" t="str">
        <f>IF(BP49&lt;BQ49,"Safe","Unsafe")</f>
        <v>Safe</v>
      </c>
      <c r="BS49" s="256">
        <f>+(0.711*10^-4*(1/BK49)^3.89*(1/AV49)^0.854)/10^6</f>
        <v>36.194496831793437</v>
      </c>
      <c r="BT49" s="256">
        <f>+(1.41*10^-8*(1/BO49)^4.5337)/10^6</f>
        <v>48.323745352102542</v>
      </c>
    </row>
    <row r="50" spans="1:72" s="42" customFormat="1" ht="55.2" customHeight="1" x14ac:dyDescent="0.3">
      <c r="A50" s="44">
        <v>47</v>
      </c>
      <c r="B50" s="45">
        <v>585</v>
      </c>
      <c r="C50" s="45" t="s">
        <v>64</v>
      </c>
      <c r="D50" s="45">
        <v>40000</v>
      </c>
      <c r="E50" s="44">
        <v>0.56000000000000005</v>
      </c>
      <c r="F50" s="37">
        <v>0.26600000000000001</v>
      </c>
      <c r="G50" s="37">
        <v>0.20100000000000001</v>
      </c>
      <c r="H50" s="37">
        <v>0.17100000000000001</v>
      </c>
      <c r="I50" s="37">
        <v>0.125</v>
      </c>
      <c r="J50" s="37">
        <v>7.2999999999999995E-2</v>
      </c>
      <c r="K50" s="37">
        <v>5.5E-2</v>
      </c>
      <c r="L50" s="37">
        <v>3.6000000000000004E-2</v>
      </c>
      <c r="M50" s="37" t="str">
        <f t="shared" si="0"/>
        <v>0.266,0.201,0.171,0.125,0.073,0.055,0.036</v>
      </c>
      <c r="N50" s="37" t="s">
        <v>59</v>
      </c>
      <c r="O50" s="37"/>
      <c r="P50" s="38">
        <f t="shared" si="1"/>
        <v>585</v>
      </c>
      <c r="Q50" s="36">
        <f t="shared" si="18"/>
        <v>0</v>
      </c>
      <c r="R50" s="37">
        <f t="shared" si="2"/>
        <v>9.5000000000000001E-2</v>
      </c>
      <c r="S50" s="36">
        <f t="shared" si="19"/>
        <v>47</v>
      </c>
      <c r="T50" s="36">
        <f t="shared" si="20"/>
        <v>0</v>
      </c>
      <c r="U50" s="36">
        <f t="shared" si="21"/>
        <v>585</v>
      </c>
      <c r="V50" s="39">
        <f t="shared" si="22"/>
        <v>9.6500000000000002E-2</v>
      </c>
      <c r="W50" s="39">
        <f t="shared" si="3"/>
        <v>0</v>
      </c>
      <c r="X50" s="37">
        <f t="shared" si="23"/>
        <v>31.134999999999998</v>
      </c>
      <c r="Y50" s="39">
        <f t="shared" si="24"/>
        <v>-4.2696874999999963</v>
      </c>
      <c r="Z50" s="37"/>
      <c r="AA50" s="44">
        <v>0.35</v>
      </c>
      <c r="AB50" s="44">
        <v>0.35</v>
      </c>
      <c r="AC50" s="44">
        <v>0.35</v>
      </c>
      <c r="AD50" s="44" t="s">
        <v>60</v>
      </c>
      <c r="AE50" s="44">
        <f t="shared" si="4"/>
        <v>186.45999999999998</v>
      </c>
      <c r="AF50" s="44">
        <f t="shared" si="5"/>
        <v>227.88</v>
      </c>
      <c r="AG50" s="45" t="str">
        <f t="shared" si="6"/>
        <v>186.46 227.88</v>
      </c>
      <c r="AH50" s="44">
        <v>12</v>
      </c>
      <c r="AI50" s="47">
        <f t="shared" si="7"/>
        <v>77.710000000000008</v>
      </c>
      <c r="AJ50" s="47">
        <f t="shared" si="8"/>
        <v>94.97</v>
      </c>
      <c r="AK50" s="45" t="str">
        <f t="shared" si="9"/>
        <v>77.71 94.97</v>
      </c>
      <c r="AL50" s="36">
        <f t="shared" si="10"/>
        <v>145</v>
      </c>
      <c r="AM50" s="36">
        <f t="shared" si="11"/>
        <v>250</v>
      </c>
      <c r="AN50" s="44">
        <v>2388.6999999999998</v>
      </c>
      <c r="AO50" s="44">
        <v>226.1</v>
      </c>
      <c r="AP50" s="44">
        <v>95</v>
      </c>
      <c r="AQ50" s="35">
        <v>25</v>
      </c>
      <c r="AR50" s="46">
        <f t="shared" si="12"/>
        <v>0.65764084547292945</v>
      </c>
      <c r="AS50" s="47">
        <f t="shared" si="13"/>
        <v>1570.9066875811864</v>
      </c>
      <c r="AT50" s="47">
        <f t="shared" si="14"/>
        <v>196.90698404054976</v>
      </c>
      <c r="AU50" s="48">
        <f t="shared" si="15"/>
        <v>82.183188106073175</v>
      </c>
      <c r="AV50" s="257"/>
      <c r="AW50" s="257"/>
      <c r="AX50" s="257"/>
      <c r="AY50" s="257"/>
      <c r="AZ50" s="257"/>
      <c r="BA50" s="257"/>
      <c r="BB50" s="257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>
        <f t="shared" si="16"/>
        <v>0</v>
      </c>
      <c r="BM50" s="257" t="e">
        <f>#REF!</f>
        <v>#REF!</v>
      </c>
      <c r="BN50" s="257"/>
      <c r="BO50" s="257"/>
      <c r="BP50" s="257">
        <f t="shared" si="17"/>
        <v>0</v>
      </c>
      <c r="BQ50" s="257" t="e">
        <f>#REF!</f>
        <v>#REF!</v>
      </c>
      <c r="BR50" s="257"/>
      <c r="BS50" s="257"/>
      <c r="BT50" s="257"/>
    </row>
    <row r="51" spans="1:72" s="42" customFormat="1" ht="55.2" customHeight="1" x14ac:dyDescent="0.3">
      <c r="A51" s="44">
        <v>48</v>
      </c>
      <c r="B51" s="45">
        <v>585</v>
      </c>
      <c r="C51" s="45" t="s">
        <v>65</v>
      </c>
      <c r="D51" s="45">
        <v>40000</v>
      </c>
      <c r="E51" s="44">
        <v>0.56000000000000005</v>
      </c>
      <c r="F51" s="37">
        <v>0.106</v>
      </c>
      <c r="G51" s="37">
        <v>8.4000000000000005E-2</v>
      </c>
      <c r="H51" s="37">
        <v>7.4999999999999997E-2</v>
      </c>
      <c r="I51" s="37">
        <v>6.3E-2</v>
      </c>
      <c r="J51" s="37">
        <v>4.8000000000000001E-2</v>
      </c>
      <c r="K51" s="37">
        <v>4.1000000000000002E-2</v>
      </c>
      <c r="L51" s="37">
        <v>3.1E-2</v>
      </c>
      <c r="M51" s="37" t="str">
        <f t="shared" si="0"/>
        <v>0.106,0.084,0.075,0.063,0.048,0.041,0.031</v>
      </c>
      <c r="N51" s="37" t="s">
        <v>59</v>
      </c>
      <c r="O51" s="37"/>
      <c r="P51" s="38">
        <f t="shared" si="1"/>
        <v>585</v>
      </c>
      <c r="Q51" s="36">
        <f t="shared" si="18"/>
        <v>0</v>
      </c>
      <c r="R51" s="37">
        <f t="shared" si="2"/>
        <v>3.1E-2</v>
      </c>
      <c r="S51" s="36">
        <f t="shared" si="19"/>
        <v>48</v>
      </c>
      <c r="T51" s="36">
        <f t="shared" si="20"/>
        <v>0</v>
      </c>
      <c r="U51" s="36">
        <f t="shared" si="21"/>
        <v>585</v>
      </c>
      <c r="V51" s="39">
        <f t="shared" si="22"/>
        <v>6.3E-2</v>
      </c>
      <c r="W51" s="39">
        <f t="shared" si="3"/>
        <v>0</v>
      </c>
      <c r="X51" s="37">
        <f t="shared" si="23"/>
        <v>31.134999999999998</v>
      </c>
      <c r="Y51" s="39">
        <f t="shared" si="24"/>
        <v>-4.2696874999999963</v>
      </c>
      <c r="Z51" s="37"/>
      <c r="AA51" s="44">
        <v>0.35</v>
      </c>
      <c r="AB51" s="44">
        <v>0.35</v>
      </c>
      <c r="AC51" s="44">
        <v>0.35</v>
      </c>
      <c r="AD51" s="44" t="s">
        <v>60</v>
      </c>
      <c r="AE51" s="44">
        <f t="shared" si="4"/>
        <v>186.45999999999998</v>
      </c>
      <c r="AF51" s="44">
        <f t="shared" si="5"/>
        <v>227.88</v>
      </c>
      <c r="AG51" s="45" t="str">
        <f t="shared" si="6"/>
        <v>186.46 227.88</v>
      </c>
      <c r="AH51" s="44">
        <v>12</v>
      </c>
      <c r="AI51" s="47">
        <f t="shared" si="7"/>
        <v>77.710000000000008</v>
      </c>
      <c r="AJ51" s="47">
        <f t="shared" si="8"/>
        <v>94.97</v>
      </c>
      <c r="AK51" s="45" t="str">
        <f t="shared" si="9"/>
        <v>77.71 94.97</v>
      </c>
      <c r="AL51" s="36">
        <f t="shared" si="10"/>
        <v>145</v>
      </c>
      <c r="AM51" s="36">
        <f t="shared" si="11"/>
        <v>250</v>
      </c>
      <c r="AN51" s="44">
        <v>2396.8000000000002</v>
      </c>
      <c r="AO51" s="44">
        <v>227.3</v>
      </c>
      <c r="AP51" s="44">
        <v>95</v>
      </c>
      <c r="AQ51" s="35">
        <v>25</v>
      </c>
      <c r="AR51" s="46">
        <f t="shared" si="12"/>
        <v>0.65764084547292945</v>
      </c>
      <c r="AS51" s="47">
        <f t="shared" si="13"/>
        <v>1576.2335784295174</v>
      </c>
      <c r="AT51" s="47">
        <f t="shared" si="14"/>
        <v>197.9351505563051</v>
      </c>
      <c r="AU51" s="48">
        <f t="shared" si="15"/>
        <v>82.183188106073175</v>
      </c>
      <c r="AV51" s="257"/>
      <c r="AW51" s="257"/>
      <c r="AX51" s="257"/>
      <c r="AY51" s="257"/>
      <c r="AZ51" s="257"/>
      <c r="BA51" s="257"/>
      <c r="BB51" s="257"/>
      <c r="BC51" s="257"/>
      <c r="BD51" s="257"/>
      <c r="BE51" s="257"/>
      <c r="BF51" s="257"/>
      <c r="BG51" s="257"/>
      <c r="BH51" s="257"/>
      <c r="BI51" s="257"/>
      <c r="BJ51" s="257"/>
      <c r="BK51" s="257"/>
      <c r="BL51" s="257">
        <f t="shared" si="16"/>
        <v>0</v>
      </c>
      <c r="BM51" s="257" t="e">
        <f>#REF!</f>
        <v>#REF!</v>
      </c>
      <c r="BN51" s="257"/>
      <c r="BO51" s="257"/>
      <c r="BP51" s="257">
        <f t="shared" si="17"/>
        <v>0</v>
      </c>
      <c r="BQ51" s="257" t="e">
        <f>#REF!</f>
        <v>#REF!</v>
      </c>
      <c r="BR51" s="257"/>
      <c r="BS51" s="257"/>
      <c r="BT51" s="257"/>
    </row>
    <row r="52" spans="1:72" s="42" customFormat="1" ht="55.2" customHeight="1" x14ac:dyDescent="0.3">
      <c r="A52" s="44">
        <v>49</v>
      </c>
      <c r="B52" s="45">
        <v>585</v>
      </c>
      <c r="C52" s="45" t="s">
        <v>66</v>
      </c>
      <c r="D52" s="45">
        <v>40000</v>
      </c>
      <c r="E52" s="44">
        <v>0.56000000000000005</v>
      </c>
      <c r="F52" s="37">
        <v>0.36699999999999999</v>
      </c>
      <c r="G52" s="37">
        <v>0.26500000000000001</v>
      </c>
      <c r="H52" s="37">
        <v>0.20499999999999999</v>
      </c>
      <c r="I52" s="37">
        <v>0.13300000000000001</v>
      </c>
      <c r="J52" s="37">
        <v>5.6000000000000001E-2</v>
      </c>
      <c r="K52" s="37">
        <v>3.6000000000000004E-2</v>
      </c>
      <c r="L52" s="37">
        <v>2.5000000000000001E-2</v>
      </c>
      <c r="M52" s="37" t="str">
        <f t="shared" si="0"/>
        <v>0.367,0.265,0.205,0.133,0.056,0.036,0.025</v>
      </c>
      <c r="N52" s="37" t="s">
        <v>59</v>
      </c>
      <c r="O52" s="37"/>
      <c r="P52" s="38">
        <f t="shared" si="1"/>
        <v>585</v>
      </c>
      <c r="Q52" s="36">
        <f t="shared" si="18"/>
        <v>0</v>
      </c>
      <c r="R52" s="37">
        <f t="shared" si="2"/>
        <v>0.16200000000000001</v>
      </c>
      <c r="S52" s="36">
        <f t="shared" si="19"/>
        <v>49</v>
      </c>
      <c r="T52" s="36">
        <f t="shared" si="20"/>
        <v>0</v>
      </c>
      <c r="U52" s="36">
        <f t="shared" si="21"/>
        <v>585</v>
      </c>
      <c r="V52" s="39">
        <f t="shared" si="22"/>
        <v>9.6500000000000002E-2</v>
      </c>
      <c r="W52" s="39">
        <f t="shared" si="3"/>
        <v>0</v>
      </c>
      <c r="X52" s="37">
        <f t="shared" si="23"/>
        <v>31.134999999999998</v>
      </c>
      <c r="Y52" s="39">
        <f t="shared" si="24"/>
        <v>-4.2696874999999963</v>
      </c>
      <c r="Z52" s="37"/>
      <c r="AA52" s="44">
        <v>0.35</v>
      </c>
      <c r="AB52" s="44">
        <v>0.35</v>
      </c>
      <c r="AC52" s="44">
        <v>0.35</v>
      </c>
      <c r="AD52" s="44" t="s">
        <v>60</v>
      </c>
      <c r="AE52" s="44">
        <f t="shared" si="4"/>
        <v>186.45999999999998</v>
      </c>
      <c r="AF52" s="44">
        <f t="shared" si="5"/>
        <v>227.88</v>
      </c>
      <c r="AG52" s="45" t="str">
        <f t="shared" si="6"/>
        <v>186.46 227.88</v>
      </c>
      <c r="AH52" s="44">
        <v>12</v>
      </c>
      <c r="AI52" s="47">
        <f t="shared" si="7"/>
        <v>77.710000000000008</v>
      </c>
      <c r="AJ52" s="47">
        <f t="shared" si="8"/>
        <v>94.97</v>
      </c>
      <c r="AK52" s="45" t="str">
        <f t="shared" si="9"/>
        <v>77.71 94.97</v>
      </c>
      <c r="AL52" s="36">
        <f t="shared" si="10"/>
        <v>145</v>
      </c>
      <c r="AM52" s="36">
        <f t="shared" si="11"/>
        <v>250</v>
      </c>
      <c r="AN52" s="44">
        <v>2340.3000000000002</v>
      </c>
      <c r="AO52" s="44">
        <v>225.7</v>
      </c>
      <c r="AP52" s="44">
        <v>95</v>
      </c>
      <c r="AQ52" s="35">
        <v>25</v>
      </c>
      <c r="AR52" s="46">
        <f t="shared" si="12"/>
        <v>0.65764084547292945</v>
      </c>
      <c r="AS52" s="47">
        <f t="shared" si="13"/>
        <v>1539.0768706602969</v>
      </c>
      <c r="AT52" s="47">
        <f t="shared" si="14"/>
        <v>196.5638061999546</v>
      </c>
      <c r="AU52" s="48">
        <f t="shared" si="15"/>
        <v>82.183188106073175</v>
      </c>
      <c r="AV52" s="257"/>
      <c r="AW52" s="257"/>
      <c r="AX52" s="257"/>
      <c r="AY52" s="257"/>
      <c r="AZ52" s="257"/>
      <c r="BA52" s="257"/>
      <c r="BB52" s="257"/>
      <c r="BC52" s="257"/>
      <c r="BD52" s="257"/>
      <c r="BE52" s="257"/>
      <c r="BF52" s="257"/>
      <c r="BG52" s="257"/>
      <c r="BH52" s="257"/>
      <c r="BI52" s="257"/>
      <c r="BJ52" s="257"/>
      <c r="BK52" s="257"/>
      <c r="BL52" s="257">
        <f t="shared" si="16"/>
        <v>0</v>
      </c>
      <c r="BM52" s="257" t="e">
        <f>#REF!</f>
        <v>#REF!</v>
      </c>
      <c r="BN52" s="257"/>
      <c r="BO52" s="257"/>
      <c r="BP52" s="257">
        <f t="shared" si="17"/>
        <v>0</v>
      </c>
      <c r="BQ52" s="257" t="e">
        <f>#REF!</f>
        <v>#REF!</v>
      </c>
      <c r="BR52" s="257"/>
      <c r="BS52" s="257"/>
      <c r="BT52" s="257"/>
    </row>
    <row r="53" spans="1:72" s="42" customFormat="1" ht="55.2" customHeight="1" x14ac:dyDescent="0.3">
      <c r="A53" s="44">
        <v>50</v>
      </c>
      <c r="B53" s="45">
        <v>585</v>
      </c>
      <c r="C53" s="45" t="s">
        <v>67</v>
      </c>
      <c r="D53" s="45">
        <v>40000</v>
      </c>
      <c r="E53" s="44">
        <v>0.56000000000000005</v>
      </c>
      <c r="F53" s="37">
        <v>0.307</v>
      </c>
      <c r="G53" s="37">
        <v>0.23899999999999999</v>
      </c>
      <c r="H53" s="37">
        <v>0.20300000000000001</v>
      </c>
      <c r="I53" s="37">
        <v>0.15</v>
      </c>
      <c r="J53" s="37">
        <v>8.6999999999999994E-2</v>
      </c>
      <c r="K53" s="37">
        <v>6.6000000000000003E-2</v>
      </c>
      <c r="L53" s="37">
        <v>4.3000000000000003E-2</v>
      </c>
      <c r="M53" s="37" t="str">
        <f t="shared" si="0"/>
        <v>0.307,0.239,0.203,0.15,0.087,0.066,0.043</v>
      </c>
      <c r="N53" s="37" t="s">
        <v>59</v>
      </c>
      <c r="O53" s="37"/>
      <c r="P53" s="38">
        <f t="shared" si="1"/>
        <v>585</v>
      </c>
      <c r="Q53" s="36">
        <f t="shared" si="18"/>
        <v>0</v>
      </c>
      <c r="R53" s="37">
        <f t="shared" si="2"/>
        <v>0.10399999999999998</v>
      </c>
      <c r="S53" s="36">
        <f t="shared" si="19"/>
        <v>50</v>
      </c>
      <c r="T53" s="36">
        <f t="shared" si="20"/>
        <v>0</v>
      </c>
      <c r="U53" s="36">
        <f t="shared" si="21"/>
        <v>585</v>
      </c>
      <c r="V53" s="39">
        <f t="shared" si="22"/>
        <v>0.13300000000000001</v>
      </c>
      <c r="W53" s="39">
        <f t="shared" si="3"/>
        <v>0</v>
      </c>
      <c r="X53" s="37">
        <f t="shared" si="23"/>
        <v>31.134999999999998</v>
      </c>
      <c r="Y53" s="39">
        <f t="shared" si="24"/>
        <v>-4.2696874999999963</v>
      </c>
      <c r="Z53" s="37"/>
      <c r="AA53" s="44">
        <v>0.35</v>
      </c>
      <c r="AB53" s="44">
        <v>0.35</v>
      </c>
      <c r="AC53" s="44">
        <v>0.35</v>
      </c>
      <c r="AD53" s="44" t="s">
        <v>60</v>
      </c>
      <c r="AE53" s="44">
        <f t="shared" si="4"/>
        <v>186.45999999999998</v>
      </c>
      <c r="AF53" s="44">
        <f t="shared" si="5"/>
        <v>227.88</v>
      </c>
      <c r="AG53" s="45" t="str">
        <f t="shared" si="6"/>
        <v>186.46 227.88</v>
      </c>
      <c r="AH53" s="44">
        <v>12</v>
      </c>
      <c r="AI53" s="47">
        <f t="shared" si="7"/>
        <v>77.710000000000008</v>
      </c>
      <c r="AJ53" s="47">
        <f t="shared" si="8"/>
        <v>94.97</v>
      </c>
      <c r="AK53" s="45" t="str">
        <f t="shared" si="9"/>
        <v>77.71 94.97</v>
      </c>
      <c r="AL53" s="36">
        <f t="shared" si="10"/>
        <v>145</v>
      </c>
      <c r="AM53" s="36">
        <f t="shared" si="11"/>
        <v>250</v>
      </c>
      <c r="AN53" s="44">
        <v>2338.6999999999998</v>
      </c>
      <c r="AO53" s="44">
        <v>227.3</v>
      </c>
      <c r="AP53" s="44">
        <v>95</v>
      </c>
      <c r="AQ53" s="35">
        <v>25</v>
      </c>
      <c r="AR53" s="46">
        <f t="shared" si="12"/>
        <v>0.65764084547292945</v>
      </c>
      <c r="AS53" s="47">
        <f t="shared" si="13"/>
        <v>1538.0246453075399</v>
      </c>
      <c r="AT53" s="47">
        <f t="shared" si="14"/>
        <v>197.9351505563051</v>
      </c>
      <c r="AU53" s="48">
        <f t="shared" si="15"/>
        <v>82.183188106073175</v>
      </c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>
        <f t="shared" si="16"/>
        <v>0</v>
      </c>
      <c r="BM53" s="257" t="e">
        <f>#REF!</f>
        <v>#REF!</v>
      </c>
      <c r="BN53" s="257"/>
      <c r="BO53" s="257"/>
      <c r="BP53" s="257">
        <f t="shared" si="17"/>
        <v>0</v>
      </c>
      <c r="BQ53" s="257" t="e">
        <f>#REF!</f>
        <v>#REF!</v>
      </c>
      <c r="BR53" s="257"/>
      <c r="BS53" s="257"/>
      <c r="BT53" s="257"/>
    </row>
    <row r="54" spans="1:72" s="42" customFormat="1" ht="55.2" customHeight="1" x14ac:dyDescent="0.3">
      <c r="A54" s="44">
        <v>51</v>
      </c>
      <c r="B54" s="45">
        <v>650</v>
      </c>
      <c r="C54" s="45" t="s">
        <v>63</v>
      </c>
      <c r="D54" s="45">
        <v>40000</v>
      </c>
      <c r="E54" s="44">
        <v>0.56000000000000005</v>
      </c>
      <c r="F54" s="37">
        <v>0.2</v>
      </c>
      <c r="G54" s="37">
        <v>0.15</v>
      </c>
      <c r="H54" s="37">
        <v>0.127</v>
      </c>
      <c r="I54" s="37">
        <v>9.7000000000000003E-2</v>
      </c>
      <c r="J54" s="37">
        <v>5.7000000000000002E-2</v>
      </c>
      <c r="K54" s="37">
        <v>4.3999999999999997E-2</v>
      </c>
      <c r="L54" s="37">
        <v>2.8000000000000001E-2</v>
      </c>
      <c r="M54" s="37" t="str">
        <f t="shared" si="0"/>
        <v>0.2,0.15,0.127,0.097,0.057,0.044,0.028</v>
      </c>
      <c r="N54" s="37" t="s">
        <v>59</v>
      </c>
      <c r="O54" s="37"/>
      <c r="P54" s="38">
        <f t="shared" si="1"/>
        <v>650</v>
      </c>
      <c r="Q54" s="36">
        <f t="shared" si="18"/>
        <v>65</v>
      </c>
      <c r="R54" s="37">
        <f t="shared" si="2"/>
        <v>7.3000000000000009E-2</v>
      </c>
      <c r="S54" s="36">
        <f t="shared" si="19"/>
        <v>51</v>
      </c>
      <c r="T54" s="36">
        <f t="shared" si="20"/>
        <v>65</v>
      </c>
      <c r="U54" s="36">
        <f t="shared" si="21"/>
        <v>650</v>
      </c>
      <c r="V54" s="39">
        <f t="shared" si="22"/>
        <v>8.8499999999999995E-2</v>
      </c>
      <c r="W54" s="39">
        <f t="shared" si="3"/>
        <v>5.7524999999999995</v>
      </c>
      <c r="X54" s="37">
        <f t="shared" si="23"/>
        <v>36.887499999999996</v>
      </c>
      <c r="Y54" s="39">
        <f t="shared" si="24"/>
        <v>-2.4510416666666686</v>
      </c>
      <c r="Z54" s="37"/>
      <c r="AA54" s="44">
        <v>0.35</v>
      </c>
      <c r="AB54" s="44">
        <v>0.35</v>
      </c>
      <c r="AC54" s="44">
        <v>0.35</v>
      </c>
      <c r="AD54" s="44" t="s">
        <v>60</v>
      </c>
      <c r="AE54" s="44">
        <f t="shared" si="4"/>
        <v>186.45999999999998</v>
      </c>
      <c r="AF54" s="44">
        <f t="shared" si="5"/>
        <v>227.88</v>
      </c>
      <c r="AG54" s="45" t="str">
        <f t="shared" si="6"/>
        <v>186.46 227.88</v>
      </c>
      <c r="AH54" s="44">
        <v>12</v>
      </c>
      <c r="AI54" s="47">
        <f t="shared" si="7"/>
        <v>77.710000000000008</v>
      </c>
      <c r="AJ54" s="47">
        <f t="shared" si="8"/>
        <v>94.97</v>
      </c>
      <c r="AK54" s="45" t="str">
        <f t="shared" si="9"/>
        <v>77.71 94.97</v>
      </c>
      <c r="AL54" s="36">
        <f t="shared" si="10"/>
        <v>145</v>
      </c>
      <c r="AM54" s="36">
        <f t="shared" si="11"/>
        <v>250</v>
      </c>
      <c r="AN54" s="44">
        <v>2379</v>
      </c>
      <c r="AO54" s="44">
        <v>227.5</v>
      </c>
      <c r="AP54" s="44">
        <v>94.9</v>
      </c>
      <c r="AQ54" s="35">
        <v>25</v>
      </c>
      <c r="AR54" s="46">
        <f t="shared" si="12"/>
        <v>0.65764084547292945</v>
      </c>
      <c r="AS54" s="47">
        <f t="shared" si="13"/>
        <v>1564.5275713800991</v>
      </c>
      <c r="AT54" s="47">
        <f t="shared" si="14"/>
        <v>198.10631301214815</v>
      </c>
      <c r="AU54" s="48">
        <f t="shared" si="15"/>
        <v>82.093281630882302</v>
      </c>
      <c r="AV54" s="257"/>
      <c r="AW54" s="257"/>
      <c r="AX54" s="257"/>
      <c r="AY54" s="257"/>
      <c r="AZ54" s="257"/>
      <c r="BA54" s="257"/>
      <c r="BB54" s="257"/>
      <c r="BC54" s="257"/>
      <c r="BD54" s="257"/>
      <c r="BE54" s="257"/>
      <c r="BF54" s="257"/>
      <c r="BG54" s="257"/>
      <c r="BH54" s="257"/>
      <c r="BI54" s="257"/>
      <c r="BJ54" s="257"/>
      <c r="BK54" s="257"/>
      <c r="BL54" s="257">
        <f t="shared" si="16"/>
        <v>0</v>
      </c>
      <c r="BM54" s="257" t="e">
        <f>#REF!</f>
        <v>#REF!</v>
      </c>
      <c r="BN54" s="257"/>
      <c r="BO54" s="257"/>
      <c r="BP54" s="257">
        <f t="shared" si="17"/>
        <v>0</v>
      </c>
      <c r="BQ54" s="257" t="e">
        <f>#REF!</f>
        <v>#REF!</v>
      </c>
      <c r="BR54" s="257"/>
      <c r="BS54" s="257"/>
      <c r="BT54" s="257"/>
    </row>
    <row r="55" spans="1:72" s="42" customFormat="1" ht="55.2" customHeight="1" x14ac:dyDescent="0.3">
      <c r="A55" s="44">
        <v>52</v>
      </c>
      <c r="B55" s="45">
        <v>650</v>
      </c>
      <c r="C55" s="45" t="s">
        <v>64</v>
      </c>
      <c r="D55" s="45">
        <v>40000</v>
      </c>
      <c r="E55" s="44">
        <v>0.56000000000000005</v>
      </c>
      <c r="F55" s="37">
        <v>0.16400000000000001</v>
      </c>
      <c r="G55" s="37">
        <v>0.122</v>
      </c>
      <c r="H55" s="37">
        <v>0.10299999999999999</v>
      </c>
      <c r="I55" s="37">
        <v>8.2000000000000003E-2</v>
      </c>
      <c r="J55" s="37">
        <v>5.8000000000000003E-2</v>
      </c>
      <c r="K55" s="37">
        <v>4.5999999999999999E-2</v>
      </c>
      <c r="L55" s="37">
        <v>3.4000000000000002E-2</v>
      </c>
      <c r="M55" s="37" t="str">
        <f t="shared" si="0"/>
        <v>0.164,0.122,0.103,0.082,0.058,0.046,0.034</v>
      </c>
      <c r="N55" s="37" t="s">
        <v>59</v>
      </c>
      <c r="O55" s="37"/>
      <c r="P55" s="38">
        <f t="shared" si="1"/>
        <v>650</v>
      </c>
      <c r="Q55" s="36">
        <f t="shared" si="18"/>
        <v>0</v>
      </c>
      <c r="R55" s="37">
        <f t="shared" si="2"/>
        <v>6.1000000000000013E-2</v>
      </c>
      <c r="S55" s="36">
        <f t="shared" si="19"/>
        <v>52</v>
      </c>
      <c r="T55" s="36">
        <f t="shared" si="20"/>
        <v>0</v>
      </c>
      <c r="U55" s="36">
        <f t="shared" si="21"/>
        <v>650</v>
      </c>
      <c r="V55" s="39">
        <f t="shared" si="22"/>
        <v>6.7000000000000004E-2</v>
      </c>
      <c r="W55" s="39">
        <f t="shared" si="3"/>
        <v>0</v>
      </c>
      <c r="X55" s="37">
        <f t="shared" si="23"/>
        <v>36.887499999999996</v>
      </c>
      <c r="Y55" s="39">
        <f t="shared" si="24"/>
        <v>-2.4510416666666686</v>
      </c>
      <c r="Z55" s="37"/>
      <c r="AA55" s="44">
        <v>0.35</v>
      </c>
      <c r="AB55" s="44">
        <v>0.35</v>
      </c>
      <c r="AC55" s="44">
        <v>0.35</v>
      </c>
      <c r="AD55" s="44" t="s">
        <v>60</v>
      </c>
      <c r="AE55" s="44">
        <f t="shared" si="4"/>
        <v>186.45999999999998</v>
      </c>
      <c r="AF55" s="44">
        <f t="shared" si="5"/>
        <v>227.88</v>
      </c>
      <c r="AG55" s="45" t="str">
        <f t="shared" si="6"/>
        <v>186.46 227.88</v>
      </c>
      <c r="AH55" s="44">
        <v>12</v>
      </c>
      <c r="AI55" s="47">
        <f t="shared" si="7"/>
        <v>77.710000000000008</v>
      </c>
      <c r="AJ55" s="47">
        <f t="shared" si="8"/>
        <v>94.97</v>
      </c>
      <c r="AK55" s="45" t="str">
        <f t="shared" si="9"/>
        <v>77.71 94.97</v>
      </c>
      <c r="AL55" s="36">
        <f t="shared" si="10"/>
        <v>145</v>
      </c>
      <c r="AM55" s="36">
        <f t="shared" si="11"/>
        <v>250</v>
      </c>
      <c r="AN55" s="44">
        <v>2383.9</v>
      </c>
      <c r="AO55" s="44">
        <v>227.8</v>
      </c>
      <c r="AP55" s="44">
        <v>94.9</v>
      </c>
      <c r="AQ55" s="35">
        <v>25</v>
      </c>
      <c r="AR55" s="46">
        <f t="shared" si="12"/>
        <v>0.65764084547292945</v>
      </c>
      <c r="AS55" s="47">
        <f t="shared" si="13"/>
        <v>1567.7500115229166</v>
      </c>
      <c r="AT55" s="47">
        <f t="shared" si="14"/>
        <v>198.36295065169023</v>
      </c>
      <c r="AU55" s="48">
        <f t="shared" si="15"/>
        <v>82.093281630882302</v>
      </c>
      <c r="AV55" s="257"/>
      <c r="AW55" s="257"/>
      <c r="AX55" s="257"/>
      <c r="AY55" s="257"/>
      <c r="AZ55" s="257"/>
      <c r="BA55" s="257"/>
      <c r="BB55" s="257"/>
      <c r="BC55" s="257"/>
      <c r="BD55" s="257"/>
      <c r="BE55" s="257"/>
      <c r="BF55" s="257"/>
      <c r="BG55" s="257"/>
      <c r="BH55" s="257"/>
      <c r="BI55" s="257"/>
      <c r="BJ55" s="257"/>
      <c r="BK55" s="257"/>
      <c r="BL55" s="257">
        <f t="shared" si="16"/>
        <v>0</v>
      </c>
      <c r="BM55" s="257" t="e">
        <f>#REF!</f>
        <v>#REF!</v>
      </c>
      <c r="BN55" s="257"/>
      <c r="BO55" s="257"/>
      <c r="BP55" s="257">
        <f t="shared" si="17"/>
        <v>0</v>
      </c>
      <c r="BQ55" s="257" t="e">
        <f>#REF!</f>
        <v>#REF!</v>
      </c>
      <c r="BR55" s="257"/>
      <c r="BS55" s="257"/>
      <c r="BT55" s="257"/>
    </row>
    <row r="56" spans="1:72" s="42" customFormat="1" ht="55.2" customHeight="1" x14ac:dyDescent="0.3">
      <c r="A56" s="44">
        <v>53</v>
      </c>
      <c r="B56" s="45">
        <v>650</v>
      </c>
      <c r="C56" s="45" t="s">
        <v>65</v>
      </c>
      <c r="D56" s="45">
        <v>40000</v>
      </c>
      <c r="E56" s="44">
        <v>0.56000000000000005</v>
      </c>
      <c r="F56" s="37">
        <v>0.13500000000000001</v>
      </c>
      <c r="G56" s="37">
        <v>0.10100000000000001</v>
      </c>
      <c r="H56" s="37">
        <v>8.6999999999999994E-2</v>
      </c>
      <c r="I56" s="37">
        <v>7.1000000000000008E-2</v>
      </c>
      <c r="J56" s="37">
        <v>4.9000000000000002E-2</v>
      </c>
      <c r="K56" s="37">
        <v>0.04</v>
      </c>
      <c r="L56" s="37">
        <v>2.9000000000000001E-2</v>
      </c>
      <c r="M56" s="37" t="str">
        <f t="shared" si="0"/>
        <v>0.135,0.101,0.087,0.071,0.049,0.04,0.029</v>
      </c>
      <c r="N56" s="37" t="s">
        <v>59</v>
      </c>
      <c r="O56" s="37"/>
      <c r="P56" s="38">
        <f t="shared" si="1"/>
        <v>650</v>
      </c>
      <c r="Q56" s="36">
        <f t="shared" si="18"/>
        <v>0</v>
      </c>
      <c r="R56" s="37">
        <f t="shared" si="2"/>
        <v>4.8000000000000015E-2</v>
      </c>
      <c r="S56" s="36">
        <f t="shared" si="19"/>
        <v>53</v>
      </c>
      <c r="T56" s="36">
        <f t="shared" si="20"/>
        <v>0</v>
      </c>
      <c r="U56" s="36">
        <f t="shared" si="21"/>
        <v>650</v>
      </c>
      <c r="V56" s="39">
        <f t="shared" si="22"/>
        <v>5.4500000000000014E-2</v>
      </c>
      <c r="W56" s="39">
        <f t="shared" si="3"/>
        <v>0</v>
      </c>
      <c r="X56" s="37">
        <f t="shared" si="23"/>
        <v>36.887499999999996</v>
      </c>
      <c r="Y56" s="39">
        <f t="shared" si="24"/>
        <v>-2.4510416666666686</v>
      </c>
      <c r="Z56" s="37"/>
      <c r="AA56" s="44">
        <v>0.35</v>
      </c>
      <c r="AB56" s="44">
        <v>0.35</v>
      </c>
      <c r="AC56" s="44">
        <v>0.35</v>
      </c>
      <c r="AD56" s="44" t="s">
        <v>60</v>
      </c>
      <c r="AE56" s="44">
        <f t="shared" si="4"/>
        <v>186.45999999999998</v>
      </c>
      <c r="AF56" s="44">
        <f t="shared" si="5"/>
        <v>227.88</v>
      </c>
      <c r="AG56" s="45" t="str">
        <f t="shared" si="6"/>
        <v>186.46 227.88</v>
      </c>
      <c r="AH56" s="44">
        <v>12</v>
      </c>
      <c r="AI56" s="47">
        <f t="shared" si="7"/>
        <v>77.710000000000008</v>
      </c>
      <c r="AJ56" s="47">
        <f t="shared" si="8"/>
        <v>94.97</v>
      </c>
      <c r="AK56" s="45" t="str">
        <f t="shared" si="9"/>
        <v>77.71 94.97</v>
      </c>
      <c r="AL56" s="36">
        <f t="shared" si="10"/>
        <v>145</v>
      </c>
      <c r="AM56" s="36">
        <f t="shared" si="11"/>
        <v>250</v>
      </c>
      <c r="AN56" s="44">
        <v>2396.8000000000002</v>
      </c>
      <c r="AO56" s="44">
        <v>227.4</v>
      </c>
      <c r="AP56" s="44">
        <v>95</v>
      </c>
      <c r="AQ56" s="35">
        <v>25</v>
      </c>
      <c r="AR56" s="46">
        <f t="shared" si="12"/>
        <v>0.65764084547292945</v>
      </c>
      <c r="AS56" s="47">
        <f t="shared" si="13"/>
        <v>1576.2335784295174</v>
      </c>
      <c r="AT56" s="47">
        <f t="shared" si="14"/>
        <v>198.02073885954385</v>
      </c>
      <c r="AU56" s="48">
        <f t="shared" si="15"/>
        <v>82.183188106073175</v>
      </c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7"/>
      <c r="BG56" s="257"/>
      <c r="BH56" s="257"/>
      <c r="BI56" s="257"/>
      <c r="BJ56" s="257"/>
      <c r="BK56" s="257"/>
      <c r="BL56" s="257">
        <f t="shared" si="16"/>
        <v>0</v>
      </c>
      <c r="BM56" s="257" t="e">
        <f>#REF!</f>
        <v>#REF!</v>
      </c>
      <c r="BN56" s="257"/>
      <c r="BO56" s="257"/>
      <c r="BP56" s="257">
        <f t="shared" si="17"/>
        <v>0</v>
      </c>
      <c r="BQ56" s="257" t="e">
        <f>#REF!</f>
        <v>#REF!</v>
      </c>
      <c r="BR56" s="257"/>
      <c r="BS56" s="257"/>
      <c r="BT56" s="257"/>
    </row>
    <row r="57" spans="1:72" s="42" customFormat="1" ht="55.2" customHeight="1" x14ac:dyDescent="0.3">
      <c r="A57" s="44">
        <v>54</v>
      </c>
      <c r="B57" s="45">
        <v>650</v>
      </c>
      <c r="C57" s="45" t="s">
        <v>66</v>
      </c>
      <c r="D57" s="45">
        <v>40000</v>
      </c>
      <c r="E57" s="44">
        <v>0.56000000000000005</v>
      </c>
      <c r="F57" s="37">
        <v>0.14100000000000001</v>
      </c>
      <c r="G57" s="37">
        <v>0.107</v>
      </c>
      <c r="H57" s="37">
        <v>8.8999999999999996E-2</v>
      </c>
      <c r="I57" s="37">
        <v>7.0000000000000007E-2</v>
      </c>
      <c r="J57" s="37">
        <v>4.8000000000000001E-2</v>
      </c>
      <c r="K57" s="37">
        <v>0.04</v>
      </c>
      <c r="L57" s="37">
        <v>2.6000000000000002E-2</v>
      </c>
      <c r="M57" s="37" t="str">
        <f t="shared" si="0"/>
        <v>0.141,0.107,0.089,0.07,0.048,0.04,0.026</v>
      </c>
      <c r="N57" s="37" t="s">
        <v>59</v>
      </c>
      <c r="O57" s="37"/>
      <c r="P57" s="38">
        <f t="shared" si="1"/>
        <v>650</v>
      </c>
      <c r="Q57" s="36">
        <f t="shared" si="18"/>
        <v>0</v>
      </c>
      <c r="R57" s="37">
        <f t="shared" si="2"/>
        <v>5.2000000000000018E-2</v>
      </c>
      <c r="S57" s="36">
        <f t="shared" si="19"/>
        <v>54</v>
      </c>
      <c r="T57" s="36">
        <f t="shared" si="20"/>
        <v>0</v>
      </c>
      <c r="U57" s="36">
        <f t="shared" si="21"/>
        <v>650</v>
      </c>
      <c r="V57" s="39">
        <f t="shared" si="22"/>
        <v>5.0000000000000017E-2</v>
      </c>
      <c r="W57" s="39">
        <f t="shared" si="3"/>
        <v>0</v>
      </c>
      <c r="X57" s="37">
        <f t="shared" si="23"/>
        <v>36.887499999999996</v>
      </c>
      <c r="Y57" s="39">
        <f t="shared" si="24"/>
        <v>-2.4510416666666686</v>
      </c>
      <c r="Z57" s="37"/>
      <c r="AA57" s="44">
        <v>0.35</v>
      </c>
      <c r="AB57" s="44">
        <v>0.35</v>
      </c>
      <c r="AC57" s="44">
        <v>0.35</v>
      </c>
      <c r="AD57" s="44" t="s">
        <v>60</v>
      </c>
      <c r="AE57" s="44">
        <f t="shared" si="4"/>
        <v>186.45999999999998</v>
      </c>
      <c r="AF57" s="44">
        <f t="shared" si="5"/>
        <v>227.88</v>
      </c>
      <c r="AG57" s="45" t="str">
        <f t="shared" si="6"/>
        <v>186.46 227.88</v>
      </c>
      <c r="AH57" s="44">
        <v>12</v>
      </c>
      <c r="AI57" s="47">
        <f t="shared" si="7"/>
        <v>77.710000000000008</v>
      </c>
      <c r="AJ57" s="47">
        <f t="shared" si="8"/>
        <v>94.97</v>
      </c>
      <c r="AK57" s="45" t="str">
        <f t="shared" si="9"/>
        <v>77.71 94.97</v>
      </c>
      <c r="AL57" s="36">
        <f t="shared" si="10"/>
        <v>145</v>
      </c>
      <c r="AM57" s="36">
        <f t="shared" si="11"/>
        <v>250</v>
      </c>
      <c r="AN57" s="44">
        <v>2383.9</v>
      </c>
      <c r="AO57" s="44">
        <v>227.8</v>
      </c>
      <c r="AP57" s="44">
        <v>94.9</v>
      </c>
      <c r="AQ57" s="35">
        <v>25</v>
      </c>
      <c r="AR57" s="46">
        <f t="shared" si="12"/>
        <v>0.65764084547292945</v>
      </c>
      <c r="AS57" s="47">
        <f t="shared" si="13"/>
        <v>1567.7500115229166</v>
      </c>
      <c r="AT57" s="47">
        <f t="shared" si="14"/>
        <v>198.36295065169023</v>
      </c>
      <c r="AU57" s="48">
        <f t="shared" si="15"/>
        <v>82.093281630882302</v>
      </c>
      <c r="AV57" s="257"/>
      <c r="AW57" s="257"/>
      <c r="AX57" s="257"/>
      <c r="AY57" s="257"/>
      <c r="AZ57" s="257"/>
      <c r="BA57" s="257"/>
      <c r="BB57" s="257"/>
      <c r="BC57" s="257"/>
      <c r="BD57" s="257"/>
      <c r="BE57" s="257"/>
      <c r="BF57" s="257"/>
      <c r="BG57" s="257"/>
      <c r="BH57" s="257"/>
      <c r="BI57" s="257"/>
      <c r="BJ57" s="257"/>
      <c r="BK57" s="257"/>
      <c r="BL57" s="257">
        <f t="shared" si="16"/>
        <v>0</v>
      </c>
      <c r="BM57" s="257" t="e">
        <f>#REF!</f>
        <v>#REF!</v>
      </c>
      <c r="BN57" s="257" t="e">
        <f t="shared" ref="BN57" si="32">IF(BL57&lt;BM57,"Safe","Unsafe")</f>
        <v>#REF!</v>
      </c>
      <c r="BO57" s="257"/>
      <c r="BP57" s="257">
        <f t="shared" si="17"/>
        <v>0</v>
      </c>
      <c r="BQ57" s="257" t="e">
        <f>#REF!</f>
        <v>#REF!</v>
      </c>
      <c r="BR57" s="257" t="e">
        <f t="shared" ref="BR57" si="33">IF(BP57&lt;BQ57,"Safe","Unsafe")</f>
        <v>#REF!</v>
      </c>
      <c r="BS57" s="257"/>
      <c r="BT57" s="257"/>
    </row>
    <row r="58" spans="1:72" s="42" customFormat="1" ht="55.2" customHeight="1" x14ac:dyDescent="0.3">
      <c r="A58" s="44">
        <v>55</v>
      </c>
      <c r="B58" s="45">
        <v>650</v>
      </c>
      <c r="C58" s="45" t="s">
        <v>67</v>
      </c>
      <c r="D58" s="45">
        <v>40000</v>
      </c>
      <c r="E58" s="44">
        <v>0.56000000000000005</v>
      </c>
      <c r="F58" s="37">
        <v>0.156</v>
      </c>
      <c r="G58" s="37">
        <v>0.115</v>
      </c>
      <c r="H58" s="37">
        <v>9.4E-2</v>
      </c>
      <c r="I58" s="37">
        <v>7.8E-2</v>
      </c>
      <c r="J58" s="37">
        <v>0.05</v>
      </c>
      <c r="K58" s="37">
        <v>4.1000000000000002E-2</v>
      </c>
      <c r="L58" s="37">
        <v>3.0000000000000002E-2</v>
      </c>
      <c r="M58" s="37" t="str">
        <f t="shared" si="0"/>
        <v>0.156,0.115,0.094,0.078,0.05,0.041,0.03</v>
      </c>
      <c r="N58" s="37" t="s">
        <v>59</v>
      </c>
      <c r="O58" s="37"/>
      <c r="P58" s="38">
        <f t="shared" si="1"/>
        <v>650</v>
      </c>
      <c r="Q58" s="36">
        <f t="shared" si="18"/>
        <v>0</v>
      </c>
      <c r="R58" s="37">
        <f t="shared" si="2"/>
        <v>6.2E-2</v>
      </c>
      <c r="S58" s="36">
        <f t="shared" si="19"/>
        <v>55</v>
      </c>
      <c r="T58" s="36">
        <f t="shared" si="20"/>
        <v>0</v>
      </c>
      <c r="U58" s="36">
        <f t="shared" si="21"/>
        <v>650</v>
      </c>
      <c r="V58" s="39">
        <f t="shared" si="22"/>
        <v>5.7000000000000009E-2</v>
      </c>
      <c r="W58" s="39">
        <f t="shared" si="3"/>
        <v>0</v>
      </c>
      <c r="X58" s="37">
        <f t="shared" si="23"/>
        <v>36.887499999999996</v>
      </c>
      <c r="Y58" s="39">
        <f t="shared" si="24"/>
        <v>-2.4510416666666686</v>
      </c>
      <c r="Z58" s="37"/>
      <c r="AA58" s="44">
        <v>0.35</v>
      </c>
      <c r="AB58" s="44">
        <v>0.35</v>
      </c>
      <c r="AC58" s="44">
        <v>0.35</v>
      </c>
      <c r="AD58" s="44" t="s">
        <v>60</v>
      </c>
      <c r="AE58" s="44">
        <f t="shared" si="4"/>
        <v>186.45999999999998</v>
      </c>
      <c r="AF58" s="44">
        <f t="shared" si="5"/>
        <v>227.88</v>
      </c>
      <c r="AG58" s="45" t="str">
        <f t="shared" si="6"/>
        <v>186.46 227.88</v>
      </c>
      <c r="AH58" s="44">
        <v>12</v>
      </c>
      <c r="AI58" s="47">
        <f t="shared" si="7"/>
        <v>77.710000000000008</v>
      </c>
      <c r="AJ58" s="47">
        <f t="shared" si="8"/>
        <v>94.97</v>
      </c>
      <c r="AK58" s="45" t="str">
        <f t="shared" si="9"/>
        <v>77.71 94.97</v>
      </c>
      <c r="AL58" s="36">
        <f t="shared" si="10"/>
        <v>145</v>
      </c>
      <c r="AM58" s="36">
        <f t="shared" si="11"/>
        <v>250</v>
      </c>
      <c r="AN58" s="44">
        <v>2393.5</v>
      </c>
      <c r="AO58" s="44">
        <v>226.7</v>
      </c>
      <c r="AP58" s="44">
        <v>95</v>
      </c>
      <c r="AQ58" s="35">
        <v>25</v>
      </c>
      <c r="AR58" s="46">
        <f t="shared" si="12"/>
        <v>0.65764084547292945</v>
      </c>
      <c r="AS58" s="47">
        <f t="shared" si="13"/>
        <v>1574.0633636394566</v>
      </c>
      <c r="AT58" s="47">
        <f t="shared" si="14"/>
        <v>197.42132309316551</v>
      </c>
      <c r="AU58" s="48">
        <f t="shared" si="15"/>
        <v>82.183188106073175</v>
      </c>
      <c r="AV58" s="257"/>
      <c r="AW58" s="257"/>
      <c r="AX58" s="257"/>
      <c r="AY58" s="257"/>
      <c r="AZ58" s="257"/>
      <c r="BA58" s="257"/>
      <c r="BB58" s="257"/>
      <c r="BC58" s="257"/>
      <c r="BD58" s="257"/>
      <c r="BE58" s="257"/>
      <c r="BF58" s="257"/>
      <c r="BG58" s="257"/>
      <c r="BH58" s="257"/>
      <c r="BI58" s="257"/>
      <c r="BJ58" s="257"/>
      <c r="BK58" s="257"/>
      <c r="BL58" s="257">
        <f t="shared" si="16"/>
        <v>0</v>
      </c>
      <c r="BM58" s="257" t="e">
        <f>#REF!</f>
        <v>#REF!</v>
      </c>
      <c r="BN58" s="257"/>
      <c r="BO58" s="257"/>
      <c r="BP58" s="257">
        <f t="shared" si="17"/>
        <v>0</v>
      </c>
      <c r="BQ58" s="257" t="e">
        <f>#REF!</f>
        <v>#REF!</v>
      </c>
      <c r="BR58" s="257"/>
      <c r="BS58" s="257"/>
      <c r="BT58" s="257"/>
    </row>
    <row r="59" spans="1:72" s="42" customFormat="1" ht="55.2" customHeight="1" x14ac:dyDescent="0.3">
      <c r="A59" s="44">
        <v>56</v>
      </c>
      <c r="B59" s="45">
        <v>715</v>
      </c>
      <c r="C59" s="45" t="s">
        <v>63</v>
      </c>
      <c r="D59" s="45">
        <v>40000</v>
      </c>
      <c r="E59" s="44">
        <v>0.56000000000000005</v>
      </c>
      <c r="F59" s="37">
        <v>0.19900000000000001</v>
      </c>
      <c r="G59" s="37">
        <v>0.14599999999999999</v>
      </c>
      <c r="H59" s="37">
        <v>0.122</v>
      </c>
      <c r="I59" s="37">
        <v>0.09</v>
      </c>
      <c r="J59" s="37">
        <v>5.5E-2</v>
      </c>
      <c r="K59" s="37">
        <v>4.1000000000000002E-2</v>
      </c>
      <c r="L59" s="37">
        <v>2.8000000000000001E-2</v>
      </c>
      <c r="M59" s="37" t="str">
        <f t="shared" si="0"/>
        <v>0.199,0.146,0.122,0.09,0.055,0.041,0.028</v>
      </c>
      <c r="N59" s="37" t="s">
        <v>59</v>
      </c>
      <c r="O59" s="37"/>
      <c r="P59" s="38">
        <f t="shared" si="1"/>
        <v>715</v>
      </c>
      <c r="Q59" s="36">
        <f t="shared" si="18"/>
        <v>65</v>
      </c>
      <c r="R59" s="37">
        <f t="shared" si="2"/>
        <v>7.7000000000000013E-2</v>
      </c>
      <c r="S59" s="36">
        <f t="shared" si="19"/>
        <v>56</v>
      </c>
      <c r="T59" s="36">
        <f t="shared" si="20"/>
        <v>65</v>
      </c>
      <c r="U59" s="36">
        <f t="shared" si="21"/>
        <v>715</v>
      </c>
      <c r="V59" s="39">
        <f t="shared" si="22"/>
        <v>6.9500000000000006E-2</v>
      </c>
      <c r="W59" s="39">
        <f t="shared" si="3"/>
        <v>4.5175000000000001</v>
      </c>
      <c r="X59" s="37">
        <f t="shared" si="23"/>
        <v>41.404999999999994</v>
      </c>
      <c r="Y59" s="39">
        <f t="shared" si="24"/>
        <v>-1.8673958333333331</v>
      </c>
      <c r="Z59" s="37"/>
      <c r="AA59" s="44">
        <v>0.35</v>
      </c>
      <c r="AB59" s="44">
        <v>0.35</v>
      </c>
      <c r="AC59" s="44">
        <v>0.35</v>
      </c>
      <c r="AD59" s="44" t="s">
        <v>60</v>
      </c>
      <c r="AE59" s="44">
        <f t="shared" si="4"/>
        <v>186.45999999999998</v>
      </c>
      <c r="AF59" s="44">
        <f t="shared" si="5"/>
        <v>227.88</v>
      </c>
      <c r="AG59" s="45" t="str">
        <f t="shared" si="6"/>
        <v>186.46 227.88</v>
      </c>
      <c r="AH59" s="44">
        <v>12</v>
      </c>
      <c r="AI59" s="47">
        <f t="shared" si="7"/>
        <v>77.710000000000008</v>
      </c>
      <c r="AJ59" s="47">
        <f t="shared" si="8"/>
        <v>94.97</v>
      </c>
      <c r="AK59" s="45" t="str">
        <f t="shared" si="9"/>
        <v>77.71 94.97</v>
      </c>
      <c r="AL59" s="36">
        <f t="shared" si="10"/>
        <v>145</v>
      </c>
      <c r="AM59" s="36">
        <f t="shared" si="11"/>
        <v>250</v>
      </c>
      <c r="AN59" s="44">
        <v>2393.5</v>
      </c>
      <c r="AO59" s="44">
        <v>226.6</v>
      </c>
      <c r="AP59" s="44">
        <v>95</v>
      </c>
      <c r="AQ59" s="35">
        <v>25</v>
      </c>
      <c r="AR59" s="46">
        <f t="shared" si="12"/>
        <v>0.65764084547292945</v>
      </c>
      <c r="AS59" s="47">
        <f t="shared" si="13"/>
        <v>1574.0633636394566</v>
      </c>
      <c r="AT59" s="47">
        <f t="shared" si="14"/>
        <v>197.33563549510538</v>
      </c>
      <c r="AU59" s="48">
        <f t="shared" si="15"/>
        <v>82.183188106073175</v>
      </c>
      <c r="AV59" s="257"/>
      <c r="AW59" s="257"/>
      <c r="AX59" s="257"/>
      <c r="AY59" s="257"/>
      <c r="AZ59" s="257"/>
      <c r="BA59" s="257"/>
      <c r="BB59" s="257"/>
      <c r="BC59" s="257"/>
      <c r="BD59" s="257"/>
      <c r="BE59" s="257"/>
      <c r="BF59" s="257"/>
      <c r="BG59" s="257"/>
      <c r="BH59" s="257"/>
      <c r="BI59" s="257"/>
      <c r="BJ59" s="257"/>
      <c r="BK59" s="257"/>
      <c r="BL59" s="257">
        <f t="shared" si="16"/>
        <v>0</v>
      </c>
      <c r="BM59" s="257" t="e">
        <f>#REF!</f>
        <v>#REF!</v>
      </c>
      <c r="BN59" s="257"/>
      <c r="BO59" s="257"/>
      <c r="BP59" s="257">
        <f t="shared" si="17"/>
        <v>0</v>
      </c>
      <c r="BQ59" s="257" t="e">
        <f>#REF!</f>
        <v>#REF!</v>
      </c>
      <c r="BR59" s="257"/>
      <c r="BS59" s="257"/>
      <c r="BT59" s="257"/>
    </row>
    <row r="60" spans="1:72" s="42" customFormat="1" ht="55.2" customHeight="1" x14ac:dyDescent="0.3">
      <c r="A60" s="44">
        <v>57</v>
      </c>
      <c r="B60" s="45">
        <v>715</v>
      </c>
      <c r="C60" s="45" t="s">
        <v>64</v>
      </c>
      <c r="D60" s="45">
        <v>40000</v>
      </c>
      <c r="E60" s="44">
        <v>0.56000000000000005</v>
      </c>
      <c r="F60" s="37">
        <v>0.16300000000000001</v>
      </c>
      <c r="G60" s="37">
        <v>0.108</v>
      </c>
      <c r="H60" s="37">
        <v>8.8999999999999996E-2</v>
      </c>
      <c r="I60" s="37">
        <v>6.8000000000000005E-2</v>
      </c>
      <c r="J60" s="37">
        <v>4.8000000000000001E-2</v>
      </c>
      <c r="K60" s="37">
        <v>0.04</v>
      </c>
      <c r="L60" s="37">
        <v>3.0000000000000002E-2</v>
      </c>
      <c r="M60" s="37" t="str">
        <f t="shared" si="0"/>
        <v>0.163,0.108,0.089,0.068,0.048,0.04,0.03</v>
      </c>
      <c r="N60" s="37" t="s">
        <v>59</v>
      </c>
      <c r="O60" s="37"/>
      <c r="P60" s="38">
        <f t="shared" si="1"/>
        <v>715</v>
      </c>
      <c r="Q60" s="36">
        <f t="shared" si="18"/>
        <v>0</v>
      </c>
      <c r="R60" s="37">
        <f t="shared" si="2"/>
        <v>7.400000000000001E-2</v>
      </c>
      <c r="S60" s="36">
        <f t="shared" si="19"/>
        <v>57</v>
      </c>
      <c r="T60" s="36">
        <f t="shared" si="20"/>
        <v>0</v>
      </c>
      <c r="U60" s="36">
        <f t="shared" si="21"/>
        <v>715</v>
      </c>
      <c r="V60" s="39">
        <f t="shared" si="22"/>
        <v>7.5500000000000012E-2</v>
      </c>
      <c r="W60" s="39">
        <f t="shared" si="3"/>
        <v>0</v>
      </c>
      <c r="X60" s="37">
        <f t="shared" si="23"/>
        <v>41.404999999999994</v>
      </c>
      <c r="Y60" s="39">
        <f t="shared" si="24"/>
        <v>-1.8673958333333331</v>
      </c>
      <c r="Z60" s="37"/>
      <c r="AA60" s="44">
        <v>0.35</v>
      </c>
      <c r="AB60" s="44">
        <v>0.35</v>
      </c>
      <c r="AC60" s="44">
        <v>0.35</v>
      </c>
      <c r="AD60" s="44" t="s">
        <v>60</v>
      </c>
      <c r="AE60" s="44">
        <f t="shared" si="4"/>
        <v>186.45999999999998</v>
      </c>
      <c r="AF60" s="44">
        <f t="shared" si="5"/>
        <v>227.88</v>
      </c>
      <c r="AG60" s="45" t="str">
        <f t="shared" si="6"/>
        <v>186.46 227.88</v>
      </c>
      <c r="AH60" s="44">
        <v>12</v>
      </c>
      <c r="AI60" s="47">
        <f t="shared" si="7"/>
        <v>77.710000000000008</v>
      </c>
      <c r="AJ60" s="47">
        <f t="shared" si="8"/>
        <v>94.97</v>
      </c>
      <c r="AK60" s="45" t="str">
        <f t="shared" si="9"/>
        <v>77.71 94.97</v>
      </c>
      <c r="AL60" s="36">
        <f t="shared" si="10"/>
        <v>145</v>
      </c>
      <c r="AM60" s="36">
        <f t="shared" si="11"/>
        <v>250</v>
      </c>
      <c r="AN60" s="44">
        <v>2396.8000000000002</v>
      </c>
      <c r="AO60" s="44">
        <v>227.5</v>
      </c>
      <c r="AP60" s="44">
        <v>95</v>
      </c>
      <c r="AQ60" s="35">
        <v>25</v>
      </c>
      <c r="AR60" s="46">
        <f t="shared" si="12"/>
        <v>0.65764084547292945</v>
      </c>
      <c r="AS60" s="47">
        <f t="shared" si="13"/>
        <v>1576.2335784295174</v>
      </c>
      <c r="AT60" s="47">
        <f t="shared" si="14"/>
        <v>198.10631301214815</v>
      </c>
      <c r="AU60" s="48">
        <f t="shared" si="15"/>
        <v>82.183188106073175</v>
      </c>
      <c r="AV60" s="257"/>
      <c r="AW60" s="257"/>
      <c r="AX60" s="257"/>
      <c r="AY60" s="257">
        <v>2.7500000000000002E-4</v>
      </c>
      <c r="AZ60" s="257">
        <f>AY60*10^6</f>
        <v>275</v>
      </c>
      <c r="BA60" s="257" t="e">
        <f>(1/($BI$4*10^6/(0.711*10^-4*(1/AV60)^0.854))^(1/3.89))*10^6</f>
        <v>#DIV/0!</v>
      </c>
      <c r="BB60" s="257" t="e">
        <f>IF(AZ60&lt;BA60,"Safe","Unsafe")</f>
        <v>#DIV/0!</v>
      </c>
      <c r="BC60" s="257"/>
      <c r="BD60" s="257">
        <f>BC60*10^6</f>
        <v>0</v>
      </c>
      <c r="BE60" s="257">
        <f>(1/((($BI$4*10^6/(1.41*10^-8)))^(1/4.5337)))*10^6</f>
        <v>416.02417627014421</v>
      </c>
      <c r="BF60" s="257" t="str">
        <f>IF(BD60&lt;BE60,"Safe","Unsafe")</f>
        <v>Safe</v>
      </c>
      <c r="BG60" s="257"/>
      <c r="BH60" s="257"/>
      <c r="BI60" s="257">
        <v>30</v>
      </c>
      <c r="BJ60" s="257">
        <v>45</v>
      </c>
      <c r="BK60" s="257"/>
      <c r="BL60" s="257">
        <f t="shared" si="16"/>
        <v>0</v>
      </c>
      <c r="BM60" s="257" t="e">
        <f>BA60</f>
        <v>#DIV/0!</v>
      </c>
      <c r="BN60" s="257" t="e">
        <f>IF(BL60&lt;BM60,"Safe","Unsafe")</f>
        <v>#DIV/0!</v>
      </c>
      <c r="BO60" s="257"/>
      <c r="BP60" s="257">
        <f>BO60*10^6</f>
        <v>0</v>
      </c>
      <c r="BQ60" s="257">
        <f>BE60</f>
        <v>416.02417627014421</v>
      </c>
      <c r="BR60" s="257" t="str">
        <f>IF(BP60&lt;BQ60,"Safe","Unsafe")</f>
        <v>Safe</v>
      </c>
      <c r="BS60" s="257"/>
      <c r="BT60" s="257"/>
    </row>
    <row r="61" spans="1:72" s="42" customFormat="1" ht="55.2" customHeight="1" x14ac:dyDescent="0.3">
      <c r="A61" s="44">
        <v>58</v>
      </c>
      <c r="B61" s="45">
        <v>715</v>
      </c>
      <c r="C61" s="45" t="s">
        <v>65</v>
      </c>
      <c r="D61" s="45">
        <v>40000</v>
      </c>
      <c r="E61" s="44">
        <v>0.56000000000000005</v>
      </c>
      <c r="F61" s="37">
        <v>0.14399999999999999</v>
      </c>
      <c r="G61" s="37">
        <v>0.113</v>
      </c>
      <c r="H61" s="37">
        <v>9.5000000000000001E-2</v>
      </c>
      <c r="I61" s="37">
        <v>7.2999999999999995E-2</v>
      </c>
      <c r="J61" s="37">
        <v>0.05</v>
      </c>
      <c r="K61" s="37">
        <v>0.04</v>
      </c>
      <c r="L61" s="37">
        <v>2.4E-2</v>
      </c>
      <c r="M61" s="37" t="str">
        <f t="shared" si="0"/>
        <v>0.144,0.113,0.095,0.073,0.05,0.04,0.024</v>
      </c>
      <c r="N61" s="37" t="s">
        <v>59</v>
      </c>
      <c r="O61" s="37"/>
      <c r="P61" s="38">
        <f t="shared" si="1"/>
        <v>715</v>
      </c>
      <c r="Q61" s="36">
        <f t="shared" si="18"/>
        <v>0</v>
      </c>
      <c r="R61" s="37">
        <f t="shared" si="2"/>
        <v>4.8999999999999988E-2</v>
      </c>
      <c r="S61" s="36">
        <f t="shared" si="19"/>
        <v>58</v>
      </c>
      <c r="T61" s="36">
        <f t="shared" si="20"/>
        <v>0</v>
      </c>
      <c r="U61" s="36">
        <f t="shared" si="21"/>
        <v>715</v>
      </c>
      <c r="V61" s="39">
        <f t="shared" si="22"/>
        <v>6.1499999999999999E-2</v>
      </c>
      <c r="W61" s="39">
        <f t="shared" si="3"/>
        <v>0</v>
      </c>
      <c r="X61" s="37">
        <f t="shared" si="23"/>
        <v>41.404999999999994</v>
      </c>
      <c r="Y61" s="39">
        <f t="shared" si="24"/>
        <v>-1.8673958333333331</v>
      </c>
      <c r="Z61" s="37"/>
      <c r="AA61" s="44">
        <v>0.35</v>
      </c>
      <c r="AB61" s="44">
        <v>0.35</v>
      </c>
      <c r="AC61" s="44">
        <v>0.35</v>
      </c>
      <c r="AD61" s="44" t="s">
        <v>60</v>
      </c>
      <c r="AE61" s="44">
        <f t="shared" si="4"/>
        <v>186.45999999999998</v>
      </c>
      <c r="AF61" s="44">
        <f t="shared" si="5"/>
        <v>227.88</v>
      </c>
      <c r="AG61" s="45" t="str">
        <f t="shared" si="6"/>
        <v>186.46 227.88</v>
      </c>
      <c r="AH61" s="44">
        <v>12</v>
      </c>
      <c r="AI61" s="47">
        <f t="shared" si="7"/>
        <v>77.710000000000008</v>
      </c>
      <c r="AJ61" s="47">
        <f t="shared" si="8"/>
        <v>94.97</v>
      </c>
      <c r="AK61" s="45" t="str">
        <f t="shared" si="9"/>
        <v>77.71 94.97</v>
      </c>
      <c r="AL61" s="36">
        <f t="shared" si="10"/>
        <v>145</v>
      </c>
      <c r="AM61" s="36">
        <f t="shared" si="11"/>
        <v>250</v>
      </c>
      <c r="AN61" s="44">
        <v>2377.4</v>
      </c>
      <c r="AO61" s="44">
        <v>227.2</v>
      </c>
      <c r="AP61" s="44">
        <v>95</v>
      </c>
      <c r="AQ61" s="35">
        <v>25</v>
      </c>
      <c r="AR61" s="46">
        <f t="shared" si="12"/>
        <v>0.65764084547292945</v>
      </c>
      <c r="AS61" s="47">
        <f t="shared" si="13"/>
        <v>1563.4753460273425</v>
      </c>
      <c r="AT61" s="47">
        <f t="shared" si="14"/>
        <v>197.84954809386474</v>
      </c>
      <c r="AU61" s="48">
        <f t="shared" si="15"/>
        <v>82.183188106073175</v>
      </c>
      <c r="AV61" s="257"/>
      <c r="AW61" s="257"/>
      <c r="AX61" s="257"/>
      <c r="AY61" s="257"/>
      <c r="AZ61" s="257"/>
      <c r="BA61" s="257"/>
      <c r="BB61" s="257"/>
      <c r="BC61" s="257"/>
      <c r="BD61" s="257"/>
      <c r="BE61" s="257"/>
      <c r="BF61" s="257"/>
      <c r="BG61" s="257"/>
      <c r="BH61" s="257"/>
      <c r="BI61" s="257"/>
      <c r="BJ61" s="257"/>
      <c r="BK61" s="257"/>
      <c r="BL61" s="257">
        <f t="shared" si="16"/>
        <v>0</v>
      </c>
      <c r="BM61" s="257" t="e">
        <f>#REF!</f>
        <v>#REF!</v>
      </c>
      <c r="BN61" s="257"/>
      <c r="BO61" s="257"/>
      <c r="BP61" s="257">
        <f t="shared" si="17"/>
        <v>0</v>
      </c>
      <c r="BQ61" s="257" t="e">
        <f>#REF!</f>
        <v>#REF!</v>
      </c>
      <c r="BR61" s="257"/>
      <c r="BS61" s="257"/>
      <c r="BT61" s="257"/>
    </row>
    <row r="62" spans="1:72" s="42" customFormat="1" ht="55.2" customHeight="1" x14ac:dyDescent="0.3">
      <c r="A62" s="44">
        <v>59</v>
      </c>
      <c r="B62" s="45">
        <v>715</v>
      </c>
      <c r="C62" s="45" t="s">
        <v>66</v>
      </c>
      <c r="D62" s="45">
        <v>40000</v>
      </c>
      <c r="E62" s="44">
        <v>0.56000000000000005</v>
      </c>
      <c r="F62" s="37">
        <v>0.14199999999999999</v>
      </c>
      <c r="G62" s="37">
        <v>0.108</v>
      </c>
      <c r="H62" s="37">
        <v>9.1999999999999998E-2</v>
      </c>
      <c r="I62" s="37">
        <v>7.0000000000000007E-2</v>
      </c>
      <c r="J62" s="37">
        <v>4.5999999999999999E-2</v>
      </c>
      <c r="K62" s="37">
        <v>3.7999999999999999E-2</v>
      </c>
      <c r="L62" s="37">
        <v>2.8000000000000001E-2</v>
      </c>
      <c r="M62" s="37" t="str">
        <f t="shared" si="0"/>
        <v>0.142,0.108,0.092,0.07,0.046,0.038,0.028</v>
      </c>
      <c r="N62" s="37" t="s">
        <v>59</v>
      </c>
      <c r="O62" s="37"/>
      <c r="P62" s="38">
        <f t="shared" si="1"/>
        <v>715</v>
      </c>
      <c r="Q62" s="36">
        <f t="shared" si="18"/>
        <v>0</v>
      </c>
      <c r="R62" s="37">
        <f t="shared" si="2"/>
        <v>4.9999999999999989E-2</v>
      </c>
      <c r="S62" s="36">
        <f t="shared" si="19"/>
        <v>59</v>
      </c>
      <c r="T62" s="36">
        <f t="shared" si="20"/>
        <v>0</v>
      </c>
      <c r="U62" s="36">
        <f t="shared" si="21"/>
        <v>715</v>
      </c>
      <c r="V62" s="39">
        <f t="shared" si="22"/>
        <v>4.9499999999999988E-2</v>
      </c>
      <c r="W62" s="39">
        <f t="shared" si="3"/>
        <v>0</v>
      </c>
      <c r="X62" s="37">
        <f t="shared" si="23"/>
        <v>41.404999999999994</v>
      </c>
      <c r="Y62" s="39">
        <f t="shared" si="24"/>
        <v>-1.8673958333333331</v>
      </c>
      <c r="Z62" s="37"/>
      <c r="AA62" s="44">
        <v>0.35</v>
      </c>
      <c r="AB62" s="44">
        <v>0.35</v>
      </c>
      <c r="AC62" s="44">
        <v>0.35</v>
      </c>
      <c r="AD62" s="44" t="s">
        <v>60</v>
      </c>
      <c r="AE62" s="44">
        <f t="shared" si="4"/>
        <v>186.45999999999998</v>
      </c>
      <c r="AF62" s="44">
        <f t="shared" si="5"/>
        <v>227.88</v>
      </c>
      <c r="AG62" s="45" t="str">
        <f t="shared" si="6"/>
        <v>186.46 227.88</v>
      </c>
      <c r="AH62" s="44">
        <v>12</v>
      </c>
      <c r="AI62" s="47">
        <f t="shared" si="7"/>
        <v>77.710000000000008</v>
      </c>
      <c r="AJ62" s="47">
        <f t="shared" si="8"/>
        <v>94.97</v>
      </c>
      <c r="AK62" s="45" t="str">
        <f t="shared" si="9"/>
        <v>77.71 94.97</v>
      </c>
      <c r="AL62" s="36">
        <f t="shared" si="10"/>
        <v>145</v>
      </c>
      <c r="AM62" s="36">
        <f t="shared" si="11"/>
        <v>250</v>
      </c>
      <c r="AN62" s="44">
        <v>2391.9</v>
      </c>
      <c r="AO62" s="44">
        <v>227.5</v>
      </c>
      <c r="AP62" s="44">
        <v>95</v>
      </c>
      <c r="AQ62" s="35">
        <v>25</v>
      </c>
      <c r="AR62" s="46">
        <f t="shared" si="12"/>
        <v>0.65764084547292945</v>
      </c>
      <c r="AS62" s="47">
        <f t="shared" si="13"/>
        <v>1573.0111382867001</v>
      </c>
      <c r="AT62" s="47">
        <f t="shared" si="14"/>
        <v>198.10631301214815</v>
      </c>
      <c r="AU62" s="48">
        <f t="shared" si="15"/>
        <v>82.183188106073175</v>
      </c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>
        <f t="shared" si="16"/>
        <v>0</v>
      </c>
      <c r="BM62" s="257" t="e">
        <f>#REF!</f>
        <v>#REF!</v>
      </c>
      <c r="BN62" s="257"/>
      <c r="BO62" s="257"/>
      <c r="BP62" s="257">
        <f t="shared" si="17"/>
        <v>0</v>
      </c>
      <c r="BQ62" s="257" t="e">
        <f>#REF!</f>
        <v>#REF!</v>
      </c>
      <c r="BR62" s="257"/>
      <c r="BS62" s="257"/>
      <c r="BT62" s="257"/>
    </row>
    <row r="63" spans="1:72" s="42" customFormat="1" ht="55.2" customHeight="1" x14ac:dyDescent="0.3">
      <c r="A63" s="44">
        <v>60</v>
      </c>
      <c r="B63" s="45">
        <v>715</v>
      </c>
      <c r="C63" s="45" t="s">
        <v>67</v>
      </c>
      <c r="D63" s="45">
        <v>40000</v>
      </c>
      <c r="E63" s="44">
        <v>0.56000000000000005</v>
      </c>
      <c r="F63" s="37">
        <v>0.24399999999999999</v>
      </c>
      <c r="G63" s="37">
        <v>0.17100000000000001</v>
      </c>
      <c r="H63" s="37">
        <v>0.14000000000000001</v>
      </c>
      <c r="I63" s="37">
        <v>0.10299999999999999</v>
      </c>
      <c r="J63" s="37">
        <v>6.2E-2</v>
      </c>
      <c r="K63" s="37">
        <v>4.8000000000000001E-2</v>
      </c>
      <c r="L63" s="37">
        <v>3.3000000000000002E-2</v>
      </c>
      <c r="M63" s="37" t="str">
        <f t="shared" si="0"/>
        <v>0.244,0.171,0.14,0.103,0.062,0.048,0.033</v>
      </c>
      <c r="N63" s="37" t="s">
        <v>59</v>
      </c>
      <c r="O63" s="37"/>
      <c r="P63" s="38">
        <f t="shared" si="1"/>
        <v>715</v>
      </c>
      <c r="Q63" s="36">
        <f t="shared" si="18"/>
        <v>0</v>
      </c>
      <c r="R63" s="37">
        <f t="shared" si="2"/>
        <v>0.10399999999999998</v>
      </c>
      <c r="S63" s="36">
        <f t="shared" si="19"/>
        <v>60</v>
      </c>
      <c r="T63" s="36">
        <f t="shared" si="20"/>
        <v>0</v>
      </c>
      <c r="U63" s="36">
        <f t="shared" si="21"/>
        <v>715</v>
      </c>
      <c r="V63" s="39">
        <f t="shared" si="22"/>
        <v>7.6999999999999985E-2</v>
      </c>
      <c r="W63" s="39">
        <f t="shared" si="3"/>
        <v>0</v>
      </c>
      <c r="X63" s="37">
        <f t="shared" si="23"/>
        <v>41.404999999999994</v>
      </c>
      <c r="Y63" s="39">
        <f t="shared" si="24"/>
        <v>-1.8673958333333331</v>
      </c>
      <c r="Z63" s="37"/>
      <c r="AA63" s="44">
        <v>0.35</v>
      </c>
      <c r="AB63" s="44">
        <v>0.35</v>
      </c>
      <c r="AC63" s="44">
        <v>0.35</v>
      </c>
      <c r="AD63" s="44" t="s">
        <v>60</v>
      </c>
      <c r="AE63" s="44">
        <f t="shared" si="4"/>
        <v>186.45999999999998</v>
      </c>
      <c r="AF63" s="44">
        <f t="shared" si="5"/>
        <v>227.88</v>
      </c>
      <c r="AG63" s="45" t="str">
        <f t="shared" si="6"/>
        <v>186.46 227.88</v>
      </c>
      <c r="AH63" s="44">
        <v>12</v>
      </c>
      <c r="AI63" s="47">
        <f t="shared" si="7"/>
        <v>77.710000000000008</v>
      </c>
      <c r="AJ63" s="47">
        <f t="shared" si="8"/>
        <v>94.97</v>
      </c>
      <c r="AK63" s="45" t="str">
        <f t="shared" si="9"/>
        <v>77.71 94.97</v>
      </c>
      <c r="AL63" s="36">
        <f t="shared" si="10"/>
        <v>145</v>
      </c>
      <c r="AM63" s="36">
        <f t="shared" si="11"/>
        <v>250</v>
      </c>
      <c r="AN63" s="44">
        <v>2343.5</v>
      </c>
      <c r="AO63" s="44">
        <v>226.3</v>
      </c>
      <c r="AP63" s="44">
        <v>94.9</v>
      </c>
      <c r="AQ63" s="35">
        <v>25</v>
      </c>
      <c r="AR63" s="46">
        <f t="shared" si="12"/>
        <v>0.65764084547292945</v>
      </c>
      <c r="AS63" s="47">
        <f t="shared" si="13"/>
        <v>1541.1813213658102</v>
      </c>
      <c r="AT63" s="47">
        <f t="shared" si="14"/>
        <v>197.07848734982466</v>
      </c>
      <c r="AU63" s="48">
        <f t="shared" si="15"/>
        <v>82.093281630882302</v>
      </c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>
        <f t="shared" si="16"/>
        <v>0</v>
      </c>
      <c r="BM63" s="257" t="e">
        <f>#REF!</f>
        <v>#REF!</v>
      </c>
      <c r="BN63" s="257"/>
      <c r="BO63" s="257"/>
      <c r="BP63" s="257">
        <f t="shared" si="17"/>
        <v>0</v>
      </c>
      <c r="BQ63" s="257" t="e">
        <f>#REF!</f>
        <v>#REF!</v>
      </c>
      <c r="BR63" s="257"/>
      <c r="BS63" s="257"/>
      <c r="BT63" s="257"/>
    </row>
    <row r="64" spans="1:72" s="42" customFormat="1" ht="55.2" customHeight="1" x14ac:dyDescent="0.3">
      <c r="A64" s="44">
        <v>61</v>
      </c>
      <c r="B64" s="45">
        <v>780</v>
      </c>
      <c r="C64" s="45" t="s">
        <v>63</v>
      </c>
      <c r="D64" s="45">
        <v>40000</v>
      </c>
      <c r="E64" s="44">
        <v>0.56000000000000005</v>
      </c>
      <c r="F64" s="37">
        <v>0.18099999999999999</v>
      </c>
      <c r="G64" s="37">
        <v>0.151</v>
      </c>
      <c r="H64" s="37">
        <v>0.124</v>
      </c>
      <c r="I64" s="37">
        <v>8.5000000000000006E-2</v>
      </c>
      <c r="J64" s="37">
        <v>5.0999999999999997E-2</v>
      </c>
      <c r="K64" s="37">
        <v>3.9E-2</v>
      </c>
      <c r="L64" s="37">
        <v>2.5999999999999999E-2</v>
      </c>
      <c r="M64" s="37" t="str">
        <f t="shared" si="0"/>
        <v>0.181,0.151,0.124,0.085,0.051,0.039,0.026</v>
      </c>
      <c r="N64" s="37" t="s">
        <v>59</v>
      </c>
      <c r="O64" s="37"/>
      <c r="P64" s="38">
        <f t="shared" si="1"/>
        <v>780</v>
      </c>
      <c r="Q64" s="36">
        <f t="shared" si="18"/>
        <v>65</v>
      </c>
      <c r="R64" s="37">
        <f t="shared" si="2"/>
        <v>5.6999999999999995E-2</v>
      </c>
      <c r="S64" s="36">
        <f t="shared" si="19"/>
        <v>61</v>
      </c>
      <c r="T64" s="36">
        <f t="shared" si="20"/>
        <v>65</v>
      </c>
      <c r="U64" s="36">
        <f t="shared" si="21"/>
        <v>780</v>
      </c>
      <c r="V64" s="39">
        <f t="shared" si="22"/>
        <v>8.0499999999999988E-2</v>
      </c>
      <c r="W64" s="39">
        <f t="shared" si="3"/>
        <v>5.232499999999999</v>
      </c>
      <c r="X64" s="37">
        <f t="shared" si="23"/>
        <v>46.637499999999996</v>
      </c>
      <c r="Y64" s="39">
        <f t="shared" si="24"/>
        <v>-0.56875000000000142</v>
      </c>
      <c r="Z64" s="37"/>
      <c r="AA64" s="44">
        <v>0.35</v>
      </c>
      <c r="AB64" s="44">
        <v>0.35</v>
      </c>
      <c r="AC64" s="44">
        <v>0.35</v>
      </c>
      <c r="AD64" s="44" t="s">
        <v>60</v>
      </c>
      <c r="AE64" s="44">
        <f t="shared" si="4"/>
        <v>186.45999999999998</v>
      </c>
      <c r="AF64" s="44">
        <f t="shared" si="5"/>
        <v>227.88</v>
      </c>
      <c r="AG64" s="45" t="str">
        <f t="shared" si="6"/>
        <v>186.46 227.88</v>
      </c>
      <c r="AH64" s="44">
        <v>12</v>
      </c>
      <c r="AI64" s="47">
        <f t="shared" si="7"/>
        <v>77.710000000000008</v>
      </c>
      <c r="AJ64" s="47">
        <f t="shared" si="8"/>
        <v>94.97</v>
      </c>
      <c r="AK64" s="45" t="str">
        <f t="shared" si="9"/>
        <v>77.71 94.97</v>
      </c>
      <c r="AL64" s="36">
        <f t="shared" si="10"/>
        <v>145</v>
      </c>
      <c r="AM64" s="36">
        <f t="shared" si="11"/>
        <v>250</v>
      </c>
      <c r="AN64" s="44">
        <v>2395.1999999999998</v>
      </c>
      <c r="AO64" s="44">
        <v>225.7</v>
      </c>
      <c r="AP64" s="44">
        <v>95</v>
      </c>
      <c r="AQ64" s="35">
        <v>25</v>
      </c>
      <c r="AR64" s="46">
        <f t="shared" si="12"/>
        <v>0.65764084547292945</v>
      </c>
      <c r="AS64" s="47">
        <f t="shared" si="13"/>
        <v>1575.1813530767604</v>
      </c>
      <c r="AT64" s="47">
        <f t="shared" si="14"/>
        <v>196.5638061999546</v>
      </c>
      <c r="AU64" s="48">
        <f t="shared" si="15"/>
        <v>82.183188106073175</v>
      </c>
      <c r="AV64" s="257"/>
      <c r="AW64" s="257"/>
      <c r="AX64" s="257"/>
      <c r="AY64" s="257"/>
      <c r="AZ64" s="257"/>
      <c r="BA64" s="257"/>
      <c r="BB64" s="257"/>
      <c r="BC64" s="257"/>
      <c r="BD64" s="257"/>
      <c r="BE64" s="257"/>
      <c r="BF64" s="257"/>
      <c r="BG64" s="257"/>
      <c r="BH64" s="257"/>
      <c r="BI64" s="257"/>
      <c r="BJ64" s="257"/>
      <c r="BK64" s="257"/>
      <c r="BL64" s="257">
        <f t="shared" si="16"/>
        <v>0</v>
      </c>
      <c r="BM64" s="257" t="e">
        <f>#REF!</f>
        <v>#REF!</v>
      </c>
      <c r="BN64" s="257"/>
      <c r="BO64" s="257"/>
      <c r="BP64" s="257">
        <f t="shared" si="17"/>
        <v>0</v>
      </c>
      <c r="BQ64" s="257" t="e">
        <f>#REF!</f>
        <v>#REF!</v>
      </c>
      <c r="BR64" s="257"/>
      <c r="BS64" s="257"/>
      <c r="BT64" s="257"/>
    </row>
    <row r="65" spans="1:73" s="42" customFormat="1" ht="55.2" customHeight="1" x14ac:dyDescent="0.3">
      <c r="A65" s="44">
        <v>62</v>
      </c>
      <c r="B65" s="45">
        <v>780</v>
      </c>
      <c r="C65" s="45" t="s">
        <v>64</v>
      </c>
      <c r="D65" s="45">
        <v>40000</v>
      </c>
      <c r="E65" s="44">
        <v>0.56000000000000005</v>
      </c>
      <c r="F65" s="37">
        <v>0.16</v>
      </c>
      <c r="G65" s="37">
        <v>0.126</v>
      </c>
      <c r="H65" s="37">
        <v>0.111</v>
      </c>
      <c r="I65" s="37">
        <v>8.8999999999999996E-2</v>
      </c>
      <c r="J65" s="37">
        <v>6.3E-2</v>
      </c>
      <c r="K65" s="37">
        <v>5.2999999999999999E-2</v>
      </c>
      <c r="L65" s="37">
        <v>4.7E-2</v>
      </c>
      <c r="M65" s="37" t="str">
        <f t="shared" si="0"/>
        <v>0.16,0.126,0.111,0.089,0.063,0.053,0.047</v>
      </c>
      <c r="N65" s="37" t="s">
        <v>59</v>
      </c>
      <c r="O65" s="37"/>
      <c r="P65" s="38">
        <f t="shared" si="1"/>
        <v>780</v>
      </c>
      <c r="Q65" s="36">
        <f t="shared" si="18"/>
        <v>0</v>
      </c>
      <c r="R65" s="37">
        <f t="shared" si="2"/>
        <v>4.9000000000000002E-2</v>
      </c>
      <c r="S65" s="36">
        <f t="shared" si="19"/>
        <v>62</v>
      </c>
      <c r="T65" s="36">
        <f t="shared" si="20"/>
        <v>0</v>
      </c>
      <c r="U65" s="36">
        <f t="shared" si="21"/>
        <v>780</v>
      </c>
      <c r="V65" s="39">
        <f t="shared" si="22"/>
        <v>5.2999999999999999E-2</v>
      </c>
      <c r="W65" s="39">
        <f t="shared" si="3"/>
        <v>0</v>
      </c>
      <c r="X65" s="37">
        <f t="shared" si="23"/>
        <v>46.637499999999996</v>
      </c>
      <c r="Y65" s="39">
        <f t="shared" si="24"/>
        <v>-0.56875000000000142</v>
      </c>
      <c r="Z65" s="37"/>
      <c r="AA65" s="44">
        <v>0.35</v>
      </c>
      <c r="AB65" s="44">
        <v>0.35</v>
      </c>
      <c r="AC65" s="44">
        <v>0.35</v>
      </c>
      <c r="AD65" s="44" t="s">
        <v>60</v>
      </c>
      <c r="AE65" s="44">
        <f t="shared" si="4"/>
        <v>186.45999999999998</v>
      </c>
      <c r="AF65" s="44">
        <f t="shared" si="5"/>
        <v>227.88</v>
      </c>
      <c r="AG65" s="45" t="str">
        <f t="shared" si="6"/>
        <v>186.46 227.88</v>
      </c>
      <c r="AH65" s="44">
        <v>12</v>
      </c>
      <c r="AI65" s="47">
        <f t="shared" si="7"/>
        <v>77.710000000000008</v>
      </c>
      <c r="AJ65" s="47">
        <f t="shared" si="8"/>
        <v>94.97</v>
      </c>
      <c r="AK65" s="45" t="str">
        <f t="shared" si="9"/>
        <v>77.71 94.97</v>
      </c>
      <c r="AL65" s="36">
        <f t="shared" si="10"/>
        <v>145</v>
      </c>
      <c r="AM65" s="36">
        <f t="shared" si="11"/>
        <v>250</v>
      </c>
      <c r="AN65" s="44">
        <v>2390.3000000000002</v>
      </c>
      <c r="AO65" s="44">
        <v>227.5</v>
      </c>
      <c r="AP65" s="44">
        <v>95</v>
      </c>
      <c r="AQ65" s="35">
        <v>25</v>
      </c>
      <c r="AR65" s="46">
        <f t="shared" si="12"/>
        <v>0.65764084547292945</v>
      </c>
      <c r="AS65" s="47">
        <f t="shared" si="13"/>
        <v>1571.9589129339433</v>
      </c>
      <c r="AT65" s="47">
        <f t="shared" si="14"/>
        <v>198.10631301214815</v>
      </c>
      <c r="AU65" s="48">
        <f t="shared" si="15"/>
        <v>82.183188106073175</v>
      </c>
      <c r="AV65" s="257"/>
      <c r="AW65" s="257"/>
      <c r="AX65" s="257"/>
      <c r="AY65" s="257"/>
      <c r="AZ65" s="257"/>
      <c r="BA65" s="257"/>
      <c r="BB65" s="257"/>
      <c r="BC65" s="257"/>
      <c r="BD65" s="257"/>
      <c r="BE65" s="257"/>
      <c r="BF65" s="257"/>
      <c r="BG65" s="257"/>
      <c r="BH65" s="257"/>
      <c r="BI65" s="257"/>
      <c r="BJ65" s="257"/>
      <c r="BK65" s="257"/>
      <c r="BL65" s="257">
        <f t="shared" si="16"/>
        <v>0</v>
      </c>
      <c r="BM65" s="257" t="e">
        <f>#REF!</f>
        <v>#REF!</v>
      </c>
      <c r="BN65" s="257"/>
      <c r="BO65" s="257"/>
      <c r="BP65" s="257">
        <f>BO60*10^6</f>
        <v>0</v>
      </c>
      <c r="BQ65" s="257" t="e">
        <f>#REF!</f>
        <v>#REF!</v>
      </c>
      <c r="BR65" s="257"/>
      <c r="BS65" s="257"/>
      <c r="BT65" s="257"/>
      <c r="BU65" s="255"/>
    </row>
    <row r="66" spans="1:73" s="42" customFormat="1" ht="55.2" customHeight="1" x14ac:dyDescent="0.3">
      <c r="A66" s="44">
        <v>63</v>
      </c>
      <c r="B66" s="45">
        <v>780</v>
      </c>
      <c r="C66" s="45" t="s">
        <v>65</v>
      </c>
      <c r="D66" s="45">
        <v>40000</v>
      </c>
      <c r="E66" s="44">
        <v>0.56000000000000005</v>
      </c>
      <c r="F66" s="37">
        <v>0.315</v>
      </c>
      <c r="G66" s="37">
        <v>0.24399999999999999</v>
      </c>
      <c r="H66" s="37">
        <v>0.20599999999999999</v>
      </c>
      <c r="I66" s="37">
        <v>0.158</v>
      </c>
      <c r="J66" s="37">
        <v>9.8000000000000004E-2</v>
      </c>
      <c r="K66" s="37">
        <v>7.4999999999999997E-2</v>
      </c>
      <c r="L66" s="37">
        <v>5.5E-2</v>
      </c>
      <c r="M66" s="37" t="str">
        <f t="shared" si="0"/>
        <v>0.315,0.244,0.206,0.158,0.098,0.075,0.055</v>
      </c>
      <c r="N66" s="37" t="s">
        <v>59</v>
      </c>
      <c r="O66" s="37"/>
      <c r="P66" s="38">
        <f t="shared" si="1"/>
        <v>780</v>
      </c>
      <c r="Q66" s="36">
        <f t="shared" si="18"/>
        <v>0</v>
      </c>
      <c r="R66" s="37">
        <f t="shared" si="2"/>
        <v>0.10900000000000001</v>
      </c>
      <c r="S66" s="36">
        <f t="shared" si="19"/>
        <v>63</v>
      </c>
      <c r="T66" s="36">
        <f t="shared" si="20"/>
        <v>0</v>
      </c>
      <c r="U66" s="36">
        <f t="shared" si="21"/>
        <v>780</v>
      </c>
      <c r="V66" s="39">
        <f t="shared" si="22"/>
        <v>7.9000000000000015E-2</v>
      </c>
      <c r="W66" s="39">
        <f t="shared" si="3"/>
        <v>0</v>
      </c>
      <c r="X66" s="37">
        <f t="shared" si="23"/>
        <v>46.637499999999996</v>
      </c>
      <c r="Y66" s="39">
        <f t="shared" si="24"/>
        <v>-0.56875000000000142</v>
      </c>
      <c r="Z66" s="37"/>
      <c r="AA66" s="44">
        <v>0.35</v>
      </c>
      <c r="AB66" s="44">
        <v>0.35</v>
      </c>
      <c r="AC66" s="44">
        <v>0.35</v>
      </c>
      <c r="AD66" s="44" t="s">
        <v>60</v>
      </c>
      <c r="AE66" s="44">
        <f t="shared" si="4"/>
        <v>186.45999999999998</v>
      </c>
      <c r="AF66" s="44">
        <f t="shared" si="5"/>
        <v>227.88</v>
      </c>
      <c r="AG66" s="45" t="str">
        <f t="shared" si="6"/>
        <v>186.46 227.88</v>
      </c>
      <c r="AH66" s="44">
        <v>12</v>
      </c>
      <c r="AI66" s="47">
        <f t="shared" si="7"/>
        <v>77.710000000000008</v>
      </c>
      <c r="AJ66" s="47">
        <f t="shared" si="8"/>
        <v>94.97</v>
      </c>
      <c r="AK66" s="45" t="str">
        <f t="shared" si="9"/>
        <v>77.71 94.97</v>
      </c>
      <c r="AL66" s="36">
        <f t="shared" si="10"/>
        <v>145</v>
      </c>
      <c r="AM66" s="36">
        <f t="shared" si="11"/>
        <v>250</v>
      </c>
      <c r="AN66" s="44">
        <v>2388.6999999999998</v>
      </c>
      <c r="AO66" s="44">
        <v>227.8</v>
      </c>
      <c r="AP66" s="44">
        <v>94.9</v>
      </c>
      <c r="AQ66" s="35">
        <v>25</v>
      </c>
      <c r="AR66" s="46">
        <f t="shared" si="12"/>
        <v>0.65764084547292945</v>
      </c>
      <c r="AS66" s="47">
        <f t="shared" si="13"/>
        <v>1570.9066875811864</v>
      </c>
      <c r="AT66" s="47">
        <f t="shared" si="14"/>
        <v>198.36295065169023</v>
      </c>
      <c r="AU66" s="48">
        <f t="shared" si="15"/>
        <v>82.093281630882302</v>
      </c>
      <c r="AV66" s="257"/>
      <c r="AW66" s="257"/>
      <c r="AX66" s="257"/>
      <c r="AY66" s="257"/>
      <c r="AZ66" s="257"/>
      <c r="BA66" s="257"/>
      <c r="BB66" s="257"/>
      <c r="BC66" s="257"/>
      <c r="BD66" s="257"/>
      <c r="BE66" s="257"/>
      <c r="BF66" s="257"/>
      <c r="BG66" s="257"/>
      <c r="BH66" s="257"/>
      <c r="BI66" s="257"/>
      <c r="BJ66" s="257"/>
      <c r="BK66" s="257"/>
      <c r="BL66" s="257">
        <f t="shared" si="16"/>
        <v>0</v>
      </c>
      <c r="BM66" s="257" t="e">
        <f>#REF!</f>
        <v>#REF!</v>
      </c>
      <c r="BN66" s="257"/>
      <c r="BO66" s="257"/>
      <c r="BP66" s="257">
        <f t="shared" si="17"/>
        <v>0</v>
      </c>
      <c r="BQ66" s="257" t="e">
        <f>#REF!</f>
        <v>#REF!</v>
      </c>
      <c r="BR66" s="257"/>
      <c r="BS66" s="257"/>
      <c r="BT66" s="257"/>
      <c r="BU66" s="255"/>
    </row>
    <row r="67" spans="1:73" s="42" customFormat="1" ht="55.2" customHeight="1" x14ac:dyDescent="0.3">
      <c r="A67" s="44">
        <v>64</v>
      </c>
      <c r="B67" s="45">
        <v>780</v>
      </c>
      <c r="C67" s="45" t="s">
        <v>66</v>
      </c>
      <c r="D67" s="45">
        <v>40000</v>
      </c>
      <c r="E67" s="44">
        <v>0.56000000000000005</v>
      </c>
      <c r="F67" s="37">
        <v>0.184</v>
      </c>
      <c r="G67" s="37">
        <v>0.14000000000000001</v>
      </c>
      <c r="H67" s="37">
        <v>0.11800000000000001</v>
      </c>
      <c r="I67" s="37">
        <v>9.1999999999999998E-2</v>
      </c>
      <c r="J67" s="37">
        <v>5.7000000000000002E-2</v>
      </c>
      <c r="K67" s="37">
        <v>4.2000000000000003E-2</v>
      </c>
      <c r="L67" s="37">
        <v>2.1000000000000001E-2</v>
      </c>
      <c r="M67" s="37" t="str">
        <f t="shared" si="0"/>
        <v>0.184,0.14,0.118,0.092,0.057,0.042,0.021</v>
      </c>
      <c r="N67" s="37" t="s">
        <v>59</v>
      </c>
      <c r="O67" s="37"/>
      <c r="P67" s="38">
        <f t="shared" si="1"/>
        <v>780</v>
      </c>
      <c r="Q67" s="36">
        <f t="shared" si="18"/>
        <v>0</v>
      </c>
      <c r="R67" s="37">
        <f t="shared" si="2"/>
        <v>6.5999999999999989E-2</v>
      </c>
      <c r="S67" s="36">
        <f t="shared" si="19"/>
        <v>64</v>
      </c>
      <c r="T67" s="36">
        <f t="shared" si="20"/>
        <v>0</v>
      </c>
      <c r="U67" s="36">
        <f t="shared" si="21"/>
        <v>780</v>
      </c>
      <c r="V67" s="39">
        <f t="shared" si="22"/>
        <v>8.7499999999999994E-2</v>
      </c>
      <c r="W67" s="39">
        <f t="shared" si="3"/>
        <v>0</v>
      </c>
      <c r="X67" s="37">
        <f t="shared" si="23"/>
        <v>46.637499999999996</v>
      </c>
      <c r="Y67" s="39">
        <f t="shared" si="24"/>
        <v>-0.56875000000000142</v>
      </c>
      <c r="Z67" s="37"/>
      <c r="AA67" s="44">
        <v>0.35</v>
      </c>
      <c r="AB67" s="44">
        <v>0.35</v>
      </c>
      <c r="AC67" s="44">
        <v>0.35</v>
      </c>
      <c r="AD67" s="44" t="s">
        <v>60</v>
      </c>
      <c r="AE67" s="44">
        <f t="shared" si="4"/>
        <v>186.45999999999998</v>
      </c>
      <c r="AF67" s="44">
        <f t="shared" si="5"/>
        <v>227.88</v>
      </c>
      <c r="AG67" s="45" t="str">
        <f t="shared" si="6"/>
        <v>186.46 227.88</v>
      </c>
      <c r="AH67" s="44">
        <v>12</v>
      </c>
      <c r="AI67" s="47">
        <f t="shared" si="7"/>
        <v>77.710000000000008</v>
      </c>
      <c r="AJ67" s="47">
        <f t="shared" si="8"/>
        <v>94.97</v>
      </c>
      <c r="AK67" s="45" t="str">
        <f t="shared" si="9"/>
        <v>77.71 94.97</v>
      </c>
      <c r="AL67" s="36">
        <f t="shared" si="10"/>
        <v>145</v>
      </c>
      <c r="AM67" s="36">
        <f t="shared" si="11"/>
        <v>250</v>
      </c>
      <c r="AN67" s="44">
        <v>2400</v>
      </c>
      <c r="AO67" s="44">
        <v>226.2</v>
      </c>
      <c r="AP67" s="44">
        <v>95</v>
      </c>
      <c r="AQ67" s="35">
        <v>25</v>
      </c>
      <c r="AR67" s="46">
        <f t="shared" si="12"/>
        <v>0.65764084547292945</v>
      </c>
      <c r="AS67" s="47">
        <f t="shared" si="13"/>
        <v>1578.3380291350306</v>
      </c>
      <c r="AT67" s="47">
        <f t="shared" si="14"/>
        <v>196.99274282220401</v>
      </c>
      <c r="AU67" s="48">
        <f t="shared" si="15"/>
        <v>82.183188106073175</v>
      </c>
      <c r="AV67" s="257"/>
      <c r="AW67" s="257"/>
      <c r="AX67" s="257"/>
      <c r="AY67" s="257"/>
      <c r="AZ67" s="257"/>
      <c r="BA67" s="257"/>
      <c r="BB67" s="257"/>
      <c r="BC67" s="257"/>
      <c r="BD67" s="257"/>
      <c r="BE67" s="257"/>
      <c r="BF67" s="257"/>
      <c r="BG67" s="257"/>
      <c r="BH67" s="257"/>
      <c r="BI67" s="257"/>
      <c r="BJ67" s="257"/>
      <c r="BK67" s="257"/>
      <c r="BL67" s="257">
        <f t="shared" si="16"/>
        <v>0</v>
      </c>
      <c r="BM67" s="257" t="e">
        <f>#REF!</f>
        <v>#REF!</v>
      </c>
      <c r="BN67" s="257"/>
      <c r="BO67" s="257"/>
      <c r="BP67" s="257">
        <f t="shared" si="17"/>
        <v>0</v>
      </c>
      <c r="BQ67" s="257" t="e">
        <f>#REF!</f>
        <v>#REF!</v>
      </c>
      <c r="BR67" s="257"/>
      <c r="BS67" s="257"/>
      <c r="BT67" s="257"/>
      <c r="BU67" s="255"/>
    </row>
    <row r="68" spans="1:73" s="42" customFormat="1" ht="55.2" customHeight="1" x14ac:dyDescent="0.3">
      <c r="A68" s="44">
        <v>65</v>
      </c>
      <c r="B68" s="45">
        <v>780</v>
      </c>
      <c r="C68" s="45" t="s">
        <v>67</v>
      </c>
      <c r="D68" s="45">
        <v>40000</v>
      </c>
      <c r="E68" s="44">
        <v>0.56000000000000005</v>
      </c>
      <c r="F68" s="37">
        <v>0.19700000000000001</v>
      </c>
      <c r="G68" s="37">
        <v>0.14199999999999999</v>
      </c>
      <c r="H68" s="37">
        <v>0.123</v>
      </c>
      <c r="I68" s="37">
        <v>9.7000000000000003E-2</v>
      </c>
      <c r="J68" s="37">
        <v>6.7000000000000004E-2</v>
      </c>
      <c r="K68" s="37">
        <v>5.3999999999999999E-2</v>
      </c>
      <c r="L68" s="37">
        <v>3.9E-2</v>
      </c>
      <c r="M68" s="37" t="str">
        <f t="shared" si="0"/>
        <v>0.197,0.142,0.123,0.097,0.067,0.054,0.039</v>
      </c>
      <c r="N68" s="37" t="s">
        <v>59</v>
      </c>
      <c r="O68" s="37"/>
      <c r="P68" s="38">
        <f t="shared" si="1"/>
        <v>780</v>
      </c>
      <c r="Q68" s="36">
        <f t="shared" si="18"/>
        <v>0</v>
      </c>
      <c r="R68" s="37">
        <f t="shared" si="2"/>
        <v>7.400000000000001E-2</v>
      </c>
      <c r="S68" s="36">
        <f t="shared" si="19"/>
        <v>65</v>
      </c>
      <c r="T68" s="36">
        <f t="shared" si="20"/>
        <v>0</v>
      </c>
      <c r="U68" s="36">
        <f t="shared" si="21"/>
        <v>780</v>
      </c>
      <c r="V68" s="39">
        <f t="shared" si="22"/>
        <v>7.0000000000000007E-2</v>
      </c>
      <c r="W68" s="39">
        <f t="shared" si="3"/>
        <v>0</v>
      </c>
      <c r="X68" s="37">
        <f t="shared" si="23"/>
        <v>46.637499999999996</v>
      </c>
      <c r="Y68" s="39">
        <f t="shared" si="24"/>
        <v>-0.56875000000000142</v>
      </c>
      <c r="Z68" s="37"/>
      <c r="AA68" s="44">
        <v>0.35</v>
      </c>
      <c r="AB68" s="44">
        <v>0.35</v>
      </c>
      <c r="AC68" s="44">
        <v>0.35</v>
      </c>
      <c r="AD68" s="44" t="s">
        <v>60</v>
      </c>
      <c r="AE68" s="44">
        <f t="shared" si="4"/>
        <v>186.45999999999998</v>
      </c>
      <c r="AF68" s="44">
        <f t="shared" si="5"/>
        <v>227.88</v>
      </c>
      <c r="AG68" s="45" t="str">
        <f t="shared" si="6"/>
        <v>186.46 227.88</v>
      </c>
      <c r="AH68" s="44">
        <v>12</v>
      </c>
      <c r="AI68" s="47">
        <f t="shared" si="7"/>
        <v>77.710000000000008</v>
      </c>
      <c r="AJ68" s="47">
        <f t="shared" si="8"/>
        <v>94.97</v>
      </c>
      <c r="AK68" s="45" t="str">
        <f t="shared" si="9"/>
        <v>77.71 94.97</v>
      </c>
      <c r="AL68" s="36">
        <f t="shared" si="10"/>
        <v>145</v>
      </c>
      <c r="AM68" s="36">
        <f t="shared" si="11"/>
        <v>250</v>
      </c>
      <c r="AN68" s="44">
        <v>2375.8000000000002</v>
      </c>
      <c r="AO68" s="44">
        <v>226.7</v>
      </c>
      <c r="AP68" s="44">
        <v>95</v>
      </c>
      <c r="AQ68" s="35">
        <v>25</v>
      </c>
      <c r="AR68" s="46">
        <f t="shared" si="12"/>
        <v>0.65764084547292945</v>
      </c>
      <c r="AS68" s="47">
        <f t="shared" si="13"/>
        <v>1562.4231206745858</v>
      </c>
      <c r="AT68" s="47">
        <f t="shared" si="14"/>
        <v>197.42132309316551</v>
      </c>
      <c r="AU68" s="48">
        <f t="shared" si="15"/>
        <v>82.183188106073175</v>
      </c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>
        <f t="shared" si="16"/>
        <v>0</v>
      </c>
      <c r="BM68" s="257" t="e">
        <f>#REF!</f>
        <v>#REF!</v>
      </c>
      <c r="BN68" s="257"/>
      <c r="BO68" s="257"/>
      <c r="BP68" s="257">
        <f t="shared" si="17"/>
        <v>0</v>
      </c>
      <c r="BQ68" s="257" t="e">
        <f>#REF!</f>
        <v>#REF!</v>
      </c>
      <c r="BR68" s="257"/>
      <c r="BS68" s="257"/>
      <c r="BT68" s="257"/>
      <c r="BU68" s="255"/>
    </row>
    <row r="69" spans="1:73" s="42" customFormat="1" ht="55.2" customHeight="1" x14ac:dyDescent="0.3">
      <c r="A69" s="44">
        <v>66</v>
      </c>
      <c r="B69" s="45">
        <v>840</v>
      </c>
      <c r="C69" s="45" t="s">
        <v>63</v>
      </c>
      <c r="D69" s="45">
        <v>40000</v>
      </c>
      <c r="E69" s="44">
        <v>0.56000000000000005</v>
      </c>
      <c r="F69" s="37">
        <v>0.19500000000000001</v>
      </c>
      <c r="G69" s="37">
        <v>0.14199999999999999</v>
      </c>
      <c r="H69" s="37">
        <v>0.129</v>
      </c>
      <c r="I69" s="37">
        <v>8.5000000000000006E-2</v>
      </c>
      <c r="J69" s="37">
        <v>5.8000000000000003E-2</v>
      </c>
      <c r="K69" s="37">
        <v>4.8000000000000001E-2</v>
      </c>
      <c r="L69" s="37">
        <v>2.5000000000000001E-2</v>
      </c>
      <c r="M69" s="37" t="str">
        <f t="shared" si="0"/>
        <v>0.195,0.142,0.129,0.085,0.058,0.048,0.025</v>
      </c>
      <c r="N69" s="37" t="s">
        <v>59</v>
      </c>
      <c r="O69" s="37"/>
      <c r="P69" s="38">
        <f t="shared" ref="P69:P73" si="34">+B69</f>
        <v>840</v>
      </c>
      <c r="Q69" s="36">
        <f t="shared" si="18"/>
        <v>60</v>
      </c>
      <c r="R69" s="37">
        <f t="shared" ref="R69:R73" si="35">+F69-H69</f>
        <v>6.6000000000000003E-2</v>
      </c>
      <c r="S69" s="36">
        <f t="shared" si="19"/>
        <v>66</v>
      </c>
      <c r="T69" s="36">
        <f t="shared" si="20"/>
        <v>60</v>
      </c>
      <c r="U69" s="36">
        <f t="shared" si="21"/>
        <v>840</v>
      </c>
      <c r="V69" s="39">
        <f t="shared" si="22"/>
        <v>7.0000000000000007E-2</v>
      </c>
      <c r="W69" s="39">
        <f t="shared" ref="W69:W73" si="36">V69*T69</f>
        <v>4.2</v>
      </c>
      <c r="X69" s="37">
        <f t="shared" si="23"/>
        <v>50.837499999999999</v>
      </c>
      <c r="Y69" s="39">
        <f t="shared" si="24"/>
        <v>0</v>
      </c>
      <c r="Z69" s="37"/>
      <c r="AA69" s="44">
        <v>0.35</v>
      </c>
      <c r="AB69" s="44">
        <v>0.35</v>
      </c>
      <c r="AC69" s="44">
        <v>0.35</v>
      </c>
      <c r="AD69" s="44" t="s">
        <v>60</v>
      </c>
      <c r="AE69" s="44">
        <f t="shared" ref="AE69:AE73" si="37">ROUNDUP(0.2*(AM69)^0.45*AI69,2)</f>
        <v>186.45999999999998</v>
      </c>
      <c r="AF69" s="44">
        <f t="shared" ref="AF69:AF73" si="38">ROUNDUP(0.2*(AM69)^0.45*AJ69,2)</f>
        <v>227.88</v>
      </c>
      <c r="AG69" s="45" t="str">
        <f t="shared" ref="AG69:AG73" si="39">CONCATENATE(AE69," ",AF69)</f>
        <v>186.46 227.88</v>
      </c>
      <c r="AH69" s="44">
        <v>12</v>
      </c>
      <c r="AI69" s="47">
        <f t="shared" ref="AI69:AI73" si="40">ROUNDUP(0.9*17.6*AH69^0.64,2)</f>
        <v>77.710000000000008</v>
      </c>
      <c r="AJ69" s="47">
        <f t="shared" ref="AJ69:AJ73" si="41">ROUNDUP(1.1*17.6*AH69^0.64,2)</f>
        <v>94.97</v>
      </c>
      <c r="AK69" s="45" t="str">
        <f t="shared" ref="AK69:AK73" si="42">CONCATENATE(AI69," ",AJ69)</f>
        <v>77.71 94.97</v>
      </c>
      <c r="AL69" s="36">
        <f t="shared" ref="AL69:AL73" si="43">50+95</f>
        <v>145</v>
      </c>
      <c r="AM69" s="36">
        <f t="shared" ref="AM69:AM73" si="44">115+135</f>
        <v>250</v>
      </c>
      <c r="AN69" s="44">
        <v>2398.4</v>
      </c>
      <c r="AO69" s="44">
        <v>227</v>
      </c>
      <c r="AP69" s="44">
        <v>95</v>
      </c>
      <c r="AQ69" s="35">
        <v>25</v>
      </c>
      <c r="AR69" s="46">
        <f t="shared" si="12"/>
        <v>0.65764084547292945</v>
      </c>
      <c r="AS69" s="47">
        <f t="shared" ref="AS69:AS73" si="45">AR69*AN69</f>
        <v>1577.2858037822741</v>
      </c>
      <c r="AT69" s="47">
        <f t="shared" ref="AT69:AT73" si="46">10.5523*AO69^0.624-113.857</f>
        <v>197.67830065706644</v>
      </c>
      <c r="AU69" s="48">
        <f t="shared" ref="AU69:AU73" si="47">3.351*AP69^0.7688-28.9</f>
        <v>82.183188106073175</v>
      </c>
      <c r="AV69" s="257"/>
      <c r="AW69" s="257"/>
      <c r="AX69" s="257"/>
      <c r="AY69" s="257"/>
      <c r="AZ69" s="257"/>
      <c r="BA69" s="257"/>
      <c r="BB69" s="257"/>
      <c r="BC69" s="257"/>
      <c r="BD69" s="257"/>
      <c r="BE69" s="257"/>
      <c r="BF69" s="257"/>
      <c r="BG69" s="257"/>
      <c r="BH69" s="257"/>
      <c r="BI69" s="257"/>
      <c r="BJ69" s="257"/>
      <c r="BK69" s="257"/>
      <c r="BL69" s="257">
        <f t="shared" ref="BL69:BL73" si="48">BK69*10^6</f>
        <v>0</v>
      </c>
      <c r="BM69" s="257" t="e">
        <f>#REF!</f>
        <v>#REF!</v>
      </c>
      <c r="BN69" s="257"/>
      <c r="BO69" s="257"/>
      <c r="BP69" s="257">
        <f t="shared" ref="BP69:BP73" si="49">BO69*10^6</f>
        <v>0</v>
      </c>
      <c r="BQ69" s="257" t="e">
        <f>#REF!</f>
        <v>#REF!</v>
      </c>
      <c r="BR69" s="257"/>
      <c r="BS69" s="257"/>
      <c r="BT69" s="257"/>
      <c r="BU69" s="255"/>
    </row>
    <row r="70" spans="1:73" s="42" customFormat="1" ht="55.2" customHeight="1" x14ac:dyDescent="0.3">
      <c r="A70" s="44">
        <v>67</v>
      </c>
      <c r="B70" s="45">
        <v>840</v>
      </c>
      <c r="C70" s="45" t="s">
        <v>64</v>
      </c>
      <c r="D70" s="45">
        <v>40000</v>
      </c>
      <c r="E70" s="44">
        <v>0.56000000000000005</v>
      </c>
      <c r="F70" s="37">
        <v>0.28599999999999998</v>
      </c>
      <c r="G70" s="37">
        <v>0.19700000000000001</v>
      </c>
      <c r="H70" s="37">
        <v>0.16800000000000001</v>
      </c>
      <c r="I70" s="37">
        <v>0.13100000000000001</v>
      </c>
      <c r="J70" s="37">
        <v>8.7999999999999995E-2</v>
      </c>
      <c r="K70" s="37">
        <v>7.5999999999999998E-2</v>
      </c>
      <c r="L70" s="37">
        <v>0.06</v>
      </c>
      <c r="M70" s="37" t="str">
        <f t="shared" si="0"/>
        <v>0.286,0.197,0.168,0.131,0.088,0.076,0.06</v>
      </c>
      <c r="N70" s="37" t="s">
        <v>59</v>
      </c>
      <c r="O70" s="37"/>
      <c r="P70" s="38">
        <f t="shared" si="34"/>
        <v>840</v>
      </c>
      <c r="Q70" s="36">
        <f t="shared" ref="Q70:Q73" si="50">+P70-P69</f>
        <v>0</v>
      </c>
      <c r="R70" s="37">
        <f t="shared" si="35"/>
        <v>0.11799999999999997</v>
      </c>
      <c r="S70" s="36">
        <f t="shared" ref="S70:S73" si="51">+S69+1</f>
        <v>67</v>
      </c>
      <c r="T70" s="36">
        <f t="shared" ref="T70:T73" si="52">+P70-P69</f>
        <v>0</v>
      </c>
      <c r="U70" s="36">
        <f t="shared" ref="U70:U73" si="53">+T70+U69</f>
        <v>840</v>
      </c>
      <c r="V70" s="39">
        <f t="shared" ref="V70:V73" si="54">(R70+R69)/2</f>
        <v>9.1999999999999985E-2</v>
      </c>
      <c r="W70" s="39">
        <f t="shared" si="36"/>
        <v>0</v>
      </c>
      <c r="X70" s="37">
        <f t="shared" ref="X70:X73" si="55">+X69+W70</f>
        <v>50.837499999999999</v>
      </c>
      <c r="Y70" s="39">
        <f t="shared" ref="Y70:Y73" si="56">X70-(($X$2/$U$2)*U70)</f>
        <v>0</v>
      </c>
      <c r="Z70" s="37"/>
      <c r="AA70" s="44">
        <v>0.35</v>
      </c>
      <c r="AB70" s="44">
        <v>0.35</v>
      </c>
      <c r="AC70" s="44">
        <v>0.35</v>
      </c>
      <c r="AD70" s="44" t="s">
        <v>60</v>
      </c>
      <c r="AE70" s="44">
        <f t="shared" si="37"/>
        <v>186.45999999999998</v>
      </c>
      <c r="AF70" s="44">
        <f t="shared" si="38"/>
        <v>227.88</v>
      </c>
      <c r="AG70" s="45" t="str">
        <f t="shared" si="39"/>
        <v>186.46 227.88</v>
      </c>
      <c r="AH70" s="44">
        <v>12</v>
      </c>
      <c r="AI70" s="47">
        <f t="shared" si="40"/>
        <v>77.710000000000008</v>
      </c>
      <c r="AJ70" s="47">
        <f t="shared" si="41"/>
        <v>94.97</v>
      </c>
      <c r="AK70" s="45" t="str">
        <f t="shared" si="42"/>
        <v>77.71 94.97</v>
      </c>
      <c r="AL70" s="36">
        <f t="shared" si="43"/>
        <v>145</v>
      </c>
      <c r="AM70" s="36">
        <f t="shared" si="44"/>
        <v>250</v>
      </c>
      <c r="AN70" s="44">
        <v>2382.3000000000002</v>
      </c>
      <c r="AO70" s="44">
        <v>227.4</v>
      </c>
      <c r="AP70" s="44">
        <v>94.9</v>
      </c>
      <c r="AQ70" s="35">
        <v>25</v>
      </c>
      <c r="AR70" s="46">
        <f t="shared" si="12"/>
        <v>0.65764084547292945</v>
      </c>
      <c r="AS70" s="47">
        <f t="shared" si="45"/>
        <v>1566.69778617016</v>
      </c>
      <c r="AT70" s="47">
        <f t="shared" si="46"/>
        <v>198.02073885954385</v>
      </c>
      <c r="AU70" s="48">
        <f t="shared" si="47"/>
        <v>82.093281630882302</v>
      </c>
      <c r="AV70" s="257"/>
      <c r="AW70" s="257"/>
      <c r="AX70" s="257"/>
      <c r="AY70" s="257"/>
      <c r="AZ70" s="257"/>
      <c r="BA70" s="257"/>
      <c r="BB70" s="257"/>
      <c r="BC70" s="257"/>
      <c r="BD70" s="257"/>
      <c r="BE70" s="257"/>
      <c r="BF70" s="257"/>
      <c r="BG70" s="257"/>
      <c r="BH70" s="257"/>
      <c r="BI70" s="257"/>
      <c r="BJ70" s="257"/>
      <c r="BK70" s="257"/>
      <c r="BL70" s="257">
        <f t="shared" si="48"/>
        <v>0</v>
      </c>
      <c r="BM70" s="257" t="e">
        <f>#REF!</f>
        <v>#REF!</v>
      </c>
      <c r="BN70" s="257"/>
      <c r="BO70" s="257"/>
      <c r="BP70" s="257">
        <f t="shared" si="49"/>
        <v>0</v>
      </c>
      <c r="BQ70" s="257" t="e">
        <f>#REF!</f>
        <v>#REF!</v>
      </c>
      <c r="BR70" s="257"/>
      <c r="BS70" s="257"/>
      <c r="BT70" s="257"/>
      <c r="BU70" s="255"/>
    </row>
    <row r="71" spans="1:73" s="42" customFormat="1" ht="55.2" customHeight="1" x14ac:dyDescent="0.3">
      <c r="A71" s="44">
        <v>68</v>
      </c>
      <c r="B71" s="45">
        <v>840</v>
      </c>
      <c r="C71" s="45" t="s">
        <v>65</v>
      </c>
      <c r="D71" s="45">
        <v>40000</v>
      </c>
      <c r="E71" s="44">
        <v>0.56000000000000005</v>
      </c>
      <c r="F71" s="37">
        <v>0.16600000000000001</v>
      </c>
      <c r="G71" s="37">
        <v>0.12</v>
      </c>
      <c r="H71" s="37">
        <v>9.5000000000000001E-2</v>
      </c>
      <c r="I71" s="37">
        <v>6.2E-2</v>
      </c>
      <c r="J71" s="37">
        <v>4.4999999999999998E-2</v>
      </c>
      <c r="K71" s="37">
        <v>3.7999999999999999E-2</v>
      </c>
      <c r="L71" s="37">
        <v>2.1999999999999999E-2</v>
      </c>
      <c r="M71" s="37" t="str">
        <f t="shared" si="0"/>
        <v>0.166,0.12,0.095,0.062,0.045,0.038,0.022</v>
      </c>
      <c r="N71" s="37" t="s">
        <v>59</v>
      </c>
      <c r="O71" s="37"/>
      <c r="P71" s="38">
        <f t="shared" si="34"/>
        <v>840</v>
      </c>
      <c r="Q71" s="36">
        <f t="shared" si="50"/>
        <v>0</v>
      </c>
      <c r="R71" s="37">
        <f t="shared" si="35"/>
        <v>7.1000000000000008E-2</v>
      </c>
      <c r="S71" s="36">
        <f t="shared" si="51"/>
        <v>68</v>
      </c>
      <c r="T71" s="36">
        <f t="shared" si="52"/>
        <v>0</v>
      </c>
      <c r="U71" s="36">
        <f t="shared" si="53"/>
        <v>840</v>
      </c>
      <c r="V71" s="39">
        <f t="shared" si="54"/>
        <v>9.4499999999999987E-2</v>
      </c>
      <c r="W71" s="39">
        <f t="shared" si="36"/>
        <v>0</v>
      </c>
      <c r="X71" s="37">
        <f t="shared" si="55"/>
        <v>50.837499999999999</v>
      </c>
      <c r="Y71" s="39">
        <f t="shared" si="56"/>
        <v>0</v>
      </c>
      <c r="Z71" s="37"/>
      <c r="AA71" s="44">
        <v>0.35</v>
      </c>
      <c r="AB71" s="44">
        <v>0.35</v>
      </c>
      <c r="AC71" s="44">
        <v>0.35</v>
      </c>
      <c r="AD71" s="44" t="s">
        <v>60</v>
      </c>
      <c r="AE71" s="44">
        <f t="shared" si="37"/>
        <v>186.45999999999998</v>
      </c>
      <c r="AF71" s="44">
        <f t="shared" si="38"/>
        <v>227.88</v>
      </c>
      <c r="AG71" s="45" t="str">
        <f t="shared" si="39"/>
        <v>186.46 227.88</v>
      </c>
      <c r="AH71" s="44">
        <v>12</v>
      </c>
      <c r="AI71" s="47">
        <f t="shared" si="40"/>
        <v>77.710000000000008</v>
      </c>
      <c r="AJ71" s="47">
        <f t="shared" si="41"/>
        <v>94.97</v>
      </c>
      <c r="AK71" s="45" t="str">
        <f t="shared" si="42"/>
        <v>77.71 94.97</v>
      </c>
      <c r="AL71" s="36">
        <f t="shared" si="43"/>
        <v>145</v>
      </c>
      <c r="AM71" s="36">
        <f t="shared" si="44"/>
        <v>250</v>
      </c>
      <c r="AN71" s="44">
        <v>2385.5</v>
      </c>
      <c r="AO71" s="44">
        <v>227.9</v>
      </c>
      <c r="AP71" s="44">
        <v>95</v>
      </c>
      <c r="AQ71" s="35">
        <v>25</v>
      </c>
      <c r="AR71" s="46">
        <f t="shared" si="12"/>
        <v>0.65764084547292945</v>
      </c>
      <c r="AS71" s="47">
        <f t="shared" si="45"/>
        <v>1568.8022368756731</v>
      </c>
      <c r="AT71" s="47">
        <f t="shared" si="46"/>
        <v>198.44846828724823</v>
      </c>
      <c r="AU71" s="48">
        <f t="shared" si="47"/>
        <v>82.183188106073175</v>
      </c>
      <c r="AV71" s="257"/>
      <c r="AW71" s="257"/>
      <c r="AX71" s="257"/>
      <c r="AY71" s="257"/>
      <c r="AZ71" s="257"/>
      <c r="BA71" s="257"/>
      <c r="BB71" s="257"/>
      <c r="BC71" s="257"/>
      <c r="BD71" s="257"/>
      <c r="BE71" s="257"/>
      <c r="BF71" s="257"/>
      <c r="BG71" s="257"/>
      <c r="BH71" s="257"/>
      <c r="BI71" s="257"/>
      <c r="BJ71" s="257"/>
      <c r="BK71" s="257"/>
      <c r="BL71" s="257">
        <f t="shared" si="48"/>
        <v>0</v>
      </c>
      <c r="BM71" s="257" t="e">
        <f>#REF!</f>
        <v>#REF!</v>
      </c>
      <c r="BN71" s="257" t="e">
        <f t="shared" ref="BN71" si="57">IF(BL71&lt;BM71,"Safe","Unsafe")</f>
        <v>#REF!</v>
      </c>
      <c r="BO71" s="257"/>
      <c r="BP71" s="257">
        <f t="shared" si="49"/>
        <v>0</v>
      </c>
      <c r="BQ71" s="257" t="e">
        <f>#REF!</f>
        <v>#REF!</v>
      </c>
      <c r="BR71" s="257" t="e">
        <f t="shared" ref="BR71" si="58">IF(BP71&lt;BQ71,"Safe","Unsafe")</f>
        <v>#REF!</v>
      </c>
      <c r="BS71" s="257"/>
      <c r="BT71" s="257"/>
      <c r="BU71" s="255"/>
    </row>
    <row r="72" spans="1:73" s="42" customFormat="1" ht="55.2" customHeight="1" x14ac:dyDescent="0.3">
      <c r="A72" s="44">
        <v>69</v>
      </c>
      <c r="B72" s="45">
        <v>840</v>
      </c>
      <c r="C72" s="45" t="s">
        <v>66</v>
      </c>
      <c r="D72" s="45">
        <v>40000</v>
      </c>
      <c r="E72" s="44">
        <v>0.56000000000000005</v>
      </c>
      <c r="F72" s="37">
        <v>0.18099999999999999</v>
      </c>
      <c r="G72" s="37">
        <v>0.13400000000000001</v>
      </c>
      <c r="H72" s="37">
        <v>0.11700000000000001</v>
      </c>
      <c r="I72" s="37">
        <v>9.2999999999999999E-2</v>
      </c>
      <c r="J72" s="37">
        <v>6.6000000000000003E-2</v>
      </c>
      <c r="K72" s="37">
        <v>5.5E-2</v>
      </c>
      <c r="L72" s="37">
        <v>4.1000000000000002E-2</v>
      </c>
      <c r="M72" s="37" t="str">
        <f t="shared" ref="M72:M73" si="59">CONCATENATE(F72,",",G72,",",H72,",",I72,",",J72,",",K72,",",L72)</f>
        <v>0.181,0.134,0.117,0.093,0.066,0.055,0.041</v>
      </c>
      <c r="N72" s="37" t="s">
        <v>59</v>
      </c>
      <c r="O72" s="37"/>
      <c r="P72" s="38">
        <f t="shared" si="34"/>
        <v>840</v>
      </c>
      <c r="Q72" s="36">
        <f t="shared" si="50"/>
        <v>0</v>
      </c>
      <c r="R72" s="37">
        <f t="shared" si="35"/>
        <v>6.3999999999999987E-2</v>
      </c>
      <c r="S72" s="36">
        <f t="shared" si="51"/>
        <v>69</v>
      </c>
      <c r="T72" s="36">
        <f t="shared" si="52"/>
        <v>0</v>
      </c>
      <c r="U72" s="36">
        <f t="shared" si="53"/>
        <v>840</v>
      </c>
      <c r="V72" s="39">
        <f t="shared" si="54"/>
        <v>6.7500000000000004E-2</v>
      </c>
      <c r="W72" s="39">
        <f t="shared" si="36"/>
        <v>0</v>
      </c>
      <c r="X72" s="37">
        <f t="shared" si="55"/>
        <v>50.837499999999999</v>
      </c>
      <c r="Y72" s="39">
        <f t="shared" si="56"/>
        <v>0</v>
      </c>
      <c r="Z72" s="37"/>
      <c r="AA72" s="44">
        <v>0.35</v>
      </c>
      <c r="AB72" s="44">
        <v>0.35</v>
      </c>
      <c r="AC72" s="44">
        <v>0.35</v>
      </c>
      <c r="AD72" s="44" t="s">
        <v>60</v>
      </c>
      <c r="AE72" s="44">
        <f t="shared" si="37"/>
        <v>186.45999999999998</v>
      </c>
      <c r="AF72" s="44">
        <f t="shared" si="38"/>
        <v>227.88</v>
      </c>
      <c r="AG72" s="45" t="str">
        <f t="shared" si="39"/>
        <v>186.46 227.88</v>
      </c>
      <c r="AH72" s="44">
        <v>12</v>
      </c>
      <c r="AI72" s="47">
        <f t="shared" si="40"/>
        <v>77.710000000000008</v>
      </c>
      <c r="AJ72" s="47">
        <f t="shared" si="41"/>
        <v>94.97</v>
      </c>
      <c r="AK72" s="45" t="str">
        <f t="shared" si="42"/>
        <v>77.71 94.97</v>
      </c>
      <c r="AL72" s="36">
        <f t="shared" si="43"/>
        <v>145</v>
      </c>
      <c r="AM72" s="36">
        <f t="shared" si="44"/>
        <v>250</v>
      </c>
      <c r="AN72" s="44">
        <v>2377.4</v>
      </c>
      <c r="AO72" s="44">
        <v>227.7</v>
      </c>
      <c r="AP72" s="44">
        <v>94.9</v>
      </c>
      <c r="AQ72" s="35">
        <v>25</v>
      </c>
      <c r="AR72" s="46">
        <f t="shared" si="12"/>
        <v>0.65764084547292945</v>
      </c>
      <c r="AS72" s="47">
        <f t="shared" si="45"/>
        <v>1563.4753460273425</v>
      </c>
      <c r="AT72" s="47">
        <f t="shared" si="46"/>
        <v>198.27741889967663</v>
      </c>
      <c r="AU72" s="48">
        <f t="shared" si="47"/>
        <v>82.093281630882302</v>
      </c>
      <c r="AV72" s="257"/>
      <c r="AW72" s="257"/>
      <c r="AX72" s="257"/>
      <c r="AY72" s="257"/>
      <c r="AZ72" s="257"/>
      <c r="BA72" s="257"/>
      <c r="BB72" s="257"/>
      <c r="BC72" s="257"/>
      <c r="BD72" s="257"/>
      <c r="BE72" s="257"/>
      <c r="BF72" s="257"/>
      <c r="BG72" s="257"/>
      <c r="BH72" s="257"/>
      <c r="BI72" s="257"/>
      <c r="BJ72" s="257"/>
      <c r="BK72" s="257"/>
      <c r="BL72" s="257">
        <f t="shared" si="48"/>
        <v>0</v>
      </c>
      <c r="BM72" s="257" t="e">
        <f>#REF!</f>
        <v>#REF!</v>
      </c>
      <c r="BN72" s="257"/>
      <c r="BO72" s="257"/>
      <c r="BP72" s="257">
        <f t="shared" si="49"/>
        <v>0</v>
      </c>
      <c r="BQ72" s="257" t="e">
        <f>#REF!</f>
        <v>#REF!</v>
      </c>
      <c r="BR72" s="257"/>
      <c r="BS72" s="257"/>
      <c r="BT72" s="257"/>
      <c r="BU72" s="255"/>
    </row>
    <row r="73" spans="1:73" s="42" customFormat="1" ht="55.2" customHeight="1" x14ac:dyDescent="0.3">
      <c r="A73" s="44">
        <v>70</v>
      </c>
      <c r="B73" s="45">
        <v>840</v>
      </c>
      <c r="C73" s="45" t="s">
        <v>67</v>
      </c>
      <c r="D73" s="45">
        <v>40000</v>
      </c>
      <c r="E73" s="44">
        <v>0.56000000000000005</v>
      </c>
      <c r="F73" s="37">
        <v>0.27600000000000002</v>
      </c>
      <c r="G73" s="37">
        <v>0.22</v>
      </c>
      <c r="H73" s="37">
        <v>0.193</v>
      </c>
      <c r="I73" s="37">
        <v>0.16200000000000001</v>
      </c>
      <c r="J73" s="37">
        <v>0.114</v>
      </c>
      <c r="K73" s="37">
        <v>9.5000000000000001E-2</v>
      </c>
      <c r="L73" s="37">
        <v>6.9000000000000006E-2</v>
      </c>
      <c r="M73" s="37" t="str">
        <f t="shared" si="59"/>
        <v>0.276,0.22,0.193,0.162,0.114,0.095,0.069</v>
      </c>
      <c r="N73" s="37" t="s">
        <v>59</v>
      </c>
      <c r="O73" s="37"/>
      <c r="P73" s="38">
        <f t="shared" si="34"/>
        <v>840</v>
      </c>
      <c r="Q73" s="36">
        <f t="shared" si="50"/>
        <v>0</v>
      </c>
      <c r="R73" s="37">
        <f t="shared" si="35"/>
        <v>8.3000000000000018E-2</v>
      </c>
      <c r="S73" s="36">
        <f t="shared" si="51"/>
        <v>70</v>
      </c>
      <c r="T73" s="36">
        <f t="shared" si="52"/>
        <v>0</v>
      </c>
      <c r="U73" s="36">
        <f t="shared" si="53"/>
        <v>840</v>
      </c>
      <c r="V73" s="39">
        <f t="shared" si="54"/>
        <v>7.350000000000001E-2</v>
      </c>
      <c r="W73" s="39">
        <f t="shared" si="36"/>
        <v>0</v>
      </c>
      <c r="X73" s="37">
        <f t="shared" si="55"/>
        <v>50.837499999999999</v>
      </c>
      <c r="Y73" s="39">
        <f t="shared" si="56"/>
        <v>0</v>
      </c>
      <c r="Z73" s="37"/>
      <c r="AA73" s="44">
        <v>0.35</v>
      </c>
      <c r="AB73" s="44">
        <v>0.35</v>
      </c>
      <c r="AC73" s="44">
        <v>0.35</v>
      </c>
      <c r="AD73" s="44" t="s">
        <v>60</v>
      </c>
      <c r="AE73" s="44">
        <f t="shared" si="37"/>
        <v>186.45999999999998</v>
      </c>
      <c r="AF73" s="44">
        <f t="shared" si="38"/>
        <v>227.88</v>
      </c>
      <c r="AG73" s="45" t="str">
        <f t="shared" si="39"/>
        <v>186.46 227.88</v>
      </c>
      <c r="AH73" s="44">
        <v>12</v>
      </c>
      <c r="AI73" s="47">
        <f t="shared" si="40"/>
        <v>77.710000000000008</v>
      </c>
      <c r="AJ73" s="47">
        <f t="shared" si="41"/>
        <v>94.97</v>
      </c>
      <c r="AK73" s="45" t="str">
        <f t="shared" si="42"/>
        <v>77.71 94.97</v>
      </c>
      <c r="AL73" s="36">
        <f t="shared" si="43"/>
        <v>145</v>
      </c>
      <c r="AM73" s="36">
        <f t="shared" si="44"/>
        <v>250</v>
      </c>
      <c r="AN73" s="44">
        <v>2400</v>
      </c>
      <c r="AO73" s="44">
        <v>227.6</v>
      </c>
      <c r="AP73" s="44">
        <v>95</v>
      </c>
      <c r="AQ73" s="35">
        <v>25</v>
      </c>
      <c r="AR73" s="46">
        <f t="shared" ref="AR73" si="60">(1-0.238*LN(35))/(1-0.238*LN(AQ73))</f>
        <v>0.65764084547292945</v>
      </c>
      <c r="AS73" s="47">
        <f t="shared" si="45"/>
        <v>1578.3380291350306</v>
      </c>
      <c r="AT73" s="47">
        <f t="shared" si="46"/>
        <v>198.19187302267594</v>
      </c>
      <c r="AU73" s="48">
        <f t="shared" si="47"/>
        <v>82.183188106073175</v>
      </c>
      <c r="AV73" s="258"/>
      <c r="AW73" s="258"/>
      <c r="AX73" s="258"/>
      <c r="AY73" s="258"/>
      <c r="AZ73" s="258"/>
      <c r="BA73" s="258"/>
      <c r="BB73" s="258"/>
      <c r="BC73" s="258"/>
      <c r="BD73" s="258"/>
      <c r="BE73" s="258"/>
      <c r="BF73" s="258"/>
      <c r="BG73" s="258"/>
      <c r="BH73" s="258"/>
      <c r="BI73" s="258"/>
      <c r="BJ73" s="258"/>
      <c r="BK73" s="258"/>
      <c r="BL73" s="258">
        <f t="shared" si="48"/>
        <v>0</v>
      </c>
      <c r="BM73" s="258" t="e">
        <f>#REF!</f>
        <v>#REF!</v>
      </c>
      <c r="BN73" s="258"/>
      <c r="BO73" s="258"/>
      <c r="BP73" s="258">
        <f t="shared" si="49"/>
        <v>0</v>
      </c>
      <c r="BQ73" s="258" t="e">
        <f>#REF!</f>
        <v>#REF!</v>
      </c>
      <c r="BR73" s="258"/>
      <c r="BS73" s="258"/>
      <c r="BT73" s="258"/>
      <c r="BU73" s="255"/>
    </row>
    <row r="74" spans="1:73" ht="34.200000000000003" customHeight="1" x14ac:dyDescent="0.3">
      <c r="A74" s="18"/>
      <c r="B74" s="19"/>
      <c r="C74" s="19"/>
      <c r="D74" s="19"/>
      <c r="E74" s="18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  <c r="Q74" s="22"/>
      <c r="R74" s="20"/>
      <c r="S74" s="22"/>
      <c r="T74" s="22"/>
      <c r="U74" s="22">
        <f>SUM(U4:U73)</f>
        <v>29550</v>
      </c>
      <c r="V74" s="23"/>
      <c r="W74" s="23"/>
      <c r="X74" s="20"/>
      <c r="Y74" s="23"/>
      <c r="Z74" s="20"/>
      <c r="AA74" s="18"/>
      <c r="AB74" s="18"/>
      <c r="AC74" s="18"/>
      <c r="AD74" s="18"/>
      <c r="AE74" s="18"/>
      <c r="AF74" s="18"/>
      <c r="AG74" s="19"/>
      <c r="AH74" s="18"/>
      <c r="AI74" s="24"/>
      <c r="AJ74" s="24"/>
      <c r="AK74" s="19"/>
      <c r="AL74" s="22"/>
      <c r="AM74" s="22"/>
      <c r="AN74" s="18"/>
      <c r="AO74" s="18"/>
      <c r="AP74" s="18"/>
      <c r="AQ74" s="25"/>
      <c r="AR74" s="26"/>
      <c r="AS74" s="24"/>
      <c r="AT74" s="24"/>
      <c r="AU74" s="24"/>
      <c r="AV74" s="17"/>
      <c r="AW74" s="17"/>
      <c r="AX74" s="17"/>
      <c r="AY74" s="17"/>
      <c r="AZ74" s="17"/>
      <c r="BA74" s="29"/>
      <c r="BB74" s="17"/>
      <c r="BC74" s="17"/>
      <c r="BD74" s="17"/>
      <c r="BE74" s="17"/>
      <c r="BF74" s="17"/>
      <c r="BG74" s="17"/>
      <c r="BH74" s="17"/>
      <c r="BI74" s="17"/>
      <c r="BJ74" s="27"/>
      <c r="BK74" s="28"/>
      <c r="BL74" s="25"/>
      <c r="BM74" s="24"/>
      <c r="BN74" s="24"/>
      <c r="BO74" s="24"/>
      <c r="BP74" s="25"/>
      <c r="BQ74" s="24"/>
      <c r="BU74" s="255"/>
    </row>
    <row r="75" spans="1:73" ht="34.200000000000003" customHeight="1" x14ac:dyDescent="0.3">
      <c r="A75" s="18"/>
      <c r="B75" s="19"/>
      <c r="C75" s="19"/>
      <c r="D75" s="19"/>
      <c r="E75" s="18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  <c r="Q75" s="22"/>
      <c r="R75" s="20"/>
      <c r="S75" s="22"/>
      <c r="T75" s="22"/>
      <c r="U75" s="22"/>
      <c r="V75" s="23"/>
      <c r="W75" s="23"/>
      <c r="X75" s="20"/>
      <c r="Y75" s="23"/>
      <c r="Z75" s="20"/>
      <c r="AA75" s="18"/>
      <c r="AB75" s="18"/>
      <c r="AC75" s="18"/>
      <c r="AD75" s="18"/>
      <c r="AE75" s="18"/>
      <c r="AF75" s="18"/>
      <c r="AG75" s="19"/>
      <c r="AH75" s="18"/>
      <c r="AI75" s="24"/>
      <c r="AJ75" s="24"/>
      <c r="AK75" s="19"/>
      <c r="AL75" s="22"/>
      <c r="AM75" s="22"/>
      <c r="AN75" s="18"/>
      <c r="AO75" s="18"/>
      <c r="AP75" s="18"/>
      <c r="AQ75" s="25"/>
      <c r="AR75" s="26"/>
      <c r="AS75" s="24"/>
      <c r="AT75" s="24"/>
      <c r="AU75" s="24"/>
      <c r="AV75" s="17"/>
      <c r="AW75" s="17"/>
      <c r="AX75" s="17"/>
      <c r="AY75" s="32"/>
      <c r="AZ75" s="17"/>
      <c r="BA75" s="29"/>
      <c r="BB75" s="17"/>
      <c r="BC75" s="32"/>
      <c r="BD75" s="17"/>
      <c r="BE75" s="17"/>
      <c r="BF75" s="17"/>
      <c r="BG75" s="17"/>
      <c r="BH75" s="17"/>
      <c r="BI75" s="17"/>
      <c r="BJ75" s="27"/>
      <c r="BK75" s="28"/>
      <c r="BL75" s="25"/>
      <c r="BM75" s="24"/>
      <c r="BN75" s="24"/>
      <c r="BO75" s="24"/>
      <c r="BP75" s="25"/>
      <c r="BQ75" s="24"/>
      <c r="BU75" s="255"/>
    </row>
    <row r="76" spans="1:73" ht="34.200000000000003" customHeight="1" x14ac:dyDescent="0.3">
      <c r="A76" s="18"/>
      <c r="B76" s="19"/>
      <c r="C76" s="19"/>
      <c r="D76" s="19"/>
      <c r="E76" s="18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  <c r="Q76" s="22"/>
      <c r="R76" s="20"/>
      <c r="S76" s="22"/>
      <c r="T76" s="22"/>
      <c r="U76" s="22"/>
      <c r="V76" s="23"/>
      <c r="W76" s="23"/>
      <c r="X76" s="20"/>
      <c r="Y76" s="23"/>
      <c r="Z76" s="20"/>
      <c r="AA76" s="18"/>
      <c r="AB76" s="18"/>
      <c r="AC76" s="18"/>
      <c r="AD76" s="18"/>
      <c r="AE76" s="18"/>
      <c r="AF76" s="18"/>
      <c r="AG76" s="19"/>
      <c r="AH76" s="18"/>
      <c r="AI76" s="24"/>
      <c r="AJ76" s="24"/>
      <c r="AK76" s="19"/>
      <c r="AL76" s="22"/>
      <c r="AM76" s="22"/>
      <c r="AN76" s="18"/>
      <c r="AO76" s="18"/>
      <c r="AP76" s="18"/>
      <c r="AQ76" s="25"/>
      <c r="AR76" s="26"/>
      <c r="AS76" s="24"/>
      <c r="AT76" s="24"/>
      <c r="AU76" s="24"/>
      <c r="AV76" s="17"/>
      <c r="AW76" s="17"/>
      <c r="AX76" s="17"/>
      <c r="AY76" s="32"/>
      <c r="AZ76" s="17"/>
      <c r="BA76" s="29"/>
      <c r="BB76" s="17"/>
      <c r="BC76" s="32"/>
      <c r="BD76" s="17"/>
      <c r="BE76" s="17"/>
      <c r="BF76" s="17"/>
      <c r="BG76" s="17"/>
      <c r="BH76" s="17"/>
      <c r="BI76" s="17"/>
      <c r="BJ76" s="27"/>
      <c r="BK76" s="28"/>
      <c r="BL76" s="25"/>
      <c r="BM76" s="24"/>
      <c r="BN76" s="24"/>
      <c r="BO76" s="24"/>
      <c r="BP76" s="25"/>
      <c r="BQ76" s="24"/>
      <c r="BU76" s="255"/>
    </row>
    <row r="77" spans="1:73" ht="18" x14ac:dyDescent="0.3">
      <c r="C77" s="16" t="s">
        <v>12</v>
      </c>
      <c r="F77" s="15">
        <v>0.11899999999999999</v>
      </c>
      <c r="G77" s="15">
        <v>0.09</v>
      </c>
      <c r="H77" s="15">
        <v>7.2999999999999995E-2</v>
      </c>
      <c r="I77" s="15">
        <v>5.7000000000000002E-2</v>
      </c>
      <c r="J77" s="15">
        <v>0.04</v>
      </c>
      <c r="K77" s="15">
        <v>3.3000000000000002E-2</v>
      </c>
      <c r="L77" s="15">
        <v>2.6000000000000002E-2</v>
      </c>
      <c r="AL77" s="22"/>
      <c r="AM77" s="22"/>
      <c r="AQ77" s="25"/>
      <c r="BA77" s="29"/>
      <c r="BE77" s="17"/>
      <c r="BI77" s="17"/>
      <c r="BU77" s="255"/>
    </row>
    <row r="78" spans="1:73" x14ac:dyDescent="0.3">
      <c r="BU78" s="255"/>
    </row>
    <row r="94" spans="61:61" x14ac:dyDescent="0.3">
      <c r="BI94" s="4">
        <f>1622*12</f>
        <v>19464</v>
      </c>
    </row>
  </sheetData>
  <autoFilter ref="C1:C77" xr:uid="{00000000-0009-0000-0000-000006000000}"/>
  <mergeCells count="72">
    <mergeCell ref="BS2:BT2"/>
    <mergeCell ref="A1:BT1"/>
    <mergeCell ref="BS4:BS48"/>
    <mergeCell ref="BT4:BT48"/>
    <mergeCell ref="BS49:BS73"/>
    <mergeCell ref="BT49:BT73"/>
    <mergeCell ref="BG2:BH2"/>
    <mergeCell ref="BG4:BG48"/>
    <mergeCell ref="BH4:BH48"/>
    <mergeCell ref="BG49:BG73"/>
    <mergeCell ref="BH49:BH73"/>
    <mergeCell ref="BR49:BR73"/>
    <mergeCell ref="BQ49:BQ73"/>
    <mergeCell ref="AY49:AY73"/>
    <mergeCell ref="BC49:BC73"/>
    <mergeCell ref="BK49:BK73"/>
    <mergeCell ref="BO49:BO73"/>
    <mergeCell ref="BR4:BR48"/>
    <mergeCell ref="AZ49:AZ73"/>
    <mergeCell ref="BA49:BA73"/>
    <mergeCell ref="BB49:BB73"/>
    <mergeCell ref="BD49:BD73"/>
    <mergeCell ref="BE49:BE73"/>
    <mergeCell ref="BF49:BF73"/>
    <mergeCell ref="BI49:BI73"/>
    <mergeCell ref="BJ49:BJ73"/>
    <mergeCell ref="BL49:BL73"/>
    <mergeCell ref="BD4:BD48"/>
    <mergeCell ref="BE4:BE48"/>
    <mergeCell ref="BP4:BP48"/>
    <mergeCell ref="BQ4:BQ48"/>
    <mergeCell ref="BU65:BU78"/>
    <mergeCell ref="AV4:AV48"/>
    <mergeCell ref="AW4:AW48"/>
    <mergeCell ref="AX4:AX48"/>
    <mergeCell ref="AV49:AV73"/>
    <mergeCell ref="AW49:AW73"/>
    <mergeCell ref="AX49:AX73"/>
    <mergeCell ref="BM49:BM73"/>
    <mergeCell ref="BN49:BN73"/>
    <mergeCell ref="BP49:BP73"/>
    <mergeCell ref="BJ4:BJ48"/>
    <mergeCell ref="BK4:BK48"/>
    <mergeCell ref="BL4:BL48"/>
    <mergeCell ref="BM4:BM48"/>
    <mergeCell ref="BB4:BB48"/>
    <mergeCell ref="BC4:BC48"/>
    <mergeCell ref="AY4:AY48"/>
    <mergeCell ref="AZ4:AZ48"/>
    <mergeCell ref="BA4:BA48"/>
    <mergeCell ref="BN4:BN48"/>
    <mergeCell ref="BO4:BO48"/>
    <mergeCell ref="BF4:BF48"/>
    <mergeCell ref="BI4:BI48"/>
    <mergeCell ref="BI2:BI3"/>
    <mergeCell ref="BJ2:BJ3"/>
    <mergeCell ref="BL2:BR2"/>
    <mergeCell ref="AN2:AP2"/>
    <mergeCell ref="AQ2:AQ3"/>
    <mergeCell ref="AR2:AR3"/>
    <mergeCell ref="AS2:AU2"/>
    <mergeCell ref="AV2:AX2"/>
    <mergeCell ref="AZ2:BF2"/>
    <mergeCell ref="F2:L2"/>
    <mergeCell ref="AA2:AC2"/>
    <mergeCell ref="AD2:AK2"/>
    <mergeCell ref="AL2:AM2"/>
    <mergeCell ref="A2:A3"/>
    <mergeCell ref="B2:B3"/>
    <mergeCell ref="C2:C3"/>
    <mergeCell ref="D2:D3"/>
    <mergeCell ref="E2:E3"/>
  </mergeCells>
  <printOptions horizontalCentered="1"/>
  <pageMargins left="0.25" right="0.2" top="0.75" bottom="0.75" header="0.3" footer="0.3"/>
  <pageSetup paperSize="8" scale="25" fitToHeight="100" orientation="landscape" horizontalDpi="1200" verticalDpi="1200" r:id="rId1"/>
  <headerFooter>
    <oddHeader>&amp;C&amp;20 &amp;R&amp;16ANNEXURE 1</oddHeader>
  </headerFooter>
  <rowBreaks count="1" manualBreakCount="1">
    <brk id="48" max="7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U94"/>
  <sheetViews>
    <sheetView view="pageBreakPreview" topLeftCell="BB2" zoomScale="25" zoomScaleNormal="55" zoomScaleSheetLayoutView="25" workbookViewId="0">
      <selection activeCell="V19" sqref="V19"/>
    </sheetView>
  </sheetViews>
  <sheetFormatPr defaultColWidth="9.109375" defaultRowHeight="14.4" x14ac:dyDescent="0.3"/>
  <cols>
    <col min="1" max="1" width="13.109375" style="15" customWidth="1"/>
    <col min="2" max="2" width="15.88671875" style="16" customWidth="1"/>
    <col min="3" max="3" width="11.5546875" style="16" customWidth="1"/>
    <col min="4" max="4" width="16.44140625" style="15" bestFit="1" customWidth="1"/>
    <col min="5" max="5" width="12.44140625" style="15" bestFit="1" customWidth="1"/>
    <col min="6" max="12" width="10.44140625" style="15" bestFit="1" customWidth="1"/>
    <col min="13" max="13" width="52.5546875" style="15" hidden="1" customWidth="1"/>
    <col min="14" max="14" width="34" style="15" customWidth="1"/>
    <col min="15" max="15" width="17.6640625" style="15" customWidth="1"/>
    <col min="16" max="16" width="12.44140625" style="15" customWidth="1"/>
    <col min="17" max="17" width="15.6640625" style="15" customWidth="1"/>
    <col min="18" max="18" width="22.33203125" style="15" customWidth="1"/>
    <col min="19" max="19" width="23.109375" style="15" customWidth="1"/>
    <col min="20" max="20" width="27.33203125" style="15" customWidth="1"/>
    <col min="21" max="21" width="23.6640625" style="15" customWidth="1"/>
    <col min="22" max="22" width="31.5546875" style="15" customWidth="1"/>
    <col min="23" max="23" width="27.33203125" style="15" customWidth="1"/>
    <col min="24" max="24" width="24" style="15" customWidth="1"/>
    <col min="25" max="25" width="14.33203125" style="15" customWidth="1"/>
    <col min="26" max="26" width="32.33203125" style="15" customWidth="1"/>
    <col min="27" max="27" width="15.6640625" style="15" customWidth="1"/>
    <col min="28" max="28" width="12.33203125" style="15" customWidth="1"/>
    <col min="29" max="29" width="13" style="15" customWidth="1"/>
    <col min="30" max="30" width="21" style="15" customWidth="1"/>
    <col min="31" max="31" width="12.33203125" style="15" hidden="1" customWidth="1"/>
    <col min="32" max="32" width="15.6640625" style="15" hidden="1" customWidth="1"/>
    <col min="33" max="33" width="24.109375" style="15" customWidth="1"/>
    <col min="34" max="34" width="9.44140625" style="15" hidden="1" customWidth="1"/>
    <col min="35" max="36" width="13.88671875" style="15" hidden="1" customWidth="1"/>
    <col min="37" max="37" width="20.88671875" style="15" customWidth="1"/>
    <col min="38" max="38" width="22.33203125" style="15" customWidth="1"/>
    <col min="39" max="39" width="17.6640625" style="15" customWidth="1"/>
    <col min="40" max="40" width="22.33203125" style="15" customWidth="1"/>
    <col min="41" max="41" width="17.6640625" style="15" customWidth="1"/>
    <col min="42" max="42" width="19.33203125" style="15" customWidth="1"/>
    <col min="43" max="43" width="17.44140625" style="15" customWidth="1"/>
    <col min="44" max="44" width="17.5546875" style="15" customWidth="1"/>
    <col min="45" max="45" width="19.33203125" style="15" customWidth="1"/>
    <col min="46" max="46" width="17.44140625" style="15" customWidth="1"/>
    <col min="47" max="47" width="16.6640625" style="15" customWidth="1"/>
    <col min="48" max="48" width="18.6640625" style="15" customWidth="1"/>
    <col min="49" max="49" width="17.88671875" style="15" customWidth="1"/>
    <col min="50" max="50" width="18.33203125" style="15" customWidth="1"/>
    <col min="51" max="51" width="15.5546875" style="33" customWidth="1"/>
    <col min="52" max="52" width="26.44140625" style="15" customWidth="1"/>
    <col min="53" max="53" width="26" style="4" customWidth="1"/>
    <col min="54" max="54" width="20.33203125" style="4" customWidth="1"/>
    <col min="55" max="55" width="17.109375" style="34" customWidth="1"/>
    <col min="56" max="56" width="30.6640625" style="4" customWidth="1"/>
    <col min="57" max="57" width="27" style="4" customWidth="1"/>
    <col min="58" max="60" width="22.44140625" style="4" customWidth="1"/>
    <col min="61" max="61" width="15.109375" style="4" customWidth="1"/>
    <col min="62" max="62" width="23.109375" style="4" customWidth="1"/>
    <col min="63" max="63" width="14.44140625" style="4" customWidth="1"/>
    <col min="64" max="64" width="27.6640625" style="4" customWidth="1"/>
    <col min="65" max="65" width="25.44140625" style="4" customWidth="1"/>
    <col min="66" max="66" width="20.44140625" style="4" customWidth="1"/>
    <col min="67" max="67" width="13" style="4" customWidth="1"/>
    <col min="68" max="69" width="27.33203125" style="4" bestFit="1" customWidth="1"/>
    <col min="70" max="70" width="15.33203125" style="15" customWidth="1"/>
    <col min="71" max="71" width="22.88671875" style="15" customWidth="1"/>
    <col min="72" max="72" width="24.5546875" style="15" customWidth="1"/>
    <col min="73" max="16384" width="9.109375" style="15"/>
  </cols>
  <sheetData>
    <row r="1" spans="1:72" s="5" customFormat="1" ht="40.200000000000003" customHeight="1" x14ac:dyDescent="0.3">
      <c r="A1" s="264" t="s">
        <v>69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  <c r="BJ1" s="265"/>
      <c r="BK1" s="265"/>
      <c r="BL1" s="265"/>
      <c r="BM1" s="265"/>
      <c r="BN1" s="265"/>
      <c r="BO1" s="265"/>
      <c r="BP1" s="265"/>
      <c r="BQ1" s="265"/>
      <c r="BR1" s="265"/>
      <c r="BS1" s="265"/>
      <c r="BT1" s="265"/>
    </row>
    <row r="2" spans="1:72" s="10" customFormat="1" ht="42.6" customHeight="1" x14ac:dyDescent="0.3">
      <c r="A2" s="268" t="s">
        <v>14</v>
      </c>
      <c r="B2" s="269" t="s">
        <v>15</v>
      </c>
      <c r="C2" s="270" t="s">
        <v>62</v>
      </c>
      <c r="D2" s="272" t="s">
        <v>16</v>
      </c>
      <c r="E2" s="268" t="s">
        <v>17</v>
      </c>
      <c r="F2" s="272" t="s">
        <v>18</v>
      </c>
      <c r="G2" s="272"/>
      <c r="H2" s="272"/>
      <c r="I2" s="272"/>
      <c r="J2" s="272"/>
      <c r="K2" s="272"/>
      <c r="L2" s="272"/>
      <c r="M2" s="6"/>
      <c r="N2" s="6"/>
      <c r="O2" s="6"/>
      <c r="P2" s="6"/>
      <c r="Q2" s="6"/>
      <c r="R2" s="6"/>
      <c r="S2" s="6"/>
      <c r="T2" s="7">
        <f>SUM(T4:T73)</f>
        <v>840</v>
      </c>
      <c r="U2" s="7">
        <f>$U$73</f>
        <v>840</v>
      </c>
      <c r="V2" s="6"/>
      <c r="W2" s="6"/>
      <c r="X2" s="8">
        <f>+X73</f>
        <v>50.837499999999999</v>
      </c>
      <c r="Y2" s="6"/>
      <c r="Z2" s="6"/>
      <c r="AA2" s="272" t="s">
        <v>19</v>
      </c>
      <c r="AB2" s="272"/>
      <c r="AC2" s="272"/>
      <c r="AD2" s="272" t="s">
        <v>20</v>
      </c>
      <c r="AE2" s="272"/>
      <c r="AF2" s="272"/>
      <c r="AG2" s="272"/>
      <c r="AH2" s="272"/>
      <c r="AI2" s="272"/>
      <c r="AJ2" s="272"/>
      <c r="AK2" s="272"/>
      <c r="AL2" s="272" t="s">
        <v>21</v>
      </c>
      <c r="AM2" s="272"/>
      <c r="AN2" s="272" t="s">
        <v>22</v>
      </c>
      <c r="AO2" s="272"/>
      <c r="AP2" s="272"/>
      <c r="AQ2" s="268" t="s">
        <v>23</v>
      </c>
      <c r="AR2" s="268" t="s">
        <v>24</v>
      </c>
      <c r="AS2" s="272" t="s">
        <v>25</v>
      </c>
      <c r="AT2" s="272"/>
      <c r="AU2" s="272"/>
      <c r="AV2" s="277" t="s">
        <v>26</v>
      </c>
      <c r="AW2" s="278"/>
      <c r="AX2" s="279"/>
      <c r="AY2" s="30"/>
      <c r="AZ2" s="273" t="s">
        <v>68</v>
      </c>
      <c r="BA2" s="274"/>
      <c r="BB2" s="274"/>
      <c r="BC2" s="274"/>
      <c r="BD2" s="274"/>
      <c r="BE2" s="274"/>
      <c r="BF2" s="275"/>
      <c r="BG2" s="281" t="s">
        <v>70</v>
      </c>
      <c r="BH2" s="282"/>
      <c r="BI2" s="268" t="s">
        <v>27</v>
      </c>
      <c r="BJ2" s="268" t="s">
        <v>28</v>
      </c>
      <c r="BK2" s="9"/>
      <c r="BL2" s="280" t="s">
        <v>29</v>
      </c>
      <c r="BM2" s="280"/>
      <c r="BN2" s="280"/>
      <c r="BO2" s="280"/>
      <c r="BP2" s="280"/>
      <c r="BQ2" s="280"/>
      <c r="BR2" s="280"/>
      <c r="BS2" s="266" t="s">
        <v>71</v>
      </c>
      <c r="BT2" s="267"/>
    </row>
    <row r="3" spans="1:72" s="10" customFormat="1" ht="94.5" customHeight="1" x14ac:dyDescent="0.3">
      <c r="A3" s="268"/>
      <c r="B3" s="269"/>
      <c r="C3" s="271"/>
      <c r="D3" s="272"/>
      <c r="E3" s="268"/>
      <c r="F3" s="6" t="s">
        <v>4</v>
      </c>
      <c r="G3" s="6" t="s">
        <v>5</v>
      </c>
      <c r="H3" s="6" t="s">
        <v>6</v>
      </c>
      <c r="I3" s="6" t="s">
        <v>7</v>
      </c>
      <c r="J3" s="6" t="s">
        <v>8</v>
      </c>
      <c r="K3" s="6" t="s">
        <v>9</v>
      </c>
      <c r="L3" s="6" t="s">
        <v>30</v>
      </c>
      <c r="M3" s="6"/>
      <c r="N3" s="6"/>
      <c r="O3" s="6"/>
      <c r="P3" s="11" t="s">
        <v>31</v>
      </c>
      <c r="Q3" s="11" t="s">
        <v>32</v>
      </c>
      <c r="R3" s="12" t="s">
        <v>33</v>
      </c>
      <c r="S3" s="12" t="s">
        <v>34</v>
      </c>
      <c r="T3" s="12" t="s">
        <v>35</v>
      </c>
      <c r="U3" s="12" t="s">
        <v>36</v>
      </c>
      <c r="V3" s="12" t="s">
        <v>37</v>
      </c>
      <c r="W3" s="12" t="s">
        <v>38</v>
      </c>
      <c r="X3" s="12" t="s">
        <v>39</v>
      </c>
      <c r="Y3" s="11" t="s">
        <v>40</v>
      </c>
      <c r="Z3" s="6"/>
      <c r="AA3" s="6" t="s">
        <v>41</v>
      </c>
      <c r="AB3" s="6" t="s">
        <v>42</v>
      </c>
      <c r="AC3" s="6" t="s">
        <v>43</v>
      </c>
      <c r="AD3" s="6" t="s">
        <v>41</v>
      </c>
      <c r="AE3" s="9" t="s">
        <v>44</v>
      </c>
      <c r="AF3" s="9" t="s">
        <v>45</v>
      </c>
      <c r="AG3" s="6" t="s">
        <v>42</v>
      </c>
      <c r="AH3" s="9" t="s">
        <v>46</v>
      </c>
      <c r="AI3" s="9" t="s">
        <v>47</v>
      </c>
      <c r="AJ3" s="9" t="s">
        <v>48</v>
      </c>
      <c r="AK3" s="6" t="s">
        <v>43</v>
      </c>
      <c r="AL3" s="6" t="s">
        <v>41</v>
      </c>
      <c r="AM3" s="6" t="s">
        <v>42</v>
      </c>
      <c r="AN3" s="6" t="s">
        <v>41</v>
      </c>
      <c r="AO3" s="6" t="s">
        <v>42</v>
      </c>
      <c r="AP3" s="6" t="s">
        <v>43</v>
      </c>
      <c r="AQ3" s="268"/>
      <c r="AR3" s="268"/>
      <c r="AS3" s="9" t="s">
        <v>49</v>
      </c>
      <c r="AT3" s="9" t="s">
        <v>50</v>
      </c>
      <c r="AU3" s="9" t="s">
        <v>51</v>
      </c>
      <c r="AV3" s="13" t="s">
        <v>41</v>
      </c>
      <c r="AW3" s="13" t="s">
        <v>42</v>
      </c>
      <c r="AX3" s="13" t="s">
        <v>43</v>
      </c>
      <c r="AY3" s="31"/>
      <c r="AZ3" s="14" t="s">
        <v>52</v>
      </c>
      <c r="BA3" s="14" t="s">
        <v>53</v>
      </c>
      <c r="BB3" s="14" t="s">
        <v>54</v>
      </c>
      <c r="BC3" s="31"/>
      <c r="BD3" s="14" t="s">
        <v>55</v>
      </c>
      <c r="BE3" s="14" t="s">
        <v>56</v>
      </c>
      <c r="BF3" s="14" t="s">
        <v>54</v>
      </c>
      <c r="BG3" s="14" t="s">
        <v>72</v>
      </c>
      <c r="BH3" s="14" t="s">
        <v>73</v>
      </c>
      <c r="BI3" s="276"/>
      <c r="BJ3" s="276"/>
      <c r="BK3" s="14"/>
      <c r="BL3" s="14" t="s">
        <v>57</v>
      </c>
      <c r="BM3" s="14" t="s">
        <v>53</v>
      </c>
      <c r="BN3" s="14" t="s">
        <v>54</v>
      </c>
      <c r="BO3" s="14"/>
      <c r="BP3" s="14" t="s">
        <v>58</v>
      </c>
      <c r="BQ3" s="14" t="s">
        <v>56</v>
      </c>
      <c r="BR3" s="14" t="s">
        <v>54</v>
      </c>
      <c r="BS3" s="14" t="s">
        <v>72</v>
      </c>
      <c r="BT3" s="14" t="s">
        <v>73</v>
      </c>
    </row>
    <row r="4" spans="1:72" s="42" customFormat="1" ht="55.2" customHeight="1" x14ac:dyDescent="0.3">
      <c r="A4" s="35">
        <v>1</v>
      </c>
      <c r="B4" s="36">
        <v>0</v>
      </c>
      <c r="C4" s="36" t="s">
        <v>63</v>
      </c>
      <c r="D4" s="36">
        <v>40000</v>
      </c>
      <c r="E4" s="35">
        <v>0.56000000000000005</v>
      </c>
      <c r="F4" s="37">
        <v>0.14899999999999999</v>
      </c>
      <c r="G4" s="37">
        <v>0.108</v>
      </c>
      <c r="H4" s="37">
        <v>8.8999999999999996E-2</v>
      </c>
      <c r="I4" s="37">
        <v>6.8000000000000005E-2</v>
      </c>
      <c r="J4" s="37">
        <v>4.4999999999999998E-2</v>
      </c>
      <c r="K4" s="37">
        <v>3.6999999999999998E-2</v>
      </c>
      <c r="L4" s="37">
        <v>2.7E-2</v>
      </c>
      <c r="M4" s="37" t="str">
        <f t="shared" ref="M4:M71" si="0">CONCATENATE(F4,",",G4,",",H4,",",I4,",",J4,",",K4,",",L4)</f>
        <v>0.149,0.108,0.089,0.068,0.045,0.037,0.027</v>
      </c>
      <c r="N4" s="37" t="s">
        <v>59</v>
      </c>
      <c r="O4" s="37"/>
      <c r="P4" s="38">
        <f>+B4</f>
        <v>0</v>
      </c>
      <c r="Q4" s="36">
        <v>0</v>
      </c>
      <c r="R4" s="37">
        <f>+F4-H4</f>
        <v>0.06</v>
      </c>
      <c r="S4" s="36">
        <v>1</v>
      </c>
      <c r="T4" s="36">
        <v>0</v>
      </c>
      <c r="U4" s="36">
        <f>+T4</f>
        <v>0</v>
      </c>
      <c r="V4" s="39">
        <v>0</v>
      </c>
      <c r="W4" s="39">
        <f>V4*T4</f>
        <v>0</v>
      </c>
      <c r="X4" s="39">
        <f>+W4</f>
        <v>0</v>
      </c>
      <c r="Y4" s="39">
        <f>X4-(($X$2/$U$2)*U4)</f>
        <v>0</v>
      </c>
      <c r="Z4" s="37"/>
      <c r="AA4" s="35">
        <v>0.35</v>
      </c>
      <c r="AB4" s="35">
        <v>0.35</v>
      </c>
      <c r="AC4" s="35">
        <v>0.35</v>
      </c>
      <c r="AD4" s="35" t="s">
        <v>60</v>
      </c>
      <c r="AE4" s="35">
        <f>ROUNDUP(0.2*(AM4)^0.45*AI4,2)</f>
        <v>186.45999999999998</v>
      </c>
      <c r="AF4" s="35">
        <f>ROUNDUP(0.2*(AM4)^0.45*AJ4,2)</f>
        <v>227.88</v>
      </c>
      <c r="AG4" s="36" t="str">
        <f>CONCATENATE(AE4," ",AF4)</f>
        <v>186.46 227.88</v>
      </c>
      <c r="AH4" s="35">
        <v>12</v>
      </c>
      <c r="AI4" s="40">
        <f>ROUNDUP(0.9*17.6*AH4^0.64,2)</f>
        <v>77.710000000000008</v>
      </c>
      <c r="AJ4" s="40">
        <f>ROUNDUP(1.1*17.6*AH4^0.64,2)</f>
        <v>94.97</v>
      </c>
      <c r="AK4" s="36" t="str">
        <f>CONCATENATE(AI4," ",AJ4)</f>
        <v>77.71 94.97</v>
      </c>
      <c r="AL4" s="36">
        <f>50+95</f>
        <v>145</v>
      </c>
      <c r="AM4" s="36">
        <f>115+135</f>
        <v>250</v>
      </c>
      <c r="AN4" s="40">
        <v>2398.4</v>
      </c>
      <c r="AO4" s="40">
        <v>227.4</v>
      </c>
      <c r="AP4" s="40">
        <v>94.9</v>
      </c>
      <c r="AQ4" s="35">
        <v>28</v>
      </c>
      <c r="AR4" s="37">
        <f>(1-0.238*LN(35))/(1-0.238*LN(AQ4))</f>
        <v>0.74335863242428823</v>
      </c>
      <c r="AS4" s="40">
        <f>AR4*AN4</f>
        <v>1782.871344006413</v>
      </c>
      <c r="AT4" s="40">
        <f>10.5523*AO4^0.624-113.857</f>
        <v>198.02073885954385</v>
      </c>
      <c r="AU4" s="41">
        <f>3.351*AP4^0.7688-28.9</f>
        <v>82.093281630882302</v>
      </c>
      <c r="AV4" s="259">
        <v>1769.3420000000001</v>
      </c>
      <c r="AW4" s="259">
        <v>197.50700000000001</v>
      </c>
      <c r="AX4" s="259">
        <v>82.093279999999993</v>
      </c>
      <c r="AY4" s="259">
        <v>2.6140000000000001E-4</v>
      </c>
      <c r="AZ4" s="259">
        <f>AY4*10^6</f>
        <v>261.40000000000003</v>
      </c>
      <c r="BA4" s="259">
        <f>(1/($BI$4*10^6/(0.711*10^-4*(1/AV4)^0.854))^(1/3.89))*10^6</f>
        <v>198.83264108441233</v>
      </c>
      <c r="BB4" s="259" t="str">
        <f>IF(AZ4&lt;BA4,"Safe","Unsafe")</f>
        <v>Unsafe</v>
      </c>
      <c r="BC4" s="259">
        <v>5.2019999999999996E-4</v>
      </c>
      <c r="BD4" s="259">
        <f>BC4*10^6</f>
        <v>520.19999999999993</v>
      </c>
      <c r="BE4" s="259">
        <f>(1/((($BI$4*10^6/(1.41*10^-8)))^(1/4.5337)))*10^6</f>
        <v>416.02417627014421</v>
      </c>
      <c r="BF4" s="259" t="str">
        <f>IF(BD4&lt;BE4,"Safe","Unsafe")</f>
        <v>Unsafe</v>
      </c>
      <c r="BG4" s="286">
        <f>(0.711*10^-4*(1/AY4)^3.89*(1/AV4)^0.854)/10^6</f>
        <v>10.349505889522224</v>
      </c>
      <c r="BH4" s="259">
        <f>(1.41*10^-8*(1/BC4)^4.5337)/10^6</f>
        <v>10.892250145739434</v>
      </c>
      <c r="BI4" s="283">
        <v>30</v>
      </c>
      <c r="BJ4" s="283">
        <v>40</v>
      </c>
      <c r="BK4" s="259">
        <v>1.9650000000000001E-4</v>
      </c>
      <c r="BL4" s="259">
        <f>BK4*10^6</f>
        <v>196.5</v>
      </c>
      <c r="BM4" s="259">
        <f>BA4</f>
        <v>198.83264108441233</v>
      </c>
      <c r="BN4" s="259" t="str">
        <f>IF(BL4&lt;BM4,"Safe","Unsafe")</f>
        <v>Safe</v>
      </c>
      <c r="BO4" s="259">
        <v>3.8779999999999999E-4</v>
      </c>
      <c r="BP4" s="259">
        <f>BO4*10^6</f>
        <v>387.8</v>
      </c>
      <c r="BQ4" s="259">
        <f>BE4</f>
        <v>416.02417627014421</v>
      </c>
      <c r="BR4" s="259" t="str">
        <f>IF(BP4&lt;BQ4,"Safe","Unsafe")</f>
        <v>Safe</v>
      </c>
      <c r="BS4" s="286">
        <f>(0.711*10^-4*(1/BK4)^3.89*(1/AV4)^0.854)/10^6</f>
        <v>31.409281150007303</v>
      </c>
      <c r="BT4" s="259">
        <f>(1.41*10^-8*(1/BO4)^4.5337)/10^6</f>
        <v>41.252275386528936</v>
      </c>
    </row>
    <row r="5" spans="1:72" s="42" customFormat="1" ht="55.2" customHeight="1" x14ac:dyDescent="0.3">
      <c r="A5" s="35">
        <v>2</v>
      </c>
      <c r="B5" s="36">
        <v>0</v>
      </c>
      <c r="C5" s="36" t="s">
        <v>64</v>
      </c>
      <c r="D5" s="36">
        <v>40000</v>
      </c>
      <c r="E5" s="35">
        <v>0.56000000000000005</v>
      </c>
      <c r="F5" s="37">
        <v>0.12</v>
      </c>
      <c r="G5" s="37">
        <v>8.3000000000000004E-2</v>
      </c>
      <c r="H5" s="37">
        <v>6.9000000000000006E-2</v>
      </c>
      <c r="I5" s="37">
        <v>5.6000000000000001E-2</v>
      </c>
      <c r="J5" s="37">
        <v>0.04</v>
      </c>
      <c r="K5" s="37">
        <v>3.3000000000000002E-2</v>
      </c>
      <c r="L5" s="37">
        <v>2.4E-2</v>
      </c>
      <c r="M5" s="37" t="str">
        <f t="shared" si="0"/>
        <v>0.12,0.083,0.069,0.056,0.04,0.033,0.024</v>
      </c>
      <c r="N5" s="37" t="s">
        <v>59</v>
      </c>
      <c r="O5" s="37"/>
      <c r="P5" s="38">
        <f t="shared" ref="P5:P68" si="1">+B5</f>
        <v>0</v>
      </c>
      <c r="Q5" s="36">
        <f>+P5-P4</f>
        <v>0</v>
      </c>
      <c r="R5" s="37">
        <f t="shared" ref="R5:R68" si="2">+F5-H5</f>
        <v>5.099999999999999E-2</v>
      </c>
      <c r="S5" s="36">
        <f>+S4+1</f>
        <v>2</v>
      </c>
      <c r="T5" s="36">
        <f>+P5-P4</f>
        <v>0</v>
      </c>
      <c r="U5" s="36">
        <f>+T5+U4</f>
        <v>0</v>
      </c>
      <c r="V5" s="39">
        <f>(R5+R4)/2</f>
        <v>5.5499999999999994E-2</v>
      </c>
      <c r="W5" s="39">
        <f t="shared" ref="W5:W68" si="3">V5*T5</f>
        <v>0</v>
      </c>
      <c r="X5" s="37">
        <f>+X4+W5</f>
        <v>0</v>
      </c>
      <c r="Y5" s="39">
        <f>X5-(($X$2/$U$2)*U5)</f>
        <v>0</v>
      </c>
      <c r="Z5" s="37"/>
      <c r="AA5" s="35">
        <v>0.35</v>
      </c>
      <c r="AB5" s="35">
        <v>0.35</v>
      </c>
      <c r="AC5" s="35">
        <v>0.35</v>
      </c>
      <c r="AD5" s="35" t="s">
        <v>60</v>
      </c>
      <c r="AE5" s="35">
        <f t="shared" ref="AE5:AE68" si="4">ROUNDUP(0.2*(AM5)^0.45*AI5,2)</f>
        <v>186.45999999999998</v>
      </c>
      <c r="AF5" s="35">
        <f t="shared" ref="AF5:AF68" si="5">ROUNDUP(0.2*(AM5)^0.45*AJ5,2)</f>
        <v>227.88</v>
      </c>
      <c r="AG5" s="36" t="str">
        <f t="shared" ref="AG5:AG68" si="6">CONCATENATE(AE5," ",AF5)</f>
        <v>186.46 227.88</v>
      </c>
      <c r="AH5" s="35">
        <v>12</v>
      </c>
      <c r="AI5" s="40">
        <f t="shared" ref="AI5:AI68" si="7">ROUNDUP(0.9*17.6*AH5^0.64,2)</f>
        <v>77.710000000000008</v>
      </c>
      <c r="AJ5" s="40">
        <f t="shared" ref="AJ5:AJ68" si="8">ROUNDUP(1.1*17.6*AH5^0.64,2)</f>
        <v>94.97</v>
      </c>
      <c r="AK5" s="36" t="str">
        <f t="shared" ref="AK5:AK68" si="9">CONCATENATE(AI5," ",AJ5)</f>
        <v>77.71 94.97</v>
      </c>
      <c r="AL5" s="36">
        <f t="shared" ref="AL5:AL68" si="10">50+95</f>
        <v>145</v>
      </c>
      <c r="AM5" s="36">
        <f t="shared" ref="AM5:AM68" si="11">115+135</f>
        <v>250</v>
      </c>
      <c r="AN5" s="40">
        <v>2396.8000000000002</v>
      </c>
      <c r="AO5" s="40">
        <v>227.4</v>
      </c>
      <c r="AP5" s="40">
        <v>94.9</v>
      </c>
      <c r="AQ5" s="35">
        <v>28</v>
      </c>
      <c r="AR5" s="37">
        <f t="shared" ref="AR5:AR72" si="12">(1-0.238*LN(35))/(1-0.238*LN(AQ5))</f>
        <v>0.74335863242428823</v>
      </c>
      <c r="AS5" s="40">
        <f t="shared" ref="AS5:AS68" si="13">AR5*AN5</f>
        <v>1781.6819701945342</v>
      </c>
      <c r="AT5" s="40">
        <f t="shared" ref="AT5:AT68" si="14">10.5523*AO5^0.624-113.857</f>
        <v>198.02073885954385</v>
      </c>
      <c r="AU5" s="41">
        <f t="shared" ref="AU5:AU68" si="15">3.351*AP5^0.7688-28.9</f>
        <v>82.093281630882302</v>
      </c>
      <c r="AV5" s="260"/>
      <c r="AW5" s="260"/>
      <c r="AX5" s="260"/>
      <c r="AY5" s="260"/>
      <c r="AZ5" s="260"/>
      <c r="BA5" s="260"/>
      <c r="BB5" s="260"/>
      <c r="BC5" s="260"/>
      <c r="BD5" s="260"/>
      <c r="BE5" s="260"/>
      <c r="BF5" s="260"/>
      <c r="BG5" s="287"/>
      <c r="BH5" s="260"/>
      <c r="BI5" s="284"/>
      <c r="BJ5" s="284"/>
      <c r="BK5" s="260"/>
      <c r="BL5" s="260">
        <f t="shared" ref="BL5:BL68" si="16">BK5*10^6</f>
        <v>0</v>
      </c>
      <c r="BM5" s="260" t="e">
        <f>#REF!</f>
        <v>#REF!</v>
      </c>
      <c r="BN5" s="260"/>
      <c r="BO5" s="260"/>
      <c r="BP5" s="260">
        <f t="shared" ref="BP5:BP68" si="17">BO5*10^6</f>
        <v>0</v>
      </c>
      <c r="BQ5" s="260" t="e">
        <f>#REF!</f>
        <v>#REF!</v>
      </c>
      <c r="BR5" s="260"/>
      <c r="BS5" s="287"/>
      <c r="BT5" s="260"/>
    </row>
    <row r="6" spans="1:72" s="42" customFormat="1" ht="55.2" customHeight="1" x14ac:dyDescent="0.3">
      <c r="A6" s="35">
        <v>3</v>
      </c>
      <c r="B6" s="36">
        <v>0</v>
      </c>
      <c r="C6" s="36" t="s">
        <v>65</v>
      </c>
      <c r="D6" s="36">
        <v>40000</v>
      </c>
      <c r="E6" s="35">
        <v>0.56000000000000005</v>
      </c>
      <c r="F6" s="37">
        <v>9.6000000000000002E-2</v>
      </c>
      <c r="G6" s="37">
        <v>7.3999999999999996E-2</v>
      </c>
      <c r="H6" s="37">
        <v>6.2E-2</v>
      </c>
      <c r="I6" s="37">
        <v>4.9000000000000002E-2</v>
      </c>
      <c r="J6" s="37">
        <v>3.6000000000000004E-2</v>
      </c>
      <c r="K6" s="37">
        <v>2.9000000000000001E-2</v>
      </c>
      <c r="L6" s="37">
        <v>8.0000000000000002E-3</v>
      </c>
      <c r="M6" s="37" t="str">
        <f t="shared" si="0"/>
        <v>0.096,0.074,0.062,0.049,0.036,0.029,0.008</v>
      </c>
      <c r="N6" s="37" t="s">
        <v>59</v>
      </c>
      <c r="O6" s="37"/>
      <c r="P6" s="38">
        <f t="shared" si="1"/>
        <v>0</v>
      </c>
      <c r="Q6" s="36">
        <f t="shared" ref="Q6:Q69" si="18">+P6-P5</f>
        <v>0</v>
      </c>
      <c r="R6" s="37">
        <f t="shared" si="2"/>
        <v>3.4000000000000002E-2</v>
      </c>
      <c r="S6" s="36">
        <f t="shared" ref="S6:S69" si="19">+S5+1</f>
        <v>3</v>
      </c>
      <c r="T6" s="36">
        <f t="shared" ref="T6:T69" si="20">+P6-P5</f>
        <v>0</v>
      </c>
      <c r="U6" s="36">
        <f t="shared" ref="U6:U69" si="21">+T6+U5</f>
        <v>0</v>
      </c>
      <c r="V6" s="39">
        <f t="shared" ref="V6:V69" si="22">(R6+R5)/2</f>
        <v>4.2499999999999996E-2</v>
      </c>
      <c r="W6" s="39">
        <f t="shared" si="3"/>
        <v>0</v>
      </c>
      <c r="X6" s="37">
        <f t="shared" ref="X6:X69" si="23">+X5+W6</f>
        <v>0</v>
      </c>
      <c r="Y6" s="39">
        <f t="shared" ref="Y6:Y69" si="24">X6-(($X$2/$U$2)*U6)</f>
        <v>0</v>
      </c>
      <c r="Z6" s="37"/>
      <c r="AA6" s="35">
        <v>0.35</v>
      </c>
      <c r="AB6" s="35">
        <v>0.35</v>
      </c>
      <c r="AC6" s="35">
        <v>0.35</v>
      </c>
      <c r="AD6" s="35" t="s">
        <v>60</v>
      </c>
      <c r="AE6" s="35">
        <f t="shared" si="4"/>
        <v>186.45999999999998</v>
      </c>
      <c r="AF6" s="35">
        <f t="shared" si="5"/>
        <v>227.88</v>
      </c>
      <c r="AG6" s="36" t="str">
        <f t="shared" si="6"/>
        <v>186.46 227.88</v>
      </c>
      <c r="AH6" s="35">
        <v>12</v>
      </c>
      <c r="AI6" s="40">
        <f t="shared" si="7"/>
        <v>77.710000000000008</v>
      </c>
      <c r="AJ6" s="40">
        <f t="shared" si="8"/>
        <v>94.97</v>
      </c>
      <c r="AK6" s="36" t="str">
        <f>CONCATENATE(AI6," ",AJ6)</f>
        <v>77.71 94.97</v>
      </c>
      <c r="AL6" s="36">
        <f t="shared" si="10"/>
        <v>145</v>
      </c>
      <c r="AM6" s="36">
        <f t="shared" si="11"/>
        <v>250</v>
      </c>
      <c r="AN6" s="40">
        <v>2395.1999999999998</v>
      </c>
      <c r="AO6" s="40">
        <v>225.9</v>
      </c>
      <c r="AP6" s="40">
        <v>95</v>
      </c>
      <c r="AQ6" s="35">
        <v>28</v>
      </c>
      <c r="AR6" s="37">
        <f t="shared" si="12"/>
        <v>0.74335863242428823</v>
      </c>
      <c r="AS6" s="40">
        <f t="shared" si="13"/>
        <v>1780.4925963826549</v>
      </c>
      <c r="AT6" s="40">
        <f t="shared" si="14"/>
        <v>196.73542368043078</v>
      </c>
      <c r="AU6" s="41">
        <f t="shared" si="15"/>
        <v>82.183188106073175</v>
      </c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87"/>
      <c r="BH6" s="260"/>
      <c r="BI6" s="284"/>
      <c r="BJ6" s="284"/>
      <c r="BK6" s="260"/>
      <c r="BL6" s="260">
        <f t="shared" si="16"/>
        <v>0</v>
      </c>
      <c r="BM6" s="260" t="e">
        <f>#REF!</f>
        <v>#REF!</v>
      </c>
      <c r="BN6" s="260"/>
      <c r="BO6" s="260"/>
      <c r="BP6" s="260">
        <f t="shared" si="17"/>
        <v>0</v>
      </c>
      <c r="BQ6" s="260" t="e">
        <f>#REF!</f>
        <v>#REF!</v>
      </c>
      <c r="BR6" s="260"/>
      <c r="BS6" s="287"/>
      <c r="BT6" s="260"/>
    </row>
    <row r="7" spans="1:72" s="42" customFormat="1" ht="55.2" customHeight="1" x14ac:dyDescent="0.3">
      <c r="A7" s="35">
        <v>4</v>
      </c>
      <c r="B7" s="36">
        <v>0</v>
      </c>
      <c r="C7" s="36" t="s">
        <v>66</v>
      </c>
      <c r="D7" s="36">
        <v>40000</v>
      </c>
      <c r="E7" s="35">
        <v>0.56000000000000005</v>
      </c>
      <c r="F7" s="37">
        <v>0.185</v>
      </c>
      <c r="G7" s="37">
        <v>0.14000000000000001</v>
      </c>
      <c r="H7" s="37">
        <v>0.112</v>
      </c>
      <c r="I7" s="37">
        <v>7.8E-2</v>
      </c>
      <c r="J7" s="37">
        <v>4.8000000000000001E-2</v>
      </c>
      <c r="K7" s="37">
        <v>3.5000000000000003E-2</v>
      </c>
      <c r="L7" s="37">
        <v>3.0000000000000002E-2</v>
      </c>
      <c r="M7" s="37" t="str">
        <f t="shared" si="0"/>
        <v>0.185,0.14,0.112,0.078,0.048,0.035,0.03</v>
      </c>
      <c r="N7" s="37" t="s">
        <v>59</v>
      </c>
      <c r="O7" s="37"/>
      <c r="P7" s="38">
        <f t="shared" si="1"/>
        <v>0</v>
      </c>
      <c r="Q7" s="36">
        <f t="shared" si="18"/>
        <v>0</v>
      </c>
      <c r="R7" s="37">
        <f t="shared" si="2"/>
        <v>7.2999999999999995E-2</v>
      </c>
      <c r="S7" s="36">
        <f t="shared" si="19"/>
        <v>4</v>
      </c>
      <c r="T7" s="36">
        <f t="shared" si="20"/>
        <v>0</v>
      </c>
      <c r="U7" s="36">
        <f t="shared" si="21"/>
        <v>0</v>
      </c>
      <c r="V7" s="39">
        <f t="shared" si="22"/>
        <v>5.3499999999999999E-2</v>
      </c>
      <c r="W7" s="39">
        <f t="shared" si="3"/>
        <v>0</v>
      </c>
      <c r="X7" s="37">
        <f t="shared" si="23"/>
        <v>0</v>
      </c>
      <c r="Y7" s="39">
        <f t="shared" si="24"/>
        <v>0</v>
      </c>
      <c r="Z7" s="37"/>
      <c r="AA7" s="35">
        <v>0.35</v>
      </c>
      <c r="AB7" s="35">
        <v>0.35</v>
      </c>
      <c r="AC7" s="35">
        <v>0.35</v>
      </c>
      <c r="AD7" s="35" t="s">
        <v>60</v>
      </c>
      <c r="AE7" s="35">
        <f t="shared" si="4"/>
        <v>186.45999999999998</v>
      </c>
      <c r="AF7" s="35">
        <f t="shared" si="5"/>
        <v>227.88</v>
      </c>
      <c r="AG7" s="36" t="str">
        <f t="shared" si="6"/>
        <v>186.46 227.88</v>
      </c>
      <c r="AH7" s="35">
        <v>12</v>
      </c>
      <c r="AI7" s="40">
        <f t="shared" si="7"/>
        <v>77.710000000000008</v>
      </c>
      <c r="AJ7" s="40">
        <f t="shared" si="8"/>
        <v>94.97</v>
      </c>
      <c r="AK7" s="36" t="str">
        <f t="shared" si="9"/>
        <v>77.71 94.97</v>
      </c>
      <c r="AL7" s="36">
        <f t="shared" si="10"/>
        <v>145</v>
      </c>
      <c r="AM7" s="36">
        <f t="shared" si="11"/>
        <v>250</v>
      </c>
      <c r="AN7" s="40">
        <v>2396.8000000000002</v>
      </c>
      <c r="AO7" s="35">
        <v>227.5</v>
      </c>
      <c r="AP7" s="35">
        <v>94.9</v>
      </c>
      <c r="AQ7" s="35">
        <v>28</v>
      </c>
      <c r="AR7" s="37">
        <f t="shared" si="12"/>
        <v>0.74335863242428823</v>
      </c>
      <c r="AS7" s="40">
        <f t="shared" si="13"/>
        <v>1781.6819701945342</v>
      </c>
      <c r="AT7" s="40">
        <f t="shared" si="14"/>
        <v>198.10631301214815</v>
      </c>
      <c r="AU7" s="41">
        <f t="shared" si="15"/>
        <v>82.093281630882302</v>
      </c>
      <c r="AV7" s="260"/>
      <c r="AW7" s="260"/>
      <c r="AX7" s="260"/>
      <c r="AY7" s="260"/>
      <c r="AZ7" s="260"/>
      <c r="BA7" s="260"/>
      <c r="BB7" s="260"/>
      <c r="BC7" s="260"/>
      <c r="BD7" s="260"/>
      <c r="BE7" s="260"/>
      <c r="BF7" s="260"/>
      <c r="BG7" s="287"/>
      <c r="BH7" s="260"/>
      <c r="BI7" s="284"/>
      <c r="BJ7" s="284"/>
      <c r="BK7" s="260"/>
      <c r="BL7" s="260">
        <f t="shared" si="16"/>
        <v>0</v>
      </c>
      <c r="BM7" s="260" t="e">
        <f>#REF!</f>
        <v>#REF!</v>
      </c>
      <c r="BN7" s="260"/>
      <c r="BO7" s="260"/>
      <c r="BP7" s="260">
        <f t="shared" si="17"/>
        <v>0</v>
      </c>
      <c r="BQ7" s="260" t="e">
        <f>#REF!</f>
        <v>#REF!</v>
      </c>
      <c r="BR7" s="260"/>
      <c r="BS7" s="287"/>
      <c r="BT7" s="260"/>
    </row>
    <row r="8" spans="1:72" s="42" customFormat="1" ht="55.2" customHeight="1" x14ac:dyDescent="0.3">
      <c r="A8" s="35">
        <v>5</v>
      </c>
      <c r="B8" s="36">
        <v>0</v>
      </c>
      <c r="C8" s="36" t="s">
        <v>67</v>
      </c>
      <c r="D8" s="36">
        <v>40000</v>
      </c>
      <c r="E8" s="35">
        <v>0.56000000000000005</v>
      </c>
      <c r="F8" s="37">
        <v>0.189</v>
      </c>
      <c r="G8" s="37">
        <v>0.13500000000000001</v>
      </c>
      <c r="H8" s="37">
        <v>0.106</v>
      </c>
      <c r="I8" s="37">
        <v>7.1000000000000008E-2</v>
      </c>
      <c r="J8" s="37">
        <v>4.2000000000000003E-2</v>
      </c>
      <c r="K8" s="37">
        <v>3.4000000000000002E-2</v>
      </c>
      <c r="L8" s="37">
        <v>2.5000000000000001E-2</v>
      </c>
      <c r="M8" s="37" t="str">
        <f t="shared" si="0"/>
        <v>0.189,0.135,0.106,0.071,0.042,0.034,0.025</v>
      </c>
      <c r="N8" s="37" t="s">
        <v>59</v>
      </c>
      <c r="O8" s="37"/>
      <c r="P8" s="38">
        <f t="shared" si="1"/>
        <v>0</v>
      </c>
      <c r="Q8" s="36">
        <f t="shared" si="18"/>
        <v>0</v>
      </c>
      <c r="R8" s="37">
        <f t="shared" si="2"/>
        <v>8.3000000000000004E-2</v>
      </c>
      <c r="S8" s="36">
        <f t="shared" si="19"/>
        <v>5</v>
      </c>
      <c r="T8" s="36">
        <f t="shared" si="20"/>
        <v>0</v>
      </c>
      <c r="U8" s="36">
        <f t="shared" si="21"/>
        <v>0</v>
      </c>
      <c r="V8" s="39">
        <f t="shared" si="22"/>
        <v>7.8E-2</v>
      </c>
      <c r="W8" s="39">
        <f t="shared" si="3"/>
        <v>0</v>
      </c>
      <c r="X8" s="37">
        <f t="shared" si="23"/>
        <v>0</v>
      </c>
      <c r="Y8" s="39">
        <f t="shared" si="24"/>
        <v>0</v>
      </c>
      <c r="Z8" s="37"/>
      <c r="AA8" s="35">
        <v>0.35</v>
      </c>
      <c r="AB8" s="35">
        <v>0.35</v>
      </c>
      <c r="AC8" s="35">
        <v>0.35</v>
      </c>
      <c r="AD8" s="35" t="s">
        <v>60</v>
      </c>
      <c r="AE8" s="35">
        <f t="shared" si="4"/>
        <v>186.45999999999998</v>
      </c>
      <c r="AF8" s="35">
        <f t="shared" si="5"/>
        <v>227.88</v>
      </c>
      <c r="AG8" s="36" t="str">
        <f t="shared" si="6"/>
        <v>186.46 227.88</v>
      </c>
      <c r="AH8" s="35">
        <v>12</v>
      </c>
      <c r="AI8" s="40">
        <f t="shared" si="7"/>
        <v>77.710000000000008</v>
      </c>
      <c r="AJ8" s="40">
        <f t="shared" si="8"/>
        <v>94.97</v>
      </c>
      <c r="AK8" s="36" t="str">
        <f t="shared" si="9"/>
        <v>77.71 94.97</v>
      </c>
      <c r="AL8" s="36">
        <f t="shared" si="10"/>
        <v>145</v>
      </c>
      <c r="AM8" s="36">
        <f t="shared" si="11"/>
        <v>250</v>
      </c>
      <c r="AN8" s="40">
        <v>2369.4</v>
      </c>
      <c r="AO8" s="35">
        <v>226.7</v>
      </c>
      <c r="AP8" s="35">
        <v>95</v>
      </c>
      <c r="AQ8" s="35">
        <v>28</v>
      </c>
      <c r="AR8" s="37">
        <f t="shared" si="12"/>
        <v>0.74335863242428823</v>
      </c>
      <c r="AS8" s="40">
        <f t="shared" si="13"/>
        <v>1761.3139436661086</v>
      </c>
      <c r="AT8" s="40">
        <f t="shared" si="14"/>
        <v>197.42132309316551</v>
      </c>
      <c r="AU8" s="41">
        <f t="shared" si="15"/>
        <v>82.183188106073175</v>
      </c>
      <c r="AV8" s="260"/>
      <c r="AW8" s="260"/>
      <c r="AX8" s="260"/>
      <c r="AY8" s="260"/>
      <c r="AZ8" s="260"/>
      <c r="BA8" s="260"/>
      <c r="BB8" s="260"/>
      <c r="BC8" s="260"/>
      <c r="BD8" s="260"/>
      <c r="BE8" s="260"/>
      <c r="BF8" s="260"/>
      <c r="BG8" s="287"/>
      <c r="BH8" s="260"/>
      <c r="BI8" s="284"/>
      <c r="BJ8" s="284"/>
      <c r="BK8" s="260"/>
      <c r="BL8" s="260">
        <f t="shared" si="16"/>
        <v>0</v>
      </c>
      <c r="BM8" s="260" t="e">
        <f>#REF!</f>
        <v>#REF!</v>
      </c>
      <c r="BN8" s="260"/>
      <c r="BO8" s="260"/>
      <c r="BP8" s="260">
        <f t="shared" si="17"/>
        <v>0</v>
      </c>
      <c r="BQ8" s="260" t="e">
        <f>#REF!</f>
        <v>#REF!</v>
      </c>
      <c r="BR8" s="260"/>
      <c r="BS8" s="287"/>
      <c r="BT8" s="260"/>
    </row>
    <row r="9" spans="1:72" s="42" customFormat="1" ht="55.2" customHeight="1" x14ac:dyDescent="0.3">
      <c r="A9" s="35">
        <v>6</v>
      </c>
      <c r="B9" s="36">
        <v>65</v>
      </c>
      <c r="C9" s="36" t="s">
        <v>63</v>
      </c>
      <c r="D9" s="36">
        <v>40000</v>
      </c>
      <c r="E9" s="35">
        <v>0.56000000000000005</v>
      </c>
      <c r="F9" s="37">
        <v>0.17</v>
      </c>
      <c r="G9" s="37">
        <v>0.11899999999999999</v>
      </c>
      <c r="H9" s="37">
        <v>0.1</v>
      </c>
      <c r="I9" s="37">
        <v>7.2999999999999995E-2</v>
      </c>
      <c r="J9" s="37">
        <v>4.4999999999999998E-2</v>
      </c>
      <c r="K9" s="37">
        <v>3.5000000000000003E-2</v>
      </c>
      <c r="L9" s="37">
        <v>2.3E-2</v>
      </c>
      <c r="M9" s="37" t="str">
        <f t="shared" si="0"/>
        <v>0.17,0.119,0.1,0.073,0.045,0.035,0.023</v>
      </c>
      <c r="N9" s="37" t="s">
        <v>59</v>
      </c>
      <c r="O9" s="37"/>
      <c r="P9" s="38">
        <f t="shared" si="1"/>
        <v>65</v>
      </c>
      <c r="Q9" s="36">
        <f t="shared" si="18"/>
        <v>65</v>
      </c>
      <c r="R9" s="37">
        <f t="shared" si="2"/>
        <v>7.0000000000000007E-2</v>
      </c>
      <c r="S9" s="36">
        <f t="shared" si="19"/>
        <v>6</v>
      </c>
      <c r="T9" s="36">
        <f t="shared" si="20"/>
        <v>65</v>
      </c>
      <c r="U9" s="36">
        <f t="shared" si="21"/>
        <v>65</v>
      </c>
      <c r="V9" s="39">
        <f t="shared" si="22"/>
        <v>7.6500000000000012E-2</v>
      </c>
      <c r="W9" s="39">
        <f t="shared" si="3"/>
        <v>4.972500000000001</v>
      </c>
      <c r="X9" s="37">
        <f t="shared" si="23"/>
        <v>4.972500000000001</v>
      </c>
      <c r="Y9" s="39">
        <f t="shared" si="24"/>
        <v>1.0386458333333346</v>
      </c>
      <c r="Z9" s="37"/>
      <c r="AA9" s="35">
        <v>0.35</v>
      </c>
      <c r="AB9" s="35">
        <v>0.35</v>
      </c>
      <c r="AC9" s="35">
        <v>0.35</v>
      </c>
      <c r="AD9" s="35" t="s">
        <v>60</v>
      </c>
      <c r="AE9" s="35">
        <f t="shared" si="4"/>
        <v>186.45999999999998</v>
      </c>
      <c r="AF9" s="35">
        <f t="shared" si="5"/>
        <v>227.88</v>
      </c>
      <c r="AG9" s="36" t="str">
        <f t="shared" si="6"/>
        <v>186.46 227.88</v>
      </c>
      <c r="AH9" s="35">
        <v>12</v>
      </c>
      <c r="AI9" s="40">
        <f t="shared" si="7"/>
        <v>77.710000000000008</v>
      </c>
      <c r="AJ9" s="40">
        <f t="shared" si="8"/>
        <v>94.97</v>
      </c>
      <c r="AK9" s="36" t="str">
        <f t="shared" si="9"/>
        <v>77.71 94.97</v>
      </c>
      <c r="AL9" s="36">
        <f t="shared" si="10"/>
        <v>145</v>
      </c>
      <c r="AM9" s="36">
        <f t="shared" si="11"/>
        <v>250</v>
      </c>
      <c r="AN9" s="40">
        <v>2396.8000000000002</v>
      </c>
      <c r="AO9" s="35">
        <v>226.8</v>
      </c>
      <c r="AP9" s="35">
        <v>95</v>
      </c>
      <c r="AQ9" s="35">
        <v>28</v>
      </c>
      <c r="AR9" s="37">
        <f t="shared" si="12"/>
        <v>0.74335863242428823</v>
      </c>
      <c r="AS9" s="40">
        <f t="shared" si="13"/>
        <v>1781.6819701945342</v>
      </c>
      <c r="AT9" s="40">
        <f t="shared" si="14"/>
        <v>197.5069964804334</v>
      </c>
      <c r="AU9" s="41">
        <f t="shared" si="15"/>
        <v>82.183188106073175</v>
      </c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87"/>
      <c r="BH9" s="260"/>
      <c r="BI9" s="284"/>
      <c r="BJ9" s="284"/>
      <c r="BK9" s="260"/>
      <c r="BL9" s="260">
        <f t="shared" si="16"/>
        <v>0</v>
      </c>
      <c r="BM9" s="260" t="e">
        <f>#REF!</f>
        <v>#REF!</v>
      </c>
      <c r="BN9" s="260"/>
      <c r="BO9" s="260"/>
      <c r="BP9" s="260">
        <f t="shared" si="17"/>
        <v>0</v>
      </c>
      <c r="BQ9" s="260" t="e">
        <f>#REF!</f>
        <v>#REF!</v>
      </c>
      <c r="BR9" s="260"/>
      <c r="BS9" s="287"/>
      <c r="BT9" s="260"/>
    </row>
    <row r="10" spans="1:72" s="42" customFormat="1" ht="55.2" customHeight="1" x14ac:dyDescent="0.3">
      <c r="A10" s="35">
        <v>7</v>
      </c>
      <c r="B10" s="36">
        <v>65</v>
      </c>
      <c r="C10" s="36" t="s">
        <v>64</v>
      </c>
      <c r="D10" s="36">
        <v>40000</v>
      </c>
      <c r="E10" s="35">
        <v>0.56000000000000005</v>
      </c>
      <c r="F10" s="37">
        <v>0.13400000000000001</v>
      </c>
      <c r="G10" s="37">
        <v>9.1999999999999998E-2</v>
      </c>
      <c r="H10" s="37">
        <v>7.2999999999999995E-2</v>
      </c>
      <c r="I10" s="37">
        <v>5.9000000000000004E-2</v>
      </c>
      <c r="J10" s="37">
        <v>3.9E-2</v>
      </c>
      <c r="K10" s="37">
        <v>3.2000000000000001E-2</v>
      </c>
      <c r="L10" s="37">
        <v>2.4E-2</v>
      </c>
      <c r="M10" s="37" t="str">
        <f t="shared" si="0"/>
        <v>0.134,0.092,0.073,0.059,0.039,0.032,0.024</v>
      </c>
      <c r="N10" s="37" t="s">
        <v>59</v>
      </c>
      <c r="O10" s="37"/>
      <c r="P10" s="38">
        <f t="shared" si="1"/>
        <v>65</v>
      </c>
      <c r="Q10" s="36">
        <f t="shared" si="18"/>
        <v>0</v>
      </c>
      <c r="R10" s="37">
        <f t="shared" si="2"/>
        <v>6.1000000000000013E-2</v>
      </c>
      <c r="S10" s="36">
        <f t="shared" si="19"/>
        <v>7</v>
      </c>
      <c r="T10" s="36">
        <f t="shared" si="20"/>
        <v>0</v>
      </c>
      <c r="U10" s="36">
        <f t="shared" si="21"/>
        <v>65</v>
      </c>
      <c r="V10" s="39">
        <f t="shared" si="22"/>
        <v>6.5500000000000003E-2</v>
      </c>
      <c r="W10" s="39">
        <f t="shared" si="3"/>
        <v>0</v>
      </c>
      <c r="X10" s="37">
        <f t="shared" si="23"/>
        <v>4.972500000000001</v>
      </c>
      <c r="Y10" s="39">
        <f t="shared" si="24"/>
        <v>1.0386458333333346</v>
      </c>
      <c r="Z10" s="37"/>
      <c r="AA10" s="35">
        <v>0.35</v>
      </c>
      <c r="AB10" s="35">
        <v>0.35</v>
      </c>
      <c r="AC10" s="35">
        <v>0.35</v>
      </c>
      <c r="AD10" s="35" t="s">
        <v>60</v>
      </c>
      <c r="AE10" s="35">
        <f t="shared" si="4"/>
        <v>186.45999999999998</v>
      </c>
      <c r="AF10" s="35">
        <f t="shared" si="5"/>
        <v>227.88</v>
      </c>
      <c r="AG10" s="36" t="str">
        <f t="shared" si="6"/>
        <v>186.46 227.88</v>
      </c>
      <c r="AH10" s="35">
        <v>12</v>
      </c>
      <c r="AI10" s="40">
        <f t="shared" si="7"/>
        <v>77.710000000000008</v>
      </c>
      <c r="AJ10" s="40">
        <f t="shared" si="8"/>
        <v>94.97</v>
      </c>
      <c r="AK10" s="36" t="str">
        <f t="shared" si="9"/>
        <v>77.71 94.97</v>
      </c>
      <c r="AL10" s="36">
        <f t="shared" si="10"/>
        <v>145</v>
      </c>
      <c r="AM10" s="36">
        <f t="shared" si="11"/>
        <v>250</v>
      </c>
      <c r="AN10" s="40">
        <v>2387.1</v>
      </c>
      <c r="AO10" s="40">
        <v>227.1</v>
      </c>
      <c r="AP10" s="40">
        <v>94.9</v>
      </c>
      <c r="AQ10" s="35">
        <v>28</v>
      </c>
      <c r="AR10" s="37">
        <f t="shared" si="12"/>
        <v>0.74335863242428823</v>
      </c>
      <c r="AS10" s="40">
        <f t="shared" si="13"/>
        <v>1774.4713914600184</v>
      </c>
      <c r="AT10" s="40">
        <f t="shared" si="14"/>
        <v>197.76393146364674</v>
      </c>
      <c r="AU10" s="41">
        <f t="shared" si="15"/>
        <v>82.093281630882302</v>
      </c>
      <c r="AV10" s="260"/>
      <c r="AW10" s="260"/>
      <c r="AX10" s="260"/>
      <c r="AY10" s="260"/>
      <c r="AZ10" s="260"/>
      <c r="BA10" s="260"/>
      <c r="BB10" s="260"/>
      <c r="BC10" s="260"/>
      <c r="BD10" s="260"/>
      <c r="BE10" s="260"/>
      <c r="BF10" s="260"/>
      <c r="BG10" s="287"/>
      <c r="BH10" s="260"/>
      <c r="BI10" s="284"/>
      <c r="BJ10" s="284"/>
      <c r="BK10" s="260"/>
      <c r="BL10" s="260">
        <f t="shared" si="16"/>
        <v>0</v>
      </c>
      <c r="BM10" s="260" t="e">
        <f>#REF!</f>
        <v>#REF!</v>
      </c>
      <c r="BN10" s="260"/>
      <c r="BO10" s="260"/>
      <c r="BP10" s="260">
        <f t="shared" si="17"/>
        <v>0</v>
      </c>
      <c r="BQ10" s="260" t="e">
        <f>#REF!</f>
        <v>#REF!</v>
      </c>
      <c r="BR10" s="260"/>
      <c r="BS10" s="287"/>
      <c r="BT10" s="260"/>
    </row>
    <row r="11" spans="1:72" s="42" customFormat="1" ht="55.2" customHeight="1" x14ac:dyDescent="0.3">
      <c r="A11" s="35">
        <v>8</v>
      </c>
      <c r="B11" s="36">
        <v>65</v>
      </c>
      <c r="C11" s="36" t="s">
        <v>65</v>
      </c>
      <c r="D11" s="36">
        <v>40000</v>
      </c>
      <c r="E11" s="35">
        <v>0.56000000000000005</v>
      </c>
      <c r="F11" s="37">
        <v>0.09</v>
      </c>
      <c r="G11" s="37">
        <v>6.6000000000000003E-2</v>
      </c>
      <c r="H11" s="37">
        <v>5.3999999999999999E-2</v>
      </c>
      <c r="I11" s="37">
        <v>4.3999999999999997E-2</v>
      </c>
      <c r="J11" s="37">
        <v>3.1E-2</v>
      </c>
      <c r="K11" s="37">
        <v>2.7E-2</v>
      </c>
      <c r="L11" s="37">
        <v>2.1000000000000001E-2</v>
      </c>
      <c r="M11" s="37" t="str">
        <f t="shared" si="0"/>
        <v>0.09,0.066,0.054,0.044,0.031,0.027,0.021</v>
      </c>
      <c r="N11" s="37" t="s">
        <v>59</v>
      </c>
      <c r="O11" s="37"/>
      <c r="P11" s="38">
        <f t="shared" si="1"/>
        <v>65</v>
      </c>
      <c r="Q11" s="36">
        <f t="shared" si="18"/>
        <v>0</v>
      </c>
      <c r="R11" s="37">
        <f t="shared" si="2"/>
        <v>3.5999999999999997E-2</v>
      </c>
      <c r="S11" s="36">
        <f t="shared" si="19"/>
        <v>8</v>
      </c>
      <c r="T11" s="36">
        <f t="shared" si="20"/>
        <v>0</v>
      </c>
      <c r="U11" s="36">
        <f t="shared" si="21"/>
        <v>65</v>
      </c>
      <c r="V11" s="39">
        <f t="shared" si="22"/>
        <v>4.8500000000000001E-2</v>
      </c>
      <c r="W11" s="39">
        <f t="shared" si="3"/>
        <v>0</v>
      </c>
      <c r="X11" s="37">
        <f t="shared" si="23"/>
        <v>4.972500000000001</v>
      </c>
      <c r="Y11" s="39">
        <f t="shared" si="24"/>
        <v>1.0386458333333346</v>
      </c>
      <c r="Z11" s="37"/>
      <c r="AA11" s="35">
        <v>0.35</v>
      </c>
      <c r="AB11" s="35">
        <v>0.35</v>
      </c>
      <c r="AC11" s="35">
        <v>0.35</v>
      </c>
      <c r="AD11" s="35" t="s">
        <v>60</v>
      </c>
      <c r="AE11" s="35">
        <f t="shared" si="4"/>
        <v>186.45999999999998</v>
      </c>
      <c r="AF11" s="35">
        <f t="shared" si="5"/>
        <v>227.88</v>
      </c>
      <c r="AG11" s="36" t="str">
        <f t="shared" si="6"/>
        <v>186.46 227.88</v>
      </c>
      <c r="AH11" s="35">
        <v>12</v>
      </c>
      <c r="AI11" s="40">
        <f t="shared" si="7"/>
        <v>77.710000000000008</v>
      </c>
      <c r="AJ11" s="40">
        <f t="shared" si="8"/>
        <v>94.97</v>
      </c>
      <c r="AK11" s="36" t="str">
        <f t="shared" si="9"/>
        <v>77.71 94.97</v>
      </c>
      <c r="AL11" s="36">
        <f t="shared" si="10"/>
        <v>145</v>
      </c>
      <c r="AM11" s="36">
        <f t="shared" si="11"/>
        <v>250</v>
      </c>
      <c r="AN11" s="40">
        <v>2364.5</v>
      </c>
      <c r="AO11" s="40">
        <v>226.8</v>
      </c>
      <c r="AP11" s="40">
        <v>95</v>
      </c>
      <c r="AQ11" s="35">
        <v>28</v>
      </c>
      <c r="AR11" s="37">
        <f t="shared" si="12"/>
        <v>0.74335863242428823</v>
      </c>
      <c r="AS11" s="40">
        <f t="shared" si="13"/>
        <v>1757.6714863672296</v>
      </c>
      <c r="AT11" s="40">
        <f t="shared" si="14"/>
        <v>197.5069964804334</v>
      </c>
      <c r="AU11" s="41">
        <f t="shared" si="15"/>
        <v>82.183188106073175</v>
      </c>
      <c r="AV11" s="260"/>
      <c r="AW11" s="260"/>
      <c r="AX11" s="260"/>
      <c r="AY11" s="260"/>
      <c r="AZ11" s="260"/>
      <c r="BA11" s="260"/>
      <c r="BB11" s="260"/>
      <c r="BC11" s="260"/>
      <c r="BD11" s="260"/>
      <c r="BE11" s="260"/>
      <c r="BF11" s="260"/>
      <c r="BG11" s="287"/>
      <c r="BH11" s="260"/>
      <c r="BI11" s="284"/>
      <c r="BJ11" s="284"/>
      <c r="BK11" s="260"/>
      <c r="BL11" s="260">
        <f t="shared" si="16"/>
        <v>0</v>
      </c>
      <c r="BM11" s="260" t="e">
        <f>#REF!</f>
        <v>#REF!</v>
      </c>
      <c r="BN11" s="260"/>
      <c r="BO11" s="260"/>
      <c r="BP11" s="260">
        <f t="shared" si="17"/>
        <v>0</v>
      </c>
      <c r="BQ11" s="260" t="e">
        <f>#REF!</f>
        <v>#REF!</v>
      </c>
      <c r="BR11" s="260"/>
      <c r="BS11" s="287"/>
      <c r="BT11" s="260"/>
    </row>
    <row r="12" spans="1:72" s="42" customFormat="1" ht="55.2" customHeight="1" x14ac:dyDescent="0.3">
      <c r="A12" s="35">
        <v>9</v>
      </c>
      <c r="B12" s="36">
        <v>65</v>
      </c>
      <c r="C12" s="36" t="s">
        <v>66</v>
      </c>
      <c r="D12" s="36">
        <v>40000</v>
      </c>
      <c r="E12" s="35">
        <v>0.56000000000000005</v>
      </c>
      <c r="F12" s="37">
        <v>0.11800000000000001</v>
      </c>
      <c r="G12" s="37">
        <v>8.6999999999999994E-2</v>
      </c>
      <c r="H12" s="37">
        <v>7.1999999999999995E-2</v>
      </c>
      <c r="I12" s="37">
        <v>5.9000000000000004E-2</v>
      </c>
      <c r="J12" s="37">
        <v>4.4999999999999998E-2</v>
      </c>
      <c r="K12" s="37">
        <v>3.9E-2</v>
      </c>
      <c r="L12" s="37">
        <v>1.6E-2</v>
      </c>
      <c r="M12" s="37" t="str">
        <f t="shared" si="0"/>
        <v>0.118,0.087,0.072,0.059,0.045,0.039,0.016</v>
      </c>
      <c r="N12" s="37" t="s">
        <v>59</v>
      </c>
      <c r="O12" s="37"/>
      <c r="P12" s="38">
        <f t="shared" si="1"/>
        <v>65</v>
      </c>
      <c r="Q12" s="36">
        <f t="shared" si="18"/>
        <v>0</v>
      </c>
      <c r="R12" s="37">
        <f t="shared" si="2"/>
        <v>4.6000000000000013E-2</v>
      </c>
      <c r="S12" s="36">
        <f t="shared" si="19"/>
        <v>9</v>
      </c>
      <c r="T12" s="36">
        <f t="shared" si="20"/>
        <v>0</v>
      </c>
      <c r="U12" s="36">
        <f t="shared" si="21"/>
        <v>65</v>
      </c>
      <c r="V12" s="39">
        <f t="shared" si="22"/>
        <v>4.1000000000000009E-2</v>
      </c>
      <c r="W12" s="39">
        <f t="shared" si="3"/>
        <v>0</v>
      </c>
      <c r="X12" s="37">
        <f t="shared" si="23"/>
        <v>4.972500000000001</v>
      </c>
      <c r="Y12" s="39">
        <f t="shared" si="24"/>
        <v>1.0386458333333346</v>
      </c>
      <c r="Z12" s="37"/>
      <c r="AA12" s="35">
        <v>0.35</v>
      </c>
      <c r="AB12" s="35">
        <v>0.35</v>
      </c>
      <c r="AC12" s="35">
        <v>0.35</v>
      </c>
      <c r="AD12" s="35" t="s">
        <v>60</v>
      </c>
      <c r="AE12" s="35">
        <f t="shared" si="4"/>
        <v>186.45999999999998</v>
      </c>
      <c r="AF12" s="35">
        <f t="shared" si="5"/>
        <v>227.88</v>
      </c>
      <c r="AG12" s="36" t="str">
        <f t="shared" si="6"/>
        <v>186.46 227.88</v>
      </c>
      <c r="AH12" s="35">
        <v>12</v>
      </c>
      <c r="AI12" s="40">
        <f t="shared" si="7"/>
        <v>77.710000000000008</v>
      </c>
      <c r="AJ12" s="40">
        <f t="shared" si="8"/>
        <v>94.97</v>
      </c>
      <c r="AK12" s="36" t="str">
        <f t="shared" si="9"/>
        <v>77.71 94.97</v>
      </c>
      <c r="AL12" s="36">
        <f t="shared" si="10"/>
        <v>145</v>
      </c>
      <c r="AM12" s="36">
        <f t="shared" si="11"/>
        <v>250</v>
      </c>
      <c r="AN12" s="40">
        <v>2393.5</v>
      </c>
      <c r="AO12" s="40">
        <v>227.7</v>
      </c>
      <c r="AP12" s="40">
        <v>95</v>
      </c>
      <c r="AQ12" s="35">
        <v>28</v>
      </c>
      <c r="AR12" s="37">
        <f t="shared" si="12"/>
        <v>0.74335863242428823</v>
      </c>
      <c r="AS12" s="40">
        <f t="shared" si="13"/>
        <v>1779.228886707534</v>
      </c>
      <c r="AT12" s="40">
        <f t="shared" si="14"/>
        <v>198.27741889967663</v>
      </c>
      <c r="AU12" s="41">
        <f t="shared" si="15"/>
        <v>82.183188106073175</v>
      </c>
      <c r="AV12" s="260"/>
      <c r="AW12" s="260"/>
      <c r="AX12" s="260"/>
      <c r="AY12" s="260"/>
      <c r="AZ12" s="260"/>
      <c r="BA12" s="260"/>
      <c r="BB12" s="260"/>
      <c r="BC12" s="260"/>
      <c r="BD12" s="260"/>
      <c r="BE12" s="260"/>
      <c r="BF12" s="260"/>
      <c r="BG12" s="287"/>
      <c r="BH12" s="260"/>
      <c r="BI12" s="284"/>
      <c r="BJ12" s="284"/>
      <c r="BK12" s="260"/>
      <c r="BL12" s="260">
        <f t="shared" si="16"/>
        <v>0</v>
      </c>
      <c r="BM12" s="260" t="e">
        <f>#REF!</f>
        <v>#REF!</v>
      </c>
      <c r="BN12" s="260"/>
      <c r="BO12" s="260"/>
      <c r="BP12" s="260">
        <f t="shared" si="17"/>
        <v>0</v>
      </c>
      <c r="BQ12" s="260" t="e">
        <f>#REF!</f>
        <v>#REF!</v>
      </c>
      <c r="BR12" s="260"/>
      <c r="BS12" s="287"/>
      <c r="BT12" s="260"/>
    </row>
    <row r="13" spans="1:72" s="42" customFormat="1" ht="55.2" customHeight="1" x14ac:dyDescent="0.3">
      <c r="A13" s="35">
        <v>10</v>
      </c>
      <c r="B13" s="36">
        <v>65</v>
      </c>
      <c r="C13" s="36" t="s">
        <v>67</v>
      </c>
      <c r="D13" s="36">
        <v>40000</v>
      </c>
      <c r="E13" s="35">
        <v>0.56000000000000005</v>
      </c>
      <c r="F13" s="37">
        <v>0.20899999999999999</v>
      </c>
      <c r="G13" s="37">
        <v>0.17299999999999999</v>
      </c>
      <c r="H13" s="37">
        <v>0.154</v>
      </c>
      <c r="I13" s="37">
        <v>0.124</v>
      </c>
      <c r="J13" s="37">
        <v>7.9000000000000001E-2</v>
      </c>
      <c r="K13" s="37">
        <v>6.8000000000000005E-2</v>
      </c>
      <c r="L13" s="37">
        <v>2.9000000000000001E-2</v>
      </c>
      <c r="M13" s="37" t="str">
        <f t="shared" si="0"/>
        <v>0.209,0.173,0.154,0.124,0.079,0.068,0.029</v>
      </c>
      <c r="N13" s="37" t="s">
        <v>59</v>
      </c>
      <c r="O13" s="37"/>
      <c r="P13" s="38">
        <f t="shared" si="1"/>
        <v>65</v>
      </c>
      <c r="Q13" s="36">
        <f t="shared" si="18"/>
        <v>0</v>
      </c>
      <c r="R13" s="37">
        <f t="shared" si="2"/>
        <v>5.4999999999999993E-2</v>
      </c>
      <c r="S13" s="36">
        <f t="shared" si="19"/>
        <v>10</v>
      </c>
      <c r="T13" s="36">
        <f t="shared" si="20"/>
        <v>0</v>
      </c>
      <c r="U13" s="36">
        <f t="shared" si="21"/>
        <v>65</v>
      </c>
      <c r="V13" s="39">
        <f t="shared" si="22"/>
        <v>5.0500000000000003E-2</v>
      </c>
      <c r="W13" s="39">
        <f t="shared" si="3"/>
        <v>0</v>
      </c>
      <c r="X13" s="37">
        <f t="shared" si="23"/>
        <v>4.972500000000001</v>
      </c>
      <c r="Y13" s="39">
        <f t="shared" si="24"/>
        <v>1.0386458333333346</v>
      </c>
      <c r="Z13" s="37"/>
      <c r="AA13" s="35">
        <v>0.35</v>
      </c>
      <c r="AB13" s="35">
        <v>0.35</v>
      </c>
      <c r="AC13" s="35">
        <v>0.35</v>
      </c>
      <c r="AD13" s="35" t="s">
        <v>60</v>
      </c>
      <c r="AE13" s="35">
        <f t="shared" si="4"/>
        <v>186.45999999999998</v>
      </c>
      <c r="AF13" s="35">
        <f t="shared" si="5"/>
        <v>227.88</v>
      </c>
      <c r="AG13" s="36" t="str">
        <f t="shared" si="6"/>
        <v>186.46 227.88</v>
      </c>
      <c r="AH13" s="35">
        <v>12</v>
      </c>
      <c r="AI13" s="40">
        <f t="shared" si="7"/>
        <v>77.710000000000008</v>
      </c>
      <c r="AJ13" s="40">
        <f t="shared" si="8"/>
        <v>94.97</v>
      </c>
      <c r="AK13" s="36" t="str">
        <f t="shared" si="9"/>
        <v>77.71 94.97</v>
      </c>
      <c r="AL13" s="36">
        <f t="shared" si="10"/>
        <v>145</v>
      </c>
      <c r="AM13" s="36">
        <f t="shared" si="11"/>
        <v>250</v>
      </c>
      <c r="AN13" s="40">
        <v>2395.1999999999998</v>
      </c>
      <c r="AO13" s="40">
        <v>227.3</v>
      </c>
      <c r="AP13" s="40">
        <v>94.9</v>
      </c>
      <c r="AQ13" s="35">
        <v>28</v>
      </c>
      <c r="AR13" s="37">
        <f t="shared" si="12"/>
        <v>0.74335863242428823</v>
      </c>
      <c r="AS13" s="40">
        <f t="shared" si="13"/>
        <v>1780.4925963826549</v>
      </c>
      <c r="AT13" s="40">
        <f t="shared" si="14"/>
        <v>197.9351505563051</v>
      </c>
      <c r="AU13" s="41">
        <f t="shared" si="15"/>
        <v>82.093281630882302</v>
      </c>
      <c r="AV13" s="260"/>
      <c r="AW13" s="260"/>
      <c r="AX13" s="260"/>
      <c r="AY13" s="260"/>
      <c r="AZ13" s="260"/>
      <c r="BA13" s="260"/>
      <c r="BB13" s="260"/>
      <c r="BC13" s="260"/>
      <c r="BD13" s="260"/>
      <c r="BE13" s="260"/>
      <c r="BF13" s="260"/>
      <c r="BG13" s="287"/>
      <c r="BH13" s="260"/>
      <c r="BI13" s="284"/>
      <c r="BJ13" s="284"/>
      <c r="BK13" s="260"/>
      <c r="BL13" s="260">
        <f t="shared" si="16"/>
        <v>0</v>
      </c>
      <c r="BM13" s="260" t="e">
        <f>#REF!</f>
        <v>#REF!</v>
      </c>
      <c r="BN13" s="260"/>
      <c r="BO13" s="260"/>
      <c r="BP13" s="260">
        <f t="shared" si="17"/>
        <v>0</v>
      </c>
      <c r="BQ13" s="260" t="e">
        <f>#REF!</f>
        <v>#REF!</v>
      </c>
      <c r="BR13" s="260"/>
      <c r="BS13" s="287"/>
      <c r="BT13" s="260"/>
    </row>
    <row r="14" spans="1:72" s="42" customFormat="1" ht="55.2" customHeight="1" x14ac:dyDescent="0.3">
      <c r="A14" s="35">
        <v>11</v>
      </c>
      <c r="B14" s="36">
        <v>130</v>
      </c>
      <c r="C14" s="36" t="s">
        <v>63</v>
      </c>
      <c r="D14" s="36">
        <v>40000</v>
      </c>
      <c r="E14" s="35">
        <v>0.56000000000000005</v>
      </c>
      <c r="F14" s="37">
        <v>0.14100000000000001</v>
      </c>
      <c r="G14" s="37">
        <v>0.11600000000000001</v>
      </c>
      <c r="H14" s="37">
        <v>0.1</v>
      </c>
      <c r="I14" s="37">
        <v>8.1000000000000003E-2</v>
      </c>
      <c r="J14" s="37">
        <v>5.3999999999999999E-2</v>
      </c>
      <c r="K14" s="37">
        <v>4.3999999999999997E-2</v>
      </c>
      <c r="L14" s="37">
        <v>2.6000000000000002E-2</v>
      </c>
      <c r="M14" s="37" t="str">
        <f t="shared" si="0"/>
        <v>0.141,0.116,0.1,0.081,0.054,0.044,0.026</v>
      </c>
      <c r="N14" s="37" t="s">
        <v>59</v>
      </c>
      <c r="O14" s="37"/>
      <c r="P14" s="38">
        <f t="shared" si="1"/>
        <v>130</v>
      </c>
      <c r="Q14" s="36">
        <f t="shared" si="18"/>
        <v>65</v>
      </c>
      <c r="R14" s="37">
        <f t="shared" si="2"/>
        <v>4.1000000000000009E-2</v>
      </c>
      <c r="S14" s="36">
        <f t="shared" si="19"/>
        <v>11</v>
      </c>
      <c r="T14" s="36">
        <f t="shared" si="20"/>
        <v>65</v>
      </c>
      <c r="U14" s="36">
        <f t="shared" si="21"/>
        <v>130</v>
      </c>
      <c r="V14" s="39">
        <f t="shared" si="22"/>
        <v>4.8000000000000001E-2</v>
      </c>
      <c r="W14" s="39">
        <f t="shared" si="3"/>
        <v>3.12</v>
      </c>
      <c r="X14" s="37">
        <f t="shared" si="23"/>
        <v>8.0925000000000011</v>
      </c>
      <c r="Y14" s="39">
        <f t="shared" si="24"/>
        <v>0.22479166666666828</v>
      </c>
      <c r="Z14" s="37"/>
      <c r="AA14" s="35">
        <v>0.35</v>
      </c>
      <c r="AB14" s="35">
        <v>0.35</v>
      </c>
      <c r="AC14" s="35">
        <v>0.35</v>
      </c>
      <c r="AD14" s="35" t="s">
        <v>60</v>
      </c>
      <c r="AE14" s="35">
        <f t="shared" si="4"/>
        <v>186.45999999999998</v>
      </c>
      <c r="AF14" s="35">
        <f t="shared" si="5"/>
        <v>227.88</v>
      </c>
      <c r="AG14" s="36" t="str">
        <f t="shared" si="6"/>
        <v>186.46 227.88</v>
      </c>
      <c r="AH14" s="35">
        <v>12</v>
      </c>
      <c r="AI14" s="40">
        <f t="shared" si="7"/>
        <v>77.710000000000008</v>
      </c>
      <c r="AJ14" s="40">
        <f t="shared" si="8"/>
        <v>94.97</v>
      </c>
      <c r="AK14" s="36" t="str">
        <f t="shared" si="9"/>
        <v>77.71 94.97</v>
      </c>
      <c r="AL14" s="36">
        <f t="shared" si="10"/>
        <v>145</v>
      </c>
      <c r="AM14" s="36">
        <f t="shared" si="11"/>
        <v>250</v>
      </c>
      <c r="AN14" s="40">
        <v>2391.9</v>
      </c>
      <c r="AO14" s="35">
        <v>227.3</v>
      </c>
      <c r="AP14" s="35">
        <v>95</v>
      </c>
      <c r="AQ14" s="35">
        <v>28</v>
      </c>
      <c r="AR14" s="37">
        <f t="shared" si="12"/>
        <v>0.74335863242428823</v>
      </c>
      <c r="AS14" s="40">
        <f t="shared" si="13"/>
        <v>1778.0395128956552</v>
      </c>
      <c r="AT14" s="40">
        <f t="shared" si="14"/>
        <v>197.9351505563051</v>
      </c>
      <c r="AU14" s="41">
        <f t="shared" si="15"/>
        <v>82.183188106073175</v>
      </c>
      <c r="AV14" s="260"/>
      <c r="AW14" s="260"/>
      <c r="AX14" s="260"/>
      <c r="AY14" s="260"/>
      <c r="AZ14" s="260"/>
      <c r="BA14" s="260"/>
      <c r="BB14" s="260"/>
      <c r="BC14" s="260"/>
      <c r="BD14" s="260"/>
      <c r="BE14" s="260"/>
      <c r="BF14" s="260"/>
      <c r="BG14" s="287"/>
      <c r="BH14" s="260"/>
      <c r="BI14" s="284"/>
      <c r="BJ14" s="284"/>
      <c r="BK14" s="260"/>
      <c r="BL14" s="260">
        <f t="shared" si="16"/>
        <v>0</v>
      </c>
      <c r="BM14" s="260" t="e">
        <f>#REF!</f>
        <v>#REF!</v>
      </c>
      <c r="BN14" s="260"/>
      <c r="BO14" s="260"/>
      <c r="BP14" s="260">
        <f t="shared" si="17"/>
        <v>0</v>
      </c>
      <c r="BQ14" s="260" t="e">
        <f>#REF!</f>
        <v>#REF!</v>
      </c>
      <c r="BR14" s="260"/>
      <c r="BS14" s="287"/>
      <c r="BT14" s="260"/>
    </row>
    <row r="15" spans="1:72" s="42" customFormat="1" ht="55.2" customHeight="1" x14ac:dyDescent="0.3">
      <c r="A15" s="35">
        <v>12</v>
      </c>
      <c r="B15" s="36">
        <v>130</v>
      </c>
      <c r="C15" s="36" t="s">
        <v>64</v>
      </c>
      <c r="D15" s="36">
        <v>40000</v>
      </c>
      <c r="E15" s="35">
        <v>0.56000000000000005</v>
      </c>
      <c r="F15" s="37">
        <v>0.17100000000000001</v>
      </c>
      <c r="G15" s="37">
        <v>0.13100000000000001</v>
      </c>
      <c r="H15" s="37">
        <v>0.111</v>
      </c>
      <c r="I15" s="37">
        <v>0.09</v>
      </c>
      <c r="J15" s="37">
        <v>5.6000000000000001E-2</v>
      </c>
      <c r="K15" s="37">
        <v>4.5999999999999999E-2</v>
      </c>
      <c r="L15" s="37">
        <v>2.6000000000000002E-2</v>
      </c>
      <c r="M15" s="37" t="str">
        <f t="shared" si="0"/>
        <v>0.171,0.131,0.111,0.09,0.056,0.046,0.026</v>
      </c>
      <c r="N15" s="37" t="s">
        <v>59</v>
      </c>
      <c r="O15" s="37"/>
      <c r="P15" s="38">
        <f t="shared" si="1"/>
        <v>130</v>
      </c>
      <c r="Q15" s="36">
        <f t="shared" si="18"/>
        <v>0</v>
      </c>
      <c r="R15" s="37">
        <f t="shared" si="2"/>
        <v>6.0000000000000012E-2</v>
      </c>
      <c r="S15" s="36">
        <f t="shared" si="19"/>
        <v>12</v>
      </c>
      <c r="T15" s="36">
        <f t="shared" si="20"/>
        <v>0</v>
      </c>
      <c r="U15" s="36">
        <f t="shared" si="21"/>
        <v>130</v>
      </c>
      <c r="V15" s="39">
        <f t="shared" si="22"/>
        <v>5.050000000000001E-2</v>
      </c>
      <c r="W15" s="39">
        <f t="shared" si="3"/>
        <v>0</v>
      </c>
      <c r="X15" s="37">
        <f t="shared" si="23"/>
        <v>8.0925000000000011</v>
      </c>
      <c r="Y15" s="39">
        <f t="shared" si="24"/>
        <v>0.22479166666666828</v>
      </c>
      <c r="Z15" s="37"/>
      <c r="AA15" s="35">
        <v>0.35</v>
      </c>
      <c r="AB15" s="35">
        <v>0.35</v>
      </c>
      <c r="AC15" s="35">
        <v>0.35</v>
      </c>
      <c r="AD15" s="35" t="s">
        <v>60</v>
      </c>
      <c r="AE15" s="35">
        <f t="shared" si="4"/>
        <v>186.45999999999998</v>
      </c>
      <c r="AF15" s="35">
        <f t="shared" si="5"/>
        <v>227.88</v>
      </c>
      <c r="AG15" s="36" t="str">
        <f t="shared" si="6"/>
        <v>186.46 227.88</v>
      </c>
      <c r="AH15" s="35">
        <v>12</v>
      </c>
      <c r="AI15" s="40">
        <f t="shared" si="7"/>
        <v>77.710000000000008</v>
      </c>
      <c r="AJ15" s="40">
        <f t="shared" si="8"/>
        <v>94.97</v>
      </c>
      <c r="AK15" s="36" t="str">
        <f t="shared" si="9"/>
        <v>77.71 94.97</v>
      </c>
      <c r="AL15" s="36">
        <f t="shared" si="10"/>
        <v>145</v>
      </c>
      <c r="AM15" s="36">
        <f t="shared" si="11"/>
        <v>250</v>
      </c>
      <c r="AN15" s="40">
        <v>2393.5</v>
      </c>
      <c r="AO15" s="40">
        <v>227.9</v>
      </c>
      <c r="AP15" s="40">
        <v>94.9</v>
      </c>
      <c r="AQ15" s="35">
        <v>28</v>
      </c>
      <c r="AR15" s="37">
        <f t="shared" si="12"/>
        <v>0.74335863242428823</v>
      </c>
      <c r="AS15" s="40">
        <f t="shared" si="13"/>
        <v>1779.228886707534</v>
      </c>
      <c r="AT15" s="40">
        <f t="shared" si="14"/>
        <v>198.44846828724823</v>
      </c>
      <c r="AU15" s="41">
        <f t="shared" si="15"/>
        <v>82.093281630882302</v>
      </c>
      <c r="AV15" s="260"/>
      <c r="AW15" s="260"/>
      <c r="AX15" s="260"/>
      <c r="AY15" s="260"/>
      <c r="AZ15" s="260"/>
      <c r="BA15" s="260"/>
      <c r="BB15" s="260"/>
      <c r="BC15" s="260"/>
      <c r="BD15" s="260"/>
      <c r="BE15" s="260"/>
      <c r="BF15" s="260"/>
      <c r="BG15" s="287"/>
      <c r="BH15" s="260"/>
      <c r="BI15" s="284"/>
      <c r="BJ15" s="284"/>
      <c r="BK15" s="260"/>
      <c r="BL15" s="260">
        <f t="shared" si="16"/>
        <v>0</v>
      </c>
      <c r="BM15" s="260" t="e">
        <f>#REF!</f>
        <v>#REF!</v>
      </c>
      <c r="BN15" s="260" t="e">
        <f t="shared" ref="BN15" si="25">IF(BL15&lt;BM15,"Safe","Unsafe")</f>
        <v>#REF!</v>
      </c>
      <c r="BO15" s="260"/>
      <c r="BP15" s="260">
        <f t="shared" si="17"/>
        <v>0</v>
      </c>
      <c r="BQ15" s="260" t="e">
        <f>#REF!</f>
        <v>#REF!</v>
      </c>
      <c r="BR15" s="260" t="e">
        <f t="shared" ref="BR15" si="26">IF(BP15&lt;BQ15,"Safe","Unsafe")</f>
        <v>#REF!</v>
      </c>
      <c r="BS15" s="287"/>
      <c r="BT15" s="260"/>
    </row>
    <row r="16" spans="1:72" s="42" customFormat="1" ht="55.2" customHeight="1" x14ac:dyDescent="0.3">
      <c r="A16" s="35">
        <v>13</v>
      </c>
      <c r="B16" s="36">
        <v>130</v>
      </c>
      <c r="C16" s="36" t="s">
        <v>65</v>
      </c>
      <c r="D16" s="36">
        <v>40000</v>
      </c>
      <c r="E16" s="35">
        <v>0.56000000000000005</v>
      </c>
      <c r="F16" s="37">
        <v>0.08</v>
      </c>
      <c r="G16" s="37">
        <v>0.06</v>
      </c>
      <c r="H16" s="37">
        <v>5.1000000000000004E-2</v>
      </c>
      <c r="I16" s="37">
        <v>4.3000000000000003E-2</v>
      </c>
      <c r="J16" s="37">
        <v>3.5000000000000003E-2</v>
      </c>
      <c r="K16" s="37">
        <v>3.4000000000000002E-2</v>
      </c>
      <c r="L16" s="37">
        <v>2.7E-2</v>
      </c>
      <c r="M16" s="37" t="str">
        <f t="shared" si="0"/>
        <v>0.08,0.06,0.051,0.043,0.035,0.034,0.027</v>
      </c>
      <c r="N16" s="37" t="s">
        <v>59</v>
      </c>
      <c r="O16" s="37"/>
      <c r="P16" s="38">
        <f t="shared" si="1"/>
        <v>130</v>
      </c>
      <c r="Q16" s="36">
        <f t="shared" si="18"/>
        <v>0</v>
      </c>
      <c r="R16" s="37">
        <f t="shared" si="2"/>
        <v>2.8999999999999998E-2</v>
      </c>
      <c r="S16" s="36">
        <f t="shared" si="19"/>
        <v>13</v>
      </c>
      <c r="T16" s="36">
        <f t="shared" si="20"/>
        <v>0</v>
      </c>
      <c r="U16" s="36">
        <f t="shared" si="21"/>
        <v>130</v>
      </c>
      <c r="V16" s="39">
        <f t="shared" si="22"/>
        <v>4.4500000000000005E-2</v>
      </c>
      <c r="W16" s="39">
        <f t="shared" si="3"/>
        <v>0</v>
      </c>
      <c r="X16" s="37">
        <f t="shared" si="23"/>
        <v>8.0925000000000011</v>
      </c>
      <c r="Y16" s="39">
        <f t="shared" si="24"/>
        <v>0.22479166666666828</v>
      </c>
      <c r="Z16" s="37"/>
      <c r="AA16" s="35">
        <v>0.35</v>
      </c>
      <c r="AB16" s="35">
        <v>0.35</v>
      </c>
      <c r="AC16" s="35">
        <v>0.35</v>
      </c>
      <c r="AD16" s="35" t="s">
        <v>60</v>
      </c>
      <c r="AE16" s="35">
        <f t="shared" si="4"/>
        <v>186.45999999999998</v>
      </c>
      <c r="AF16" s="35">
        <f t="shared" si="5"/>
        <v>227.88</v>
      </c>
      <c r="AG16" s="36" t="str">
        <f t="shared" si="6"/>
        <v>186.46 227.88</v>
      </c>
      <c r="AH16" s="35">
        <v>12</v>
      </c>
      <c r="AI16" s="40">
        <f t="shared" si="7"/>
        <v>77.710000000000008</v>
      </c>
      <c r="AJ16" s="40">
        <f t="shared" si="8"/>
        <v>94.97</v>
      </c>
      <c r="AK16" s="36" t="str">
        <f t="shared" si="9"/>
        <v>77.71 94.97</v>
      </c>
      <c r="AL16" s="36">
        <f t="shared" si="10"/>
        <v>145</v>
      </c>
      <c r="AM16" s="36">
        <f t="shared" si="11"/>
        <v>250</v>
      </c>
      <c r="AN16" s="40">
        <v>2398.4</v>
      </c>
      <c r="AO16" s="40">
        <v>227.3</v>
      </c>
      <c r="AP16" s="40">
        <v>94.9</v>
      </c>
      <c r="AQ16" s="35">
        <v>28</v>
      </c>
      <c r="AR16" s="37">
        <f t="shared" si="12"/>
        <v>0.74335863242428823</v>
      </c>
      <c r="AS16" s="40">
        <f t="shared" si="13"/>
        <v>1782.871344006413</v>
      </c>
      <c r="AT16" s="40">
        <f t="shared" si="14"/>
        <v>197.9351505563051</v>
      </c>
      <c r="AU16" s="41">
        <f t="shared" si="15"/>
        <v>82.093281630882302</v>
      </c>
      <c r="AV16" s="260"/>
      <c r="AW16" s="260"/>
      <c r="AX16" s="260"/>
      <c r="AY16" s="260"/>
      <c r="AZ16" s="260"/>
      <c r="BA16" s="260"/>
      <c r="BB16" s="260"/>
      <c r="BC16" s="260"/>
      <c r="BD16" s="260"/>
      <c r="BE16" s="260"/>
      <c r="BF16" s="260"/>
      <c r="BG16" s="287"/>
      <c r="BH16" s="260"/>
      <c r="BI16" s="284"/>
      <c r="BJ16" s="284"/>
      <c r="BK16" s="260"/>
      <c r="BL16" s="260">
        <f t="shared" si="16"/>
        <v>0</v>
      </c>
      <c r="BM16" s="260" t="e">
        <f>#REF!</f>
        <v>#REF!</v>
      </c>
      <c r="BN16" s="260"/>
      <c r="BO16" s="260"/>
      <c r="BP16" s="260">
        <f t="shared" si="17"/>
        <v>0</v>
      </c>
      <c r="BQ16" s="260" t="e">
        <f>#REF!</f>
        <v>#REF!</v>
      </c>
      <c r="BR16" s="260"/>
      <c r="BS16" s="287"/>
      <c r="BT16" s="260"/>
    </row>
    <row r="17" spans="1:72" s="42" customFormat="1" ht="55.2" customHeight="1" x14ac:dyDescent="0.3">
      <c r="A17" s="35">
        <v>14</v>
      </c>
      <c r="B17" s="36">
        <v>130</v>
      </c>
      <c r="C17" s="36" t="s">
        <v>66</v>
      </c>
      <c r="D17" s="36">
        <v>40000</v>
      </c>
      <c r="E17" s="35">
        <v>0.56000000000000005</v>
      </c>
      <c r="F17" s="37">
        <v>0.65400000000000003</v>
      </c>
      <c r="G17" s="37">
        <v>7.1999999999999995E-2</v>
      </c>
      <c r="H17" s="37">
        <v>0.06</v>
      </c>
      <c r="I17" s="37">
        <v>4.9000000000000002E-2</v>
      </c>
      <c r="J17" s="37">
        <v>3.7999999999999999E-2</v>
      </c>
      <c r="K17" s="37">
        <v>3.2000000000000001E-2</v>
      </c>
      <c r="L17" s="37">
        <v>2.5000000000000001E-2</v>
      </c>
      <c r="M17" s="37" t="str">
        <f t="shared" si="0"/>
        <v>0.654,0.072,0.06,0.049,0.038,0.032,0.025</v>
      </c>
      <c r="N17" s="37" t="s">
        <v>59</v>
      </c>
      <c r="O17" s="37"/>
      <c r="P17" s="38">
        <f t="shared" si="1"/>
        <v>130</v>
      </c>
      <c r="Q17" s="36">
        <f t="shared" si="18"/>
        <v>0</v>
      </c>
      <c r="R17" s="37">
        <f t="shared" si="2"/>
        <v>0.59400000000000008</v>
      </c>
      <c r="S17" s="36">
        <f t="shared" si="19"/>
        <v>14</v>
      </c>
      <c r="T17" s="36">
        <f t="shared" si="20"/>
        <v>0</v>
      </c>
      <c r="U17" s="36">
        <f t="shared" si="21"/>
        <v>130</v>
      </c>
      <c r="V17" s="39">
        <f t="shared" si="22"/>
        <v>0.31150000000000005</v>
      </c>
      <c r="W17" s="39">
        <f t="shared" si="3"/>
        <v>0</v>
      </c>
      <c r="X17" s="37">
        <f t="shared" si="23"/>
        <v>8.0925000000000011</v>
      </c>
      <c r="Y17" s="39">
        <f t="shared" si="24"/>
        <v>0.22479166666666828</v>
      </c>
      <c r="Z17" s="37"/>
      <c r="AA17" s="35">
        <v>0.35</v>
      </c>
      <c r="AB17" s="35">
        <v>0.35</v>
      </c>
      <c r="AC17" s="35">
        <v>0.35</v>
      </c>
      <c r="AD17" s="35" t="s">
        <v>60</v>
      </c>
      <c r="AE17" s="35">
        <f t="shared" si="4"/>
        <v>186.45999999999998</v>
      </c>
      <c r="AF17" s="35">
        <f t="shared" si="5"/>
        <v>227.88</v>
      </c>
      <c r="AG17" s="36" t="str">
        <f t="shared" si="6"/>
        <v>186.46 227.88</v>
      </c>
      <c r="AH17" s="35">
        <v>12</v>
      </c>
      <c r="AI17" s="40">
        <f t="shared" si="7"/>
        <v>77.710000000000008</v>
      </c>
      <c r="AJ17" s="40">
        <f t="shared" si="8"/>
        <v>94.97</v>
      </c>
      <c r="AK17" s="36" t="str">
        <f t="shared" si="9"/>
        <v>77.71 94.97</v>
      </c>
      <c r="AL17" s="36">
        <f t="shared" si="10"/>
        <v>145</v>
      </c>
      <c r="AM17" s="36">
        <f t="shared" si="11"/>
        <v>250</v>
      </c>
      <c r="AN17" s="40">
        <v>2388.6999999999998</v>
      </c>
      <c r="AO17" s="43">
        <v>227</v>
      </c>
      <c r="AP17" s="35">
        <v>95</v>
      </c>
      <c r="AQ17" s="35">
        <v>28</v>
      </c>
      <c r="AR17" s="37">
        <f t="shared" si="12"/>
        <v>0.74335863242428823</v>
      </c>
      <c r="AS17" s="40">
        <f t="shared" si="13"/>
        <v>1775.6607652718972</v>
      </c>
      <c r="AT17" s="40">
        <f t="shared" si="14"/>
        <v>197.67830065706644</v>
      </c>
      <c r="AU17" s="41">
        <f t="shared" si="15"/>
        <v>82.183188106073175</v>
      </c>
      <c r="AV17" s="260"/>
      <c r="AW17" s="260"/>
      <c r="AX17" s="260"/>
      <c r="AY17" s="260"/>
      <c r="AZ17" s="260"/>
      <c r="BA17" s="260"/>
      <c r="BB17" s="260"/>
      <c r="BC17" s="260"/>
      <c r="BD17" s="260"/>
      <c r="BE17" s="260"/>
      <c r="BF17" s="260"/>
      <c r="BG17" s="287"/>
      <c r="BH17" s="260"/>
      <c r="BI17" s="284"/>
      <c r="BJ17" s="284"/>
      <c r="BK17" s="260"/>
      <c r="BL17" s="260">
        <f t="shared" si="16"/>
        <v>0</v>
      </c>
      <c r="BM17" s="260" t="e">
        <f>#REF!</f>
        <v>#REF!</v>
      </c>
      <c r="BN17" s="260"/>
      <c r="BO17" s="260"/>
      <c r="BP17" s="260">
        <f t="shared" si="17"/>
        <v>0</v>
      </c>
      <c r="BQ17" s="260" t="e">
        <f>#REF!</f>
        <v>#REF!</v>
      </c>
      <c r="BR17" s="260"/>
      <c r="BS17" s="287"/>
      <c r="BT17" s="260"/>
    </row>
    <row r="18" spans="1:72" s="42" customFormat="1" ht="55.2" customHeight="1" x14ac:dyDescent="0.3">
      <c r="A18" s="44">
        <v>15</v>
      </c>
      <c r="B18" s="45">
        <v>130</v>
      </c>
      <c r="C18" s="45" t="s">
        <v>67</v>
      </c>
      <c r="D18" s="45">
        <v>40000</v>
      </c>
      <c r="E18" s="44">
        <v>0.56000000000000005</v>
      </c>
      <c r="F18" s="46">
        <v>0.184</v>
      </c>
      <c r="G18" s="46">
        <v>0.15</v>
      </c>
      <c r="H18" s="46">
        <v>0.13200000000000001</v>
      </c>
      <c r="I18" s="46">
        <v>0.105</v>
      </c>
      <c r="J18" s="46">
        <v>6.9000000000000006E-2</v>
      </c>
      <c r="K18" s="46">
        <v>5.2999999999999999E-2</v>
      </c>
      <c r="L18" s="46">
        <v>3.6999999999999998E-2</v>
      </c>
      <c r="M18" s="37" t="str">
        <f t="shared" si="0"/>
        <v>0.184,0.15,0.132,0.105,0.069,0.053,0.037</v>
      </c>
      <c r="N18" s="37" t="s">
        <v>59</v>
      </c>
      <c r="O18" s="37"/>
      <c r="P18" s="38">
        <f t="shared" si="1"/>
        <v>130</v>
      </c>
      <c r="Q18" s="36">
        <f t="shared" si="18"/>
        <v>0</v>
      </c>
      <c r="R18" s="37">
        <f t="shared" si="2"/>
        <v>5.1999999999999991E-2</v>
      </c>
      <c r="S18" s="36">
        <f t="shared" si="19"/>
        <v>15</v>
      </c>
      <c r="T18" s="36">
        <f t="shared" si="20"/>
        <v>0</v>
      </c>
      <c r="U18" s="36">
        <f t="shared" si="21"/>
        <v>130</v>
      </c>
      <c r="V18" s="39">
        <f t="shared" si="22"/>
        <v>0.32300000000000006</v>
      </c>
      <c r="W18" s="39">
        <f t="shared" si="3"/>
        <v>0</v>
      </c>
      <c r="X18" s="37">
        <f t="shared" si="23"/>
        <v>8.0925000000000011</v>
      </c>
      <c r="Y18" s="39">
        <f t="shared" si="24"/>
        <v>0.22479166666666828</v>
      </c>
      <c r="Z18" s="37"/>
      <c r="AA18" s="44">
        <v>0.35</v>
      </c>
      <c r="AB18" s="44">
        <v>0.35</v>
      </c>
      <c r="AC18" s="44">
        <v>0.35</v>
      </c>
      <c r="AD18" s="44" t="s">
        <v>60</v>
      </c>
      <c r="AE18" s="44">
        <f t="shared" si="4"/>
        <v>186.45999999999998</v>
      </c>
      <c r="AF18" s="44">
        <f t="shared" si="5"/>
        <v>227.88</v>
      </c>
      <c r="AG18" s="45" t="str">
        <f t="shared" si="6"/>
        <v>186.46 227.88</v>
      </c>
      <c r="AH18" s="44">
        <v>12</v>
      </c>
      <c r="AI18" s="47">
        <f t="shared" si="7"/>
        <v>77.710000000000008</v>
      </c>
      <c r="AJ18" s="47">
        <f t="shared" si="8"/>
        <v>94.97</v>
      </c>
      <c r="AK18" s="45" t="str">
        <f t="shared" si="9"/>
        <v>77.71 94.97</v>
      </c>
      <c r="AL18" s="36">
        <f t="shared" si="10"/>
        <v>145</v>
      </c>
      <c r="AM18" s="36">
        <f t="shared" si="11"/>
        <v>250</v>
      </c>
      <c r="AN18" s="47">
        <v>2400</v>
      </c>
      <c r="AO18" s="44">
        <v>227.3</v>
      </c>
      <c r="AP18" s="44">
        <v>94.9</v>
      </c>
      <c r="AQ18" s="35">
        <v>28</v>
      </c>
      <c r="AR18" s="46">
        <f t="shared" si="12"/>
        <v>0.74335863242428823</v>
      </c>
      <c r="AS18" s="47">
        <f t="shared" si="13"/>
        <v>1784.0607178182918</v>
      </c>
      <c r="AT18" s="47">
        <f t="shared" si="14"/>
        <v>197.9351505563051</v>
      </c>
      <c r="AU18" s="48">
        <f t="shared" si="15"/>
        <v>82.093281630882302</v>
      </c>
      <c r="AV18" s="260"/>
      <c r="AW18" s="260"/>
      <c r="AX18" s="260"/>
      <c r="AY18" s="260"/>
      <c r="AZ18" s="260">
        <f>AY18*10^6</f>
        <v>0</v>
      </c>
      <c r="BA18" s="260" t="e">
        <f>(1/($BI$4*10^6/(0.711*10^-4*(1/AV18)^0.854))^(1/3.89))*10^6</f>
        <v>#DIV/0!</v>
      </c>
      <c r="BB18" s="260" t="e">
        <f>IF(AZ18&lt;BA18,"Safe","Unsafe")</f>
        <v>#DIV/0!</v>
      </c>
      <c r="BC18" s="260"/>
      <c r="BD18" s="260">
        <f>BC18*10^6</f>
        <v>0</v>
      </c>
      <c r="BE18" s="260">
        <f>(1/((($BI$4*10^6/(1.41*10^-8)))^(1/4.5337)))*10^6</f>
        <v>416.02417627014421</v>
      </c>
      <c r="BF18" s="260" t="str">
        <f>IF(BD18&lt;BE18,"Safe","Unsafe")</f>
        <v>Safe</v>
      </c>
      <c r="BG18" s="287"/>
      <c r="BH18" s="260"/>
      <c r="BI18" s="284">
        <v>30</v>
      </c>
      <c r="BJ18" s="284"/>
      <c r="BK18" s="260"/>
      <c r="BL18" s="260">
        <f t="shared" si="16"/>
        <v>0</v>
      </c>
      <c r="BM18" s="260" t="e">
        <f>BA18</f>
        <v>#DIV/0!</v>
      </c>
      <c r="BN18" s="260" t="e">
        <f>IF(BL18&lt;BM18,"Safe","Unsafe")</f>
        <v>#DIV/0!</v>
      </c>
      <c r="BO18" s="260"/>
      <c r="BP18" s="260">
        <f>BO18*10^6</f>
        <v>0</v>
      </c>
      <c r="BQ18" s="260">
        <f>BE18</f>
        <v>416.02417627014421</v>
      </c>
      <c r="BR18" s="260" t="str">
        <f>IF(BP18&lt;BQ18,"Safe","Unsafe")</f>
        <v>Safe</v>
      </c>
      <c r="BS18" s="287"/>
      <c r="BT18" s="260"/>
    </row>
    <row r="19" spans="1:72" s="42" customFormat="1" ht="55.2" customHeight="1" x14ac:dyDescent="0.3">
      <c r="A19" s="44">
        <v>16</v>
      </c>
      <c r="B19" s="45">
        <v>195</v>
      </c>
      <c r="C19" s="45" t="s">
        <v>63</v>
      </c>
      <c r="D19" s="45">
        <v>40000</v>
      </c>
      <c r="E19" s="44">
        <v>0.56000000000000005</v>
      </c>
      <c r="F19" s="46">
        <v>8.5000000000000006E-2</v>
      </c>
      <c r="G19" s="46">
        <v>6.0999999999999999E-2</v>
      </c>
      <c r="H19" s="46">
        <v>5.3999999999999999E-2</v>
      </c>
      <c r="I19" s="46">
        <v>4.4999999999999998E-2</v>
      </c>
      <c r="J19" s="46">
        <v>3.4000000000000002E-2</v>
      </c>
      <c r="K19" s="46">
        <v>2.9000000000000001E-2</v>
      </c>
      <c r="L19" s="46">
        <v>2.3E-2</v>
      </c>
      <c r="M19" s="37" t="str">
        <f t="shared" si="0"/>
        <v>0.085,0.061,0.054,0.045,0.034,0.029,0.023</v>
      </c>
      <c r="N19" s="37" t="s">
        <v>59</v>
      </c>
      <c r="O19" s="37"/>
      <c r="P19" s="38">
        <f t="shared" si="1"/>
        <v>195</v>
      </c>
      <c r="Q19" s="36">
        <f t="shared" si="18"/>
        <v>65</v>
      </c>
      <c r="R19" s="37">
        <f t="shared" si="2"/>
        <v>3.1000000000000007E-2</v>
      </c>
      <c r="S19" s="36">
        <f t="shared" si="19"/>
        <v>16</v>
      </c>
      <c r="T19" s="36">
        <f t="shared" si="20"/>
        <v>65</v>
      </c>
      <c r="U19" s="36">
        <f t="shared" si="21"/>
        <v>195</v>
      </c>
      <c r="V19" s="39">
        <f t="shared" si="22"/>
        <v>4.1499999999999995E-2</v>
      </c>
      <c r="W19" s="39">
        <f t="shared" si="3"/>
        <v>2.6974999999999998</v>
      </c>
      <c r="X19" s="37">
        <f t="shared" si="23"/>
        <v>10.790000000000001</v>
      </c>
      <c r="Y19" s="39">
        <f t="shared" si="24"/>
        <v>-1.0115624999999984</v>
      </c>
      <c r="Z19" s="37"/>
      <c r="AA19" s="44">
        <v>0.35</v>
      </c>
      <c r="AB19" s="44">
        <v>0.35</v>
      </c>
      <c r="AC19" s="44">
        <v>0.35</v>
      </c>
      <c r="AD19" s="44" t="s">
        <v>60</v>
      </c>
      <c r="AE19" s="44">
        <f t="shared" si="4"/>
        <v>186.45999999999998</v>
      </c>
      <c r="AF19" s="44">
        <f t="shared" si="5"/>
        <v>227.88</v>
      </c>
      <c r="AG19" s="45" t="str">
        <f t="shared" si="6"/>
        <v>186.46 227.88</v>
      </c>
      <c r="AH19" s="44">
        <v>12</v>
      </c>
      <c r="AI19" s="47">
        <f t="shared" si="7"/>
        <v>77.710000000000008</v>
      </c>
      <c r="AJ19" s="47">
        <f t="shared" si="8"/>
        <v>94.97</v>
      </c>
      <c r="AK19" s="45" t="str">
        <f t="shared" si="9"/>
        <v>77.71 94.97</v>
      </c>
      <c r="AL19" s="36">
        <f t="shared" si="10"/>
        <v>145</v>
      </c>
      <c r="AM19" s="36">
        <f t="shared" si="11"/>
        <v>250</v>
      </c>
      <c r="AN19" s="47">
        <v>2400</v>
      </c>
      <c r="AO19" s="44">
        <v>227</v>
      </c>
      <c r="AP19" s="44">
        <v>95</v>
      </c>
      <c r="AQ19" s="35">
        <v>28</v>
      </c>
      <c r="AR19" s="46">
        <f t="shared" si="12"/>
        <v>0.74335863242428823</v>
      </c>
      <c r="AS19" s="47">
        <f t="shared" si="13"/>
        <v>1784.0607178182918</v>
      </c>
      <c r="AT19" s="47">
        <f t="shared" si="14"/>
        <v>197.67830065706644</v>
      </c>
      <c r="AU19" s="48">
        <f t="shared" si="15"/>
        <v>82.183188106073175</v>
      </c>
      <c r="AV19" s="260"/>
      <c r="AW19" s="260"/>
      <c r="AX19" s="260"/>
      <c r="AY19" s="260"/>
      <c r="AZ19" s="260"/>
      <c r="BA19" s="260"/>
      <c r="BB19" s="260"/>
      <c r="BC19" s="260"/>
      <c r="BD19" s="260"/>
      <c r="BE19" s="260"/>
      <c r="BF19" s="260"/>
      <c r="BG19" s="287"/>
      <c r="BH19" s="260"/>
      <c r="BI19" s="284"/>
      <c r="BJ19" s="284"/>
      <c r="BK19" s="260"/>
      <c r="BL19" s="260">
        <f t="shared" si="16"/>
        <v>0</v>
      </c>
      <c r="BM19" s="260" t="e">
        <f>#REF!</f>
        <v>#REF!</v>
      </c>
      <c r="BN19" s="260"/>
      <c r="BO19" s="260"/>
      <c r="BP19" s="260">
        <f t="shared" si="17"/>
        <v>0</v>
      </c>
      <c r="BQ19" s="260" t="e">
        <f>#REF!</f>
        <v>#REF!</v>
      </c>
      <c r="BR19" s="260"/>
      <c r="BS19" s="287"/>
      <c r="BT19" s="260"/>
    </row>
    <row r="20" spans="1:72" s="42" customFormat="1" ht="55.2" customHeight="1" x14ac:dyDescent="0.3">
      <c r="A20" s="44">
        <v>17</v>
      </c>
      <c r="B20" s="45">
        <v>195</v>
      </c>
      <c r="C20" s="45" t="s">
        <v>64</v>
      </c>
      <c r="D20" s="45">
        <v>40000</v>
      </c>
      <c r="E20" s="44">
        <v>0.56000000000000005</v>
      </c>
      <c r="F20" s="46">
        <v>0.13900000000000001</v>
      </c>
      <c r="G20" s="46">
        <v>9.9000000000000005E-2</v>
      </c>
      <c r="H20" s="46">
        <v>0.08</v>
      </c>
      <c r="I20" s="46">
        <v>6.2E-2</v>
      </c>
      <c r="J20" s="46">
        <v>3.9E-2</v>
      </c>
      <c r="K20" s="46">
        <v>3.1E-2</v>
      </c>
      <c r="L20" s="46">
        <v>2.3E-2</v>
      </c>
      <c r="M20" s="37" t="str">
        <f t="shared" si="0"/>
        <v>0.139,0.099,0.08,0.062,0.039,0.031,0.023</v>
      </c>
      <c r="N20" s="37" t="s">
        <v>59</v>
      </c>
      <c r="O20" s="37"/>
      <c r="P20" s="38">
        <f t="shared" si="1"/>
        <v>195</v>
      </c>
      <c r="Q20" s="36">
        <f t="shared" si="18"/>
        <v>0</v>
      </c>
      <c r="R20" s="37">
        <f t="shared" si="2"/>
        <v>5.9000000000000011E-2</v>
      </c>
      <c r="S20" s="36">
        <f t="shared" si="19"/>
        <v>17</v>
      </c>
      <c r="T20" s="36">
        <f t="shared" si="20"/>
        <v>0</v>
      </c>
      <c r="U20" s="36">
        <f t="shared" si="21"/>
        <v>195</v>
      </c>
      <c r="V20" s="39">
        <f t="shared" si="22"/>
        <v>4.5000000000000012E-2</v>
      </c>
      <c r="W20" s="39">
        <f t="shared" si="3"/>
        <v>0</v>
      </c>
      <c r="X20" s="37">
        <f t="shared" si="23"/>
        <v>10.790000000000001</v>
      </c>
      <c r="Y20" s="39">
        <f t="shared" si="24"/>
        <v>-1.0115624999999984</v>
      </c>
      <c r="Z20" s="37"/>
      <c r="AA20" s="44">
        <v>0.35</v>
      </c>
      <c r="AB20" s="44">
        <v>0.35</v>
      </c>
      <c r="AC20" s="44">
        <v>0.35</v>
      </c>
      <c r="AD20" s="44" t="s">
        <v>60</v>
      </c>
      <c r="AE20" s="44">
        <f t="shared" si="4"/>
        <v>186.45999999999998</v>
      </c>
      <c r="AF20" s="44">
        <f t="shared" si="5"/>
        <v>227.88</v>
      </c>
      <c r="AG20" s="45" t="str">
        <f t="shared" si="6"/>
        <v>186.46 227.88</v>
      </c>
      <c r="AH20" s="44">
        <v>12</v>
      </c>
      <c r="AI20" s="47">
        <f t="shared" si="7"/>
        <v>77.710000000000008</v>
      </c>
      <c r="AJ20" s="47">
        <f t="shared" si="8"/>
        <v>94.97</v>
      </c>
      <c r="AK20" s="45" t="str">
        <f t="shared" si="9"/>
        <v>77.71 94.97</v>
      </c>
      <c r="AL20" s="36">
        <f t="shared" si="10"/>
        <v>145</v>
      </c>
      <c r="AM20" s="36">
        <f t="shared" si="11"/>
        <v>250</v>
      </c>
      <c r="AN20" s="47">
        <v>2395.1999999999998</v>
      </c>
      <c r="AO20" s="44">
        <v>227.8</v>
      </c>
      <c r="AP20" s="44">
        <v>95</v>
      </c>
      <c r="AQ20" s="35">
        <v>28</v>
      </c>
      <c r="AR20" s="46">
        <f t="shared" si="12"/>
        <v>0.74335863242428823</v>
      </c>
      <c r="AS20" s="47">
        <f t="shared" si="13"/>
        <v>1780.4925963826549</v>
      </c>
      <c r="AT20" s="47">
        <f t="shared" si="14"/>
        <v>198.36295065169023</v>
      </c>
      <c r="AU20" s="48">
        <f t="shared" si="15"/>
        <v>82.183188106073175</v>
      </c>
      <c r="AV20" s="260"/>
      <c r="AW20" s="260"/>
      <c r="AX20" s="260"/>
      <c r="AY20" s="260"/>
      <c r="AZ20" s="260"/>
      <c r="BA20" s="260"/>
      <c r="BB20" s="260"/>
      <c r="BC20" s="260"/>
      <c r="BD20" s="260"/>
      <c r="BE20" s="260"/>
      <c r="BF20" s="260"/>
      <c r="BG20" s="287"/>
      <c r="BH20" s="260"/>
      <c r="BI20" s="284"/>
      <c r="BJ20" s="284"/>
      <c r="BK20" s="260"/>
      <c r="BL20" s="260">
        <f t="shared" si="16"/>
        <v>0</v>
      </c>
      <c r="BM20" s="260" t="e">
        <f>#REF!</f>
        <v>#REF!</v>
      </c>
      <c r="BN20" s="260"/>
      <c r="BO20" s="260"/>
      <c r="BP20" s="260">
        <f t="shared" si="17"/>
        <v>0</v>
      </c>
      <c r="BQ20" s="260" t="e">
        <f>#REF!</f>
        <v>#REF!</v>
      </c>
      <c r="BR20" s="260"/>
      <c r="BS20" s="287"/>
      <c r="BT20" s="260"/>
    </row>
    <row r="21" spans="1:72" s="42" customFormat="1" ht="55.2" customHeight="1" x14ac:dyDescent="0.3">
      <c r="A21" s="44">
        <v>18</v>
      </c>
      <c r="B21" s="45">
        <v>195</v>
      </c>
      <c r="C21" s="45" t="s">
        <v>65</v>
      </c>
      <c r="D21" s="45">
        <v>40000</v>
      </c>
      <c r="E21" s="44">
        <v>0.56000000000000005</v>
      </c>
      <c r="F21" s="37">
        <v>8.4000000000000005E-2</v>
      </c>
      <c r="G21" s="37">
        <v>5.7000000000000002E-2</v>
      </c>
      <c r="H21" s="37">
        <v>4.8000000000000001E-2</v>
      </c>
      <c r="I21" s="37">
        <v>4.3000000000000003E-2</v>
      </c>
      <c r="J21" s="37">
        <v>3.3000000000000002E-2</v>
      </c>
      <c r="K21" s="37">
        <v>2.9000000000000001E-2</v>
      </c>
      <c r="L21" s="37">
        <v>2.3E-2</v>
      </c>
      <c r="M21" s="37" t="str">
        <f t="shared" si="0"/>
        <v>0.084,0.057,0.048,0.043,0.033,0.029,0.023</v>
      </c>
      <c r="N21" s="37" t="s">
        <v>59</v>
      </c>
      <c r="O21" s="37"/>
      <c r="P21" s="38">
        <f t="shared" si="1"/>
        <v>195</v>
      </c>
      <c r="Q21" s="36">
        <f t="shared" si="18"/>
        <v>0</v>
      </c>
      <c r="R21" s="37">
        <f t="shared" si="2"/>
        <v>3.6000000000000004E-2</v>
      </c>
      <c r="S21" s="36">
        <f t="shared" si="19"/>
        <v>18</v>
      </c>
      <c r="T21" s="36">
        <f t="shared" si="20"/>
        <v>0</v>
      </c>
      <c r="U21" s="36">
        <f t="shared" si="21"/>
        <v>195</v>
      </c>
      <c r="V21" s="39">
        <f t="shared" si="22"/>
        <v>4.7500000000000007E-2</v>
      </c>
      <c r="W21" s="39">
        <f t="shared" si="3"/>
        <v>0</v>
      </c>
      <c r="X21" s="37">
        <f t="shared" si="23"/>
        <v>10.790000000000001</v>
      </c>
      <c r="Y21" s="39">
        <f t="shared" si="24"/>
        <v>-1.0115624999999984</v>
      </c>
      <c r="Z21" s="37"/>
      <c r="AA21" s="44">
        <v>0.35</v>
      </c>
      <c r="AB21" s="44">
        <v>0.35</v>
      </c>
      <c r="AC21" s="44">
        <v>0.35</v>
      </c>
      <c r="AD21" s="44" t="s">
        <v>60</v>
      </c>
      <c r="AE21" s="44">
        <f t="shared" si="4"/>
        <v>186.45999999999998</v>
      </c>
      <c r="AF21" s="44">
        <f t="shared" si="5"/>
        <v>227.88</v>
      </c>
      <c r="AG21" s="45" t="str">
        <f t="shared" si="6"/>
        <v>186.46 227.88</v>
      </c>
      <c r="AH21" s="44">
        <v>12</v>
      </c>
      <c r="AI21" s="47">
        <f t="shared" si="7"/>
        <v>77.710000000000008</v>
      </c>
      <c r="AJ21" s="47">
        <f t="shared" si="8"/>
        <v>94.97</v>
      </c>
      <c r="AK21" s="45" t="str">
        <f t="shared" si="9"/>
        <v>77.71 94.97</v>
      </c>
      <c r="AL21" s="36">
        <f t="shared" si="10"/>
        <v>145</v>
      </c>
      <c r="AM21" s="36">
        <f t="shared" si="11"/>
        <v>250</v>
      </c>
      <c r="AN21" s="47">
        <v>2369.4</v>
      </c>
      <c r="AO21" s="44">
        <v>226.6</v>
      </c>
      <c r="AP21" s="44">
        <v>95</v>
      </c>
      <c r="AQ21" s="35">
        <v>28</v>
      </c>
      <c r="AR21" s="46">
        <f t="shared" si="12"/>
        <v>0.74335863242428823</v>
      </c>
      <c r="AS21" s="47">
        <f t="shared" si="13"/>
        <v>1761.3139436661086</v>
      </c>
      <c r="AT21" s="47">
        <f t="shared" si="14"/>
        <v>197.33563549510538</v>
      </c>
      <c r="AU21" s="48">
        <f t="shared" si="15"/>
        <v>82.183188106073175</v>
      </c>
      <c r="AV21" s="260"/>
      <c r="AW21" s="260"/>
      <c r="AX21" s="260"/>
      <c r="AY21" s="260"/>
      <c r="AZ21" s="260"/>
      <c r="BA21" s="260"/>
      <c r="BB21" s="260"/>
      <c r="BC21" s="260"/>
      <c r="BD21" s="260"/>
      <c r="BE21" s="260"/>
      <c r="BF21" s="260"/>
      <c r="BG21" s="287"/>
      <c r="BH21" s="260"/>
      <c r="BI21" s="284"/>
      <c r="BJ21" s="284"/>
      <c r="BK21" s="260"/>
      <c r="BL21" s="260">
        <f t="shared" si="16"/>
        <v>0</v>
      </c>
      <c r="BM21" s="260" t="e">
        <f>#REF!</f>
        <v>#REF!</v>
      </c>
      <c r="BN21" s="260"/>
      <c r="BO21" s="260"/>
      <c r="BP21" s="260">
        <f t="shared" si="17"/>
        <v>0</v>
      </c>
      <c r="BQ21" s="260" t="e">
        <f>#REF!</f>
        <v>#REF!</v>
      </c>
      <c r="BR21" s="260"/>
      <c r="BS21" s="287"/>
      <c r="BT21" s="260"/>
    </row>
    <row r="22" spans="1:72" s="42" customFormat="1" ht="55.2" customHeight="1" x14ac:dyDescent="0.3">
      <c r="A22" s="44">
        <v>19</v>
      </c>
      <c r="B22" s="45">
        <v>195</v>
      </c>
      <c r="C22" s="45" t="s">
        <v>66</v>
      </c>
      <c r="D22" s="45">
        <v>40000</v>
      </c>
      <c r="E22" s="44">
        <v>0.56000000000000005</v>
      </c>
      <c r="F22" s="46">
        <v>0.113</v>
      </c>
      <c r="G22" s="46">
        <v>7.8E-2</v>
      </c>
      <c r="H22" s="46">
        <v>6.5000000000000002E-2</v>
      </c>
      <c r="I22" s="46">
        <v>5.2999999999999999E-2</v>
      </c>
      <c r="J22" s="46">
        <v>3.9E-2</v>
      </c>
      <c r="K22" s="46">
        <v>3.2000000000000001E-2</v>
      </c>
      <c r="L22" s="46">
        <v>2.4E-2</v>
      </c>
      <c r="M22" s="37" t="str">
        <f t="shared" si="0"/>
        <v>0.113,0.078,0.065,0.053,0.039,0.032,0.024</v>
      </c>
      <c r="N22" s="37" t="s">
        <v>59</v>
      </c>
      <c r="O22" s="37"/>
      <c r="P22" s="38">
        <f t="shared" si="1"/>
        <v>195</v>
      </c>
      <c r="Q22" s="36">
        <f t="shared" si="18"/>
        <v>0</v>
      </c>
      <c r="R22" s="37">
        <f t="shared" si="2"/>
        <v>4.8000000000000001E-2</v>
      </c>
      <c r="S22" s="36">
        <f t="shared" si="19"/>
        <v>19</v>
      </c>
      <c r="T22" s="36">
        <f t="shared" si="20"/>
        <v>0</v>
      </c>
      <c r="U22" s="36">
        <f t="shared" si="21"/>
        <v>195</v>
      </c>
      <c r="V22" s="39">
        <f t="shared" si="22"/>
        <v>4.2000000000000003E-2</v>
      </c>
      <c r="W22" s="39">
        <f t="shared" si="3"/>
        <v>0</v>
      </c>
      <c r="X22" s="37">
        <f t="shared" si="23"/>
        <v>10.790000000000001</v>
      </c>
      <c r="Y22" s="39">
        <f t="shared" si="24"/>
        <v>-1.0115624999999984</v>
      </c>
      <c r="Z22" s="37"/>
      <c r="AA22" s="44">
        <v>0.35</v>
      </c>
      <c r="AB22" s="44">
        <v>0.35</v>
      </c>
      <c r="AC22" s="44">
        <v>0.35</v>
      </c>
      <c r="AD22" s="44" t="s">
        <v>60</v>
      </c>
      <c r="AE22" s="44">
        <f t="shared" si="4"/>
        <v>186.45999999999998</v>
      </c>
      <c r="AF22" s="44">
        <f t="shared" si="5"/>
        <v>227.88</v>
      </c>
      <c r="AG22" s="45" t="str">
        <f t="shared" si="6"/>
        <v>186.46 227.88</v>
      </c>
      <c r="AH22" s="44">
        <v>12</v>
      </c>
      <c r="AI22" s="47">
        <f t="shared" si="7"/>
        <v>77.710000000000008</v>
      </c>
      <c r="AJ22" s="47">
        <f t="shared" si="8"/>
        <v>94.97</v>
      </c>
      <c r="AK22" s="45" t="str">
        <f t="shared" si="9"/>
        <v>77.71 94.97</v>
      </c>
      <c r="AL22" s="36">
        <f t="shared" si="10"/>
        <v>145</v>
      </c>
      <c r="AM22" s="36">
        <f t="shared" si="11"/>
        <v>250</v>
      </c>
      <c r="AN22" s="47">
        <v>2400</v>
      </c>
      <c r="AO22" s="44">
        <v>227.3</v>
      </c>
      <c r="AP22" s="44">
        <v>94.9</v>
      </c>
      <c r="AQ22" s="35">
        <v>28</v>
      </c>
      <c r="AR22" s="46">
        <f t="shared" si="12"/>
        <v>0.74335863242428823</v>
      </c>
      <c r="AS22" s="47">
        <f t="shared" si="13"/>
        <v>1784.0607178182918</v>
      </c>
      <c r="AT22" s="47">
        <f t="shared" si="14"/>
        <v>197.9351505563051</v>
      </c>
      <c r="AU22" s="48">
        <f t="shared" si="15"/>
        <v>82.093281630882302</v>
      </c>
      <c r="AV22" s="260"/>
      <c r="AW22" s="260"/>
      <c r="AX22" s="260"/>
      <c r="AY22" s="260"/>
      <c r="AZ22" s="260"/>
      <c r="BA22" s="260"/>
      <c r="BB22" s="260"/>
      <c r="BC22" s="260"/>
      <c r="BD22" s="260"/>
      <c r="BE22" s="260"/>
      <c r="BF22" s="260"/>
      <c r="BG22" s="287"/>
      <c r="BH22" s="260"/>
      <c r="BI22" s="284"/>
      <c r="BJ22" s="284"/>
      <c r="BK22" s="260"/>
      <c r="BL22" s="260">
        <f t="shared" si="16"/>
        <v>0</v>
      </c>
      <c r="BM22" s="260" t="e">
        <f>#REF!</f>
        <v>#REF!</v>
      </c>
      <c r="BN22" s="260"/>
      <c r="BO22" s="260"/>
      <c r="BP22" s="260">
        <f t="shared" si="17"/>
        <v>0</v>
      </c>
      <c r="BQ22" s="260" t="e">
        <f>#REF!</f>
        <v>#REF!</v>
      </c>
      <c r="BR22" s="260"/>
      <c r="BS22" s="287"/>
      <c r="BT22" s="260"/>
    </row>
    <row r="23" spans="1:72" s="42" customFormat="1" ht="55.2" customHeight="1" x14ac:dyDescent="0.3">
      <c r="A23" s="44">
        <v>20</v>
      </c>
      <c r="B23" s="45">
        <v>195</v>
      </c>
      <c r="C23" s="45" t="s">
        <v>67</v>
      </c>
      <c r="D23" s="45">
        <v>40000</v>
      </c>
      <c r="E23" s="44">
        <v>0.56000000000000005</v>
      </c>
      <c r="F23" s="37">
        <v>0.13400000000000001</v>
      </c>
      <c r="G23" s="37">
        <v>0.1</v>
      </c>
      <c r="H23" s="37">
        <v>8.5000000000000006E-2</v>
      </c>
      <c r="I23" s="37">
        <v>6.8000000000000005E-2</v>
      </c>
      <c r="J23" s="37">
        <v>4.4999999999999998E-2</v>
      </c>
      <c r="K23" s="37">
        <v>3.6000000000000004E-2</v>
      </c>
      <c r="L23" s="37">
        <v>2.5000000000000001E-2</v>
      </c>
      <c r="M23" s="37" t="str">
        <f t="shared" si="0"/>
        <v>0.134,0.1,0.085,0.068,0.045,0.036,0.025</v>
      </c>
      <c r="N23" s="37" t="s">
        <v>59</v>
      </c>
      <c r="O23" s="37"/>
      <c r="P23" s="38">
        <f t="shared" si="1"/>
        <v>195</v>
      </c>
      <c r="Q23" s="36">
        <f t="shared" si="18"/>
        <v>0</v>
      </c>
      <c r="R23" s="37">
        <f t="shared" si="2"/>
        <v>4.9000000000000002E-2</v>
      </c>
      <c r="S23" s="36">
        <f t="shared" si="19"/>
        <v>20</v>
      </c>
      <c r="T23" s="36">
        <f t="shared" si="20"/>
        <v>0</v>
      </c>
      <c r="U23" s="36">
        <f t="shared" si="21"/>
        <v>195</v>
      </c>
      <c r="V23" s="39">
        <f t="shared" si="22"/>
        <v>4.8500000000000001E-2</v>
      </c>
      <c r="W23" s="39">
        <f t="shared" si="3"/>
        <v>0</v>
      </c>
      <c r="X23" s="37">
        <f t="shared" si="23"/>
        <v>10.790000000000001</v>
      </c>
      <c r="Y23" s="39">
        <f t="shared" si="24"/>
        <v>-1.0115624999999984</v>
      </c>
      <c r="Z23" s="37"/>
      <c r="AA23" s="44">
        <v>0.35</v>
      </c>
      <c r="AB23" s="44">
        <v>0.35</v>
      </c>
      <c r="AC23" s="44">
        <v>0.35</v>
      </c>
      <c r="AD23" s="44" t="s">
        <v>60</v>
      </c>
      <c r="AE23" s="44">
        <f t="shared" si="4"/>
        <v>186.45999999999998</v>
      </c>
      <c r="AF23" s="44">
        <f t="shared" si="5"/>
        <v>227.88</v>
      </c>
      <c r="AG23" s="45" t="str">
        <f t="shared" si="6"/>
        <v>186.46 227.88</v>
      </c>
      <c r="AH23" s="44">
        <v>12</v>
      </c>
      <c r="AI23" s="47">
        <f t="shared" si="7"/>
        <v>77.710000000000008</v>
      </c>
      <c r="AJ23" s="47">
        <f t="shared" si="8"/>
        <v>94.97</v>
      </c>
      <c r="AK23" s="45" t="str">
        <f t="shared" si="9"/>
        <v>77.71 94.97</v>
      </c>
      <c r="AL23" s="36">
        <f t="shared" si="10"/>
        <v>145</v>
      </c>
      <c r="AM23" s="36">
        <f t="shared" si="11"/>
        <v>250</v>
      </c>
      <c r="AN23" s="44">
        <v>2395.1999999999998</v>
      </c>
      <c r="AO23" s="44">
        <v>227.1</v>
      </c>
      <c r="AP23" s="44">
        <v>94.9</v>
      </c>
      <c r="AQ23" s="35">
        <v>28</v>
      </c>
      <c r="AR23" s="46">
        <f t="shared" si="12"/>
        <v>0.74335863242428823</v>
      </c>
      <c r="AS23" s="47">
        <f t="shared" si="13"/>
        <v>1780.4925963826549</v>
      </c>
      <c r="AT23" s="47">
        <f t="shared" si="14"/>
        <v>197.76393146364674</v>
      </c>
      <c r="AU23" s="48">
        <f t="shared" si="15"/>
        <v>82.093281630882302</v>
      </c>
      <c r="AV23" s="260"/>
      <c r="AW23" s="260"/>
      <c r="AX23" s="260"/>
      <c r="AY23" s="260"/>
      <c r="AZ23" s="260"/>
      <c r="BA23" s="260"/>
      <c r="BB23" s="260"/>
      <c r="BC23" s="260"/>
      <c r="BD23" s="260"/>
      <c r="BE23" s="260"/>
      <c r="BF23" s="260"/>
      <c r="BG23" s="287"/>
      <c r="BH23" s="260"/>
      <c r="BI23" s="284"/>
      <c r="BJ23" s="284"/>
      <c r="BK23" s="260"/>
      <c r="BL23" s="260">
        <f t="shared" si="16"/>
        <v>0</v>
      </c>
      <c r="BM23" s="260" t="e">
        <f>#REF!</f>
        <v>#REF!</v>
      </c>
      <c r="BN23" s="260"/>
      <c r="BO23" s="260"/>
      <c r="BP23" s="260">
        <f t="shared" si="17"/>
        <v>0</v>
      </c>
      <c r="BQ23" s="260" t="e">
        <f>#REF!</f>
        <v>#REF!</v>
      </c>
      <c r="BR23" s="260"/>
      <c r="BS23" s="287"/>
      <c r="BT23" s="260"/>
    </row>
    <row r="24" spans="1:72" s="42" customFormat="1" ht="55.2" customHeight="1" x14ac:dyDescent="0.3">
      <c r="A24" s="44">
        <v>21</v>
      </c>
      <c r="B24" s="45">
        <v>260</v>
      </c>
      <c r="C24" s="45" t="s">
        <v>63</v>
      </c>
      <c r="D24" s="45">
        <v>40000</v>
      </c>
      <c r="E24" s="44">
        <v>0.56000000000000005</v>
      </c>
      <c r="F24" s="37">
        <v>0.112</v>
      </c>
      <c r="G24" s="37">
        <v>8.3000000000000004E-2</v>
      </c>
      <c r="H24" s="37">
        <v>6.9000000000000006E-2</v>
      </c>
      <c r="I24" s="37">
        <v>5.6000000000000001E-2</v>
      </c>
      <c r="J24" s="37">
        <v>3.7999999999999999E-2</v>
      </c>
      <c r="K24" s="37">
        <v>3.2000000000000001E-2</v>
      </c>
      <c r="L24" s="37">
        <v>2.4E-2</v>
      </c>
      <c r="M24" s="37" t="str">
        <f t="shared" si="0"/>
        <v>0.112,0.083,0.069,0.056,0.038,0.032,0.024</v>
      </c>
      <c r="N24" s="37" t="s">
        <v>59</v>
      </c>
      <c r="O24" s="37"/>
      <c r="P24" s="38">
        <f t="shared" si="1"/>
        <v>260</v>
      </c>
      <c r="Q24" s="36">
        <f t="shared" si="18"/>
        <v>65</v>
      </c>
      <c r="R24" s="37">
        <f t="shared" si="2"/>
        <v>4.2999999999999997E-2</v>
      </c>
      <c r="S24" s="36">
        <f t="shared" si="19"/>
        <v>21</v>
      </c>
      <c r="T24" s="36">
        <f t="shared" si="20"/>
        <v>65</v>
      </c>
      <c r="U24" s="36">
        <f t="shared" si="21"/>
        <v>260</v>
      </c>
      <c r="V24" s="39">
        <f t="shared" si="22"/>
        <v>4.5999999999999999E-2</v>
      </c>
      <c r="W24" s="39">
        <f t="shared" si="3"/>
        <v>2.9899999999999998</v>
      </c>
      <c r="X24" s="37">
        <f t="shared" si="23"/>
        <v>13.780000000000001</v>
      </c>
      <c r="Y24" s="39">
        <f t="shared" si="24"/>
        <v>-1.9554166666666646</v>
      </c>
      <c r="Z24" s="37"/>
      <c r="AA24" s="44">
        <v>0.35</v>
      </c>
      <c r="AB24" s="44">
        <v>0.35</v>
      </c>
      <c r="AC24" s="44">
        <v>0.35</v>
      </c>
      <c r="AD24" s="44" t="s">
        <v>60</v>
      </c>
      <c r="AE24" s="44">
        <f t="shared" si="4"/>
        <v>186.45999999999998</v>
      </c>
      <c r="AF24" s="44">
        <f t="shared" si="5"/>
        <v>227.88</v>
      </c>
      <c r="AG24" s="45" t="str">
        <f t="shared" si="6"/>
        <v>186.46 227.88</v>
      </c>
      <c r="AH24" s="44">
        <v>12</v>
      </c>
      <c r="AI24" s="47">
        <f t="shared" si="7"/>
        <v>77.710000000000008</v>
      </c>
      <c r="AJ24" s="47">
        <f t="shared" si="8"/>
        <v>94.97</v>
      </c>
      <c r="AK24" s="45" t="str">
        <f t="shared" si="9"/>
        <v>77.71 94.97</v>
      </c>
      <c r="AL24" s="36">
        <f t="shared" si="10"/>
        <v>145</v>
      </c>
      <c r="AM24" s="36">
        <f t="shared" si="11"/>
        <v>250</v>
      </c>
      <c r="AN24" s="44">
        <v>2387.1</v>
      </c>
      <c r="AO24" s="44">
        <v>227.7</v>
      </c>
      <c r="AP24" s="44">
        <v>95</v>
      </c>
      <c r="AQ24" s="35">
        <v>28</v>
      </c>
      <c r="AR24" s="46">
        <f t="shared" si="12"/>
        <v>0.74335863242428823</v>
      </c>
      <c r="AS24" s="47">
        <f t="shared" si="13"/>
        <v>1774.4713914600184</v>
      </c>
      <c r="AT24" s="47">
        <f t="shared" si="14"/>
        <v>198.27741889967663</v>
      </c>
      <c r="AU24" s="48">
        <f t="shared" si="15"/>
        <v>82.183188106073175</v>
      </c>
      <c r="AV24" s="260"/>
      <c r="AW24" s="260"/>
      <c r="AX24" s="260"/>
      <c r="AY24" s="260"/>
      <c r="AZ24" s="260"/>
      <c r="BA24" s="260"/>
      <c r="BB24" s="260"/>
      <c r="BC24" s="260"/>
      <c r="BD24" s="260"/>
      <c r="BE24" s="260"/>
      <c r="BF24" s="260"/>
      <c r="BG24" s="287"/>
      <c r="BH24" s="260"/>
      <c r="BI24" s="284"/>
      <c r="BJ24" s="284"/>
      <c r="BK24" s="260"/>
      <c r="BL24" s="260">
        <f t="shared" si="16"/>
        <v>0</v>
      </c>
      <c r="BM24" s="260" t="e">
        <f>#REF!</f>
        <v>#REF!</v>
      </c>
      <c r="BN24" s="260"/>
      <c r="BO24" s="260"/>
      <c r="BP24" s="260">
        <f t="shared" si="17"/>
        <v>0</v>
      </c>
      <c r="BQ24" s="260" t="e">
        <f>#REF!</f>
        <v>#REF!</v>
      </c>
      <c r="BR24" s="260"/>
      <c r="BS24" s="287"/>
      <c r="BT24" s="260"/>
    </row>
    <row r="25" spans="1:72" s="42" customFormat="1" ht="55.2" customHeight="1" x14ac:dyDescent="0.3">
      <c r="A25" s="44">
        <v>22</v>
      </c>
      <c r="B25" s="45">
        <v>260</v>
      </c>
      <c r="C25" s="45" t="s">
        <v>64</v>
      </c>
      <c r="D25" s="45">
        <v>40000</v>
      </c>
      <c r="E25" s="44">
        <v>0.56000000000000005</v>
      </c>
      <c r="F25" s="37">
        <v>0.13600000000000001</v>
      </c>
      <c r="G25" s="37">
        <v>8.5000000000000006E-2</v>
      </c>
      <c r="H25" s="37">
        <v>7.0000000000000007E-2</v>
      </c>
      <c r="I25" s="37">
        <v>5.5E-2</v>
      </c>
      <c r="J25" s="37">
        <v>3.7999999999999999E-2</v>
      </c>
      <c r="K25" s="37">
        <v>3.2000000000000001E-2</v>
      </c>
      <c r="L25" s="37">
        <v>2.4E-2</v>
      </c>
      <c r="M25" s="37" t="str">
        <f t="shared" si="0"/>
        <v>0.136,0.085,0.07,0.055,0.038,0.032,0.024</v>
      </c>
      <c r="N25" s="37" t="s">
        <v>59</v>
      </c>
      <c r="O25" s="37"/>
      <c r="P25" s="38">
        <f t="shared" si="1"/>
        <v>260</v>
      </c>
      <c r="Q25" s="36">
        <f t="shared" si="18"/>
        <v>0</v>
      </c>
      <c r="R25" s="37">
        <f t="shared" si="2"/>
        <v>6.6000000000000003E-2</v>
      </c>
      <c r="S25" s="36">
        <f t="shared" si="19"/>
        <v>22</v>
      </c>
      <c r="T25" s="36">
        <f t="shared" si="20"/>
        <v>0</v>
      </c>
      <c r="U25" s="36">
        <f t="shared" si="21"/>
        <v>260</v>
      </c>
      <c r="V25" s="39">
        <f t="shared" si="22"/>
        <v>5.45E-2</v>
      </c>
      <c r="W25" s="39">
        <f t="shared" si="3"/>
        <v>0</v>
      </c>
      <c r="X25" s="37">
        <f t="shared" si="23"/>
        <v>13.780000000000001</v>
      </c>
      <c r="Y25" s="39">
        <f t="shared" si="24"/>
        <v>-1.9554166666666646</v>
      </c>
      <c r="Z25" s="37"/>
      <c r="AA25" s="44">
        <v>0.35</v>
      </c>
      <c r="AB25" s="44">
        <v>0.35</v>
      </c>
      <c r="AC25" s="44">
        <v>0.35</v>
      </c>
      <c r="AD25" s="44" t="s">
        <v>60</v>
      </c>
      <c r="AE25" s="44">
        <f t="shared" si="4"/>
        <v>186.45999999999998</v>
      </c>
      <c r="AF25" s="44">
        <f t="shared" si="5"/>
        <v>227.88</v>
      </c>
      <c r="AG25" s="45" t="str">
        <f t="shared" si="6"/>
        <v>186.46 227.88</v>
      </c>
      <c r="AH25" s="44">
        <v>12</v>
      </c>
      <c r="AI25" s="47">
        <f t="shared" si="7"/>
        <v>77.710000000000008</v>
      </c>
      <c r="AJ25" s="47">
        <f t="shared" si="8"/>
        <v>94.97</v>
      </c>
      <c r="AK25" s="45" t="str">
        <f t="shared" si="9"/>
        <v>77.71 94.97</v>
      </c>
      <c r="AL25" s="36">
        <f t="shared" si="10"/>
        <v>145</v>
      </c>
      <c r="AM25" s="36">
        <f t="shared" si="11"/>
        <v>250</v>
      </c>
      <c r="AN25" s="44">
        <v>2379</v>
      </c>
      <c r="AO25" s="44">
        <v>227.2</v>
      </c>
      <c r="AP25" s="44">
        <v>95</v>
      </c>
      <c r="AQ25" s="35">
        <v>28</v>
      </c>
      <c r="AR25" s="46">
        <f t="shared" si="12"/>
        <v>0.74335863242428823</v>
      </c>
      <c r="AS25" s="47">
        <f t="shared" si="13"/>
        <v>1768.4501865373818</v>
      </c>
      <c r="AT25" s="47">
        <f t="shared" si="14"/>
        <v>197.84954809386474</v>
      </c>
      <c r="AU25" s="48">
        <f t="shared" si="15"/>
        <v>82.183188106073175</v>
      </c>
      <c r="AV25" s="260"/>
      <c r="AW25" s="260"/>
      <c r="AX25" s="260"/>
      <c r="AY25" s="260"/>
      <c r="AZ25" s="260"/>
      <c r="BA25" s="260"/>
      <c r="BB25" s="260"/>
      <c r="BC25" s="260"/>
      <c r="BD25" s="260"/>
      <c r="BE25" s="260"/>
      <c r="BF25" s="260"/>
      <c r="BG25" s="287"/>
      <c r="BH25" s="260"/>
      <c r="BI25" s="284"/>
      <c r="BJ25" s="284"/>
      <c r="BK25" s="260"/>
      <c r="BL25" s="260">
        <f t="shared" si="16"/>
        <v>0</v>
      </c>
      <c r="BM25" s="260" t="e">
        <f>#REF!</f>
        <v>#REF!</v>
      </c>
      <c r="BN25" s="260"/>
      <c r="BO25" s="260"/>
      <c r="BP25" s="260">
        <f>BO18*10^6</f>
        <v>0</v>
      </c>
      <c r="BQ25" s="260" t="e">
        <f>#REF!</f>
        <v>#REF!</v>
      </c>
      <c r="BR25" s="260"/>
      <c r="BS25" s="287"/>
      <c r="BT25" s="260"/>
    </row>
    <row r="26" spans="1:72" s="42" customFormat="1" ht="55.2" customHeight="1" x14ac:dyDescent="0.3">
      <c r="A26" s="44">
        <v>23</v>
      </c>
      <c r="B26" s="45">
        <v>260</v>
      </c>
      <c r="C26" s="45" t="s">
        <v>65</v>
      </c>
      <c r="D26" s="45">
        <v>40000</v>
      </c>
      <c r="E26" s="44">
        <v>0.56000000000000005</v>
      </c>
      <c r="F26" s="37">
        <v>9.0999999999999998E-2</v>
      </c>
      <c r="G26" s="37">
        <v>6.4000000000000001E-2</v>
      </c>
      <c r="H26" s="37">
        <v>5.3999999999999999E-2</v>
      </c>
      <c r="I26" s="37">
        <v>4.3000000000000003E-2</v>
      </c>
      <c r="J26" s="37">
        <v>3.3000000000000002E-2</v>
      </c>
      <c r="K26" s="37">
        <v>2.9000000000000001E-2</v>
      </c>
      <c r="L26" s="37">
        <v>1.8000000000000002E-2</v>
      </c>
      <c r="M26" s="37" t="str">
        <f t="shared" si="0"/>
        <v>0.091,0.064,0.054,0.043,0.033,0.029,0.018</v>
      </c>
      <c r="N26" s="37" t="s">
        <v>59</v>
      </c>
      <c r="O26" s="37"/>
      <c r="P26" s="38">
        <f t="shared" si="1"/>
        <v>260</v>
      </c>
      <c r="Q26" s="36">
        <f t="shared" si="18"/>
        <v>0</v>
      </c>
      <c r="R26" s="37">
        <f t="shared" si="2"/>
        <v>3.6999999999999998E-2</v>
      </c>
      <c r="S26" s="36">
        <f t="shared" si="19"/>
        <v>23</v>
      </c>
      <c r="T26" s="36">
        <f t="shared" si="20"/>
        <v>0</v>
      </c>
      <c r="U26" s="36">
        <f t="shared" si="21"/>
        <v>260</v>
      </c>
      <c r="V26" s="39">
        <f t="shared" si="22"/>
        <v>5.1500000000000004E-2</v>
      </c>
      <c r="W26" s="39">
        <f t="shared" si="3"/>
        <v>0</v>
      </c>
      <c r="X26" s="37">
        <f t="shared" si="23"/>
        <v>13.780000000000001</v>
      </c>
      <c r="Y26" s="39">
        <f t="shared" si="24"/>
        <v>-1.9554166666666646</v>
      </c>
      <c r="Z26" s="37"/>
      <c r="AA26" s="44">
        <v>0.35</v>
      </c>
      <c r="AB26" s="44">
        <v>0.35</v>
      </c>
      <c r="AC26" s="44">
        <v>0.35</v>
      </c>
      <c r="AD26" s="44" t="s">
        <v>60</v>
      </c>
      <c r="AE26" s="44">
        <f t="shared" si="4"/>
        <v>186.45999999999998</v>
      </c>
      <c r="AF26" s="44">
        <f t="shared" si="5"/>
        <v>227.88</v>
      </c>
      <c r="AG26" s="45" t="str">
        <f t="shared" si="6"/>
        <v>186.46 227.88</v>
      </c>
      <c r="AH26" s="44">
        <v>12</v>
      </c>
      <c r="AI26" s="47">
        <f t="shared" si="7"/>
        <v>77.710000000000008</v>
      </c>
      <c r="AJ26" s="47">
        <f t="shared" si="8"/>
        <v>94.97</v>
      </c>
      <c r="AK26" s="45" t="str">
        <f t="shared" si="9"/>
        <v>77.71 94.97</v>
      </c>
      <c r="AL26" s="36">
        <f t="shared" si="10"/>
        <v>145</v>
      </c>
      <c r="AM26" s="36">
        <f t="shared" si="11"/>
        <v>250</v>
      </c>
      <c r="AN26" s="47">
        <v>2388.6999999999998</v>
      </c>
      <c r="AO26" s="49">
        <v>227.5</v>
      </c>
      <c r="AP26" s="44">
        <v>95</v>
      </c>
      <c r="AQ26" s="35">
        <v>28</v>
      </c>
      <c r="AR26" s="46">
        <f t="shared" si="12"/>
        <v>0.74335863242428823</v>
      </c>
      <c r="AS26" s="47">
        <f t="shared" si="13"/>
        <v>1775.6607652718972</v>
      </c>
      <c r="AT26" s="47">
        <f t="shared" si="14"/>
        <v>198.10631301214815</v>
      </c>
      <c r="AU26" s="48">
        <f t="shared" si="15"/>
        <v>82.183188106073175</v>
      </c>
      <c r="AV26" s="260"/>
      <c r="AW26" s="260"/>
      <c r="AX26" s="260"/>
      <c r="AY26" s="260"/>
      <c r="AZ26" s="260"/>
      <c r="BA26" s="260"/>
      <c r="BB26" s="260"/>
      <c r="BC26" s="260"/>
      <c r="BD26" s="260"/>
      <c r="BE26" s="260"/>
      <c r="BF26" s="260"/>
      <c r="BG26" s="287"/>
      <c r="BH26" s="260"/>
      <c r="BI26" s="284"/>
      <c r="BJ26" s="284"/>
      <c r="BK26" s="260"/>
      <c r="BL26" s="260">
        <f t="shared" si="16"/>
        <v>0</v>
      </c>
      <c r="BM26" s="260" t="e">
        <f>#REF!</f>
        <v>#REF!</v>
      </c>
      <c r="BN26" s="260"/>
      <c r="BO26" s="260"/>
      <c r="BP26" s="260">
        <f t="shared" si="17"/>
        <v>0</v>
      </c>
      <c r="BQ26" s="260" t="e">
        <f>#REF!</f>
        <v>#REF!</v>
      </c>
      <c r="BR26" s="260"/>
      <c r="BS26" s="287"/>
      <c r="BT26" s="260"/>
    </row>
    <row r="27" spans="1:72" s="42" customFormat="1" ht="55.2" customHeight="1" x14ac:dyDescent="0.3">
      <c r="A27" s="44">
        <v>24</v>
      </c>
      <c r="B27" s="45">
        <v>260</v>
      </c>
      <c r="C27" s="45" t="s">
        <v>66</v>
      </c>
      <c r="D27" s="45">
        <v>40000</v>
      </c>
      <c r="E27" s="44">
        <v>0.56000000000000005</v>
      </c>
      <c r="F27" s="37">
        <v>0.155</v>
      </c>
      <c r="G27" s="37">
        <v>0.113</v>
      </c>
      <c r="H27" s="37">
        <v>9.2999999999999999E-2</v>
      </c>
      <c r="I27" s="37">
        <v>7.1999999999999995E-2</v>
      </c>
      <c r="J27" s="37">
        <v>4.8000000000000001E-2</v>
      </c>
      <c r="K27" s="37">
        <v>4.1000000000000002E-2</v>
      </c>
      <c r="L27" s="37">
        <v>0.04</v>
      </c>
      <c r="M27" s="37" t="str">
        <f t="shared" si="0"/>
        <v>0.155,0.113,0.093,0.072,0.048,0.041,0.04</v>
      </c>
      <c r="N27" s="37" t="s">
        <v>59</v>
      </c>
      <c r="O27" s="37"/>
      <c r="P27" s="38">
        <f t="shared" si="1"/>
        <v>260</v>
      </c>
      <c r="Q27" s="36">
        <f t="shared" si="18"/>
        <v>0</v>
      </c>
      <c r="R27" s="37">
        <f t="shared" si="2"/>
        <v>6.2E-2</v>
      </c>
      <c r="S27" s="36">
        <f t="shared" si="19"/>
        <v>24</v>
      </c>
      <c r="T27" s="36">
        <f t="shared" si="20"/>
        <v>0</v>
      </c>
      <c r="U27" s="36">
        <f t="shared" si="21"/>
        <v>260</v>
      </c>
      <c r="V27" s="39">
        <f t="shared" si="22"/>
        <v>4.9500000000000002E-2</v>
      </c>
      <c r="W27" s="39">
        <f t="shared" si="3"/>
        <v>0</v>
      </c>
      <c r="X27" s="37">
        <f t="shared" si="23"/>
        <v>13.780000000000001</v>
      </c>
      <c r="Y27" s="39">
        <f t="shared" si="24"/>
        <v>-1.9554166666666646</v>
      </c>
      <c r="Z27" s="37"/>
      <c r="AA27" s="44">
        <v>0.35</v>
      </c>
      <c r="AB27" s="44">
        <v>0.35</v>
      </c>
      <c r="AC27" s="44">
        <v>0.35</v>
      </c>
      <c r="AD27" s="44" t="s">
        <v>60</v>
      </c>
      <c r="AE27" s="44">
        <f t="shared" si="4"/>
        <v>186.45999999999998</v>
      </c>
      <c r="AF27" s="44">
        <f t="shared" si="5"/>
        <v>227.88</v>
      </c>
      <c r="AG27" s="45" t="str">
        <f t="shared" si="6"/>
        <v>186.46 227.88</v>
      </c>
      <c r="AH27" s="44">
        <v>12</v>
      </c>
      <c r="AI27" s="47">
        <f t="shared" si="7"/>
        <v>77.710000000000008</v>
      </c>
      <c r="AJ27" s="47">
        <f t="shared" si="8"/>
        <v>94.97</v>
      </c>
      <c r="AK27" s="45" t="str">
        <f t="shared" si="9"/>
        <v>77.71 94.97</v>
      </c>
      <c r="AL27" s="36">
        <f t="shared" si="10"/>
        <v>145</v>
      </c>
      <c r="AM27" s="36">
        <f t="shared" si="11"/>
        <v>250</v>
      </c>
      <c r="AN27" s="47">
        <v>2351.6</v>
      </c>
      <c r="AO27" s="49">
        <v>227.3</v>
      </c>
      <c r="AP27" s="44">
        <v>95</v>
      </c>
      <c r="AQ27" s="35">
        <v>28</v>
      </c>
      <c r="AR27" s="46">
        <f t="shared" si="12"/>
        <v>0.74335863242428823</v>
      </c>
      <c r="AS27" s="47">
        <f t="shared" si="13"/>
        <v>1748.0821600089562</v>
      </c>
      <c r="AT27" s="47">
        <f t="shared" si="14"/>
        <v>197.9351505563051</v>
      </c>
      <c r="AU27" s="48">
        <f t="shared" si="15"/>
        <v>82.183188106073175</v>
      </c>
      <c r="AV27" s="260"/>
      <c r="AW27" s="260"/>
      <c r="AX27" s="260"/>
      <c r="AY27" s="260"/>
      <c r="AZ27" s="260"/>
      <c r="BA27" s="260"/>
      <c r="BB27" s="260"/>
      <c r="BC27" s="260"/>
      <c r="BD27" s="260"/>
      <c r="BE27" s="260"/>
      <c r="BF27" s="260"/>
      <c r="BG27" s="287"/>
      <c r="BH27" s="260"/>
      <c r="BI27" s="284"/>
      <c r="BJ27" s="284"/>
      <c r="BK27" s="260"/>
      <c r="BL27" s="260">
        <f t="shared" si="16"/>
        <v>0</v>
      </c>
      <c r="BM27" s="260" t="e">
        <f>#REF!</f>
        <v>#REF!</v>
      </c>
      <c r="BN27" s="260"/>
      <c r="BO27" s="260"/>
      <c r="BP27" s="260">
        <f t="shared" si="17"/>
        <v>0</v>
      </c>
      <c r="BQ27" s="260" t="e">
        <f>#REF!</f>
        <v>#REF!</v>
      </c>
      <c r="BR27" s="260"/>
      <c r="BS27" s="287"/>
      <c r="BT27" s="260"/>
    </row>
    <row r="28" spans="1:72" s="42" customFormat="1" ht="55.2" customHeight="1" x14ac:dyDescent="0.3">
      <c r="A28" s="44">
        <v>25</v>
      </c>
      <c r="B28" s="45">
        <v>260</v>
      </c>
      <c r="C28" s="45" t="s">
        <v>67</v>
      </c>
      <c r="D28" s="45">
        <v>40000</v>
      </c>
      <c r="E28" s="44">
        <v>0.56000000000000005</v>
      </c>
      <c r="F28" s="37">
        <v>0.108</v>
      </c>
      <c r="G28" s="37">
        <v>8.3000000000000004E-2</v>
      </c>
      <c r="H28" s="37">
        <v>7.0000000000000007E-2</v>
      </c>
      <c r="I28" s="37">
        <v>5.6000000000000001E-2</v>
      </c>
      <c r="J28" s="37">
        <v>3.6999999999999998E-2</v>
      </c>
      <c r="K28" s="37">
        <v>3.5000000000000003E-2</v>
      </c>
      <c r="L28" s="37">
        <v>1.9E-2</v>
      </c>
      <c r="M28" s="37" t="str">
        <f t="shared" si="0"/>
        <v>0.108,0.083,0.07,0.056,0.037,0.035,0.019</v>
      </c>
      <c r="N28" s="37" t="s">
        <v>59</v>
      </c>
      <c r="O28" s="37"/>
      <c r="P28" s="38">
        <f t="shared" si="1"/>
        <v>260</v>
      </c>
      <c r="Q28" s="36">
        <f t="shared" si="18"/>
        <v>0</v>
      </c>
      <c r="R28" s="37">
        <f t="shared" si="2"/>
        <v>3.7999999999999992E-2</v>
      </c>
      <c r="S28" s="36">
        <f t="shared" si="19"/>
        <v>25</v>
      </c>
      <c r="T28" s="36">
        <f t="shared" si="20"/>
        <v>0</v>
      </c>
      <c r="U28" s="36">
        <f t="shared" si="21"/>
        <v>260</v>
      </c>
      <c r="V28" s="39">
        <f t="shared" si="22"/>
        <v>4.9999999999999996E-2</v>
      </c>
      <c r="W28" s="39">
        <f t="shared" si="3"/>
        <v>0</v>
      </c>
      <c r="X28" s="37">
        <f t="shared" si="23"/>
        <v>13.780000000000001</v>
      </c>
      <c r="Y28" s="39">
        <f t="shared" si="24"/>
        <v>-1.9554166666666646</v>
      </c>
      <c r="Z28" s="37"/>
      <c r="AA28" s="44">
        <v>0.35</v>
      </c>
      <c r="AB28" s="44">
        <v>0.35</v>
      </c>
      <c r="AC28" s="44">
        <v>0.35</v>
      </c>
      <c r="AD28" s="44" t="s">
        <v>60</v>
      </c>
      <c r="AE28" s="44">
        <f t="shared" si="4"/>
        <v>186.45999999999998</v>
      </c>
      <c r="AF28" s="44">
        <f t="shared" si="5"/>
        <v>227.88</v>
      </c>
      <c r="AG28" s="45" t="str">
        <f t="shared" si="6"/>
        <v>186.46 227.88</v>
      </c>
      <c r="AH28" s="44">
        <v>12</v>
      </c>
      <c r="AI28" s="47">
        <f t="shared" si="7"/>
        <v>77.710000000000008</v>
      </c>
      <c r="AJ28" s="47">
        <f t="shared" si="8"/>
        <v>94.97</v>
      </c>
      <c r="AK28" s="45" t="str">
        <f t="shared" si="9"/>
        <v>77.71 94.97</v>
      </c>
      <c r="AL28" s="36">
        <f t="shared" si="10"/>
        <v>145</v>
      </c>
      <c r="AM28" s="36">
        <f t="shared" si="11"/>
        <v>250</v>
      </c>
      <c r="AN28" s="44">
        <v>2395.1999999999998</v>
      </c>
      <c r="AO28" s="44">
        <v>224.9</v>
      </c>
      <c r="AP28" s="44">
        <v>95</v>
      </c>
      <c r="AQ28" s="35">
        <v>28</v>
      </c>
      <c r="AR28" s="46">
        <f t="shared" si="12"/>
        <v>0.74335863242428823</v>
      </c>
      <c r="AS28" s="47">
        <f t="shared" si="13"/>
        <v>1780.4925963826549</v>
      </c>
      <c r="AT28" s="47">
        <f t="shared" si="14"/>
        <v>195.87676367908298</v>
      </c>
      <c r="AU28" s="48">
        <f t="shared" si="15"/>
        <v>82.183188106073175</v>
      </c>
      <c r="AV28" s="260"/>
      <c r="AW28" s="260"/>
      <c r="AX28" s="260"/>
      <c r="AY28" s="260"/>
      <c r="AZ28" s="260"/>
      <c r="BA28" s="260"/>
      <c r="BB28" s="260"/>
      <c r="BC28" s="260"/>
      <c r="BD28" s="260"/>
      <c r="BE28" s="260"/>
      <c r="BF28" s="260"/>
      <c r="BG28" s="287"/>
      <c r="BH28" s="260"/>
      <c r="BI28" s="284"/>
      <c r="BJ28" s="284"/>
      <c r="BK28" s="260"/>
      <c r="BL28" s="260">
        <f t="shared" si="16"/>
        <v>0</v>
      </c>
      <c r="BM28" s="260" t="e">
        <f>#REF!</f>
        <v>#REF!</v>
      </c>
      <c r="BN28" s="260"/>
      <c r="BO28" s="260"/>
      <c r="BP28" s="260">
        <f t="shared" si="17"/>
        <v>0</v>
      </c>
      <c r="BQ28" s="260" t="e">
        <f>#REF!</f>
        <v>#REF!</v>
      </c>
      <c r="BR28" s="260"/>
      <c r="BS28" s="287"/>
      <c r="BT28" s="260"/>
    </row>
    <row r="29" spans="1:72" s="42" customFormat="1" ht="55.2" customHeight="1" x14ac:dyDescent="0.3">
      <c r="A29" s="44">
        <v>26</v>
      </c>
      <c r="B29" s="45">
        <v>325</v>
      </c>
      <c r="C29" s="45" t="s">
        <v>63</v>
      </c>
      <c r="D29" s="45">
        <v>40000</v>
      </c>
      <c r="E29" s="44">
        <v>0.56000000000000005</v>
      </c>
      <c r="F29" s="37">
        <v>0.115</v>
      </c>
      <c r="G29" s="37">
        <v>8.5000000000000006E-2</v>
      </c>
      <c r="H29" s="37">
        <v>7.1000000000000008E-2</v>
      </c>
      <c r="I29" s="37">
        <v>5.5E-2</v>
      </c>
      <c r="J29" s="37">
        <v>3.7999999999999999E-2</v>
      </c>
      <c r="K29" s="37">
        <v>3.1E-2</v>
      </c>
      <c r="L29" s="37">
        <v>2.2000000000000002E-2</v>
      </c>
      <c r="M29" s="37" t="str">
        <f t="shared" si="0"/>
        <v>0.115,0.085,0.071,0.055,0.038,0.031,0.022</v>
      </c>
      <c r="N29" s="37" t="s">
        <v>59</v>
      </c>
      <c r="O29" s="37"/>
      <c r="P29" s="38">
        <f t="shared" si="1"/>
        <v>325</v>
      </c>
      <c r="Q29" s="36">
        <f t="shared" si="18"/>
        <v>65</v>
      </c>
      <c r="R29" s="37">
        <f t="shared" si="2"/>
        <v>4.3999999999999997E-2</v>
      </c>
      <c r="S29" s="36">
        <f t="shared" si="19"/>
        <v>26</v>
      </c>
      <c r="T29" s="36">
        <f t="shared" si="20"/>
        <v>65</v>
      </c>
      <c r="U29" s="36">
        <f t="shared" si="21"/>
        <v>325</v>
      </c>
      <c r="V29" s="39">
        <f t="shared" si="22"/>
        <v>4.0999999999999995E-2</v>
      </c>
      <c r="W29" s="39">
        <f t="shared" si="3"/>
        <v>2.6649999999999996</v>
      </c>
      <c r="X29" s="37">
        <f t="shared" si="23"/>
        <v>16.445</v>
      </c>
      <c r="Y29" s="39">
        <f t="shared" si="24"/>
        <v>-3.2242708333333319</v>
      </c>
      <c r="Z29" s="37"/>
      <c r="AA29" s="44">
        <v>0.35</v>
      </c>
      <c r="AB29" s="44">
        <v>0.35</v>
      </c>
      <c r="AC29" s="44">
        <v>0.35</v>
      </c>
      <c r="AD29" s="44" t="s">
        <v>60</v>
      </c>
      <c r="AE29" s="44">
        <f t="shared" si="4"/>
        <v>186.45999999999998</v>
      </c>
      <c r="AF29" s="44">
        <f t="shared" si="5"/>
        <v>227.88</v>
      </c>
      <c r="AG29" s="45" t="str">
        <f t="shared" si="6"/>
        <v>186.46 227.88</v>
      </c>
      <c r="AH29" s="44">
        <v>12</v>
      </c>
      <c r="AI29" s="47">
        <f t="shared" si="7"/>
        <v>77.710000000000008</v>
      </c>
      <c r="AJ29" s="47">
        <f t="shared" si="8"/>
        <v>94.97</v>
      </c>
      <c r="AK29" s="45" t="str">
        <f t="shared" si="9"/>
        <v>77.71 94.97</v>
      </c>
      <c r="AL29" s="36">
        <f t="shared" si="10"/>
        <v>145</v>
      </c>
      <c r="AM29" s="36">
        <f t="shared" si="11"/>
        <v>250</v>
      </c>
      <c r="AN29" s="44">
        <v>2359.6999999999998</v>
      </c>
      <c r="AO29" s="44">
        <v>227.5</v>
      </c>
      <c r="AP29" s="44">
        <v>94.9</v>
      </c>
      <c r="AQ29" s="35">
        <v>28</v>
      </c>
      <c r="AR29" s="46">
        <f t="shared" si="12"/>
        <v>0.74335863242428823</v>
      </c>
      <c r="AS29" s="47">
        <f t="shared" si="13"/>
        <v>1754.1033649315928</v>
      </c>
      <c r="AT29" s="47">
        <f t="shared" si="14"/>
        <v>198.10631301214815</v>
      </c>
      <c r="AU29" s="48">
        <f t="shared" si="15"/>
        <v>82.093281630882302</v>
      </c>
      <c r="AV29" s="260"/>
      <c r="AW29" s="260"/>
      <c r="AX29" s="260"/>
      <c r="AY29" s="260"/>
      <c r="AZ29" s="260"/>
      <c r="BA29" s="260"/>
      <c r="BB29" s="260"/>
      <c r="BC29" s="260"/>
      <c r="BD29" s="260"/>
      <c r="BE29" s="260"/>
      <c r="BF29" s="260"/>
      <c r="BG29" s="287"/>
      <c r="BH29" s="260"/>
      <c r="BI29" s="284"/>
      <c r="BJ29" s="284"/>
      <c r="BK29" s="260"/>
      <c r="BL29" s="260">
        <f t="shared" si="16"/>
        <v>0</v>
      </c>
      <c r="BM29" s="260" t="e">
        <f>#REF!</f>
        <v>#REF!</v>
      </c>
      <c r="BN29" s="260" t="e">
        <f t="shared" ref="BN29" si="27">IF(BL29&lt;BM29,"Safe","Unsafe")</f>
        <v>#REF!</v>
      </c>
      <c r="BO29" s="260"/>
      <c r="BP29" s="260">
        <f t="shared" si="17"/>
        <v>0</v>
      </c>
      <c r="BQ29" s="260" t="e">
        <f>#REF!</f>
        <v>#REF!</v>
      </c>
      <c r="BR29" s="260" t="e">
        <f t="shared" ref="BR29" si="28">IF(BP29&lt;BQ29,"Safe","Unsafe")</f>
        <v>#REF!</v>
      </c>
      <c r="BS29" s="287"/>
      <c r="BT29" s="260"/>
    </row>
    <row r="30" spans="1:72" s="42" customFormat="1" ht="55.2" customHeight="1" x14ac:dyDescent="0.3">
      <c r="A30" s="44">
        <v>27</v>
      </c>
      <c r="B30" s="45">
        <v>325</v>
      </c>
      <c r="C30" s="45" t="s">
        <v>64</v>
      </c>
      <c r="D30" s="45">
        <v>40000</v>
      </c>
      <c r="E30" s="44">
        <v>0.56000000000000005</v>
      </c>
      <c r="F30" s="37">
        <v>0.105</v>
      </c>
      <c r="G30" s="37">
        <v>7.9000000000000001E-2</v>
      </c>
      <c r="H30" s="37">
        <v>6.9000000000000006E-2</v>
      </c>
      <c r="I30" s="37">
        <v>5.6000000000000001E-2</v>
      </c>
      <c r="J30" s="37">
        <v>0.04</v>
      </c>
      <c r="K30" s="37">
        <v>3.3000000000000002E-2</v>
      </c>
      <c r="L30" s="37">
        <v>2.5000000000000001E-2</v>
      </c>
      <c r="M30" s="37" t="str">
        <f t="shared" si="0"/>
        <v>0.105,0.079,0.069,0.056,0.04,0.033,0.025</v>
      </c>
      <c r="N30" s="37" t="s">
        <v>59</v>
      </c>
      <c r="O30" s="37"/>
      <c r="P30" s="38">
        <f t="shared" si="1"/>
        <v>325</v>
      </c>
      <c r="Q30" s="36">
        <f t="shared" si="18"/>
        <v>0</v>
      </c>
      <c r="R30" s="37">
        <f t="shared" si="2"/>
        <v>3.599999999999999E-2</v>
      </c>
      <c r="S30" s="36">
        <f t="shared" si="19"/>
        <v>27</v>
      </c>
      <c r="T30" s="36">
        <f t="shared" si="20"/>
        <v>0</v>
      </c>
      <c r="U30" s="36">
        <f t="shared" si="21"/>
        <v>325</v>
      </c>
      <c r="V30" s="39">
        <f t="shared" si="22"/>
        <v>3.9999999999999994E-2</v>
      </c>
      <c r="W30" s="39">
        <f t="shared" si="3"/>
        <v>0</v>
      </c>
      <c r="X30" s="37">
        <f t="shared" si="23"/>
        <v>16.445</v>
      </c>
      <c r="Y30" s="39">
        <f t="shared" si="24"/>
        <v>-3.2242708333333319</v>
      </c>
      <c r="Z30" s="37"/>
      <c r="AA30" s="44">
        <v>0.35</v>
      </c>
      <c r="AB30" s="44">
        <v>0.35</v>
      </c>
      <c r="AC30" s="44">
        <v>0.35</v>
      </c>
      <c r="AD30" s="44" t="s">
        <v>60</v>
      </c>
      <c r="AE30" s="44">
        <f t="shared" si="4"/>
        <v>186.45999999999998</v>
      </c>
      <c r="AF30" s="44">
        <f t="shared" si="5"/>
        <v>227.88</v>
      </c>
      <c r="AG30" s="45" t="str">
        <f t="shared" si="6"/>
        <v>186.46 227.88</v>
      </c>
      <c r="AH30" s="44">
        <v>12</v>
      </c>
      <c r="AI30" s="47">
        <f t="shared" si="7"/>
        <v>77.710000000000008</v>
      </c>
      <c r="AJ30" s="47">
        <f t="shared" si="8"/>
        <v>94.97</v>
      </c>
      <c r="AK30" s="45" t="str">
        <f t="shared" si="9"/>
        <v>77.71 94.97</v>
      </c>
      <c r="AL30" s="36">
        <f t="shared" si="10"/>
        <v>145</v>
      </c>
      <c r="AM30" s="36">
        <f t="shared" si="11"/>
        <v>250</v>
      </c>
      <c r="AN30" s="44">
        <v>2398.4</v>
      </c>
      <c r="AO30" s="44">
        <v>227.8</v>
      </c>
      <c r="AP30" s="44">
        <v>95</v>
      </c>
      <c r="AQ30" s="35">
        <v>28</v>
      </c>
      <c r="AR30" s="46">
        <f t="shared" si="12"/>
        <v>0.74335863242428823</v>
      </c>
      <c r="AS30" s="47">
        <f t="shared" si="13"/>
        <v>1782.871344006413</v>
      </c>
      <c r="AT30" s="47">
        <f t="shared" si="14"/>
        <v>198.36295065169023</v>
      </c>
      <c r="AU30" s="48">
        <f t="shared" si="15"/>
        <v>82.183188106073175</v>
      </c>
      <c r="AV30" s="260"/>
      <c r="AW30" s="260"/>
      <c r="AX30" s="260"/>
      <c r="AY30" s="260"/>
      <c r="AZ30" s="260"/>
      <c r="BA30" s="260"/>
      <c r="BB30" s="260"/>
      <c r="BC30" s="260"/>
      <c r="BD30" s="260"/>
      <c r="BE30" s="260"/>
      <c r="BF30" s="260"/>
      <c r="BG30" s="287"/>
      <c r="BH30" s="260"/>
      <c r="BI30" s="284"/>
      <c r="BJ30" s="284"/>
      <c r="BK30" s="260"/>
      <c r="BL30" s="260">
        <f t="shared" si="16"/>
        <v>0</v>
      </c>
      <c r="BM30" s="260" t="e">
        <f>#REF!</f>
        <v>#REF!</v>
      </c>
      <c r="BN30" s="260"/>
      <c r="BO30" s="260"/>
      <c r="BP30" s="260">
        <f t="shared" si="17"/>
        <v>0</v>
      </c>
      <c r="BQ30" s="260" t="e">
        <f>#REF!</f>
        <v>#REF!</v>
      </c>
      <c r="BR30" s="260"/>
      <c r="BS30" s="287"/>
      <c r="BT30" s="260"/>
    </row>
    <row r="31" spans="1:72" s="42" customFormat="1" ht="55.2" customHeight="1" x14ac:dyDescent="0.3">
      <c r="A31" s="44">
        <v>28</v>
      </c>
      <c r="B31" s="45">
        <v>325</v>
      </c>
      <c r="C31" s="45" t="s">
        <v>65</v>
      </c>
      <c r="D31" s="45">
        <v>40000</v>
      </c>
      <c r="E31" s="44">
        <v>0.56000000000000005</v>
      </c>
      <c r="F31" s="37">
        <v>0.16800000000000001</v>
      </c>
      <c r="G31" s="37">
        <v>7.1000000000000008E-2</v>
      </c>
      <c r="H31" s="37">
        <v>6.0999999999999999E-2</v>
      </c>
      <c r="I31" s="37">
        <v>4.9000000000000002E-2</v>
      </c>
      <c r="J31" s="37">
        <v>3.6999999999999998E-2</v>
      </c>
      <c r="K31" s="37">
        <v>3.0000000000000002E-2</v>
      </c>
      <c r="L31" s="37">
        <v>2.3E-2</v>
      </c>
      <c r="M31" s="37" t="str">
        <f t="shared" si="0"/>
        <v>0.168,0.071,0.061,0.049,0.037,0.03,0.023</v>
      </c>
      <c r="N31" s="37" t="s">
        <v>59</v>
      </c>
      <c r="O31" s="37"/>
      <c r="P31" s="38">
        <f t="shared" si="1"/>
        <v>325</v>
      </c>
      <c r="Q31" s="36">
        <f t="shared" si="18"/>
        <v>0</v>
      </c>
      <c r="R31" s="37">
        <f t="shared" si="2"/>
        <v>0.10700000000000001</v>
      </c>
      <c r="S31" s="36">
        <f t="shared" si="19"/>
        <v>28</v>
      </c>
      <c r="T31" s="36">
        <f t="shared" si="20"/>
        <v>0</v>
      </c>
      <c r="U31" s="36">
        <f t="shared" si="21"/>
        <v>325</v>
      </c>
      <c r="V31" s="39">
        <f t="shared" si="22"/>
        <v>7.1500000000000008E-2</v>
      </c>
      <c r="W31" s="39">
        <f t="shared" si="3"/>
        <v>0</v>
      </c>
      <c r="X31" s="37">
        <f t="shared" si="23"/>
        <v>16.445</v>
      </c>
      <c r="Y31" s="39">
        <f t="shared" si="24"/>
        <v>-3.2242708333333319</v>
      </c>
      <c r="Z31" s="37"/>
      <c r="AA31" s="44">
        <v>0.35</v>
      </c>
      <c r="AB31" s="44">
        <v>0.35</v>
      </c>
      <c r="AC31" s="44">
        <v>0.35</v>
      </c>
      <c r="AD31" s="44" t="s">
        <v>60</v>
      </c>
      <c r="AE31" s="44">
        <f t="shared" si="4"/>
        <v>186.45999999999998</v>
      </c>
      <c r="AF31" s="44">
        <f t="shared" si="5"/>
        <v>227.88</v>
      </c>
      <c r="AG31" s="45" t="str">
        <f t="shared" si="6"/>
        <v>186.46 227.88</v>
      </c>
      <c r="AH31" s="44">
        <v>12</v>
      </c>
      <c r="AI31" s="47">
        <f t="shared" si="7"/>
        <v>77.710000000000008</v>
      </c>
      <c r="AJ31" s="47">
        <f t="shared" si="8"/>
        <v>94.97</v>
      </c>
      <c r="AK31" s="45" t="str">
        <f t="shared" si="9"/>
        <v>77.71 94.97</v>
      </c>
      <c r="AL31" s="36">
        <f t="shared" si="10"/>
        <v>145</v>
      </c>
      <c r="AM31" s="36">
        <f t="shared" si="11"/>
        <v>250</v>
      </c>
      <c r="AN31" s="44">
        <v>2380.6</v>
      </c>
      <c r="AO31" s="44">
        <v>226.3</v>
      </c>
      <c r="AP31" s="44">
        <v>95</v>
      </c>
      <c r="AQ31" s="35">
        <v>28</v>
      </c>
      <c r="AR31" s="46">
        <f t="shared" si="12"/>
        <v>0.74335863242428823</v>
      </c>
      <c r="AS31" s="47">
        <f t="shared" si="13"/>
        <v>1769.6395603492606</v>
      </c>
      <c r="AT31" s="47">
        <f t="shared" si="14"/>
        <v>197.07848734982466</v>
      </c>
      <c r="AU31" s="48">
        <f t="shared" si="15"/>
        <v>82.183188106073175</v>
      </c>
      <c r="AV31" s="260"/>
      <c r="AW31" s="260"/>
      <c r="AX31" s="260"/>
      <c r="AY31" s="260"/>
      <c r="AZ31" s="260"/>
      <c r="BA31" s="260"/>
      <c r="BB31" s="260"/>
      <c r="BC31" s="260"/>
      <c r="BD31" s="260"/>
      <c r="BE31" s="260"/>
      <c r="BF31" s="260"/>
      <c r="BG31" s="287"/>
      <c r="BH31" s="260"/>
      <c r="BI31" s="284"/>
      <c r="BJ31" s="284"/>
      <c r="BK31" s="260"/>
      <c r="BL31" s="260">
        <f t="shared" si="16"/>
        <v>0</v>
      </c>
      <c r="BM31" s="260" t="e">
        <f>#REF!</f>
        <v>#REF!</v>
      </c>
      <c r="BN31" s="260"/>
      <c r="BO31" s="260"/>
      <c r="BP31" s="260">
        <f t="shared" si="17"/>
        <v>0</v>
      </c>
      <c r="BQ31" s="260" t="e">
        <f>#REF!</f>
        <v>#REF!</v>
      </c>
      <c r="BR31" s="260"/>
      <c r="BS31" s="287"/>
      <c r="BT31" s="260"/>
    </row>
    <row r="32" spans="1:72" s="42" customFormat="1" ht="55.2" customHeight="1" x14ac:dyDescent="0.3">
      <c r="A32" s="35">
        <v>29</v>
      </c>
      <c r="B32" s="36">
        <v>325</v>
      </c>
      <c r="C32" s="36" t="s">
        <v>66</v>
      </c>
      <c r="D32" s="36">
        <v>40000</v>
      </c>
      <c r="E32" s="35">
        <v>0.56000000000000005</v>
      </c>
      <c r="F32" s="37">
        <v>0.182</v>
      </c>
      <c r="G32" s="37">
        <v>0.13500000000000001</v>
      </c>
      <c r="H32" s="37">
        <v>0.11</v>
      </c>
      <c r="I32" s="37">
        <v>8.2000000000000003E-2</v>
      </c>
      <c r="J32" s="37">
        <v>5.2999999999999999E-2</v>
      </c>
      <c r="K32" s="37">
        <v>4.2000000000000003E-2</v>
      </c>
      <c r="L32" s="37">
        <v>3.0000000000000002E-2</v>
      </c>
      <c r="M32" s="37" t="str">
        <f t="shared" si="0"/>
        <v>0.182,0.135,0.11,0.082,0.053,0.042,0.03</v>
      </c>
      <c r="N32" s="37" t="s">
        <v>59</v>
      </c>
      <c r="O32" s="37"/>
      <c r="P32" s="38">
        <f t="shared" si="1"/>
        <v>325</v>
      </c>
      <c r="Q32" s="36">
        <f t="shared" si="18"/>
        <v>0</v>
      </c>
      <c r="R32" s="37">
        <f t="shared" si="2"/>
        <v>7.1999999999999995E-2</v>
      </c>
      <c r="S32" s="36">
        <f t="shared" si="19"/>
        <v>29</v>
      </c>
      <c r="T32" s="36">
        <f t="shared" si="20"/>
        <v>0</v>
      </c>
      <c r="U32" s="36">
        <f t="shared" si="21"/>
        <v>325</v>
      </c>
      <c r="V32" s="39">
        <f t="shared" si="22"/>
        <v>8.9499999999999996E-2</v>
      </c>
      <c r="W32" s="39">
        <f t="shared" si="3"/>
        <v>0</v>
      </c>
      <c r="X32" s="37">
        <f t="shared" si="23"/>
        <v>16.445</v>
      </c>
      <c r="Y32" s="39">
        <f t="shared" si="24"/>
        <v>-3.2242708333333319</v>
      </c>
      <c r="Z32" s="37"/>
      <c r="AA32" s="35">
        <v>0.35</v>
      </c>
      <c r="AB32" s="35">
        <v>0.35</v>
      </c>
      <c r="AC32" s="35">
        <v>0.35</v>
      </c>
      <c r="AD32" s="35" t="s">
        <v>60</v>
      </c>
      <c r="AE32" s="35">
        <f t="shared" si="4"/>
        <v>186.45999999999998</v>
      </c>
      <c r="AF32" s="35">
        <f t="shared" si="5"/>
        <v>227.88</v>
      </c>
      <c r="AG32" s="36" t="str">
        <f t="shared" si="6"/>
        <v>186.46 227.88</v>
      </c>
      <c r="AH32" s="35">
        <v>12</v>
      </c>
      <c r="AI32" s="40">
        <f t="shared" si="7"/>
        <v>77.710000000000008</v>
      </c>
      <c r="AJ32" s="40">
        <f t="shared" si="8"/>
        <v>94.97</v>
      </c>
      <c r="AK32" s="36" t="str">
        <f t="shared" si="9"/>
        <v>77.71 94.97</v>
      </c>
      <c r="AL32" s="36">
        <f t="shared" si="10"/>
        <v>145</v>
      </c>
      <c r="AM32" s="36">
        <f t="shared" si="11"/>
        <v>250</v>
      </c>
      <c r="AN32" s="40">
        <v>2383.9</v>
      </c>
      <c r="AO32" s="35">
        <v>227.9</v>
      </c>
      <c r="AP32" s="35">
        <v>94.9</v>
      </c>
      <c r="AQ32" s="35">
        <v>28</v>
      </c>
      <c r="AR32" s="37">
        <f t="shared" si="12"/>
        <v>0.74335863242428823</v>
      </c>
      <c r="AS32" s="40">
        <f t="shared" si="13"/>
        <v>1772.0926438362608</v>
      </c>
      <c r="AT32" s="40">
        <f t="shared" si="14"/>
        <v>198.44846828724823</v>
      </c>
      <c r="AU32" s="41">
        <f t="shared" si="15"/>
        <v>82.093281630882302</v>
      </c>
      <c r="AV32" s="260"/>
      <c r="AW32" s="260"/>
      <c r="AX32" s="260"/>
      <c r="AY32" s="260"/>
      <c r="AZ32" s="260">
        <f>AY32*10^6</f>
        <v>0</v>
      </c>
      <c r="BA32" s="260" t="e">
        <f>(1/($BI$4*10^6/(0.711*10^-4*(1/AV32)^0.854))^(1/3.89))*10^6</f>
        <v>#DIV/0!</v>
      </c>
      <c r="BB32" s="260" t="e">
        <f>IF(AZ32&lt;BA32,"Safe","Unsafe")</f>
        <v>#DIV/0!</v>
      </c>
      <c r="BC32" s="260"/>
      <c r="BD32" s="260">
        <f>BC32*10^6</f>
        <v>0</v>
      </c>
      <c r="BE32" s="260">
        <f>(1/((($BI$4*10^6/(1.41*10^-8)))^(1/4.5337)))*10^6</f>
        <v>416.02417627014421</v>
      </c>
      <c r="BF32" s="260" t="str">
        <f>IF(BD32&lt;BE32,"Safe","Unsafe")</f>
        <v>Safe</v>
      </c>
      <c r="BG32" s="287"/>
      <c r="BH32" s="260"/>
      <c r="BI32" s="284">
        <v>30</v>
      </c>
      <c r="BJ32" s="284"/>
      <c r="BK32" s="260"/>
      <c r="BL32" s="260">
        <f t="shared" si="16"/>
        <v>0</v>
      </c>
      <c r="BM32" s="260" t="e">
        <f>BA32</f>
        <v>#DIV/0!</v>
      </c>
      <c r="BN32" s="260" t="e">
        <f>IF(BL32&lt;BM32,"Safe","Unsafe")</f>
        <v>#DIV/0!</v>
      </c>
      <c r="BO32" s="260"/>
      <c r="BP32" s="260">
        <f>BO32*10^6</f>
        <v>0</v>
      </c>
      <c r="BQ32" s="260">
        <f>BE32</f>
        <v>416.02417627014421</v>
      </c>
      <c r="BR32" s="260" t="str">
        <f>IF(BP32&lt;BQ32,"Safe","Unsafe")</f>
        <v>Safe</v>
      </c>
      <c r="BS32" s="287"/>
      <c r="BT32" s="260"/>
    </row>
    <row r="33" spans="1:72" s="42" customFormat="1" ht="55.2" customHeight="1" x14ac:dyDescent="0.3">
      <c r="A33" s="35">
        <v>30</v>
      </c>
      <c r="B33" s="36">
        <v>325</v>
      </c>
      <c r="C33" s="36" t="s">
        <v>67</v>
      </c>
      <c r="D33" s="36">
        <v>40000</v>
      </c>
      <c r="E33" s="35">
        <v>0.56000000000000005</v>
      </c>
      <c r="F33" s="37">
        <v>0.122</v>
      </c>
      <c r="G33" s="37">
        <v>9.5000000000000001E-2</v>
      </c>
      <c r="H33" s="37">
        <v>7.8E-2</v>
      </c>
      <c r="I33" s="37">
        <v>6.6000000000000003E-2</v>
      </c>
      <c r="J33" s="37">
        <v>4.2000000000000003E-2</v>
      </c>
      <c r="K33" s="37">
        <v>3.5000000000000003E-2</v>
      </c>
      <c r="L33" s="37">
        <v>2.6000000000000002E-2</v>
      </c>
      <c r="M33" s="37" t="str">
        <f t="shared" si="0"/>
        <v>0.122,0.095,0.078,0.066,0.042,0.035,0.026</v>
      </c>
      <c r="N33" s="37" t="s">
        <v>59</v>
      </c>
      <c r="O33" s="37"/>
      <c r="P33" s="38">
        <f t="shared" si="1"/>
        <v>325</v>
      </c>
      <c r="Q33" s="36">
        <f t="shared" si="18"/>
        <v>0</v>
      </c>
      <c r="R33" s="37">
        <f t="shared" si="2"/>
        <v>4.3999999999999997E-2</v>
      </c>
      <c r="S33" s="36">
        <f t="shared" si="19"/>
        <v>30</v>
      </c>
      <c r="T33" s="36">
        <f t="shared" si="20"/>
        <v>0</v>
      </c>
      <c r="U33" s="36">
        <f t="shared" si="21"/>
        <v>325</v>
      </c>
      <c r="V33" s="39">
        <f t="shared" si="22"/>
        <v>5.7999999999999996E-2</v>
      </c>
      <c r="W33" s="39">
        <f t="shared" si="3"/>
        <v>0</v>
      </c>
      <c r="X33" s="37">
        <f t="shared" si="23"/>
        <v>16.445</v>
      </c>
      <c r="Y33" s="39">
        <f t="shared" si="24"/>
        <v>-3.2242708333333319</v>
      </c>
      <c r="Z33" s="37"/>
      <c r="AA33" s="35">
        <v>0.35</v>
      </c>
      <c r="AB33" s="35">
        <v>0.35</v>
      </c>
      <c r="AC33" s="35">
        <v>0.35</v>
      </c>
      <c r="AD33" s="35" t="s">
        <v>60</v>
      </c>
      <c r="AE33" s="35">
        <f t="shared" si="4"/>
        <v>186.45999999999998</v>
      </c>
      <c r="AF33" s="35">
        <f t="shared" si="5"/>
        <v>227.88</v>
      </c>
      <c r="AG33" s="36" t="str">
        <f t="shared" si="6"/>
        <v>186.46 227.88</v>
      </c>
      <c r="AH33" s="35">
        <v>12</v>
      </c>
      <c r="AI33" s="40">
        <f t="shared" si="7"/>
        <v>77.710000000000008</v>
      </c>
      <c r="AJ33" s="40">
        <f t="shared" si="8"/>
        <v>94.97</v>
      </c>
      <c r="AK33" s="36" t="str">
        <f t="shared" si="9"/>
        <v>77.71 94.97</v>
      </c>
      <c r="AL33" s="36">
        <f t="shared" si="10"/>
        <v>145</v>
      </c>
      <c r="AM33" s="36">
        <f t="shared" si="11"/>
        <v>250</v>
      </c>
      <c r="AN33" s="40">
        <v>2391.9</v>
      </c>
      <c r="AO33" s="35">
        <v>226.8</v>
      </c>
      <c r="AP33" s="35">
        <v>94.9</v>
      </c>
      <c r="AQ33" s="35">
        <v>28</v>
      </c>
      <c r="AR33" s="37">
        <f t="shared" si="12"/>
        <v>0.74335863242428823</v>
      </c>
      <c r="AS33" s="40">
        <f t="shared" si="13"/>
        <v>1778.0395128956552</v>
      </c>
      <c r="AT33" s="40">
        <f t="shared" si="14"/>
        <v>197.5069964804334</v>
      </c>
      <c r="AU33" s="41">
        <f t="shared" si="15"/>
        <v>82.093281630882302</v>
      </c>
      <c r="AV33" s="260"/>
      <c r="AW33" s="260"/>
      <c r="AX33" s="260"/>
      <c r="AY33" s="260"/>
      <c r="AZ33" s="260"/>
      <c r="BA33" s="260"/>
      <c r="BB33" s="260"/>
      <c r="BC33" s="260"/>
      <c r="BD33" s="260"/>
      <c r="BE33" s="260"/>
      <c r="BF33" s="260"/>
      <c r="BG33" s="287"/>
      <c r="BH33" s="260"/>
      <c r="BI33" s="284"/>
      <c r="BJ33" s="284"/>
      <c r="BK33" s="260"/>
      <c r="BL33" s="260">
        <f t="shared" si="16"/>
        <v>0</v>
      </c>
      <c r="BM33" s="260" t="e">
        <f>#REF!</f>
        <v>#REF!</v>
      </c>
      <c r="BN33" s="260"/>
      <c r="BO33" s="260"/>
      <c r="BP33" s="260">
        <f t="shared" si="17"/>
        <v>0</v>
      </c>
      <c r="BQ33" s="260" t="e">
        <f>#REF!</f>
        <v>#REF!</v>
      </c>
      <c r="BR33" s="260"/>
      <c r="BS33" s="287"/>
      <c r="BT33" s="260"/>
    </row>
    <row r="34" spans="1:72" s="42" customFormat="1" ht="55.2" customHeight="1" x14ac:dyDescent="0.3">
      <c r="A34" s="35">
        <v>31</v>
      </c>
      <c r="B34" s="36">
        <v>390</v>
      </c>
      <c r="C34" s="36" t="s">
        <v>63</v>
      </c>
      <c r="D34" s="36">
        <v>40000</v>
      </c>
      <c r="E34" s="35">
        <v>0.56000000000000005</v>
      </c>
      <c r="F34" s="37">
        <v>7.5999999999999998E-2</v>
      </c>
      <c r="G34" s="37">
        <v>6.6000000000000003E-2</v>
      </c>
      <c r="H34" s="37">
        <v>5.7000000000000002E-2</v>
      </c>
      <c r="I34" s="37">
        <v>4.5999999999999999E-2</v>
      </c>
      <c r="J34" s="37">
        <v>3.3000000000000002E-2</v>
      </c>
      <c r="K34" s="37">
        <v>2.9000000000000001E-2</v>
      </c>
      <c r="L34" s="37">
        <v>2.2000000000000002E-2</v>
      </c>
      <c r="M34" s="37" t="str">
        <f t="shared" si="0"/>
        <v>0.076,0.066,0.057,0.046,0.033,0.029,0.022</v>
      </c>
      <c r="N34" s="37" t="s">
        <v>59</v>
      </c>
      <c r="O34" s="37"/>
      <c r="P34" s="38">
        <f t="shared" si="1"/>
        <v>390</v>
      </c>
      <c r="Q34" s="36">
        <f t="shared" si="18"/>
        <v>65</v>
      </c>
      <c r="R34" s="37">
        <f t="shared" si="2"/>
        <v>1.8999999999999996E-2</v>
      </c>
      <c r="S34" s="36">
        <f t="shared" si="19"/>
        <v>31</v>
      </c>
      <c r="T34" s="36">
        <f t="shared" si="20"/>
        <v>65</v>
      </c>
      <c r="U34" s="36">
        <f t="shared" si="21"/>
        <v>390</v>
      </c>
      <c r="V34" s="39">
        <f t="shared" si="22"/>
        <v>3.15E-2</v>
      </c>
      <c r="W34" s="39">
        <f t="shared" si="3"/>
        <v>2.0474999999999999</v>
      </c>
      <c r="X34" s="37">
        <f t="shared" si="23"/>
        <v>18.4925</v>
      </c>
      <c r="Y34" s="39">
        <f t="shared" si="24"/>
        <v>-5.1106249999999989</v>
      </c>
      <c r="Z34" s="37"/>
      <c r="AA34" s="35">
        <v>0.35</v>
      </c>
      <c r="AB34" s="35">
        <v>0.35</v>
      </c>
      <c r="AC34" s="35">
        <v>0.35</v>
      </c>
      <c r="AD34" s="35" t="s">
        <v>60</v>
      </c>
      <c r="AE34" s="35">
        <f t="shared" si="4"/>
        <v>186.45999999999998</v>
      </c>
      <c r="AF34" s="35">
        <f t="shared" si="5"/>
        <v>227.88</v>
      </c>
      <c r="AG34" s="36" t="str">
        <f t="shared" si="6"/>
        <v>186.46 227.88</v>
      </c>
      <c r="AH34" s="35">
        <v>12</v>
      </c>
      <c r="AI34" s="40">
        <f t="shared" si="7"/>
        <v>77.710000000000008</v>
      </c>
      <c r="AJ34" s="40">
        <f t="shared" si="8"/>
        <v>94.97</v>
      </c>
      <c r="AK34" s="36" t="str">
        <f t="shared" si="9"/>
        <v>77.71 94.97</v>
      </c>
      <c r="AL34" s="36">
        <f t="shared" si="10"/>
        <v>145</v>
      </c>
      <c r="AM34" s="36">
        <f t="shared" si="11"/>
        <v>250</v>
      </c>
      <c r="AN34" s="35">
        <v>2387.1</v>
      </c>
      <c r="AO34" s="35">
        <v>227.2</v>
      </c>
      <c r="AP34" s="35">
        <v>94.9</v>
      </c>
      <c r="AQ34" s="35">
        <v>28</v>
      </c>
      <c r="AR34" s="37">
        <f t="shared" si="12"/>
        <v>0.74335863242428823</v>
      </c>
      <c r="AS34" s="40">
        <f t="shared" si="13"/>
        <v>1774.4713914600184</v>
      </c>
      <c r="AT34" s="40">
        <f t="shared" si="14"/>
        <v>197.84954809386474</v>
      </c>
      <c r="AU34" s="41">
        <f t="shared" si="15"/>
        <v>82.093281630882302</v>
      </c>
      <c r="AV34" s="260"/>
      <c r="AW34" s="260"/>
      <c r="AX34" s="260"/>
      <c r="AY34" s="260"/>
      <c r="AZ34" s="260"/>
      <c r="BA34" s="260"/>
      <c r="BB34" s="260"/>
      <c r="BC34" s="260"/>
      <c r="BD34" s="260"/>
      <c r="BE34" s="260"/>
      <c r="BF34" s="260"/>
      <c r="BG34" s="287"/>
      <c r="BH34" s="260"/>
      <c r="BI34" s="284"/>
      <c r="BJ34" s="284"/>
      <c r="BK34" s="260"/>
      <c r="BL34" s="260">
        <f t="shared" si="16"/>
        <v>0</v>
      </c>
      <c r="BM34" s="260" t="e">
        <f>#REF!</f>
        <v>#REF!</v>
      </c>
      <c r="BN34" s="260"/>
      <c r="BO34" s="260"/>
      <c r="BP34" s="260">
        <f>BO32*10^6</f>
        <v>0</v>
      </c>
      <c r="BQ34" s="260" t="e">
        <f>#REF!</f>
        <v>#REF!</v>
      </c>
      <c r="BR34" s="260"/>
      <c r="BS34" s="287"/>
      <c r="BT34" s="260"/>
    </row>
    <row r="35" spans="1:72" s="42" customFormat="1" ht="55.2" customHeight="1" x14ac:dyDescent="0.3">
      <c r="A35" s="35">
        <v>32</v>
      </c>
      <c r="B35" s="36">
        <v>390</v>
      </c>
      <c r="C35" s="36" t="s">
        <v>64</v>
      </c>
      <c r="D35" s="36">
        <v>40000</v>
      </c>
      <c r="E35" s="35">
        <v>0.56000000000000005</v>
      </c>
      <c r="F35" s="37">
        <v>0.13300000000000001</v>
      </c>
      <c r="G35" s="37">
        <v>0.105</v>
      </c>
      <c r="H35" s="37">
        <v>9.0999999999999998E-2</v>
      </c>
      <c r="I35" s="37">
        <v>7.2999999999999995E-2</v>
      </c>
      <c r="J35" s="37">
        <v>4.8000000000000001E-2</v>
      </c>
      <c r="K35" s="37">
        <v>3.7999999999999999E-2</v>
      </c>
      <c r="L35" s="37">
        <v>2.7E-2</v>
      </c>
      <c r="M35" s="37" t="str">
        <f t="shared" si="0"/>
        <v>0.133,0.105,0.091,0.073,0.048,0.038,0.027</v>
      </c>
      <c r="N35" s="37" t="s">
        <v>59</v>
      </c>
      <c r="O35" s="37"/>
      <c r="P35" s="38">
        <f t="shared" si="1"/>
        <v>390</v>
      </c>
      <c r="Q35" s="36">
        <f t="shared" si="18"/>
        <v>0</v>
      </c>
      <c r="R35" s="37">
        <f t="shared" si="2"/>
        <v>4.200000000000001E-2</v>
      </c>
      <c r="S35" s="36">
        <f t="shared" si="19"/>
        <v>32</v>
      </c>
      <c r="T35" s="36">
        <f t="shared" si="20"/>
        <v>0</v>
      </c>
      <c r="U35" s="36">
        <f t="shared" si="21"/>
        <v>390</v>
      </c>
      <c r="V35" s="39">
        <f t="shared" si="22"/>
        <v>3.0500000000000003E-2</v>
      </c>
      <c r="W35" s="39">
        <f t="shared" si="3"/>
        <v>0</v>
      </c>
      <c r="X35" s="37">
        <f t="shared" si="23"/>
        <v>18.4925</v>
      </c>
      <c r="Y35" s="39">
        <f t="shared" si="24"/>
        <v>-5.1106249999999989</v>
      </c>
      <c r="Z35" s="37"/>
      <c r="AA35" s="35">
        <v>0.35</v>
      </c>
      <c r="AB35" s="35">
        <v>0.35</v>
      </c>
      <c r="AC35" s="35">
        <v>0.35</v>
      </c>
      <c r="AD35" s="35" t="s">
        <v>60</v>
      </c>
      <c r="AE35" s="35">
        <f t="shared" si="4"/>
        <v>186.45999999999998</v>
      </c>
      <c r="AF35" s="35">
        <f t="shared" si="5"/>
        <v>227.88</v>
      </c>
      <c r="AG35" s="36" t="str">
        <f t="shared" si="6"/>
        <v>186.46 227.88</v>
      </c>
      <c r="AH35" s="35">
        <v>12</v>
      </c>
      <c r="AI35" s="40">
        <f t="shared" si="7"/>
        <v>77.710000000000008</v>
      </c>
      <c r="AJ35" s="40">
        <f t="shared" si="8"/>
        <v>94.97</v>
      </c>
      <c r="AK35" s="36" t="str">
        <f t="shared" si="9"/>
        <v>77.71 94.97</v>
      </c>
      <c r="AL35" s="36">
        <f t="shared" si="10"/>
        <v>145</v>
      </c>
      <c r="AM35" s="36">
        <f t="shared" si="11"/>
        <v>250</v>
      </c>
      <c r="AN35" s="35">
        <v>2393.5</v>
      </c>
      <c r="AO35" s="35">
        <v>226.9</v>
      </c>
      <c r="AP35" s="35">
        <v>94.9</v>
      </c>
      <c r="AQ35" s="35">
        <v>28</v>
      </c>
      <c r="AR35" s="37">
        <f t="shared" si="12"/>
        <v>0.74335863242428823</v>
      </c>
      <c r="AS35" s="40">
        <f t="shared" si="13"/>
        <v>1779.228886707534</v>
      </c>
      <c r="AT35" s="40">
        <f t="shared" si="14"/>
        <v>197.59265566552969</v>
      </c>
      <c r="AU35" s="41">
        <f t="shared" si="15"/>
        <v>82.093281630882302</v>
      </c>
      <c r="AV35" s="260"/>
      <c r="AW35" s="260"/>
      <c r="AX35" s="260"/>
      <c r="AY35" s="260"/>
      <c r="AZ35" s="260"/>
      <c r="BA35" s="260"/>
      <c r="BB35" s="260"/>
      <c r="BC35" s="260"/>
      <c r="BD35" s="260"/>
      <c r="BE35" s="260"/>
      <c r="BF35" s="260"/>
      <c r="BG35" s="287"/>
      <c r="BH35" s="260"/>
      <c r="BI35" s="284"/>
      <c r="BJ35" s="284"/>
      <c r="BK35" s="260"/>
      <c r="BL35" s="260">
        <f t="shared" si="16"/>
        <v>0</v>
      </c>
      <c r="BM35" s="260" t="e">
        <f>#REF!</f>
        <v>#REF!</v>
      </c>
      <c r="BN35" s="260"/>
      <c r="BO35" s="260"/>
      <c r="BP35" s="260">
        <f t="shared" si="17"/>
        <v>0</v>
      </c>
      <c r="BQ35" s="260" t="e">
        <f>#REF!</f>
        <v>#REF!</v>
      </c>
      <c r="BR35" s="260"/>
      <c r="BS35" s="287"/>
      <c r="BT35" s="260"/>
    </row>
    <row r="36" spans="1:72" s="42" customFormat="1" ht="55.2" customHeight="1" x14ac:dyDescent="0.3">
      <c r="A36" s="35">
        <v>33</v>
      </c>
      <c r="B36" s="36">
        <v>390</v>
      </c>
      <c r="C36" s="36" t="s">
        <v>65</v>
      </c>
      <c r="D36" s="36">
        <v>40000</v>
      </c>
      <c r="E36" s="35">
        <v>0.56000000000000005</v>
      </c>
      <c r="F36" s="37">
        <v>0.154</v>
      </c>
      <c r="G36" s="37">
        <v>0.105</v>
      </c>
      <c r="H36" s="37">
        <v>8.6000000000000007E-2</v>
      </c>
      <c r="I36" s="37">
        <v>6.6000000000000003E-2</v>
      </c>
      <c r="J36" s="37">
        <v>4.7E-2</v>
      </c>
      <c r="K36" s="37">
        <v>4.3000000000000003E-2</v>
      </c>
      <c r="L36" s="37">
        <v>2.6000000000000002E-2</v>
      </c>
      <c r="M36" s="37" t="str">
        <f t="shared" si="0"/>
        <v>0.154,0.105,0.086,0.066,0.047,0.043,0.026</v>
      </c>
      <c r="N36" s="37" t="s">
        <v>59</v>
      </c>
      <c r="O36" s="37"/>
      <c r="P36" s="38">
        <f t="shared" si="1"/>
        <v>390</v>
      </c>
      <c r="Q36" s="36">
        <f t="shared" si="18"/>
        <v>0</v>
      </c>
      <c r="R36" s="37">
        <f t="shared" si="2"/>
        <v>6.7999999999999991E-2</v>
      </c>
      <c r="S36" s="36">
        <f t="shared" si="19"/>
        <v>33</v>
      </c>
      <c r="T36" s="36">
        <f t="shared" si="20"/>
        <v>0</v>
      </c>
      <c r="U36" s="36">
        <f t="shared" si="21"/>
        <v>390</v>
      </c>
      <c r="V36" s="39">
        <f t="shared" si="22"/>
        <v>5.5E-2</v>
      </c>
      <c r="W36" s="39">
        <f t="shared" si="3"/>
        <v>0</v>
      </c>
      <c r="X36" s="37">
        <f t="shared" si="23"/>
        <v>18.4925</v>
      </c>
      <c r="Y36" s="39">
        <f t="shared" si="24"/>
        <v>-5.1106249999999989</v>
      </c>
      <c r="Z36" s="37"/>
      <c r="AA36" s="35">
        <v>0.35</v>
      </c>
      <c r="AB36" s="35">
        <v>0.35</v>
      </c>
      <c r="AC36" s="35">
        <v>0.35</v>
      </c>
      <c r="AD36" s="35" t="s">
        <v>60</v>
      </c>
      <c r="AE36" s="35">
        <f t="shared" si="4"/>
        <v>186.45999999999998</v>
      </c>
      <c r="AF36" s="35">
        <f t="shared" si="5"/>
        <v>227.88</v>
      </c>
      <c r="AG36" s="36" t="str">
        <f t="shared" si="6"/>
        <v>186.46 227.88</v>
      </c>
      <c r="AH36" s="35">
        <v>12</v>
      </c>
      <c r="AI36" s="40">
        <f t="shared" si="7"/>
        <v>77.710000000000008</v>
      </c>
      <c r="AJ36" s="40">
        <f t="shared" si="8"/>
        <v>94.97</v>
      </c>
      <c r="AK36" s="36" t="str">
        <f t="shared" si="9"/>
        <v>77.71 94.97</v>
      </c>
      <c r="AL36" s="36">
        <f t="shared" si="10"/>
        <v>145</v>
      </c>
      <c r="AM36" s="36">
        <f t="shared" si="11"/>
        <v>250</v>
      </c>
      <c r="AN36" s="35">
        <v>2398.4</v>
      </c>
      <c r="AO36" s="35">
        <v>227.5</v>
      </c>
      <c r="AP36" s="35">
        <v>94.9</v>
      </c>
      <c r="AQ36" s="35">
        <v>28</v>
      </c>
      <c r="AR36" s="37">
        <f t="shared" si="12"/>
        <v>0.74335863242428823</v>
      </c>
      <c r="AS36" s="40">
        <f t="shared" si="13"/>
        <v>1782.871344006413</v>
      </c>
      <c r="AT36" s="40">
        <f t="shared" si="14"/>
        <v>198.10631301214815</v>
      </c>
      <c r="AU36" s="41">
        <f t="shared" si="15"/>
        <v>82.093281630882302</v>
      </c>
      <c r="AV36" s="260"/>
      <c r="AW36" s="260"/>
      <c r="AX36" s="260"/>
      <c r="AY36" s="260"/>
      <c r="AZ36" s="260"/>
      <c r="BA36" s="260"/>
      <c r="BB36" s="260"/>
      <c r="BC36" s="260"/>
      <c r="BD36" s="260"/>
      <c r="BE36" s="260"/>
      <c r="BF36" s="260"/>
      <c r="BG36" s="287"/>
      <c r="BH36" s="260"/>
      <c r="BI36" s="284"/>
      <c r="BJ36" s="284"/>
      <c r="BK36" s="260"/>
      <c r="BL36" s="260">
        <f t="shared" si="16"/>
        <v>0</v>
      </c>
      <c r="BM36" s="260" t="e">
        <f>#REF!</f>
        <v>#REF!</v>
      </c>
      <c r="BN36" s="260"/>
      <c r="BO36" s="260"/>
      <c r="BP36" s="260">
        <f t="shared" si="17"/>
        <v>0</v>
      </c>
      <c r="BQ36" s="260" t="e">
        <f>#REF!</f>
        <v>#REF!</v>
      </c>
      <c r="BR36" s="260"/>
      <c r="BS36" s="287"/>
      <c r="BT36" s="260"/>
    </row>
    <row r="37" spans="1:72" s="42" customFormat="1" ht="55.2" customHeight="1" x14ac:dyDescent="0.3">
      <c r="A37" s="35">
        <v>34</v>
      </c>
      <c r="B37" s="36">
        <v>390</v>
      </c>
      <c r="C37" s="36" t="s">
        <v>66</v>
      </c>
      <c r="D37" s="36">
        <v>40000</v>
      </c>
      <c r="E37" s="35">
        <v>0.56000000000000005</v>
      </c>
      <c r="F37" s="37">
        <v>0.19500000000000001</v>
      </c>
      <c r="G37" s="37">
        <v>0.16300000000000001</v>
      </c>
      <c r="H37" s="37">
        <v>0.14599999999999999</v>
      </c>
      <c r="I37" s="37">
        <v>0.12</v>
      </c>
      <c r="J37" s="37">
        <v>8.3000000000000004E-2</v>
      </c>
      <c r="K37" s="37">
        <v>6.8000000000000005E-2</v>
      </c>
      <c r="L37" s="37">
        <v>4.7E-2</v>
      </c>
      <c r="M37" s="37" t="str">
        <f t="shared" si="0"/>
        <v>0.195,0.163,0.146,0.12,0.083,0.068,0.047</v>
      </c>
      <c r="N37" s="37" t="s">
        <v>59</v>
      </c>
      <c r="O37" s="37"/>
      <c r="P37" s="38">
        <f t="shared" si="1"/>
        <v>390</v>
      </c>
      <c r="Q37" s="36">
        <f t="shared" si="18"/>
        <v>0</v>
      </c>
      <c r="R37" s="37">
        <f t="shared" si="2"/>
        <v>4.9000000000000016E-2</v>
      </c>
      <c r="S37" s="36">
        <f t="shared" si="19"/>
        <v>34</v>
      </c>
      <c r="T37" s="36">
        <f t="shared" si="20"/>
        <v>0</v>
      </c>
      <c r="U37" s="36">
        <f t="shared" si="21"/>
        <v>390</v>
      </c>
      <c r="V37" s="39">
        <f t="shared" si="22"/>
        <v>5.8500000000000003E-2</v>
      </c>
      <c r="W37" s="39">
        <f t="shared" si="3"/>
        <v>0</v>
      </c>
      <c r="X37" s="37">
        <f t="shared" si="23"/>
        <v>18.4925</v>
      </c>
      <c r="Y37" s="39">
        <f t="shared" si="24"/>
        <v>-5.1106249999999989</v>
      </c>
      <c r="Z37" s="37"/>
      <c r="AA37" s="35">
        <v>0.35</v>
      </c>
      <c r="AB37" s="35">
        <v>0.35</v>
      </c>
      <c r="AC37" s="35">
        <v>0.35</v>
      </c>
      <c r="AD37" s="35" t="s">
        <v>60</v>
      </c>
      <c r="AE37" s="35">
        <f t="shared" si="4"/>
        <v>186.45999999999998</v>
      </c>
      <c r="AF37" s="35">
        <f t="shared" si="5"/>
        <v>227.88</v>
      </c>
      <c r="AG37" s="36" t="str">
        <f t="shared" si="6"/>
        <v>186.46 227.88</v>
      </c>
      <c r="AH37" s="35">
        <v>12</v>
      </c>
      <c r="AI37" s="40">
        <f t="shared" si="7"/>
        <v>77.710000000000008</v>
      </c>
      <c r="AJ37" s="40">
        <f t="shared" si="8"/>
        <v>94.97</v>
      </c>
      <c r="AK37" s="36" t="str">
        <f t="shared" si="9"/>
        <v>77.71 94.97</v>
      </c>
      <c r="AL37" s="36">
        <f t="shared" si="10"/>
        <v>145</v>
      </c>
      <c r="AM37" s="36">
        <f t="shared" si="11"/>
        <v>250</v>
      </c>
      <c r="AN37" s="35">
        <v>2398.4</v>
      </c>
      <c r="AO37" s="35">
        <v>227.4</v>
      </c>
      <c r="AP37" s="35">
        <v>95</v>
      </c>
      <c r="AQ37" s="35">
        <v>28</v>
      </c>
      <c r="AR37" s="37">
        <f t="shared" si="12"/>
        <v>0.74335863242428823</v>
      </c>
      <c r="AS37" s="40">
        <f t="shared" si="13"/>
        <v>1782.871344006413</v>
      </c>
      <c r="AT37" s="40">
        <f t="shared" si="14"/>
        <v>198.02073885954385</v>
      </c>
      <c r="AU37" s="41">
        <f t="shared" si="15"/>
        <v>82.183188106073175</v>
      </c>
      <c r="AV37" s="260"/>
      <c r="AW37" s="260"/>
      <c r="AX37" s="260"/>
      <c r="AY37" s="260"/>
      <c r="AZ37" s="260"/>
      <c r="BA37" s="260"/>
      <c r="BB37" s="260"/>
      <c r="BC37" s="260"/>
      <c r="BD37" s="260"/>
      <c r="BE37" s="260"/>
      <c r="BF37" s="260"/>
      <c r="BG37" s="287"/>
      <c r="BH37" s="260"/>
      <c r="BI37" s="284"/>
      <c r="BJ37" s="284"/>
      <c r="BK37" s="260"/>
      <c r="BL37" s="260">
        <f t="shared" si="16"/>
        <v>0</v>
      </c>
      <c r="BM37" s="260" t="e">
        <f>#REF!</f>
        <v>#REF!</v>
      </c>
      <c r="BN37" s="260"/>
      <c r="BO37" s="260"/>
      <c r="BP37" s="260">
        <f t="shared" si="17"/>
        <v>0</v>
      </c>
      <c r="BQ37" s="260" t="e">
        <f>#REF!</f>
        <v>#REF!</v>
      </c>
      <c r="BR37" s="260"/>
      <c r="BS37" s="287"/>
      <c r="BT37" s="260"/>
    </row>
    <row r="38" spans="1:72" s="42" customFormat="1" ht="55.2" customHeight="1" x14ac:dyDescent="0.3">
      <c r="A38" s="35">
        <v>35</v>
      </c>
      <c r="B38" s="36">
        <v>390</v>
      </c>
      <c r="C38" s="36" t="s">
        <v>67</v>
      </c>
      <c r="D38" s="36">
        <v>40000</v>
      </c>
      <c r="E38" s="35">
        <v>0.56000000000000005</v>
      </c>
      <c r="F38" s="37">
        <v>0.127</v>
      </c>
      <c r="G38" s="37">
        <v>8.3000000000000004E-2</v>
      </c>
      <c r="H38" s="37">
        <v>7.1000000000000008E-2</v>
      </c>
      <c r="I38" s="37">
        <v>5.5E-2</v>
      </c>
      <c r="J38" s="37">
        <v>3.6000000000000004E-2</v>
      </c>
      <c r="K38" s="37">
        <v>2.8000000000000001E-2</v>
      </c>
      <c r="L38" s="37">
        <v>2.1000000000000001E-2</v>
      </c>
      <c r="M38" s="37" t="str">
        <f t="shared" si="0"/>
        <v>0.127,0.083,0.071,0.055,0.036,0.028,0.021</v>
      </c>
      <c r="N38" s="37" t="s">
        <v>59</v>
      </c>
      <c r="O38" s="37"/>
      <c r="P38" s="38">
        <f t="shared" si="1"/>
        <v>390</v>
      </c>
      <c r="Q38" s="36">
        <f t="shared" si="18"/>
        <v>0</v>
      </c>
      <c r="R38" s="37">
        <f t="shared" si="2"/>
        <v>5.5999999999999994E-2</v>
      </c>
      <c r="S38" s="36">
        <f t="shared" si="19"/>
        <v>35</v>
      </c>
      <c r="T38" s="36">
        <f t="shared" si="20"/>
        <v>0</v>
      </c>
      <c r="U38" s="36">
        <f t="shared" si="21"/>
        <v>390</v>
      </c>
      <c r="V38" s="39">
        <f t="shared" si="22"/>
        <v>5.2500000000000005E-2</v>
      </c>
      <c r="W38" s="39">
        <f t="shared" si="3"/>
        <v>0</v>
      </c>
      <c r="X38" s="37">
        <f t="shared" si="23"/>
        <v>18.4925</v>
      </c>
      <c r="Y38" s="39">
        <f t="shared" si="24"/>
        <v>-5.1106249999999989</v>
      </c>
      <c r="Z38" s="37"/>
      <c r="AA38" s="35">
        <v>0.35</v>
      </c>
      <c r="AB38" s="35">
        <v>0.35</v>
      </c>
      <c r="AC38" s="35">
        <v>0.35</v>
      </c>
      <c r="AD38" s="35" t="s">
        <v>60</v>
      </c>
      <c r="AE38" s="35">
        <f t="shared" si="4"/>
        <v>186.45999999999998</v>
      </c>
      <c r="AF38" s="35">
        <f t="shared" si="5"/>
        <v>227.88</v>
      </c>
      <c r="AG38" s="36" t="str">
        <f t="shared" si="6"/>
        <v>186.46 227.88</v>
      </c>
      <c r="AH38" s="35">
        <v>12</v>
      </c>
      <c r="AI38" s="40">
        <f t="shared" si="7"/>
        <v>77.710000000000008</v>
      </c>
      <c r="AJ38" s="40">
        <f t="shared" si="8"/>
        <v>94.97</v>
      </c>
      <c r="AK38" s="36" t="str">
        <f t="shared" si="9"/>
        <v>77.71 94.97</v>
      </c>
      <c r="AL38" s="36">
        <f t="shared" si="10"/>
        <v>145</v>
      </c>
      <c r="AM38" s="36">
        <f t="shared" si="11"/>
        <v>250</v>
      </c>
      <c r="AN38" s="35">
        <v>2398.4</v>
      </c>
      <c r="AO38" s="35">
        <v>227.4</v>
      </c>
      <c r="AP38" s="35">
        <v>95</v>
      </c>
      <c r="AQ38" s="35">
        <v>28</v>
      </c>
      <c r="AR38" s="37">
        <f t="shared" si="12"/>
        <v>0.74335863242428823</v>
      </c>
      <c r="AS38" s="40">
        <f t="shared" si="13"/>
        <v>1782.871344006413</v>
      </c>
      <c r="AT38" s="40">
        <f t="shared" si="14"/>
        <v>198.02073885954385</v>
      </c>
      <c r="AU38" s="41">
        <f t="shared" si="15"/>
        <v>82.183188106073175</v>
      </c>
      <c r="AV38" s="260"/>
      <c r="AW38" s="260"/>
      <c r="AX38" s="260"/>
      <c r="AY38" s="260"/>
      <c r="AZ38" s="260"/>
      <c r="BA38" s="260"/>
      <c r="BB38" s="260"/>
      <c r="BC38" s="260"/>
      <c r="BD38" s="260"/>
      <c r="BE38" s="260"/>
      <c r="BF38" s="260"/>
      <c r="BG38" s="287"/>
      <c r="BH38" s="260"/>
      <c r="BI38" s="284"/>
      <c r="BJ38" s="284"/>
      <c r="BK38" s="260"/>
      <c r="BL38" s="260">
        <f t="shared" si="16"/>
        <v>0</v>
      </c>
      <c r="BM38" s="260" t="e">
        <f>#REF!</f>
        <v>#REF!</v>
      </c>
      <c r="BN38" s="260"/>
      <c r="BO38" s="260"/>
      <c r="BP38" s="260">
        <f t="shared" si="17"/>
        <v>0</v>
      </c>
      <c r="BQ38" s="260" t="e">
        <f>#REF!</f>
        <v>#REF!</v>
      </c>
      <c r="BR38" s="260"/>
      <c r="BS38" s="287"/>
      <c r="BT38" s="260"/>
    </row>
    <row r="39" spans="1:72" s="42" customFormat="1" ht="55.2" customHeight="1" x14ac:dyDescent="0.3">
      <c r="A39" s="35">
        <v>36</v>
      </c>
      <c r="B39" s="36">
        <v>455</v>
      </c>
      <c r="C39" s="36" t="s">
        <v>63</v>
      </c>
      <c r="D39" s="36">
        <v>40000</v>
      </c>
      <c r="E39" s="35">
        <v>0.56000000000000005</v>
      </c>
      <c r="F39" s="37">
        <v>0.152</v>
      </c>
      <c r="G39" s="37">
        <v>0.111</v>
      </c>
      <c r="H39" s="37">
        <v>9.7000000000000003E-2</v>
      </c>
      <c r="I39" s="37">
        <v>7.6999999999999999E-2</v>
      </c>
      <c r="J39" s="37">
        <v>4.7E-2</v>
      </c>
      <c r="K39" s="37">
        <v>3.6000000000000004E-2</v>
      </c>
      <c r="L39" s="37">
        <v>2.4E-2</v>
      </c>
      <c r="M39" s="37" t="str">
        <f t="shared" si="0"/>
        <v>0.152,0.111,0.097,0.077,0.047,0.036,0.024</v>
      </c>
      <c r="N39" s="37" t="s">
        <v>59</v>
      </c>
      <c r="O39" s="37"/>
      <c r="P39" s="38">
        <f t="shared" si="1"/>
        <v>455</v>
      </c>
      <c r="Q39" s="36">
        <f t="shared" si="18"/>
        <v>65</v>
      </c>
      <c r="R39" s="37">
        <f t="shared" si="2"/>
        <v>5.4999999999999993E-2</v>
      </c>
      <c r="S39" s="36">
        <f t="shared" si="19"/>
        <v>36</v>
      </c>
      <c r="T39" s="36">
        <f t="shared" si="20"/>
        <v>65</v>
      </c>
      <c r="U39" s="36">
        <f t="shared" si="21"/>
        <v>455</v>
      </c>
      <c r="V39" s="39">
        <f t="shared" si="22"/>
        <v>5.5499999999999994E-2</v>
      </c>
      <c r="W39" s="39">
        <f t="shared" si="3"/>
        <v>3.6074999999999995</v>
      </c>
      <c r="X39" s="37">
        <f t="shared" si="23"/>
        <v>22.099999999999998</v>
      </c>
      <c r="Y39" s="39">
        <f t="shared" si="24"/>
        <v>-5.4369791666666671</v>
      </c>
      <c r="Z39" s="37"/>
      <c r="AA39" s="35">
        <v>0.35</v>
      </c>
      <c r="AB39" s="35">
        <v>0.35</v>
      </c>
      <c r="AC39" s="35">
        <v>0.35</v>
      </c>
      <c r="AD39" s="35" t="s">
        <v>60</v>
      </c>
      <c r="AE39" s="35">
        <f t="shared" si="4"/>
        <v>186.45999999999998</v>
      </c>
      <c r="AF39" s="35">
        <f t="shared" si="5"/>
        <v>227.88</v>
      </c>
      <c r="AG39" s="36" t="str">
        <f t="shared" si="6"/>
        <v>186.46 227.88</v>
      </c>
      <c r="AH39" s="35">
        <v>12</v>
      </c>
      <c r="AI39" s="40">
        <f t="shared" si="7"/>
        <v>77.710000000000008</v>
      </c>
      <c r="AJ39" s="40">
        <f t="shared" si="8"/>
        <v>94.97</v>
      </c>
      <c r="AK39" s="36" t="str">
        <f t="shared" si="9"/>
        <v>77.71 94.97</v>
      </c>
      <c r="AL39" s="36">
        <f t="shared" si="10"/>
        <v>145</v>
      </c>
      <c r="AM39" s="36">
        <f t="shared" si="11"/>
        <v>250</v>
      </c>
      <c r="AN39" s="35">
        <v>2387.1</v>
      </c>
      <c r="AO39" s="35">
        <v>227.4</v>
      </c>
      <c r="AP39" s="35">
        <v>95</v>
      </c>
      <c r="AQ39" s="35">
        <v>28</v>
      </c>
      <c r="AR39" s="37">
        <f t="shared" si="12"/>
        <v>0.74335863242428823</v>
      </c>
      <c r="AS39" s="40">
        <f t="shared" si="13"/>
        <v>1774.4713914600184</v>
      </c>
      <c r="AT39" s="40">
        <f t="shared" si="14"/>
        <v>198.02073885954385</v>
      </c>
      <c r="AU39" s="41">
        <f t="shared" si="15"/>
        <v>82.183188106073175</v>
      </c>
      <c r="AV39" s="260"/>
      <c r="AW39" s="260"/>
      <c r="AX39" s="260"/>
      <c r="AY39" s="260"/>
      <c r="AZ39" s="260"/>
      <c r="BA39" s="260"/>
      <c r="BB39" s="260"/>
      <c r="BC39" s="260"/>
      <c r="BD39" s="260"/>
      <c r="BE39" s="260"/>
      <c r="BF39" s="260"/>
      <c r="BG39" s="287"/>
      <c r="BH39" s="260"/>
      <c r="BI39" s="284"/>
      <c r="BJ39" s="284"/>
      <c r="BK39" s="260"/>
      <c r="BL39" s="260">
        <f t="shared" si="16"/>
        <v>0</v>
      </c>
      <c r="BM39" s="260" t="e">
        <f>#REF!</f>
        <v>#REF!</v>
      </c>
      <c r="BN39" s="260"/>
      <c r="BO39" s="260"/>
      <c r="BP39" s="260">
        <f t="shared" si="17"/>
        <v>0</v>
      </c>
      <c r="BQ39" s="260" t="e">
        <f>#REF!</f>
        <v>#REF!</v>
      </c>
      <c r="BR39" s="260"/>
      <c r="BS39" s="287"/>
      <c r="BT39" s="260"/>
    </row>
    <row r="40" spans="1:72" s="42" customFormat="1" ht="55.2" customHeight="1" x14ac:dyDescent="0.3">
      <c r="A40" s="35">
        <v>37</v>
      </c>
      <c r="B40" s="36">
        <v>455</v>
      </c>
      <c r="C40" s="36" t="s">
        <v>64</v>
      </c>
      <c r="D40" s="36">
        <v>40000</v>
      </c>
      <c r="E40" s="35">
        <v>0.56000000000000005</v>
      </c>
      <c r="F40" s="37">
        <v>0.26400000000000001</v>
      </c>
      <c r="G40" s="37">
        <v>0.14199999999999999</v>
      </c>
      <c r="H40" s="37">
        <v>0.113</v>
      </c>
      <c r="I40" s="37">
        <v>8.6000000000000007E-2</v>
      </c>
      <c r="J40" s="37">
        <v>5.2999999999999999E-2</v>
      </c>
      <c r="K40" s="37">
        <v>4.2000000000000003E-2</v>
      </c>
      <c r="L40" s="37">
        <v>3.0000000000000002E-2</v>
      </c>
      <c r="M40" s="37" t="str">
        <f t="shared" si="0"/>
        <v>0.264,0.142,0.113,0.086,0.053,0.042,0.03</v>
      </c>
      <c r="N40" s="37" t="s">
        <v>59</v>
      </c>
      <c r="O40" s="37"/>
      <c r="P40" s="38">
        <f t="shared" si="1"/>
        <v>455</v>
      </c>
      <c r="Q40" s="36">
        <f t="shared" si="18"/>
        <v>0</v>
      </c>
      <c r="R40" s="37">
        <f t="shared" si="2"/>
        <v>0.15100000000000002</v>
      </c>
      <c r="S40" s="36">
        <f t="shared" si="19"/>
        <v>37</v>
      </c>
      <c r="T40" s="36">
        <f t="shared" si="20"/>
        <v>0</v>
      </c>
      <c r="U40" s="36">
        <f t="shared" si="21"/>
        <v>455</v>
      </c>
      <c r="V40" s="39">
        <f t="shared" si="22"/>
        <v>0.10300000000000001</v>
      </c>
      <c r="W40" s="39">
        <f t="shared" si="3"/>
        <v>0</v>
      </c>
      <c r="X40" s="37">
        <f t="shared" si="23"/>
        <v>22.099999999999998</v>
      </c>
      <c r="Y40" s="39">
        <f t="shared" si="24"/>
        <v>-5.4369791666666671</v>
      </c>
      <c r="Z40" s="37"/>
      <c r="AA40" s="35">
        <v>0.35</v>
      </c>
      <c r="AB40" s="35">
        <v>0.35</v>
      </c>
      <c r="AC40" s="35">
        <v>0.35</v>
      </c>
      <c r="AD40" s="35" t="s">
        <v>60</v>
      </c>
      <c r="AE40" s="35">
        <f t="shared" si="4"/>
        <v>186.45999999999998</v>
      </c>
      <c r="AF40" s="35">
        <f t="shared" si="5"/>
        <v>227.88</v>
      </c>
      <c r="AG40" s="36" t="str">
        <f t="shared" si="6"/>
        <v>186.46 227.88</v>
      </c>
      <c r="AH40" s="35">
        <v>12</v>
      </c>
      <c r="AI40" s="40">
        <f t="shared" si="7"/>
        <v>77.710000000000008</v>
      </c>
      <c r="AJ40" s="40">
        <f t="shared" si="8"/>
        <v>94.97</v>
      </c>
      <c r="AK40" s="36" t="str">
        <f t="shared" si="9"/>
        <v>77.71 94.97</v>
      </c>
      <c r="AL40" s="36">
        <f t="shared" si="10"/>
        <v>145</v>
      </c>
      <c r="AM40" s="36">
        <f t="shared" si="11"/>
        <v>250</v>
      </c>
      <c r="AN40" s="35">
        <v>2361.3000000000002</v>
      </c>
      <c r="AO40" s="35">
        <v>227.7</v>
      </c>
      <c r="AP40" s="35">
        <v>94.9</v>
      </c>
      <c r="AQ40" s="35">
        <v>28</v>
      </c>
      <c r="AR40" s="37">
        <f t="shared" si="12"/>
        <v>0.74335863242428823</v>
      </c>
      <c r="AS40" s="40">
        <f t="shared" si="13"/>
        <v>1755.292738743472</v>
      </c>
      <c r="AT40" s="40">
        <f t="shared" si="14"/>
        <v>198.27741889967663</v>
      </c>
      <c r="AU40" s="41">
        <f t="shared" si="15"/>
        <v>82.093281630882302</v>
      </c>
      <c r="AV40" s="260"/>
      <c r="AW40" s="260"/>
      <c r="AX40" s="260"/>
      <c r="AY40" s="260"/>
      <c r="AZ40" s="260"/>
      <c r="BA40" s="260"/>
      <c r="BB40" s="260"/>
      <c r="BC40" s="260"/>
      <c r="BD40" s="260"/>
      <c r="BE40" s="260"/>
      <c r="BF40" s="260"/>
      <c r="BG40" s="287"/>
      <c r="BH40" s="260"/>
      <c r="BI40" s="284"/>
      <c r="BJ40" s="284"/>
      <c r="BK40" s="260"/>
      <c r="BL40" s="260">
        <f t="shared" si="16"/>
        <v>0</v>
      </c>
      <c r="BM40" s="260" t="e">
        <f>#REF!</f>
        <v>#REF!</v>
      </c>
      <c r="BN40" s="260"/>
      <c r="BO40" s="260"/>
      <c r="BP40" s="260">
        <f t="shared" si="17"/>
        <v>0</v>
      </c>
      <c r="BQ40" s="260" t="e">
        <f>#REF!</f>
        <v>#REF!</v>
      </c>
      <c r="BR40" s="260"/>
      <c r="BS40" s="287"/>
      <c r="BT40" s="260"/>
    </row>
    <row r="41" spans="1:72" s="42" customFormat="1" ht="55.2" customHeight="1" x14ac:dyDescent="0.3">
      <c r="A41" s="35">
        <v>38</v>
      </c>
      <c r="B41" s="36">
        <v>455</v>
      </c>
      <c r="C41" s="36" t="s">
        <v>65</v>
      </c>
      <c r="D41" s="36">
        <v>40000</v>
      </c>
      <c r="E41" s="35">
        <v>0.56000000000000005</v>
      </c>
      <c r="F41" s="37">
        <v>0.111</v>
      </c>
      <c r="G41" s="37">
        <v>8.4000000000000005E-2</v>
      </c>
      <c r="H41" s="37">
        <v>7.3999999999999996E-2</v>
      </c>
      <c r="I41" s="37">
        <v>6.0999999999999999E-2</v>
      </c>
      <c r="J41" s="37">
        <v>4.5999999999999999E-2</v>
      </c>
      <c r="K41" s="37">
        <v>3.9E-2</v>
      </c>
      <c r="L41" s="37">
        <v>2.9000000000000001E-2</v>
      </c>
      <c r="M41" s="37" t="str">
        <f t="shared" si="0"/>
        <v>0.111,0.084,0.074,0.061,0.046,0.039,0.029</v>
      </c>
      <c r="N41" s="37" t="s">
        <v>59</v>
      </c>
      <c r="O41" s="37"/>
      <c r="P41" s="38">
        <f t="shared" si="1"/>
        <v>455</v>
      </c>
      <c r="Q41" s="36">
        <f t="shared" si="18"/>
        <v>0</v>
      </c>
      <c r="R41" s="37">
        <f t="shared" si="2"/>
        <v>3.7000000000000005E-2</v>
      </c>
      <c r="S41" s="36">
        <f t="shared" si="19"/>
        <v>38</v>
      </c>
      <c r="T41" s="36">
        <f t="shared" si="20"/>
        <v>0</v>
      </c>
      <c r="U41" s="36">
        <f t="shared" si="21"/>
        <v>455</v>
      </c>
      <c r="V41" s="39">
        <f t="shared" si="22"/>
        <v>9.4000000000000014E-2</v>
      </c>
      <c r="W41" s="39">
        <f t="shared" si="3"/>
        <v>0</v>
      </c>
      <c r="X41" s="37">
        <f t="shared" si="23"/>
        <v>22.099999999999998</v>
      </c>
      <c r="Y41" s="39">
        <f t="shared" si="24"/>
        <v>-5.4369791666666671</v>
      </c>
      <c r="Z41" s="37"/>
      <c r="AA41" s="35">
        <v>0.35</v>
      </c>
      <c r="AB41" s="35">
        <v>0.35</v>
      </c>
      <c r="AC41" s="35">
        <v>0.35</v>
      </c>
      <c r="AD41" s="35" t="s">
        <v>60</v>
      </c>
      <c r="AE41" s="35">
        <f t="shared" si="4"/>
        <v>186.45999999999998</v>
      </c>
      <c r="AF41" s="35">
        <f t="shared" si="5"/>
        <v>227.88</v>
      </c>
      <c r="AG41" s="36" t="str">
        <f t="shared" si="6"/>
        <v>186.46 227.88</v>
      </c>
      <c r="AH41" s="35">
        <v>12</v>
      </c>
      <c r="AI41" s="40">
        <f t="shared" si="7"/>
        <v>77.710000000000008</v>
      </c>
      <c r="AJ41" s="40">
        <f t="shared" si="8"/>
        <v>94.97</v>
      </c>
      <c r="AK41" s="36" t="str">
        <f t="shared" si="9"/>
        <v>77.71 94.97</v>
      </c>
      <c r="AL41" s="36">
        <f t="shared" si="10"/>
        <v>145</v>
      </c>
      <c r="AM41" s="36">
        <f t="shared" si="11"/>
        <v>250</v>
      </c>
      <c r="AN41" s="35">
        <v>2400</v>
      </c>
      <c r="AO41" s="35">
        <v>227.8</v>
      </c>
      <c r="AP41" s="35">
        <v>94.9</v>
      </c>
      <c r="AQ41" s="35">
        <v>28</v>
      </c>
      <c r="AR41" s="37">
        <f t="shared" si="12"/>
        <v>0.74335863242428823</v>
      </c>
      <c r="AS41" s="40">
        <f t="shared" si="13"/>
        <v>1784.0607178182918</v>
      </c>
      <c r="AT41" s="40">
        <f t="shared" si="14"/>
        <v>198.36295065169023</v>
      </c>
      <c r="AU41" s="41">
        <f t="shared" si="15"/>
        <v>82.093281630882302</v>
      </c>
      <c r="AV41" s="260"/>
      <c r="AW41" s="260"/>
      <c r="AX41" s="260"/>
      <c r="AY41" s="260"/>
      <c r="AZ41" s="260"/>
      <c r="BA41" s="260"/>
      <c r="BB41" s="260"/>
      <c r="BC41" s="260"/>
      <c r="BD41" s="260"/>
      <c r="BE41" s="260"/>
      <c r="BF41" s="260"/>
      <c r="BG41" s="287"/>
      <c r="BH41" s="260"/>
      <c r="BI41" s="284"/>
      <c r="BJ41" s="284"/>
      <c r="BK41" s="260"/>
      <c r="BL41" s="260">
        <f t="shared" si="16"/>
        <v>0</v>
      </c>
      <c r="BM41" s="260" t="e">
        <f>#REF!</f>
        <v>#REF!</v>
      </c>
      <c r="BN41" s="260"/>
      <c r="BO41" s="260"/>
      <c r="BP41" s="260">
        <f t="shared" si="17"/>
        <v>0</v>
      </c>
      <c r="BQ41" s="260" t="e">
        <f>#REF!</f>
        <v>#REF!</v>
      </c>
      <c r="BR41" s="260"/>
      <c r="BS41" s="287"/>
      <c r="BT41" s="260"/>
    </row>
    <row r="42" spans="1:72" s="42" customFormat="1" ht="55.2" customHeight="1" x14ac:dyDescent="0.3">
      <c r="A42" s="35">
        <v>39</v>
      </c>
      <c r="B42" s="36">
        <v>455</v>
      </c>
      <c r="C42" s="36" t="s">
        <v>66</v>
      </c>
      <c r="D42" s="36">
        <v>40000</v>
      </c>
      <c r="E42" s="35">
        <v>0.56000000000000005</v>
      </c>
      <c r="F42" s="37">
        <v>0.17399999999999999</v>
      </c>
      <c r="G42" s="37">
        <v>0.129</v>
      </c>
      <c r="H42" s="37">
        <v>0.109</v>
      </c>
      <c r="I42" s="37">
        <v>8.1000000000000003E-2</v>
      </c>
      <c r="J42" s="37">
        <v>5.8000000000000003E-2</v>
      </c>
      <c r="K42" s="37">
        <v>4.5999999999999999E-2</v>
      </c>
      <c r="L42" s="37">
        <v>3.2000000000000001E-2</v>
      </c>
      <c r="M42" s="37" t="str">
        <f t="shared" si="0"/>
        <v>0.174,0.129,0.109,0.081,0.058,0.046,0.032</v>
      </c>
      <c r="N42" s="37" t="s">
        <v>59</v>
      </c>
      <c r="O42" s="37"/>
      <c r="P42" s="38">
        <f t="shared" si="1"/>
        <v>455</v>
      </c>
      <c r="Q42" s="36">
        <f t="shared" si="18"/>
        <v>0</v>
      </c>
      <c r="R42" s="37">
        <f t="shared" si="2"/>
        <v>6.4999999999999988E-2</v>
      </c>
      <c r="S42" s="36">
        <f t="shared" si="19"/>
        <v>39</v>
      </c>
      <c r="T42" s="36">
        <f t="shared" si="20"/>
        <v>0</v>
      </c>
      <c r="U42" s="36">
        <f t="shared" si="21"/>
        <v>455</v>
      </c>
      <c r="V42" s="39">
        <f t="shared" si="22"/>
        <v>5.0999999999999997E-2</v>
      </c>
      <c r="W42" s="39">
        <f t="shared" si="3"/>
        <v>0</v>
      </c>
      <c r="X42" s="37">
        <f t="shared" si="23"/>
        <v>22.099999999999998</v>
      </c>
      <c r="Y42" s="39">
        <f t="shared" si="24"/>
        <v>-5.4369791666666671</v>
      </c>
      <c r="Z42" s="37"/>
      <c r="AA42" s="35">
        <v>0.35</v>
      </c>
      <c r="AB42" s="35">
        <v>0.35</v>
      </c>
      <c r="AC42" s="35">
        <v>0.35</v>
      </c>
      <c r="AD42" s="35" t="s">
        <v>60</v>
      </c>
      <c r="AE42" s="35">
        <f t="shared" si="4"/>
        <v>186.45999999999998</v>
      </c>
      <c r="AF42" s="35">
        <f t="shared" si="5"/>
        <v>227.88</v>
      </c>
      <c r="AG42" s="36" t="str">
        <f t="shared" si="6"/>
        <v>186.46 227.88</v>
      </c>
      <c r="AH42" s="35">
        <v>12</v>
      </c>
      <c r="AI42" s="40">
        <f t="shared" si="7"/>
        <v>77.710000000000008</v>
      </c>
      <c r="AJ42" s="40">
        <f t="shared" si="8"/>
        <v>94.97</v>
      </c>
      <c r="AK42" s="36" t="str">
        <f t="shared" si="9"/>
        <v>77.71 94.97</v>
      </c>
      <c r="AL42" s="36">
        <f t="shared" si="10"/>
        <v>145</v>
      </c>
      <c r="AM42" s="36">
        <f t="shared" si="11"/>
        <v>250</v>
      </c>
      <c r="AN42" s="35">
        <v>2385.5</v>
      </c>
      <c r="AO42" s="35">
        <v>227.8</v>
      </c>
      <c r="AP42" s="35">
        <v>94.9</v>
      </c>
      <c r="AQ42" s="35">
        <v>28</v>
      </c>
      <c r="AR42" s="37">
        <f t="shared" si="12"/>
        <v>0.74335863242428823</v>
      </c>
      <c r="AS42" s="40">
        <f t="shared" si="13"/>
        <v>1773.2820176481396</v>
      </c>
      <c r="AT42" s="40">
        <f t="shared" si="14"/>
        <v>198.36295065169023</v>
      </c>
      <c r="AU42" s="41">
        <f t="shared" si="15"/>
        <v>82.093281630882302</v>
      </c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87"/>
      <c r="BH42" s="260"/>
      <c r="BI42" s="284"/>
      <c r="BJ42" s="284"/>
      <c r="BK42" s="260"/>
      <c r="BL42" s="260">
        <f t="shared" si="16"/>
        <v>0</v>
      </c>
      <c r="BM42" s="260" t="e">
        <f>#REF!</f>
        <v>#REF!</v>
      </c>
      <c r="BN42" s="260"/>
      <c r="BO42" s="260"/>
      <c r="BP42" s="260">
        <f t="shared" si="17"/>
        <v>0</v>
      </c>
      <c r="BQ42" s="260" t="e">
        <f>#REF!</f>
        <v>#REF!</v>
      </c>
      <c r="BR42" s="260"/>
      <c r="BS42" s="287"/>
      <c r="BT42" s="260"/>
    </row>
    <row r="43" spans="1:72" s="42" customFormat="1" ht="55.2" customHeight="1" x14ac:dyDescent="0.3">
      <c r="A43" s="35">
        <v>40</v>
      </c>
      <c r="B43" s="36">
        <v>455</v>
      </c>
      <c r="C43" s="36" t="s">
        <v>67</v>
      </c>
      <c r="D43" s="36">
        <v>40000</v>
      </c>
      <c r="E43" s="35">
        <v>0.56000000000000005</v>
      </c>
      <c r="F43" s="37">
        <v>0.188</v>
      </c>
      <c r="G43" s="37">
        <v>0.14499999999999999</v>
      </c>
      <c r="H43" s="37">
        <v>0.122</v>
      </c>
      <c r="I43" s="37">
        <v>8.8999999999999996E-2</v>
      </c>
      <c r="J43" s="37">
        <v>5.5E-2</v>
      </c>
      <c r="K43" s="37">
        <v>4.3000000000000003E-2</v>
      </c>
      <c r="L43" s="37">
        <v>2.9000000000000001E-2</v>
      </c>
      <c r="M43" s="37" t="str">
        <f t="shared" si="0"/>
        <v>0.188,0.145,0.122,0.089,0.055,0.043,0.029</v>
      </c>
      <c r="N43" s="37" t="s">
        <v>59</v>
      </c>
      <c r="O43" s="37"/>
      <c r="P43" s="38">
        <f t="shared" si="1"/>
        <v>455</v>
      </c>
      <c r="Q43" s="36">
        <f t="shared" si="18"/>
        <v>0</v>
      </c>
      <c r="R43" s="37">
        <f t="shared" si="2"/>
        <v>6.6000000000000003E-2</v>
      </c>
      <c r="S43" s="36">
        <f t="shared" si="19"/>
        <v>40</v>
      </c>
      <c r="T43" s="36">
        <f t="shared" si="20"/>
        <v>0</v>
      </c>
      <c r="U43" s="36">
        <f t="shared" si="21"/>
        <v>455</v>
      </c>
      <c r="V43" s="39">
        <f t="shared" si="22"/>
        <v>6.5500000000000003E-2</v>
      </c>
      <c r="W43" s="39">
        <f t="shared" si="3"/>
        <v>0</v>
      </c>
      <c r="X43" s="37">
        <f t="shared" si="23"/>
        <v>22.099999999999998</v>
      </c>
      <c r="Y43" s="39">
        <f t="shared" si="24"/>
        <v>-5.4369791666666671</v>
      </c>
      <c r="Z43" s="37"/>
      <c r="AA43" s="35">
        <v>0.35</v>
      </c>
      <c r="AB43" s="35">
        <v>0.35</v>
      </c>
      <c r="AC43" s="35">
        <v>0.35</v>
      </c>
      <c r="AD43" s="35" t="s">
        <v>60</v>
      </c>
      <c r="AE43" s="35">
        <f t="shared" si="4"/>
        <v>186.45999999999998</v>
      </c>
      <c r="AF43" s="35">
        <f t="shared" si="5"/>
        <v>227.88</v>
      </c>
      <c r="AG43" s="36" t="str">
        <f t="shared" si="6"/>
        <v>186.46 227.88</v>
      </c>
      <c r="AH43" s="35">
        <v>12</v>
      </c>
      <c r="AI43" s="40">
        <f t="shared" si="7"/>
        <v>77.710000000000008</v>
      </c>
      <c r="AJ43" s="40">
        <f t="shared" si="8"/>
        <v>94.97</v>
      </c>
      <c r="AK43" s="36" t="str">
        <f t="shared" si="9"/>
        <v>77.71 94.97</v>
      </c>
      <c r="AL43" s="36">
        <f t="shared" si="10"/>
        <v>145</v>
      </c>
      <c r="AM43" s="36">
        <f t="shared" si="11"/>
        <v>250</v>
      </c>
      <c r="AN43" s="35">
        <v>2395.1999999999998</v>
      </c>
      <c r="AO43" s="35">
        <v>227.2</v>
      </c>
      <c r="AP43" s="35">
        <v>95</v>
      </c>
      <c r="AQ43" s="35">
        <v>28</v>
      </c>
      <c r="AR43" s="37">
        <f t="shared" si="12"/>
        <v>0.74335863242428823</v>
      </c>
      <c r="AS43" s="40">
        <f t="shared" si="13"/>
        <v>1780.4925963826549</v>
      </c>
      <c r="AT43" s="40">
        <f t="shared" si="14"/>
        <v>197.84954809386474</v>
      </c>
      <c r="AU43" s="41">
        <f t="shared" si="15"/>
        <v>82.183188106073175</v>
      </c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87"/>
      <c r="BH43" s="260"/>
      <c r="BI43" s="284"/>
      <c r="BJ43" s="284"/>
      <c r="BK43" s="260"/>
      <c r="BL43" s="260">
        <f t="shared" si="16"/>
        <v>0</v>
      </c>
      <c r="BM43" s="260" t="e">
        <f>#REF!</f>
        <v>#REF!</v>
      </c>
      <c r="BN43" s="260" t="e">
        <f t="shared" ref="BN43" si="29">IF(BL43&lt;BM43,"Safe","Unsafe")</f>
        <v>#REF!</v>
      </c>
      <c r="BO43" s="260"/>
      <c r="BP43" s="260">
        <f t="shared" si="17"/>
        <v>0</v>
      </c>
      <c r="BQ43" s="260" t="e">
        <f>#REF!</f>
        <v>#REF!</v>
      </c>
      <c r="BR43" s="260" t="e">
        <f t="shared" ref="BR43" si="30">IF(BP43&lt;BQ43,"Safe","Unsafe")</f>
        <v>#REF!</v>
      </c>
      <c r="BS43" s="287"/>
      <c r="BT43" s="260"/>
    </row>
    <row r="44" spans="1:72" s="42" customFormat="1" ht="55.2" customHeight="1" x14ac:dyDescent="0.3">
      <c r="A44" s="35">
        <v>41</v>
      </c>
      <c r="B44" s="36">
        <v>520</v>
      </c>
      <c r="C44" s="36" t="s">
        <v>63</v>
      </c>
      <c r="D44" s="36">
        <v>40000</v>
      </c>
      <c r="E44" s="35">
        <v>0.56000000000000005</v>
      </c>
      <c r="F44" s="37">
        <v>0.14599999999999999</v>
      </c>
      <c r="G44" s="37">
        <v>0.11700000000000001</v>
      </c>
      <c r="H44" s="37">
        <v>0.1</v>
      </c>
      <c r="I44" s="37">
        <v>7.8E-2</v>
      </c>
      <c r="J44" s="37">
        <v>5.6000000000000001E-2</v>
      </c>
      <c r="K44" s="37">
        <v>4.5999999999999999E-2</v>
      </c>
      <c r="L44" s="37">
        <v>3.4000000000000002E-2</v>
      </c>
      <c r="M44" s="37" t="str">
        <f t="shared" si="0"/>
        <v>0.146,0.117,0.1,0.078,0.056,0.046,0.034</v>
      </c>
      <c r="N44" s="37" t="s">
        <v>59</v>
      </c>
      <c r="O44" s="37"/>
      <c r="P44" s="38">
        <f t="shared" si="1"/>
        <v>520</v>
      </c>
      <c r="Q44" s="36">
        <f t="shared" si="18"/>
        <v>65</v>
      </c>
      <c r="R44" s="37">
        <f t="shared" si="2"/>
        <v>4.5999999999999985E-2</v>
      </c>
      <c r="S44" s="36">
        <f t="shared" si="19"/>
        <v>41</v>
      </c>
      <c r="T44" s="36">
        <f t="shared" si="20"/>
        <v>65</v>
      </c>
      <c r="U44" s="36">
        <f t="shared" si="21"/>
        <v>520</v>
      </c>
      <c r="V44" s="39">
        <f t="shared" si="22"/>
        <v>5.5999999999999994E-2</v>
      </c>
      <c r="W44" s="39">
        <f t="shared" si="3"/>
        <v>3.6399999999999997</v>
      </c>
      <c r="X44" s="37">
        <f t="shared" si="23"/>
        <v>25.74</v>
      </c>
      <c r="Y44" s="39">
        <f t="shared" si="24"/>
        <v>-5.730833333333333</v>
      </c>
      <c r="Z44" s="37"/>
      <c r="AA44" s="35">
        <v>0.35</v>
      </c>
      <c r="AB44" s="35">
        <v>0.35</v>
      </c>
      <c r="AC44" s="35">
        <v>0.35</v>
      </c>
      <c r="AD44" s="35" t="s">
        <v>60</v>
      </c>
      <c r="AE44" s="35">
        <f t="shared" si="4"/>
        <v>186.45999999999998</v>
      </c>
      <c r="AF44" s="35">
        <f t="shared" si="5"/>
        <v>227.88</v>
      </c>
      <c r="AG44" s="36" t="str">
        <f t="shared" si="6"/>
        <v>186.46 227.88</v>
      </c>
      <c r="AH44" s="35">
        <v>12</v>
      </c>
      <c r="AI44" s="40">
        <f t="shared" si="7"/>
        <v>77.710000000000008</v>
      </c>
      <c r="AJ44" s="40">
        <f t="shared" si="8"/>
        <v>94.97</v>
      </c>
      <c r="AK44" s="36" t="str">
        <f t="shared" si="9"/>
        <v>77.71 94.97</v>
      </c>
      <c r="AL44" s="36">
        <f t="shared" si="10"/>
        <v>145</v>
      </c>
      <c r="AM44" s="36">
        <f t="shared" si="11"/>
        <v>250</v>
      </c>
      <c r="AN44" s="35">
        <v>2400</v>
      </c>
      <c r="AO44" s="35">
        <v>227.2</v>
      </c>
      <c r="AP44" s="35">
        <v>95</v>
      </c>
      <c r="AQ44" s="35">
        <v>28</v>
      </c>
      <c r="AR44" s="37">
        <f t="shared" si="12"/>
        <v>0.74335863242428823</v>
      </c>
      <c r="AS44" s="40">
        <f t="shared" si="13"/>
        <v>1784.0607178182918</v>
      </c>
      <c r="AT44" s="40">
        <f t="shared" si="14"/>
        <v>197.84954809386474</v>
      </c>
      <c r="AU44" s="41">
        <f t="shared" si="15"/>
        <v>82.183188106073175</v>
      </c>
      <c r="AV44" s="260"/>
      <c r="AW44" s="260"/>
      <c r="AX44" s="260"/>
      <c r="AY44" s="260"/>
      <c r="AZ44" s="260"/>
      <c r="BA44" s="260"/>
      <c r="BB44" s="260"/>
      <c r="BC44" s="260"/>
      <c r="BD44" s="260"/>
      <c r="BE44" s="260"/>
      <c r="BF44" s="260"/>
      <c r="BG44" s="287"/>
      <c r="BH44" s="260"/>
      <c r="BI44" s="284"/>
      <c r="BJ44" s="284"/>
      <c r="BK44" s="260"/>
      <c r="BL44" s="260">
        <f t="shared" si="16"/>
        <v>0</v>
      </c>
      <c r="BM44" s="260" t="e">
        <f>#REF!</f>
        <v>#REF!</v>
      </c>
      <c r="BN44" s="260"/>
      <c r="BO44" s="260"/>
      <c r="BP44" s="260">
        <f t="shared" si="17"/>
        <v>0</v>
      </c>
      <c r="BQ44" s="260" t="e">
        <f>#REF!</f>
        <v>#REF!</v>
      </c>
      <c r="BR44" s="260"/>
      <c r="BS44" s="287"/>
      <c r="BT44" s="260"/>
    </row>
    <row r="45" spans="1:72" s="42" customFormat="1" ht="55.2" customHeight="1" x14ac:dyDescent="0.3">
      <c r="A45" s="35">
        <v>42</v>
      </c>
      <c r="B45" s="36">
        <v>520</v>
      </c>
      <c r="C45" s="36" t="s">
        <v>64</v>
      </c>
      <c r="D45" s="36">
        <v>40000</v>
      </c>
      <c r="E45" s="35">
        <v>0.56000000000000005</v>
      </c>
      <c r="F45" s="37">
        <v>0.154</v>
      </c>
      <c r="G45" s="37">
        <v>0.114</v>
      </c>
      <c r="H45" s="37">
        <v>9.4E-2</v>
      </c>
      <c r="I45" s="37">
        <v>7.1999999999999995E-2</v>
      </c>
      <c r="J45" s="37">
        <v>4.5999999999999999E-2</v>
      </c>
      <c r="K45" s="37">
        <v>3.0000000000000002E-2</v>
      </c>
      <c r="L45" s="37">
        <v>2.1999999999999999E-2</v>
      </c>
      <c r="M45" s="37" t="str">
        <f t="shared" si="0"/>
        <v>0.154,0.114,0.094,0.072,0.046,0.03,0.022</v>
      </c>
      <c r="N45" s="37" t="s">
        <v>59</v>
      </c>
      <c r="O45" s="37"/>
      <c r="P45" s="38">
        <f t="shared" si="1"/>
        <v>520</v>
      </c>
      <c r="Q45" s="36">
        <f t="shared" si="18"/>
        <v>0</v>
      </c>
      <c r="R45" s="37">
        <f t="shared" si="2"/>
        <v>0.06</v>
      </c>
      <c r="S45" s="36">
        <f t="shared" si="19"/>
        <v>42</v>
      </c>
      <c r="T45" s="36">
        <f t="shared" si="20"/>
        <v>0</v>
      </c>
      <c r="U45" s="36">
        <f t="shared" si="21"/>
        <v>520</v>
      </c>
      <c r="V45" s="39">
        <f t="shared" si="22"/>
        <v>5.2999999999999992E-2</v>
      </c>
      <c r="W45" s="39">
        <f t="shared" si="3"/>
        <v>0</v>
      </c>
      <c r="X45" s="37">
        <f t="shared" si="23"/>
        <v>25.74</v>
      </c>
      <c r="Y45" s="39">
        <f t="shared" si="24"/>
        <v>-5.730833333333333</v>
      </c>
      <c r="Z45" s="37"/>
      <c r="AA45" s="35">
        <v>0.35</v>
      </c>
      <c r="AB45" s="35">
        <v>0.35</v>
      </c>
      <c r="AC45" s="35">
        <v>0.35</v>
      </c>
      <c r="AD45" s="35" t="s">
        <v>60</v>
      </c>
      <c r="AE45" s="35">
        <f t="shared" si="4"/>
        <v>186.45999999999998</v>
      </c>
      <c r="AF45" s="35">
        <f t="shared" si="5"/>
        <v>227.88</v>
      </c>
      <c r="AG45" s="36" t="str">
        <f t="shared" si="6"/>
        <v>186.46 227.88</v>
      </c>
      <c r="AH45" s="35">
        <v>12</v>
      </c>
      <c r="AI45" s="40">
        <f t="shared" si="7"/>
        <v>77.710000000000008</v>
      </c>
      <c r="AJ45" s="40">
        <f t="shared" si="8"/>
        <v>94.97</v>
      </c>
      <c r="AK45" s="36" t="str">
        <f t="shared" si="9"/>
        <v>77.71 94.97</v>
      </c>
      <c r="AL45" s="36">
        <f t="shared" si="10"/>
        <v>145</v>
      </c>
      <c r="AM45" s="36">
        <f t="shared" si="11"/>
        <v>250</v>
      </c>
      <c r="AN45" s="35">
        <v>2383.9</v>
      </c>
      <c r="AO45" s="35">
        <v>227.4</v>
      </c>
      <c r="AP45" s="35">
        <v>94.9</v>
      </c>
      <c r="AQ45" s="35">
        <v>28</v>
      </c>
      <c r="AR45" s="37">
        <f t="shared" si="12"/>
        <v>0.74335863242428823</v>
      </c>
      <c r="AS45" s="40">
        <f t="shared" si="13"/>
        <v>1772.0926438362608</v>
      </c>
      <c r="AT45" s="40">
        <f t="shared" si="14"/>
        <v>198.02073885954385</v>
      </c>
      <c r="AU45" s="41">
        <f t="shared" si="15"/>
        <v>82.093281630882302</v>
      </c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87"/>
      <c r="BH45" s="260"/>
      <c r="BI45" s="284"/>
      <c r="BJ45" s="284"/>
      <c r="BK45" s="260"/>
      <c r="BL45" s="260">
        <f t="shared" si="16"/>
        <v>0</v>
      </c>
      <c r="BM45" s="260" t="e">
        <f>#REF!</f>
        <v>#REF!</v>
      </c>
      <c r="BN45" s="260"/>
      <c r="BO45" s="260"/>
      <c r="BP45" s="260">
        <f t="shared" si="17"/>
        <v>0</v>
      </c>
      <c r="BQ45" s="260" t="e">
        <f>#REF!</f>
        <v>#REF!</v>
      </c>
      <c r="BR45" s="260"/>
      <c r="BS45" s="287"/>
      <c r="BT45" s="260"/>
    </row>
    <row r="46" spans="1:72" s="42" customFormat="1" ht="55.2" customHeight="1" x14ac:dyDescent="0.3">
      <c r="A46" s="44">
        <v>43</v>
      </c>
      <c r="B46" s="45">
        <v>520</v>
      </c>
      <c r="C46" s="45" t="s">
        <v>65</v>
      </c>
      <c r="D46" s="45">
        <v>40000</v>
      </c>
      <c r="E46" s="44">
        <v>0.56000000000000005</v>
      </c>
      <c r="F46" s="37">
        <v>0.13100000000000001</v>
      </c>
      <c r="G46" s="37">
        <v>8.7999999999999995E-2</v>
      </c>
      <c r="H46" s="37">
        <v>7.1999999999999995E-2</v>
      </c>
      <c r="I46" s="37">
        <v>5.3999999999999999E-2</v>
      </c>
      <c r="J46" s="37">
        <v>3.6999999999999998E-2</v>
      </c>
      <c r="K46" s="37">
        <v>3.1E-2</v>
      </c>
      <c r="L46" s="37">
        <v>2.3E-2</v>
      </c>
      <c r="M46" s="37" t="str">
        <f t="shared" si="0"/>
        <v>0.131,0.088,0.072,0.054,0.037,0.031,0.023</v>
      </c>
      <c r="N46" s="37" t="s">
        <v>59</v>
      </c>
      <c r="O46" s="37"/>
      <c r="P46" s="38">
        <f t="shared" si="1"/>
        <v>520</v>
      </c>
      <c r="Q46" s="36">
        <f t="shared" si="18"/>
        <v>0</v>
      </c>
      <c r="R46" s="37">
        <f t="shared" si="2"/>
        <v>5.9000000000000011E-2</v>
      </c>
      <c r="S46" s="36">
        <f t="shared" si="19"/>
        <v>43</v>
      </c>
      <c r="T46" s="36">
        <f t="shared" si="20"/>
        <v>0</v>
      </c>
      <c r="U46" s="36">
        <f t="shared" si="21"/>
        <v>520</v>
      </c>
      <c r="V46" s="39">
        <f t="shared" si="22"/>
        <v>5.9500000000000004E-2</v>
      </c>
      <c r="W46" s="39">
        <f t="shared" si="3"/>
        <v>0</v>
      </c>
      <c r="X46" s="37">
        <f t="shared" si="23"/>
        <v>25.74</v>
      </c>
      <c r="Y46" s="39">
        <f t="shared" si="24"/>
        <v>-5.730833333333333</v>
      </c>
      <c r="Z46" s="37"/>
      <c r="AA46" s="44">
        <v>0.35</v>
      </c>
      <c r="AB46" s="44">
        <v>0.35</v>
      </c>
      <c r="AC46" s="44">
        <v>0.35</v>
      </c>
      <c r="AD46" s="44" t="s">
        <v>60</v>
      </c>
      <c r="AE46" s="44">
        <f t="shared" si="4"/>
        <v>186.45999999999998</v>
      </c>
      <c r="AF46" s="44">
        <f t="shared" si="5"/>
        <v>227.88</v>
      </c>
      <c r="AG46" s="45" t="str">
        <f t="shared" si="6"/>
        <v>186.46 227.88</v>
      </c>
      <c r="AH46" s="44">
        <v>12</v>
      </c>
      <c r="AI46" s="47">
        <f t="shared" si="7"/>
        <v>77.710000000000008</v>
      </c>
      <c r="AJ46" s="47">
        <f t="shared" si="8"/>
        <v>94.97</v>
      </c>
      <c r="AK46" s="45" t="str">
        <f t="shared" si="9"/>
        <v>77.71 94.97</v>
      </c>
      <c r="AL46" s="36">
        <f t="shared" si="10"/>
        <v>145</v>
      </c>
      <c r="AM46" s="36">
        <f t="shared" si="11"/>
        <v>250</v>
      </c>
      <c r="AN46" s="44">
        <v>2400</v>
      </c>
      <c r="AO46" s="44">
        <v>227.8</v>
      </c>
      <c r="AP46" s="44">
        <v>94.9</v>
      </c>
      <c r="AQ46" s="35">
        <v>28</v>
      </c>
      <c r="AR46" s="46">
        <f t="shared" si="12"/>
        <v>0.74335863242428823</v>
      </c>
      <c r="AS46" s="47">
        <f t="shared" si="13"/>
        <v>1784.0607178182918</v>
      </c>
      <c r="AT46" s="47">
        <f t="shared" si="14"/>
        <v>198.36295065169023</v>
      </c>
      <c r="AU46" s="48">
        <f t="shared" si="15"/>
        <v>82.093281630882302</v>
      </c>
      <c r="AV46" s="260"/>
      <c r="AW46" s="260"/>
      <c r="AX46" s="260"/>
      <c r="AY46" s="260"/>
      <c r="AZ46" s="260">
        <f>AY46*10^6</f>
        <v>0</v>
      </c>
      <c r="BA46" s="260" t="e">
        <f>(1/($BI$4*10^6/(0.711*10^-4*(1/AV46)^0.854))^(1/3.89))*10^6</f>
        <v>#DIV/0!</v>
      </c>
      <c r="BB46" s="260" t="e">
        <f>IF(AZ46&lt;BA46,"Safe","Unsafe")</f>
        <v>#DIV/0!</v>
      </c>
      <c r="BC46" s="260"/>
      <c r="BD46" s="260">
        <f>BC46*10^6</f>
        <v>0</v>
      </c>
      <c r="BE46" s="260">
        <f>(1/((($BI$4*10^6/(1.41*10^-8)))^(1/4.5337)))*10^6</f>
        <v>416.02417627014421</v>
      </c>
      <c r="BF46" s="260" t="str">
        <f>IF(BD46&lt;BE46,"Safe","Unsafe")</f>
        <v>Safe</v>
      </c>
      <c r="BG46" s="287"/>
      <c r="BH46" s="260"/>
      <c r="BI46" s="284">
        <v>30</v>
      </c>
      <c r="BJ46" s="284"/>
      <c r="BK46" s="260"/>
      <c r="BL46" s="260">
        <f t="shared" si="16"/>
        <v>0</v>
      </c>
      <c r="BM46" s="260" t="e">
        <f>BA46</f>
        <v>#DIV/0!</v>
      </c>
      <c r="BN46" s="260" t="e">
        <f>IF(BL46&lt;BM46,"Safe","Unsafe")</f>
        <v>#DIV/0!</v>
      </c>
      <c r="BO46" s="260"/>
      <c r="BP46" s="260">
        <f>BO46*10^6</f>
        <v>0</v>
      </c>
      <c r="BQ46" s="260">
        <f>BE46</f>
        <v>416.02417627014421</v>
      </c>
      <c r="BR46" s="260" t="str">
        <f>IF(BP46&lt;BQ46,"Safe","Unsafe")</f>
        <v>Safe</v>
      </c>
      <c r="BS46" s="287"/>
      <c r="BT46" s="260"/>
    </row>
    <row r="47" spans="1:72" s="42" customFormat="1" ht="55.2" customHeight="1" x14ac:dyDescent="0.3">
      <c r="A47" s="44">
        <v>44</v>
      </c>
      <c r="B47" s="45">
        <v>520</v>
      </c>
      <c r="C47" s="45" t="s">
        <v>66</v>
      </c>
      <c r="D47" s="45">
        <v>40000</v>
      </c>
      <c r="E47" s="44">
        <v>0.56000000000000005</v>
      </c>
      <c r="F47" s="37">
        <v>0.13900000000000001</v>
      </c>
      <c r="G47" s="37">
        <v>9.9000000000000005E-2</v>
      </c>
      <c r="H47" s="37">
        <v>8.5000000000000006E-2</v>
      </c>
      <c r="I47" s="37">
        <v>6.7000000000000004E-2</v>
      </c>
      <c r="J47" s="37">
        <v>4.3999999999999997E-2</v>
      </c>
      <c r="K47" s="37">
        <v>3.5000000000000003E-2</v>
      </c>
      <c r="L47" s="37">
        <v>2.6000000000000002E-2</v>
      </c>
      <c r="M47" s="37" t="str">
        <f t="shared" si="0"/>
        <v>0.139,0.099,0.085,0.067,0.044,0.035,0.026</v>
      </c>
      <c r="N47" s="37" t="s">
        <v>59</v>
      </c>
      <c r="O47" s="37"/>
      <c r="P47" s="38">
        <f t="shared" si="1"/>
        <v>520</v>
      </c>
      <c r="Q47" s="36">
        <f t="shared" si="18"/>
        <v>0</v>
      </c>
      <c r="R47" s="37">
        <f t="shared" si="2"/>
        <v>5.4000000000000006E-2</v>
      </c>
      <c r="S47" s="36">
        <f t="shared" si="19"/>
        <v>44</v>
      </c>
      <c r="T47" s="36">
        <f t="shared" si="20"/>
        <v>0</v>
      </c>
      <c r="U47" s="36">
        <f t="shared" si="21"/>
        <v>520</v>
      </c>
      <c r="V47" s="39">
        <f t="shared" si="22"/>
        <v>5.6500000000000009E-2</v>
      </c>
      <c r="W47" s="39">
        <f t="shared" si="3"/>
        <v>0</v>
      </c>
      <c r="X47" s="37">
        <f t="shared" si="23"/>
        <v>25.74</v>
      </c>
      <c r="Y47" s="39">
        <f t="shared" si="24"/>
        <v>-5.730833333333333</v>
      </c>
      <c r="Z47" s="37"/>
      <c r="AA47" s="44">
        <v>0.35</v>
      </c>
      <c r="AB47" s="44">
        <v>0.35</v>
      </c>
      <c r="AC47" s="44">
        <v>0.35</v>
      </c>
      <c r="AD47" s="44" t="s">
        <v>60</v>
      </c>
      <c r="AE47" s="44">
        <f t="shared" si="4"/>
        <v>186.45999999999998</v>
      </c>
      <c r="AF47" s="44">
        <f t="shared" si="5"/>
        <v>227.88</v>
      </c>
      <c r="AG47" s="45" t="str">
        <f t="shared" si="6"/>
        <v>186.46 227.88</v>
      </c>
      <c r="AH47" s="44">
        <v>12</v>
      </c>
      <c r="AI47" s="47">
        <f t="shared" si="7"/>
        <v>77.710000000000008</v>
      </c>
      <c r="AJ47" s="47">
        <f t="shared" si="8"/>
        <v>94.97</v>
      </c>
      <c r="AK47" s="45" t="str">
        <f t="shared" si="9"/>
        <v>77.71 94.97</v>
      </c>
      <c r="AL47" s="36">
        <f t="shared" si="10"/>
        <v>145</v>
      </c>
      <c r="AM47" s="36">
        <f t="shared" si="11"/>
        <v>250</v>
      </c>
      <c r="AN47" s="44">
        <v>2393.5</v>
      </c>
      <c r="AO47" s="44">
        <v>227</v>
      </c>
      <c r="AP47" s="44">
        <v>94.9</v>
      </c>
      <c r="AQ47" s="35">
        <v>28</v>
      </c>
      <c r="AR47" s="46">
        <f t="shared" si="12"/>
        <v>0.74335863242428823</v>
      </c>
      <c r="AS47" s="47">
        <f t="shared" si="13"/>
        <v>1779.228886707534</v>
      </c>
      <c r="AT47" s="47">
        <f t="shared" si="14"/>
        <v>197.67830065706644</v>
      </c>
      <c r="AU47" s="48">
        <f t="shared" si="15"/>
        <v>82.093281630882302</v>
      </c>
      <c r="AV47" s="260"/>
      <c r="AW47" s="260"/>
      <c r="AX47" s="260"/>
      <c r="AY47" s="260"/>
      <c r="AZ47" s="260"/>
      <c r="BA47" s="260"/>
      <c r="BB47" s="260"/>
      <c r="BC47" s="260"/>
      <c r="BD47" s="260"/>
      <c r="BE47" s="260"/>
      <c r="BF47" s="260"/>
      <c r="BG47" s="287"/>
      <c r="BH47" s="260"/>
      <c r="BI47" s="284"/>
      <c r="BJ47" s="284"/>
      <c r="BK47" s="260"/>
      <c r="BL47" s="260">
        <f t="shared" si="16"/>
        <v>0</v>
      </c>
      <c r="BM47" s="260" t="e">
        <f>#REF!</f>
        <v>#REF!</v>
      </c>
      <c r="BN47" s="260"/>
      <c r="BO47" s="260"/>
      <c r="BP47" s="260">
        <f t="shared" si="17"/>
        <v>0</v>
      </c>
      <c r="BQ47" s="260" t="e">
        <f>#REF!</f>
        <v>#REF!</v>
      </c>
      <c r="BR47" s="260"/>
      <c r="BS47" s="287"/>
      <c r="BT47" s="260"/>
    </row>
    <row r="48" spans="1:72" s="60" customFormat="1" ht="55.2" customHeight="1" x14ac:dyDescent="0.3">
      <c r="A48" s="50">
        <v>45</v>
      </c>
      <c r="B48" s="51">
        <v>520</v>
      </c>
      <c r="C48" s="51" t="s">
        <v>67</v>
      </c>
      <c r="D48" s="51">
        <v>40000</v>
      </c>
      <c r="E48" s="50">
        <v>0.56000000000000005</v>
      </c>
      <c r="F48" s="52">
        <v>0.17599999999999999</v>
      </c>
      <c r="G48" s="52">
        <v>0.13</v>
      </c>
      <c r="H48" s="52">
        <v>0.108</v>
      </c>
      <c r="I48" s="52">
        <v>8.5000000000000006E-2</v>
      </c>
      <c r="J48" s="52">
        <v>5.1000000000000004E-2</v>
      </c>
      <c r="K48" s="52">
        <v>3.9E-2</v>
      </c>
      <c r="L48" s="52">
        <v>2.7E-2</v>
      </c>
      <c r="M48" s="52" t="str">
        <f t="shared" si="0"/>
        <v>0.176,0.13,0.108,0.085,0.051,0.039,0.027</v>
      </c>
      <c r="N48" s="52" t="s">
        <v>59</v>
      </c>
      <c r="O48" s="52"/>
      <c r="P48" s="53">
        <f t="shared" si="1"/>
        <v>520</v>
      </c>
      <c r="Q48" s="54">
        <f t="shared" si="18"/>
        <v>0</v>
      </c>
      <c r="R48" s="52">
        <f t="shared" si="2"/>
        <v>6.7999999999999991E-2</v>
      </c>
      <c r="S48" s="54">
        <f t="shared" si="19"/>
        <v>45</v>
      </c>
      <c r="T48" s="54">
        <f t="shared" si="20"/>
        <v>0</v>
      </c>
      <c r="U48" s="54">
        <f t="shared" si="21"/>
        <v>520</v>
      </c>
      <c r="V48" s="55">
        <f t="shared" si="22"/>
        <v>6.0999999999999999E-2</v>
      </c>
      <c r="W48" s="55">
        <f t="shared" si="3"/>
        <v>0</v>
      </c>
      <c r="X48" s="52">
        <f t="shared" si="23"/>
        <v>25.74</v>
      </c>
      <c r="Y48" s="55">
        <f t="shared" si="24"/>
        <v>-5.730833333333333</v>
      </c>
      <c r="Z48" s="52"/>
      <c r="AA48" s="50">
        <v>0.35</v>
      </c>
      <c r="AB48" s="50">
        <v>0.35</v>
      </c>
      <c r="AC48" s="50">
        <v>0.35</v>
      </c>
      <c r="AD48" s="50" t="s">
        <v>60</v>
      </c>
      <c r="AE48" s="50">
        <f t="shared" si="4"/>
        <v>186.45999999999998</v>
      </c>
      <c r="AF48" s="50">
        <f t="shared" si="5"/>
        <v>227.88</v>
      </c>
      <c r="AG48" s="51" t="str">
        <f t="shared" si="6"/>
        <v>186.46 227.88</v>
      </c>
      <c r="AH48" s="50">
        <v>12</v>
      </c>
      <c r="AI48" s="56">
        <f t="shared" si="7"/>
        <v>77.710000000000008</v>
      </c>
      <c r="AJ48" s="56">
        <f t="shared" si="8"/>
        <v>94.97</v>
      </c>
      <c r="AK48" s="51" t="str">
        <f t="shared" si="9"/>
        <v>77.71 94.97</v>
      </c>
      <c r="AL48" s="54">
        <f t="shared" si="10"/>
        <v>145</v>
      </c>
      <c r="AM48" s="54">
        <f t="shared" si="11"/>
        <v>250</v>
      </c>
      <c r="AN48" s="50">
        <v>2383.9</v>
      </c>
      <c r="AO48" s="50">
        <v>226.7</v>
      </c>
      <c r="AP48" s="50">
        <v>95</v>
      </c>
      <c r="AQ48" s="50">
        <v>28</v>
      </c>
      <c r="AR48" s="58">
        <f t="shared" si="12"/>
        <v>0.74335863242428823</v>
      </c>
      <c r="AS48" s="56">
        <f t="shared" si="13"/>
        <v>1772.0926438362608</v>
      </c>
      <c r="AT48" s="56">
        <f t="shared" si="14"/>
        <v>197.42132309316551</v>
      </c>
      <c r="AU48" s="59">
        <f t="shared" si="15"/>
        <v>82.183188106073175</v>
      </c>
      <c r="AV48" s="261"/>
      <c r="AW48" s="261"/>
      <c r="AX48" s="261"/>
      <c r="AY48" s="261"/>
      <c r="AZ48" s="261"/>
      <c r="BA48" s="261"/>
      <c r="BB48" s="261"/>
      <c r="BC48" s="261"/>
      <c r="BD48" s="261"/>
      <c r="BE48" s="261"/>
      <c r="BF48" s="261"/>
      <c r="BG48" s="288"/>
      <c r="BH48" s="261"/>
      <c r="BI48" s="285"/>
      <c r="BJ48" s="285"/>
      <c r="BK48" s="261"/>
      <c r="BL48" s="261">
        <f t="shared" si="16"/>
        <v>0</v>
      </c>
      <c r="BM48" s="261" t="e">
        <f>#REF!</f>
        <v>#REF!</v>
      </c>
      <c r="BN48" s="261"/>
      <c r="BO48" s="261"/>
      <c r="BP48" s="261">
        <f t="shared" si="17"/>
        <v>0</v>
      </c>
      <c r="BQ48" s="261" t="e">
        <f>#REF!</f>
        <v>#REF!</v>
      </c>
      <c r="BR48" s="261"/>
      <c r="BS48" s="288"/>
      <c r="BT48" s="261"/>
    </row>
    <row r="49" spans="1:72" s="42" customFormat="1" ht="55.2" customHeight="1" x14ac:dyDescent="0.3">
      <c r="A49" s="44">
        <v>46</v>
      </c>
      <c r="B49" s="45">
        <v>585</v>
      </c>
      <c r="C49" s="45" t="s">
        <v>63</v>
      </c>
      <c r="D49" s="45">
        <v>40000</v>
      </c>
      <c r="E49" s="44">
        <v>0.56000000000000005</v>
      </c>
      <c r="F49" s="37">
        <v>0.24399999999999999</v>
      </c>
      <c r="G49" s="37">
        <v>0.18</v>
      </c>
      <c r="H49" s="37">
        <v>0.14599999999999999</v>
      </c>
      <c r="I49" s="37">
        <v>0.111</v>
      </c>
      <c r="J49" s="37">
        <v>6.5000000000000002E-2</v>
      </c>
      <c r="K49" s="37">
        <v>5.1000000000000004E-2</v>
      </c>
      <c r="L49" s="37">
        <v>3.5000000000000003E-2</v>
      </c>
      <c r="M49" s="37" t="str">
        <f t="shared" si="0"/>
        <v>0.244,0.18,0.146,0.111,0.065,0.051,0.035</v>
      </c>
      <c r="N49" s="37" t="s">
        <v>59</v>
      </c>
      <c r="O49" s="37"/>
      <c r="P49" s="38">
        <f t="shared" si="1"/>
        <v>585</v>
      </c>
      <c r="Q49" s="36">
        <f t="shared" si="18"/>
        <v>65</v>
      </c>
      <c r="R49" s="37">
        <f t="shared" si="2"/>
        <v>9.8000000000000004E-2</v>
      </c>
      <c r="S49" s="36">
        <f t="shared" si="19"/>
        <v>46</v>
      </c>
      <c r="T49" s="36">
        <f t="shared" si="20"/>
        <v>65</v>
      </c>
      <c r="U49" s="36">
        <f t="shared" si="21"/>
        <v>585</v>
      </c>
      <c r="V49" s="39">
        <f t="shared" si="22"/>
        <v>8.299999999999999E-2</v>
      </c>
      <c r="W49" s="39">
        <f t="shared" si="3"/>
        <v>5.3949999999999996</v>
      </c>
      <c r="X49" s="37">
        <f t="shared" si="23"/>
        <v>31.134999999999998</v>
      </c>
      <c r="Y49" s="39">
        <f t="shared" si="24"/>
        <v>-4.2696874999999963</v>
      </c>
      <c r="Z49" s="37"/>
      <c r="AA49" s="44">
        <v>0.35</v>
      </c>
      <c r="AB49" s="44">
        <v>0.35</v>
      </c>
      <c r="AC49" s="44">
        <v>0.35</v>
      </c>
      <c r="AD49" s="44" t="s">
        <v>60</v>
      </c>
      <c r="AE49" s="44">
        <f t="shared" si="4"/>
        <v>186.45999999999998</v>
      </c>
      <c r="AF49" s="44">
        <f t="shared" si="5"/>
        <v>227.88</v>
      </c>
      <c r="AG49" s="45" t="str">
        <f t="shared" si="6"/>
        <v>186.46 227.88</v>
      </c>
      <c r="AH49" s="44">
        <v>12</v>
      </c>
      <c r="AI49" s="47">
        <f t="shared" si="7"/>
        <v>77.710000000000008</v>
      </c>
      <c r="AJ49" s="47">
        <f t="shared" si="8"/>
        <v>94.97</v>
      </c>
      <c r="AK49" s="45" t="str">
        <f t="shared" si="9"/>
        <v>77.71 94.97</v>
      </c>
      <c r="AL49" s="36">
        <f t="shared" si="10"/>
        <v>145</v>
      </c>
      <c r="AM49" s="36">
        <f t="shared" si="11"/>
        <v>250</v>
      </c>
      <c r="AN49" s="44">
        <v>2380.6</v>
      </c>
      <c r="AO49" s="44">
        <v>227.8</v>
      </c>
      <c r="AP49" s="44">
        <v>94.9</v>
      </c>
      <c r="AQ49" s="35">
        <v>28</v>
      </c>
      <c r="AR49" s="46">
        <f t="shared" si="12"/>
        <v>0.74335863242428823</v>
      </c>
      <c r="AS49" s="47">
        <f t="shared" si="13"/>
        <v>1769.6395603492606</v>
      </c>
      <c r="AT49" s="47">
        <f t="shared" si="14"/>
        <v>198.36295065169023</v>
      </c>
      <c r="AU49" s="48">
        <f t="shared" si="15"/>
        <v>82.093281630882302</v>
      </c>
      <c r="AV49" s="256">
        <v>1766.963</v>
      </c>
      <c r="AW49" s="256">
        <v>196.99</v>
      </c>
      <c r="AX49" s="256">
        <v>82.093279999999993</v>
      </c>
      <c r="AY49" s="256">
        <v>2.6190000000000002E-4</v>
      </c>
      <c r="AZ49" s="256">
        <f>AY49*10^6</f>
        <v>261.90000000000003</v>
      </c>
      <c r="BA49" s="256">
        <f>(1/($BI$4*10^6/(0.711*10^-4*(1/AV49)^0.854))^(1/3.89))*10^6</f>
        <v>198.89138121146988</v>
      </c>
      <c r="BB49" s="256" t="str">
        <f>IF(AZ49&lt;BA49,"Safe","Unsafe")</f>
        <v>Unsafe</v>
      </c>
      <c r="BC49" s="256">
        <v>5.2059999999999997E-4</v>
      </c>
      <c r="BD49" s="256">
        <f>BC49*10^6</f>
        <v>520.6</v>
      </c>
      <c r="BE49" s="256">
        <f>(1/((($BI$4*10^6/(1.41*10^-8)))^(1/4.5337)))*10^6</f>
        <v>416.02417627014421</v>
      </c>
      <c r="BF49" s="256" t="str">
        <f>IF(BD49&lt;BE49,"Safe","Unsafe")</f>
        <v>Unsafe</v>
      </c>
      <c r="BG49" s="256">
        <f>+(0.711*10^-4*(1/AY49)^3.89*(1/AV49)^0.854)/10^6</f>
        <v>10.284667717393933</v>
      </c>
      <c r="BH49" s="256">
        <f>+(1.41*10^-8*(1/BC49)^4.5337)/10^6</f>
        <v>10.854359097542979</v>
      </c>
      <c r="BI49" s="256">
        <v>30</v>
      </c>
      <c r="BJ49" s="289">
        <v>40</v>
      </c>
      <c r="BK49" s="256">
        <v>1.9680000000000001E-4</v>
      </c>
      <c r="BL49" s="256">
        <f t="shared" si="16"/>
        <v>196.8</v>
      </c>
      <c r="BM49" s="256">
        <f>BA49</f>
        <v>198.89138121146988</v>
      </c>
      <c r="BN49" s="256" t="str">
        <f>IF(BL49&lt;BM49,"Safe","Unsafe")</f>
        <v>Safe</v>
      </c>
      <c r="BO49" s="256">
        <v>3.88E-4</v>
      </c>
      <c r="BP49" s="256">
        <f>BO49*10^6</f>
        <v>388</v>
      </c>
      <c r="BQ49" s="256">
        <f>BE49</f>
        <v>416.02417627014421</v>
      </c>
      <c r="BR49" s="256" t="str">
        <f>IF(BP49&lt;BQ49,"Safe","Unsafe")</f>
        <v>Safe</v>
      </c>
      <c r="BS49" s="256">
        <f>+(0.711*10^-4*(1/BK49)^3.89*(1/AV49)^0.854)/10^6</f>
        <v>31.2593352105363</v>
      </c>
      <c r="BT49" s="256">
        <f>+(1.41*10^-8*(1/BO49)^4.5337)/10^6</f>
        <v>41.155958282343143</v>
      </c>
    </row>
    <row r="50" spans="1:72" s="42" customFormat="1" ht="55.2" customHeight="1" x14ac:dyDescent="0.3">
      <c r="A50" s="44">
        <v>47</v>
      </c>
      <c r="B50" s="45">
        <v>585</v>
      </c>
      <c r="C50" s="45" t="s">
        <v>64</v>
      </c>
      <c r="D50" s="45">
        <v>40000</v>
      </c>
      <c r="E50" s="44">
        <v>0.56000000000000005</v>
      </c>
      <c r="F50" s="37">
        <v>0.26600000000000001</v>
      </c>
      <c r="G50" s="37">
        <v>0.20100000000000001</v>
      </c>
      <c r="H50" s="37">
        <v>0.17100000000000001</v>
      </c>
      <c r="I50" s="37">
        <v>0.125</v>
      </c>
      <c r="J50" s="37">
        <v>7.2999999999999995E-2</v>
      </c>
      <c r="K50" s="37">
        <v>5.5E-2</v>
      </c>
      <c r="L50" s="37">
        <v>3.6000000000000004E-2</v>
      </c>
      <c r="M50" s="37" t="str">
        <f t="shared" si="0"/>
        <v>0.266,0.201,0.171,0.125,0.073,0.055,0.036</v>
      </c>
      <c r="N50" s="37" t="s">
        <v>59</v>
      </c>
      <c r="O50" s="37"/>
      <c r="P50" s="38">
        <f t="shared" si="1"/>
        <v>585</v>
      </c>
      <c r="Q50" s="36">
        <f t="shared" si="18"/>
        <v>0</v>
      </c>
      <c r="R50" s="37">
        <f t="shared" si="2"/>
        <v>9.5000000000000001E-2</v>
      </c>
      <c r="S50" s="36">
        <f t="shared" si="19"/>
        <v>47</v>
      </c>
      <c r="T50" s="36">
        <f t="shared" si="20"/>
        <v>0</v>
      </c>
      <c r="U50" s="36">
        <f t="shared" si="21"/>
        <v>585</v>
      </c>
      <c r="V50" s="39">
        <f t="shared" si="22"/>
        <v>9.6500000000000002E-2</v>
      </c>
      <c r="W50" s="39">
        <f t="shared" si="3"/>
        <v>0</v>
      </c>
      <c r="X50" s="37">
        <f t="shared" si="23"/>
        <v>31.134999999999998</v>
      </c>
      <c r="Y50" s="39">
        <f t="shared" si="24"/>
        <v>-4.2696874999999963</v>
      </c>
      <c r="Z50" s="37"/>
      <c r="AA50" s="44">
        <v>0.35</v>
      </c>
      <c r="AB50" s="44">
        <v>0.35</v>
      </c>
      <c r="AC50" s="44">
        <v>0.35</v>
      </c>
      <c r="AD50" s="44" t="s">
        <v>60</v>
      </c>
      <c r="AE50" s="44">
        <f t="shared" si="4"/>
        <v>186.45999999999998</v>
      </c>
      <c r="AF50" s="44">
        <f t="shared" si="5"/>
        <v>227.88</v>
      </c>
      <c r="AG50" s="45" t="str">
        <f t="shared" si="6"/>
        <v>186.46 227.88</v>
      </c>
      <c r="AH50" s="44">
        <v>12</v>
      </c>
      <c r="AI50" s="47">
        <f t="shared" si="7"/>
        <v>77.710000000000008</v>
      </c>
      <c r="AJ50" s="47">
        <f t="shared" si="8"/>
        <v>94.97</v>
      </c>
      <c r="AK50" s="45" t="str">
        <f t="shared" si="9"/>
        <v>77.71 94.97</v>
      </c>
      <c r="AL50" s="36">
        <f t="shared" si="10"/>
        <v>145</v>
      </c>
      <c r="AM50" s="36">
        <f t="shared" si="11"/>
        <v>250</v>
      </c>
      <c r="AN50" s="44">
        <v>2388.6999999999998</v>
      </c>
      <c r="AO50" s="44">
        <v>226.1</v>
      </c>
      <c r="AP50" s="44">
        <v>95</v>
      </c>
      <c r="AQ50" s="35">
        <v>28</v>
      </c>
      <c r="AR50" s="46">
        <f t="shared" si="12"/>
        <v>0.74335863242428823</v>
      </c>
      <c r="AS50" s="47">
        <f t="shared" si="13"/>
        <v>1775.6607652718972</v>
      </c>
      <c r="AT50" s="47">
        <f t="shared" si="14"/>
        <v>196.90698404054976</v>
      </c>
      <c r="AU50" s="48">
        <f t="shared" si="15"/>
        <v>82.183188106073175</v>
      </c>
      <c r="AV50" s="257"/>
      <c r="AW50" s="257"/>
      <c r="AX50" s="257"/>
      <c r="AY50" s="257"/>
      <c r="AZ50" s="257"/>
      <c r="BA50" s="257"/>
      <c r="BB50" s="257"/>
      <c r="BC50" s="257"/>
      <c r="BD50" s="257"/>
      <c r="BE50" s="257"/>
      <c r="BF50" s="257"/>
      <c r="BG50" s="257"/>
      <c r="BH50" s="257"/>
      <c r="BI50" s="257"/>
      <c r="BJ50" s="290"/>
      <c r="BK50" s="257"/>
      <c r="BL50" s="257">
        <f t="shared" si="16"/>
        <v>0</v>
      </c>
      <c r="BM50" s="257" t="e">
        <f>#REF!</f>
        <v>#REF!</v>
      </c>
      <c r="BN50" s="257"/>
      <c r="BO50" s="257"/>
      <c r="BP50" s="257">
        <f t="shared" si="17"/>
        <v>0</v>
      </c>
      <c r="BQ50" s="257" t="e">
        <f>#REF!</f>
        <v>#REF!</v>
      </c>
      <c r="BR50" s="257"/>
      <c r="BS50" s="257"/>
      <c r="BT50" s="257"/>
    </row>
    <row r="51" spans="1:72" s="42" customFormat="1" ht="55.2" customHeight="1" x14ac:dyDescent="0.3">
      <c r="A51" s="44">
        <v>48</v>
      </c>
      <c r="B51" s="45">
        <v>585</v>
      </c>
      <c r="C51" s="45" t="s">
        <v>65</v>
      </c>
      <c r="D51" s="45">
        <v>40000</v>
      </c>
      <c r="E51" s="44">
        <v>0.56000000000000005</v>
      </c>
      <c r="F51" s="37">
        <v>0.106</v>
      </c>
      <c r="G51" s="37">
        <v>8.4000000000000005E-2</v>
      </c>
      <c r="H51" s="37">
        <v>7.4999999999999997E-2</v>
      </c>
      <c r="I51" s="37">
        <v>6.3E-2</v>
      </c>
      <c r="J51" s="37">
        <v>4.8000000000000001E-2</v>
      </c>
      <c r="K51" s="37">
        <v>4.1000000000000002E-2</v>
      </c>
      <c r="L51" s="37">
        <v>3.1E-2</v>
      </c>
      <c r="M51" s="37" t="str">
        <f t="shared" si="0"/>
        <v>0.106,0.084,0.075,0.063,0.048,0.041,0.031</v>
      </c>
      <c r="N51" s="37" t="s">
        <v>59</v>
      </c>
      <c r="O51" s="37"/>
      <c r="P51" s="38">
        <f t="shared" si="1"/>
        <v>585</v>
      </c>
      <c r="Q51" s="36">
        <f t="shared" si="18"/>
        <v>0</v>
      </c>
      <c r="R51" s="37">
        <f t="shared" si="2"/>
        <v>3.1E-2</v>
      </c>
      <c r="S51" s="36">
        <f t="shared" si="19"/>
        <v>48</v>
      </c>
      <c r="T51" s="36">
        <f t="shared" si="20"/>
        <v>0</v>
      </c>
      <c r="U51" s="36">
        <f t="shared" si="21"/>
        <v>585</v>
      </c>
      <c r="V51" s="39">
        <f t="shared" si="22"/>
        <v>6.3E-2</v>
      </c>
      <c r="W51" s="39">
        <f t="shared" si="3"/>
        <v>0</v>
      </c>
      <c r="X51" s="37">
        <f t="shared" si="23"/>
        <v>31.134999999999998</v>
      </c>
      <c r="Y51" s="39">
        <f t="shared" si="24"/>
        <v>-4.2696874999999963</v>
      </c>
      <c r="Z51" s="37"/>
      <c r="AA51" s="44">
        <v>0.35</v>
      </c>
      <c r="AB51" s="44">
        <v>0.35</v>
      </c>
      <c r="AC51" s="44">
        <v>0.35</v>
      </c>
      <c r="AD51" s="44" t="s">
        <v>60</v>
      </c>
      <c r="AE51" s="44">
        <f t="shared" si="4"/>
        <v>186.45999999999998</v>
      </c>
      <c r="AF51" s="44">
        <f t="shared" si="5"/>
        <v>227.88</v>
      </c>
      <c r="AG51" s="45" t="str">
        <f t="shared" si="6"/>
        <v>186.46 227.88</v>
      </c>
      <c r="AH51" s="44">
        <v>12</v>
      </c>
      <c r="AI51" s="47">
        <f t="shared" si="7"/>
        <v>77.710000000000008</v>
      </c>
      <c r="AJ51" s="47">
        <f t="shared" si="8"/>
        <v>94.97</v>
      </c>
      <c r="AK51" s="45" t="str">
        <f t="shared" si="9"/>
        <v>77.71 94.97</v>
      </c>
      <c r="AL51" s="36">
        <f t="shared" si="10"/>
        <v>145</v>
      </c>
      <c r="AM51" s="36">
        <f t="shared" si="11"/>
        <v>250</v>
      </c>
      <c r="AN51" s="44">
        <v>2396.8000000000002</v>
      </c>
      <c r="AO51" s="44">
        <v>227.3</v>
      </c>
      <c r="AP51" s="44">
        <v>95</v>
      </c>
      <c r="AQ51" s="35">
        <v>28</v>
      </c>
      <c r="AR51" s="46">
        <f t="shared" si="12"/>
        <v>0.74335863242428823</v>
      </c>
      <c r="AS51" s="47">
        <f t="shared" si="13"/>
        <v>1781.6819701945342</v>
      </c>
      <c r="AT51" s="47">
        <f t="shared" si="14"/>
        <v>197.9351505563051</v>
      </c>
      <c r="AU51" s="48">
        <f t="shared" si="15"/>
        <v>82.183188106073175</v>
      </c>
      <c r="AV51" s="257"/>
      <c r="AW51" s="257"/>
      <c r="AX51" s="257"/>
      <c r="AY51" s="257"/>
      <c r="AZ51" s="257"/>
      <c r="BA51" s="257"/>
      <c r="BB51" s="257"/>
      <c r="BC51" s="257"/>
      <c r="BD51" s="257"/>
      <c r="BE51" s="257"/>
      <c r="BF51" s="257"/>
      <c r="BG51" s="257"/>
      <c r="BH51" s="257"/>
      <c r="BI51" s="257"/>
      <c r="BJ51" s="290"/>
      <c r="BK51" s="257"/>
      <c r="BL51" s="257">
        <f t="shared" si="16"/>
        <v>0</v>
      </c>
      <c r="BM51" s="257" t="e">
        <f>#REF!</f>
        <v>#REF!</v>
      </c>
      <c r="BN51" s="257"/>
      <c r="BO51" s="257"/>
      <c r="BP51" s="257">
        <f t="shared" si="17"/>
        <v>0</v>
      </c>
      <c r="BQ51" s="257" t="e">
        <f>#REF!</f>
        <v>#REF!</v>
      </c>
      <c r="BR51" s="257"/>
      <c r="BS51" s="257"/>
      <c r="BT51" s="257"/>
    </row>
    <row r="52" spans="1:72" s="42" customFormat="1" ht="55.2" customHeight="1" x14ac:dyDescent="0.3">
      <c r="A52" s="44">
        <v>49</v>
      </c>
      <c r="B52" s="45">
        <v>585</v>
      </c>
      <c r="C52" s="45" t="s">
        <v>66</v>
      </c>
      <c r="D52" s="45">
        <v>40000</v>
      </c>
      <c r="E52" s="44">
        <v>0.56000000000000005</v>
      </c>
      <c r="F52" s="37">
        <v>0.36699999999999999</v>
      </c>
      <c r="G52" s="37">
        <v>0.26500000000000001</v>
      </c>
      <c r="H52" s="37">
        <v>0.20499999999999999</v>
      </c>
      <c r="I52" s="37">
        <v>0.13300000000000001</v>
      </c>
      <c r="J52" s="37">
        <v>5.6000000000000001E-2</v>
      </c>
      <c r="K52" s="37">
        <v>3.6000000000000004E-2</v>
      </c>
      <c r="L52" s="37">
        <v>2.5000000000000001E-2</v>
      </c>
      <c r="M52" s="37" t="str">
        <f t="shared" si="0"/>
        <v>0.367,0.265,0.205,0.133,0.056,0.036,0.025</v>
      </c>
      <c r="N52" s="37" t="s">
        <v>59</v>
      </c>
      <c r="O52" s="37"/>
      <c r="P52" s="38">
        <f t="shared" si="1"/>
        <v>585</v>
      </c>
      <c r="Q52" s="36">
        <f t="shared" si="18"/>
        <v>0</v>
      </c>
      <c r="R52" s="37">
        <f t="shared" si="2"/>
        <v>0.16200000000000001</v>
      </c>
      <c r="S52" s="36">
        <f t="shared" si="19"/>
        <v>49</v>
      </c>
      <c r="T52" s="36">
        <f t="shared" si="20"/>
        <v>0</v>
      </c>
      <c r="U52" s="36">
        <f t="shared" si="21"/>
        <v>585</v>
      </c>
      <c r="V52" s="39">
        <f t="shared" si="22"/>
        <v>9.6500000000000002E-2</v>
      </c>
      <c r="W52" s="39">
        <f t="shared" si="3"/>
        <v>0</v>
      </c>
      <c r="X52" s="37">
        <f t="shared" si="23"/>
        <v>31.134999999999998</v>
      </c>
      <c r="Y52" s="39">
        <f t="shared" si="24"/>
        <v>-4.2696874999999963</v>
      </c>
      <c r="Z52" s="37"/>
      <c r="AA52" s="44">
        <v>0.35</v>
      </c>
      <c r="AB52" s="44">
        <v>0.35</v>
      </c>
      <c r="AC52" s="44">
        <v>0.35</v>
      </c>
      <c r="AD52" s="44" t="s">
        <v>60</v>
      </c>
      <c r="AE52" s="44">
        <f t="shared" si="4"/>
        <v>186.45999999999998</v>
      </c>
      <c r="AF52" s="44">
        <f t="shared" si="5"/>
        <v>227.88</v>
      </c>
      <c r="AG52" s="45" t="str">
        <f t="shared" si="6"/>
        <v>186.46 227.88</v>
      </c>
      <c r="AH52" s="44">
        <v>12</v>
      </c>
      <c r="AI52" s="47">
        <f t="shared" si="7"/>
        <v>77.710000000000008</v>
      </c>
      <c r="AJ52" s="47">
        <f t="shared" si="8"/>
        <v>94.97</v>
      </c>
      <c r="AK52" s="45" t="str">
        <f t="shared" si="9"/>
        <v>77.71 94.97</v>
      </c>
      <c r="AL52" s="36">
        <f t="shared" si="10"/>
        <v>145</v>
      </c>
      <c r="AM52" s="36">
        <f t="shared" si="11"/>
        <v>250</v>
      </c>
      <c r="AN52" s="44">
        <v>2340.3000000000002</v>
      </c>
      <c r="AO52" s="44">
        <v>225.7</v>
      </c>
      <c r="AP52" s="44">
        <v>95</v>
      </c>
      <c r="AQ52" s="35">
        <v>28</v>
      </c>
      <c r="AR52" s="46">
        <f t="shared" si="12"/>
        <v>0.74335863242428823</v>
      </c>
      <c r="AS52" s="47">
        <f t="shared" si="13"/>
        <v>1739.6822074625618</v>
      </c>
      <c r="AT52" s="47">
        <f t="shared" si="14"/>
        <v>196.5638061999546</v>
      </c>
      <c r="AU52" s="48">
        <f t="shared" si="15"/>
        <v>82.183188106073175</v>
      </c>
      <c r="AV52" s="257"/>
      <c r="AW52" s="257"/>
      <c r="AX52" s="257"/>
      <c r="AY52" s="257"/>
      <c r="AZ52" s="257"/>
      <c r="BA52" s="257"/>
      <c r="BB52" s="257"/>
      <c r="BC52" s="257"/>
      <c r="BD52" s="257"/>
      <c r="BE52" s="257"/>
      <c r="BF52" s="257"/>
      <c r="BG52" s="257"/>
      <c r="BH52" s="257"/>
      <c r="BI52" s="257"/>
      <c r="BJ52" s="290"/>
      <c r="BK52" s="257"/>
      <c r="BL52" s="257">
        <f t="shared" si="16"/>
        <v>0</v>
      </c>
      <c r="BM52" s="257" t="e">
        <f>#REF!</f>
        <v>#REF!</v>
      </c>
      <c r="BN52" s="257"/>
      <c r="BO52" s="257"/>
      <c r="BP52" s="257">
        <f t="shared" si="17"/>
        <v>0</v>
      </c>
      <c r="BQ52" s="257" t="e">
        <f>#REF!</f>
        <v>#REF!</v>
      </c>
      <c r="BR52" s="257"/>
      <c r="BS52" s="257"/>
      <c r="BT52" s="257"/>
    </row>
    <row r="53" spans="1:72" s="42" customFormat="1" ht="55.2" customHeight="1" x14ac:dyDescent="0.3">
      <c r="A53" s="44">
        <v>50</v>
      </c>
      <c r="B53" s="45">
        <v>585</v>
      </c>
      <c r="C53" s="45" t="s">
        <v>67</v>
      </c>
      <c r="D53" s="45">
        <v>40000</v>
      </c>
      <c r="E53" s="44">
        <v>0.56000000000000005</v>
      </c>
      <c r="F53" s="37">
        <v>0.307</v>
      </c>
      <c r="G53" s="37">
        <v>0.23899999999999999</v>
      </c>
      <c r="H53" s="37">
        <v>0.20300000000000001</v>
      </c>
      <c r="I53" s="37">
        <v>0.15</v>
      </c>
      <c r="J53" s="37">
        <v>8.6999999999999994E-2</v>
      </c>
      <c r="K53" s="37">
        <v>6.6000000000000003E-2</v>
      </c>
      <c r="L53" s="37">
        <v>4.3000000000000003E-2</v>
      </c>
      <c r="M53" s="37" t="str">
        <f t="shared" si="0"/>
        <v>0.307,0.239,0.203,0.15,0.087,0.066,0.043</v>
      </c>
      <c r="N53" s="37" t="s">
        <v>59</v>
      </c>
      <c r="O53" s="37"/>
      <c r="P53" s="38">
        <f t="shared" si="1"/>
        <v>585</v>
      </c>
      <c r="Q53" s="36">
        <f t="shared" si="18"/>
        <v>0</v>
      </c>
      <c r="R53" s="37">
        <f t="shared" si="2"/>
        <v>0.10399999999999998</v>
      </c>
      <c r="S53" s="36">
        <f t="shared" si="19"/>
        <v>50</v>
      </c>
      <c r="T53" s="36">
        <f t="shared" si="20"/>
        <v>0</v>
      </c>
      <c r="U53" s="36">
        <f t="shared" si="21"/>
        <v>585</v>
      </c>
      <c r="V53" s="39">
        <f t="shared" si="22"/>
        <v>0.13300000000000001</v>
      </c>
      <c r="W53" s="39">
        <f t="shared" si="3"/>
        <v>0</v>
      </c>
      <c r="X53" s="37">
        <f t="shared" si="23"/>
        <v>31.134999999999998</v>
      </c>
      <c r="Y53" s="39">
        <f t="shared" si="24"/>
        <v>-4.2696874999999963</v>
      </c>
      <c r="Z53" s="37"/>
      <c r="AA53" s="44">
        <v>0.35</v>
      </c>
      <c r="AB53" s="44">
        <v>0.35</v>
      </c>
      <c r="AC53" s="44">
        <v>0.35</v>
      </c>
      <c r="AD53" s="44" t="s">
        <v>60</v>
      </c>
      <c r="AE53" s="44">
        <f t="shared" si="4"/>
        <v>186.45999999999998</v>
      </c>
      <c r="AF53" s="44">
        <f t="shared" si="5"/>
        <v>227.88</v>
      </c>
      <c r="AG53" s="45" t="str">
        <f t="shared" si="6"/>
        <v>186.46 227.88</v>
      </c>
      <c r="AH53" s="44">
        <v>12</v>
      </c>
      <c r="AI53" s="47">
        <f t="shared" si="7"/>
        <v>77.710000000000008</v>
      </c>
      <c r="AJ53" s="47">
        <f t="shared" si="8"/>
        <v>94.97</v>
      </c>
      <c r="AK53" s="45" t="str">
        <f t="shared" si="9"/>
        <v>77.71 94.97</v>
      </c>
      <c r="AL53" s="36">
        <f t="shared" si="10"/>
        <v>145</v>
      </c>
      <c r="AM53" s="36">
        <f t="shared" si="11"/>
        <v>250</v>
      </c>
      <c r="AN53" s="44">
        <v>2338.6999999999998</v>
      </c>
      <c r="AO53" s="44">
        <v>227.3</v>
      </c>
      <c r="AP53" s="44">
        <v>95</v>
      </c>
      <c r="AQ53" s="35">
        <v>28</v>
      </c>
      <c r="AR53" s="46">
        <f t="shared" si="12"/>
        <v>0.74335863242428823</v>
      </c>
      <c r="AS53" s="47">
        <f t="shared" si="13"/>
        <v>1738.4928336506828</v>
      </c>
      <c r="AT53" s="47">
        <f t="shared" si="14"/>
        <v>197.9351505563051</v>
      </c>
      <c r="AU53" s="48">
        <f t="shared" si="15"/>
        <v>82.183188106073175</v>
      </c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90"/>
      <c r="BK53" s="257"/>
      <c r="BL53" s="257">
        <f t="shared" si="16"/>
        <v>0</v>
      </c>
      <c r="BM53" s="257" t="e">
        <f>#REF!</f>
        <v>#REF!</v>
      </c>
      <c r="BN53" s="257"/>
      <c r="BO53" s="257"/>
      <c r="BP53" s="257">
        <f t="shared" si="17"/>
        <v>0</v>
      </c>
      <c r="BQ53" s="257" t="e">
        <f>#REF!</f>
        <v>#REF!</v>
      </c>
      <c r="BR53" s="257"/>
      <c r="BS53" s="257"/>
      <c r="BT53" s="257"/>
    </row>
    <row r="54" spans="1:72" s="42" customFormat="1" ht="55.2" customHeight="1" x14ac:dyDescent="0.3">
      <c r="A54" s="44">
        <v>51</v>
      </c>
      <c r="B54" s="45">
        <v>650</v>
      </c>
      <c r="C54" s="45" t="s">
        <v>63</v>
      </c>
      <c r="D54" s="45">
        <v>40000</v>
      </c>
      <c r="E54" s="44">
        <v>0.56000000000000005</v>
      </c>
      <c r="F54" s="37">
        <v>0.2</v>
      </c>
      <c r="G54" s="37">
        <v>0.15</v>
      </c>
      <c r="H54" s="37">
        <v>0.127</v>
      </c>
      <c r="I54" s="37">
        <v>9.7000000000000003E-2</v>
      </c>
      <c r="J54" s="37">
        <v>5.7000000000000002E-2</v>
      </c>
      <c r="K54" s="37">
        <v>4.3999999999999997E-2</v>
      </c>
      <c r="L54" s="37">
        <v>2.8000000000000001E-2</v>
      </c>
      <c r="M54" s="37" t="str">
        <f t="shared" si="0"/>
        <v>0.2,0.15,0.127,0.097,0.057,0.044,0.028</v>
      </c>
      <c r="N54" s="37" t="s">
        <v>59</v>
      </c>
      <c r="O54" s="37"/>
      <c r="P54" s="38">
        <f t="shared" si="1"/>
        <v>650</v>
      </c>
      <c r="Q54" s="36">
        <f t="shared" si="18"/>
        <v>65</v>
      </c>
      <c r="R54" s="37">
        <f t="shared" si="2"/>
        <v>7.3000000000000009E-2</v>
      </c>
      <c r="S54" s="36">
        <f t="shared" si="19"/>
        <v>51</v>
      </c>
      <c r="T54" s="36">
        <f t="shared" si="20"/>
        <v>65</v>
      </c>
      <c r="U54" s="36">
        <f t="shared" si="21"/>
        <v>650</v>
      </c>
      <c r="V54" s="39">
        <f t="shared" si="22"/>
        <v>8.8499999999999995E-2</v>
      </c>
      <c r="W54" s="39">
        <f t="shared" si="3"/>
        <v>5.7524999999999995</v>
      </c>
      <c r="X54" s="37">
        <f t="shared" si="23"/>
        <v>36.887499999999996</v>
      </c>
      <c r="Y54" s="39">
        <f t="shared" si="24"/>
        <v>-2.4510416666666686</v>
      </c>
      <c r="Z54" s="37"/>
      <c r="AA54" s="44">
        <v>0.35</v>
      </c>
      <c r="AB54" s="44">
        <v>0.35</v>
      </c>
      <c r="AC54" s="44">
        <v>0.35</v>
      </c>
      <c r="AD54" s="44" t="s">
        <v>60</v>
      </c>
      <c r="AE54" s="44">
        <f t="shared" si="4"/>
        <v>186.45999999999998</v>
      </c>
      <c r="AF54" s="44">
        <f t="shared" si="5"/>
        <v>227.88</v>
      </c>
      <c r="AG54" s="45" t="str">
        <f t="shared" si="6"/>
        <v>186.46 227.88</v>
      </c>
      <c r="AH54" s="44">
        <v>12</v>
      </c>
      <c r="AI54" s="47">
        <f t="shared" si="7"/>
        <v>77.710000000000008</v>
      </c>
      <c r="AJ54" s="47">
        <f t="shared" si="8"/>
        <v>94.97</v>
      </c>
      <c r="AK54" s="45" t="str">
        <f t="shared" si="9"/>
        <v>77.71 94.97</v>
      </c>
      <c r="AL54" s="36">
        <f t="shared" si="10"/>
        <v>145</v>
      </c>
      <c r="AM54" s="36">
        <f t="shared" si="11"/>
        <v>250</v>
      </c>
      <c r="AN54" s="44">
        <v>2379</v>
      </c>
      <c r="AO54" s="44">
        <v>227.5</v>
      </c>
      <c r="AP54" s="44">
        <v>94.9</v>
      </c>
      <c r="AQ54" s="35">
        <v>28</v>
      </c>
      <c r="AR54" s="46">
        <f t="shared" si="12"/>
        <v>0.74335863242428823</v>
      </c>
      <c r="AS54" s="47">
        <f t="shared" si="13"/>
        <v>1768.4501865373818</v>
      </c>
      <c r="AT54" s="47">
        <f t="shared" si="14"/>
        <v>198.10631301214815</v>
      </c>
      <c r="AU54" s="48">
        <f t="shared" si="15"/>
        <v>82.093281630882302</v>
      </c>
      <c r="AV54" s="257"/>
      <c r="AW54" s="257"/>
      <c r="AX54" s="257"/>
      <c r="AY54" s="257"/>
      <c r="AZ54" s="257"/>
      <c r="BA54" s="257"/>
      <c r="BB54" s="257"/>
      <c r="BC54" s="257"/>
      <c r="BD54" s="257"/>
      <c r="BE54" s="257"/>
      <c r="BF54" s="257"/>
      <c r="BG54" s="257"/>
      <c r="BH54" s="257"/>
      <c r="BI54" s="257"/>
      <c r="BJ54" s="290"/>
      <c r="BK54" s="257"/>
      <c r="BL54" s="257">
        <f t="shared" si="16"/>
        <v>0</v>
      </c>
      <c r="BM54" s="257" t="e">
        <f>#REF!</f>
        <v>#REF!</v>
      </c>
      <c r="BN54" s="257"/>
      <c r="BO54" s="257"/>
      <c r="BP54" s="257">
        <f t="shared" si="17"/>
        <v>0</v>
      </c>
      <c r="BQ54" s="257" t="e">
        <f>#REF!</f>
        <v>#REF!</v>
      </c>
      <c r="BR54" s="257"/>
      <c r="BS54" s="257"/>
      <c r="BT54" s="257"/>
    </row>
    <row r="55" spans="1:72" s="42" customFormat="1" ht="55.2" customHeight="1" x14ac:dyDescent="0.3">
      <c r="A55" s="44">
        <v>52</v>
      </c>
      <c r="B55" s="45">
        <v>650</v>
      </c>
      <c r="C55" s="45" t="s">
        <v>64</v>
      </c>
      <c r="D55" s="45">
        <v>40000</v>
      </c>
      <c r="E55" s="44">
        <v>0.56000000000000005</v>
      </c>
      <c r="F55" s="37">
        <v>0.16400000000000001</v>
      </c>
      <c r="G55" s="37">
        <v>0.122</v>
      </c>
      <c r="H55" s="37">
        <v>0.10299999999999999</v>
      </c>
      <c r="I55" s="37">
        <v>8.2000000000000003E-2</v>
      </c>
      <c r="J55" s="37">
        <v>5.8000000000000003E-2</v>
      </c>
      <c r="K55" s="37">
        <v>4.5999999999999999E-2</v>
      </c>
      <c r="L55" s="37">
        <v>3.4000000000000002E-2</v>
      </c>
      <c r="M55" s="37" t="str">
        <f t="shared" si="0"/>
        <v>0.164,0.122,0.103,0.082,0.058,0.046,0.034</v>
      </c>
      <c r="N55" s="37" t="s">
        <v>59</v>
      </c>
      <c r="O55" s="37"/>
      <c r="P55" s="38">
        <f t="shared" si="1"/>
        <v>650</v>
      </c>
      <c r="Q55" s="36">
        <f t="shared" si="18"/>
        <v>0</v>
      </c>
      <c r="R55" s="37">
        <f t="shared" si="2"/>
        <v>6.1000000000000013E-2</v>
      </c>
      <c r="S55" s="36">
        <f t="shared" si="19"/>
        <v>52</v>
      </c>
      <c r="T55" s="36">
        <f t="shared" si="20"/>
        <v>0</v>
      </c>
      <c r="U55" s="36">
        <f t="shared" si="21"/>
        <v>650</v>
      </c>
      <c r="V55" s="39">
        <f t="shared" si="22"/>
        <v>6.7000000000000004E-2</v>
      </c>
      <c r="W55" s="39">
        <f t="shared" si="3"/>
        <v>0</v>
      </c>
      <c r="X55" s="37">
        <f t="shared" si="23"/>
        <v>36.887499999999996</v>
      </c>
      <c r="Y55" s="39">
        <f t="shared" si="24"/>
        <v>-2.4510416666666686</v>
      </c>
      <c r="Z55" s="37"/>
      <c r="AA55" s="44">
        <v>0.35</v>
      </c>
      <c r="AB55" s="44">
        <v>0.35</v>
      </c>
      <c r="AC55" s="44">
        <v>0.35</v>
      </c>
      <c r="AD55" s="44" t="s">
        <v>60</v>
      </c>
      <c r="AE55" s="44">
        <f t="shared" si="4"/>
        <v>186.45999999999998</v>
      </c>
      <c r="AF55" s="44">
        <f t="shared" si="5"/>
        <v>227.88</v>
      </c>
      <c r="AG55" s="45" t="str">
        <f t="shared" si="6"/>
        <v>186.46 227.88</v>
      </c>
      <c r="AH55" s="44">
        <v>12</v>
      </c>
      <c r="AI55" s="47">
        <f t="shared" si="7"/>
        <v>77.710000000000008</v>
      </c>
      <c r="AJ55" s="47">
        <f t="shared" si="8"/>
        <v>94.97</v>
      </c>
      <c r="AK55" s="45" t="str">
        <f t="shared" si="9"/>
        <v>77.71 94.97</v>
      </c>
      <c r="AL55" s="36">
        <f t="shared" si="10"/>
        <v>145</v>
      </c>
      <c r="AM55" s="36">
        <f t="shared" si="11"/>
        <v>250</v>
      </c>
      <c r="AN55" s="44">
        <v>2383.9</v>
      </c>
      <c r="AO55" s="44">
        <v>227.8</v>
      </c>
      <c r="AP55" s="44">
        <v>94.9</v>
      </c>
      <c r="AQ55" s="35">
        <v>28</v>
      </c>
      <c r="AR55" s="46">
        <f t="shared" si="12"/>
        <v>0.74335863242428823</v>
      </c>
      <c r="AS55" s="47">
        <f t="shared" si="13"/>
        <v>1772.0926438362608</v>
      </c>
      <c r="AT55" s="47">
        <f t="shared" si="14"/>
        <v>198.36295065169023</v>
      </c>
      <c r="AU55" s="48">
        <f t="shared" si="15"/>
        <v>82.093281630882302</v>
      </c>
      <c r="AV55" s="257"/>
      <c r="AW55" s="257"/>
      <c r="AX55" s="257"/>
      <c r="AY55" s="257"/>
      <c r="AZ55" s="257"/>
      <c r="BA55" s="257"/>
      <c r="BB55" s="257"/>
      <c r="BC55" s="257"/>
      <c r="BD55" s="257"/>
      <c r="BE55" s="257"/>
      <c r="BF55" s="257"/>
      <c r="BG55" s="257"/>
      <c r="BH55" s="257"/>
      <c r="BI55" s="257"/>
      <c r="BJ55" s="290"/>
      <c r="BK55" s="257"/>
      <c r="BL55" s="257">
        <f t="shared" si="16"/>
        <v>0</v>
      </c>
      <c r="BM55" s="257" t="e">
        <f>#REF!</f>
        <v>#REF!</v>
      </c>
      <c r="BN55" s="257"/>
      <c r="BO55" s="257"/>
      <c r="BP55" s="257">
        <f t="shared" si="17"/>
        <v>0</v>
      </c>
      <c r="BQ55" s="257" t="e">
        <f>#REF!</f>
        <v>#REF!</v>
      </c>
      <c r="BR55" s="257"/>
      <c r="BS55" s="257"/>
      <c r="BT55" s="257"/>
    </row>
    <row r="56" spans="1:72" s="42" customFormat="1" ht="55.2" customHeight="1" x14ac:dyDescent="0.3">
      <c r="A56" s="44">
        <v>53</v>
      </c>
      <c r="B56" s="45">
        <v>650</v>
      </c>
      <c r="C56" s="45" t="s">
        <v>65</v>
      </c>
      <c r="D56" s="45">
        <v>40000</v>
      </c>
      <c r="E56" s="44">
        <v>0.56000000000000005</v>
      </c>
      <c r="F56" s="37">
        <v>0.13500000000000001</v>
      </c>
      <c r="G56" s="37">
        <v>0.10100000000000001</v>
      </c>
      <c r="H56" s="37">
        <v>8.6999999999999994E-2</v>
      </c>
      <c r="I56" s="37">
        <v>7.1000000000000008E-2</v>
      </c>
      <c r="J56" s="37">
        <v>4.9000000000000002E-2</v>
      </c>
      <c r="K56" s="37">
        <v>0.04</v>
      </c>
      <c r="L56" s="37">
        <v>2.9000000000000001E-2</v>
      </c>
      <c r="M56" s="37" t="str">
        <f t="shared" si="0"/>
        <v>0.135,0.101,0.087,0.071,0.049,0.04,0.029</v>
      </c>
      <c r="N56" s="37" t="s">
        <v>59</v>
      </c>
      <c r="O56" s="37"/>
      <c r="P56" s="38">
        <f t="shared" si="1"/>
        <v>650</v>
      </c>
      <c r="Q56" s="36">
        <f t="shared" si="18"/>
        <v>0</v>
      </c>
      <c r="R56" s="37">
        <f t="shared" si="2"/>
        <v>4.8000000000000015E-2</v>
      </c>
      <c r="S56" s="36">
        <f t="shared" si="19"/>
        <v>53</v>
      </c>
      <c r="T56" s="36">
        <f t="shared" si="20"/>
        <v>0</v>
      </c>
      <c r="U56" s="36">
        <f t="shared" si="21"/>
        <v>650</v>
      </c>
      <c r="V56" s="39">
        <f t="shared" si="22"/>
        <v>5.4500000000000014E-2</v>
      </c>
      <c r="W56" s="39">
        <f t="shared" si="3"/>
        <v>0</v>
      </c>
      <c r="X56" s="37">
        <f t="shared" si="23"/>
        <v>36.887499999999996</v>
      </c>
      <c r="Y56" s="39">
        <f t="shared" si="24"/>
        <v>-2.4510416666666686</v>
      </c>
      <c r="Z56" s="37"/>
      <c r="AA56" s="44">
        <v>0.35</v>
      </c>
      <c r="AB56" s="44">
        <v>0.35</v>
      </c>
      <c r="AC56" s="44">
        <v>0.35</v>
      </c>
      <c r="AD56" s="44" t="s">
        <v>60</v>
      </c>
      <c r="AE56" s="44">
        <f t="shared" si="4"/>
        <v>186.45999999999998</v>
      </c>
      <c r="AF56" s="44">
        <f t="shared" si="5"/>
        <v>227.88</v>
      </c>
      <c r="AG56" s="45" t="str">
        <f t="shared" si="6"/>
        <v>186.46 227.88</v>
      </c>
      <c r="AH56" s="44">
        <v>12</v>
      </c>
      <c r="AI56" s="47">
        <f t="shared" si="7"/>
        <v>77.710000000000008</v>
      </c>
      <c r="AJ56" s="47">
        <f t="shared" si="8"/>
        <v>94.97</v>
      </c>
      <c r="AK56" s="45" t="str">
        <f t="shared" si="9"/>
        <v>77.71 94.97</v>
      </c>
      <c r="AL56" s="36">
        <f t="shared" si="10"/>
        <v>145</v>
      </c>
      <c r="AM56" s="36">
        <f t="shared" si="11"/>
        <v>250</v>
      </c>
      <c r="AN56" s="44">
        <v>2396.8000000000002</v>
      </c>
      <c r="AO56" s="44">
        <v>227.4</v>
      </c>
      <c r="AP56" s="44">
        <v>95</v>
      </c>
      <c r="AQ56" s="35">
        <v>28</v>
      </c>
      <c r="AR56" s="46">
        <f t="shared" si="12"/>
        <v>0.74335863242428823</v>
      </c>
      <c r="AS56" s="47">
        <f t="shared" si="13"/>
        <v>1781.6819701945342</v>
      </c>
      <c r="AT56" s="47">
        <f t="shared" si="14"/>
        <v>198.02073885954385</v>
      </c>
      <c r="AU56" s="48">
        <f t="shared" si="15"/>
        <v>82.183188106073175</v>
      </c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7"/>
      <c r="BG56" s="257"/>
      <c r="BH56" s="257"/>
      <c r="BI56" s="257"/>
      <c r="BJ56" s="290"/>
      <c r="BK56" s="257"/>
      <c r="BL56" s="257">
        <f t="shared" si="16"/>
        <v>0</v>
      </c>
      <c r="BM56" s="257" t="e">
        <f>#REF!</f>
        <v>#REF!</v>
      </c>
      <c r="BN56" s="257"/>
      <c r="BO56" s="257"/>
      <c r="BP56" s="257">
        <f t="shared" si="17"/>
        <v>0</v>
      </c>
      <c r="BQ56" s="257" t="e">
        <f>#REF!</f>
        <v>#REF!</v>
      </c>
      <c r="BR56" s="257"/>
      <c r="BS56" s="257"/>
      <c r="BT56" s="257"/>
    </row>
    <row r="57" spans="1:72" s="42" customFormat="1" ht="55.2" customHeight="1" x14ac:dyDescent="0.3">
      <c r="A57" s="44">
        <v>54</v>
      </c>
      <c r="B57" s="45">
        <v>650</v>
      </c>
      <c r="C57" s="45" t="s">
        <v>66</v>
      </c>
      <c r="D57" s="45">
        <v>40000</v>
      </c>
      <c r="E57" s="44">
        <v>0.56000000000000005</v>
      </c>
      <c r="F57" s="37">
        <v>0.14100000000000001</v>
      </c>
      <c r="G57" s="37">
        <v>0.107</v>
      </c>
      <c r="H57" s="37">
        <v>8.8999999999999996E-2</v>
      </c>
      <c r="I57" s="37">
        <v>7.0000000000000007E-2</v>
      </c>
      <c r="J57" s="37">
        <v>4.8000000000000001E-2</v>
      </c>
      <c r="K57" s="37">
        <v>0.04</v>
      </c>
      <c r="L57" s="37">
        <v>2.6000000000000002E-2</v>
      </c>
      <c r="M57" s="37" t="str">
        <f t="shared" si="0"/>
        <v>0.141,0.107,0.089,0.07,0.048,0.04,0.026</v>
      </c>
      <c r="N57" s="37" t="s">
        <v>59</v>
      </c>
      <c r="O57" s="37"/>
      <c r="P57" s="38">
        <f t="shared" si="1"/>
        <v>650</v>
      </c>
      <c r="Q57" s="36">
        <f t="shared" si="18"/>
        <v>0</v>
      </c>
      <c r="R57" s="37">
        <f t="shared" si="2"/>
        <v>5.2000000000000018E-2</v>
      </c>
      <c r="S57" s="36">
        <f t="shared" si="19"/>
        <v>54</v>
      </c>
      <c r="T57" s="36">
        <f t="shared" si="20"/>
        <v>0</v>
      </c>
      <c r="U57" s="36">
        <f t="shared" si="21"/>
        <v>650</v>
      </c>
      <c r="V57" s="39">
        <f t="shared" si="22"/>
        <v>5.0000000000000017E-2</v>
      </c>
      <c r="W57" s="39">
        <f t="shared" si="3"/>
        <v>0</v>
      </c>
      <c r="X57" s="37">
        <f t="shared" si="23"/>
        <v>36.887499999999996</v>
      </c>
      <c r="Y57" s="39">
        <f t="shared" si="24"/>
        <v>-2.4510416666666686</v>
      </c>
      <c r="Z57" s="37"/>
      <c r="AA57" s="44">
        <v>0.35</v>
      </c>
      <c r="AB57" s="44">
        <v>0.35</v>
      </c>
      <c r="AC57" s="44">
        <v>0.35</v>
      </c>
      <c r="AD57" s="44" t="s">
        <v>60</v>
      </c>
      <c r="AE57" s="44">
        <f t="shared" si="4"/>
        <v>186.45999999999998</v>
      </c>
      <c r="AF57" s="44">
        <f t="shared" si="5"/>
        <v>227.88</v>
      </c>
      <c r="AG57" s="45" t="str">
        <f t="shared" si="6"/>
        <v>186.46 227.88</v>
      </c>
      <c r="AH57" s="44">
        <v>12</v>
      </c>
      <c r="AI57" s="47">
        <f t="shared" si="7"/>
        <v>77.710000000000008</v>
      </c>
      <c r="AJ57" s="47">
        <f t="shared" si="8"/>
        <v>94.97</v>
      </c>
      <c r="AK57" s="45" t="str">
        <f t="shared" si="9"/>
        <v>77.71 94.97</v>
      </c>
      <c r="AL57" s="36">
        <f t="shared" si="10"/>
        <v>145</v>
      </c>
      <c r="AM57" s="36">
        <f t="shared" si="11"/>
        <v>250</v>
      </c>
      <c r="AN57" s="44">
        <v>2383.9</v>
      </c>
      <c r="AO57" s="44">
        <v>227.8</v>
      </c>
      <c r="AP57" s="44">
        <v>94.9</v>
      </c>
      <c r="AQ57" s="35">
        <v>28</v>
      </c>
      <c r="AR57" s="46">
        <f t="shared" si="12"/>
        <v>0.74335863242428823</v>
      </c>
      <c r="AS57" s="47">
        <f t="shared" si="13"/>
        <v>1772.0926438362608</v>
      </c>
      <c r="AT57" s="47">
        <f t="shared" si="14"/>
        <v>198.36295065169023</v>
      </c>
      <c r="AU57" s="48">
        <f t="shared" si="15"/>
        <v>82.093281630882302</v>
      </c>
      <c r="AV57" s="257"/>
      <c r="AW57" s="257"/>
      <c r="AX57" s="257"/>
      <c r="AY57" s="257"/>
      <c r="AZ57" s="257"/>
      <c r="BA57" s="257"/>
      <c r="BB57" s="257"/>
      <c r="BC57" s="257"/>
      <c r="BD57" s="257"/>
      <c r="BE57" s="257"/>
      <c r="BF57" s="257"/>
      <c r="BG57" s="257"/>
      <c r="BH57" s="257"/>
      <c r="BI57" s="257"/>
      <c r="BJ57" s="290"/>
      <c r="BK57" s="257"/>
      <c r="BL57" s="257">
        <f t="shared" si="16"/>
        <v>0</v>
      </c>
      <c r="BM57" s="257" t="e">
        <f>#REF!</f>
        <v>#REF!</v>
      </c>
      <c r="BN57" s="257" t="e">
        <f t="shared" ref="BN57" si="31">IF(BL57&lt;BM57,"Safe","Unsafe")</f>
        <v>#REF!</v>
      </c>
      <c r="BO57" s="257"/>
      <c r="BP57" s="257">
        <f t="shared" si="17"/>
        <v>0</v>
      </c>
      <c r="BQ57" s="257" t="e">
        <f>#REF!</f>
        <v>#REF!</v>
      </c>
      <c r="BR57" s="257" t="e">
        <f t="shared" ref="BR57" si="32">IF(BP57&lt;BQ57,"Safe","Unsafe")</f>
        <v>#REF!</v>
      </c>
      <c r="BS57" s="257"/>
      <c r="BT57" s="257"/>
    </row>
    <row r="58" spans="1:72" s="42" customFormat="1" ht="55.2" customHeight="1" x14ac:dyDescent="0.3">
      <c r="A58" s="44">
        <v>55</v>
      </c>
      <c r="B58" s="45">
        <v>650</v>
      </c>
      <c r="C58" s="45" t="s">
        <v>67</v>
      </c>
      <c r="D58" s="45">
        <v>40000</v>
      </c>
      <c r="E58" s="44">
        <v>0.56000000000000005</v>
      </c>
      <c r="F58" s="37">
        <v>0.156</v>
      </c>
      <c r="G58" s="37">
        <v>0.115</v>
      </c>
      <c r="H58" s="37">
        <v>9.4E-2</v>
      </c>
      <c r="I58" s="37">
        <v>7.8E-2</v>
      </c>
      <c r="J58" s="37">
        <v>0.05</v>
      </c>
      <c r="K58" s="37">
        <v>4.1000000000000002E-2</v>
      </c>
      <c r="L58" s="37">
        <v>3.0000000000000002E-2</v>
      </c>
      <c r="M58" s="37" t="str">
        <f t="shared" si="0"/>
        <v>0.156,0.115,0.094,0.078,0.05,0.041,0.03</v>
      </c>
      <c r="N58" s="37" t="s">
        <v>59</v>
      </c>
      <c r="O58" s="37"/>
      <c r="P58" s="38">
        <f t="shared" si="1"/>
        <v>650</v>
      </c>
      <c r="Q58" s="36">
        <f t="shared" si="18"/>
        <v>0</v>
      </c>
      <c r="R58" s="37">
        <f t="shared" si="2"/>
        <v>6.2E-2</v>
      </c>
      <c r="S58" s="36">
        <f t="shared" si="19"/>
        <v>55</v>
      </c>
      <c r="T58" s="36">
        <f t="shared" si="20"/>
        <v>0</v>
      </c>
      <c r="U58" s="36">
        <f t="shared" si="21"/>
        <v>650</v>
      </c>
      <c r="V58" s="39">
        <f t="shared" si="22"/>
        <v>5.7000000000000009E-2</v>
      </c>
      <c r="W58" s="39">
        <f t="shared" si="3"/>
        <v>0</v>
      </c>
      <c r="X58" s="37">
        <f t="shared" si="23"/>
        <v>36.887499999999996</v>
      </c>
      <c r="Y58" s="39">
        <f t="shared" si="24"/>
        <v>-2.4510416666666686</v>
      </c>
      <c r="Z58" s="37"/>
      <c r="AA58" s="44">
        <v>0.35</v>
      </c>
      <c r="AB58" s="44">
        <v>0.35</v>
      </c>
      <c r="AC58" s="44">
        <v>0.35</v>
      </c>
      <c r="AD58" s="44" t="s">
        <v>60</v>
      </c>
      <c r="AE58" s="44">
        <f t="shared" si="4"/>
        <v>186.45999999999998</v>
      </c>
      <c r="AF58" s="44">
        <f t="shared" si="5"/>
        <v>227.88</v>
      </c>
      <c r="AG58" s="45" t="str">
        <f t="shared" si="6"/>
        <v>186.46 227.88</v>
      </c>
      <c r="AH58" s="44">
        <v>12</v>
      </c>
      <c r="AI58" s="47">
        <f t="shared" si="7"/>
        <v>77.710000000000008</v>
      </c>
      <c r="AJ58" s="47">
        <f t="shared" si="8"/>
        <v>94.97</v>
      </c>
      <c r="AK58" s="45" t="str">
        <f t="shared" si="9"/>
        <v>77.71 94.97</v>
      </c>
      <c r="AL58" s="36">
        <f t="shared" si="10"/>
        <v>145</v>
      </c>
      <c r="AM58" s="36">
        <f t="shared" si="11"/>
        <v>250</v>
      </c>
      <c r="AN58" s="44">
        <v>2393.5</v>
      </c>
      <c r="AO58" s="44">
        <v>226.7</v>
      </c>
      <c r="AP58" s="44">
        <v>95</v>
      </c>
      <c r="AQ58" s="35">
        <v>28</v>
      </c>
      <c r="AR58" s="46">
        <f t="shared" si="12"/>
        <v>0.74335863242428823</v>
      </c>
      <c r="AS58" s="47">
        <f t="shared" si="13"/>
        <v>1779.228886707534</v>
      </c>
      <c r="AT58" s="47">
        <f t="shared" si="14"/>
        <v>197.42132309316551</v>
      </c>
      <c r="AU58" s="48">
        <f t="shared" si="15"/>
        <v>82.183188106073175</v>
      </c>
      <c r="AV58" s="257"/>
      <c r="AW58" s="257"/>
      <c r="AX58" s="257"/>
      <c r="AY58" s="257"/>
      <c r="AZ58" s="257"/>
      <c r="BA58" s="257"/>
      <c r="BB58" s="257"/>
      <c r="BC58" s="257"/>
      <c r="BD58" s="257"/>
      <c r="BE58" s="257"/>
      <c r="BF58" s="257"/>
      <c r="BG58" s="257"/>
      <c r="BH58" s="257"/>
      <c r="BI58" s="257"/>
      <c r="BJ58" s="290"/>
      <c r="BK58" s="257"/>
      <c r="BL58" s="257">
        <f t="shared" si="16"/>
        <v>0</v>
      </c>
      <c r="BM58" s="257" t="e">
        <f>#REF!</f>
        <v>#REF!</v>
      </c>
      <c r="BN58" s="257"/>
      <c r="BO58" s="257"/>
      <c r="BP58" s="257">
        <f t="shared" si="17"/>
        <v>0</v>
      </c>
      <c r="BQ58" s="257" t="e">
        <f>#REF!</f>
        <v>#REF!</v>
      </c>
      <c r="BR58" s="257"/>
      <c r="BS58" s="257"/>
      <c r="BT58" s="257"/>
    </row>
    <row r="59" spans="1:72" s="42" customFormat="1" ht="55.2" customHeight="1" x14ac:dyDescent="0.3">
      <c r="A59" s="44">
        <v>56</v>
      </c>
      <c r="B59" s="45">
        <v>715</v>
      </c>
      <c r="C59" s="45" t="s">
        <v>63</v>
      </c>
      <c r="D59" s="45">
        <v>40000</v>
      </c>
      <c r="E59" s="44">
        <v>0.56000000000000005</v>
      </c>
      <c r="F59" s="37">
        <v>0.19900000000000001</v>
      </c>
      <c r="G59" s="37">
        <v>0.14599999999999999</v>
      </c>
      <c r="H59" s="37">
        <v>0.122</v>
      </c>
      <c r="I59" s="37">
        <v>0.09</v>
      </c>
      <c r="J59" s="37">
        <v>5.5E-2</v>
      </c>
      <c r="K59" s="37">
        <v>4.1000000000000002E-2</v>
      </c>
      <c r="L59" s="37">
        <v>2.8000000000000001E-2</v>
      </c>
      <c r="M59" s="37" t="str">
        <f t="shared" si="0"/>
        <v>0.199,0.146,0.122,0.09,0.055,0.041,0.028</v>
      </c>
      <c r="N59" s="37" t="s">
        <v>59</v>
      </c>
      <c r="O59" s="37"/>
      <c r="P59" s="38">
        <f t="shared" si="1"/>
        <v>715</v>
      </c>
      <c r="Q59" s="36">
        <f t="shared" si="18"/>
        <v>65</v>
      </c>
      <c r="R59" s="37">
        <f t="shared" si="2"/>
        <v>7.7000000000000013E-2</v>
      </c>
      <c r="S59" s="36">
        <f t="shared" si="19"/>
        <v>56</v>
      </c>
      <c r="T59" s="36">
        <f t="shared" si="20"/>
        <v>65</v>
      </c>
      <c r="U59" s="36">
        <f t="shared" si="21"/>
        <v>715</v>
      </c>
      <c r="V59" s="39">
        <f t="shared" si="22"/>
        <v>6.9500000000000006E-2</v>
      </c>
      <c r="W59" s="39">
        <f t="shared" si="3"/>
        <v>4.5175000000000001</v>
      </c>
      <c r="X59" s="37">
        <f t="shared" si="23"/>
        <v>41.404999999999994</v>
      </c>
      <c r="Y59" s="39">
        <f t="shared" si="24"/>
        <v>-1.8673958333333331</v>
      </c>
      <c r="Z59" s="37"/>
      <c r="AA59" s="44">
        <v>0.35</v>
      </c>
      <c r="AB59" s="44">
        <v>0.35</v>
      </c>
      <c r="AC59" s="44">
        <v>0.35</v>
      </c>
      <c r="AD59" s="44" t="s">
        <v>60</v>
      </c>
      <c r="AE59" s="44">
        <f t="shared" si="4"/>
        <v>186.45999999999998</v>
      </c>
      <c r="AF59" s="44">
        <f t="shared" si="5"/>
        <v>227.88</v>
      </c>
      <c r="AG59" s="45" t="str">
        <f t="shared" si="6"/>
        <v>186.46 227.88</v>
      </c>
      <c r="AH59" s="44">
        <v>12</v>
      </c>
      <c r="AI59" s="47">
        <f t="shared" si="7"/>
        <v>77.710000000000008</v>
      </c>
      <c r="AJ59" s="47">
        <f t="shared" si="8"/>
        <v>94.97</v>
      </c>
      <c r="AK59" s="45" t="str">
        <f t="shared" si="9"/>
        <v>77.71 94.97</v>
      </c>
      <c r="AL59" s="36">
        <f t="shared" si="10"/>
        <v>145</v>
      </c>
      <c r="AM59" s="36">
        <f t="shared" si="11"/>
        <v>250</v>
      </c>
      <c r="AN59" s="44">
        <v>2393.5</v>
      </c>
      <c r="AO59" s="44">
        <v>226.6</v>
      </c>
      <c r="AP59" s="44">
        <v>95</v>
      </c>
      <c r="AQ59" s="35">
        <v>28</v>
      </c>
      <c r="AR59" s="46">
        <f t="shared" si="12"/>
        <v>0.74335863242428823</v>
      </c>
      <c r="AS59" s="47">
        <f t="shared" si="13"/>
        <v>1779.228886707534</v>
      </c>
      <c r="AT59" s="47">
        <f t="shared" si="14"/>
        <v>197.33563549510538</v>
      </c>
      <c r="AU59" s="48">
        <f t="shared" si="15"/>
        <v>82.183188106073175</v>
      </c>
      <c r="AV59" s="257"/>
      <c r="AW59" s="257"/>
      <c r="AX59" s="257"/>
      <c r="AY59" s="257"/>
      <c r="AZ59" s="257"/>
      <c r="BA59" s="257"/>
      <c r="BB59" s="257"/>
      <c r="BC59" s="257"/>
      <c r="BD59" s="257"/>
      <c r="BE59" s="257"/>
      <c r="BF59" s="257"/>
      <c r="BG59" s="257"/>
      <c r="BH59" s="257"/>
      <c r="BI59" s="257"/>
      <c r="BJ59" s="290"/>
      <c r="BK59" s="257"/>
      <c r="BL59" s="257">
        <f t="shared" si="16"/>
        <v>0</v>
      </c>
      <c r="BM59" s="257" t="e">
        <f>#REF!</f>
        <v>#REF!</v>
      </c>
      <c r="BN59" s="257"/>
      <c r="BO59" s="257"/>
      <c r="BP59" s="257">
        <f t="shared" si="17"/>
        <v>0</v>
      </c>
      <c r="BQ59" s="257" t="e">
        <f>#REF!</f>
        <v>#REF!</v>
      </c>
      <c r="BR59" s="257"/>
      <c r="BS59" s="257"/>
      <c r="BT59" s="257"/>
    </row>
    <row r="60" spans="1:72" s="42" customFormat="1" ht="55.2" customHeight="1" x14ac:dyDescent="0.3">
      <c r="A60" s="44">
        <v>57</v>
      </c>
      <c r="B60" s="45">
        <v>715</v>
      </c>
      <c r="C60" s="45" t="s">
        <v>64</v>
      </c>
      <c r="D60" s="45">
        <v>40000</v>
      </c>
      <c r="E60" s="44">
        <v>0.56000000000000005</v>
      </c>
      <c r="F60" s="37">
        <v>0.16300000000000001</v>
      </c>
      <c r="G60" s="37">
        <v>0.108</v>
      </c>
      <c r="H60" s="37">
        <v>8.8999999999999996E-2</v>
      </c>
      <c r="I60" s="37">
        <v>6.8000000000000005E-2</v>
      </c>
      <c r="J60" s="37">
        <v>4.8000000000000001E-2</v>
      </c>
      <c r="K60" s="37">
        <v>0.04</v>
      </c>
      <c r="L60" s="37">
        <v>3.0000000000000002E-2</v>
      </c>
      <c r="M60" s="37" t="str">
        <f t="shared" si="0"/>
        <v>0.163,0.108,0.089,0.068,0.048,0.04,0.03</v>
      </c>
      <c r="N60" s="37" t="s">
        <v>59</v>
      </c>
      <c r="O60" s="37"/>
      <c r="P60" s="38">
        <f t="shared" si="1"/>
        <v>715</v>
      </c>
      <c r="Q60" s="36">
        <f t="shared" si="18"/>
        <v>0</v>
      </c>
      <c r="R60" s="37">
        <f t="shared" si="2"/>
        <v>7.400000000000001E-2</v>
      </c>
      <c r="S60" s="36">
        <f t="shared" si="19"/>
        <v>57</v>
      </c>
      <c r="T60" s="36">
        <f t="shared" si="20"/>
        <v>0</v>
      </c>
      <c r="U60" s="36">
        <f t="shared" si="21"/>
        <v>715</v>
      </c>
      <c r="V60" s="39">
        <f t="shared" si="22"/>
        <v>7.5500000000000012E-2</v>
      </c>
      <c r="W60" s="39">
        <f t="shared" si="3"/>
        <v>0</v>
      </c>
      <c r="X60" s="37">
        <f t="shared" si="23"/>
        <v>41.404999999999994</v>
      </c>
      <c r="Y60" s="39">
        <f t="shared" si="24"/>
        <v>-1.8673958333333331</v>
      </c>
      <c r="Z60" s="37"/>
      <c r="AA60" s="44">
        <v>0.35</v>
      </c>
      <c r="AB60" s="44">
        <v>0.35</v>
      </c>
      <c r="AC60" s="44">
        <v>0.35</v>
      </c>
      <c r="AD60" s="44" t="s">
        <v>60</v>
      </c>
      <c r="AE60" s="44">
        <f t="shared" si="4"/>
        <v>186.45999999999998</v>
      </c>
      <c r="AF60" s="44">
        <f t="shared" si="5"/>
        <v>227.88</v>
      </c>
      <c r="AG60" s="45" t="str">
        <f t="shared" si="6"/>
        <v>186.46 227.88</v>
      </c>
      <c r="AH60" s="44">
        <v>12</v>
      </c>
      <c r="AI60" s="47">
        <f t="shared" si="7"/>
        <v>77.710000000000008</v>
      </c>
      <c r="AJ60" s="47">
        <f t="shared" si="8"/>
        <v>94.97</v>
      </c>
      <c r="AK60" s="45" t="str">
        <f t="shared" si="9"/>
        <v>77.71 94.97</v>
      </c>
      <c r="AL60" s="36">
        <f t="shared" si="10"/>
        <v>145</v>
      </c>
      <c r="AM60" s="36">
        <f t="shared" si="11"/>
        <v>250</v>
      </c>
      <c r="AN60" s="44">
        <v>2396.8000000000002</v>
      </c>
      <c r="AO60" s="44">
        <v>227.5</v>
      </c>
      <c r="AP60" s="44">
        <v>95</v>
      </c>
      <c r="AQ60" s="35">
        <v>28</v>
      </c>
      <c r="AR60" s="46">
        <f t="shared" si="12"/>
        <v>0.74335863242428823</v>
      </c>
      <c r="AS60" s="47">
        <f t="shared" si="13"/>
        <v>1781.6819701945342</v>
      </c>
      <c r="AT60" s="47">
        <f t="shared" si="14"/>
        <v>198.10631301214815</v>
      </c>
      <c r="AU60" s="48">
        <f t="shared" si="15"/>
        <v>82.183188106073175</v>
      </c>
      <c r="AV60" s="257"/>
      <c r="AW60" s="257"/>
      <c r="AX60" s="257"/>
      <c r="AY60" s="257"/>
      <c r="AZ60" s="257">
        <f>AY60*10^6</f>
        <v>0</v>
      </c>
      <c r="BA60" s="257" t="e">
        <f>(1/($BI$4*10^6/(0.711*10^-4*(1/AV60)^0.854))^(1/3.89))*10^6</f>
        <v>#DIV/0!</v>
      </c>
      <c r="BB60" s="257" t="e">
        <f>IF(AZ60&lt;BA60,"Safe","Unsafe")</f>
        <v>#DIV/0!</v>
      </c>
      <c r="BC60" s="257"/>
      <c r="BD60" s="257">
        <f>BC60*10^6</f>
        <v>0</v>
      </c>
      <c r="BE60" s="257">
        <f>(1/((($BI$4*10^6/(1.41*10^-8)))^(1/4.5337)))*10^6</f>
        <v>416.02417627014421</v>
      </c>
      <c r="BF60" s="257" t="str">
        <f>IF(BD60&lt;BE60,"Safe","Unsafe")</f>
        <v>Safe</v>
      </c>
      <c r="BG60" s="257"/>
      <c r="BH60" s="257"/>
      <c r="BI60" s="257">
        <v>30</v>
      </c>
      <c r="BJ60" s="290"/>
      <c r="BK60" s="257"/>
      <c r="BL60" s="257">
        <f t="shared" si="16"/>
        <v>0</v>
      </c>
      <c r="BM60" s="257" t="e">
        <f>BA60</f>
        <v>#DIV/0!</v>
      </c>
      <c r="BN60" s="257" t="e">
        <f>IF(BL60&lt;BM60,"Safe","Unsafe")</f>
        <v>#DIV/0!</v>
      </c>
      <c r="BO60" s="257"/>
      <c r="BP60" s="257">
        <f>BO60*10^6</f>
        <v>0</v>
      </c>
      <c r="BQ60" s="257">
        <f>BE60</f>
        <v>416.02417627014421</v>
      </c>
      <c r="BR60" s="257" t="str">
        <f>IF(BP60&lt;BQ60,"Safe","Unsafe")</f>
        <v>Safe</v>
      </c>
      <c r="BS60" s="257"/>
      <c r="BT60" s="257"/>
    </row>
    <row r="61" spans="1:72" s="42" customFormat="1" ht="55.2" customHeight="1" x14ac:dyDescent="0.3">
      <c r="A61" s="44">
        <v>58</v>
      </c>
      <c r="B61" s="45">
        <v>715</v>
      </c>
      <c r="C61" s="45" t="s">
        <v>65</v>
      </c>
      <c r="D61" s="45">
        <v>40000</v>
      </c>
      <c r="E61" s="44">
        <v>0.56000000000000005</v>
      </c>
      <c r="F61" s="37">
        <v>0.14399999999999999</v>
      </c>
      <c r="G61" s="37">
        <v>0.113</v>
      </c>
      <c r="H61" s="37">
        <v>9.5000000000000001E-2</v>
      </c>
      <c r="I61" s="37">
        <v>7.2999999999999995E-2</v>
      </c>
      <c r="J61" s="37">
        <v>0.05</v>
      </c>
      <c r="K61" s="37">
        <v>0.04</v>
      </c>
      <c r="L61" s="37">
        <v>2.4E-2</v>
      </c>
      <c r="M61" s="37" t="str">
        <f t="shared" si="0"/>
        <v>0.144,0.113,0.095,0.073,0.05,0.04,0.024</v>
      </c>
      <c r="N61" s="37" t="s">
        <v>59</v>
      </c>
      <c r="O61" s="37"/>
      <c r="P61" s="38">
        <f t="shared" si="1"/>
        <v>715</v>
      </c>
      <c r="Q61" s="36">
        <f t="shared" si="18"/>
        <v>0</v>
      </c>
      <c r="R61" s="37">
        <f t="shared" si="2"/>
        <v>4.8999999999999988E-2</v>
      </c>
      <c r="S61" s="36">
        <f t="shared" si="19"/>
        <v>58</v>
      </c>
      <c r="T61" s="36">
        <f t="shared" si="20"/>
        <v>0</v>
      </c>
      <c r="U61" s="36">
        <f t="shared" si="21"/>
        <v>715</v>
      </c>
      <c r="V61" s="39">
        <f t="shared" si="22"/>
        <v>6.1499999999999999E-2</v>
      </c>
      <c r="W61" s="39">
        <f t="shared" si="3"/>
        <v>0</v>
      </c>
      <c r="X61" s="37">
        <f t="shared" si="23"/>
        <v>41.404999999999994</v>
      </c>
      <c r="Y61" s="39">
        <f t="shared" si="24"/>
        <v>-1.8673958333333331</v>
      </c>
      <c r="Z61" s="37"/>
      <c r="AA61" s="44">
        <v>0.35</v>
      </c>
      <c r="AB61" s="44">
        <v>0.35</v>
      </c>
      <c r="AC61" s="44">
        <v>0.35</v>
      </c>
      <c r="AD61" s="44" t="s">
        <v>60</v>
      </c>
      <c r="AE61" s="44">
        <f t="shared" si="4"/>
        <v>186.45999999999998</v>
      </c>
      <c r="AF61" s="44">
        <f t="shared" si="5"/>
        <v>227.88</v>
      </c>
      <c r="AG61" s="45" t="str">
        <f t="shared" si="6"/>
        <v>186.46 227.88</v>
      </c>
      <c r="AH61" s="44">
        <v>12</v>
      </c>
      <c r="AI61" s="47">
        <f t="shared" si="7"/>
        <v>77.710000000000008</v>
      </c>
      <c r="AJ61" s="47">
        <f t="shared" si="8"/>
        <v>94.97</v>
      </c>
      <c r="AK61" s="45" t="str">
        <f t="shared" si="9"/>
        <v>77.71 94.97</v>
      </c>
      <c r="AL61" s="36">
        <f t="shared" si="10"/>
        <v>145</v>
      </c>
      <c r="AM61" s="36">
        <f t="shared" si="11"/>
        <v>250</v>
      </c>
      <c r="AN61" s="44">
        <v>2377.4</v>
      </c>
      <c r="AO61" s="44">
        <v>227.2</v>
      </c>
      <c r="AP61" s="44">
        <v>95</v>
      </c>
      <c r="AQ61" s="35">
        <v>28</v>
      </c>
      <c r="AR61" s="46">
        <f t="shared" si="12"/>
        <v>0.74335863242428823</v>
      </c>
      <c r="AS61" s="47">
        <f t="shared" si="13"/>
        <v>1767.260812725503</v>
      </c>
      <c r="AT61" s="47">
        <f t="shared" si="14"/>
        <v>197.84954809386474</v>
      </c>
      <c r="AU61" s="48">
        <f t="shared" si="15"/>
        <v>82.183188106073175</v>
      </c>
      <c r="AV61" s="257"/>
      <c r="AW61" s="257"/>
      <c r="AX61" s="257"/>
      <c r="AY61" s="257"/>
      <c r="AZ61" s="257"/>
      <c r="BA61" s="257"/>
      <c r="BB61" s="257"/>
      <c r="BC61" s="257"/>
      <c r="BD61" s="257"/>
      <c r="BE61" s="257"/>
      <c r="BF61" s="257"/>
      <c r="BG61" s="257"/>
      <c r="BH61" s="257"/>
      <c r="BI61" s="257"/>
      <c r="BJ61" s="290"/>
      <c r="BK61" s="257"/>
      <c r="BL61" s="257">
        <f t="shared" si="16"/>
        <v>0</v>
      </c>
      <c r="BM61" s="257" t="e">
        <f>#REF!</f>
        <v>#REF!</v>
      </c>
      <c r="BN61" s="257"/>
      <c r="BO61" s="257"/>
      <c r="BP61" s="257">
        <f t="shared" si="17"/>
        <v>0</v>
      </c>
      <c r="BQ61" s="257" t="e">
        <f>#REF!</f>
        <v>#REF!</v>
      </c>
      <c r="BR61" s="257"/>
      <c r="BS61" s="257"/>
      <c r="BT61" s="257"/>
    </row>
    <row r="62" spans="1:72" s="42" customFormat="1" ht="55.2" customHeight="1" x14ac:dyDescent="0.3">
      <c r="A62" s="44">
        <v>59</v>
      </c>
      <c r="B62" s="45">
        <v>715</v>
      </c>
      <c r="C62" s="45" t="s">
        <v>66</v>
      </c>
      <c r="D62" s="45">
        <v>40000</v>
      </c>
      <c r="E62" s="44">
        <v>0.56000000000000005</v>
      </c>
      <c r="F62" s="37">
        <v>0.14199999999999999</v>
      </c>
      <c r="G62" s="37">
        <v>0.108</v>
      </c>
      <c r="H62" s="37">
        <v>9.1999999999999998E-2</v>
      </c>
      <c r="I62" s="37">
        <v>7.0000000000000007E-2</v>
      </c>
      <c r="J62" s="37">
        <v>4.5999999999999999E-2</v>
      </c>
      <c r="K62" s="37">
        <v>3.7999999999999999E-2</v>
      </c>
      <c r="L62" s="37">
        <v>2.8000000000000001E-2</v>
      </c>
      <c r="M62" s="37" t="str">
        <f t="shared" si="0"/>
        <v>0.142,0.108,0.092,0.07,0.046,0.038,0.028</v>
      </c>
      <c r="N62" s="37" t="s">
        <v>59</v>
      </c>
      <c r="O62" s="37"/>
      <c r="P62" s="38">
        <f t="shared" si="1"/>
        <v>715</v>
      </c>
      <c r="Q62" s="36">
        <f t="shared" si="18"/>
        <v>0</v>
      </c>
      <c r="R62" s="37">
        <f t="shared" si="2"/>
        <v>4.9999999999999989E-2</v>
      </c>
      <c r="S62" s="36">
        <f t="shared" si="19"/>
        <v>59</v>
      </c>
      <c r="T62" s="36">
        <f t="shared" si="20"/>
        <v>0</v>
      </c>
      <c r="U62" s="36">
        <f t="shared" si="21"/>
        <v>715</v>
      </c>
      <c r="V62" s="39">
        <f t="shared" si="22"/>
        <v>4.9499999999999988E-2</v>
      </c>
      <c r="W62" s="39">
        <f t="shared" si="3"/>
        <v>0</v>
      </c>
      <c r="X62" s="37">
        <f t="shared" si="23"/>
        <v>41.404999999999994</v>
      </c>
      <c r="Y62" s="39">
        <f t="shared" si="24"/>
        <v>-1.8673958333333331</v>
      </c>
      <c r="Z62" s="37"/>
      <c r="AA62" s="44">
        <v>0.35</v>
      </c>
      <c r="AB62" s="44">
        <v>0.35</v>
      </c>
      <c r="AC62" s="44">
        <v>0.35</v>
      </c>
      <c r="AD62" s="44" t="s">
        <v>60</v>
      </c>
      <c r="AE62" s="44">
        <f t="shared" si="4"/>
        <v>186.45999999999998</v>
      </c>
      <c r="AF62" s="44">
        <f t="shared" si="5"/>
        <v>227.88</v>
      </c>
      <c r="AG62" s="45" t="str">
        <f t="shared" si="6"/>
        <v>186.46 227.88</v>
      </c>
      <c r="AH62" s="44">
        <v>12</v>
      </c>
      <c r="AI62" s="47">
        <f t="shared" si="7"/>
        <v>77.710000000000008</v>
      </c>
      <c r="AJ62" s="47">
        <f t="shared" si="8"/>
        <v>94.97</v>
      </c>
      <c r="AK62" s="45" t="str">
        <f t="shared" si="9"/>
        <v>77.71 94.97</v>
      </c>
      <c r="AL62" s="36">
        <f t="shared" si="10"/>
        <v>145</v>
      </c>
      <c r="AM62" s="36">
        <f t="shared" si="11"/>
        <v>250</v>
      </c>
      <c r="AN62" s="44">
        <v>2391.9</v>
      </c>
      <c r="AO62" s="44">
        <v>227.5</v>
      </c>
      <c r="AP62" s="44">
        <v>95</v>
      </c>
      <c r="AQ62" s="35">
        <v>28</v>
      </c>
      <c r="AR62" s="46">
        <f t="shared" si="12"/>
        <v>0.74335863242428823</v>
      </c>
      <c r="AS62" s="47">
        <f t="shared" si="13"/>
        <v>1778.0395128956552</v>
      </c>
      <c r="AT62" s="47">
        <f t="shared" si="14"/>
        <v>198.10631301214815</v>
      </c>
      <c r="AU62" s="48">
        <f t="shared" si="15"/>
        <v>82.183188106073175</v>
      </c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90"/>
      <c r="BK62" s="257"/>
      <c r="BL62" s="257">
        <f t="shared" si="16"/>
        <v>0</v>
      </c>
      <c r="BM62" s="257" t="e">
        <f>#REF!</f>
        <v>#REF!</v>
      </c>
      <c r="BN62" s="257"/>
      <c r="BO62" s="257"/>
      <c r="BP62" s="257">
        <f t="shared" si="17"/>
        <v>0</v>
      </c>
      <c r="BQ62" s="257" t="e">
        <f>#REF!</f>
        <v>#REF!</v>
      </c>
      <c r="BR62" s="257"/>
      <c r="BS62" s="257"/>
      <c r="BT62" s="257"/>
    </row>
    <row r="63" spans="1:72" s="42" customFormat="1" ht="55.2" customHeight="1" x14ac:dyDescent="0.3">
      <c r="A63" s="44">
        <v>60</v>
      </c>
      <c r="B63" s="45">
        <v>715</v>
      </c>
      <c r="C63" s="45" t="s">
        <v>67</v>
      </c>
      <c r="D63" s="45">
        <v>40000</v>
      </c>
      <c r="E63" s="44">
        <v>0.56000000000000005</v>
      </c>
      <c r="F63" s="37">
        <v>0.24399999999999999</v>
      </c>
      <c r="G63" s="37">
        <v>0.17100000000000001</v>
      </c>
      <c r="H63" s="37">
        <v>0.14000000000000001</v>
      </c>
      <c r="I63" s="37">
        <v>0.10299999999999999</v>
      </c>
      <c r="J63" s="37">
        <v>6.2E-2</v>
      </c>
      <c r="K63" s="37">
        <v>4.8000000000000001E-2</v>
      </c>
      <c r="L63" s="37">
        <v>3.3000000000000002E-2</v>
      </c>
      <c r="M63" s="37" t="str">
        <f t="shared" si="0"/>
        <v>0.244,0.171,0.14,0.103,0.062,0.048,0.033</v>
      </c>
      <c r="N63" s="37" t="s">
        <v>59</v>
      </c>
      <c r="O63" s="37"/>
      <c r="P63" s="38">
        <f t="shared" si="1"/>
        <v>715</v>
      </c>
      <c r="Q63" s="36">
        <f t="shared" si="18"/>
        <v>0</v>
      </c>
      <c r="R63" s="37">
        <f t="shared" si="2"/>
        <v>0.10399999999999998</v>
      </c>
      <c r="S63" s="36">
        <f t="shared" si="19"/>
        <v>60</v>
      </c>
      <c r="T63" s="36">
        <f t="shared" si="20"/>
        <v>0</v>
      </c>
      <c r="U63" s="36">
        <f t="shared" si="21"/>
        <v>715</v>
      </c>
      <c r="V63" s="39">
        <f t="shared" si="22"/>
        <v>7.6999999999999985E-2</v>
      </c>
      <c r="W63" s="39">
        <f t="shared" si="3"/>
        <v>0</v>
      </c>
      <c r="X63" s="37">
        <f t="shared" si="23"/>
        <v>41.404999999999994</v>
      </c>
      <c r="Y63" s="39">
        <f t="shared" si="24"/>
        <v>-1.8673958333333331</v>
      </c>
      <c r="Z63" s="37"/>
      <c r="AA63" s="44">
        <v>0.35</v>
      </c>
      <c r="AB63" s="44">
        <v>0.35</v>
      </c>
      <c r="AC63" s="44">
        <v>0.35</v>
      </c>
      <c r="AD63" s="44" t="s">
        <v>60</v>
      </c>
      <c r="AE63" s="44">
        <f t="shared" si="4"/>
        <v>186.45999999999998</v>
      </c>
      <c r="AF63" s="44">
        <f t="shared" si="5"/>
        <v>227.88</v>
      </c>
      <c r="AG63" s="45" t="str">
        <f t="shared" si="6"/>
        <v>186.46 227.88</v>
      </c>
      <c r="AH63" s="44">
        <v>12</v>
      </c>
      <c r="AI63" s="47">
        <f t="shared" si="7"/>
        <v>77.710000000000008</v>
      </c>
      <c r="AJ63" s="47">
        <f t="shared" si="8"/>
        <v>94.97</v>
      </c>
      <c r="AK63" s="45" t="str">
        <f t="shared" si="9"/>
        <v>77.71 94.97</v>
      </c>
      <c r="AL63" s="36">
        <f t="shared" si="10"/>
        <v>145</v>
      </c>
      <c r="AM63" s="36">
        <f t="shared" si="11"/>
        <v>250</v>
      </c>
      <c r="AN63" s="44">
        <v>2343.5</v>
      </c>
      <c r="AO63" s="44">
        <v>226.3</v>
      </c>
      <c r="AP63" s="44">
        <v>94.9</v>
      </c>
      <c r="AQ63" s="35">
        <v>28</v>
      </c>
      <c r="AR63" s="46">
        <f t="shared" si="12"/>
        <v>0.74335863242428823</v>
      </c>
      <c r="AS63" s="47">
        <f t="shared" si="13"/>
        <v>1742.0609550863194</v>
      </c>
      <c r="AT63" s="47">
        <f t="shared" si="14"/>
        <v>197.07848734982466</v>
      </c>
      <c r="AU63" s="48">
        <f t="shared" si="15"/>
        <v>82.093281630882302</v>
      </c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90"/>
      <c r="BK63" s="257"/>
      <c r="BL63" s="257">
        <f t="shared" si="16"/>
        <v>0</v>
      </c>
      <c r="BM63" s="257" t="e">
        <f>#REF!</f>
        <v>#REF!</v>
      </c>
      <c r="BN63" s="257"/>
      <c r="BO63" s="257"/>
      <c r="BP63" s="257">
        <f t="shared" si="17"/>
        <v>0</v>
      </c>
      <c r="BQ63" s="257" t="e">
        <f>#REF!</f>
        <v>#REF!</v>
      </c>
      <c r="BR63" s="257"/>
      <c r="BS63" s="257"/>
      <c r="BT63" s="257"/>
    </row>
    <row r="64" spans="1:72" s="42" customFormat="1" ht="55.2" customHeight="1" x14ac:dyDescent="0.3">
      <c r="A64" s="44">
        <v>61</v>
      </c>
      <c r="B64" s="45">
        <v>780</v>
      </c>
      <c r="C64" s="45" t="s">
        <v>63</v>
      </c>
      <c r="D64" s="45">
        <v>40000</v>
      </c>
      <c r="E64" s="44">
        <v>0.56000000000000005</v>
      </c>
      <c r="F64" s="37">
        <v>0.18099999999999999</v>
      </c>
      <c r="G64" s="37">
        <v>0.151</v>
      </c>
      <c r="H64" s="37">
        <v>0.124</v>
      </c>
      <c r="I64" s="37">
        <v>8.5000000000000006E-2</v>
      </c>
      <c r="J64" s="37">
        <v>5.0999999999999997E-2</v>
      </c>
      <c r="K64" s="37">
        <v>3.9E-2</v>
      </c>
      <c r="L64" s="37">
        <v>2.5999999999999999E-2</v>
      </c>
      <c r="M64" s="37" t="str">
        <f t="shared" si="0"/>
        <v>0.181,0.151,0.124,0.085,0.051,0.039,0.026</v>
      </c>
      <c r="N64" s="37" t="s">
        <v>59</v>
      </c>
      <c r="O64" s="37"/>
      <c r="P64" s="38">
        <f t="shared" si="1"/>
        <v>780</v>
      </c>
      <c r="Q64" s="36">
        <f t="shared" si="18"/>
        <v>65</v>
      </c>
      <c r="R64" s="37">
        <f t="shared" si="2"/>
        <v>5.6999999999999995E-2</v>
      </c>
      <c r="S64" s="36">
        <f t="shared" si="19"/>
        <v>61</v>
      </c>
      <c r="T64" s="36">
        <f t="shared" si="20"/>
        <v>65</v>
      </c>
      <c r="U64" s="36">
        <f t="shared" si="21"/>
        <v>780</v>
      </c>
      <c r="V64" s="39">
        <f t="shared" si="22"/>
        <v>8.0499999999999988E-2</v>
      </c>
      <c r="W64" s="39">
        <f t="shared" si="3"/>
        <v>5.232499999999999</v>
      </c>
      <c r="X64" s="37">
        <f t="shared" si="23"/>
        <v>46.637499999999996</v>
      </c>
      <c r="Y64" s="39">
        <f t="shared" si="24"/>
        <v>-0.56875000000000142</v>
      </c>
      <c r="Z64" s="37"/>
      <c r="AA64" s="44">
        <v>0.35</v>
      </c>
      <c r="AB64" s="44">
        <v>0.35</v>
      </c>
      <c r="AC64" s="44">
        <v>0.35</v>
      </c>
      <c r="AD64" s="44" t="s">
        <v>60</v>
      </c>
      <c r="AE64" s="44">
        <f t="shared" si="4"/>
        <v>186.45999999999998</v>
      </c>
      <c r="AF64" s="44">
        <f t="shared" si="5"/>
        <v>227.88</v>
      </c>
      <c r="AG64" s="45" t="str">
        <f t="shared" si="6"/>
        <v>186.46 227.88</v>
      </c>
      <c r="AH64" s="44">
        <v>12</v>
      </c>
      <c r="AI64" s="47">
        <f t="shared" si="7"/>
        <v>77.710000000000008</v>
      </c>
      <c r="AJ64" s="47">
        <f t="shared" si="8"/>
        <v>94.97</v>
      </c>
      <c r="AK64" s="45" t="str">
        <f t="shared" si="9"/>
        <v>77.71 94.97</v>
      </c>
      <c r="AL64" s="36">
        <f t="shared" si="10"/>
        <v>145</v>
      </c>
      <c r="AM64" s="36">
        <f t="shared" si="11"/>
        <v>250</v>
      </c>
      <c r="AN64" s="44">
        <v>2395.1999999999998</v>
      </c>
      <c r="AO64" s="44">
        <v>225.7</v>
      </c>
      <c r="AP64" s="44">
        <v>95</v>
      </c>
      <c r="AQ64" s="35">
        <v>28</v>
      </c>
      <c r="AR64" s="46">
        <f t="shared" si="12"/>
        <v>0.74335863242428823</v>
      </c>
      <c r="AS64" s="47">
        <f t="shared" si="13"/>
        <v>1780.4925963826549</v>
      </c>
      <c r="AT64" s="47">
        <f t="shared" si="14"/>
        <v>196.5638061999546</v>
      </c>
      <c r="AU64" s="48">
        <f t="shared" si="15"/>
        <v>82.183188106073175</v>
      </c>
      <c r="AV64" s="257"/>
      <c r="AW64" s="257"/>
      <c r="AX64" s="257"/>
      <c r="AY64" s="257"/>
      <c r="AZ64" s="257"/>
      <c r="BA64" s="257"/>
      <c r="BB64" s="257"/>
      <c r="BC64" s="257"/>
      <c r="BD64" s="257"/>
      <c r="BE64" s="257"/>
      <c r="BF64" s="257"/>
      <c r="BG64" s="257"/>
      <c r="BH64" s="257"/>
      <c r="BI64" s="257"/>
      <c r="BJ64" s="290"/>
      <c r="BK64" s="257"/>
      <c r="BL64" s="257">
        <f t="shared" si="16"/>
        <v>0</v>
      </c>
      <c r="BM64" s="257" t="e">
        <f>#REF!</f>
        <v>#REF!</v>
      </c>
      <c r="BN64" s="257"/>
      <c r="BO64" s="257"/>
      <c r="BP64" s="257">
        <f t="shared" si="17"/>
        <v>0</v>
      </c>
      <c r="BQ64" s="257" t="e">
        <f>#REF!</f>
        <v>#REF!</v>
      </c>
      <c r="BR64" s="257"/>
      <c r="BS64" s="257"/>
      <c r="BT64" s="257"/>
    </row>
    <row r="65" spans="1:73" s="42" customFormat="1" ht="55.2" customHeight="1" x14ac:dyDescent="0.3">
      <c r="A65" s="44">
        <v>62</v>
      </c>
      <c r="B65" s="45">
        <v>780</v>
      </c>
      <c r="C65" s="45" t="s">
        <v>64</v>
      </c>
      <c r="D65" s="45">
        <v>40000</v>
      </c>
      <c r="E65" s="44">
        <v>0.56000000000000005</v>
      </c>
      <c r="F65" s="37">
        <v>0.16</v>
      </c>
      <c r="G65" s="37">
        <v>0.126</v>
      </c>
      <c r="H65" s="37">
        <v>0.111</v>
      </c>
      <c r="I65" s="37">
        <v>8.8999999999999996E-2</v>
      </c>
      <c r="J65" s="37">
        <v>6.3E-2</v>
      </c>
      <c r="K65" s="37">
        <v>5.2999999999999999E-2</v>
      </c>
      <c r="L65" s="37">
        <v>4.7E-2</v>
      </c>
      <c r="M65" s="37" t="str">
        <f t="shared" si="0"/>
        <v>0.16,0.126,0.111,0.089,0.063,0.053,0.047</v>
      </c>
      <c r="N65" s="37" t="s">
        <v>59</v>
      </c>
      <c r="O65" s="37"/>
      <c r="P65" s="38">
        <f t="shared" si="1"/>
        <v>780</v>
      </c>
      <c r="Q65" s="36">
        <f t="shared" si="18"/>
        <v>0</v>
      </c>
      <c r="R65" s="37">
        <f t="shared" si="2"/>
        <v>4.9000000000000002E-2</v>
      </c>
      <c r="S65" s="36">
        <f t="shared" si="19"/>
        <v>62</v>
      </c>
      <c r="T65" s="36">
        <f t="shared" si="20"/>
        <v>0</v>
      </c>
      <c r="U65" s="36">
        <f t="shared" si="21"/>
        <v>780</v>
      </c>
      <c r="V65" s="39">
        <f t="shared" si="22"/>
        <v>5.2999999999999999E-2</v>
      </c>
      <c r="W65" s="39">
        <f t="shared" si="3"/>
        <v>0</v>
      </c>
      <c r="X65" s="37">
        <f t="shared" si="23"/>
        <v>46.637499999999996</v>
      </c>
      <c r="Y65" s="39">
        <f t="shared" si="24"/>
        <v>-0.56875000000000142</v>
      </c>
      <c r="Z65" s="37"/>
      <c r="AA65" s="44">
        <v>0.35</v>
      </c>
      <c r="AB65" s="44">
        <v>0.35</v>
      </c>
      <c r="AC65" s="44">
        <v>0.35</v>
      </c>
      <c r="AD65" s="44" t="s">
        <v>60</v>
      </c>
      <c r="AE65" s="44">
        <f t="shared" si="4"/>
        <v>186.45999999999998</v>
      </c>
      <c r="AF65" s="44">
        <f t="shared" si="5"/>
        <v>227.88</v>
      </c>
      <c r="AG65" s="45" t="str">
        <f t="shared" si="6"/>
        <v>186.46 227.88</v>
      </c>
      <c r="AH65" s="44">
        <v>12</v>
      </c>
      <c r="AI65" s="47">
        <f t="shared" si="7"/>
        <v>77.710000000000008</v>
      </c>
      <c r="AJ65" s="47">
        <f t="shared" si="8"/>
        <v>94.97</v>
      </c>
      <c r="AK65" s="45" t="str">
        <f t="shared" si="9"/>
        <v>77.71 94.97</v>
      </c>
      <c r="AL65" s="36">
        <f t="shared" si="10"/>
        <v>145</v>
      </c>
      <c r="AM65" s="36">
        <f t="shared" si="11"/>
        <v>250</v>
      </c>
      <c r="AN65" s="44">
        <v>2390.3000000000002</v>
      </c>
      <c r="AO65" s="44">
        <v>227.5</v>
      </c>
      <c r="AP65" s="44">
        <v>95</v>
      </c>
      <c r="AQ65" s="35">
        <v>28</v>
      </c>
      <c r="AR65" s="46">
        <f t="shared" si="12"/>
        <v>0.74335863242428823</v>
      </c>
      <c r="AS65" s="47">
        <f t="shared" si="13"/>
        <v>1776.8501390837764</v>
      </c>
      <c r="AT65" s="47">
        <f t="shared" si="14"/>
        <v>198.10631301214815</v>
      </c>
      <c r="AU65" s="48">
        <f t="shared" si="15"/>
        <v>82.183188106073175</v>
      </c>
      <c r="AV65" s="257"/>
      <c r="AW65" s="257"/>
      <c r="AX65" s="257"/>
      <c r="AY65" s="257"/>
      <c r="AZ65" s="257"/>
      <c r="BA65" s="257"/>
      <c r="BB65" s="257"/>
      <c r="BC65" s="257"/>
      <c r="BD65" s="257"/>
      <c r="BE65" s="257"/>
      <c r="BF65" s="257"/>
      <c r="BG65" s="257"/>
      <c r="BH65" s="257"/>
      <c r="BI65" s="257"/>
      <c r="BJ65" s="290"/>
      <c r="BK65" s="257"/>
      <c r="BL65" s="257">
        <f t="shared" si="16"/>
        <v>0</v>
      </c>
      <c r="BM65" s="257" t="e">
        <f>#REF!</f>
        <v>#REF!</v>
      </c>
      <c r="BN65" s="257"/>
      <c r="BO65" s="257"/>
      <c r="BP65" s="257">
        <f>BO60*10^6</f>
        <v>0</v>
      </c>
      <c r="BQ65" s="257" t="e">
        <f>#REF!</f>
        <v>#REF!</v>
      </c>
      <c r="BR65" s="257"/>
      <c r="BS65" s="257"/>
      <c r="BT65" s="257"/>
      <c r="BU65" s="255"/>
    </row>
    <row r="66" spans="1:73" s="42" customFormat="1" ht="55.2" customHeight="1" x14ac:dyDescent="0.3">
      <c r="A66" s="44">
        <v>63</v>
      </c>
      <c r="B66" s="45">
        <v>780</v>
      </c>
      <c r="C66" s="45" t="s">
        <v>65</v>
      </c>
      <c r="D66" s="45">
        <v>40000</v>
      </c>
      <c r="E66" s="44">
        <v>0.56000000000000005</v>
      </c>
      <c r="F66" s="37">
        <v>0.315</v>
      </c>
      <c r="G66" s="37">
        <v>0.24399999999999999</v>
      </c>
      <c r="H66" s="37">
        <v>0.20599999999999999</v>
      </c>
      <c r="I66" s="37">
        <v>0.158</v>
      </c>
      <c r="J66" s="37">
        <v>9.8000000000000004E-2</v>
      </c>
      <c r="K66" s="37">
        <v>7.4999999999999997E-2</v>
      </c>
      <c r="L66" s="37">
        <v>5.5E-2</v>
      </c>
      <c r="M66" s="37" t="str">
        <f t="shared" si="0"/>
        <v>0.315,0.244,0.206,0.158,0.098,0.075,0.055</v>
      </c>
      <c r="N66" s="37" t="s">
        <v>59</v>
      </c>
      <c r="O66" s="37"/>
      <c r="P66" s="38">
        <f t="shared" si="1"/>
        <v>780</v>
      </c>
      <c r="Q66" s="36">
        <f t="shared" si="18"/>
        <v>0</v>
      </c>
      <c r="R66" s="37">
        <f t="shared" si="2"/>
        <v>0.10900000000000001</v>
      </c>
      <c r="S66" s="36">
        <f t="shared" si="19"/>
        <v>63</v>
      </c>
      <c r="T66" s="36">
        <f t="shared" si="20"/>
        <v>0</v>
      </c>
      <c r="U66" s="36">
        <f t="shared" si="21"/>
        <v>780</v>
      </c>
      <c r="V66" s="39">
        <f t="shared" si="22"/>
        <v>7.9000000000000015E-2</v>
      </c>
      <c r="W66" s="39">
        <f t="shared" si="3"/>
        <v>0</v>
      </c>
      <c r="X66" s="37">
        <f t="shared" si="23"/>
        <v>46.637499999999996</v>
      </c>
      <c r="Y66" s="39">
        <f t="shared" si="24"/>
        <v>-0.56875000000000142</v>
      </c>
      <c r="Z66" s="37"/>
      <c r="AA66" s="44">
        <v>0.35</v>
      </c>
      <c r="AB66" s="44">
        <v>0.35</v>
      </c>
      <c r="AC66" s="44">
        <v>0.35</v>
      </c>
      <c r="AD66" s="44" t="s">
        <v>60</v>
      </c>
      <c r="AE66" s="44">
        <f t="shared" si="4"/>
        <v>186.45999999999998</v>
      </c>
      <c r="AF66" s="44">
        <f t="shared" si="5"/>
        <v>227.88</v>
      </c>
      <c r="AG66" s="45" t="str">
        <f t="shared" si="6"/>
        <v>186.46 227.88</v>
      </c>
      <c r="AH66" s="44">
        <v>12</v>
      </c>
      <c r="AI66" s="47">
        <f t="shared" si="7"/>
        <v>77.710000000000008</v>
      </c>
      <c r="AJ66" s="47">
        <f t="shared" si="8"/>
        <v>94.97</v>
      </c>
      <c r="AK66" s="45" t="str">
        <f t="shared" si="9"/>
        <v>77.71 94.97</v>
      </c>
      <c r="AL66" s="36">
        <f t="shared" si="10"/>
        <v>145</v>
      </c>
      <c r="AM66" s="36">
        <f t="shared" si="11"/>
        <v>250</v>
      </c>
      <c r="AN66" s="44">
        <v>2388.6999999999998</v>
      </c>
      <c r="AO66" s="44">
        <v>227.8</v>
      </c>
      <c r="AP66" s="44">
        <v>94.9</v>
      </c>
      <c r="AQ66" s="35">
        <v>28</v>
      </c>
      <c r="AR66" s="46">
        <f t="shared" si="12"/>
        <v>0.74335863242428823</v>
      </c>
      <c r="AS66" s="47">
        <f t="shared" si="13"/>
        <v>1775.6607652718972</v>
      </c>
      <c r="AT66" s="47">
        <f t="shared" si="14"/>
        <v>198.36295065169023</v>
      </c>
      <c r="AU66" s="48">
        <f t="shared" si="15"/>
        <v>82.093281630882302</v>
      </c>
      <c r="AV66" s="257"/>
      <c r="AW66" s="257"/>
      <c r="AX66" s="257"/>
      <c r="AY66" s="257"/>
      <c r="AZ66" s="257"/>
      <c r="BA66" s="257"/>
      <c r="BB66" s="257"/>
      <c r="BC66" s="257"/>
      <c r="BD66" s="257"/>
      <c r="BE66" s="257"/>
      <c r="BF66" s="257"/>
      <c r="BG66" s="257"/>
      <c r="BH66" s="257"/>
      <c r="BI66" s="257"/>
      <c r="BJ66" s="290"/>
      <c r="BK66" s="257"/>
      <c r="BL66" s="257">
        <f t="shared" si="16"/>
        <v>0</v>
      </c>
      <c r="BM66" s="257" t="e">
        <f>#REF!</f>
        <v>#REF!</v>
      </c>
      <c r="BN66" s="257"/>
      <c r="BO66" s="257"/>
      <c r="BP66" s="257">
        <f t="shared" si="17"/>
        <v>0</v>
      </c>
      <c r="BQ66" s="257" t="e">
        <f>#REF!</f>
        <v>#REF!</v>
      </c>
      <c r="BR66" s="257"/>
      <c r="BS66" s="257"/>
      <c r="BT66" s="257"/>
      <c r="BU66" s="255"/>
    </row>
    <row r="67" spans="1:73" s="42" customFormat="1" ht="55.2" customHeight="1" x14ac:dyDescent="0.3">
      <c r="A67" s="44">
        <v>64</v>
      </c>
      <c r="B67" s="45">
        <v>780</v>
      </c>
      <c r="C67" s="45" t="s">
        <v>66</v>
      </c>
      <c r="D67" s="45">
        <v>40000</v>
      </c>
      <c r="E67" s="44">
        <v>0.56000000000000005</v>
      </c>
      <c r="F67" s="37">
        <v>0.184</v>
      </c>
      <c r="G67" s="37">
        <v>0.14000000000000001</v>
      </c>
      <c r="H67" s="37">
        <v>0.11800000000000001</v>
      </c>
      <c r="I67" s="37">
        <v>9.1999999999999998E-2</v>
      </c>
      <c r="J67" s="37">
        <v>5.7000000000000002E-2</v>
      </c>
      <c r="K67" s="37">
        <v>4.2000000000000003E-2</v>
      </c>
      <c r="L67" s="37">
        <v>2.1000000000000001E-2</v>
      </c>
      <c r="M67" s="37" t="str">
        <f t="shared" si="0"/>
        <v>0.184,0.14,0.118,0.092,0.057,0.042,0.021</v>
      </c>
      <c r="N67" s="37" t="s">
        <v>59</v>
      </c>
      <c r="O67" s="37"/>
      <c r="P67" s="38">
        <f t="shared" si="1"/>
        <v>780</v>
      </c>
      <c r="Q67" s="36">
        <f t="shared" si="18"/>
        <v>0</v>
      </c>
      <c r="R67" s="37">
        <f t="shared" si="2"/>
        <v>6.5999999999999989E-2</v>
      </c>
      <c r="S67" s="36">
        <f t="shared" si="19"/>
        <v>64</v>
      </c>
      <c r="T67" s="36">
        <f t="shared" si="20"/>
        <v>0</v>
      </c>
      <c r="U67" s="36">
        <f t="shared" si="21"/>
        <v>780</v>
      </c>
      <c r="V67" s="39">
        <f t="shared" si="22"/>
        <v>8.7499999999999994E-2</v>
      </c>
      <c r="W67" s="39">
        <f t="shared" si="3"/>
        <v>0</v>
      </c>
      <c r="X67" s="37">
        <f t="shared" si="23"/>
        <v>46.637499999999996</v>
      </c>
      <c r="Y67" s="39">
        <f t="shared" si="24"/>
        <v>-0.56875000000000142</v>
      </c>
      <c r="Z67" s="37"/>
      <c r="AA67" s="44">
        <v>0.35</v>
      </c>
      <c r="AB67" s="44">
        <v>0.35</v>
      </c>
      <c r="AC67" s="44">
        <v>0.35</v>
      </c>
      <c r="AD67" s="44" t="s">
        <v>60</v>
      </c>
      <c r="AE67" s="44">
        <f t="shared" si="4"/>
        <v>186.45999999999998</v>
      </c>
      <c r="AF67" s="44">
        <f t="shared" si="5"/>
        <v>227.88</v>
      </c>
      <c r="AG67" s="45" t="str">
        <f t="shared" si="6"/>
        <v>186.46 227.88</v>
      </c>
      <c r="AH67" s="44">
        <v>12</v>
      </c>
      <c r="AI67" s="47">
        <f t="shared" si="7"/>
        <v>77.710000000000008</v>
      </c>
      <c r="AJ67" s="47">
        <f t="shared" si="8"/>
        <v>94.97</v>
      </c>
      <c r="AK67" s="45" t="str">
        <f t="shared" si="9"/>
        <v>77.71 94.97</v>
      </c>
      <c r="AL67" s="36">
        <f t="shared" si="10"/>
        <v>145</v>
      </c>
      <c r="AM67" s="36">
        <f t="shared" si="11"/>
        <v>250</v>
      </c>
      <c r="AN67" s="44">
        <v>2400</v>
      </c>
      <c r="AO67" s="44">
        <v>226.2</v>
      </c>
      <c r="AP67" s="44">
        <v>95</v>
      </c>
      <c r="AQ67" s="35">
        <v>28</v>
      </c>
      <c r="AR67" s="46">
        <f t="shared" si="12"/>
        <v>0.74335863242428823</v>
      </c>
      <c r="AS67" s="47">
        <f t="shared" si="13"/>
        <v>1784.0607178182918</v>
      </c>
      <c r="AT67" s="47">
        <f t="shared" si="14"/>
        <v>196.99274282220401</v>
      </c>
      <c r="AU67" s="48">
        <f t="shared" si="15"/>
        <v>82.183188106073175</v>
      </c>
      <c r="AV67" s="257"/>
      <c r="AW67" s="257"/>
      <c r="AX67" s="257"/>
      <c r="AY67" s="257"/>
      <c r="AZ67" s="257"/>
      <c r="BA67" s="257"/>
      <c r="BB67" s="257"/>
      <c r="BC67" s="257"/>
      <c r="BD67" s="257"/>
      <c r="BE67" s="257"/>
      <c r="BF67" s="257"/>
      <c r="BG67" s="257"/>
      <c r="BH67" s="257"/>
      <c r="BI67" s="257"/>
      <c r="BJ67" s="290"/>
      <c r="BK67" s="257"/>
      <c r="BL67" s="257">
        <f t="shared" si="16"/>
        <v>0</v>
      </c>
      <c r="BM67" s="257" t="e">
        <f>#REF!</f>
        <v>#REF!</v>
      </c>
      <c r="BN67" s="257"/>
      <c r="BO67" s="257"/>
      <c r="BP67" s="257">
        <f t="shared" si="17"/>
        <v>0</v>
      </c>
      <c r="BQ67" s="257" t="e">
        <f>#REF!</f>
        <v>#REF!</v>
      </c>
      <c r="BR67" s="257"/>
      <c r="BS67" s="257"/>
      <c r="BT67" s="257"/>
      <c r="BU67" s="255"/>
    </row>
    <row r="68" spans="1:73" s="42" customFormat="1" ht="55.2" customHeight="1" x14ac:dyDescent="0.3">
      <c r="A68" s="44">
        <v>65</v>
      </c>
      <c r="B68" s="45">
        <v>780</v>
      </c>
      <c r="C68" s="45" t="s">
        <v>67</v>
      </c>
      <c r="D68" s="45">
        <v>40000</v>
      </c>
      <c r="E68" s="44">
        <v>0.56000000000000005</v>
      </c>
      <c r="F68" s="37">
        <v>0.19700000000000001</v>
      </c>
      <c r="G68" s="37">
        <v>0.14199999999999999</v>
      </c>
      <c r="H68" s="37">
        <v>0.123</v>
      </c>
      <c r="I68" s="37">
        <v>9.7000000000000003E-2</v>
      </c>
      <c r="J68" s="37">
        <v>6.7000000000000004E-2</v>
      </c>
      <c r="K68" s="37">
        <v>5.3999999999999999E-2</v>
      </c>
      <c r="L68" s="37">
        <v>3.9E-2</v>
      </c>
      <c r="M68" s="37" t="str">
        <f t="shared" si="0"/>
        <v>0.197,0.142,0.123,0.097,0.067,0.054,0.039</v>
      </c>
      <c r="N68" s="37" t="s">
        <v>59</v>
      </c>
      <c r="O68" s="37"/>
      <c r="P68" s="38">
        <f t="shared" si="1"/>
        <v>780</v>
      </c>
      <c r="Q68" s="36">
        <f t="shared" si="18"/>
        <v>0</v>
      </c>
      <c r="R68" s="37">
        <f t="shared" si="2"/>
        <v>7.400000000000001E-2</v>
      </c>
      <c r="S68" s="36">
        <f t="shared" si="19"/>
        <v>65</v>
      </c>
      <c r="T68" s="36">
        <f t="shared" si="20"/>
        <v>0</v>
      </c>
      <c r="U68" s="36">
        <f t="shared" si="21"/>
        <v>780</v>
      </c>
      <c r="V68" s="39">
        <f t="shared" si="22"/>
        <v>7.0000000000000007E-2</v>
      </c>
      <c r="W68" s="39">
        <f t="shared" si="3"/>
        <v>0</v>
      </c>
      <c r="X68" s="37">
        <f t="shared" si="23"/>
        <v>46.637499999999996</v>
      </c>
      <c r="Y68" s="39">
        <f t="shared" si="24"/>
        <v>-0.56875000000000142</v>
      </c>
      <c r="Z68" s="37"/>
      <c r="AA68" s="44">
        <v>0.35</v>
      </c>
      <c r="AB68" s="44">
        <v>0.35</v>
      </c>
      <c r="AC68" s="44">
        <v>0.35</v>
      </c>
      <c r="AD68" s="44" t="s">
        <v>60</v>
      </c>
      <c r="AE68" s="44">
        <f t="shared" si="4"/>
        <v>186.45999999999998</v>
      </c>
      <c r="AF68" s="44">
        <f t="shared" si="5"/>
        <v>227.88</v>
      </c>
      <c r="AG68" s="45" t="str">
        <f t="shared" si="6"/>
        <v>186.46 227.88</v>
      </c>
      <c r="AH68" s="44">
        <v>12</v>
      </c>
      <c r="AI68" s="47">
        <f t="shared" si="7"/>
        <v>77.710000000000008</v>
      </c>
      <c r="AJ68" s="47">
        <f t="shared" si="8"/>
        <v>94.97</v>
      </c>
      <c r="AK68" s="45" t="str">
        <f t="shared" si="9"/>
        <v>77.71 94.97</v>
      </c>
      <c r="AL68" s="36">
        <f t="shared" si="10"/>
        <v>145</v>
      </c>
      <c r="AM68" s="36">
        <f t="shared" si="11"/>
        <v>250</v>
      </c>
      <c r="AN68" s="44">
        <v>2375.8000000000002</v>
      </c>
      <c r="AO68" s="44">
        <v>226.7</v>
      </c>
      <c r="AP68" s="44">
        <v>95</v>
      </c>
      <c r="AQ68" s="35">
        <v>28</v>
      </c>
      <c r="AR68" s="46">
        <f t="shared" si="12"/>
        <v>0.74335863242428823</v>
      </c>
      <c r="AS68" s="47">
        <f t="shared" si="13"/>
        <v>1766.0714389136242</v>
      </c>
      <c r="AT68" s="47">
        <f t="shared" si="14"/>
        <v>197.42132309316551</v>
      </c>
      <c r="AU68" s="48">
        <f t="shared" si="15"/>
        <v>82.183188106073175</v>
      </c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90"/>
      <c r="BK68" s="257"/>
      <c r="BL68" s="257">
        <f t="shared" si="16"/>
        <v>0</v>
      </c>
      <c r="BM68" s="257" t="e">
        <f>#REF!</f>
        <v>#REF!</v>
      </c>
      <c r="BN68" s="257"/>
      <c r="BO68" s="257"/>
      <c r="BP68" s="257">
        <f t="shared" si="17"/>
        <v>0</v>
      </c>
      <c r="BQ68" s="257" t="e">
        <f>#REF!</f>
        <v>#REF!</v>
      </c>
      <c r="BR68" s="257"/>
      <c r="BS68" s="257"/>
      <c r="BT68" s="257"/>
      <c r="BU68" s="255"/>
    </row>
    <row r="69" spans="1:73" s="42" customFormat="1" ht="55.2" customHeight="1" x14ac:dyDescent="0.3">
      <c r="A69" s="44">
        <v>66</v>
      </c>
      <c r="B69" s="45">
        <v>840</v>
      </c>
      <c r="C69" s="45" t="s">
        <v>63</v>
      </c>
      <c r="D69" s="45">
        <v>40000</v>
      </c>
      <c r="E69" s="44">
        <v>0.56000000000000005</v>
      </c>
      <c r="F69" s="37">
        <v>0.19500000000000001</v>
      </c>
      <c r="G69" s="37">
        <v>0.14199999999999999</v>
      </c>
      <c r="H69" s="37">
        <v>0.129</v>
      </c>
      <c r="I69" s="37">
        <v>8.5000000000000006E-2</v>
      </c>
      <c r="J69" s="37">
        <v>5.8000000000000003E-2</v>
      </c>
      <c r="K69" s="37">
        <v>4.8000000000000001E-2</v>
      </c>
      <c r="L69" s="37">
        <v>2.5000000000000001E-2</v>
      </c>
      <c r="M69" s="37" t="str">
        <f t="shared" si="0"/>
        <v>0.195,0.142,0.129,0.085,0.058,0.048,0.025</v>
      </c>
      <c r="N69" s="37" t="s">
        <v>59</v>
      </c>
      <c r="O69" s="37"/>
      <c r="P69" s="38">
        <f t="shared" ref="P69:P73" si="33">+B69</f>
        <v>840</v>
      </c>
      <c r="Q69" s="36">
        <f t="shared" si="18"/>
        <v>60</v>
      </c>
      <c r="R69" s="37">
        <f t="shared" ref="R69:R73" si="34">+F69-H69</f>
        <v>6.6000000000000003E-2</v>
      </c>
      <c r="S69" s="36">
        <f t="shared" si="19"/>
        <v>66</v>
      </c>
      <c r="T69" s="36">
        <f t="shared" si="20"/>
        <v>60</v>
      </c>
      <c r="U69" s="36">
        <f t="shared" si="21"/>
        <v>840</v>
      </c>
      <c r="V69" s="39">
        <f t="shared" si="22"/>
        <v>7.0000000000000007E-2</v>
      </c>
      <c r="W69" s="39">
        <f t="shared" ref="W69:W73" si="35">V69*T69</f>
        <v>4.2</v>
      </c>
      <c r="X69" s="37">
        <f t="shared" si="23"/>
        <v>50.837499999999999</v>
      </c>
      <c r="Y69" s="39">
        <f t="shared" si="24"/>
        <v>0</v>
      </c>
      <c r="Z69" s="37"/>
      <c r="AA69" s="44">
        <v>0.35</v>
      </c>
      <c r="AB69" s="44">
        <v>0.35</v>
      </c>
      <c r="AC69" s="44">
        <v>0.35</v>
      </c>
      <c r="AD69" s="44" t="s">
        <v>60</v>
      </c>
      <c r="AE69" s="44">
        <f t="shared" ref="AE69:AE73" si="36">ROUNDUP(0.2*(AM69)^0.45*AI69,2)</f>
        <v>186.45999999999998</v>
      </c>
      <c r="AF69" s="44">
        <f t="shared" ref="AF69:AF73" si="37">ROUNDUP(0.2*(AM69)^0.45*AJ69,2)</f>
        <v>227.88</v>
      </c>
      <c r="AG69" s="45" t="str">
        <f t="shared" ref="AG69:AG73" si="38">CONCATENATE(AE69," ",AF69)</f>
        <v>186.46 227.88</v>
      </c>
      <c r="AH69" s="44">
        <v>12</v>
      </c>
      <c r="AI69" s="47">
        <f t="shared" ref="AI69:AI73" si="39">ROUNDUP(0.9*17.6*AH69^0.64,2)</f>
        <v>77.710000000000008</v>
      </c>
      <c r="AJ69" s="47">
        <f t="shared" ref="AJ69:AJ73" si="40">ROUNDUP(1.1*17.6*AH69^0.64,2)</f>
        <v>94.97</v>
      </c>
      <c r="AK69" s="45" t="str">
        <f t="shared" ref="AK69:AK73" si="41">CONCATENATE(AI69," ",AJ69)</f>
        <v>77.71 94.97</v>
      </c>
      <c r="AL69" s="36">
        <f t="shared" ref="AL69:AL73" si="42">50+95</f>
        <v>145</v>
      </c>
      <c r="AM69" s="36">
        <f t="shared" ref="AM69:AM73" si="43">115+135</f>
        <v>250</v>
      </c>
      <c r="AN69" s="44">
        <v>2398.4</v>
      </c>
      <c r="AO69" s="44">
        <v>227</v>
      </c>
      <c r="AP69" s="44">
        <v>95</v>
      </c>
      <c r="AQ69" s="35">
        <v>28</v>
      </c>
      <c r="AR69" s="46">
        <f t="shared" si="12"/>
        <v>0.74335863242428823</v>
      </c>
      <c r="AS69" s="47">
        <f t="shared" ref="AS69:AS73" si="44">AR69*AN69</f>
        <v>1782.871344006413</v>
      </c>
      <c r="AT69" s="47">
        <f t="shared" ref="AT69:AT73" si="45">10.5523*AO69^0.624-113.857</f>
        <v>197.67830065706644</v>
      </c>
      <c r="AU69" s="48">
        <f t="shared" ref="AU69:AU73" si="46">3.351*AP69^0.7688-28.9</f>
        <v>82.183188106073175</v>
      </c>
      <c r="AV69" s="257"/>
      <c r="AW69" s="257"/>
      <c r="AX69" s="257"/>
      <c r="AY69" s="257"/>
      <c r="AZ69" s="257"/>
      <c r="BA69" s="257"/>
      <c r="BB69" s="257"/>
      <c r="BC69" s="257"/>
      <c r="BD69" s="257"/>
      <c r="BE69" s="257"/>
      <c r="BF69" s="257"/>
      <c r="BG69" s="257"/>
      <c r="BH69" s="257"/>
      <c r="BI69" s="257"/>
      <c r="BJ69" s="290"/>
      <c r="BK69" s="257"/>
      <c r="BL69" s="257">
        <f t="shared" ref="BL69:BL73" si="47">BK69*10^6</f>
        <v>0</v>
      </c>
      <c r="BM69" s="257" t="e">
        <f>#REF!</f>
        <v>#REF!</v>
      </c>
      <c r="BN69" s="257"/>
      <c r="BO69" s="257"/>
      <c r="BP69" s="257">
        <f t="shared" ref="BP69:BP73" si="48">BO69*10^6</f>
        <v>0</v>
      </c>
      <c r="BQ69" s="257" t="e">
        <f>#REF!</f>
        <v>#REF!</v>
      </c>
      <c r="BR69" s="257"/>
      <c r="BS69" s="257"/>
      <c r="BT69" s="257"/>
      <c r="BU69" s="255"/>
    </row>
    <row r="70" spans="1:73" s="42" customFormat="1" ht="55.2" customHeight="1" x14ac:dyDescent="0.3">
      <c r="A70" s="44">
        <v>67</v>
      </c>
      <c r="B70" s="45">
        <v>840</v>
      </c>
      <c r="C70" s="45" t="s">
        <v>64</v>
      </c>
      <c r="D70" s="45">
        <v>40000</v>
      </c>
      <c r="E70" s="44">
        <v>0.56000000000000005</v>
      </c>
      <c r="F70" s="37">
        <v>0.28599999999999998</v>
      </c>
      <c r="G70" s="37">
        <v>0.19700000000000001</v>
      </c>
      <c r="H70" s="37">
        <v>0.16800000000000001</v>
      </c>
      <c r="I70" s="37">
        <v>0.13100000000000001</v>
      </c>
      <c r="J70" s="37">
        <v>8.7999999999999995E-2</v>
      </c>
      <c r="K70" s="37">
        <v>7.5999999999999998E-2</v>
      </c>
      <c r="L70" s="37">
        <v>0.06</v>
      </c>
      <c r="M70" s="37" t="str">
        <f t="shared" si="0"/>
        <v>0.286,0.197,0.168,0.131,0.088,0.076,0.06</v>
      </c>
      <c r="N70" s="37" t="s">
        <v>59</v>
      </c>
      <c r="O70" s="37"/>
      <c r="P70" s="38">
        <f t="shared" si="33"/>
        <v>840</v>
      </c>
      <c r="Q70" s="36">
        <f t="shared" ref="Q70:Q73" si="49">+P70-P69</f>
        <v>0</v>
      </c>
      <c r="R70" s="37">
        <f t="shared" si="34"/>
        <v>0.11799999999999997</v>
      </c>
      <c r="S70" s="36">
        <f t="shared" ref="S70:S73" si="50">+S69+1</f>
        <v>67</v>
      </c>
      <c r="T70" s="36">
        <f t="shared" ref="T70:T73" si="51">+P70-P69</f>
        <v>0</v>
      </c>
      <c r="U70" s="36">
        <f t="shared" ref="U70:U73" si="52">+T70+U69</f>
        <v>840</v>
      </c>
      <c r="V70" s="39">
        <f t="shared" ref="V70:V73" si="53">(R70+R69)/2</f>
        <v>9.1999999999999985E-2</v>
      </c>
      <c r="W70" s="39">
        <f t="shared" si="35"/>
        <v>0</v>
      </c>
      <c r="X70" s="37">
        <f t="shared" ref="X70:X73" si="54">+X69+W70</f>
        <v>50.837499999999999</v>
      </c>
      <c r="Y70" s="39">
        <f t="shared" ref="Y70:Y73" si="55">X70-(($X$2/$U$2)*U70)</f>
        <v>0</v>
      </c>
      <c r="Z70" s="37"/>
      <c r="AA70" s="44">
        <v>0.35</v>
      </c>
      <c r="AB70" s="44">
        <v>0.35</v>
      </c>
      <c r="AC70" s="44">
        <v>0.35</v>
      </c>
      <c r="AD70" s="44" t="s">
        <v>60</v>
      </c>
      <c r="AE70" s="44">
        <f t="shared" si="36"/>
        <v>186.45999999999998</v>
      </c>
      <c r="AF70" s="44">
        <f t="shared" si="37"/>
        <v>227.88</v>
      </c>
      <c r="AG70" s="45" t="str">
        <f t="shared" si="38"/>
        <v>186.46 227.88</v>
      </c>
      <c r="AH70" s="44">
        <v>12</v>
      </c>
      <c r="AI70" s="47">
        <f t="shared" si="39"/>
        <v>77.710000000000008</v>
      </c>
      <c r="AJ70" s="47">
        <f t="shared" si="40"/>
        <v>94.97</v>
      </c>
      <c r="AK70" s="45" t="str">
        <f t="shared" si="41"/>
        <v>77.71 94.97</v>
      </c>
      <c r="AL70" s="36">
        <f t="shared" si="42"/>
        <v>145</v>
      </c>
      <c r="AM70" s="36">
        <f t="shared" si="43"/>
        <v>250</v>
      </c>
      <c r="AN70" s="44">
        <v>2382.3000000000002</v>
      </c>
      <c r="AO70" s="44">
        <v>227.4</v>
      </c>
      <c r="AP70" s="44">
        <v>94.9</v>
      </c>
      <c r="AQ70" s="35">
        <v>28</v>
      </c>
      <c r="AR70" s="46">
        <f t="shared" si="12"/>
        <v>0.74335863242428823</v>
      </c>
      <c r="AS70" s="47">
        <f t="shared" si="44"/>
        <v>1770.903270024382</v>
      </c>
      <c r="AT70" s="47">
        <f t="shared" si="45"/>
        <v>198.02073885954385</v>
      </c>
      <c r="AU70" s="48">
        <f t="shared" si="46"/>
        <v>82.093281630882302</v>
      </c>
      <c r="AV70" s="257"/>
      <c r="AW70" s="257"/>
      <c r="AX70" s="257"/>
      <c r="AY70" s="257"/>
      <c r="AZ70" s="257"/>
      <c r="BA70" s="257"/>
      <c r="BB70" s="257"/>
      <c r="BC70" s="257"/>
      <c r="BD70" s="257"/>
      <c r="BE70" s="257"/>
      <c r="BF70" s="257"/>
      <c r="BG70" s="257"/>
      <c r="BH70" s="257"/>
      <c r="BI70" s="257"/>
      <c r="BJ70" s="290"/>
      <c r="BK70" s="257"/>
      <c r="BL70" s="257">
        <f t="shared" si="47"/>
        <v>0</v>
      </c>
      <c r="BM70" s="257" t="e">
        <f>#REF!</f>
        <v>#REF!</v>
      </c>
      <c r="BN70" s="257"/>
      <c r="BO70" s="257"/>
      <c r="BP70" s="257">
        <f t="shared" si="48"/>
        <v>0</v>
      </c>
      <c r="BQ70" s="257" t="e">
        <f>#REF!</f>
        <v>#REF!</v>
      </c>
      <c r="BR70" s="257"/>
      <c r="BS70" s="257"/>
      <c r="BT70" s="257"/>
      <c r="BU70" s="255"/>
    </row>
    <row r="71" spans="1:73" s="42" customFormat="1" ht="55.2" customHeight="1" x14ac:dyDescent="0.3">
      <c r="A71" s="44">
        <v>68</v>
      </c>
      <c r="B71" s="45">
        <v>840</v>
      </c>
      <c r="C71" s="45" t="s">
        <v>65</v>
      </c>
      <c r="D71" s="45">
        <v>40000</v>
      </c>
      <c r="E71" s="44">
        <v>0.56000000000000005</v>
      </c>
      <c r="F71" s="37">
        <v>0.16600000000000001</v>
      </c>
      <c r="G71" s="37">
        <v>0.12</v>
      </c>
      <c r="H71" s="37">
        <v>9.5000000000000001E-2</v>
      </c>
      <c r="I71" s="37">
        <v>6.2E-2</v>
      </c>
      <c r="J71" s="37">
        <v>4.4999999999999998E-2</v>
      </c>
      <c r="K71" s="37">
        <v>3.7999999999999999E-2</v>
      </c>
      <c r="L71" s="37">
        <v>2.1999999999999999E-2</v>
      </c>
      <c r="M71" s="37" t="str">
        <f t="shared" si="0"/>
        <v>0.166,0.12,0.095,0.062,0.045,0.038,0.022</v>
      </c>
      <c r="N71" s="37" t="s">
        <v>59</v>
      </c>
      <c r="O71" s="37"/>
      <c r="P71" s="38">
        <f t="shared" si="33"/>
        <v>840</v>
      </c>
      <c r="Q71" s="36">
        <f t="shared" si="49"/>
        <v>0</v>
      </c>
      <c r="R71" s="37">
        <f t="shared" si="34"/>
        <v>7.1000000000000008E-2</v>
      </c>
      <c r="S71" s="36">
        <f t="shared" si="50"/>
        <v>68</v>
      </c>
      <c r="T71" s="36">
        <f t="shared" si="51"/>
        <v>0</v>
      </c>
      <c r="U71" s="36">
        <f t="shared" si="52"/>
        <v>840</v>
      </c>
      <c r="V71" s="39">
        <f t="shared" si="53"/>
        <v>9.4499999999999987E-2</v>
      </c>
      <c r="W71" s="39">
        <f t="shared" si="35"/>
        <v>0</v>
      </c>
      <c r="X71" s="37">
        <f t="shared" si="54"/>
        <v>50.837499999999999</v>
      </c>
      <c r="Y71" s="39">
        <f t="shared" si="55"/>
        <v>0</v>
      </c>
      <c r="Z71" s="37"/>
      <c r="AA71" s="44">
        <v>0.35</v>
      </c>
      <c r="AB71" s="44">
        <v>0.35</v>
      </c>
      <c r="AC71" s="44">
        <v>0.35</v>
      </c>
      <c r="AD71" s="44" t="s">
        <v>60</v>
      </c>
      <c r="AE71" s="44">
        <f t="shared" si="36"/>
        <v>186.45999999999998</v>
      </c>
      <c r="AF71" s="44">
        <f t="shared" si="37"/>
        <v>227.88</v>
      </c>
      <c r="AG71" s="45" t="str">
        <f t="shared" si="38"/>
        <v>186.46 227.88</v>
      </c>
      <c r="AH71" s="44">
        <v>12</v>
      </c>
      <c r="AI71" s="47">
        <f t="shared" si="39"/>
        <v>77.710000000000008</v>
      </c>
      <c r="AJ71" s="47">
        <f t="shared" si="40"/>
        <v>94.97</v>
      </c>
      <c r="AK71" s="45" t="str">
        <f t="shared" si="41"/>
        <v>77.71 94.97</v>
      </c>
      <c r="AL71" s="36">
        <f t="shared" si="42"/>
        <v>145</v>
      </c>
      <c r="AM71" s="36">
        <f t="shared" si="43"/>
        <v>250</v>
      </c>
      <c r="AN71" s="44">
        <v>2385.5</v>
      </c>
      <c r="AO71" s="44">
        <v>227.9</v>
      </c>
      <c r="AP71" s="44">
        <v>95</v>
      </c>
      <c r="AQ71" s="35">
        <v>28</v>
      </c>
      <c r="AR71" s="46">
        <f t="shared" si="12"/>
        <v>0.74335863242428823</v>
      </c>
      <c r="AS71" s="47">
        <f t="shared" si="44"/>
        <v>1773.2820176481396</v>
      </c>
      <c r="AT71" s="47">
        <f t="shared" si="45"/>
        <v>198.44846828724823</v>
      </c>
      <c r="AU71" s="48">
        <f t="shared" si="46"/>
        <v>82.183188106073175</v>
      </c>
      <c r="AV71" s="257"/>
      <c r="AW71" s="257"/>
      <c r="AX71" s="257"/>
      <c r="AY71" s="257"/>
      <c r="AZ71" s="257"/>
      <c r="BA71" s="257"/>
      <c r="BB71" s="257"/>
      <c r="BC71" s="257"/>
      <c r="BD71" s="257"/>
      <c r="BE71" s="257"/>
      <c r="BF71" s="257"/>
      <c r="BG71" s="257"/>
      <c r="BH71" s="257"/>
      <c r="BI71" s="257"/>
      <c r="BJ71" s="290"/>
      <c r="BK71" s="257"/>
      <c r="BL71" s="257">
        <f t="shared" si="47"/>
        <v>0</v>
      </c>
      <c r="BM71" s="257" t="e">
        <f>#REF!</f>
        <v>#REF!</v>
      </c>
      <c r="BN71" s="257" t="e">
        <f t="shared" ref="BN71" si="56">IF(BL71&lt;BM71,"Safe","Unsafe")</f>
        <v>#REF!</v>
      </c>
      <c r="BO71" s="257"/>
      <c r="BP71" s="257">
        <f t="shared" si="48"/>
        <v>0</v>
      </c>
      <c r="BQ71" s="257" t="e">
        <f>#REF!</f>
        <v>#REF!</v>
      </c>
      <c r="BR71" s="257" t="e">
        <f t="shared" ref="BR71" si="57">IF(BP71&lt;BQ71,"Safe","Unsafe")</f>
        <v>#REF!</v>
      </c>
      <c r="BS71" s="257"/>
      <c r="BT71" s="257"/>
      <c r="BU71" s="255"/>
    </row>
    <row r="72" spans="1:73" s="42" customFormat="1" ht="55.2" customHeight="1" x14ac:dyDescent="0.3">
      <c r="A72" s="44">
        <v>69</v>
      </c>
      <c r="B72" s="45">
        <v>840</v>
      </c>
      <c r="C72" s="45" t="s">
        <v>66</v>
      </c>
      <c r="D72" s="45">
        <v>40000</v>
      </c>
      <c r="E72" s="44">
        <v>0.56000000000000005</v>
      </c>
      <c r="F72" s="37">
        <v>0.18099999999999999</v>
      </c>
      <c r="G72" s="37">
        <v>0.13400000000000001</v>
      </c>
      <c r="H72" s="37">
        <v>0.11700000000000001</v>
      </c>
      <c r="I72" s="37">
        <v>9.2999999999999999E-2</v>
      </c>
      <c r="J72" s="37">
        <v>6.6000000000000003E-2</v>
      </c>
      <c r="K72" s="37">
        <v>5.5E-2</v>
      </c>
      <c r="L72" s="37">
        <v>4.1000000000000002E-2</v>
      </c>
      <c r="M72" s="37" t="str">
        <f t="shared" ref="M72:M73" si="58">CONCATENATE(F72,",",G72,",",H72,",",I72,",",J72,",",K72,",",L72)</f>
        <v>0.181,0.134,0.117,0.093,0.066,0.055,0.041</v>
      </c>
      <c r="N72" s="37" t="s">
        <v>59</v>
      </c>
      <c r="O72" s="37"/>
      <c r="P72" s="38">
        <f t="shared" si="33"/>
        <v>840</v>
      </c>
      <c r="Q72" s="36">
        <f t="shared" si="49"/>
        <v>0</v>
      </c>
      <c r="R72" s="37">
        <f t="shared" si="34"/>
        <v>6.3999999999999987E-2</v>
      </c>
      <c r="S72" s="36">
        <f t="shared" si="50"/>
        <v>69</v>
      </c>
      <c r="T72" s="36">
        <f t="shared" si="51"/>
        <v>0</v>
      </c>
      <c r="U72" s="36">
        <f t="shared" si="52"/>
        <v>840</v>
      </c>
      <c r="V72" s="39">
        <f t="shared" si="53"/>
        <v>6.7500000000000004E-2</v>
      </c>
      <c r="W72" s="39">
        <f t="shared" si="35"/>
        <v>0</v>
      </c>
      <c r="X72" s="37">
        <f t="shared" si="54"/>
        <v>50.837499999999999</v>
      </c>
      <c r="Y72" s="39">
        <f t="shared" si="55"/>
        <v>0</v>
      </c>
      <c r="Z72" s="37"/>
      <c r="AA72" s="44">
        <v>0.35</v>
      </c>
      <c r="AB72" s="44">
        <v>0.35</v>
      </c>
      <c r="AC72" s="44">
        <v>0.35</v>
      </c>
      <c r="AD72" s="44" t="s">
        <v>60</v>
      </c>
      <c r="AE72" s="44">
        <f t="shared" si="36"/>
        <v>186.45999999999998</v>
      </c>
      <c r="AF72" s="44">
        <f t="shared" si="37"/>
        <v>227.88</v>
      </c>
      <c r="AG72" s="45" t="str">
        <f t="shared" si="38"/>
        <v>186.46 227.88</v>
      </c>
      <c r="AH72" s="44">
        <v>12</v>
      </c>
      <c r="AI72" s="47">
        <f t="shared" si="39"/>
        <v>77.710000000000008</v>
      </c>
      <c r="AJ72" s="47">
        <f t="shared" si="40"/>
        <v>94.97</v>
      </c>
      <c r="AK72" s="45" t="str">
        <f t="shared" si="41"/>
        <v>77.71 94.97</v>
      </c>
      <c r="AL72" s="36">
        <f t="shared" si="42"/>
        <v>145</v>
      </c>
      <c r="AM72" s="36">
        <f t="shared" si="43"/>
        <v>250</v>
      </c>
      <c r="AN72" s="44">
        <v>2377.4</v>
      </c>
      <c r="AO72" s="44">
        <v>227.7</v>
      </c>
      <c r="AP72" s="44">
        <v>94.9</v>
      </c>
      <c r="AQ72" s="35">
        <v>28</v>
      </c>
      <c r="AR72" s="46">
        <f t="shared" si="12"/>
        <v>0.74335863242428823</v>
      </c>
      <c r="AS72" s="47">
        <f t="shared" si="44"/>
        <v>1767.260812725503</v>
      </c>
      <c r="AT72" s="47">
        <f t="shared" si="45"/>
        <v>198.27741889967663</v>
      </c>
      <c r="AU72" s="48">
        <f t="shared" si="46"/>
        <v>82.093281630882302</v>
      </c>
      <c r="AV72" s="257"/>
      <c r="AW72" s="257"/>
      <c r="AX72" s="257"/>
      <c r="AY72" s="257"/>
      <c r="AZ72" s="257"/>
      <c r="BA72" s="257"/>
      <c r="BB72" s="257"/>
      <c r="BC72" s="257"/>
      <c r="BD72" s="257"/>
      <c r="BE72" s="257"/>
      <c r="BF72" s="257"/>
      <c r="BG72" s="257"/>
      <c r="BH72" s="257"/>
      <c r="BI72" s="257"/>
      <c r="BJ72" s="290"/>
      <c r="BK72" s="257"/>
      <c r="BL72" s="257">
        <f t="shared" si="47"/>
        <v>0</v>
      </c>
      <c r="BM72" s="257" t="e">
        <f>#REF!</f>
        <v>#REF!</v>
      </c>
      <c r="BN72" s="257"/>
      <c r="BO72" s="257"/>
      <c r="BP72" s="257">
        <f t="shared" si="48"/>
        <v>0</v>
      </c>
      <c r="BQ72" s="257" t="e">
        <f>#REF!</f>
        <v>#REF!</v>
      </c>
      <c r="BR72" s="257"/>
      <c r="BS72" s="257"/>
      <c r="BT72" s="257"/>
      <c r="BU72" s="255"/>
    </row>
    <row r="73" spans="1:73" s="42" customFormat="1" ht="55.2" customHeight="1" x14ac:dyDescent="0.3">
      <c r="A73" s="44">
        <v>70</v>
      </c>
      <c r="B73" s="45">
        <v>840</v>
      </c>
      <c r="C73" s="45" t="s">
        <v>67</v>
      </c>
      <c r="D73" s="45">
        <v>40000</v>
      </c>
      <c r="E73" s="44">
        <v>0.56000000000000005</v>
      </c>
      <c r="F73" s="37">
        <v>0.27600000000000002</v>
      </c>
      <c r="G73" s="37">
        <v>0.22</v>
      </c>
      <c r="H73" s="37">
        <v>0.193</v>
      </c>
      <c r="I73" s="37">
        <v>0.16200000000000001</v>
      </c>
      <c r="J73" s="37">
        <v>0.114</v>
      </c>
      <c r="K73" s="37">
        <v>9.5000000000000001E-2</v>
      </c>
      <c r="L73" s="37">
        <v>6.9000000000000006E-2</v>
      </c>
      <c r="M73" s="37" t="str">
        <f t="shared" si="58"/>
        <v>0.276,0.22,0.193,0.162,0.114,0.095,0.069</v>
      </c>
      <c r="N73" s="37" t="s">
        <v>59</v>
      </c>
      <c r="O73" s="37"/>
      <c r="P73" s="38">
        <f t="shared" si="33"/>
        <v>840</v>
      </c>
      <c r="Q73" s="36">
        <f t="shared" si="49"/>
        <v>0</v>
      </c>
      <c r="R73" s="37">
        <f t="shared" si="34"/>
        <v>8.3000000000000018E-2</v>
      </c>
      <c r="S73" s="36">
        <f t="shared" si="50"/>
        <v>70</v>
      </c>
      <c r="T73" s="36">
        <f t="shared" si="51"/>
        <v>0</v>
      </c>
      <c r="U73" s="36">
        <f t="shared" si="52"/>
        <v>840</v>
      </c>
      <c r="V73" s="39">
        <f t="shared" si="53"/>
        <v>7.350000000000001E-2</v>
      </c>
      <c r="W73" s="39">
        <f t="shared" si="35"/>
        <v>0</v>
      </c>
      <c r="X73" s="37">
        <f t="shared" si="54"/>
        <v>50.837499999999999</v>
      </c>
      <c r="Y73" s="39">
        <f t="shared" si="55"/>
        <v>0</v>
      </c>
      <c r="Z73" s="37"/>
      <c r="AA73" s="44">
        <v>0.35</v>
      </c>
      <c r="AB73" s="44">
        <v>0.35</v>
      </c>
      <c r="AC73" s="44">
        <v>0.35</v>
      </c>
      <c r="AD73" s="44" t="s">
        <v>60</v>
      </c>
      <c r="AE73" s="44">
        <f t="shared" si="36"/>
        <v>186.45999999999998</v>
      </c>
      <c r="AF73" s="44">
        <f t="shared" si="37"/>
        <v>227.88</v>
      </c>
      <c r="AG73" s="45" t="str">
        <f t="shared" si="38"/>
        <v>186.46 227.88</v>
      </c>
      <c r="AH73" s="44">
        <v>12</v>
      </c>
      <c r="AI73" s="47">
        <f t="shared" si="39"/>
        <v>77.710000000000008</v>
      </c>
      <c r="AJ73" s="47">
        <f t="shared" si="40"/>
        <v>94.97</v>
      </c>
      <c r="AK73" s="45" t="str">
        <f t="shared" si="41"/>
        <v>77.71 94.97</v>
      </c>
      <c r="AL73" s="36">
        <f t="shared" si="42"/>
        <v>145</v>
      </c>
      <c r="AM73" s="36">
        <f t="shared" si="43"/>
        <v>250</v>
      </c>
      <c r="AN73" s="44">
        <v>2400</v>
      </c>
      <c r="AO73" s="44">
        <v>227.6</v>
      </c>
      <c r="AP73" s="44">
        <v>95</v>
      </c>
      <c r="AQ73" s="35">
        <v>28</v>
      </c>
      <c r="AR73" s="46">
        <f t="shared" ref="AR73" si="59">(1-0.238*LN(35))/(1-0.238*LN(AQ73))</f>
        <v>0.74335863242428823</v>
      </c>
      <c r="AS73" s="47">
        <f t="shared" si="44"/>
        <v>1784.0607178182918</v>
      </c>
      <c r="AT73" s="47">
        <f t="shared" si="45"/>
        <v>198.19187302267594</v>
      </c>
      <c r="AU73" s="48">
        <f t="shared" si="46"/>
        <v>82.183188106073175</v>
      </c>
      <c r="AV73" s="258"/>
      <c r="AW73" s="258"/>
      <c r="AX73" s="258"/>
      <c r="AY73" s="258"/>
      <c r="AZ73" s="258"/>
      <c r="BA73" s="258"/>
      <c r="BB73" s="258"/>
      <c r="BC73" s="258"/>
      <c r="BD73" s="258"/>
      <c r="BE73" s="258"/>
      <c r="BF73" s="258"/>
      <c r="BG73" s="258"/>
      <c r="BH73" s="258"/>
      <c r="BI73" s="258"/>
      <c r="BJ73" s="291"/>
      <c r="BK73" s="258"/>
      <c r="BL73" s="258">
        <f t="shared" si="47"/>
        <v>0</v>
      </c>
      <c r="BM73" s="258" t="e">
        <f>#REF!</f>
        <v>#REF!</v>
      </c>
      <c r="BN73" s="258"/>
      <c r="BO73" s="258"/>
      <c r="BP73" s="258">
        <f t="shared" si="48"/>
        <v>0</v>
      </c>
      <c r="BQ73" s="258" t="e">
        <f>#REF!</f>
        <v>#REF!</v>
      </c>
      <c r="BR73" s="258"/>
      <c r="BS73" s="258"/>
      <c r="BT73" s="258"/>
      <c r="BU73" s="255"/>
    </row>
    <row r="74" spans="1:73" ht="34.200000000000003" customHeight="1" x14ac:dyDescent="0.3">
      <c r="A74" s="18"/>
      <c r="B74" s="19"/>
      <c r="C74" s="19"/>
      <c r="D74" s="19"/>
      <c r="E74" s="18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  <c r="Q74" s="22"/>
      <c r="R74" s="20"/>
      <c r="S74" s="22"/>
      <c r="T74" s="22"/>
      <c r="U74" s="22">
        <f>SUM(U4:U73)</f>
        <v>29550</v>
      </c>
      <c r="V74" s="23"/>
      <c r="W74" s="23"/>
      <c r="X74" s="20"/>
      <c r="Y74" s="23"/>
      <c r="Z74" s="20"/>
      <c r="AA74" s="18"/>
      <c r="AB74" s="18"/>
      <c r="AC74" s="18"/>
      <c r="AD74" s="18"/>
      <c r="AE74" s="18"/>
      <c r="AF74" s="18"/>
      <c r="AG74" s="19"/>
      <c r="AH74" s="18"/>
      <c r="AI74" s="24"/>
      <c r="AJ74" s="24"/>
      <c r="AK74" s="19"/>
      <c r="AL74" s="22"/>
      <c r="AM74" s="22"/>
      <c r="AN74" s="18"/>
      <c r="AO74" s="18"/>
      <c r="AP74" s="18"/>
      <c r="AQ74" s="25"/>
      <c r="AR74" s="26"/>
      <c r="AS74" s="24"/>
      <c r="AT74" s="24"/>
      <c r="AU74" s="24"/>
      <c r="AV74" s="17"/>
      <c r="AW74" s="17"/>
      <c r="AX74" s="17"/>
      <c r="AY74" s="17"/>
      <c r="AZ74" s="17"/>
      <c r="BA74" s="29"/>
      <c r="BB74" s="17"/>
      <c r="BC74" s="17"/>
      <c r="BD74" s="17"/>
      <c r="BE74" s="17"/>
      <c r="BF74" s="17"/>
      <c r="BG74" s="17"/>
      <c r="BH74" s="17"/>
      <c r="BI74" s="17"/>
      <c r="BJ74" s="27"/>
      <c r="BK74" s="28"/>
      <c r="BL74" s="25"/>
      <c r="BM74" s="24"/>
      <c r="BN74" s="24"/>
      <c r="BO74" s="24"/>
      <c r="BP74" s="25"/>
      <c r="BQ74" s="24"/>
      <c r="BU74" s="255"/>
    </row>
    <row r="75" spans="1:73" ht="34.200000000000003" customHeight="1" x14ac:dyDescent="0.3">
      <c r="A75" s="18"/>
      <c r="B75" s="19"/>
      <c r="C75" s="19"/>
      <c r="D75" s="19"/>
      <c r="E75" s="18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  <c r="Q75" s="22"/>
      <c r="R75" s="20"/>
      <c r="S75" s="22"/>
      <c r="T75" s="22"/>
      <c r="U75" s="22"/>
      <c r="V75" s="23"/>
      <c r="W75" s="23"/>
      <c r="X75" s="20"/>
      <c r="Y75" s="23"/>
      <c r="Z75" s="20"/>
      <c r="AA75" s="18"/>
      <c r="AB75" s="18"/>
      <c r="AC75" s="18"/>
      <c r="AD75" s="18"/>
      <c r="AE75" s="18"/>
      <c r="AF75" s="18"/>
      <c r="AG75" s="19"/>
      <c r="AH75" s="18"/>
      <c r="AI75" s="24"/>
      <c r="AJ75" s="24"/>
      <c r="AK75" s="19"/>
      <c r="AL75" s="22"/>
      <c r="AM75" s="22"/>
      <c r="AN75" s="18"/>
      <c r="AO75" s="18"/>
      <c r="AP75" s="18"/>
      <c r="AQ75" s="25"/>
      <c r="AR75" s="26"/>
      <c r="AS75" s="24"/>
      <c r="AT75" s="24"/>
      <c r="AU75" s="24"/>
      <c r="AV75" s="17"/>
      <c r="AW75" s="17"/>
      <c r="AX75" s="17"/>
      <c r="AY75" s="32"/>
      <c r="AZ75" s="17"/>
      <c r="BA75" s="29"/>
      <c r="BB75" s="17"/>
      <c r="BC75" s="32"/>
      <c r="BD75" s="17"/>
      <c r="BE75" s="17"/>
      <c r="BF75" s="17"/>
      <c r="BG75" s="17"/>
      <c r="BH75" s="17"/>
      <c r="BI75" s="17"/>
      <c r="BJ75" s="27"/>
      <c r="BK75" s="28"/>
      <c r="BL75" s="25"/>
      <c r="BM75" s="24"/>
      <c r="BN75" s="24"/>
      <c r="BO75" s="24"/>
      <c r="BP75" s="25"/>
      <c r="BQ75" s="24"/>
      <c r="BU75" s="255"/>
    </row>
    <row r="76" spans="1:73" ht="34.200000000000003" customHeight="1" x14ac:dyDescent="0.3">
      <c r="A76" s="18"/>
      <c r="B76" s="19"/>
      <c r="C76" s="19"/>
      <c r="D76" s="19"/>
      <c r="E76" s="18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  <c r="Q76" s="22"/>
      <c r="R76" s="20"/>
      <c r="S76" s="22"/>
      <c r="T76" s="22"/>
      <c r="U76" s="22"/>
      <c r="V76" s="23"/>
      <c r="W76" s="23"/>
      <c r="X76" s="20"/>
      <c r="Y76" s="23"/>
      <c r="Z76" s="20"/>
      <c r="AA76" s="18"/>
      <c r="AB76" s="18"/>
      <c r="AC76" s="18"/>
      <c r="AD76" s="18"/>
      <c r="AE76" s="18"/>
      <c r="AF76" s="18"/>
      <c r="AG76" s="19"/>
      <c r="AH76" s="18"/>
      <c r="AI76" s="24"/>
      <c r="AJ76" s="24"/>
      <c r="AK76" s="19"/>
      <c r="AL76" s="22"/>
      <c r="AM76" s="22"/>
      <c r="AN76" s="18"/>
      <c r="AO76" s="18"/>
      <c r="AP76" s="18"/>
      <c r="AQ76" s="25"/>
      <c r="AR76" s="26"/>
      <c r="AS76" s="24"/>
      <c r="AT76" s="24"/>
      <c r="AU76" s="24"/>
      <c r="AV76" s="17"/>
      <c r="AW76" s="17"/>
      <c r="AX76" s="17"/>
      <c r="AY76" s="32"/>
      <c r="AZ76" s="17"/>
      <c r="BA76" s="29"/>
      <c r="BB76" s="17"/>
      <c r="BC76" s="32"/>
      <c r="BD76" s="17"/>
      <c r="BE76" s="17"/>
      <c r="BF76" s="17"/>
      <c r="BG76" s="17"/>
      <c r="BH76" s="17"/>
      <c r="BI76" s="17"/>
      <c r="BJ76" s="27"/>
      <c r="BK76" s="28"/>
      <c r="BL76" s="25"/>
      <c r="BM76" s="24"/>
      <c r="BN76" s="24"/>
      <c r="BO76" s="24"/>
      <c r="BP76" s="25"/>
      <c r="BQ76" s="24"/>
      <c r="BU76" s="255"/>
    </row>
    <row r="77" spans="1:73" ht="18" x14ac:dyDescent="0.3">
      <c r="C77" s="16" t="s">
        <v>12</v>
      </c>
      <c r="F77" s="15">
        <v>0.11899999999999999</v>
      </c>
      <c r="G77" s="15">
        <v>0.09</v>
      </c>
      <c r="H77" s="15">
        <v>7.2999999999999995E-2</v>
      </c>
      <c r="I77" s="15">
        <v>5.7000000000000002E-2</v>
      </c>
      <c r="J77" s="15">
        <v>0.04</v>
      </c>
      <c r="K77" s="15">
        <v>3.3000000000000002E-2</v>
      </c>
      <c r="L77" s="15">
        <v>2.6000000000000002E-2</v>
      </c>
      <c r="AL77" s="22"/>
      <c r="AM77" s="22"/>
      <c r="AQ77" s="25"/>
      <c r="BA77" s="29"/>
      <c r="BE77" s="17"/>
      <c r="BI77" s="17"/>
      <c r="BU77" s="255"/>
    </row>
    <row r="78" spans="1:73" x14ac:dyDescent="0.3">
      <c r="BU78" s="255"/>
    </row>
    <row r="94" spans="61:61" x14ac:dyDescent="0.3">
      <c r="BI94" s="4">
        <f>1622*12</f>
        <v>19464</v>
      </c>
    </row>
  </sheetData>
  <autoFilter ref="C1:C77" xr:uid="{00000000-0009-0000-0000-000007000000}"/>
  <mergeCells count="72">
    <mergeCell ref="A1:BT1"/>
    <mergeCell ref="A2:A3"/>
    <mergeCell ref="B2:B3"/>
    <mergeCell ref="C2:C3"/>
    <mergeCell ref="D2:D3"/>
    <mergeCell ref="E2:E3"/>
    <mergeCell ref="F2:L2"/>
    <mergeCell ref="AA2:AC2"/>
    <mergeCell ref="AD2:AK2"/>
    <mergeCell ref="AL2:AM2"/>
    <mergeCell ref="AN2:AP2"/>
    <mergeCell ref="AQ2:AQ3"/>
    <mergeCell ref="AR2:AR3"/>
    <mergeCell ref="AS2:AU2"/>
    <mergeCell ref="AV2:AX2"/>
    <mergeCell ref="BS2:BT2"/>
    <mergeCell ref="BI2:BI3"/>
    <mergeCell ref="BJ2:BJ3"/>
    <mergeCell ref="AV4:AV48"/>
    <mergeCell ref="AW4:AW48"/>
    <mergeCell ref="AX4:AX48"/>
    <mergeCell ref="AY4:AY48"/>
    <mergeCell ref="AZ4:AZ48"/>
    <mergeCell ref="BL2:BR2"/>
    <mergeCell ref="BA4:BA48"/>
    <mergeCell ref="BB4:BB48"/>
    <mergeCell ref="BC4:BC48"/>
    <mergeCell ref="BD4:BD48"/>
    <mergeCell ref="BE4:BE48"/>
    <mergeCell ref="BR4:BR48"/>
    <mergeCell ref="BG4:BG48"/>
    <mergeCell ref="BH4:BH48"/>
    <mergeCell ref="BI4:BI48"/>
    <mergeCell ref="BJ4:BJ48"/>
    <mergeCell ref="BK4:BK48"/>
    <mergeCell ref="BL4:BL48"/>
    <mergeCell ref="AZ2:BF2"/>
    <mergeCell ref="BF4:BF48"/>
    <mergeCell ref="BG2:BH2"/>
    <mergeCell ref="BI49:BI73"/>
    <mergeCell ref="BS4:BS48"/>
    <mergeCell ref="BT4:BT48"/>
    <mergeCell ref="AV49:AV73"/>
    <mergeCell ref="AW49:AW73"/>
    <mergeCell ref="AX49:AX73"/>
    <mergeCell ref="AY49:AY73"/>
    <mergeCell ref="AZ49:AZ73"/>
    <mergeCell ref="BA49:BA73"/>
    <mergeCell ref="BB49:BB73"/>
    <mergeCell ref="BC49:BC73"/>
    <mergeCell ref="BM4:BM48"/>
    <mergeCell ref="BN4:BN48"/>
    <mergeCell ref="BO4:BO48"/>
    <mergeCell ref="BP4:BP48"/>
    <mergeCell ref="BQ4:BQ48"/>
    <mergeCell ref="BD49:BD73"/>
    <mergeCell ref="BE49:BE73"/>
    <mergeCell ref="BF49:BF73"/>
    <mergeCell ref="BG49:BG73"/>
    <mergeCell ref="BH49:BH73"/>
    <mergeCell ref="BU65:BU78"/>
    <mergeCell ref="BJ49:BJ73"/>
    <mergeCell ref="BK49:BK73"/>
    <mergeCell ref="BL49:BL73"/>
    <mergeCell ref="BM49:BM73"/>
    <mergeCell ref="BN49:BN73"/>
    <mergeCell ref="BO49:BO73"/>
    <mergeCell ref="BP49:BP73"/>
    <mergeCell ref="BQ49:BQ73"/>
    <mergeCell ref="BR49:BR73"/>
    <mergeCell ref="BS49:BS73"/>
    <mergeCell ref="BT49:BT73"/>
  </mergeCells>
  <printOptions horizontalCentered="1"/>
  <pageMargins left="0.25" right="0.2" top="0.75" bottom="0.75" header="0.3" footer="0.3"/>
  <pageSetup paperSize="8" scale="25" fitToHeight="100" orientation="landscape" horizontalDpi="1200" verticalDpi="1200" r:id="rId1"/>
  <headerFooter>
    <oddHeader>&amp;C&amp;20 &amp;R&amp;16ANNEXURE 1</oddHeader>
  </headerFooter>
  <rowBreaks count="1" manualBreakCount="1">
    <brk id="48" max="7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U94"/>
  <sheetViews>
    <sheetView view="pageBreakPreview" topLeftCell="AZ1" zoomScale="25" zoomScaleNormal="55" zoomScaleSheetLayoutView="25" workbookViewId="0">
      <pane ySplit="3" topLeftCell="A4" activePane="bottomLeft" state="frozen"/>
      <selection activeCell="V19" sqref="V19"/>
      <selection pane="bottomLeft" activeCell="V19" sqref="V19"/>
    </sheetView>
  </sheetViews>
  <sheetFormatPr defaultColWidth="9.109375" defaultRowHeight="14.4" x14ac:dyDescent="0.3"/>
  <cols>
    <col min="1" max="1" width="13.109375" style="15" customWidth="1"/>
    <col min="2" max="2" width="15.88671875" style="16" customWidth="1"/>
    <col min="3" max="3" width="11.5546875" style="16" customWidth="1"/>
    <col min="4" max="4" width="16.44140625" style="15" bestFit="1" customWidth="1"/>
    <col min="5" max="5" width="12.44140625" style="15" bestFit="1" customWidth="1"/>
    <col min="6" max="12" width="10.44140625" style="15" bestFit="1" customWidth="1"/>
    <col min="13" max="13" width="52.5546875" style="15" hidden="1" customWidth="1"/>
    <col min="14" max="14" width="34" style="15" customWidth="1"/>
    <col min="15" max="15" width="17.6640625" style="15" customWidth="1"/>
    <col min="16" max="16" width="12.44140625" style="15" customWidth="1"/>
    <col min="17" max="17" width="15.6640625" style="15" customWidth="1"/>
    <col min="18" max="18" width="22.33203125" style="15" customWidth="1"/>
    <col min="19" max="19" width="23.109375" style="15" customWidth="1"/>
    <col min="20" max="20" width="27.33203125" style="15" customWidth="1"/>
    <col min="21" max="21" width="23.6640625" style="15" customWidth="1"/>
    <col min="22" max="22" width="31.5546875" style="15" customWidth="1"/>
    <col min="23" max="23" width="27.33203125" style="15" customWidth="1"/>
    <col min="24" max="24" width="24" style="15" customWidth="1"/>
    <col min="25" max="25" width="14.33203125" style="15" customWidth="1"/>
    <col min="26" max="26" width="32.33203125" style="15" customWidth="1"/>
    <col min="27" max="27" width="15.6640625" style="15" customWidth="1"/>
    <col min="28" max="28" width="12.33203125" style="15" customWidth="1"/>
    <col min="29" max="29" width="13" style="15" customWidth="1"/>
    <col min="30" max="30" width="21" style="15" customWidth="1"/>
    <col min="31" max="31" width="12.33203125" style="15" hidden="1" customWidth="1"/>
    <col min="32" max="32" width="15.6640625" style="15" hidden="1" customWidth="1"/>
    <col min="33" max="33" width="24.109375" style="15" customWidth="1"/>
    <col min="34" max="34" width="9.44140625" style="15" hidden="1" customWidth="1"/>
    <col min="35" max="36" width="13.88671875" style="15" hidden="1" customWidth="1"/>
    <col min="37" max="37" width="20.88671875" style="15" customWidth="1"/>
    <col min="38" max="38" width="22.33203125" style="15" customWidth="1"/>
    <col min="39" max="39" width="17.6640625" style="15" customWidth="1"/>
    <col min="40" max="40" width="22.33203125" style="15" customWidth="1"/>
    <col min="41" max="41" width="17.6640625" style="15" customWidth="1"/>
    <col min="42" max="42" width="19.33203125" style="15" customWidth="1"/>
    <col min="43" max="43" width="17.44140625" style="15" customWidth="1"/>
    <col min="44" max="44" width="17.5546875" style="15" customWidth="1"/>
    <col min="45" max="45" width="19.33203125" style="15" customWidth="1"/>
    <col min="46" max="46" width="17.44140625" style="15" customWidth="1"/>
    <col min="47" max="47" width="16.6640625" style="15" customWidth="1"/>
    <col min="48" max="48" width="18.6640625" style="15" customWidth="1"/>
    <col min="49" max="49" width="17.88671875" style="15" customWidth="1"/>
    <col min="50" max="50" width="18.33203125" style="15" customWidth="1"/>
    <col min="51" max="51" width="15.5546875" style="33" hidden="1" customWidth="1"/>
    <col min="52" max="52" width="26.44140625" style="15" customWidth="1"/>
    <col min="53" max="53" width="26" style="4" customWidth="1"/>
    <col min="54" max="54" width="20.33203125" style="4" customWidth="1"/>
    <col min="55" max="55" width="17.109375" style="34" hidden="1" customWidth="1"/>
    <col min="56" max="56" width="34.33203125" style="4" customWidth="1"/>
    <col min="57" max="57" width="30.109375" style="4" customWidth="1"/>
    <col min="58" max="58" width="22.44140625" style="4" hidden="1" customWidth="1"/>
    <col min="59" max="60" width="22.44140625" style="4" customWidth="1"/>
    <col min="61" max="61" width="15.109375" style="4" customWidth="1"/>
    <col min="62" max="62" width="23.109375" style="4" customWidth="1"/>
    <col min="63" max="63" width="14.44140625" style="4" hidden="1" customWidth="1"/>
    <col min="64" max="64" width="27.6640625" style="4" customWidth="1"/>
    <col min="65" max="65" width="25.44140625" style="4" customWidth="1"/>
    <col min="66" max="66" width="20.44140625" style="4" customWidth="1"/>
    <col min="67" max="67" width="13" style="4" hidden="1" customWidth="1"/>
    <col min="68" max="69" width="27.33203125" style="4" bestFit="1" customWidth="1"/>
    <col min="70" max="70" width="15.33203125" style="15" customWidth="1"/>
    <col min="71" max="71" width="22.88671875" style="15" customWidth="1"/>
    <col min="72" max="72" width="24.5546875" style="15" customWidth="1"/>
    <col min="73" max="16384" width="9.109375" style="15"/>
  </cols>
  <sheetData>
    <row r="1" spans="1:72" s="5" customFormat="1" ht="40.200000000000003" customHeight="1" x14ac:dyDescent="0.3">
      <c r="A1" s="264" t="s">
        <v>69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  <c r="BJ1" s="265"/>
      <c r="BK1" s="265"/>
      <c r="BL1" s="265"/>
      <c r="BM1" s="265"/>
      <c r="BN1" s="265"/>
      <c r="BO1" s="265"/>
      <c r="BP1" s="265"/>
      <c r="BQ1" s="265"/>
      <c r="BR1" s="265"/>
      <c r="BS1" s="265"/>
      <c r="BT1" s="265"/>
    </row>
    <row r="2" spans="1:72" s="10" customFormat="1" ht="42.6" customHeight="1" x14ac:dyDescent="0.3">
      <c r="A2" s="268" t="s">
        <v>14</v>
      </c>
      <c r="B2" s="269" t="s">
        <v>15</v>
      </c>
      <c r="C2" s="270" t="s">
        <v>62</v>
      </c>
      <c r="D2" s="272" t="s">
        <v>16</v>
      </c>
      <c r="E2" s="268" t="s">
        <v>17</v>
      </c>
      <c r="F2" s="272" t="s">
        <v>18</v>
      </c>
      <c r="G2" s="272"/>
      <c r="H2" s="272"/>
      <c r="I2" s="272"/>
      <c r="J2" s="272"/>
      <c r="K2" s="272"/>
      <c r="L2" s="272"/>
      <c r="M2" s="6"/>
      <c r="N2" s="6"/>
      <c r="O2" s="6"/>
      <c r="P2" s="6"/>
      <c r="Q2" s="6"/>
      <c r="R2" s="6"/>
      <c r="S2" s="6"/>
      <c r="T2" s="7">
        <f>SUM(T4:T73)</f>
        <v>840</v>
      </c>
      <c r="U2" s="7">
        <f>$U$73</f>
        <v>840</v>
      </c>
      <c r="V2" s="6"/>
      <c r="W2" s="6"/>
      <c r="X2" s="8">
        <f>+X73</f>
        <v>50.837499999999999</v>
      </c>
      <c r="Y2" s="6"/>
      <c r="Z2" s="6"/>
      <c r="AA2" s="272" t="s">
        <v>19</v>
      </c>
      <c r="AB2" s="272"/>
      <c r="AC2" s="272"/>
      <c r="AD2" s="272" t="s">
        <v>20</v>
      </c>
      <c r="AE2" s="272"/>
      <c r="AF2" s="272"/>
      <c r="AG2" s="272"/>
      <c r="AH2" s="272"/>
      <c r="AI2" s="272"/>
      <c r="AJ2" s="272"/>
      <c r="AK2" s="272"/>
      <c r="AL2" s="272" t="s">
        <v>21</v>
      </c>
      <c r="AM2" s="272"/>
      <c r="AN2" s="272" t="s">
        <v>22</v>
      </c>
      <c r="AO2" s="272"/>
      <c r="AP2" s="272"/>
      <c r="AQ2" s="268" t="s">
        <v>23</v>
      </c>
      <c r="AR2" s="268" t="s">
        <v>24</v>
      </c>
      <c r="AS2" s="272" t="s">
        <v>25</v>
      </c>
      <c r="AT2" s="272"/>
      <c r="AU2" s="272"/>
      <c r="AV2" s="277" t="s">
        <v>26</v>
      </c>
      <c r="AW2" s="278"/>
      <c r="AX2" s="279"/>
      <c r="AY2" s="30"/>
      <c r="AZ2" s="273" t="s">
        <v>68</v>
      </c>
      <c r="BA2" s="274"/>
      <c r="BB2" s="274"/>
      <c r="BC2" s="274"/>
      <c r="BD2" s="274"/>
      <c r="BE2" s="274"/>
      <c r="BF2" s="275"/>
      <c r="BG2" s="281" t="s">
        <v>70</v>
      </c>
      <c r="BH2" s="282"/>
      <c r="BI2" s="268" t="s">
        <v>27</v>
      </c>
      <c r="BJ2" s="268" t="s">
        <v>28</v>
      </c>
      <c r="BK2" s="9"/>
      <c r="BL2" s="280" t="s">
        <v>29</v>
      </c>
      <c r="BM2" s="280"/>
      <c r="BN2" s="280"/>
      <c r="BO2" s="280"/>
      <c r="BP2" s="280"/>
      <c r="BQ2" s="280"/>
      <c r="BR2" s="280"/>
      <c r="BS2" s="266" t="s">
        <v>71</v>
      </c>
      <c r="BT2" s="267"/>
    </row>
    <row r="3" spans="1:72" s="10" customFormat="1" ht="94.5" customHeight="1" x14ac:dyDescent="0.3">
      <c r="A3" s="268"/>
      <c r="B3" s="269"/>
      <c r="C3" s="271"/>
      <c r="D3" s="272"/>
      <c r="E3" s="268"/>
      <c r="F3" s="6" t="s">
        <v>4</v>
      </c>
      <c r="G3" s="6" t="s">
        <v>5</v>
      </c>
      <c r="H3" s="6" t="s">
        <v>6</v>
      </c>
      <c r="I3" s="6" t="s">
        <v>7</v>
      </c>
      <c r="J3" s="6" t="s">
        <v>8</v>
      </c>
      <c r="K3" s="6" t="s">
        <v>9</v>
      </c>
      <c r="L3" s="6" t="s">
        <v>30</v>
      </c>
      <c r="M3" s="6"/>
      <c r="N3" s="6"/>
      <c r="O3" s="6"/>
      <c r="P3" s="11" t="s">
        <v>31</v>
      </c>
      <c r="Q3" s="11" t="s">
        <v>32</v>
      </c>
      <c r="R3" s="12" t="s">
        <v>33</v>
      </c>
      <c r="S3" s="12" t="s">
        <v>34</v>
      </c>
      <c r="T3" s="12" t="s">
        <v>35</v>
      </c>
      <c r="U3" s="12" t="s">
        <v>36</v>
      </c>
      <c r="V3" s="12" t="s">
        <v>37</v>
      </c>
      <c r="W3" s="12" t="s">
        <v>38</v>
      </c>
      <c r="X3" s="12" t="s">
        <v>39</v>
      </c>
      <c r="Y3" s="11" t="s">
        <v>40</v>
      </c>
      <c r="Z3" s="6"/>
      <c r="AA3" s="6" t="s">
        <v>41</v>
      </c>
      <c r="AB3" s="6" t="s">
        <v>42</v>
      </c>
      <c r="AC3" s="6" t="s">
        <v>43</v>
      </c>
      <c r="AD3" s="6" t="s">
        <v>41</v>
      </c>
      <c r="AE3" s="9" t="s">
        <v>44</v>
      </c>
      <c r="AF3" s="9" t="s">
        <v>45</v>
      </c>
      <c r="AG3" s="6" t="s">
        <v>42</v>
      </c>
      <c r="AH3" s="9" t="s">
        <v>46</v>
      </c>
      <c r="AI3" s="9" t="s">
        <v>47</v>
      </c>
      <c r="AJ3" s="9" t="s">
        <v>48</v>
      </c>
      <c r="AK3" s="6" t="s">
        <v>43</v>
      </c>
      <c r="AL3" s="6" t="s">
        <v>41</v>
      </c>
      <c r="AM3" s="6" t="s">
        <v>42</v>
      </c>
      <c r="AN3" s="6" t="s">
        <v>41</v>
      </c>
      <c r="AO3" s="6" t="s">
        <v>42</v>
      </c>
      <c r="AP3" s="6" t="s">
        <v>43</v>
      </c>
      <c r="AQ3" s="268"/>
      <c r="AR3" s="268"/>
      <c r="AS3" s="9" t="s">
        <v>49</v>
      </c>
      <c r="AT3" s="9" t="s">
        <v>50</v>
      </c>
      <c r="AU3" s="9" t="s">
        <v>51</v>
      </c>
      <c r="AV3" s="13" t="s">
        <v>41</v>
      </c>
      <c r="AW3" s="13" t="s">
        <v>42</v>
      </c>
      <c r="AX3" s="13" t="s">
        <v>43</v>
      </c>
      <c r="AY3" s="31"/>
      <c r="AZ3" s="14" t="s">
        <v>52</v>
      </c>
      <c r="BA3" s="14" t="s">
        <v>53</v>
      </c>
      <c r="BB3" s="14" t="s">
        <v>54</v>
      </c>
      <c r="BC3" s="31"/>
      <c r="BD3" s="14" t="s">
        <v>55</v>
      </c>
      <c r="BE3" s="14" t="s">
        <v>56</v>
      </c>
      <c r="BF3" s="14" t="s">
        <v>54</v>
      </c>
      <c r="BG3" s="14" t="s">
        <v>72</v>
      </c>
      <c r="BH3" s="14" t="s">
        <v>73</v>
      </c>
      <c r="BI3" s="276"/>
      <c r="BJ3" s="276"/>
      <c r="BK3" s="31"/>
      <c r="BL3" s="14" t="s">
        <v>57</v>
      </c>
      <c r="BM3" s="14" t="s">
        <v>53</v>
      </c>
      <c r="BN3" s="14" t="s">
        <v>54</v>
      </c>
      <c r="BO3" s="31"/>
      <c r="BP3" s="14" t="s">
        <v>58</v>
      </c>
      <c r="BQ3" s="14" t="s">
        <v>56</v>
      </c>
      <c r="BR3" s="14" t="s">
        <v>54</v>
      </c>
      <c r="BS3" s="14" t="s">
        <v>72</v>
      </c>
      <c r="BT3" s="14" t="s">
        <v>73</v>
      </c>
    </row>
    <row r="4" spans="1:72" s="42" customFormat="1" ht="55.2" customHeight="1" x14ac:dyDescent="0.3">
      <c r="A4" s="35">
        <v>1</v>
      </c>
      <c r="B4" s="36">
        <v>0</v>
      </c>
      <c r="C4" s="36" t="s">
        <v>63</v>
      </c>
      <c r="D4" s="36">
        <v>40000</v>
      </c>
      <c r="E4" s="35">
        <v>0.56000000000000005</v>
      </c>
      <c r="F4" s="37">
        <v>0.14899999999999999</v>
      </c>
      <c r="G4" s="37">
        <v>0.108</v>
      </c>
      <c r="H4" s="37">
        <v>8.8999999999999996E-2</v>
      </c>
      <c r="I4" s="37">
        <v>6.8000000000000005E-2</v>
      </c>
      <c r="J4" s="37">
        <v>4.4999999999999998E-2</v>
      </c>
      <c r="K4" s="37">
        <v>3.6999999999999998E-2</v>
      </c>
      <c r="L4" s="37">
        <v>2.7E-2</v>
      </c>
      <c r="M4" s="37" t="str">
        <f t="shared" ref="M4:M71" si="0">CONCATENATE(F4,",",G4,",",H4,",",I4,",",J4,",",K4,",",L4)</f>
        <v>0.149,0.108,0.089,0.068,0.045,0.037,0.027</v>
      </c>
      <c r="N4" s="37" t="s">
        <v>59</v>
      </c>
      <c r="O4" s="37"/>
      <c r="P4" s="38">
        <f>+B4</f>
        <v>0</v>
      </c>
      <c r="Q4" s="36">
        <v>0</v>
      </c>
      <c r="R4" s="37">
        <f>+F4-H4</f>
        <v>0.06</v>
      </c>
      <c r="S4" s="36">
        <v>1</v>
      </c>
      <c r="T4" s="36">
        <v>0</v>
      </c>
      <c r="U4" s="36">
        <f>+T4</f>
        <v>0</v>
      </c>
      <c r="V4" s="39">
        <v>0</v>
      </c>
      <c r="W4" s="39">
        <f>V4*T4</f>
        <v>0</v>
      </c>
      <c r="X4" s="39">
        <f>+W4</f>
        <v>0</v>
      </c>
      <c r="Y4" s="39">
        <f>X4-(($X$2/$U$2)*U4)</f>
        <v>0</v>
      </c>
      <c r="Z4" s="37"/>
      <c r="AA4" s="35">
        <v>0.35</v>
      </c>
      <c r="AB4" s="35">
        <v>0.35</v>
      </c>
      <c r="AC4" s="35">
        <v>0.35</v>
      </c>
      <c r="AD4" s="35" t="s">
        <v>60</v>
      </c>
      <c r="AE4" s="35">
        <f>ROUNDUP(0.2*(AM4)^0.45*AI4,2)</f>
        <v>186.45999999999998</v>
      </c>
      <c r="AF4" s="35">
        <f>ROUNDUP(0.2*(AM4)^0.45*AJ4,2)</f>
        <v>227.88</v>
      </c>
      <c r="AG4" s="36" t="str">
        <f>CONCATENATE(AE4," ",AF4)</f>
        <v>186.46 227.88</v>
      </c>
      <c r="AH4" s="35">
        <v>12</v>
      </c>
      <c r="AI4" s="40">
        <f>ROUNDUP(0.9*17.6*AH4^0.64,2)</f>
        <v>77.710000000000008</v>
      </c>
      <c r="AJ4" s="40">
        <f>ROUNDUP(1.1*17.6*AH4^0.64,2)</f>
        <v>94.97</v>
      </c>
      <c r="AK4" s="36" t="str">
        <f>CONCATENATE(AI4," ",AJ4)</f>
        <v>77.71 94.97</v>
      </c>
      <c r="AL4" s="36">
        <f>50+95</f>
        <v>145</v>
      </c>
      <c r="AM4" s="36">
        <f>115+135</f>
        <v>250</v>
      </c>
      <c r="AN4" s="40">
        <v>2398.4</v>
      </c>
      <c r="AO4" s="40">
        <v>227.4</v>
      </c>
      <c r="AP4" s="40">
        <v>94.9</v>
      </c>
      <c r="AQ4" s="35">
        <v>30</v>
      </c>
      <c r="AR4" s="37">
        <f>(1-0.238*LN(35))/(1-0.238*LN(AQ4))</f>
        <v>0.80742798552307771</v>
      </c>
      <c r="AS4" s="40">
        <f>AR4*AN4</f>
        <v>1936.5352804785496</v>
      </c>
      <c r="AT4" s="40">
        <f>10.5523*AO4^0.624-113.857</f>
        <v>198.02073885954385</v>
      </c>
      <c r="AU4" s="41">
        <f>3.351*AP4^0.7688-28.9</f>
        <v>82.093281630882302</v>
      </c>
      <c r="AV4" s="259">
        <v>1921.8400911420295</v>
      </c>
      <c r="AW4" s="259">
        <v>197.5069964804334</v>
      </c>
      <c r="AX4" s="259">
        <v>82.093281630882302</v>
      </c>
      <c r="AY4" s="259">
        <v>2.141E-4</v>
      </c>
      <c r="AZ4" s="259">
        <f>AY4*10^6</f>
        <v>214.1</v>
      </c>
      <c r="BA4" s="259">
        <f>(1/($BI$4*10^6/(0.711*10^-4*(1/AV4)^0.854))^(1/3.89))*10^6</f>
        <v>195.25631732767908</v>
      </c>
      <c r="BB4" s="259" t="str">
        <f>IF(AZ4&lt;BA4,"Safe","Unsafe")</f>
        <v>Unsafe</v>
      </c>
      <c r="BC4" s="259">
        <v>4.9969999999999995E-4</v>
      </c>
      <c r="BD4" s="259">
        <f>BC4*10^6</f>
        <v>499.69999999999993</v>
      </c>
      <c r="BE4" s="259">
        <f>(1/((($BI$4*10^6/(1.41*10^-8)))^(1/4.5337)))*10^6</f>
        <v>416.02417627014421</v>
      </c>
      <c r="BF4" s="259" t="str">
        <f>IF(BD4&lt;BE4,"Safe","Unsafe")</f>
        <v>Unsafe</v>
      </c>
      <c r="BG4" s="286">
        <f>(0.711*10^-4*(1/AY4)^3.89*(1/AV4)^0.854)/10^6</f>
        <v>20.964100568042674</v>
      </c>
      <c r="BH4" s="259">
        <f>(1.41*10^-8*(1/BC4)^4.5337)/10^6</f>
        <v>13.070148895017564</v>
      </c>
      <c r="BI4" s="283">
        <v>30</v>
      </c>
      <c r="BJ4" s="283">
        <v>25</v>
      </c>
      <c r="BK4" s="259">
        <v>1.8450000000000001E-4</v>
      </c>
      <c r="BL4" s="259">
        <f>BK4*10^6</f>
        <v>184.5</v>
      </c>
      <c r="BM4" s="259">
        <f>BA4</f>
        <v>195.25631732767908</v>
      </c>
      <c r="BN4" s="259" t="str">
        <f>IF(BL4&lt;BM4,"Safe","Unsafe")</f>
        <v>Safe</v>
      </c>
      <c r="BO4" s="259">
        <v>4.1320000000000001E-4</v>
      </c>
      <c r="BP4" s="259">
        <f>BO4*10^6</f>
        <v>413.2</v>
      </c>
      <c r="BQ4" s="259">
        <f>BE4</f>
        <v>416.02417627014421</v>
      </c>
      <c r="BR4" s="259" t="str">
        <f>IF(BP4&lt;BQ4,"Safe","Unsafe")</f>
        <v>Safe</v>
      </c>
      <c r="BS4" s="286">
        <f>(0.711*10^-4*(1/BK4)^3.89*(1/AV4)^0.854)/10^6</f>
        <v>37.398069896155086</v>
      </c>
      <c r="BT4" s="259">
        <f>(1.41*10^-8*(1/BO4)^4.5337)/10^6</f>
        <v>30.940911407474331</v>
      </c>
    </row>
    <row r="5" spans="1:72" s="42" customFormat="1" ht="55.2" customHeight="1" x14ac:dyDescent="0.3">
      <c r="A5" s="35">
        <v>2</v>
      </c>
      <c r="B5" s="36">
        <v>0</v>
      </c>
      <c r="C5" s="36" t="s">
        <v>64</v>
      </c>
      <c r="D5" s="36">
        <v>40000</v>
      </c>
      <c r="E5" s="35">
        <v>0.56000000000000005</v>
      </c>
      <c r="F5" s="37">
        <v>0.12</v>
      </c>
      <c r="G5" s="37">
        <v>8.3000000000000004E-2</v>
      </c>
      <c r="H5" s="37">
        <v>6.9000000000000006E-2</v>
      </c>
      <c r="I5" s="37">
        <v>5.6000000000000001E-2</v>
      </c>
      <c r="J5" s="37">
        <v>0.04</v>
      </c>
      <c r="K5" s="37">
        <v>3.3000000000000002E-2</v>
      </c>
      <c r="L5" s="37">
        <v>2.4E-2</v>
      </c>
      <c r="M5" s="37" t="str">
        <f t="shared" si="0"/>
        <v>0.12,0.083,0.069,0.056,0.04,0.033,0.024</v>
      </c>
      <c r="N5" s="37" t="s">
        <v>59</v>
      </c>
      <c r="O5" s="37"/>
      <c r="P5" s="38">
        <f t="shared" ref="P5:P68" si="1">+B5</f>
        <v>0</v>
      </c>
      <c r="Q5" s="36">
        <f>+P5-P4</f>
        <v>0</v>
      </c>
      <c r="R5" s="37">
        <f t="shared" ref="R5:R68" si="2">+F5-H5</f>
        <v>5.099999999999999E-2</v>
      </c>
      <c r="S5" s="36">
        <f>+S4+1</f>
        <v>2</v>
      </c>
      <c r="T5" s="36">
        <f>+P5-P4</f>
        <v>0</v>
      </c>
      <c r="U5" s="36">
        <f>+T5+U4</f>
        <v>0</v>
      </c>
      <c r="V5" s="39">
        <f>(R5+R4)/2</f>
        <v>5.5499999999999994E-2</v>
      </c>
      <c r="W5" s="39">
        <f t="shared" ref="W5:W68" si="3">V5*T5</f>
        <v>0</v>
      </c>
      <c r="X5" s="37">
        <f>+X4+W5</f>
        <v>0</v>
      </c>
      <c r="Y5" s="39">
        <f>X5-(($X$2/$U$2)*U5)</f>
        <v>0</v>
      </c>
      <c r="Z5" s="37"/>
      <c r="AA5" s="35">
        <v>0.35</v>
      </c>
      <c r="AB5" s="35">
        <v>0.35</v>
      </c>
      <c r="AC5" s="35">
        <v>0.35</v>
      </c>
      <c r="AD5" s="35" t="s">
        <v>60</v>
      </c>
      <c r="AE5" s="35">
        <f t="shared" ref="AE5:AE68" si="4">ROUNDUP(0.2*(AM5)^0.45*AI5,2)</f>
        <v>186.45999999999998</v>
      </c>
      <c r="AF5" s="35">
        <f t="shared" ref="AF5:AF68" si="5">ROUNDUP(0.2*(AM5)^0.45*AJ5,2)</f>
        <v>227.88</v>
      </c>
      <c r="AG5" s="36" t="str">
        <f t="shared" ref="AG5:AG68" si="6">CONCATENATE(AE5," ",AF5)</f>
        <v>186.46 227.88</v>
      </c>
      <c r="AH5" s="35">
        <v>12</v>
      </c>
      <c r="AI5" s="40">
        <f t="shared" ref="AI5:AI68" si="7">ROUNDUP(0.9*17.6*AH5^0.64,2)</f>
        <v>77.710000000000008</v>
      </c>
      <c r="AJ5" s="40">
        <f t="shared" ref="AJ5:AJ68" si="8">ROUNDUP(1.1*17.6*AH5^0.64,2)</f>
        <v>94.97</v>
      </c>
      <c r="AK5" s="36" t="str">
        <f t="shared" ref="AK5:AK68" si="9">CONCATENATE(AI5," ",AJ5)</f>
        <v>77.71 94.97</v>
      </c>
      <c r="AL5" s="36">
        <f t="shared" ref="AL5:AL68" si="10">50+95</f>
        <v>145</v>
      </c>
      <c r="AM5" s="36">
        <f t="shared" ref="AM5:AM68" si="11">115+135</f>
        <v>250</v>
      </c>
      <c r="AN5" s="40">
        <v>2396.8000000000002</v>
      </c>
      <c r="AO5" s="40">
        <v>227.4</v>
      </c>
      <c r="AP5" s="40">
        <v>94.9</v>
      </c>
      <c r="AQ5" s="35">
        <v>30</v>
      </c>
      <c r="AR5" s="37">
        <f t="shared" ref="AR5:AR72" si="12">(1-0.238*LN(35))/(1-0.238*LN(AQ5))</f>
        <v>0.80742798552307771</v>
      </c>
      <c r="AS5" s="40">
        <f t="shared" ref="AS5:AS68" si="13">AR5*AN5</f>
        <v>1935.2433957017129</v>
      </c>
      <c r="AT5" s="40">
        <f t="shared" ref="AT5:AT68" si="14">10.5523*AO5^0.624-113.857</f>
        <v>198.02073885954385</v>
      </c>
      <c r="AU5" s="41">
        <f t="shared" ref="AU5:AU68" si="15">3.351*AP5^0.7688-28.9</f>
        <v>82.093281630882302</v>
      </c>
      <c r="AV5" s="260">
        <v>1921.8400911420295</v>
      </c>
      <c r="AW5" s="260">
        <v>197.5069964804334</v>
      </c>
      <c r="AX5" s="260">
        <v>82.093281630882302</v>
      </c>
      <c r="AY5" s="260"/>
      <c r="AZ5" s="260"/>
      <c r="BA5" s="260"/>
      <c r="BB5" s="260"/>
      <c r="BC5" s="260"/>
      <c r="BD5" s="260"/>
      <c r="BE5" s="260"/>
      <c r="BF5" s="260"/>
      <c r="BG5" s="287"/>
      <c r="BH5" s="260"/>
      <c r="BI5" s="284"/>
      <c r="BJ5" s="284"/>
      <c r="BK5" s="260"/>
      <c r="BL5" s="260">
        <f t="shared" ref="BL5:BL68" si="16">BK5*10^6</f>
        <v>0</v>
      </c>
      <c r="BM5" s="260" t="e">
        <f>#REF!</f>
        <v>#REF!</v>
      </c>
      <c r="BN5" s="260"/>
      <c r="BO5" s="260"/>
      <c r="BP5" s="260">
        <f t="shared" ref="BP5:BP68" si="17">BO5*10^6</f>
        <v>0</v>
      </c>
      <c r="BQ5" s="260" t="e">
        <f>#REF!</f>
        <v>#REF!</v>
      </c>
      <c r="BR5" s="260"/>
      <c r="BS5" s="287"/>
      <c r="BT5" s="260"/>
    </row>
    <row r="6" spans="1:72" s="42" customFormat="1" ht="55.2" customHeight="1" x14ac:dyDescent="0.3">
      <c r="A6" s="35">
        <v>3</v>
      </c>
      <c r="B6" s="36">
        <v>0</v>
      </c>
      <c r="C6" s="36" t="s">
        <v>65</v>
      </c>
      <c r="D6" s="36">
        <v>40000</v>
      </c>
      <c r="E6" s="35">
        <v>0.56000000000000005</v>
      </c>
      <c r="F6" s="37">
        <v>9.6000000000000002E-2</v>
      </c>
      <c r="G6" s="37">
        <v>7.3999999999999996E-2</v>
      </c>
      <c r="H6" s="37">
        <v>6.2E-2</v>
      </c>
      <c r="I6" s="37">
        <v>4.9000000000000002E-2</v>
      </c>
      <c r="J6" s="37">
        <v>3.6000000000000004E-2</v>
      </c>
      <c r="K6" s="37">
        <v>2.9000000000000001E-2</v>
      </c>
      <c r="L6" s="37">
        <v>8.0000000000000002E-3</v>
      </c>
      <c r="M6" s="37" t="str">
        <f t="shared" si="0"/>
        <v>0.096,0.074,0.062,0.049,0.036,0.029,0.008</v>
      </c>
      <c r="N6" s="37" t="s">
        <v>59</v>
      </c>
      <c r="O6" s="37"/>
      <c r="P6" s="38">
        <f t="shared" si="1"/>
        <v>0</v>
      </c>
      <c r="Q6" s="36">
        <f t="shared" ref="Q6:Q69" si="18">+P6-P5</f>
        <v>0</v>
      </c>
      <c r="R6" s="37">
        <f t="shared" si="2"/>
        <v>3.4000000000000002E-2</v>
      </c>
      <c r="S6" s="36">
        <f t="shared" ref="S6:S69" si="19">+S5+1</f>
        <v>3</v>
      </c>
      <c r="T6" s="36">
        <f t="shared" ref="T6:T69" si="20">+P6-P5</f>
        <v>0</v>
      </c>
      <c r="U6" s="36">
        <f t="shared" ref="U6:U69" si="21">+T6+U5</f>
        <v>0</v>
      </c>
      <c r="V6" s="39">
        <f t="shared" ref="V6:V69" si="22">(R6+R5)/2</f>
        <v>4.2499999999999996E-2</v>
      </c>
      <c r="W6" s="39">
        <f t="shared" si="3"/>
        <v>0</v>
      </c>
      <c r="X6" s="37">
        <f t="shared" ref="X6:X69" si="23">+X5+W6</f>
        <v>0</v>
      </c>
      <c r="Y6" s="39">
        <f t="shared" ref="Y6:Y69" si="24">X6-(($X$2/$U$2)*U6)</f>
        <v>0</v>
      </c>
      <c r="Z6" s="37"/>
      <c r="AA6" s="35">
        <v>0.35</v>
      </c>
      <c r="AB6" s="35">
        <v>0.35</v>
      </c>
      <c r="AC6" s="35">
        <v>0.35</v>
      </c>
      <c r="AD6" s="35" t="s">
        <v>60</v>
      </c>
      <c r="AE6" s="35">
        <f t="shared" si="4"/>
        <v>186.45999999999998</v>
      </c>
      <c r="AF6" s="35">
        <f t="shared" si="5"/>
        <v>227.88</v>
      </c>
      <c r="AG6" s="36" t="str">
        <f t="shared" si="6"/>
        <v>186.46 227.88</v>
      </c>
      <c r="AH6" s="35">
        <v>12</v>
      </c>
      <c r="AI6" s="40">
        <f t="shared" si="7"/>
        <v>77.710000000000008</v>
      </c>
      <c r="AJ6" s="40">
        <f t="shared" si="8"/>
        <v>94.97</v>
      </c>
      <c r="AK6" s="36" t="str">
        <f>CONCATENATE(AI6," ",AJ6)</f>
        <v>77.71 94.97</v>
      </c>
      <c r="AL6" s="36">
        <f t="shared" si="10"/>
        <v>145</v>
      </c>
      <c r="AM6" s="36">
        <f t="shared" si="11"/>
        <v>250</v>
      </c>
      <c r="AN6" s="40">
        <v>2395.1999999999998</v>
      </c>
      <c r="AO6" s="40">
        <v>225.9</v>
      </c>
      <c r="AP6" s="40">
        <v>95</v>
      </c>
      <c r="AQ6" s="35">
        <v>30</v>
      </c>
      <c r="AR6" s="37">
        <f t="shared" si="12"/>
        <v>0.80742798552307771</v>
      </c>
      <c r="AS6" s="40">
        <f t="shared" si="13"/>
        <v>1933.9515109248755</v>
      </c>
      <c r="AT6" s="40">
        <f t="shared" si="14"/>
        <v>196.73542368043078</v>
      </c>
      <c r="AU6" s="41">
        <f t="shared" si="15"/>
        <v>82.183188106073175</v>
      </c>
      <c r="AV6" s="260">
        <v>1921.8400911420295</v>
      </c>
      <c r="AW6" s="260">
        <v>197.5069964804334</v>
      </c>
      <c r="AX6" s="260">
        <v>82.093281630882302</v>
      </c>
      <c r="AY6" s="260"/>
      <c r="AZ6" s="260"/>
      <c r="BA6" s="260"/>
      <c r="BB6" s="260"/>
      <c r="BC6" s="260"/>
      <c r="BD6" s="260"/>
      <c r="BE6" s="260"/>
      <c r="BF6" s="260"/>
      <c r="BG6" s="287"/>
      <c r="BH6" s="260"/>
      <c r="BI6" s="284"/>
      <c r="BJ6" s="284"/>
      <c r="BK6" s="260"/>
      <c r="BL6" s="260">
        <f t="shared" si="16"/>
        <v>0</v>
      </c>
      <c r="BM6" s="260" t="e">
        <f>#REF!</f>
        <v>#REF!</v>
      </c>
      <c r="BN6" s="260"/>
      <c r="BO6" s="260"/>
      <c r="BP6" s="260">
        <f t="shared" si="17"/>
        <v>0</v>
      </c>
      <c r="BQ6" s="260" t="e">
        <f>#REF!</f>
        <v>#REF!</v>
      </c>
      <c r="BR6" s="260"/>
      <c r="BS6" s="287"/>
      <c r="BT6" s="260"/>
    </row>
    <row r="7" spans="1:72" s="42" customFormat="1" ht="55.2" customHeight="1" x14ac:dyDescent="0.3">
      <c r="A7" s="35">
        <v>4</v>
      </c>
      <c r="B7" s="36">
        <v>0</v>
      </c>
      <c r="C7" s="36" t="s">
        <v>66</v>
      </c>
      <c r="D7" s="36">
        <v>40000</v>
      </c>
      <c r="E7" s="35">
        <v>0.56000000000000005</v>
      </c>
      <c r="F7" s="37">
        <v>0.185</v>
      </c>
      <c r="G7" s="37">
        <v>0.14000000000000001</v>
      </c>
      <c r="H7" s="37">
        <v>0.112</v>
      </c>
      <c r="I7" s="37">
        <v>7.8E-2</v>
      </c>
      <c r="J7" s="37">
        <v>4.8000000000000001E-2</v>
      </c>
      <c r="K7" s="37">
        <v>3.5000000000000003E-2</v>
      </c>
      <c r="L7" s="37">
        <v>3.0000000000000002E-2</v>
      </c>
      <c r="M7" s="37" t="str">
        <f t="shared" si="0"/>
        <v>0.185,0.14,0.112,0.078,0.048,0.035,0.03</v>
      </c>
      <c r="N7" s="37" t="s">
        <v>59</v>
      </c>
      <c r="O7" s="37"/>
      <c r="P7" s="38">
        <f t="shared" si="1"/>
        <v>0</v>
      </c>
      <c r="Q7" s="36">
        <f t="shared" si="18"/>
        <v>0</v>
      </c>
      <c r="R7" s="37">
        <f t="shared" si="2"/>
        <v>7.2999999999999995E-2</v>
      </c>
      <c r="S7" s="36">
        <f t="shared" si="19"/>
        <v>4</v>
      </c>
      <c r="T7" s="36">
        <f t="shared" si="20"/>
        <v>0</v>
      </c>
      <c r="U7" s="36">
        <f t="shared" si="21"/>
        <v>0</v>
      </c>
      <c r="V7" s="39">
        <f t="shared" si="22"/>
        <v>5.3499999999999999E-2</v>
      </c>
      <c r="W7" s="39">
        <f t="shared" si="3"/>
        <v>0</v>
      </c>
      <c r="X7" s="37">
        <f t="shared" si="23"/>
        <v>0</v>
      </c>
      <c r="Y7" s="39">
        <f t="shared" si="24"/>
        <v>0</v>
      </c>
      <c r="Z7" s="37"/>
      <c r="AA7" s="35">
        <v>0.35</v>
      </c>
      <c r="AB7" s="35">
        <v>0.35</v>
      </c>
      <c r="AC7" s="35">
        <v>0.35</v>
      </c>
      <c r="AD7" s="35" t="s">
        <v>60</v>
      </c>
      <c r="AE7" s="35">
        <f t="shared" si="4"/>
        <v>186.45999999999998</v>
      </c>
      <c r="AF7" s="35">
        <f t="shared" si="5"/>
        <v>227.88</v>
      </c>
      <c r="AG7" s="36" t="str">
        <f t="shared" si="6"/>
        <v>186.46 227.88</v>
      </c>
      <c r="AH7" s="35">
        <v>12</v>
      </c>
      <c r="AI7" s="40">
        <f t="shared" si="7"/>
        <v>77.710000000000008</v>
      </c>
      <c r="AJ7" s="40">
        <f t="shared" si="8"/>
        <v>94.97</v>
      </c>
      <c r="AK7" s="36" t="str">
        <f t="shared" si="9"/>
        <v>77.71 94.97</v>
      </c>
      <c r="AL7" s="36">
        <f t="shared" si="10"/>
        <v>145</v>
      </c>
      <c r="AM7" s="36">
        <f t="shared" si="11"/>
        <v>250</v>
      </c>
      <c r="AN7" s="40">
        <v>2396.8000000000002</v>
      </c>
      <c r="AO7" s="35">
        <v>227.5</v>
      </c>
      <c r="AP7" s="35">
        <v>94.9</v>
      </c>
      <c r="AQ7" s="35">
        <v>30</v>
      </c>
      <c r="AR7" s="37">
        <f t="shared" si="12"/>
        <v>0.80742798552307771</v>
      </c>
      <c r="AS7" s="40">
        <f t="shared" si="13"/>
        <v>1935.2433957017129</v>
      </c>
      <c r="AT7" s="40">
        <f t="shared" si="14"/>
        <v>198.10631301214815</v>
      </c>
      <c r="AU7" s="41">
        <f t="shared" si="15"/>
        <v>82.093281630882302</v>
      </c>
      <c r="AV7" s="260">
        <v>1921.8400911420295</v>
      </c>
      <c r="AW7" s="260">
        <v>197.5069964804334</v>
      </c>
      <c r="AX7" s="260">
        <v>82.093281630882302</v>
      </c>
      <c r="AY7" s="260"/>
      <c r="AZ7" s="260"/>
      <c r="BA7" s="260"/>
      <c r="BB7" s="260"/>
      <c r="BC7" s="260"/>
      <c r="BD7" s="260"/>
      <c r="BE7" s="260"/>
      <c r="BF7" s="260"/>
      <c r="BG7" s="287"/>
      <c r="BH7" s="260"/>
      <c r="BI7" s="284"/>
      <c r="BJ7" s="284"/>
      <c r="BK7" s="260"/>
      <c r="BL7" s="260">
        <f t="shared" si="16"/>
        <v>0</v>
      </c>
      <c r="BM7" s="260" t="e">
        <f>#REF!</f>
        <v>#REF!</v>
      </c>
      <c r="BN7" s="260"/>
      <c r="BO7" s="260"/>
      <c r="BP7" s="260">
        <f t="shared" si="17"/>
        <v>0</v>
      </c>
      <c r="BQ7" s="260" t="e">
        <f>#REF!</f>
        <v>#REF!</v>
      </c>
      <c r="BR7" s="260"/>
      <c r="BS7" s="287"/>
      <c r="BT7" s="260"/>
    </row>
    <row r="8" spans="1:72" s="42" customFormat="1" ht="55.2" customHeight="1" x14ac:dyDescent="0.3">
      <c r="A8" s="35">
        <v>5</v>
      </c>
      <c r="B8" s="36">
        <v>0</v>
      </c>
      <c r="C8" s="36" t="s">
        <v>67</v>
      </c>
      <c r="D8" s="36">
        <v>40000</v>
      </c>
      <c r="E8" s="35">
        <v>0.56000000000000005</v>
      </c>
      <c r="F8" s="37">
        <v>0.189</v>
      </c>
      <c r="G8" s="37">
        <v>0.13500000000000001</v>
      </c>
      <c r="H8" s="37">
        <v>0.106</v>
      </c>
      <c r="I8" s="37">
        <v>7.1000000000000008E-2</v>
      </c>
      <c r="J8" s="37">
        <v>4.2000000000000003E-2</v>
      </c>
      <c r="K8" s="37">
        <v>3.4000000000000002E-2</v>
      </c>
      <c r="L8" s="37">
        <v>2.5000000000000001E-2</v>
      </c>
      <c r="M8" s="37" t="str">
        <f t="shared" si="0"/>
        <v>0.189,0.135,0.106,0.071,0.042,0.034,0.025</v>
      </c>
      <c r="N8" s="37" t="s">
        <v>59</v>
      </c>
      <c r="O8" s="37"/>
      <c r="P8" s="38">
        <f t="shared" si="1"/>
        <v>0</v>
      </c>
      <c r="Q8" s="36">
        <f t="shared" si="18"/>
        <v>0</v>
      </c>
      <c r="R8" s="37">
        <f t="shared" si="2"/>
        <v>8.3000000000000004E-2</v>
      </c>
      <c r="S8" s="36">
        <f t="shared" si="19"/>
        <v>5</v>
      </c>
      <c r="T8" s="36">
        <f t="shared" si="20"/>
        <v>0</v>
      </c>
      <c r="U8" s="36">
        <f t="shared" si="21"/>
        <v>0</v>
      </c>
      <c r="V8" s="39">
        <f t="shared" si="22"/>
        <v>7.8E-2</v>
      </c>
      <c r="W8" s="39">
        <f t="shared" si="3"/>
        <v>0</v>
      </c>
      <c r="X8" s="37">
        <f t="shared" si="23"/>
        <v>0</v>
      </c>
      <c r="Y8" s="39">
        <f t="shared" si="24"/>
        <v>0</v>
      </c>
      <c r="Z8" s="37"/>
      <c r="AA8" s="35">
        <v>0.35</v>
      </c>
      <c r="AB8" s="35">
        <v>0.35</v>
      </c>
      <c r="AC8" s="35">
        <v>0.35</v>
      </c>
      <c r="AD8" s="35" t="s">
        <v>60</v>
      </c>
      <c r="AE8" s="35">
        <f t="shared" si="4"/>
        <v>186.45999999999998</v>
      </c>
      <c r="AF8" s="35">
        <f t="shared" si="5"/>
        <v>227.88</v>
      </c>
      <c r="AG8" s="36" t="str">
        <f t="shared" si="6"/>
        <v>186.46 227.88</v>
      </c>
      <c r="AH8" s="35">
        <v>12</v>
      </c>
      <c r="AI8" s="40">
        <f t="shared" si="7"/>
        <v>77.710000000000008</v>
      </c>
      <c r="AJ8" s="40">
        <f t="shared" si="8"/>
        <v>94.97</v>
      </c>
      <c r="AK8" s="36" t="str">
        <f t="shared" si="9"/>
        <v>77.71 94.97</v>
      </c>
      <c r="AL8" s="36">
        <f t="shared" si="10"/>
        <v>145</v>
      </c>
      <c r="AM8" s="36">
        <f t="shared" si="11"/>
        <v>250</v>
      </c>
      <c r="AN8" s="40">
        <v>2369.4</v>
      </c>
      <c r="AO8" s="35">
        <v>226.7</v>
      </c>
      <c r="AP8" s="35">
        <v>95</v>
      </c>
      <c r="AQ8" s="35">
        <v>30</v>
      </c>
      <c r="AR8" s="37">
        <f t="shared" si="12"/>
        <v>0.80742798552307771</v>
      </c>
      <c r="AS8" s="40">
        <f t="shared" si="13"/>
        <v>1913.1198688983804</v>
      </c>
      <c r="AT8" s="40">
        <f t="shared" si="14"/>
        <v>197.42132309316551</v>
      </c>
      <c r="AU8" s="41">
        <f t="shared" si="15"/>
        <v>82.183188106073175</v>
      </c>
      <c r="AV8" s="260">
        <v>1921.8400911420295</v>
      </c>
      <c r="AW8" s="260">
        <v>197.5069964804334</v>
      </c>
      <c r="AX8" s="260">
        <v>82.093281630882302</v>
      </c>
      <c r="AY8" s="260"/>
      <c r="AZ8" s="260"/>
      <c r="BA8" s="260"/>
      <c r="BB8" s="260"/>
      <c r="BC8" s="260"/>
      <c r="BD8" s="260"/>
      <c r="BE8" s="260"/>
      <c r="BF8" s="260"/>
      <c r="BG8" s="287"/>
      <c r="BH8" s="260"/>
      <c r="BI8" s="284"/>
      <c r="BJ8" s="284"/>
      <c r="BK8" s="260"/>
      <c r="BL8" s="260">
        <f t="shared" si="16"/>
        <v>0</v>
      </c>
      <c r="BM8" s="260" t="e">
        <f>#REF!</f>
        <v>#REF!</v>
      </c>
      <c r="BN8" s="260"/>
      <c r="BO8" s="260"/>
      <c r="BP8" s="260">
        <f t="shared" si="17"/>
        <v>0</v>
      </c>
      <c r="BQ8" s="260" t="e">
        <f>#REF!</f>
        <v>#REF!</v>
      </c>
      <c r="BR8" s="260"/>
      <c r="BS8" s="287"/>
      <c r="BT8" s="260"/>
    </row>
    <row r="9" spans="1:72" s="42" customFormat="1" ht="55.2" customHeight="1" x14ac:dyDescent="0.3">
      <c r="A9" s="35">
        <v>6</v>
      </c>
      <c r="B9" s="36">
        <v>65</v>
      </c>
      <c r="C9" s="36" t="s">
        <v>63</v>
      </c>
      <c r="D9" s="36">
        <v>40000</v>
      </c>
      <c r="E9" s="35">
        <v>0.56000000000000005</v>
      </c>
      <c r="F9" s="37">
        <v>0.17</v>
      </c>
      <c r="G9" s="37">
        <v>0.11899999999999999</v>
      </c>
      <c r="H9" s="37">
        <v>0.1</v>
      </c>
      <c r="I9" s="37">
        <v>7.2999999999999995E-2</v>
      </c>
      <c r="J9" s="37">
        <v>4.4999999999999998E-2</v>
      </c>
      <c r="K9" s="37">
        <v>3.5000000000000003E-2</v>
      </c>
      <c r="L9" s="37">
        <v>2.3E-2</v>
      </c>
      <c r="M9" s="37" t="str">
        <f t="shared" si="0"/>
        <v>0.17,0.119,0.1,0.073,0.045,0.035,0.023</v>
      </c>
      <c r="N9" s="37" t="s">
        <v>59</v>
      </c>
      <c r="O9" s="37"/>
      <c r="P9" s="38">
        <f t="shared" si="1"/>
        <v>65</v>
      </c>
      <c r="Q9" s="36">
        <f t="shared" si="18"/>
        <v>65</v>
      </c>
      <c r="R9" s="37">
        <f t="shared" si="2"/>
        <v>7.0000000000000007E-2</v>
      </c>
      <c r="S9" s="36">
        <f t="shared" si="19"/>
        <v>6</v>
      </c>
      <c r="T9" s="36">
        <f t="shared" si="20"/>
        <v>65</v>
      </c>
      <c r="U9" s="36">
        <f t="shared" si="21"/>
        <v>65</v>
      </c>
      <c r="V9" s="39">
        <f t="shared" si="22"/>
        <v>7.6500000000000012E-2</v>
      </c>
      <c r="W9" s="39">
        <f t="shared" si="3"/>
        <v>4.972500000000001</v>
      </c>
      <c r="X9" s="37">
        <f t="shared" si="23"/>
        <v>4.972500000000001</v>
      </c>
      <c r="Y9" s="39">
        <f t="shared" si="24"/>
        <v>1.0386458333333346</v>
      </c>
      <c r="Z9" s="37"/>
      <c r="AA9" s="35">
        <v>0.35</v>
      </c>
      <c r="AB9" s="35">
        <v>0.35</v>
      </c>
      <c r="AC9" s="35">
        <v>0.35</v>
      </c>
      <c r="AD9" s="35" t="s">
        <v>60</v>
      </c>
      <c r="AE9" s="35">
        <f t="shared" si="4"/>
        <v>186.45999999999998</v>
      </c>
      <c r="AF9" s="35">
        <f t="shared" si="5"/>
        <v>227.88</v>
      </c>
      <c r="AG9" s="36" t="str">
        <f t="shared" si="6"/>
        <v>186.46 227.88</v>
      </c>
      <c r="AH9" s="35">
        <v>12</v>
      </c>
      <c r="AI9" s="40">
        <f t="shared" si="7"/>
        <v>77.710000000000008</v>
      </c>
      <c r="AJ9" s="40">
        <f t="shared" si="8"/>
        <v>94.97</v>
      </c>
      <c r="AK9" s="36" t="str">
        <f t="shared" si="9"/>
        <v>77.71 94.97</v>
      </c>
      <c r="AL9" s="36">
        <f t="shared" si="10"/>
        <v>145</v>
      </c>
      <c r="AM9" s="36">
        <f t="shared" si="11"/>
        <v>250</v>
      </c>
      <c r="AN9" s="40">
        <v>2396.8000000000002</v>
      </c>
      <c r="AO9" s="35">
        <v>226.8</v>
      </c>
      <c r="AP9" s="35">
        <v>95</v>
      </c>
      <c r="AQ9" s="35">
        <v>30</v>
      </c>
      <c r="AR9" s="37">
        <f t="shared" si="12"/>
        <v>0.80742798552307771</v>
      </c>
      <c r="AS9" s="40">
        <f t="shared" si="13"/>
        <v>1935.2433957017129</v>
      </c>
      <c r="AT9" s="40">
        <f t="shared" si="14"/>
        <v>197.5069964804334</v>
      </c>
      <c r="AU9" s="41">
        <f t="shared" si="15"/>
        <v>82.183188106073175</v>
      </c>
      <c r="AV9" s="260">
        <v>1921.8400911420295</v>
      </c>
      <c r="AW9" s="260">
        <v>197.5069964804334</v>
      </c>
      <c r="AX9" s="260">
        <v>82.093281630882302</v>
      </c>
      <c r="AY9" s="260"/>
      <c r="AZ9" s="260"/>
      <c r="BA9" s="260"/>
      <c r="BB9" s="260"/>
      <c r="BC9" s="260"/>
      <c r="BD9" s="260"/>
      <c r="BE9" s="260"/>
      <c r="BF9" s="260"/>
      <c r="BG9" s="287"/>
      <c r="BH9" s="260"/>
      <c r="BI9" s="284"/>
      <c r="BJ9" s="284"/>
      <c r="BK9" s="260"/>
      <c r="BL9" s="260">
        <f t="shared" si="16"/>
        <v>0</v>
      </c>
      <c r="BM9" s="260" t="e">
        <f>#REF!</f>
        <v>#REF!</v>
      </c>
      <c r="BN9" s="260"/>
      <c r="BO9" s="260"/>
      <c r="BP9" s="260">
        <f t="shared" si="17"/>
        <v>0</v>
      </c>
      <c r="BQ9" s="260" t="e">
        <f>#REF!</f>
        <v>#REF!</v>
      </c>
      <c r="BR9" s="260"/>
      <c r="BS9" s="287"/>
      <c r="BT9" s="260"/>
    </row>
    <row r="10" spans="1:72" s="42" customFormat="1" ht="55.2" customHeight="1" x14ac:dyDescent="0.3">
      <c r="A10" s="35">
        <v>7</v>
      </c>
      <c r="B10" s="36">
        <v>65</v>
      </c>
      <c r="C10" s="36" t="s">
        <v>64</v>
      </c>
      <c r="D10" s="36">
        <v>40000</v>
      </c>
      <c r="E10" s="35">
        <v>0.56000000000000005</v>
      </c>
      <c r="F10" s="37">
        <v>0.13400000000000001</v>
      </c>
      <c r="G10" s="37">
        <v>9.1999999999999998E-2</v>
      </c>
      <c r="H10" s="37">
        <v>7.2999999999999995E-2</v>
      </c>
      <c r="I10" s="37">
        <v>5.9000000000000004E-2</v>
      </c>
      <c r="J10" s="37">
        <v>3.9E-2</v>
      </c>
      <c r="K10" s="37">
        <v>3.2000000000000001E-2</v>
      </c>
      <c r="L10" s="37">
        <v>2.4E-2</v>
      </c>
      <c r="M10" s="37" t="str">
        <f t="shared" si="0"/>
        <v>0.134,0.092,0.073,0.059,0.039,0.032,0.024</v>
      </c>
      <c r="N10" s="37" t="s">
        <v>59</v>
      </c>
      <c r="O10" s="37"/>
      <c r="P10" s="38">
        <f t="shared" si="1"/>
        <v>65</v>
      </c>
      <c r="Q10" s="36">
        <f t="shared" si="18"/>
        <v>0</v>
      </c>
      <c r="R10" s="37">
        <f t="shared" si="2"/>
        <v>6.1000000000000013E-2</v>
      </c>
      <c r="S10" s="36">
        <f t="shared" si="19"/>
        <v>7</v>
      </c>
      <c r="T10" s="36">
        <f t="shared" si="20"/>
        <v>0</v>
      </c>
      <c r="U10" s="36">
        <f t="shared" si="21"/>
        <v>65</v>
      </c>
      <c r="V10" s="39">
        <f t="shared" si="22"/>
        <v>6.5500000000000003E-2</v>
      </c>
      <c r="W10" s="39">
        <f t="shared" si="3"/>
        <v>0</v>
      </c>
      <c r="X10" s="37">
        <f t="shared" si="23"/>
        <v>4.972500000000001</v>
      </c>
      <c r="Y10" s="39">
        <f t="shared" si="24"/>
        <v>1.0386458333333346</v>
      </c>
      <c r="Z10" s="37"/>
      <c r="AA10" s="35">
        <v>0.35</v>
      </c>
      <c r="AB10" s="35">
        <v>0.35</v>
      </c>
      <c r="AC10" s="35">
        <v>0.35</v>
      </c>
      <c r="AD10" s="35" t="s">
        <v>60</v>
      </c>
      <c r="AE10" s="35">
        <f t="shared" si="4"/>
        <v>186.45999999999998</v>
      </c>
      <c r="AF10" s="35">
        <f t="shared" si="5"/>
        <v>227.88</v>
      </c>
      <c r="AG10" s="36" t="str">
        <f t="shared" si="6"/>
        <v>186.46 227.88</v>
      </c>
      <c r="AH10" s="35">
        <v>12</v>
      </c>
      <c r="AI10" s="40">
        <f t="shared" si="7"/>
        <v>77.710000000000008</v>
      </c>
      <c r="AJ10" s="40">
        <f t="shared" si="8"/>
        <v>94.97</v>
      </c>
      <c r="AK10" s="36" t="str">
        <f t="shared" si="9"/>
        <v>77.71 94.97</v>
      </c>
      <c r="AL10" s="36">
        <f t="shared" si="10"/>
        <v>145</v>
      </c>
      <c r="AM10" s="36">
        <f t="shared" si="11"/>
        <v>250</v>
      </c>
      <c r="AN10" s="40">
        <v>2387.1</v>
      </c>
      <c r="AO10" s="40">
        <v>227.1</v>
      </c>
      <c r="AP10" s="40">
        <v>94.9</v>
      </c>
      <c r="AQ10" s="35">
        <v>30</v>
      </c>
      <c r="AR10" s="37">
        <f t="shared" si="12"/>
        <v>0.80742798552307771</v>
      </c>
      <c r="AS10" s="40">
        <f t="shared" si="13"/>
        <v>1927.4113442421387</v>
      </c>
      <c r="AT10" s="40">
        <f t="shared" si="14"/>
        <v>197.76393146364674</v>
      </c>
      <c r="AU10" s="41">
        <f t="shared" si="15"/>
        <v>82.093281630882302</v>
      </c>
      <c r="AV10" s="260">
        <v>1921.8400911420295</v>
      </c>
      <c r="AW10" s="260">
        <v>197.5069964804334</v>
      </c>
      <c r="AX10" s="260">
        <v>82.093281630882302</v>
      </c>
      <c r="AY10" s="260"/>
      <c r="AZ10" s="260"/>
      <c r="BA10" s="260"/>
      <c r="BB10" s="260"/>
      <c r="BC10" s="260"/>
      <c r="BD10" s="260"/>
      <c r="BE10" s="260"/>
      <c r="BF10" s="260"/>
      <c r="BG10" s="287"/>
      <c r="BH10" s="260"/>
      <c r="BI10" s="284"/>
      <c r="BJ10" s="284"/>
      <c r="BK10" s="260"/>
      <c r="BL10" s="260">
        <f t="shared" si="16"/>
        <v>0</v>
      </c>
      <c r="BM10" s="260" t="e">
        <f>#REF!</f>
        <v>#REF!</v>
      </c>
      <c r="BN10" s="260"/>
      <c r="BO10" s="260"/>
      <c r="BP10" s="260">
        <f t="shared" si="17"/>
        <v>0</v>
      </c>
      <c r="BQ10" s="260" t="e">
        <f>#REF!</f>
        <v>#REF!</v>
      </c>
      <c r="BR10" s="260"/>
      <c r="BS10" s="287"/>
      <c r="BT10" s="260"/>
    </row>
    <row r="11" spans="1:72" s="42" customFormat="1" ht="55.2" customHeight="1" x14ac:dyDescent="0.3">
      <c r="A11" s="35">
        <v>8</v>
      </c>
      <c r="B11" s="36">
        <v>65</v>
      </c>
      <c r="C11" s="36" t="s">
        <v>65</v>
      </c>
      <c r="D11" s="36">
        <v>40000</v>
      </c>
      <c r="E11" s="35">
        <v>0.56000000000000005</v>
      </c>
      <c r="F11" s="37">
        <v>0.09</v>
      </c>
      <c r="G11" s="37">
        <v>6.6000000000000003E-2</v>
      </c>
      <c r="H11" s="37">
        <v>5.3999999999999999E-2</v>
      </c>
      <c r="I11" s="37">
        <v>4.3999999999999997E-2</v>
      </c>
      <c r="J11" s="37">
        <v>3.1E-2</v>
      </c>
      <c r="K11" s="37">
        <v>2.7E-2</v>
      </c>
      <c r="L11" s="37">
        <v>2.1000000000000001E-2</v>
      </c>
      <c r="M11" s="37" t="str">
        <f t="shared" si="0"/>
        <v>0.09,0.066,0.054,0.044,0.031,0.027,0.021</v>
      </c>
      <c r="N11" s="37" t="s">
        <v>59</v>
      </c>
      <c r="O11" s="37"/>
      <c r="P11" s="38">
        <f t="shared" si="1"/>
        <v>65</v>
      </c>
      <c r="Q11" s="36">
        <f t="shared" si="18"/>
        <v>0</v>
      </c>
      <c r="R11" s="37">
        <f t="shared" si="2"/>
        <v>3.5999999999999997E-2</v>
      </c>
      <c r="S11" s="36">
        <f t="shared" si="19"/>
        <v>8</v>
      </c>
      <c r="T11" s="36">
        <f t="shared" si="20"/>
        <v>0</v>
      </c>
      <c r="U11" s="36">
        <f t="shared" si="21"/>
        <v>65</v>
      </c>
      <c r="V11" s="39">
        <f t="shared" si="22"/>
        <v>4.8500000000000001E-2</v>
      </c>
      <c r="W11" s="39">
        <f t="shared" si="3"/>
        <v>0</v>
      </c>
      <c r="X11" s="37">
        <f t="shared" si="23"/>
        <v>4.972500000000001</v>
      </c>
      <c r="Y11" s="39">
        <f t="shared" si="24"/>
        <v>1.0386458333333346</v>
      </c>
      <c r="Z11" s="37"/>
      <c r="AA11" s="35">
        <v>0.35</v>
      </c>
      <c r="AB11" s="35">
        <v>0.35</v>
      </c>
      <c r="AC11" s="35">
        <v>0.35</v>
      </c>
      <c r="AD11" s="35" t="s">
        <v>60</v>
      </c>
      <c r="AE11" s="35">
        <f t="shared" si="4"/>
        <v>186.45999999999998</v>
      </c>
      <c r="AF11" s="35">
        <f t="shared" si="5"/>
        <v>227.88</v>
      </c>
      <c r="AG11" s="36" t="str">
        <f t="shared" si="6"/>
        <v>186.46 227.88</v>
      </c>
      <c r="AH11" s="35">
        <v>12</v>
      </c>
      <c r="AI11" s="40">
        <f t="shared" si="7"/>
        <v>77.710000000000008</v>
      </c>
      <c r="AJ11" s="40">
        <f t="shared" si="8"/>
        <v>94.97</v>
      </c>
      <c r="AK11" s="36" t="str">
        <f t="shared" si="9"/>
        <v>77.71 94.97</v>
      </c>
      <c r="AL11" s="36">
        <f t="shared" si="10"/>
        <v>145</v>
      </c>
      <c r="AM11" s="36">
        <f t="shared" si="11"/>
        <v>250</v>
      </c>
      <c r="AN11" s="40">
        <v>2364.5</v>
      </c>
      <c r="AO11" s="40">
        <v>226.8</v>
      </c>
      <c r="AP11" s="40">
        <v>95</v>
      </c>
      <c r="AQ11" s="35">
        <v>30</v>
      </c>
      <c r="AR11" s="37">
        <f t="shared" si="12"/>
        <v>0.80742798552307771</v>
      </c>
      <c r="AS11" s="40">
        <f t="shared" si="13"/>
        <v>1909.1634717693173</v>
      </c>
      <c r="AT11" s="40">
        <f t="shared" si="14"/>
        <v>197.5069964804334</v>
      </c>
      <c r="AU11" s="41">
        <f t="shared" si="15"/>
        <v>82.183188106073175</v>
      </c>
      <c r="AV11" s="260">
        <v>1921.8400911420295</v>
      </c>
      <c r="AW11" s="260">
        <v>197.5069964804334</v>
      </c>
      <c r="AX11" s="260">
        <v>82.093281630882302</v>
      </c>
      <c r="AY11" s="260"/>
      <c r="AZ11" s="260"/>
      <c r="BA11" s="260"/>
      <c r="BB11" s="260"/>
      <c r="BC11" s="260"/>
      <c r="BD11" s="260"/>
      <c r="BE11" s="260"/>
      <c r="BF11" s="260"/>
      <c r="BG11" s="287"/>
      <c r="BH11" s="260"/>
      <c r="BI11" s="284"/>
      <c r="BJ11" s="284"/>
      <c r="BK11" s="260"/>
      <c r="BL11" s="260">
        <f t="shared" si="16"/>
        <v>0</v>
      </c>
      <c r="BM11" s="260" t="e">
        <f>#REF!</f>
        <v>#REF!</v>
      </c>
      <c r="BN11" s="260"/>
      <c r="BO11" s="260"/>
      <c r="BP11" s="260">
        <f t="shared" si="17"/>
        <v>0</v>
      </c>
      <c r="BQ11" s="260" t="e">
        <f>#REF!</f>
        <v>#REF!</v>
      </c>
      <c r="BR11" s="260"/>
      <c r="BS11" s="287"/>
      <c r="BT11" s="260"/>
    </row>
    <row r="12" spans="1:72" s="42" customFormat="1" ht="55.2" customHeight="1" x14ac:dyDescent="0.3">
      <c r="A12" s="35">
        <v>9</v>
      </c>
      <c r="B12" s="36">
        <v>65</v>
      </c>
      <c r="C12" s="36" t="s">
        <v>66</v>
      </c>
      <c r="D12" s="36">
        <v>40000</v>
      </c>
      <c r="E12" s="35">
        <v>0.56000000000000005</v>
      </c>
      <c r="F12" s="37">
        <v>0.11800000000000001</v>
      </c>
      <c r="G12" s="37">
        <v>8.6999999999999994E-2</v>
      </c>
      <c r="H12" s="37">
        <v>7.1999999999999995E-2</v>
      </c>
      <c r="I12" s="37">
        <v>5.9000000000000004E-2</v>
      </c>
      <c r="J12" s="37">
        <v>4.4999999999999998E-2</v>
      </c>
      <c r="K12" s="37">
        <v>3.9E-2</v>
      </c>
      <c r="L12" s="37">
        <v>1.6E-2</v>
      </c>
      <c r="M12" s="37" t="str">
        <f t="shared" si="0"/>
        <v>0.118,0.087,0.072,0.059,0.045,0.039,0.016</v>
      </c>
      <c r="N12" s="37" t="s">
        <v>59</v>
      </c>
      <c r="O12" s="37"/>
      <c r="P12" s="38">
        <f t="shared" si="1"/>
        <v>65</v>
      </c>
      <c r="Q12" s="36">
        <f t="shared" si="18"/>
        <v>0</v>
      </c>
      <c r="R12" s="37">
        <f t="shared" si="2"/>
        <v>4.6000000000000013E-2</v>
      </c>
      <c r="S12" s="36">
        <f t="shared" si="19"/>
        <v>9</v>
      </c>
      <c r="T12" s="36">
        <f t="shared" si="20"/>
        <v>0</v>
      </c>
      <c r="U12" s="36">
        <f t="shared" si="21"/>
        <v>65</v>
      </c>
      <c r="V12" s="39">
        <f t="shared" si="22"/>
        <v>4.1000000000000009E-2</v>
      </c>
      <c r="W12" s="39">
        <f t="shared" si="3"/>
        <v>0</v>
      </c>
      <c r="X12" s="37">
        <f t="shared" si="23"/>
        <v>4.972500000000001</v>
      </c>
      <c r="Y12" s="39">
        <f t="shared" si="24"/>
        <v>1.0386458333333346</v>
      </c>
      <c r="Z12" s="37"/>
      <c r="AA12" s="35">
        <v>0.35</v>
      </c>
      <c r="AB12" s="35">
        <v>0.35</v>
      </c>
      <c r="AC12" s="35">
        <v>0.35</v>
      </c>
      <c r="AD12" s="35" t="s">
        <v>60</v>
      </c>
      <c r="AE12" s="35">
        <f t="shared" si="4"/>
        <v>186.45999999999998</v>
      </c>
      <c r="AF12" s="35">
        <f t="shared" si="5"/>
        <v>227.88</v>
      </c>
      <c r="AG12" s="36" t="str">
        <f t="shared" si="6"/>
        <v>186.46 227.88</v>
      </c>
      <c r="AH12" s="35">
        <v>12</v>
      </c>
      <c r="AI12" s="40">
        <f t="shared" si="7"/>
        <v>77.710000000000008</v>
      </c>
      <c r="AJ12" s="40">
        <f t="shared" si="8"/>
        <v>94.97</v>
      </c>
      <c r="AK12" s="36" t="str">
        <f t="shared" si="9"/>
        <v>77.71 94.97</v>
      </c>
      <c r="AL12" s="36">
        <f t="shared" si="10"/>
        <v>145</v>
      </c>
      <c r="AM12" s="36">
        <f t="shared" si="11"/>
        <v>250</v>
      </c>
      <c r="AN12" s="40">
        <v>2393.5</v>
      </c>
      <c r="AO12" s="40">
        <v>227.7</v>
      </c>
      <c r="AP12" s="40">
        <v>95</v>
      </c>
      <c r="AQ12" s="35">
        <v>30</v>
      </c>
      <c r="AR12" s="37">
        <f t="shared" si="12"/>
        <v>0.80742798552307771</v>
      </c>
      <c r="AS12" s="40">
        <f t="shared" si="13"/>
        <v>1932.5788833494864</v>
      </c>
      <c r="AT12" s="40">
        <f t="shared" si="14"/>
        <v>198.27741889967663</v>
      </c>
      <c r="AU12" s="41">
        <f t="shared" si="15"/>
        <v>82.183188106073175</v>
      </c>
      <c r="AV12" s="260">
        <v>1921.8400911420295</v>
      </c>
      <c r="AW12" s="260">
        <v>197.5069964804334</v>
      </c>
      <c r="AX12" s="260">
        <v>82.093281630882302</v>
      </c>
      <c r="AY12" s="260"/>
      <c r="AZ12" s="260"/>
      <c r="BA12" s="260"/>
      <c r="BB12" s="260"/>
      <c r="BC12" s="260"/>
      <c r="BD12" s="260"/>
      <c r="BE12" s="260"/>
      <c r="BF12" s="260"/>
      <c r="BG12" s="287"/>
      <c r="BH12" s="260"/>
      <c r="BI12" s="284"/>
      <c r="BJ12" s="284"/>
      <c r="BK12" s="260"/>
      <c r="BL12" s="260">
        <f t="shared" si="16"/>
        <v>0</v>
      </c>
      <c r="BM12" s="260" t="e">
        <f>#REF!</f>
        <v>#REF!</v>
      </c>
      <c r="BN12" s="260"/>
      <c r="BO12" s="260"/>
      <c r="BP12" s="260">
        <f t="shared" si="17"/>
        <v>0</v>
      </c>
      <c r="BQ12" s="260" t="e">
        <f>#REF!</f>
        <v>#REF!</v>
      </c>
      <c r="BR12" s="260"/>
      <c r="BS12" s="287"/>
      <c r="BT12" s="260"/>
    </row>
    <row r="13" spans="1:72" s="42" customFormat="1" ht="55.2" customHeight="1" x14ac:dyDescent="0.3">
      <c r="A13" s="35">
        <v>10</v>
      </c>
      <c r="B13" s="36">
        <v>65</v>
      </c>
      <c r="C13" s="36" t="s">
        <v>67</v>
      </c>
      <c r="D13" s="36">
        <v>40000</v>
      </c>
      <c r="E13" s="35">
        <v>0.56000000000000005</v>
      </c>
      <c r="F13" s="37">
        <v>0.20899999999999999</v>
      </c>
      <c r="G13" s="37">
        <v>0.17299999999999999</v>
      </c>
      <c r="H13" s="37">
        <v>0.154</v>
      </c>
      <c r="I13" s="37">
        <v>0.124</v>
      </c>
      <c r="J13" s="37">
        <v>7.9000000000000001E-2</v>
      </c>
      <c r="K13" s="37">
        <v>6.8000000000000005E-2</v>
      </c>
      <c r="L13" s="37">
        <v>2.9000000000000001E-2</v>
      </c>
      <c r="M13" s="37" t="str">
        <f t="shared" si="0"/>
        <v>0.209,0.173,0.154,0.124,0.079,0.068,0.029</v>
      </c>
      <c r="N13" s="37" t="s">
        <v>59</v>
      </c>
      <c r="O13" s="37"/>
      <c r="P13" s="38">
        <f t="shared" si="1"/>
        <v>65</v>
      </c>
      <c r="Q13" s="36">
        <f t="shared" si="18"/>
        <v>0</v>
      </c>
      <c r="R13" s="37">
        <f t="shared" si="2"/>
        <v>5.4999999999999993E-2</v>
      </c>
      <c r="S13" s="36">
        <f t="shared" si="19"/>
        <v>10</v>
      </c>
      <c r="T13" s="36">
        <f t="shared" si="20"/>
        <v>0</v>
      </c>
      <c r="U13" s="36">
        <f t="shared" si="21"/>
        <v>65</v>
      </c>
      <c r="V13" s="39">
        <f t="shared" si="22"/>
        <v>5.0500000000000003E-2</v>
      </c>
      <c r="W13" s="39">
        <f t="shared" si="3"/>
        <v>0</v>
      </c>
      <c r="X13" s="37">
        <f t="shared" si="23"/>
        <v>4.972500000000001</v>
      </c>
      <c r="Y13" s="39">
        <f t="shared" si="24"/>
        <v>1.0386458333333346</v>
      </c>
      <c r="Z13" s="37"/>
      <c r="AA13" s="35">
        <v>0.35</v>
      </c>
      <c r="AB13" s="35">
        <v>0.35</v>
      </c>
      <c r="AC13" s="35">
        <v>0.35</v>
      </c>
      <c r="AD13" s="35" t="s">
        <v>60</v>
      </c>
      <c r="AE13" s="35">
        <f t="shared" si="4"/>
        <v>186.45999999999998</v>
      </c>
      <c r="AF13" s="35">
        <f t="shared" si="5"/>
        <v>227.88</v>
      </c>
      <c r="AG13" s="36" t="str">
        <f t="shared" si="6"/>
        <v>186.46 227.88</v>
      </c>
      <c r="AH13" s="35">
        <v>12</v>
      </c>
      <c r="AI13" s="40">
        <f t="shared" si="7"/>
        <v>77.710000000000008</v>
      </c>
      <c r="AJ13" s="40">
        <f t="shared" si="8"/>
        <v>94.97</v>
      </c>
      <c r="AK13" s="36" t="str">
        <f t="shared" si="9"/>
        <v>77.71 94.97</v>
      </c>
      <c r="AL13" s="36">
        <f t="shared" si="10"/>
        <v>145</v>
      </c>
      <c r="AM13" s="36">
        <f t="shared" si="11"/>
        <v>250</v>
      </c>
      <c r="AN13" s="40">
        <v>2395.1999999999998</v>
      </c>
      <c r="AO13" s="40">
        <v>227.3</v>
      </c>
      <c r="AP13" s="40">
        <v>94.9</v>
      </c>
      <c r="AQ13" s="35">
        <v>30</v>
      </c>
      <c r="AR13" s="37">
        <f t="shared" si="12"/>
        <v>0.80742798552307771</v>
      </c>
      <c r="AS13" s="40">
        <f t="shared" si="13"/>
        <v>1933.9515109248755</v>
      </c>
      <c r="AT13" s="40">
        <f t="shared" si="14"/>
        <v>197.9351505563051</v>
      </c>
      <c r="AU13" s="41">
        <f t="shared" si="15"/>
        <v>82.093281630882302</v>
      </c>
      <c r="AV13" s="260">
        <v>1921.8400911420295</v>
      </c>
      <c r="AW13" s="260">
        <v>197.5069964804334</v>
      </c>
      <c r="AX13" s="260">
        <v>82.093281630882302</v>
      </c>
      <c r="AY13" s="260"/>
      <c r="AZ13" s="260"/>
      <c r="BA13" s="260"/>
      <c r="BB13" s="260"/>
      <c r="BC13" s="260"/>
      <c r="BD13" s="260"/>
      <c r="BE13" s="260"/>
      <c r="BF13" s="260"/>
      <c r="BG13" s="287"/>
      <c r="BH13" s="260"/>
      <c r="BI13" s="284"/>
      <c r="BJ13" s="284"/>
      <c r="BK13" s="260"/>
      <c r="BL13" s="260">
        <f t="shared" si="16"/>
        <v>0</v>
      </c>
      <c r="BM13" s="260" t="e">
        <f>#REF!</f>
        <v>#REF!</v>
      </c>
      <c r="BN13" s="260"/>
      <c r="BO13" s="260"/>
      <c r="BP13" s="260">
        <f t="shared" si="17"/>
        <v>0</v>
      </c>
      <c r="BQ13" s="260" t="e">
        <f>#REF!</f>
        <v>#REF!</v>
      </c>
      <c r="BR13" s="260"/>
      <c r="BS13" s="287"/>
      <c r="BT13" s="260"/>
    </row>
    <row r="14" spans="1:72" s="42" customFormat="1" ht="55.2" customHeight="1" x14ac:dyDescent="0.3">
      <c r="A14" s="35">
        <v>11</v>
      </c>
      <c r="B14" s="36">
        <v>130</v>
      </c>
      <c r="C14" s="36" t="s">
        <v>63</v>
      </c>
      <c r="D14" s="36">
        <v>40000</v>
      </c>
      <c r="E14" s="35">
        <v>0.56000000000000005</v>
      </c>
      <c r="F14" s="37">
        <v>0.14100000000000001</v>
      </c>
      <c r="G14" s="37">
        <v>0.11600000000000001</v>
      </c>
      <c r="H14" s="37">
        <v>0.1</v>
      </c>
      <c r="I14" s="37">
        <v>8.1000000000000003E-2</v>
      </c>
      <c r="J14" s="37">
        <v>5.3999999999999999E-2</v>
      </c>
      <c r="K14" s="37">
        <v>4.3999999999999997E-2</v>
      </c>
      <c r="L14" s="37">
        <v>2.6000000000000002E-2</v>
      </c>
      <c r="M14" s="37" t="str">
        <f t="shared" si="0"/>
        <v>0.141,0.116,0.1,0.081,0.054,0.044,0.026</v>
      </c>
      <c r="N14" s="37" t="s">
        <v>59</v>
      </c>
      <c r="O14" s="37"/>
      <c r="P14" s="38">
        <f t="shared" si="1"/>
        <v>130</v>
      </c>
      <c r="Q14" s="36">
        <f t="shared" si="18"/>
        <v>65</v>
      </c>
      <c r="R14" s="37">
        <f t="shared" si="2"/>
        <v>4.1000000000000009E-2</v>
      </c>
      <c r="S14" s="36">
        <f t="shared" si="19"/>
        <v>11</v>
      </c>
      <c r="T14" s="36">
        <f t="shared" si="20"/>
        <v>65</v>
      </c>
      <c r="U14" s="36">
        <f t="shared" si="21"/>
        <v>130</v>
      </c>
      <c r="V14" s="39">
        <f t="shared" si="22"/>
        <v>4.8000000000000001E-2</v>
      </c>
      <c r="W14" s="39">
        <f t="shared" si="3"/>
        <v>3.12</v>
      </c>
      <c r="X14" s="37">
        <f t="shared" si="23"/>
        <v>8.0925000000000011</v>
      </c>
      <c r="Y14" s="39">
        <f t="shared" si="24"/>
        <v>0.22479166666666828</v>
      </c>
      <c r="Z14" s="37"/>
      <c r="AA14" s="35">
        <v>0.35</v>
      </c>
      <c r="AB14" s="35">
        <v>0.35</v>
      </c>
      <c r="AC14" s="35">
        <v>0.35</v>
      </c>
      <c r="AD14" s="35" t="s">
        <v>60</v>
      </c>
      <c r="AE14" s="35">
        <f t="shared" si="4"/>
        <v>186.45999999999998</v>
      </c>
      <c r="AF14" s="35">
        <f t="shared" si="5"/>
        <v>227.88</v>
      </c>
      <c r="AG14" s="36" t="str">
        <f t="shared" si="6"/>
        <v>186.46 227.88</v>
      </c>
      <c r="AH14" s="35">
        <v>12</v>
      </c>
      <c r="AI14" s="40">
        <f t="shared" si="7"/>
        <v>77.710000000000008</v>
      </c>
      <c r="AJ14" s="40">
        <f t="shared" si="8"/>
        <v>94.97</v>
      </c>
      <c r="AK14" s="36" t="str">
        <f t="shared" si="9"/>
        <v>77.71 94.97</v>
      </c>
      <c r="AL14" s="36">
        <f t="shared" si="10"/>
        <v>145</v>
      </c>
      <c r="AM14" s="36">
        <f t="shared" si="11"/>
        <v>250</v>
      </c>
      <c r="AN14" s="40">
        <v>2391.9</v>
      </c>
      <c r="AO14" s="35">
        <v>227.3</v>
      </c>
      <c r="AP14" s="35">
        <v>95</v>
      </c>
      <c r="AQ14" s="35">
        <v>30</v>
      </c>
      <c r="AR14" s="37">
        <f t="shared" si="12"/>
        <v>0.80742798552307771</v>
      </c>
      <c r="AS14" s="40">
        <f t="shared" si="13"/>
        <v>1931.2869985726497</v>
      </c>
      <c r="AT14" s="40">
        <f t="shared" si="14"/>
        <v>197.9351505563051</v>
      </c>
      <c r="AU14" s="41">
        <f t="shared" si="15"/>
        <v>82.183188106073175</v>
      </c>
      <c r="AV14" s="260">
        <v>1921.8400911420295</v>
      </c>
      <c r="AW14" s="260">
        <v>197.5069964804334</v>
      </c>
      <c r="AX14" s="260">
        <v>82.093281630882302</v>
      </c>
      <c r="AY14" s="260"/>
      <c r="AZ14" s="260"/>
      <c r="BA14" s="260"/>
      <c r="BB14" s="260"/>
      <c r="BC14" s="260"/>
      <c r="BD14" s="260"/>
      <c r="BE14" s="260"/>
      <c r="BF14" s="260"/>
      <c r="BG14" s="287"/>
      <c r="BH14" s="260"/>
      <c r="BI14" s="284"/>
      <c r="BJ14" s="284"/>
      <c r="BK14" s="260"/>
      <c r="BL14" s="260">
        <f t="shared" si="16"/>
        <v>0</v>
      </c>
      <c r="BM14" s="260" t="e">
        <f>#REF!</f>
        <v>#REF!</v>
      </c>
      <c r="BN14" s="260"/>
      <c r="BO14" s="260"/>
      <c r="BP14" s="260">
        <f t="shared" si="17"/>
        <v>0</v>
      </c>
      <c r="BQ14" s="260" t="e">
        <f>#REF!</f>
        <v>#REF!</v>
      </c>
      <c r="BR14" s="260"/>
      <c r="BS14" s="287"/>
      <c r="BT14" s="260"/>
    </row>
    <row r="15" spans="1:72" s="42" customFormat="1" ht="55.2" customHeight="1" x14ac:dyDescent="0.3">
      <c r="A15" s="35">
        <v>12</v>
      </c>
      <c r="B15" s="36">
        <v>130</v>
      </c>
      <c r="C15" s="36" t="s">
        <v>64</v>
      </c>
      <c r="D15" s="36">
        <v>40000</v>
      </c>
      <c r="E15" s="35">
        <v>0.56000000000000005</v>
      </c>
      <c r="F15" s="37">
        <v>0.17100000000000001</v>
      </c>
      <c r="G15" s="37">
        <v>0.13100000000000001</v>
      </c>
      <c r="H15" s="37">
        <v>0.111</v>
      </c>
      <c r="I15" s="37">
        <v>0.09</v>
      </c>
      <c r="J15" s="37">
        <v>5.6000000000000001E-2</v>
      </c>
      <c r="K15" s="37">
        <v>4.5999999999999999E-2</v>
      </c>
      <c r="L15" s="37">
        <v>2.6000000000000002E-2</v>
      </c>
      <c r="M15" s="37" t="str">
        <f t="shared" si="0"/>
        <v>0.171,0.131,0.111,0.09,0.056,0.046,0.026</v>
      </c>
      <c r="N15" s="37" t="s">
        <v>59</v>
      </c>
      <c r="O15" s="37"/>
      <c r="P15" s="38">
        <f t="shared" si="1"/>
        <v>130</v>
      </c>
      <c r="Q15" s="36">
        <f t="shared" si="18"/>
        <v>0</v>
      </c>
      <c r="R15" s="37">
        <f t="shared" si="2"/>
        <v>6.0000000000000012E-2</v>
      </c>
      <c r="S15" s="36">
        <f t="shared" si="19"/>
        <v>12</v>
      </c>
      <c r="T15" s="36">
        <f t="shared" si="20"/>
        <v>0</v>
      </c>
      <c r="U15" s="36">
        <f t="shared" si="21"/>
        <v>130</v>
      </c>
      <c r="V15" s="39">
        <f t="shared" si="22"/>
        <v>5.050000000000001E-2</v>
      </c>
      <c r="W15" s="39">
        <f t="shared" si="3"/>
        <v>0</v>
      </c>
      <c r="X15" s="37">
        <f t="shared" si="23"/>
        <v>8.0925000000000011</v>
      </c>
      <c r="Y15" s="39">
        <f t="shared" si="24"/>
        <v>0.22479166666666828</v>
      </c>
      <c r="Z15" s="37"/>
      <c r="AA15" s="35">
        <v>0.35</v>
      </c>
      <c r="AB15" s="35">
        <v>0.35</v>
      </c>
      <c r="AC15" s="35">
        <v>0.35</v>
      </c>
      <c r="AD15" s="35" t="s">
        <v>60</v>
      </c>
      <c r="AE15" s="35">
        <f t="shared" si="4"/>
        <v>186.45999999999998</v>
      </c>
      <c r="AF15" s="35">
        <f t="shared" si="5"/>
        <v>227.88</v>
      </c>
      <c r="AG15" s="36" t="str">
        <f t="shared" si="6"/>
        <v>186.46 227.88</v>
      </c>
      <c r="AH15" s="35">
        <v>12</v>
      </c>
      <c r="AI15" s="40">
        <f t="shared" si="7"/>
        <v>77.710000000000008</v>
      </c>
      <c r="AJ15" s="40">
        <f t="shared" si="8"/>
        <v>94.97</v>
      </c>
      <c r="AK15" s="36" t="str">
        <f t="shared" si="9"/>
        <v>77.71 94.97</v>
      </c>
      <c r="AL15" s="36">
        <f t="shared" si="10"/>
        <v>145</v>
      </c>
      <c r="AM15" s="36">
        <f t="shared" si="11"/>
        <v>250</v>
      </c>
      <c r="AN15" s="40">
        <v>2393.5</v>
      </c>
      <c r="AO15" s="40">
        <v>227.9</v>
      </c>
      <c r="AP15" s="40">
        <v>94.9</v>
      </c>
      <c r="AQ15" s="35">
        <v>30</v>
      </c>
      <c r="AR15" s="37">
        <f t="shared" si="12"/>
        <v>0.80742798552307771</v>
      </c>
      <c r="AS15" s="40">
        <f t="shared" si="13"/>
        <v>1932.5788833494864</v>
      </c>
      <c r="AT15" s="40">
        <f t="shared" si="14"/>
        <v>198.44846828724823</v>
      </c>
      <c r="AU15" s="41">
        <f t="shared" si="15"/>
        <v>82.093281630882302</v>
      </c>
      <c r="AV15" s="260">
        <v>1921.8400911420295</v>
      </c>
      <c r="AW15" s="260">
        <v>197.5069964804334</v>
      </c>
      <c r="AX15" s="260">
        <v>82.093281630882302</v>
      </c>
      <c r="AY15" s="260"/>
      <c r="AZ15" s="260"/>
      <c r="BA15" s="260"/>
      <c r="BB15" s="260"/>
      <c r="BC15" s="260"/>
      <c r="BD15" s="260"/>
      <c r="BE15" s="260"/>
      <c r="BF15" s="260"/>
      <c r="BG15" s="287"/>
      <c r="BH15" s="260"/>
      <c r="BI15" s="284"/>
      <c r="BJ15" s="284"/>
      <c r="BK15" s="260"/>
      <c r="BL15" s="260">
        <f t="shared" si="16"/>
        <v>0</v>
      </c>
      <c r="BM15" s="260" t="e">
        <f>#REF!</f>
        <v>#REF!</v>
      </c>
      <c r="BN15" s="260" t="e">
        <f t="shared" ref="BN15" si="25">IF(BL15&lt;BM15,"Safe","Unsafe")</f>
        <v>#REF!</v>
      </c>
      <c r="BO15" s="260"/>
      <c r="BP15" s="260">
        <f t="shared" si="17"/>
        <v>0</v>
      </c>
      <c r="BQ15" s="260" t="e">
        <f>#REF!</f>
        <v>#REF!</v>
      </c>
      <c r="BR15" s="260" t="e">
        <f t="shared" ref="BR15" si="26">IF(BP15&lt;BQ15,"Safe","Unsafe")</f>
        <v>#REF!</v>
      </c>
      <c r="BS15" s="287"/>
      <c r="BT15" s="260"/>
    </row>
    <row r="16" spans="1:72" s="42" customFormat="1" ht="55.2" customHeight="1" x14ac:dyDescent="0.3">
      <c r="A16" s="35">
        <v>13</v>
      </c>
      <c r="B16" s="36">
        <v>130</v>
      </c>
      <c r="C16" s="36" t="s">
        <v>65</v>
      </c>
      <c r="D16" s="36">
        <v>40000</v>
      </c>
      <c r="E16" s="35">
        <v>0.56000000000000005</v>
      </c>
      <c r="F16" s="37">
        <v>0.08</v>
      </c>
      <c r="G16" s="37">
        <v>0.06</v>
      </c>
      <c r="H16" s="37">
        <v>5.1000000000000004E-2</v>
      </c>
      <c r="I16" s="37">
        <v>4.3000000000000003E-2</v>
      </c>
      <c r="J16" s="37">
        <v>3.5000000000000003E-2</v>
      </c>
      <c r="K16" s="37">
        <v>3.4000000000000002E-2</v>
      </c>
      <c r="L16" s="37">
        <v>2.7E-2</v>
      </c>
      <c r="M16" s="37" t="str">
        <f t="shared" si="0"/>
        <v>0.08,0.06,0.051,0.043,0.035,0.034,0.027</v>
      </c>
      <c r="N16" s="37" t="s">
        <v>59</v>
      </c>
      <c r="O16" s="37"/>
      <c r="P16" s="38">
        <f t="shared" si="1"/>
        <v>130</v>
      </c>
      <c r="Q16" s="36">
        <f t="shared" si="18"/>
        <v>0</v>
      </c>
      <c r="R16" s="37">
        <f t="shared" si="2"/>
        <v>2.8999999999999998E-2</v>
      </c>
      <c r="S16" s="36">
        <f t="shared" si="19"/>
        <v>13</v>
      </c>
      <c r="T16" s="36">
        <f t="shared" si="20"/>
        <v>0</v>
      </c>
      <c r="U16" s="36">
        <f t="shared" si="21"/>
        <v>130</v>
      </c>
      <c r="V16" s="39">
        <f t="shared" si="22"/>
        <v>4.4500000000000005E-2</v>
      </c>
      <c r="W16" s="39">
        <f t="shared" si="3"/>
        <v>0</v>
      </c>
      <c r="X16" s="37">
        <f t="shared" si="23"/>
        <v>8.0925000000000011</v>
      </c>
      <c r="Y16" s="39">
        <f t="shared" si="24"/>
        <v>0.22479166666666828</v>
      </c>
      <c r="Z16" s="37"/>
      <c r="AA16" s="35">
        <v>0.35</v>
      </c>
      <c r="AB16" s="35">
        <v>0.35</v>
      </c>
      <c r="AC16" s="35">
        <v>0.35</v>
      </c>
      <c r="AD16" s="35" t="s">
        <v>60</v>
      </c>
      <c r="AE16" s="35">
        <f t="shared" si="4"/>
        <v>186.45999999999998</v>
      </c>
      <c r="AF16" s="35">
        <f t="shared" si="5"/>
        <v>227.88</v>
      </c>
      <c r="AG16" s="36" t="str">
        <f t="shared" si="6"/>
        <v>186.46 227.88</v>
      </c>
      <c r="AH16" s="35">
        <v>12</v>
      </c>
      <c r="AI16" s="40">
        <f t="shared" si="7"/>
        <v>77.710000000000008</v>
      </c>
      <c r="AJ16" s="40">
        <f t="shared" si="8"/>
        <v>94.97</v>
      </c>
      <c r="AK16" s="36" t="str">
        <f t="shared" si="9"/>
        <v>77.71 94.97</v>
      </c>
      <c r="AL16" s="36">
        <f t="shared" si="10"/>
        <v>145</v>
      </c>
      <c r="AM16" s="36">
        <f t="shared" si="11"/>
        <v>250</v>
      </c>
      <c r="AN16" s="40">
        <v>2398.4</v>
      </c>
      <c r="AO16" s="40">
        <v>227.3</v>
      </c>
      <c r="AP16" s="40">
        <v>94.9</v>
      </c>
      <c r="AQ16" s="35">
        <v>30</v>
      </c>
      <c r="AR16" s="37">
        <f t="shared" si="12"/>
        <v>0.80742798552307771</v>
      </c>
      <c r="AS16" s="40">
        <f t="shared" si="13"/>
        <v>1936.5352804785496</v>
      </c>
      <c r="AT16" s="40">
        <f t="shared" si="14"/>
        <v>197.9351505563051</v>
      </c>
      <c r="AU16" s="41">
        <f t="shared" si="15"/>
        <v>82.093281630882302</v>
      </c>
      <c r="AV16" s="260">
        <v>1921.8400911420295</v>
      </c>
      <c r="AW16" s="260">
        <v>197.5069964804334</v>
      </c>
      <c r="AX16" s="260">
        <v>82.093281630882302</v>
      </c>
      <c r="AY16" s="260"/>
      <c r="AZ16" s="260"/>
      <c r="BA16" s="260"/>
      <c r="BB16" s="260"/>
      <c r="BC16" s="260"/>
      <c r="BD16" s="260"/>
      <c r="BE16" s="260"/>
      <c r="BF16" s="260"/>
      <c r="BG16" s="287"/>
      <c r="BH16" s="260"/>
      <c r="BI16" s="284"/>
      <c r="BJ16" s="284"/>
      <c r="BK16" s="260"/>
      <c r="BL16" s="260">
        <f t="shared" si="16"/>
        <v>0</v>
      </c>
      <c r="BM16" s="260" t="e">
        <f>#REF!</f>
        <v>#REF!</v>
      </c>
      <c r="BN16" s="260"/>
      <c r="BO16" s="260"/>
      <c r="BP16" s="260">
        <f t="shared" si="17"/>
        <v>0</v>
      </c>
      <c r="BQ16" s="260" t="e">
        <f>#REF!</f>
        <v>#REF!</v>
      </c>
      <c r="BR16" s="260"/>
      <c r="BS16" s="287"/>
      <c r="BT16" s="260"/>
    </row>
    <row r="17" spans="1:72" s="42" customFormat="1" ht="55.2" customHeight="1" x14ac:dyDescent="0.3">
      <c r="A17" s="35">
        <v>14</v>
      </c>
      <c r="B17" s="36">
        <v>130</v>
      </c>
      <c r="C17" s="36" t="s">
        <v>66</v>
      </c>
      <c r="D17" s="36">
        <v>40000</v>
      </c>
      <c r="E17" s="35">
        <v>0.56000000000000005</v>
      </c>
      <c r="F17" s="37">
        <v>0.65400000000000003</v>
      </c>
      <c r="G17" s="37">
        <v>7.1999999999999995E-2</v>
      </c>
      <c r="H17" s="37">
        <v>0.06</v>
      </c>
      <c r="I17" s="37">
        <v>4.9000000000000002E-2</v>
      </c>
      <c r="J17" s="37">
        <v>3.7999999999999999E-2</v>
      </c>
      <c r="K17" s="37">
        <v>3.2000000000000001E-2</v>
      </c>
      <c r="L17" s="37">
        <v>2.5000000000000001E-2</v>
      </c>
      <c r="M17" s="37" t="str">
        <f t="shared" si="0"/>
        <v>0.654,0.072,0.06,0.049,0.038,0.032,0.025</v>
      </c>
      <c r="N17" s="37" t="s">
        <v>59</v>
      </c>
      <c r="O17" s="37"/>
      <c r="P17" s="38">
        <f t="shared" si="1"/>
        <v>130</v>
      </c>
      <c r="Q17" s="36">
        <f t="shared" si="18"/>
        <v>0</v>
      </c>
      <c r="R17" s="37">
        <f t="shared" si="2"/>
        <v>0.59400000000000008</v>
      </c>
      <c r="S17" s="36">
        <f t="shared" si="19"/>
        <v>14</v>
      </c>
      <c r="T17" s="36">
        <f t="shared" si="20"/>
        <v>0</v>
      </c>
      <c r="U17" s="36">
        <f t="shared" si="21"/>
        <v>130</v>
      </c>
      <c r="V17" s="39">
        <f t="shared" si="22"/>
        <v>0.31150000000000005</v>
      </c>
      <c r="W17" s="39">
        <f t="shared" si="3"/>
        <v>0</v>
      </c>
      <c r="X17" s="37">
        <f t="shared" si="23"/>
        <v>8.0925000000000011</v>
      </c>
      <c r="Y17" s="39">
        <f t="shared" si="24"/>
        <v>0.22479166666666828</v>
      </c>
      <c r="Z17" s="37"/>
      <c r="AA17" s="35">
        <v>0.35</v>
      </c>
      <c r="AB17" s="35">
        <v>0.35</v>
      </c>
      <c r="AC17" s="35">
        <v>0.35</v>
      </c>
      <c r="AD17" s="35" t="s">
        <v>60</v>
      </c>
      <c r="AE17" s="35">
        <f t="shared" si="4"/>
        <v>186.45999999999998</v>
      </c>
      <c r="AF17" s="35">
        <f t="shared" si="5"/>
        <v>227.88</v>
      </c>
      <c r="AG17" s="36" t="str">
        <f t="shared" si="6"/>
        <v>186.46 227.88</v>
      </c>
      <c r="AH17" s="35">
        <v>12</v>
      </c>
      <c r="AI17" s="40">
        <f t="shared" si="7"/>
        <v>77.710000000000008</v>
      </c>
      <c r="AJ17" s="40">
        <f t="shared" si="8"/>
        <v>94.97</v>
      </c>
      <c r="AK17" s="36" t="str">
        <f t="shared" si="9"/>
        <v>77.71 94.97</v>
      </c>
      <c r="AL17" s="36">
        <f t="shared" si="10"/>
        <v>145</v>
      </c>
      <c r="AM17" s="36">
        <f t="shared" si="11"/>
        <v>250</v>
      </c>
      <c r="AN17" s="40">
        <v>2388.6999999999998</v>
      </c>
      <c r="AO17" s="43">
        <v>227</v>
      </c>
      <c r="AP17" s="35">
        <v>95</v>
      </c>
      <c r="AQ17" s="35">
        <v>30</v>
      </c>
      <c r="AR17" s="37">
        <f t="shared" si="12"/>
        <v>0.80742798552307771</v>
      </c>
      <c r="AS17" s="40">
        <f t="shared" si="13"/>
        <v>1928.7032290189757</v>
      </c>
      <c r="AT17" s="40">
        <f t="shared" si="14"/>
        <v>197.67830065706644</v>
      </c>
      <c r="AU17" s="41">
        <f t="shared" si="15"/>
        <v>82.183188106073175</v>
      </c>
      <c r="AV17" s="260">
        <v>1921.8400911420295</v>
      </c>
      <c r="AW17" s="260">
        <v>197.5069964804334</v>
      </c>
      <c r="AX17" s="260">
        <v>82.093281630882302</v>
      </c>
      <c r="AY17" s="260"/>
      <c r="AZ17" s="260"/>
      <c r="BA17" s="260"/>
      <c r="BB17" s="260"/>
      <c r="BC17" s="260"/>
      <c r="BD17" s="260"/>
      <c r="BE17" s="260"/>
      <c r="BF17" s="260"/>
      <c r="BG17" s="287"/>
      <c r="BH17" s="260"/>
      <c r="BI17" s="284"/>
      <c r="BJ17" s="284"/>
      <c r="BK17" s="260"/>
      <c r="BL17" s="260">
        <f t="shared" si="16"/>
        <v>0</v>
      </c>
      <c r="BM17" s="260" t="e">
        <f>#REF!</f>
        <v>#REF!</v>
      </c>
      <c r="BN17" s="260"/>
      <c r="BO17" s="260"/>
      <c r="BP17" s="260">
        <f t="shared" si="17"/>
        <v>0</v>
      </c>
      <c r="BQ17" s="260" t="e">
        <f>#REF!</f>
        <v>#REF!</v>
      </c>
      <c r="BR17" s="260"/>
      <c r="BS17" s="287"/>
      <c r="BT17" s="260"/>
    </row>
    <row r="18" spans="1:72" s="42" customFormat="1" ht="55.2" customHeight="1" x14ac:dyDescent="0.3">
      <c r="A18" s="44">
        <v>15</v>
      </c>
      <c r="B18" s="45">
        <v>130</v>
      </c>
      <c r="C18" s="45" t="s">
        <v>67</v>
      </c>
      <c r="D18" s="45">
        <v>40000</v>
      </c>
      <c r="E18" s="44">
        <v>0.56000000000000005</v>
      </c>
      <c r="F18" s="46">
        <v>0.184</v>
      </c>
      <c r="G18" s="46">
        <v>0.15</v>
      </c>
      <c r="H18" s="46">
        <v>0.13200000000000001</v>
      </c>
      <c r="I18" s="46">
        <v>0.105</v>
      </c>
      <c r="J18" s="46">
        <v>6.9000000000000006E-2</v>
      </c>
      <c r="K18" s="46">
        <v>5.2999999999999999E-2</v>
      </c>
      <c r="L18" s="46">
        <v>3.6999999999999998E-2</v>
      </c>
      <c r="M18" s="37" t="str">
        <f t="shared" si="0"/>
        <v>0.184,0.15,0.132,0.105,0.069,0.053,0.037</v>
      </c>
      <c r="N18" s="37" t="s">
        <v>59</v>
      </c>
      <c r="O18" s="37"/>
      <c r="P18" s="38">
        <f t="shared" si="1"/>
        <v>130</v>
      </c>
      <c r="Q18" s="36">
        <f t="shared" si="18"/>
        <v>0</v>
      </c>
      <c r="R18" s="37">
        <f t="shared" si="2"/>
        <v>5.1999999999999991E-2</v>
      </c>
      <c r="S18" s="36">
        <f t="shared" si="19"/>
        <v>15</v>
      </c>
      <c r="T18" s="36">
        <f t="shared" si="20"/>
        <v>0</v>
      </c>
      <c r="U18" s="36">
        <f t="shared" si="21"/>
        <v>130</v>
      </c>
      <c r="V18" s="39">
        <f t="shared" si="22"/>
        <v>0.32300000000000006</v>
      </c>
      <c r="W18" s="39">
        <f t="shared" si="3"/>
        <v>0</v>
      </c>
      <c r="X18" s="37">
        <f t="shared" si="23"/>
        <v>8.0925000000000011</v>
      </c>
      <c r="Y18" s="39">
        <f t="shared" si="24"/>
        <v>0.22479166666666828</v>
      </c>
      <c r="Z18" s="37"/>
      <c r="AA18" s="44">
        <v>0.35</v>
      </c>
      <c r="AB18" s="44">
        <v>0.35</v>
      </c>
      <c r="AC18" s="44">
        <v>0.35</v>
      </c>
      <c r="AD18" s="44" t="s">
        <v>60</v>
      </c>
      <c r="AE18" s="44">
        <f t="shared" si="4"/>
        <v>186.45999999999998</v>
      </c>
      <c r="AF18" s="44">
        <f t="shared" si="5"/>
        <v>227.88</v>
      </c>
      <c r="AG18" s="45" t="str">
        <f t="shared" si="6"/>
        <v>186.46 227.88</v>
      </c>
      <c r="AH18" s="44">
        <v>12</v>
      </c>
      <c r="AI18" s="47">
        <f t="shared" si="7"/>
        <v>77.710000000000008</v>
      </c>
      <c r="AJ18" s="47">
        <f t="shared" si="8"/>
        <v>94.97</v>
      </c>
      <c r="AK18" s="45" t="str">
        <f t="shared" si="9"/>
        <v>77.71 94.97</v>
      </c>
      <c r="AL18" s="36">
        <f t="shared" si="10"/>
        <v>145</v>
      </c>
      <c r="AM18" s="36">
        <f t="shared" si="11"/>
        <v>250</v>
      </c>
      <c r="AN18" s="47">
        <v>2400</v>
      </c>
      <c r="AO18" s="44">
        <v>227.3</v>
      </c>
      <c r="AP18" s="44">
        <v>94.9</v>
      </c>
      <c r="AQ18" s="35">
        <v>30</v>
      </c>
      <c r="AR18" s="46">
        <f t="shared" si="12"/>
        <v>0.80742798552307771</v>
      </c>
      <c r="AS18" s="47">
        <f t="shared" si="13"/>
        <v>1937.8271652553865</v>
      </c>
      <c r="AT18" s="47">
        <f t="shared" si="14"/>
        <v>197.9351505563051</v>
      </c>
      <c r="AU18" s="48">
        <f t="shared" si="15"/>
        <v>82.093281630882302</v>
      </c>
      <c r="AV18" s="260">
        <v>1921.8400911420295</v>
      </c>
      <c r="AW18" s="260">
        <v>197.5069964804334</v>
      </c>
      <c r="AX18" s="260">
        <v>82.093281630882302</v>
      </c>
      <c r="AY18" s="260"/>
      <c r="AZ18" s="260">
        <f>AY18*10^6</f>
        <v>0</v>
      </c>
      <c r="BA18" s="260">
        <f>(1/($BI$4*10^6/(0.711*10^-4*(1/AV18)^0.854))^(1/3.89))*10^6</f>
        <v>195.25631732767908</v>
      </c>
      <c r="BB18" s="260" t="str">
        <f>IF(AZ18&lt;BA18,"Safe","Unsafe")</f>
        <v>Safe</v>
      </c>
      <c r="BC18" s="260"/>
      <c r="BD18" s="260">
        <f>BC18*10^6</f>
        <v>0</v>
      </c>
      <c r="BE18" s="260">
        <f>(1/((($BI$4*10^6/(1.41*10^-8)))^(1/4.5337)))*10^6</f>
        <v>416.02417627014421</v>
      </c>
      <c r="BF18" s="260" t="str">
        <f>IF(BD18&lt;BE18,"Safe","Unsafe")</f>
        <v>Safe</v>
      </c>
      <c r="BG18" s="287"/>
      <c r="BH18" s="260"/>
      <c r="BI18" s="284">
        <v>30</v>
      </c>
      <c r="BJ18" s="284"/>
      <c r="BK18" s="260"/>
      <c r="BL18" s="260">
        <f t="shared" si="16"/>
        <v>0</v>
      </c>
      <c r="BM18" s="260">
        <f>BA18</f>
        <v>195.25631732767908</v>
      </c>
      <c r="BN18" s="260" t="str">
        <f>IF(BL18&lt;BM18,"Safe","Unsafe")</f>
        <v>Safe</v>
      </c>
      <c r="BO18" s="260"/>
      <c r="BP18" s="260">
        <f>BO18*10^6</f>
        <v>0</v>
      </c>
      <c r="BQ18" s="260">
        <f>BE18</f>
        <v>416.02417627014421</v>
      </c>
      <c r="BR18" s="260" t="str">
        <f>IF(BP18&lt;BQ18,"Safe","Unsafe")</f>
        <v>Safe</v>
      </c>
      <c r="BS18" s="287"/>
      <c r="BT18" s="260"/>
    </row>
    <row r="19" spans="1:72" s="42" customFormat="1" ht="55.2" customHeight="1" x14ac:dyDescent="0.3">
      <c r="A19" s="44">
        <v>16</v>
      </c>
      <c r="B19" s="45">
        <v>195</v>
      </c>
      <c r="C19" s="45" t="s">
        <v>63</v>
      </c>
      <c r="D19" s="45">
        <v>40000</v>
      </c>
      <c r="E19" s="44">
        <v>0.56000000000000005</v>
      </c>
      <c r="F19" s="46">
        <v>8.5000000000000006E-2</v>
      </c>
      <c r="G19" s="46">
        <v>6.0999999999999999E-2</v>
      </c>
      <c r="H19" s="46">
        <v>5.3999999999999999E-2</v>
      </c>
      <c r="I19" s="46">
        <v>4.4999999999999998E-2</v>
      </c>
      <c r="J19" s="46">
        <v>3.4000000000000002E-2</v>
      </c>
      <c r="K19" s="46">
        <v>2.9000000000000001E-2</v>
      </c>
      <c r="L19" s="46">
        <v>2.3E-2</v>
      </c>
      <c r="M19" s="37" t="str">
        <f t="shared" si="0"/>
        <v>0.085,0.061,0.054,0.045,0.034,0.029,0.023</v>
      </c>
      <c r="N19" s="37" t="s">
        <v>59</v>
      </c>
      <c r="O19" s="37"/>
      <c r="P19" s="38">
        <f t="shared" si="1"/>
        <v>195</v>
      </c>
      <c r="Q19" s="36">
        <f t="shared" si="18"/>
        <v>65</v>
      </c>
      <c r="R19" s="37">
        <f t="shared" si="2"/>
        <v>3.1000000000000007E-2</v>
      </c>
      <c r="S19" s="36">
        <f t="shared" si="19"/>
        <v>16</v>
      </c>
      <c r="T19" s="36">
        <f t="shared" si="20"/>
        <v>65</v>
      </c>
      <c r="U19" s="36">
        <f t="shared" si="21"/>
        <v>195</v>
      </c>
      <c r="V19" s="39">
        <f t="shared" si="22"/>
        <v>4.1499999999999995E-2</v>
      </c>
      <c r="W19" s="39">
        <f t="shared" si="3"/>
        <v>2.6974999999999998</v>
      </c>
      <c r="X19" s="37">
        <f t="shared" si="23"/>
        <v>10.790000000000001</v>
      </c>
      <c r="Y19" s="39">
        <f t="shared" si="24"/>
        <v>-1.0115624999999984</v>
      </c>
      <c r="Z19" s="37"/>
      <c r="AA19" s="44">
        <v>0.35</v>
      </c>
      <c r="AB19" s="44">
        <v>0.35</v>
      </c>
      <c r="AC19" s="44">
        <v>0.35</v>
      </c>
      <c r="AD19" s="44" t="s">
        <v>60</v>
      </c>
      <c r="AE19" s="44">
        <f t="shared" si="4"/>
        <v>186.45999999999998</v>
      </c>
      <c r="AF19" s="44">
        <f t="shared" si="5"/>
        <v>227.88</v>
      </c>
      <c r="AG19" s="45" t="str">
        <f t="shared" si="6"/>
        <v>186.46 227.88</v>
      </c>
      <c r="AH19" s="44">
        <v>12</v>
      </c>
      <c r="AI19" s="47">
        <f t="shared" si="7"/>
        <v>77.710000000000008</v>
      </c>
      <c r="AJ19" s="47">
        <f t="shared" si="8"/>
        <v>94.97</v>
      </c>
      <c r="AK19" s="45" t="str">
        <f t="shared" si="9"/>
        <v>77.71 94.97</v>
      </c>
      <c r="AL19" s="36">
        <f t="shared" si="10"/>
        <v>145</v>
      </c>
      <c r="AM19" s="36">
        <f t="shared" si="11"/>
        <v>250</v>
      </c>
      <c r="AN19" s="47">
        <v>2400</v>
      </c>
      <c r="AO19" s="44">
        <v>227</v>
      </c>
      <c r="AP19" s="44">
        <v>95</v>
      </c>
      <c r="AQ19" s="35">
        <v>30</v>
      </c>
      <c r="AR19" s="46">
        <f t="shared" si="12"/>
        <v>0.80742798552307771</v>
      </c>
      <c r="AS19" s="47">
        <f t="shared" si="13"/>
        <v>1937.8271652553865</v>
      </c>
      <c r="AT19" s="47">
        <f t="shared" si="14"/>
        <v>197.67830065706644</v>
      </c>
      <c r="AU19" s="48">
        <f t="shared" si="15"/>
        <v>82.183188106073175</v>
      </c>
      <c r="AV19" s="260">
        <v>1921.8400911420295</v>
      </c>
      <c r="AW19" s="260">
        <v>197.5069964804334</v>
      </c>
      <c r="AX19" s="260">
        <v>82.093281630882302</v>
      </c>
      <c r="AY19" s="260"/>
      <c r="AZ19" s="260"/>
      <c r="BA19" s="260"/>
      <c r="BB19" s="260"/>
      <c r="BC19" s="260"/>
      <c r="BD19" s="260"/>
      <c r="BE19" s="260"/>
      <c r="BF19" s="260"/>
      <c r="BG19" s="287"/>
      <c r="BH19" s="260"/>
      <c r="BI19" s="284"/>
      <c r="BJ19" s="284"/>
      <c r="BK19" s="260"/>
      <c r="BL19" s="260">
        <f t="shared" si="16"/>
        <v>0</v>
      </c>
      <c r="BM19" s="260" t="e">
        <f>#REF!</f>
        <v>#REF!</v>
      </c>
      <c r="BN19" s="260"/>
      <c r="BO19" s="260"/>
      <c r="BP19" s="260">
        <f t="shared" si="17"/>
        <v>0</v>
      </c>
      <c r="BQ19" s="260" t="e">
        <f>#REF!</f>
        <v>#REF!</v>
      </c>
      <c r="BR19" s="260"/>
      <c r="BS19" s="287"/>
      <c r="BT19" s="260"/>
    </row>
    <row r="20" spans="1:72" s="42" customFormat="1" ht="55.2" customHeight="1" x14ac:dyDescent="0.3">
      <c r="A20" s="44">
        <v>17</v>
      </c>
      <c r="B20" s="45">
        <v>195</v>
      </c>
      <c r="C20" s="45" t="s">
        <v>64</v>
      </c>
      <c r="D20" s="45">
        <v>40000</v>
      </c>
      <c r="E20" s="44">
        <v>0.56000000000000005</v>
      </c>
      <c r="F20" s="46">
        <v>0.13900000000000001</v>
      </c>
      <c r="G20" s="46">
        <v>9.9000000000000005E-2</v>
      </c>
      <c r="H20" s="46">
        <v>0.08</v>
      </c>
      <c r="I20" s="46">
        <v>6.2E-2</v>
      </c>
      <c r="J20" s="46">
        <v>3.9E-2</v>
      </c>
      <c r="K20" s="46">
        <v>3.1E-2</v>
      </c>
      <c r="L20" s="46">
        <v>2.3E-2</v>
      </c>
      <c r="M20" s="37" t="str">
        <f t="shared" si="0"/>
        <v>0.139,0.099,0.08,0.062,0.039,0.031,0.023</v>
      </c>
      <c r="N20" s="37" t="s">
        <v>59</v>
      </c>
      <c r="O20" s="37"/>
      <c r="P20" s="38">
        <f t="shared" si="1"/>
        <v>195</v>
      </c>
      <c r="Q20" s="36">
        <f t="shared" si="18"/>
        <v>0</v>
      </c>
      <c r="R20" s="37">
        <f t="shared" si="2"/>
        <v>5.9000000000000011E-2</v>
      </c>
      <c r="S20" s="36">
        <f t="shared" si="19"/>
        <v>17</v>
      </c>
      <c r="T20" s="36">
        <f t="shared" si="20"/>
        <v>0</v>
      </c>
      <c r="U20" s="36">
        <f t="shared" si="21"/>
        <v>195</v>
      </c>
      <c r="V20" s="39">
        <f t="shared" si="22"/>
        <v>4.5000000000000012E-2</v>
      </c>
      <c r="W20" s="39">
        <f t="shared" si="3"/>
        <v>0</v>
      </c>
      <c r="X20" s="37">
        <f t="shared" si="23"/>
        <v>10.790000000000001</v>
      </c>
      <c r="Y20" s="39">
        <f t="shared" si="24"/>
        <v>-1.0115624999999984</v>
      </c>
      <c r="Z20" s="37"/>
      <c r="AA20" s="44">
        <v>0.35</v>
      </c>
      <c r="AB20" s="44">
        <v>0.35</v>
      </c>
      <c r="AC20" s="44">
        <v>0.35</v>
      </c>
      <c r="AD20" s="44" t="s">
        <v>60</v>
      </c>
      <c r="AE20" s="44">
        <f t="shared" si="4"/>
        <v>186.45999999999998</v>
      </c>
      <c r="AF20" s="44">
        <f t="shared" si="5"/>
        <v>227.88</v>
      </c>
      <c r="AG20" s="45" t="str">
        <f t="shared" si="6"/>
        <v>186.46 227.88</v>
      </c>
      <c r="AH20" s="44">
        <v>12</v>
      </c>
      <c r="AI20" s="47">
        <f t="shared" si="7"/>
        <v>77.710000000000008</v>
      </c>
      <c r="AJ20" s="47">
        <f t="shared" si="8"/>
        <v>94.97</v>
      </c>
      <c r="AK20" s="45" t="str">
        <f t="shared" si="9"/>
        <v>77.71 94.97</v>
      </c>
      <c r="AL20" s="36">
        <f t="shared" si="10"/>
        <v>145</v>
      </c>
      <c r="AM20" s="36">
        <f t="shared" si="11"/>
        <v>250</v>
      </c>
      <c r="AN20" s="47">
        <v>2395.1999999999998</v>
      </c>
      <c r="AO20" s="44">
        <v>227.8</v>
      </c>
      <c r="AP20" s="44">
        <v>95</v>
      </c>
      <c r="AQ20" s="35">
        <v>30</v>
      </c>
      <c r="AR20" s="46">
        <f t="shared" si="12"/>
        <v>0.80742798552307771</v>
      </c>
      <c r="AS20" s="47">
        <f t="shared" si="13"/>
        <v>1933.9515109248755</v>
      </c>
      <c r="AT20" s="47">
        <f t="shared" si="14"/>
        <v>198.36295065169023</v>
      </c>
      <c r="AU20" s="48">
        <f t="shared" si="15"/>
        <v>82.183188106073175</v>
      </c>
      <c r="AV20" s="260">
        <v>1921.8400911420295</v>
      </c>
      <c r="AW20" s="260">
        <v>197.5069964804334</v>
      </c>
      <c r="AX20" s="260">
        <v>82.093281630882302</v>
      </c>
      <c r="AY20" s="260"/>
      <c r="AZ20" s="260"/>
      <c r="BA20" s="260"/>
      <c r="BB20" s="260"/>
      <c r="BC20" s="260"/>
      <c r="BD20" s="260"/>
      <c r="BE20" s="260"/>
      <c r="BF20" s="260"/>
      <c r="BG20" s="287"/>
      <c r="BH20" s="260"/>
      <c r="BI20" s="284"/>
      <c r="BJ20" s="284"/>
      <c r="BK20" s="260"/>
      <c r="BL20" s="260">
        <f t="shared" si="16"/>
        <v>0</v>
      </c>
      <c r="BM20" s="260" t="e">
        <f>#REF!</f>
        <v>#REF!</v>
      </c>
      <c r="BN20" s="260"/>
      <c r="BO20" s="260"/>
      <c r="BP20" s="260">
        <f t="shared" si="17"/>
        <v>0</v>
      </c>
      <c r="BQ20" s="260" t="e">
        <f>#REF!</f>
        <v>#REF!</v>
      </c>
      <c r="BR20" s="260"/>
      <c r="BS20" s="287"/>
      <c r="BT20" s="260"/>
    </row>
    <row r="21" spans="1:72" s="42" customFormat="1" ht="55.2" customHeight="1" x14ac:dyDescent="0.3">
      <c r="A21" s="44">
        <v>18</v>
      </c>
      <c r="B21" s="45">
        <v>195</v>
      </c>
      <c r="C21" s="45" t="s">
        <v>65</v>
      </c>
      <c r="D21" s="45">
        <v>40000</v>
      </c>
      <c r="E21" s="44">
        <v>0.56000000000000005</v>
      </c>
      <c r="F21" s="37">
        <v>8.4000000000000005E-2</v>
      </c>
      <c r="G21" s="37">
        <v>5.7000000000000002E-2</v>
      </c>
      <c r="H21" s="37">
        <v>4.8000000000000001E-2</v>
      </c>
      <c r="I21" s="37">
        <v>4.3000000000000003E-2</v>
      </c>
      <c r="J21" s="37">
        <v>3.3000000000000002E-2</v>
      </c>
      <c r="K21" s="37">
        <v>2.9000000000000001E-2</v>
      </c>
      <c r="L21" s="37">
        <v>2.3E-2</v>
      </c>
      <c r="M21" s="37" t="str">
        <f t="shared" si="0"/>
        <v>0.084,0.057,0.048,0.043,0.033,0.029,0.023</v>
      </c>
      <c r="N21" s="37" t="s">
        <v>59</v>
      </c>
      <c r="O21" s="37"/>
      <c r="P21" s="38">
        <f t="shared" si="1"/>
        <v>195</v>
      </c>
      <c r="Q21" s="36">
        <f t="shared" si="18"/>
        <v>0</v>
      </c>
      <c r="R21" s="37">
        <f t="shared" si="2"/>
        <v>3.6000000000000004E-2</v>
      </c>
      <c r="S21" s="36">
        <f t="shared" si="19"/>
        <v>18</v>
      </c>
      <c r="T21" s="36">
        <f t="shared" si="20"/>
        <v>0</v>
      </c>
      <c r="U21" s="36">
        <f t="shared" si="21"/>
        <v>195</v>
      </c>
      <c r="V21" s="39">
        <f t="shared" si="22"/>
        <v>4.7500000000000007E-2</v>
      </c>
      <c r="W21" s="39">
        <f t="shared" si="3"/>
        <v>0</v>
      </c>
      <c r="X21" s="37">
        <f t="shared" si="23"/>
        <v>10.790000000000001</v>
      </c>
      <c r="Y21" s="39">
        <f t="shared" si="24"/>
        <v>-1.0115624999999984</v>
      </c>
      <c r="Z21" s="37"/>
      <c r="AA21" s="44">
        <v>0.35</v>
      </c>
      <c r="AB21" s="44">
        <v>0.35</v>
      </c>
      <c r="AC21" s="44">
        <v>0.35</v>
      </c>
      <c r="AD21" s="44" t="s">
        <v>60</v>
      </c>
      <c r="AE21" s="44">
        <f t="shared" si="4"/>
        <v>186.45999999999998</v>
      </c>
      <c r="AF21" s="44">
        <f t="shared" si="5"/>
        <v>227.88</v>
      </c>
      <c r="AG21" s="45" t="str">
        <f t="shared" si="6"/>
        <v>186.46 227.88</v>
      </c>
      <c r="AH21" s="44">
        <v>12</v>
      </c>
      <c r="AI21" s="47">
        <f t="shared" si="7"/>
        <v>77.710000000000008</v>
      </c>
      <c r="AJ21" s="47">
        <f t="shared" si="8"/>
        <v>94.97</v>
      </c>
      <c r="AK21" s="45" t="str">
        <f t="shared" si="9"/>
        <v>77.71 94.97</v>
      </c>
      <c r="AL21" s="36">
        <f t="shared" si="10"/>
        <v>145</v>
      </c>
      <c r="AM21" s="36">
        <f t="shared" si="11"/>
        <v>250</v>
      </c>
      <c r="AN21" s="47">
        <v>2369.4</v>
      </c>
      <c r="AO21" s="44">
        <v>226.6</v>
      </c>
      <c r="AP21" s="44">
        <v>95</v>
      </c>
      <c r="AQ21" s="35">
        <v>30</v>
      </c>
      <c r="AR21" s="46">
        <f t="shared" si="12"/>
        <v>0.80742798552307771</v>
      </c>
      <c r="AS21" s="47">
        <f t="shared" si="13"/>
        <v>1913.1198688983804</v>
      </c>
      <c r="AT21" s="47">
        <f t="shared" si="14"/>
        <v>197.33563549510538</v>
      </c>
      <c r="AU21" s="48">
        <f t="shared" si="15"/>
        <v>82.183188106073175</v>
      </c>
      <c r="AV21" s="260">
        <v>1921.8400911420295</v>
      </c>
      <c r="AW21" s="260">
        <v>197.5069964804334</v>
      </c>
      <c r="AX21" s="260">
        <v>82.093281630882302</v>
      </c>
      <c r="AY21" s="260"/>
      <c r="AZ21" s="260"/>
      <c r="BA21" s="260"/>
      <c r="BB21" s="260"/>
      <c r="BC21" s="260"/>
      <c r="BD21" s="260"/>
      <c r="BE21" s="260"/>
      <c r="BF21" s="260"/>
      <c r="BG21" s="287"/>
      <c r="BH21" s="260"/>
      <c r="BI21" s="284"/>
      <c r="BJ21" s="284"/>
      <c r="BK21" s="260"/>
      <c r="BL21" s="260">
        <f t="shared" si="16"/>
        <v>0</v>
      </c>
      <c r="BM21" s="260" t="e">
        <f>#REF!</f>
        <v>#REF!</v>
      </c>
      <c r="BN21" s="260"/>
      <c r="BO21" s="260"/>
      <c r="BP21" s="260">
        <f t="shared" si="17"/>
        <v>0</v>
      </c>
      <c r="BQ21" s="260" t="e">
        <f>#REF!</f>
        <v>#REF!</v>
      </c>
      <c r="BR21" s="260"/>
      <c r="BS21" s="287"/>
      <c r="BT21" s="260"/>
    </row>
    <row r="22" spans="1:72" s="42" customFormat="1" ht="55.2" customHeight="1" x14ac:dyDescent="0.3">
      <c r="A22" s="44">
        <v>19</v>
      </c>
      <c r="B22" s="45">
        <v>195</v>
      </c>
      <c r="C22" s="45" t="s">
        <v>66</v>
      </c>
      <c r="D22" s="45">
        <v>40000</v>
      </c>
      <c r="E22" s="44">
        <v>0.56000000000000005</v>
      </c>
      <c r="F22" s="46">
        <v>0.113</v>
      </c>
      <c r="G22" s="46">
        <v>7.8E-2</v>
      </c>
      <c r="H22" s="46">
        <v>6.5000000000000002E-2</v>
      </c>
      <c r="I22" s="46">
        <v>5.2999999999999999E-2</v>
      </c>
      <c r="J22" s="46">
        <v>3.9E-2</v>
      </c>
      <c r="K22" s="46">
        <v>3.2000000000000001E-2</v>
      </c>
      <c r="L22" s="46">
        <v>2.4E-2</v>
      </c>
      <c r="M22" s="37" t="str">
        <f t="shared" si="0"/>
        <v>0.113,0.078,0.065,0.053,0.039,0.032,0.024</v>
      </c>
      <c r="N22" s="37" t="s">
        <v>59</v>
      </c>
      <c r="O22" s="37"/>
      <c r="P22" s="38">
        <f t="shared" si="1"/>
        <v>195</v>
      </c>
      <c r="Q22" s="36">
        <f t="shared" si="18"/>
        <v>0</v>
      </c>
      <c r="R22" s="37">
        <f t="shared" si="2"/>
        <v>4.8000000000000001E-2</v>
      </c>
      <c r="S22" s="36">
        <f t="shared" si="19"/>
        <v>19</v>
      </c>
      <c r="T22" s="36">
        <f t="shared" si="20"/>
        <v>0</v>
      </c>
      <c r="U22" s="36">
        <f t="shared" si="21"/>
        <v>195</v>
      </c>
      <c r="V22" s="39">
        <f t="shared" si="22"/>
        <v>4.2000000000000003E-2</v>
      </c>
      <c r="W22" s="39">
        <f t="shared" si="3"/>
        <v>0</v>
      </c>
      <c r="X22" s="37">
        <f t="shared" si="23"/>
        <v>10.790000000000001</v>
      </c>
      <c r="Y22" s="39">
        <f t="shared" si="24"/>
        <v>-1.0115624999999984</v>
      </c>
      <c r="Z22" s="37"/>
      <c r="AA22" s="44">
        <v>0.35</v>
      </c>
      <c r="AB22" s="44">
        <v>0.35</v>
      </c>
      <c r="AC22" s="44">
        <v>0.35</v>
      </c>
      <c r="AD22" s="44" t="s">
        <v>60</v>
      </c>
      <c r="AE22" s="44">
        <f t="shared" si="4"/>
        <v>186.45999999999998</v>
      </c>
      <c r="AF22" s="44">
        <f t="shared" si="5"/>
        <v>227.88</v>
      </c>
      <c r="AG22" s="45" t="str">
        <f t="shared" si="6"/>
        <v>186.46 227.88</v>
      </c>
      <c r="AH22" s="44">
        <v>12</v>
      </c>
      <c r="AI22" s="47">
        <f t="shared" si="7"/>
        <v>77.710000000000008</v>
      </c>
      <c r="AJ22" s="47">
        <f t="shared" si="8"/>
        <v>94.97</v>
      </c>
      <c r="AK22" s="45" t="str">
        <f t="shared" si="9"/>
        <v>77.71 94.97</v>
      </c>
      <c r="AL22" s="36">
        <f t="shared" si="10"/>
        <v>145</v>
      </c>
      <c r="AM22" s="36">
        <f t="shared" si="11"/>
        <v>250</v>
      </c>
      <c r="AN22" s="47">
        <v>2400</v>
      </c>
      <c r="AO22" s="44">
        <v>227.3</v>
      </c>
      <c r="AP22" s="44">
        <v>94.9</v>
      </c>
      <c r="AQ22" s="35">
        <v>30</v>
      </c>
      <c r="AR22" s="46">
        <f t="shared" si="12"/>
        <v>0.80742798552307771</v>
      </c>
      <c r="AS22" s="47">
        <f t="shared" si="13"/>
        <v>1937.8271652553865</v>
      </c>
      <c r="AT22" s="47">
        <f t="shared" si="14"/>
        <v>197.9351505563051</v>
      </c>
      <c r="AU22" s="48">
        <f t="shared" si="15"/>
        <v>82.093281630882302</v>
      </c>
      <c r="AV22" s="260">
        <v>1921.8400911420295</v>
      </c>
      <c r="AW22" s="260">
        <v>197.5069964804334</v>
      </c>
      <c r="AX22" s="260">
        <v>82.093281630882302</v>
      </c>
      <c r="AY22" s="260"/>
      <c r="AZ22" s="260"/>
      <c r="BA22" s="260"/>
      <c r="BB22" s="260"/>
      <c r="BC22" s="260"/>
      <c r="BD22" s="260"/>
      <c r="BE22" s="260"/>
      <c r="BF22" s="260"/>
      <c r="BG22" s="287"/>
      <c r="BH22" s="260"/>
      <c r="BI22" s="284"/>
      <c r="BJ22" s="284"/>
      <c r="BK22" s="260"/>
      <c r="BL22" s="260">
        <f t="shared" si="16"/>
        <v>0</v>
      </c>
      <c r="BM22" s="260" t="e">
        <f>#REF!</f>
        <v>#REF!</v>
      </c>
      <c r="BN22" s="260"/>
      <c r="BO22" s="260"/>
      <c r="BP22" s="260">
        <f t="shared" si="17"/>
        <v>0</v>
      </c>
      <c r="BQ22" s="260" t="e">
        <f>#REF!</f>
        <v>#REF!</v>
      </c>
      <c r="BR22" s="260"/>
      <c r="BS22" s="287"/>
      <c r="BT22" s="260"/>
    </row>
    <row r="23" spans="1:72" s="42" customFormat="1" ht="55.2" customHeight="1" x14ac:dyDescent="0.3">
      <c r="A23" s="44">
        <v>20</v>
      </c>
      <c r="B23" s="45">
        <v>195</v>
      </c>
      <c r="C23" s="45" t="s">
        <v>67</v>
      </c>
      <c r="D23" s="45">
        <v>40000</v>
      </c>
      <c r="E23" s="44">
        <v>0.56000000000000005</v>
      </c>
      <c r="F23" s="37">
        <v>0.13400000000000001</v>
      </c>
      <c r="G23" s="37">
        <v>0.1</v>
      </c>
      <c r="H23" s="37">
        <v>8.5000000000000006E-2</v>
      </c>
      <c r="I23" s="37">
        <v>6.8000000000000005E-2</v>
      </c>
      <c r="J23" s="37">
        <v>4.4999999999999998E-2</v>
      </c>
      <c r="K23" s="37">
        <v>3.6000000000000004E-2</v>
      </c>
      <c r="L23" s="37">
        <v>2.5000000000000001E-2</v>
      </c>
      <c r="M23" s="37" t="str">
        <f t="shared" si="0"/>
        <v>0.134,0.1,0.085,0.068,0.045,0.036,0.025</v>
      </c>
      <c r="N23" s="37" t="s">
        <v>59</v>
      </c>
      <c r="O23" s="37"/>
      <c r="P23" s="38">
        <f t="shared" si="1"/>
        <v>195</v>
      </c>
      <c r="Q23" s="36">
        <f t="shared" si="18"/>
        <v>0</v>
      </c>
      <c r="R23" s="37">
        <f t="shared" si="2"/>
        <v>4.9000000000000002E-2</v>
      </c>
      <c r="S23" s="36">
        <f t="shared" si="19"/>
        <v>20</v>
      </c>
      <c r="T23" s="36">
        <f t="shared" si="20"/>
        <v>0</v>
      </c>
      <c r="U23" s="36">
        <f t="shared" si="21"/>
        <v>195</v>
      </c>
      <c r="V23" s="39">
        <f t="shared" si="22"/>
        <v>4.8500000000000001E-2</v>
      </c>
      <c r="W23" s="39">
        <f t="shared" si="3"/>
        <v>0</v>
      </c>
      <c r="X23" s="37">
        <f t="shared" si="23"/>
        <v>10.790000000000001</v>
      </c>
      <c r="Y23" s="39">
        <f t="shared" si="24"/>
        <v>-1.0115624999999984</v>
      </c>
      <c r="Z23" s="37"/>
      <c r="AA23" s="44">
        <v>0.35</v>
      </c>
      <c r="AB23" s="44">
        <v>0.35</v>
      </c>
      <c r="AC23" s="44">
        <v>0.35</v>
      </c>
      <c r="AD23" s="44" t="s">
        <v>60</v>
      </c>
      <c r="AE23" s="44">
        <f t="shared" si="4"/>
        <v>186.45999999999998</v>
      </c>
      <c r="AF23" s="44">
        <f t="shared" si="5"/>
        <v>227.88</v>
      </c>
      <c r="AG23" s="45" t="str">
        <f t="shared" si="6"/>
        <v>186.46 227.88</v>
      </c>
      <c r="AH23" s="44">
        <v>12</v>
      </c>
      <c r="AI23" s="47">
        <f t="shared" si="7"/>
        <v>77.710000000000008</v>
      </c>
      <c r="AJ23" s="47">
        <f t="shared" si="8"/>
        <v>94.97</v>
      </c>
      <c r="AK23" s="45" t="str">
        <f t="shared" si="9"/>
        <v>77.71 94.97</v>
      </c>
      <c r="AL23" s="36">
        <f t="shared" si="10"/>
        <v>145</v>
      </c>
      <c r="AM23" s="36">
        <f t="shared" si="11"/>
        <v>250</v>
      </c>
      <c r="AN23" s="44">
        <v>2395.1999999999998</v>
      </c>
      <c r="AO23" s="44">
        <v>227.1</v>
      </c>
      <c r="AP23" s="44">
        <v>94.9</v>
      </c>
      <c r="AQ23" s="35">
        <v>30</v>
      </c>
      <c r="AR23" s="46">
        <f t="shared" si="12"/>
        <v>0.80742798552307771</v>
      </c>
      <c r="AS23" s="47">
        <f t="shared" si="13"/>
        <v>1933.9515109248755</v>
      </c>
      <c r="AT23" s="47">
        <f t="shared" si="14"/>
        <v>197.76393146364674</v>
      </c>
      <c r="AU23" s="48">
        <f t="shared" si="15"/>
        <v>82.093281630882302</v>
      </c>
      <c r="AV23" s="260">
        <v>1921.8400911420295</v>
      </c>
      <c r="AW23" s="260">
        <v>197.5069964804334</v>
      </c>
      <c r="AX23" s="260">
        <v>82.093281630882302</v>
      </c>
      <c r="AY23" s="260"/>
      <c r="AZ23" s="260"/>
      <c r="BA23" s="260"/>
      <c r="BB23" s="260"/>
      <c r="BC23" s="260"/>
      <c r="BD23" s="260"/>
      <c r="BE23" s="260"/>
      <c r="BF23" s="260"/>
      <c r="BG23" s="287"/>
      <c r="BH23" s="260"/>
      <c r="BI23" s="284"/>
      <c r="BJ23" s="284"/>
      <c r="BK23" s="260"/>
      <c r="BL23" s="260">
        <f t="shared" si="16"/>
        <v>0</v>
      </c>
      <c r="BM23" s="260" t="e">
        <f>#REF!</f>
        <v>#REF!</v>
      </c>
      <c r="BN23" s="260"/>
      <c r="BO23" s="260"/>
      <c r="BP23" s="260">
        <f t="shared" si="17"/>
        <v>0</v>
      </c>
      <c r="BQ23" s="260" t="e">
        <f>#REF!</f>
        <v>#REF!</v>
      </c>
      <c r="BR23" s="260"/>
      <c r="BS23" s="287"/>
      <c r="BT23" s="260"/>
    </row>
    <row r="24" spans="1:72" s="42" customFormat="1" ht="55.2" customHeight="1" x14ac:dyDescent="0.3">
      <c r="A24" s="44">
        <v>21</v>
      </c>
      <c r="B24" s="45">
        <v>260</v>
      </c>
      <c r="C24" s="45" t="s">
        <v>63</v>
      </c>
      <c r="D24" s="45">
        <v>40000</v>
      </c>
      <c r="E24" s="44">
        <v>0.56000000000000005</v>
      </c>
      <c r="F24" s="37">
        <v>0.112</v>
      </c>
      <c r="G24" s="37">
        <v>8.3000000000000004E-2</v>
      </c>
      <c r="H24" s="37">
        <v>6.9000000000000006E-2</v>
      </c>
      <c r="I24" s="37">
        <v>5.6000000000000001E-2</v>
      </c>
      <c r="J24" s="37">
        <v>3.7999999999999999E-2</v>
      </c>
      <c r="K24" s="37">
        <v>3.2000000000000001E-2</v>
      </c>
      <c r="L24" s="37">
        <v>2.4E-2</v>
      </c>
      <c r="M24" s="37" t="str">
        <f t="shared" si="0"/>
        <v>0.112,0.083,0.069,0.056,0.038,0.032,0.024</v>
      </c>
      <c r="N24" s="37" t="s">
        <v>59</v>
      </c>
      <c r="O24" s="37"/>
      <c r="P24" s="38">
        <f t="shared" si="1"/>
        <v>260</v>
      </c>
      <c r="Q24" s="36">
        <f t="shared" si="18"/>
        <v>65</v>
      </c>
      <c r="R24" s="37">
        <f t="shared" si="2"/>
        <v>4.2999999999999997E-2</v>
      </c>
      <c r="S24" s="36">
        <f t="shared" si="19"/>
        <v>21</v>
      </c>
      <c r="T24" s="36">
        <f t="shared" si="20"/>
        <v>65</v>
      </c>
      <c r="U24" s="36">
        <f t="shared" si="21"/>
        <v>260</v>
      </c>
      <c r="V24" s="39">
        <f t="shared" si="22"/>
        <v>4.5999999999999999E-2</v>
      </c>
      <c r="W24" s="39">
        <f t="shared" si="3"/>
        <v>2.9899999999999998</v>
      </c>
      <c r="X24" s="37">
        <f t="shared" si="23"/>
        <v>13.780000000000001</v>
      </c>
      <c r="Y24" s="39">
        <f t="shared" si="24"/>
        <v>-1.9554166666666646</v>
      </c>
      <c r="Z24" s="37"/>
      <c r="AA24" s="44">
        <v>0.35</v>
      </c>
      <c r="AB24" s="44">
        <v>0.35</v>
      </c>
      <c r="AC24" s="44">
        <v>0.35</v>
      </c>
      <c r="AD24" s="44" t="s">
        <v>60</v>
      </c>
      <c r="AE24" s="44">
        <f t="shared" si="4"/>
        <v>186.45999999999998</v>
      </c>
      <c r="AF24" s="44">
        <f t="shared" si="5"/>
        <v>227.88</v>
      </c>
      <c r="AG24" s="45" t="str">
        <f t="shared" si="6"/>
        <v>186.46 227.88</v>
      </c>
      <c r="AH24" s="44">
        <v>12</v>
      </c>
      <c r="AI24" s="47">
        <f t="shared" si="7"/>
        <v>77.710000000000008</v>
      </c>
      <c r="AJ24" s="47">
        <f t="shared" si="8"/>
        <v>94.97</v>
      </c>
      <c r="AK24" s="45" t="str">
        <f t="shared" si="9"/>
        <v>77.71 94.97</v>
      </c>
      <c r="AL24" s="36">
        <f t="shared" si="10"/>
        <v>145</v>
      </c>
      <c r="AM24" s="36">
        <f t="shared" si="11"/>
        <v>250</v>
      </c>
      <c r="AN24" s="44">
        <v>2387.1</v>
      </c>
      <c r="AO24" s="44">
        <v>227.7</v>
      </c>
      <c r="AP24" s="44">
        <v>95</v>
      </c>
      <c r="AQ24" s="35">
        <v>30</v>
      </c>
      <c r="AR24" s="46">
        <f t="shared" si="12"/>
        <v>0.80742798552307771</v>
      </c>
      <c r="AS24" s="47">
        <f t="shared" si="13"/>
        <v>1927.4113442421387</v>
      </c>
      <c r="AT24" s="47">
        <f t="shared" si="14"/>
        <v>198.27741889967663</v>
      </c>
      <c r="AU24" s="48">
        <f t="shared" si="15"/>
        <v>82.183188106073175</v>
      </c>
      <c r="AV24" s="260">
        <v>1921.8400911420295</v>
      </c>
      <c r="AW24" s="260">
        <v>197.5069964804334</v>
      </c>
      <c r="AX24" s="260">
        <v>82.093281630882302</v>
      </c>
      <c r="AY24" s="260"/>
      <c r="AZ24" s="260"/>
      <c r="BA24" s="260"/>
      <c r="BB24" s="260"/>
      <c r="BC24" s="260"/>
      <c r="BD24" s="260"/>
      <c r="BE24" s="260"/>
      <c r="BF24" s="260"/>
      <c r="BG24" s="287"/>
      <c r="BH24" s="260"/>
      <c r="BI24" s="284"/>
      <c r="BJ24" s="284"/>
      <c r="BK24" s="260"/>
      <c r="BL24" s="260">
        <f t="shared" si="16"/>
        <v>0</v>
      </c>
      <c r="BM24" s="260" t="e">
        <f>#REF!</f>
        <v>#REF!</v>
      </c>
      <c r="BN24" s="260"/>
      <c r="BO24" s="260"/>
      <c r="BP24" s="260">
        <f t="shared" si="17"/>
        <v>0</v>
      </c>
      <c r="BQ24" s="260" t="e">
        <f>#REF!</f>
        <v>#REF!</v>
      </c>
      <c r="BR24" s="260"/>
      <c r="BS24" s="287"/>
      <c r="BT24" s="260"/>
    </row>
    <row r="25" spans="1:72" s="42" customFormat="1" ht="55.2" customHeight="1" x14ac:dyDescent="0.3">
      <c r="A25" s="44">
        <v>22</v>
      </c>
      <c r="B25" s="45">
        <v>260</v>
      </c>
      <c r="C25" s="45" t="s">
        <v>64</v>
      </c>
      <c r="D25" s="45">
        <v>40000</v>
      </c>
      <c r="E25" s="44">
        <v>0.56000000000000005</v>
      </c>
      <c r="F25" s="37">
        <v>0.13600000000000001</v>
      </c>
      <c r="G25" s="37">
        <v>8.5000000000000006E-2</v>
      </c>
      <c r="H25" s="37">
        <v>7.0000000000000007E-2</v>
      </c>
      <c r="I25" s="37">
        <v>5.5E-2</v>
      </c>
      <c r="J25" s="37">
        <v>3.7999999999999999E-2</v>
      </c>
      <c r="K25" s="37">
        <v>3.2000000000000001E-2</v>
      </c>
      <c r="L25" s="37">
        <v>2.4E-2</v>
      </c>
      <c r="M25" s="37" t="str">
        <f t="shared" si="0"/>
        <v>0.136,0.085,0.07,0.055,0.038,0.032,0.024</v>
      </c>
      <c r="N25" s="37" t="s">
        <v>59</v>
      </c>
      <c r="O25" s="37"/>
      <c r="P25" s="38">
        <f t="shared" si="1"/>
        <v>260</v>
      </c>
      <c r="Q25" s="36">
        <f t="shared" si="18"/>
        <v>0</v>
      </c>
      <c r="R25" s="37">
        <f t="shared" si="2"/>
        <v>6.6000000000000003E-2</v>
      </c>
      <c r="S25" s="36">
        <f t="shared" si="19"/>
        <v>22</v>
      </c>
      <c r="T25" s="36">
        <f t="shared" si="20"/>
        <v>0</v>
      </c>
      <c r="U25" s="36">
        <f t="shared" si="21"/>
        <v>260</v>
      </c>
      <c r="V25" s="39">
        <f t="shared" si="22"/>
        <v>5.45E-2</v>
      </c>
      <c r="W25" s="39">
        <f t="shared" si="3"/>
        <v>0</v>
      </c>
      <c r="X25" s="37">
        <f t="shared" si="23"/>
        <v>13.780000000000001</v>
      </c>
      <c r="Y25" s="39">
        <f t="shared" si="24"/>
        <v>-1.9554166666666646</v>
      </c>
      <c r="Z25" s="37"/>
      <c r="AA25" s="44">
        <v>0.35</v>
      </c>
      <c r="AB25" s="44">
        <v>0.35</v>
      </c>
      <c r="AC25" s="44">
        <v>0.35</v>
      </c>
      <c r="AD25" s="44" t="s">
        <v>60</v>
      </c>
      <c r="AE25" s="44">
        <f t="shared" si="4"/>
        <v>186.45999999999998</v>
      </c>
      <c r="AF25" s="44">
        <f t="shared" si="5"/>
        <v>227.88</v>
      </c>
      <c r="AG25" s="45" t="str">
        <f t="shared" si="6"/>
        <v>186.46 227.88</v>
      </c>
      <c r="AH25" s="44">
        <v>12</v>
      </c>
      <c r="AI25" s="47">
        <f t="shared" si="7"/>
        <v>77.710000000000008</v>
      </c>
      <c r="AJ25" s="47">
        <f t="shared" si="8"/>
        <v>94.97</v>
      </c>
      <c r="AK25" s="45" t="str">
        <f t="shared" si="9"/>
        <v>77.71 94.97</v>
      </c>
      <c r="AL25" s="36">
        <f t="shared" si="10"/>
        <v>145</v>
      </c>
      <c r="AM25" s="36">
        <f t="shared" si="11"/>
        <v>250</v>
      </c>
      <c r="AN25" s="44">
        <v>2379</v>
      </c>
      <c r="AO25" s="44">
        <v>227.2</v>
      </c>
      <c r="AP25" s="44">
        <v>95</v>
      </c>
      <c r="AQ25" s="35">
        <v>30</v>
      </c>
      <c r="AR25" s="46">
        <f t="shared" si="12"/>
        <v>0.80742798552307771</v>
      </c>
      <c r="AS25" s="47">
        <f t="shared" si="13"/>
        <v>1920.8711775594018</v>
      </c>
      <c r="AT25" s="47">
        <f t="shared" si="14"/>
        <v>197.84954809386474</v>
      </c>
      <c r="AU25" s="48">
        <f t="shared" si="15"/>
        <v>82.183188106073175</v>
      </c>
      <c r="AV25" s="260">
        <v>1921.8400911420295</v>
      </c>
      <c r="AW25" s="260">
        <v>197.5069964804334</v>
      </c>
      <c r="AX25" s="260">
        <v>82.093281630882302</v>
      </c>
      <c r="AY25" s="260"/>
      <c r="AZ25" s="260"/>
      <c r="BA25" s="260"/>
      <c r="BB25" s="260"/>
      <c r="BC25" s="260"/>
      <c r="BD25" s="260"/>
      <c r="BE25" s="260"/>
      <c r="BF25" s="260"/>
      <c r="BG25" s="287"/>
      <c r="BH25" s="260"/>
      <c r="BI25" s="284"/>
      <c r="BJ25" s="284"/>
      <c r="BK25" s="260"/>
      <c r="BL25" s="260">
        <f t="shared" si="16"/>
        <v>0</v>
      </c>
      <c r="BM25" s="260" t="e">
        <f>#REF!</f>
        <v>#REF!</v>
      </c>
      <c r="BN25" s="260"/>
      <c r="BO25" s="260"/>
      <c r="BP25" s="260">
        <f>BO18*10^6</f>
        <v>0</v>
      </c>
      <c r="BQ25" s="260" t="e">
        <f>#REF!</f>
        <v>#REF!</v>
      </c>
      <c r="BR25" s="260"/>
      <c r="BS25" s="287"/>
      <c r="BT25" s="260"/>
    </row>
    <row r="26" spans="1:72" s="42" customFormat="1" ht="55.2" customHeight="1" x14ac:dyDescent="0.3">
      <c r="A26" s="44">
        <v>23</v>
      </c>
      <c r="B26" s="45">
        <v>260</v>
      </c>
      <c r="C26" s="45" t="s">
        <v>65</v>
      </c>
      <c r="D26" s="45">
        <v>40000</v>
      </c>
      <c r="E26" s="44">
        <v>0.56000000000000005</v>
      </c>
      <c r="F26" s="37">
        <v>9.0999999999999998E-2</v>
      </c>
      <c r="G26" s="37">
        <v>6.4000000000000001E-2</v>
      </c>
      <c r="H26" s="37">
        <v>5.3999999999999999E-2</v>
      </c>
      <c r="I26" s="37">
        <v>4.3000000000000003E-2</v>
      </c>
      <c r="J26" s="37">
        <v>3.3000000000000002E-2</v>
      </c>
      <c r="K26" s="37">
        <v>2.9000000000000001E-2</v>
      </c>
      <c r="L26" s="37">
        <v>1.8000000000000002E-2</v>
      </c>
      <c r="M26" s="37" t="str">
        <f t="shared" si="0"/>
        <v>0.091,0.064,0.054,0.043,0.033,0.029,0.018</v>
      </c>
      <c r="N26" s="37" t="s">
        <v>59</v>
      </c>
      <c r="O26" s="37"/>
      <c r="P26" s="38">
        <f t="shared" si="1"/>
        <v>260</v>
      </c>
      <c r="Q26" s="36">
        <f t="shared" si="18"/>
        <v>0</v>
      </c>
      <c r="R26" s="37">
        <f t="shared" si="2"/>
        <v>3.6999999999999998E-2</v>
      </c>
      <c r="S26" s="36">
        <f t="shared" si="19"/>
        <v>23</v>
      </c>
      <c r="T26" s="36">
        <f t="shared" si="20"/>
        <v>0</v>
      </c>
      <c r="U26" s="36">
        <f t="shared" si="21"/>
        <v>260</v>
      </c>
      <c r="V26" s="39">
        <f t="shared" si="22"/>
        <v>5.1500000000000004E-2</v>
      </c>
      <c r="W26" s="39">
        <f t="shared" si="3"/>
        <v>0</v>
      </c>
      <c r="X26" s="37">
        <f t="shared" si="23"/>
        <v>13.780000000000001</v>
      </c>
      <c r="Y26" s="39">
        <f t="shared" si="24"/>
        <v>-1.9554166666666646</v>
      </c>
      <c r="Z26" s="37"/>
      <c r="AA26" s="44">
        <v>0.35</v>
      </c>
      <c r="AB26" s="44">
        <v>0.35</v>
      </c>
      <c r="AC26" s="44">
        <v>0.35</v>
      </c>
      <c r="AD26" s="44" t="s">
        <v>60</v>
      </c>
      <c r="AE26" s="44">
        <f t="shared" si="4"/>
        <v>186.45999999999998</v>
      </c>
      <c r="AF26" s="44">
        <f t="shared" si="5"/>
        <v>227.88</v>
      </c>
      <c r="AG26" s="45" t="str">
        <f t="shared" si="6"/>
        <v>186.46 227.88</v>
      </c>
      <c r="AH26" s="44">
        <v>12</v>
      </c>
      <c r="AI26" s="47">
        <f t="shared" si="7"/>
        <v>77.710000000000008</v>
      </c>
      <c r="AJ26" s="47">
        <f t="shared" si="8"/>
        <v>94.97</v>
      </c>
      <c r="AK26" s="45" t="str">
        <f t="shared" si="9"/>
        <v>77.71 94.97</v>
      </c>
      <c r="AL26" s="36">
        <f t="shared" si="10"/>
        <v>145</v>
      </c>
      <c r="AM26" s="36">
        <f t="shared" si="11"/>
        <v>250</v>
      </c>
      <c r="AN26" s="47">
        <v>2388.6999999999998</v>
      </c>
      <c r="AO26" s="49">
        <v>227.5</v>
      </c>
      <c r="AP26" s="44">
        <v>95</v>
      </c>
      <c r="AQ26" s="35">
        <v>30</v>
      </c>
      <c r="AR26" s="46">
        <f t="shared" si="12"/>
        <v>0.80742798552307771</v>
      </c>
      <c r="AS26" s="47">
        <f t="shared" si="13"/>
        <v>1928.7032290189757</v>
      </c>
      <c r="AT26" s="47">
        <f t="shared" si="14"/>
        <v>198.10631301214815</v>
      </c>
      <c r="AU26" s="48">
        <f t="shared" si="15"/>
        <v>82.183188106073175</v>
      </c>
      <c r="AV26" s="260">
        <v>1921.8400911420295</v>
      </c>
      <c r="AW26" s="260">
        <v>197.5069964804334</v>
      </c>
      <c r="AX26" s="260">
        <v>82.093281630882302</v>
      </c>
      <c r="AY26" s="260"/>
      <c r="AZ26" s="260"/>
      <c r="BA26" s="260"/>
      <c r="BB26" s="260"/>
      <c r="BC26" s="260"/>
      <c r="BD26" s="260"/>
      <c r="BE26" s="260"/>
      <c r="BF26" s="260"/>
      <c r="BG26" s="287"/>
      <c r="BH26" s="260"/>
      <c r="BI26" s="284"/>
      <c r="BJ26" s="284"/>
      <c r="BK26" s="260"/>
      <c r="BL26" s="260">
        <f t="shared" si="16"/>
        <v>0</v>
      </c>
      <c r="BM26" s="260" t="e">
        <f>#REF!</f>
        <v>#REF!</v>
      </c>
      <c r="BN26" s="260"/>
      <c r="BO26" s="260"/>
      <c r="BP26" s="260">
        <f t="shared" si="17"/>
        <v>0</v>
      </c>
      <c r="BQ26" s="260" t="e">
        <f>#REF!</f>
        <v>#REF!</v>
      </c>
      <c r="BR26" s="260"/>
      <c r="BS26" s="287"/>
      <c r="BT26" s="260"/>
    </row>
    <row r="27" spans="1:72" s="42" customFormat="1" ht="55.2" customHeight="1" x14ac:dyDescent="0.3">
      <c r="A27" s="44">
        <v>24</v>
      </c>
      <c r="B27" s="45">
        <v>260</v>
      </c>
      <c r="C27" s="45" t="s">
        <v>66</v>
      </c>
      <c r="D27" s="45">
        <v>40000</v>
      </c>
      <c r="E27" s="44">
        <v>0.56000000000000005</v>
      </c>
      <c r="F27" s="37">
        <v>0.155</v>
      </c>
      <c r="G27" s="37">
        <v>0.113</v>
      </c>
      <c r="H27" s="37">
        <v>9.2999999999999999E-2</v>
      </c>
      <c r="I27" s="37">
        <v>7.1999999999999995E-2</v>
      </c>
      <c r="J27" s="37">
        <v>4.8000000000000001E-2</v>
      </c>
      <c r="K27" s="37">
        <v>4.1000000000000002E-2</v>
      </c>
      <c r="L27" s="37">
        <v>0.04</v>
      </c>
      <c r="M27" s="37" t="str">
        <f t="shared" si="0"/>
        <v>0.155,0.113,0.093,0.072,0.048,0.041,0.04</v>
      </c>
      <c r="N27" s="37" t="s">
        <v>59</v>
      </c>
      <c r="O27" s="37"/>
      <c r="P27" s="38">
        <f t="shared" si="1"/>
        <v>260</v>
      </c>
      <c r="Q27" s="36">
        <f t="shared" si="18"/>
        <v>0</v>
      </c>
      <c r="R27" s="37">
        <f t="shared" si="2"/>
        <v>6.2E-2</v>
      </c>
      <c r="S27" s="36">
        <f t="shared" si="19"/>
        <v>24</v>
      </c>
      <c r="T27" s="36">
        <f t="shared" si="20"/>
        <v>0</v>
      </c>
      <c r="U27" s="36">
        <f t="shared" si="21"/>
        <v>260</v>
      </c>
      <c r="V27" s="39">
        <f t="shared" si="22"/>
        <v>4.9500000000000002E-2</v>
      </c>
      <c r="W27" s="39">
        <f t="shared" si="3"/>
        <v>0</v>
      </c>
      <c r="X27" s="37">
        <f t="shared" si="23"/>
        <v>13.780000000000001</v>
      </c>
      <c r="Y27" s="39">
        <f t="shared" si="24"/>
        <v>-1.9554166666666646</v>
      </c>
      <c r="Z27" s="37"/>
      <c r="AA27" s="44">
        <v>0.35</v>
      </c>
      <c r="AB27" s="44">
        <v>0.35</v>
      </c>
      <c r="AC27" s="44">
        <v>0.35</v>
      </c>
      <c r="AD27" s="44" t="s">
        <v>60</v>
      </c>
      <c r="AE27" s="44">
        <f t="shared" si="4"/>
        <v>186.45999999999998</v>
      </c>
      <c r="AF27" s="44">
        <f t="shared" si="5"/>
        <v>227.88</v>
      </c>
      <c r="AG27" s="45" t="str">
        <f t="shared" si="6"/>
        <v>186.46 227.88</v>
      </c>
      <c r="AH27" s="44">
        <v>12</v>
      </c>
      <c r="AI27" s="47">
        <f t="shared" si="7"/>
        <v>77.710000000000008</v>
      </c>
      <c r="AJ27" s="47">
        <f t="shared" si="8"/>
        <v>94.97</v>
      </c>
      <c r="AK27" s="45" t="str">
        <f t="shared" si="9"/>
        <v>77.71 94.97</v>
      </c>
      <c r="AL27" s="36">
        <f t="shared" si="10"/>
        <v>145</v>
      </c>
      <c r="AM27" s="36">
        <f t="shared" si="11"/>
        <v>250</v>
      </c>
      <c r="AN27" s="47">
        <v>2351.6</v>
      </c>
      <c r="AO27" s="49">
        <v>227.3</v>
      </c>
      <c r="AP27" s="44">
        <v>95</v>
      </c>
      <c r="AQ27" s="35">
        <v>30</v>
      </c>
      <c r="AR27" s="46">
        <f t="shared" si="12"/>
        <v>0.80742798552307771</v>
      </c>
      <c r="AS27" s="47">
        <f t="shared" si="13"/>
        <v>1898.7476507560696</v>
      </c>
      <c r="AT27" s="47">
        <f t="shared" si="14"/>
        <v>197.9351505563051</v>
      </c>
      <c r="AU27" s="48">
        <f t="shared" si="15"/>
        <v>82.183188106073175</v>
      </c>
      <c r="AV27" s="260">
        <v>1921.8400911420295</v>
      </c>
      <c r="AW27" s="260">
        <v>197.5069964804334</v>
      </c>
      <c r="AX27" s="260">
        <v>82.093281630882302</v>
      </c>
      <c r="AY27" s="260"/>
      <c r="AZ27" s="260"/>
      <c r="BA27" s="260"/>
      <c r="BB27" s="260"/>
      <c r="BC27" s="260"/>
      <c r="BD27" s="260"/>
      <c r="BE27" s="260"/>
      <c r="BF27" s="260"/>
      <c r="BG27" s="287"/>
      <c r="BH27" s="260"/>
      <c r="BI27" s="284"/>
      <c r="BJ27" s="284"/>
      <c r="BK27" s="260"/>
      <c r="BL27" s="260">
        <f t="shared" si="16"/>
        <v>0</v>
      </c>
      <c r="BM27" s="260" t="e">
        <f>#REF!</f>
        <v>#REF!</v>
      </c>
      <c r="BN27" s="260"/>
      <c r="BO27" s="260"/>
      <c r="BP27" s="260">
        <f t="shared" si="17"/>
        <v>0</v>
      </c>
      <c r="BQ27" s="260" t="e">
        <f>#REF!</f>
        <v>#REF!</v>
      </c>
      <c r="BR27" s="260"/>
      <c r="BS27" s="287"/>
      <c r="BT27" s="260"/>
    </row>
    <row r="28" spans="1:72" s="42" customFormat="1" ht="55.2" customHeight="1" x14ac:dyDescent="0.3">
      <c r="A28" s="44">
        <v>25</v>
      </c>
      <c r="B28" s="45">
        <v>260</v>
      </c>
      <c r="C28" s="45" t="s">
        <v>67</v>
      </c>
      <c r="D28" s="45">
        <v>40000</v>
      </c>
      <c r="E28" s="44">
        <v>0.56000000000000005</v>
      </c>
      <c r="F28" s="37">
        <v>0.108</v>
      </c>
      <c r="G28" s="37">
        <v>8.3000000000000004E-2</v>
      </c>
      <c r="H28" s="37">
        <v>7.0000000000000007E-2</v>
      </c>
      <c r="I28" s="37">
        <v>5.6000000000000001E-2</v>
      </c>
      <c r="J28" s="37">
        <v>3.6999999999999998E-2</v>
      </c>
      <c r="K28" s="37">
        <v>3.5000000000000003E-2</v>
      </c>
      <c r="L28" s="37">
        <v>1.9E-2</v>
      </c>
      <c r="M28" s="37" t="str">
        <f t="shared" si="0"/>
        <v>0.108,0.083,0.07,0.056,0.037,0.035,0.019</v>
      </c>
      <c r="N28" s="37" t="s">
        <v>59</v>
      </c>
      <c r="O28" s="37"/>
      <c r="P28" s="38">
        <f t="shared" si="1"/>
        <v>260</v>
      </c>
      <c r="Q28" s="36">
        <f t="shared" si="18"/>
        <v>0</v>
      </c>
      <c r="R28" s="37">
        <f t="shared" si="2"/>
        <v>3.7999999999999992E-2</v>
      </c>
      <c r="S28" s="36">
        <f t="shared" si="19"/>
        <v>25</v>
      </c>
      <c r="T28" s="36">
        <f t="shared" si="20"/>
        <v>0</v>
      </c>
      <c r="U28" s="36">
        <f t="shared" si="21"/>
        <v>260</v>
      </c>
      <c r="V28" s="39">
        <f t="shared" si="22"/>
        <v>4.9999999999999996E-2</v>
      </c>
      <c r="W28" s="39">
        <f t="shared" si="3"/>
        <v>0</v>
      </c>
      <c r="X28" s="37">
        <f t="shared" si="23"/>
        <v>13.780000000000001</v>
      </c>
      <c r="Y28" s="39">
        <f t="shared" si="24"/>
        <v>-1.9554166666666646</v>
      </c>
      <c r="Z28" s="37"/>
      <c r="AA28" s="44">
        <v>0.35</v>
      </c>
      <c r="AB28" s="44">
        <v>0.35</v>
      </c>
      <c r="AC28" s="44">
        <v>0.35</v>
      </c>
      <c r="AD28" s="44" t="s">
        <v>60</v>
      </c>
      <c r="AE28" s="44">
        <f t="shared" si="4"/>
        <v>186.45999999999998</v>
      </c>
      <c r="AF28" s="44">
        <f t="shared" si="5"/>
        <v>227.88</v>
      </c>
      <c r="AG28" s="45" t="str">
        <f t="shared" si="6"/>
        <v>186.46 227.88</v>
      </c>
      <c r="AH28" s="44">
        <v>12</v>
      </c>
      <c r="AI28" s="47">
        <f t="shared" si="7"/>
        <v>77.710000000000008</v>
      </c>
      <c r="AJ28" s="47">
        <f t="shared" si="8"/>
        <v>94.97</v>
      </c>
      <c r="AK28" s="45" t="str">
        <f t="shared" si="9"/>
        <v>77.71 94.97</v>
      </c>
      <c r="AL28" s="36">
        <f t="shared" si="10"/>
        <v>145</v>
      </c>
      <c r="AM28" s="36">
        <f t="shared" si="11"/>
        <v>250</v>
      </c>
      <c r="AN28" s="44">
        <v>2395.1999999999998</v>
      </c>
      <c r="AO28" s="44">
        <v>224.9</v>
      </c>
      <c r="AP28" s="44">
        <v>95</v>
      </c>
      <c r="AQ28" s="35">
        <v>30</v>
      </c>
      <c r="AR28" s="46">
        <f t="shared" si="12"/>
        <v>0.80742798552307771</v>
      </c>
      <c r="AS28" s="47">
        <f t="shared" si="13"/>
        <v>1933.9515109248755</v>
      </c>
      <c r="AT28" s="47">
        <f t="shared" si="14"/>
        <v>195.87676367908298</v>
      </c>
      <c r="AU28" s="48">
        <f t="shared" si="15"/>
        <v>82.183188106073175</v>
      </c>
      <c r="AV28" s="260">
        <v>1921.8400911420295</v>
      </c>
      <c r="AW28" s="260">
        <v>197.5069964804334</v>
      </c>
      <c r="AX28" s="260">
        <v>82.093281630882302</v>
      </c>
      <c r="AY28" s="260"/>
      <c r="AZ28" s="260"/>
      <c r="BA28" s="260"/>
      <c r="BB28" s="260"/>
      <c r="BC28" s="260"/>
      <c r="BD28" s="260"/>
      <c r="BE28" s="260"/>
      <c r="BF28" s="260"/>
      <c r="BG28" s="287"/>
      <c r="BH28" s="260"/>
      <c r="BI28" s="284"/>
      <c r="BJ28" s="284"/>
      <c r="BK28" s="260"/>
      <c r="BL28" s="260">
        <f t="shared" si="16"/>
        <v>0</v>
      </c>
      <c r="BM28" s="260" t="e">
        <f>#REF!</f>
        <v>#REF!</v>
      </c>
      <c r="BN28" s="260"/>
      <c r="BO28" s="260"/>
      <c r="BP28" s="260">
        <f t="shared" si="17"/>
        <v>0</v>
      </c>
      <c r="BQ28" s="260" t="e">
        <f>#REF!</f>
        <v>#REF!</v>
      </c>
      <c r="BR28" s="260"/>
      <c r="BS28" s="287"/>
      <c r="BT28" s="260"/>
    </row>
    <row r="29" spans="1:72" s="42" customFormat="1" ht="55.2" customHeight="1" x14ac:dyDescent="0.3">
      <c r="A29" s="44">
        <v>26</v>
      </c>
      <c r="B29" s="45">
        <v>325</v>
      </c>
      <c r="C29" s="45" t="s">
        <v>63</v>
      </c>
      <c r="D29" s="45">
        <v>40000</v>
      </c>
      <c r="E29" s="44">
        <v>0.56000000000000005</v>
      </c>
      <c r="F29" s="37">
        <v>0.115</v>
      </c>
      <c r="G29" s="37">
        <v>8.5000000000000006E-2</v>
      </c>
      <c r="H29" s="37">
        <v>7.1000000000000008E-2</v>
      </c>
      <c r="I29" s="37">
        <v>5.5E-2</v>
      </c>
      <c r="J29" s="37">
        <v>3.7999999999999999E-2</v>
      </c>
      <c r="K29" s="37">
        <v>3.1E-2</v>
      </c>
      <c r="L29" s="37">
        <v>2.2000000000000002E-2</v>
      </c>
      <c r="M29" s="37" t="str">
        <f t="shared" si="0"/>
        <v>0.115,0.085,0.071,0.055,0.038,0.031,0.022</v>
      </c>
      <c r="N29" s="37" t="s">
        <v>59</v>
      </c>
      <c r="O29" s="37"/>
      <c r="P29" s="38">
        <f t="shared" si="1"/>
        <v>325</v>
      </c>
      <c r="Q29" s="36">
        <f t="shared" si="18"/>
        <v>65</v>
      </c>
      <c r="R29" s="37">
        <f t="shared" si="2"/>
        <v>4.3999999999999997E-2</v>
      </c>
      <c r="S29" s="36">
        <f t="shared" si="19"/>
        <v>26</v>
      </c>
      <c r="T29" s="36">
        <f t="shared" si="20"/>
        <v>65</v>
      </c>
      <c r="U29" s="36">
        <f t="shared" si="21"/>
        <v>325</v>
      </c>
      <c r="V29" s="39">
        <f t="shared" si="22"/>
        <v>4.0999999999999995E-2</v>
      </c>
      <c r="W29" s="39">
        <f t="shared" si="3"/>
        <v>2.6649999999999996</v>
      </c>
      <c r="X29" s="37">
        <f t="shared" si="23"/>
        <v>16.445</v>
      </c>
      <c r="Y29" s="39">
        <f t="shared" si="24"/>
        <v>-3.2242708333333319</v>
      </c>
      <c r="Z29" s="37"/>
      <c r="AA29" s="44">
        <v>0.35</v>
      </c>
      <c r="AB29" s="44">
        <v>0.35</v>
      </c>
      <c r="AC29" s="44">
        <v>0.35</v>
      </c>
      <c r="AD29" s="44" t="s">
        <v>60</v>
      </c>
      <c r="AE29" s="44">
        <f t="shared" si="4"/>
        <v>186.45999999999998</v>
      </c>
      <c r="AF29" s="44">
        <f t="shared" si="5"/>
        <v>227.88</v>
      </c>
      <c r="AG29" s="45" t="str">
        <f t="shared" si="6"/>
        <v>186.46 227.88</v>
      </c>
      <c r="AH29" s="44">
        <v>12</v>
      </c>
      <c r="AI29" s="47">
        <f t="shared" si="7"/>
        <v>77.710000000000008</v>
      </c>
      <c r="AJ29" s="47">
        <f t="shared" si="8"/>
        <v>94.97</v>
      </c>
      <c r="AK29" s="45" t="str">
        <f t="shared" si="9"/>
        <v>77.71 94.97</v>
      </c>
      <c r="AL29" s="36">
        <f t="shared" si="10"/>
        <v>145</v>
      </c>
      <c r="AM29" s="36">
        <f t="shared" si="11"/>
        <v>250</v>
      </c>
      <c r="AN29" s="44">
        <v>2359.6999999999998</v>
      </c>
      <c r="AO29" s="44">
        <v>227.5</v>
      </c>
      <c r="AP29" s="44">
        <v>94.9</v>
      </c>
      <c r="AQ29" s="35">
        <v>30</v>
      </c>
      <c r="AR29" s="46">
        <f t="shared" si="12"/>
        <v>0.80742798552307771</v>
      </c>
      <c r="AS29" s="47">
        <f t="shared" si="13"/>
        <v>1905.2878174388063</v>
      </c>
      <c r="AT29" s="47">
        <f t="shared" si="14"/>
        <v>198.10631301214815</v>
      </c>
      <c r="AU29" s="48">
        <f t="shared" si="15"/>
        <v>82.093281630882302</v>
      </c>
      <c r="AV29" s="260">
        <v>1921.8400911420295</v>
      </c>
      <c r="AW29" s="260">
        <v>197.5069964804334</v>
      </c>
      <c r="AX29" s="260">
        <v>82.093281630882302</v>
      </c>
      <c r="AY29" s="260"/>
      <c r="AZ29" s="260"/>
      <c r="BA29" s="260"/>
      <c r="BB29" s="260"/>
      <c r="BC29" s="260"/>
      <c r="BD29" s="260"/>
      <c r="BE29" s="260"/>
      <c r="BF29" s="260"/>
      <c r="BG29" s="287"/>
      <c r="BH29" s="260"/>
      <c r="BI29" s="284"/>
      <c r="BJ29" s="284"/>
      <c r="BK29" s="260"/>
      <c r="BL29" s="260">
        <f t="shared" si="16"/>
        <v>0</v>
      </c>
      <c r="BM29" s="260" t="e">
        <f>#REF!</f>
        <v>#REF!</v>
      </c>
      <c r="BN29" s="260" t="e">
        <f t="shared" ref="BN29" si="27">IF(BL29&lt;BM29,"Safe","Unsafe")</f>
        <v>#REF!</v>
      </c>
      <c r="BO29" s="260"/>
      <c r="BP29" s="260">
        <f t="shared" si="17"/>
        <v>0</v>
      </c>
      <c r="BQ29" s="260" t="e">
        <f>#REF!</f>
        <v>#REF!</v>
      </c>
      <c r="BR29" s="260" t="e">
        <f t="shared" ref="BR29" si="28">IF(BP29&lt;BQ29,"Safe","Unsafe")</f>
        <v>#REF!</v>
      </c>
      <c r="BS29" s="287"/>
      <c r="BT29" s="260"/>
    </row>
    <row r="30" spans="1:72" s="42" customFormat="1" ht="55.2" customHeight="1" x14ac:dyDescent="0.3">
      <c r="A30" s="44">
        <v>27</v>
      </c>
      <c r="B30" s="45">
        <v>325</v>
      </c>
      <c r="C30" s="45" t="s">
        <v>64</v>
      </c>
      <c r="D30" s="45">
        <v>40000</v>
      </c>
      <c r="E30" s="44">
        <v>0.56000000000000005</v>
      </c>
      <c r="F30" s="37">
        <v>0.105</v>
      </c>
      <c r="G30" s="37">
        <v>7.9000000000000001E-2</v>
      </c>
      <c r="H30" s="37">
        <v>6.9000000000000006E-2</v>
      </c>
      <c r="I30" s="37">
        <v>5.6000000000000001E-2</v>
      </c>
      <c r="J30" s="37">
        <v>0.04</v>
      </c>
      <c r="K30" s="37">
        <v>3.3000000000000002E-2</v>
      </c>
      <c r="L30" s="37">
        <v>2.5000000000000001E-2</v>
      </c>
      <c r="M30" s="37" t="str">
        <f t="shared" si="0"/>
        <v>0.105,0.079,0.069,0.056,0.04,0.033,0.025</v>
      </c>
      <c r="N30" s="37" t="s">
        <v>59</v>
      </c>
      <c r="O30" s="37"/>
      <c r="P30" s="38">
        <f t="shared" si="1"/>
        <v>325</v>
      </c>
      <c r="Q30" s="36">
        <f t="shared" si="18"/>
        <v>0</v>
      </c>
      <c r="R30" s="37">
        <f t="shared" si="2"/>
        <v>3.599999999999999E-2</v>
      </c>
      <c r="S30" s="36">
        <f t="shared" si="19"/>
        <v>27</v>
      </c>
      <c r="T30" s="36">
        <f t="shared" si="20"/>
        <v>0</v>
      </c>
      <c r="U30" s="36">
        <f t="shared" si="21"/>
        <v>325</v>
      </c>
      <c r="V30" s="39">
        <f t="shared" si="22"/>
        <v>3.9999999999999994E-2</v>
      </c>
      <c r="W30" s="39">
        <f t="shared" si="3"/>
        <v>0</v>
      </c>
      <c r="X30" s="37">
        <f t="shared" si="23"/>
        <v>16.445</v>
      </c>
      <c r="Y30" s="39">
        <f t="shared" si="24"/>
        <v>-3.2242708333333319</v>
      </c>
      <c r="Z30" s="37"/>
      <c r="AA30" s="44">
        <v>0.35</v>
      </c>
      <c r="AB30" s="44">
        <v>0.35</v>
      </c>
      <c r="AC30" s="44">
        <v>0.35</v>
      </c>
      <c r="AD30" s="44" t="s">
        <v>60</v>
      </c>
      <c r="AE30" s="44">
        <f t="shared" si="4"/>
        <v>186.45999999999998</v>
      </c>
      <c r="AF30" s="44">
        <f t="shared" si="5"/>
        <v>227.88</v>
      </c>
      <c r="AG30" s="45" t="str">
        <f t="shared" si="6"/>
        <v>186.46 227.88</v>
      </c>
      <c r="AH30" s="44">
        <v>12</v>
      </c>
      <c r="AI30" s="47">
        <f t="shared" si="7"/>
        <v>77.710000000000008</v>
      </c>
      <c r="AJ30" s="47">
        <f t="shared" si="8"/>
        <v>94.97</v>
      </c>
      <c r="AK30" s="45" t="str">
        <f t="shared" si="9"/>
        <v>77.71 94.97</v>
      </c>
      <c r="AL30" s="36">
        <f t="shared" si="10"/>
        <v>145</v>
      </c>
      <c r="AM30" s="36">
        <f t="shared" si="11"/>
        <v>250</v>
      </c>
      <c r="AN30" s="44">
        <v>2398.4</v>
      </c>
      <c r="AO30" s="44">
        <v>227.8</v>
      </c>
      <c r="AP30" s="44">
        <v>95</v>
      </c>
      <c r="AQ30" s="35">
        <v>30</v>
      </c>
      <c r="AR30" s="46">
        <f t="shared" si="12"/>
        <v>0.80742798552307771</v>
      </c>
      <c r="AS30" s="47">
        <f t="shared" si="13"/>
        <v>1936.5352804785496</v>
      </c>
      <c r="AT30" s="47">
        <f t="shared" si="14"/>
        <v>198.36295065169023</v>
      </c>
      <c r="AU30" s="48">
        <f t="shared" si="15"/>
        <v>82.183188106073175</v>
      </c>
      <c r="AV30" s="260">
        <v>1921.8400911420295</v>
      </c>
      <c r="AW30" s="260">
        <v>197.5069964804334</v>
      </c>
      <c r="AX30" s="260">
        <v>82.093281630882302</v>
      </c>
      <c r="AY30" s="260"/>
      <c r="AZ30" s="260"/>
      <c r="BA30" s="260"/>
      <c r="BB30" s="260"/>
      <c r="BC30" s="260"/>
      <c r="BD30" s="260"/>
      <c r="BE30" s="260"/>
      <c r="BF30" s="260"/>
      <c r="BG30" s="287"/>
      <c r="BH30" s="260"/>
      <c r="BI30" s="284"/>
      <c r="BJ30" s="284"/>
      <c r="BK30" s="260"/>
      <c r="BL30" s="260">
        <f t="shared" si="16"/>
        <v>0</v>
      </c>
      <c r="BM30" s="260" t="e">
        <f>#REF!</f>
        <v>#REF!</v>
      </c>
      <c r="BN30" s="260"/>
      <c r="BO30" s="260"/>
      <c r="BP30" s="260">
        <f t="shared" si="17"/>
        <v>0</v>
      </c>
      <c r="BQ30" s="260" t="e">
        <f>#REF!</f>
        <v>#REF!</v>
      </c>
      <c r="BR30" s="260"/>
      <c r="BS30" s="287"/>
      <c r="BT30" s="260"/>
    </row>
    <row r="31" spans="1:72" s="42" customFormat="1" ht="55.2" customHeight="1" x14ac:dyDescent="0.3">
      <c r="A31" s="44">
        <v>28</v>
      </c>
      <c r="B31" s="45">
        <v>325</v>
      </c>
      <c r="C31" s="45" t="s">
        <v>65</v>
      </c>
      <c r="D31" s="45">
        <v>40000</v>
      </c>
      <c r="E31" s="44">
        <v>0.56000000000000005</v>
      </c>
      <c r="F31" s="37">
        <v>0.16800000000000001</v>
      </c>
      <c r="G31" s="37">
        <v>7.1000000000000008E-2</v>
      </c>
      <c r="H31" s="37">
        <v>6.0999999999999999E-2</v>
      </c>
      <c r="I31" s="37">
        <v>4.9000000000000002E-2</v>
      </c>
      <c r="J31" s="37">
        <v>3.6999999999999998E-2</v>
      </c>
      <c r="K31" s="37">
        <v>3.0000000000000002E-2</v>
      </c>
      <c r="L31" s="37">
        <v>2.3E-2</v>
      </c>
      <c r="M31" s="37" t="str">
        <f t="shared" si="0"/>
        <v>0.168,0.071,0.061,0.049,0.037,0.03,0.023</v>
      </c>
      <c r="N31" s="37" t="s">
        <v>59</v>
      </c>
      <c r="O31" s="37"/>
      <c r="P31" s="38">
        <f t="shared" si="1"/>
        <v>325</v>
      </c>
      <c r="Q31" s="36">
        <f t="shared" si="18"/>
        <v>0</v>
      </c>
      <c r="R31" s="37">
        <f t="shared" si="2"/>
        <v>0.10700000000000001</v>
      </c>
      <c r="S31" s="36">
        <f t="shared" si="19"/>
        <v>28</v>
      </c>
      <c r="T31" s="36">
        <f t="shared" si="20"/>
        <v>0</v>
      </c>
      <c r="U31" s="36">
        <f t="shared" si="21"/>
        <v>325</v>
      </c>
      <c r="V31" s="39">
        <f t="shared" si="22"/>
        <v>7.1500000000000008E-2</v>
      </c>
      <c r="W31" s="39">
        <f t="shared" si="3"/>
        <v>0</v>
      </c>
      <c r="X31" s="37">
        <f t="shared" si="23"/>
        <v>16.445</v>
      </c>
      <c r="Y31" s="39">
        <f t="shared" si="24"/>
        <v>-3.2242708333333319</v>
      </c>
      <c r="Z31" s="37"/>
      <c r="AA31" s="44">
        <v>0.35</v>
      </c>
      <c r="AB31" s="44">
        <v>0.35</v>
      </c>
      <c r="AC31" s="44">
        <v>0.35</v>
      </c>
      <c r="AD31" s="44" t="s">
        <v>60</v>
      </c>
      <c r="AE31" s="44">
        <f t="shared" si="4"/>
        <v>186.45999999999998</v>
      </c>
      <c r="AF31" s="44">
        <f t="shared" si="5"/>
        <v>227.88</v>
      </c>
      <c r="AG31" s="45" t="str">
        <f t="shared" si="6"/>
        <v>186.46 227.88</v>
      </c>
      <c r="AH31" s="44">
        <v>12</v>
      </c>
      <c r="AI31" s="47">
        <f t="shared" si="7"/>
        <v>77.710000000000008</v>
      </c>
      <c r="AJ31" s="47">
        <f t="shared" si="8"/>
        <v>94.97</v>
      </c>
      <c r="AK31" s="45" t="str">
        <f t="shared" si="9"/>
        <v>77.71 94.97</v>
      </c>
      <c r="AL31" s="36">
        <f t="shared" si="10"/>
        <v>145</v>
      </c>
      <c r="AM31" s="36">
        <f t="shared" si="11"/>
        <v>250</v>
      </c>
      <c r="AN31" s="44">
        <v>2380.6</v>
      </c>
      <c r="AO31" s="44">
        <v>226.3</v>
      </c>
      <c r="AP31" s="44">
        <v>95</v>
      </c>
      <c r="AQ31" s="35">
        <v>30</v>
      </c>
      <c r="AR31" s="46">
        <f t="shared" si="12"/>
        <v>0.80742798552307771</v>
      </c>
      <c r="AS31" s="47">
        <f t="shared" si="13"/>
        <v>1922.1630623362387</v>
      </c>
      <c r="AT31" s="47">
        <f t="shared" si="14"/>
        <v>197.07848734982466</v>
      </c>
      <c r="AU31" s="48">
        <f t="shared" si="15"/>
        <v>82.183188106073175</v>
      </c>
      <c r="AV31" s="260">
        <v>1921.8400911420295</v>
      </c>
      <c r="AW31" s="260">
        <v>197.5069964804334</v>
      </c>
      <c r="AX31" s="260">
        <v>82.093281630882302</v>
      </c>
      <c r="AY31" s="260"/>
      <c r="AZ31" s="260"/>
      <c r="BA31" s="260"/>
      <c r="BB31" s="260"/>
      <c r="BC31" s="260"/>
      <c r="BD31" s="260"/>
      <c r="BE31" s="260"/>
      <c r="BF31" s="260"/>
      <c r="BG31" s="287"/>
      <c r="BH31" s="260"/>
      <c r="BI31" s="284"/>
      <c r="BJ31" s="284"/>
      <c r="BK31" s="260"/>
      <c r="BL31" s="260">
        <f t="shared" si="16"/>
        <v>0</v>
      </c>
      <c r="BM31" s="260" t="e">
        <f>#REF!</f>
        <v>#REF!</v>
      </c>
      <c r="BN31" s="260"/>
      <c r="BO31" s="260"/>
      <c r="BP31" s="260">
        <f t="shared" si="17"/>
        <v>0</v>
      </c>
      <c r="BQ31" s="260" t="e">
        <f>#REF!</f>
        <v>#REF!</v>
      </c>
      <c r="BR31" s="260"/>
      <c r="BS31" s="287"/>
      <c r="BT31" s="260"/>
    </row>
    <row r="32" spans="1:72" s="42" customFormat="1" ht="55.2" customHeight="1" x14ac:dyDescent="0.3">
      <c r="A32" s="35">
        <v>29</v>
      </c>
      <c r="B32" s="36">
        <v>325</v>
      </c>
      <c r="C32" s="36" t="s">
        <v>66</v>
      </c>
      <c r="D32" s="36">
        <v>40000</v>
      </c>
      <c r="E32" s="35">
        <v>0.56000000000000005</v>
      </c>
      <c r="F32" s="37">
        <v>0.182</v>
      </c>
      <c r="G32" s="37">
        <v>0.13500000000000001</v>
      </c>
      <c r="H32" s="37">
        <v>0.11</v>
      </c>
      <c r="I32" s="37">
        <v>8.2000000000000003E-2</v>
      </c>
      <c r="J32" s="37">
        <v>5.2999999999999999E-2</v>
      </c>
      <c r="K32" s="37">
        <v>4.2000000000000003E-2</v>
      </c>
      <c r="L32" s="37">
        <v>3.0000000000000002E-2</v>
      </c>
      <c r="M32" s="37" t="str">
        <f t="shared" si="0"/>
        <v>0.182,0.135,0.11,0.082,0.053,0.042,0.03</v>
      </c>
      <c r="N32" s="37" t="s">
        <v>59</v>
      </c>
      <c r="O32" s="37"/>
      <c r="P32" s="38">
        <f t="shared" si="1"/>
        <v>325</v>
      </c>
      <c r="Q32" s="36">
        <f t="shared" si="18"/>
        <v>0</v>
      </c>
      <c r="R32" s="37">
        <f t="shared" si="2"/>
        <v>7.1999999999999995E-2</v>
      </c>
      <c r="S32" s="36">
        <f t="shared" si="19"/>
        <v>29</v>
      </c>
      <c r="T32" s="36">
        <f t="shared" si="20"/>
        <v>0</v>
      </c>
      <c r="U32" s="36">
        <f t="shared" si="21"/>
        <v>325</v>
      </c>
      <c r="V32" s="39">
        <f t="shared" si="22"/>
        <v>8.9499999999999996E-2</v>
      </c>
      <c r="W32" s="39">
        <f t="shared" si="3"/>
        <v>0</v>
      </c>
      <c r="X32" s="37">
        <f t="shared" si="23"/>
        <v>16.445</v>
      </c>
      <c r="Y32" s="39">
        <f t="shared" si="24"/>
        <v>-3.2242708333333319</v>
      </c>
      <c r="Z32" s="37"/>
      <c r="AA32" s="35">
        <v>0.35</v>
      </c>
      <c r="AB32" s="35">
        <v>0.35</v>
      </c>
      <c r="AC32" s="35">
        <v>0.35</v>
      </c>
      <c r="AD32" s="35" t="s">
        <v>60</v>
      </c>
      <c r="AE32" s="35">
        <f t="shared" si="4"/>
        <v>186.45999999999998</v>
      </c>
      <c r="AF32" s="35">
        <f t="shared" si="5"/>
        <v>227.88</v>
      </c>
      <c r="AG32" s="36" t="str">
        <f t="shared" si="6"/>
        <v>186.46 227.88</v>
      </c>
      <c r="AH32" s="35">
        <v>12</v>
      </c>
      <c r="AI32" s="40">
        <f t="shared" si="7"/>
        <v>77.710000000000008</v>
      </c>
      <c r="AJ32" s="40">
        <f t="shared" si="8"/>
        <v>94.97</v>
      </c>
      <c r="AK32" s="36" t="str">
        <f t="shared" si="9"/>
        <v>77.71 94.97</v>
      </c>
      <c r="AL32" s="36">
        <f t="shared" si="10"/>
        <v>145</v>
      </c>
      <c r="AM32" s="36">
        <f t="shared" si="11"/>
        <v>250</v>
      </c>
      <c r="AN32" s="40">
        <v>2383.9</v>
      </c>
      <c r="AO32" s="35">
        <v>227.9</v>
      </c>
      <c r="AP32" s="35">
        <v>94.9</v>
      </c>
      <c r="AQ32" s="35">
        <v>30</v>
      </c>
      <c r="AR32" s="37">
        <f t="shared" si="12"/>
        <v>0.80742798552307771</v>
      </c>
      <c r="AS32" s="40">
        <f t="shared" si="13"/>
        <v>1924.8275746884651</v>
      </c>
      <c r="AT32" s="40">
        <f t="shared" si="14"/>
        <v>198.44846828724823</v>
      </c>
      <c r="AU32" s="41">
        <f t="shared" si="15"/>
        <v>82.093281630882302</v>
      </c>
      <c r="AV32" s="260">
        <v>1921.8400911420295</v>
      </c>
      <c r="AW32" s="260">
        <v>197.5069964804334</v>
      </c>
      <c r="AX32" s="260">
        <v>82.093281630882302</v>
      </c>
      <c r="AY32" s="260"/>
      <c r="AZ32" s="260">
        <f>AY32*10^6</f>
        <v>0</v>
      </c>
      <c r="BA32" s="260">
        <f>(1/($BI$4*10^6/(0.711*10^-4*(1/AV32)^0.854))^(1/3.89))*10^6</f>
        <v>195.25631732767908</v>
      </c>
      <c r="BB32" s="260" t="str">
        <f>IF(AZ32&lt;BA32,"Safe","Unsafe")</f>
        <v>Safe</v>
      </c>
      <c r="BC32" s="260"/>
      <c r="BD32" s="260">
        <f>BC32*10^6</f>
        <v>0</v>
      </c>
      <c r="BE32" s="260">
        <f>(1/((($BI$4*10^6/(1.41*10^-8)))^(1/4.5337)))*10^6</f>
        <v>416.02417627014421</v>
      </c>
      <c r="BF32" s="260" t="str">
        <f>IF(BD32&lt;BE32,"Safe","Unsafe")</f>
        <v>Safe</v>
      </c>
      <c r="BG32" s="287"/>
      <c r="BH32" s="260"/>
      <c r="BI32" s="284">
        <v>30</v>
      </c>
      <c r="BJ32" s="284"/>
      <c r="BK32" s="260"/>
      <c r="BL32" s="260">
        <f t="shared" si="16"/>
        <v>0</v>
      </c>
      <c r="BM32" s="260">
        <f>BA32</f>
        <v>195.25631732767908</v>
      </c>
      <c r="BN32" s="260" t="str">
        <f>IF(BL32&lt;BM32,"Safe","Unsafe")</f>
        <v>Safe</v>
      </c>
      <c r="BO32" s="260"/>
      <c r="BP32" s="260">
        <f>BO32*10^6</f>
        <v>0</v>
      </c>
      <c r="BQ32" s="260">
        <f>BE32</f>
        <v>416.02417627014421</v>
      </c>
      <c r="BR32" s="260" t="str">
        <f>IF(BP32&lt;BQ32,"Safe","Unsafe")</f>
        <v>Safe</v>
      </c>
      <c r="BS32" s="287"/>
      <c r="BT32" s="260"/>
    </row>
    <row r="33" spans="1:72" s="42" customFormat="1" ht="55.2" customHeight="1" x14ac:dyDescent="0.3">
      <c r="A33" s="35">
        <v>30</v>
      </c>
      <c r="B33" s="36">
        <v>325</v>
      </c>
      <c r="C33" s="36" t="s">
        <v>67</v>
      </c>
      <c r="D33" s="36">
        <v>40000</v>
      </c>
      <c r="E33" s="35">
        <v>0.56000000000000005</v>
      </c>
      <c r="F33" s="37">
        <v>0.122</v>
      </c>
      <c r="G33" s="37">
        <v>9.5000000000000001E-2</v>
      </c>
      <c r="H33" s="37">
        <v>7.8E-2</v>
      </c>
      <c r="I33" s="37">
        <v>6.6000000000000003E-2</v>
      </c>
      <c r="J33" s="37">
        <v>4.2000000000000003E-2</v>
      </c>
      <c r="K33" s="37">
        <v>3.5000000000000003E-2</v>
      </c>
      <c r="L33" s="37">
        <v>2.6000000000000002E-2</v>
      </c>
      <c r="M33" s="37" t="str">
        <f t="shared" si="0"/>
        <v>0.122,0.095,0.078,0.066,0.042,0.035,0.026</v>
      </c>
      <c r="N33" s="37" t="s">
        <v>59</v>
      </c>
      <c r="O33" s="37"/>
      <c r="P33" s="38">
        <f t="shared" si="1"/>
        <v>325</v>
      </c>
      <c r="Q33" s="36">
        <f t="shared" si="18"/>
        <v>0</v>
      </c>
      <c r="R33" s="37">
        <f t="shared" si="2"/>
        <v>4.3999999999999997E-2</v>
      </c>
      <c r="S33" s="36">
        <f t="shared" si="19"/>
        <v>30</v>
      </c>
      <c r="T33" s="36">
        <f t="shared" si="20"/>
        <v>0</v>
      </c>
      <c r="U33" s="36">
        <f t="shared" si="21"/>
        <v>325</v>
      </c>
      <c r="V33" s="39">
        <f t="shared" si="22"/>
        <v>5.7999999999999996E-2</v>
      </c>
      <c r="W33" s="39">
        <f t="shared" si="3"/>
        <v>0</v>
      </c>
      <c r="X33" s="37">
        <f t="shared" si="23"/>
        <v>16.445</v>
      </c>
      <c r="Y33" s="39">
        <f t="shared" si="24"/>
        <v>-3.2242708333333319</v>
      </c>
      <c r="Z33" s="37"/>
      <c r="AA33" s="35">
        <v>0.35</v>
      </c>
      <c r="AB33" s="35">
        <v>0.35</v>
      </c>
      <c r="AC33" s="35">
        <v>0.35</v>
      </c>
      <c r="AD33" s="35" t="s">
        <v>60</v>
      </c>
      <c r="AE33" s="35">
        <f t="shared" si="4"/>
        <v>186.45999999999998</v>
      </c>
      <c r="AF33" s="35">
        <f t="shared" si="5"/>
        <v>227.88</v>
      </c>
      <c r="AG33" s="36" t="str">
        <f t="shared" si="6"/>
        <v>186.46 227.88</v>
      </c>
      <c r="AH33" s="35">
        <v>12</v>
      </c>
      <c r="AI33" s="40">
        <f t="shared" si="7"/>
        <v>77.710000000000008</v>
      </c>
      <c r="AJ33" s="40">
        <f t="shared" si="8"/>
        <v>94.97</v>
      </c>
      <c r="AK33" s="36" t="str">
        <f t="shared" si="9"/>
        <v>77.71 94.97</v>
      </c>
      <c r="AL33" s="36">
        <f t="shared" si="10"/>
        <v>145</v>
      </c>
      <c r="AM33" s="36">
        <f t="shared" si="11"/>
        <v>250</v>
      </c>
      <c r="AN33" s="40">
        <v>2391.9</v>
      </c>
      <c r="AO33" s="35">
        <v>226.8</v>
      </c>
      <c r="AP33" s="35">
        <v>94.9</v>
      </c>
      <c r="AQ33" s="35">
        <v>30</v>
      </c>
      <c r="AR33" s="37">
        <f t="shared" si="12"/>
        <v>0.80742798552307771</v>
      </c>
      <c r="AS33" s="40">
        <f t="shared" si="13"/>
        <v>1931.2869985726497</v>
      </c>
      <c r="AT33" s="40">
        <f t="shared" si="14"/>
        <v>197.5069964804334</v>
      </c>
      <c r="AU33" s="41">
        <f t="shared" si="15"/>
        <v>82.093281630882302</v>
      </c>
      <c r="AV33" s="260">
        <v>1921.8400911420295</v>
      </c>
      <c r="AW33" s="260">
        <v>197.5069964804334</v>
      </c>
      <c r="AX33" s="260">
        <v>82.093281630882302</v>
      </c>
      <c r="AY33" s="260"/>
      <c r="AZ33" s="260"/>
      <c r="BA33" s="260"/>
      <c r="BB33" s="260"/>
      <c r="BC33" s="260"/>
      <c r="BD33" s="260"/>
      <c r="BE33" s="260"/>
      <c r="BF33" s="260"/>
      <c r="BG33" s="287"/>
      <c r="BH33" s="260"/>
      <c r="BI33" s="284"/>
      <c r="BJ33" s="284"/>
      <c r="BK33" s="260"/>
      <c r="BL33" s="260">
        <f t="shared" si="16"/>
        <v>0</v>
      </c>
      <c r="BM33" s="260" t="e">
        <f>#REF!</f>
        <v>#REF!</v>
      </c>
      <c r="BN33" s="260"/>
      <c r="BO33" s="260"/>
      <c r="BP33" s="260">
        <f t="shared" si="17"/>
        <v>0</v>
      </c>
      <c r="BQ33" s="260" t="e">
        <f>#REF!</f>
        <v>#REF!</v>
      </c>
      <c r="BR33" s="260"/>
      <c r="BS33" s="287"/>
      <c r="BT33" s="260"/>
    </row>
    <row r="34" spans="1:72" s="42" customFormat="1" ht="55.2" customHeight="1" x14ac:dyDescent="0.3">
      <c r="A34" s="35">
        <v>31</v>
      </c>
      <c r="B34" s="36">
        <v>390</v>
      </c>
      <c r="C34" s="36" t="s">
        <v>63</v>
      </c>
      <c r="D34" s="36">
        <v>40000</v>
      </c>
      <c r="E34" s="35">
        <v>0.56000000000000005</v>
      </c>
      <c r="F34" s="37">
        <v>7.5999999999999998E-2</v>
      </c>
      <c r="G34" s="37">
        <v>6.6000000000000003E-2</v>
      </c>
      <c r="H34" s="37">
        <v>5.7000000000000002E-2</v>
      </c>
      <c r="I34" s="37">
        <v>4.5999999999999999E-2</v>
      </c>
      <c r="J34" s="37">
        <v>3.3000000000000002E-2</v>
      </c>
      <c r="K34" s="37">
        <v>2.9000000000000001E-2</v>
      </c>
      <c r="L34" s="37">
        <v>2.2000000000000002E-2</v>
      </c>
      <c r="M34" s="37" t="str">
        <f t="shared" si="0"/>
        <v>0.076,0.066,0.057,0.046,0.033,0.029,0.022</v>
      </c>
      <c r="N34" s="37" t="s">
        <v>59</v>
      </c>
      <c r="O34" s="37"/>
      <c r="P34" s="38">
        <f t="shared" si="1"/>
        <v>390</v>
      </c>
      <c r="Q34" s="36">
        <f t="shared" si="18"/>
        <v>65</v>
      </c>
      <c r="R34" s="37">
        <f t="shared" si="2"/>
        <v>1.8999999999999996E-2</v>
      </c>
      <c r="S34" s="36">
        <f t="shared" si="19"/>
        <v>31</v>
      </c>
      <c r="T34" s="36">
        <f t="shared" si="20"/>
        <v>65</v>
      </c>
      <c r="U34" s="36">
        <f t="shared" si="21"/>
        <v>390</v>
      </c>
      <c r="V34" s="39">
        <f t="shared" si="22"/>
        <v>3.15E-2</v>
      </c>
      <c r="W34" s="39">
        <f t="shared" si="3"/>
        <v>2.0474999999999999</v>
      </c>
      <c r="X34" s="37">
        <f t="shared" si="23"/>
        <v>18.4925</v>
      </c>
      <c r="Y34" s="39">
        <f t="shared" si="24"/>
        <v>-5.1106249999999989</v>
      </c>
      <c r="Z34" s="37"/>
      <c r="AA34" s="35">
        <v>0.35</v>
      </c>
      <c r="AB34" s="35">
        <v>0.35</v>
      </c>
      <c r="AC34" s="35">
        <v>0.35</v>
      </c>
      <c r="AD34" s="35" t="s">
        <v>60</v>
      </c>
      <c r="AE34" s="35">
        <f t="shared" si="4"/>
        <v>186.45999999999998</v>
      </c>
      <c r="AF34" s="35">
        <f t="shared" si="5"/>
        <v>227.88</v>
      </c>
      <c r="AG34" s="36" t="str">
        <f t="shared" si="6"/>
        <v>186.46 227.88</v>
      </c>
      <c r="AH34" s="35">
        <v>12</v>
      </c>
      <c r="AI34" s="40">
        <f t="shared" si="7"/>
        <v>77.710000000000008</v>
      </c>
      <c r="AJ34" s="40">
        <f t="shared" si="8"/>
        <v>94.97</v>
      </c>
      <c r="AK34" s="36" t="str">
        <f t="shared" si="9"/>
        <v>77.71 94.97</v>
      </c>
      <c r="AL34" s="36">
        <f t="shared" si="10"/>
        <v>145</v>
      </c>
      <c r="AM34" s="36">
        <f t="shared" si="11"/>
        <v>250</v>
      </c>
      <c r="AN34" s="35">
        <v>2387.1</v>
      </c>
      <c r="AO34" s="35">
        <v>227.2</v>
      </c>
      <c r="AP34" s="35">
        <v>94.9</v>
      </c>
      <c r="AQ34" s="35">
        <v>30</v>
      </c>
      <c r="AR34" s="37">
        <f t="shared" si="12"/>
        <v>0.80742798552307771</v>
      </c>
      <c r="AS34" s="40">
        <f t="shared" si="13"/>
        <v>1927.4113442421387</v>
      </c>
      <c r="AT34" s="40">
        <f t="shared" si="14"/>
        <v>197.84954809386474</v>
      </c>
      <c r="AU34" s="41">
        <f t="shared" si="15"/>
        <v>82.093281630882302</v>
      </c>
      <c r="AV34" s="260">
        <v>1921.8400911420295</v>
      </c>
      <c r="AW34" s="260">
        <v>197.5069964804334</v>
      </c>
      <c r="AX34" s="260">
        <v>82.093281630882302</v>
      </c>
      <c r="AY34" s="260"/>
      <c r="AZ34" s="260"/>
      <c r="BA34" s="260"/>
      <c r="BB34" s="260"/>
      <c r="BC34" s="260"/>
      <c r="BD34" s="260"/>
      <c r="BE34" s="260"/>
      <c r="BF34" s="260"/>
      <c r="BG34" s="287"/>
      <c r="BH34" s="260"/>
      <c r="BI34" s="284"/>
      <c r="BJ34" s="284"/>
      <c r="BK34" s="260"/>
      <c r="BL34" s="260">
        <f t="shared" si="16"/>
        <v>0</v>
      </c>
      <c r="BM34" s="260" t="e">
        <f>#REF!</f>
        <v>#REF!</v>
      </c>
      <c r="BN34" s="260"/>
      <c r="BO34" s="260"/>
      <c r="BP34" s="260">
        <f>BO32*10^6</f>
        <v>0</v>
      </c>
      <c r="BQ34" s="260" t="e">
        <f>#REF!</f>
        <v>#REF!</v>
      </c>
      <c r="BR34" s="260"/>
      <c r="BS34" s="287"/>
      <c r="BT34" s="260"/>
    </row>
    <row r="35" spans="1:72" s="42" customFormat="1" ht="55.2" customHeight="1" x14ac:dyDescent="0.3">
      <c r="A35" s="35">
        <v>32</v>
      </c>
      <c r="B35" s="36">
        <v>390</v>
      </c>
      <c r="C35" s="36" t="s">
        <v>64</v>
      </c>
      <c r="D35" s="36">
        <v>40000</v>
      </c>
      <c r="E35" s="35">
        <v>0.56000000000000005</v>
      </c>
      <c r="F35" s="37">
        <v>0.13300000000000001</v>
      </c>
      <c r="G35" s="37">
        <v>0.105</v>
      </c>
      <c r="H35" s="37">
        <v>9.0999999999999998E-2</v>
      </c>
      <c r="I35" s="37">
        <v>7.2999999999999995E-2</v>
      </c>
      <c r="J35" s="37">
        <v>4.8000000000000001E-2</v>
      </c>
      <c r="K35" s="37">
        <v>3.7999999999999999E-2</v>
      </c>
      <c r="L35" s="37">
        <v>2.7E-2</v>
      </c>
      <c r="M35" s="37" t="str">
        <f t="shared" si="0"/>
        <v>0.133,0.105,0.091,0.073,0.048,0.038,0.027</v>
      </c>
      <c r="N35" s="37" t="s">
        <v>59</v>
      </c>
      <c r="O35" s="37"/>
      <c r="P35" s="38">
        <f t="shared" si="1"/>
        <v>390</v>
      </c>
      <c r="Q35" s="36">
        <f t="shared" si="18"/>
        <v>0</v>
      </c>
      <c r="R35" s="37">
        <f t="shared" si="2"/>
        <v>4.200000000000001E-2</v>
      </c>
      <c r="S35" s="36">
        <f t="shared" si="19"/>
        <v>32</v>
      </c>
      <c r="T35" s="36">
        <f t="shared" si="20"/>
        <v>0</v>
      </c>
      <c r="U35" s="36">
        <f t="shared" si="21"/>
        <v>390</v>
      </c>
      <c r="V35" s="39">
        <f t="shared" si="22"/>
        <v>3.0500000000000003E-2</v>
      </c>
      <c r="W35" s="39">
        <f t="shared" si="3"/>
        <v>0</v>
      </c>
      <c r="X35" s="37">
        <f t="shared" si="23"/>
        <v>18.4925</v>
      </c>
      <c r="Y35" s="39">
        <f t="shared" si="24"/>
        <v>-5.1106249999999989</v>
      </c>
      <c r="Z35" s="37"/>
      <c r="AA35" s="35">
        <v>0.35</v>
      </c>
      <c r="AB35" s="35">
        <v>0.35</v>
      </c>
      <c r="AC35" s="35">
        <v>0.35</v>
      </c>
      <c r="AD35" s="35" t="s">
        <v>60</v>
      </c>
      <c r="AE35" s="35">
        <f t="shared" si="4"/>
        <v>186.45999999999998</v>
      </c>
      <c r="AF35" s="35">
        <f t="shared" si="5"/>
        <v>227.88</v>
      </c>
      <c r="AG35" s="36" t="str">
        <f t="shared" si="6"/>
        <v>186.46 227.88</v>
      </c>
      <c r="AH35" s="35">
        <v>12</v>
      </c>
      <c r="AI35" s="40">
        <f t="shared" si="7"/>
        <v>77.710000000000008</v>
      </c>
      <c r="AJ35" s="40">
        <f t="shared" si="8"/>
        <v>94.97</v>
      </c>
      <c r="AK35" s="36" t="str">
        <f t="shared" si="9"/>
        <v>77.71 94.97</v>
      </c>
      <c r="AL35" s="36">
        <f t="shared" si="10"/>
        <v>145</v>
      </c>
      <c r="AM35" s="36">
        <f t="shared" si="11"/>
        <v>250</v>
      </c>
      <c r="AN35" s="35">
        <v>2393.5</v>
      </c>
      <c r="AO35" s="35">
        <v>226.9</v>
      </c>
      <c r="AP35" s="35">
        <v>94.9</v>
      </c>
      <c r="AQ35" s="35">
        <v>30</v>
      </c>
      <c r="AR35" s="37">
        <f t="shared" si="12"/>
        <v>0.80742798552307771</v>
      </c>
      <c r="AS35" s="40">
        <f t="shared" si="13"/>
        <v>1932.5788833494864</v>
      </c>
      <c r="AT35" s="40">
        <f t="shared" si="14"/>
        <v>197.59265566552969</v>
      </c>
      <c r="AU35" s="41">
        <f t="shared" si="15"/>
        <v>82.093281630882302</v>
      </c>
      <c r="AV35" s="260">
        <v>1921.8400911420295</v>
      </c>
      <c r="AW35" s="260">
        <v>197.5069964804334</v>
      </c>
      <c r="AX35" s="260">
        <v>82.093281630882302</v>
      </c>
      <c r="AY35" s="260"/>
      <c r="AZ35" s="260"/>
      <c r="BA35" s="260"/>
      <c r="BB35" s="260"/>
      <c r="BC35" s="260"/>
      <c r="BD35" s="260"/>
      <c r="BE35" s="260"/>
      <c r="BF35" s="260"/>
      <c r="BG35" s="287"/>
      <c r="BH35" s="260"/>
      <c r="BI35" s="284"/>
      <c r="BJ35" s="284"/>
      <c r="BK35" s="260"/>
      <c r="BL35" s="260">
        <f t="shared" si="16"/>
        <v>0</v>
      </c>
      <c r="BM35" s="260" t="e">
        <f>#REF!</f>
        <v>#REF!</v>
      </c>
      <c r="BN35" s="260"/>
      <c r="BO35" s="260"/>
      <c r="BP35" s="260">
        <f t="shared" si="17"/>
        <v>0</v>
      </c>
      <c r="BQ35" s="260" t="e">
        <f>#REF!</f>
        <v>#REF!</v>
      </c>
      <c r="BR35" s="260"/>
      <c r="BS35" s="287"/>
      <c r="BT35" s="260"/>
    </row>
    <row r="36" spans="1:72" s="42" customFormat="1" ht="55.2" customHeight="1" x14ac:dyDescent="0.3">
      <c r="A36" s="35">
        <v>33</v>
      </c>
      <c r="B36" s="36">
        <v>390</v>
      </c>
      <c r="C36" s="36" t="s">
        <v>65</v>
      </c>
      <c r="D36" s="36">
        <v>40000</v>
      </c>
      <c r="E36" s="35">
        <v>0.56000000000000005</v>
      </c>
      <c r="F36" s="37">
        <v>0.154</v>
      </c>
      <c r="G36" s="37">
        <v>0.105</v>
      </c>
      <c r="H36" s="37">
        <v>8.6000000000000007E-2</v>
      </c>
      <c r="I36" s="37">
        <v>6.6000000000000003E-2</v>
      </c>
      <c r="J36" s="37">
        <v>4.7E-2</v>
      </c>
      <c r="K36" s="37">
        <v>4.3000000000000003E-2</v>
      </c>
      <c r="L36" s="37">
        <v>2.6000000000000002E-2</v>
      </c>
      <c r="M36" s="37" t="str">
        <f t="shared" si="0"/>
        <v>0.154,0.105,0.086,0.066,0.047,0.043,0.026</v>
      </c>
      <c r="N36" s="37" t="s">
        <v>59</v>
      </c>
      <c r="O36" s="37"/>
      <c r="P36" s="38">
        <f t="shared" si="1"/>
        <v>390</v>
      </c>
      <c r="Q36" s="36">
        <f t="shared" si="18"/>
        <v>0</v>
      </c>
      <c r="R36" s="37">
        <f t="shared" si="2"/>
        <v>6.7999999999999991E-2</v>
      </c>
      <c r="S36" s="36">
        <f t="shared" si="19"/>
        <v>33</v>
      </c>
      <c r="T36" s="36">
        <f t="shared" si="20"/>
        <v>0</v>
      </c>
      <c r="U36" s="36">
        <f t="shared" si="21"/>
        <v>390</v>
      </c>
      <c r="V36" s="39">
        <f t="shared" si="22"/>
        <v>5.5E-2</v>
      </c>
      <c r="W36" s="39">
        <f t="shared" si="3"/>
        <v>0</v>
      </c>
      <c r="X36" s="37">
        <f t="shared" si="23"/>
        <v>18.4925</v>
      </c>
      <c r="Y36" s="39">
        <f t="shared" si="24"/>
        <v>-5.1106249999999989</v>
      </c>
      <c r="Z36" s="37"/>
      <c r="AA36" s="35">
        <v>0.35</v>
      </c>
      <c r="AB36" s="35">
        <v>0.35</v>
      </c>
      <c r="AC36" s="35">
        <v>0.35</v>
      </c>
      <c r="AD36" s="35" t="s">
        <v>60</v>
      </c>
      <c r="AE36" s="35">
        <f t="shared" si="4"/>
        <v>186.45999999999998</v>
      </c>
      <c r="AF36" s="35">
        <f t="shared" si="5"/>
        <v>227.88</v>
      </c>
      <c r="AG36" s="36" t="str">
        <f t="shared" si="6"/>
        <v>186.46 227.88</v>
      </c>
      <c r="AH36" s="35">
        <v>12</v>
      </c>
      <c r="AI36" s="40">
        <f t="shared" si="7"/>
        <v>77.710000000000008</v>
      </c>
      <c r="AJ36" s="40">
        <f t="shared" si="8"/>
        <v>94.97</v>
      </c>
      <c r="AK36" s="36" t="str">
        <f t="shared" si="9"/>
        <v>77.71 94.97</v>
      </c>
      <c r="AL36" s="36">
        <f t="shared" si="10"/>
        <v>145</v>
      </c>
      <c r="AM36" s="36">
        <f t="shared" si="11"/>
        <v>250</v>
      </c>
      <c r="AN36" s="35">
        <v>2398.4</v>
      </c>
      <c r="AO36" s="35">
        <v>227.5</v>
      </c>
      <c r="AP36" s="35">
        <v>94.9</v>
      </c>
      <c r="AQ36" s="35">
        <v>30</v>
      </c>
      <c r="AR36" s="37">
        <f t="shared" si="12"/>
        <v>0.80742798552307771</v>
      </c>
      <c r="AS36" s="40">
        <f t="shared" si="13"/>
        <v>1936.5352804785496</v>
      </c>
      <c r="AT36" s="40">
        <f t="shared" si="14"/>
        <v>198.10631301214815</v>
      </c>
      <c r="AU36" s="41">
        <f t="shared" si="15"/>
        <v>82.093281630882302</v>
      </c>
      <c r="AV36" s="260">
        <v>1921.8400911420295</v>
      </c>
      <c r="AW36" s="260">
        <v>197.5069964804334</v>
      </c>
      <c r="AX36" s="260">
        <v>82.093281630882302</v>
      </c>
      <c r="AY36" s="260"/>
      <c r="AZ36" s="260"/>
      <c r="BA36" s="260"/>
      <c r="BB36" s="260"/>
      <c r="BC36" s="260"/>
      <c r="BD36" s="260"/>
      <c r="BE36" s="260"/>
      <c r="BF36" s="260"/>
      <c r="BG36" s="287"/>
      <c r="BH36" s="260"/>
      <c r="BI36" s="284"/>
      <c r="BJ36" s="284"/>
      <c r="BK36" s="260"/>
      <c r="BL36" s="260">
        <f t="shared" si="16"/>
        <v>0</v>
      </c>
      <c r="BM36" s="260" t="e">
        <f>#REF!</f>
        <v>#REF!</v>
      </c>
      <c r="BN36" s="260"/>
      <c r="BO36" s="260"/>
      <c r="BP36" s="260">
        <f t="shared" si="17"/>
        <v>0</v>
      </c>
      <c r="BQ36" s="260" t="e">
        <f>#REF!</f>
        <v>#REF!</v>
      </c>
      <c r="BR36" s="260"/>
      <c r="BS36" s="287"/>
      <c r="BT36" s="260"/>
    </row>
    <row r="37" spans="1:72" s="42" customFormat="1" ht="55.2" customHeight="1" x14ac:dyDescent="0.3">
      <c r="A37" s="35">
        <v>34</v>
      </c>
      <c r="B37" s="36">
        <v>390</v>
      </c>
      <c r="C37" s="36" t="s">
        <v>66</v>
      </c>
      <c r="D37" s="36">
        <v>40000</v>
      </c>
      <c r="E37" s="35">
        <v>0.56000000000000005</v>
      </c>
      <c r="F37" s="37">
        <v>0.19500000000000001</v>
      </c>
      <c r="G37" s="37">
        <v>0.16300000000000001</v>
      </c>
      <c r="H37" s="37">
        <v>0.14599999999999999</v>
      </c>
      <c r="I37" s="37">
        <v>0.12</v>
      </c>
      <c r="J37" s="37">
        <v>8.3000000000000004E-2</v>
      </c>
      <c r="K37" s="37">
        <v>6.8000000000000005E-2</v>
      </c>
      <c r="L37" s="37">
        <v>4.7E-2</v>
      </c>
      <c r="M37" s="37" t="str">
        <f t="shared" si="0"/>
        <v>0.195,0.163,0.146,0.12,0.083,0.068,0.047</v>
      </c>
      <c r="N37" s="37" t="s">
        <v>59</v>
      </c>
      <c r="O37" s="37"/>
      <c r="P37" s="38">
        <f t="shared" si="1"/>
        <v>390</v>
      </c>
      <c r="Q37" s="36">
        <f t="shared" si="18"/>
        <v>0</v>
      </c>
      <c r="R37" s="37">
        <f t="shared" si="2"/>
        <v>4.9000000000000016E-2</v>
      </c>
      <c r="S37" s="36">
        <f t="shared" si="19"/>
        <v>34</v>
      </c>
      <c r="T37" s="36">
        <f t="shared" si="20"/>
        <v>0</v>
      </c>
      <c r="U37" s="36">
        <f t="shared" si="21"/>
        <v>390</v>
      </c>
      <c r="V37" s="39">
        <f t="shared" si="22"/>
        <v>5.8500000000000003E-2</v>
      </c>
      <c r="W37" s="39">
        <f t="shared" si="3"/>
        <v>0</v>
      </c>
      <c r="X37" s="37">
        <f t="shared" si="23"/>
        <v>18.4925</v>
      </c>
      <c r="Y37" s="39">
        <f t="shared" si="24"/>
        <v>-5.1106249999999989</v>
      </c>
      <c r="Z37" s="37"/>
      <c r="AA37" s="35">
        <v>0.35</v>
      </c>
      <c r="AB37" s="35">
        <v>0.35</v>
      </c>
      <c r="AC37" s="35">
        <v>0.35</v>
      </c>
      <c r="AD37" s="35" t="s">
        <v>60</v>
      </c>
      <c r="AE37" s="35">
        <f t="shared" si="4"/>
        <v>186.45999999999998</v>
      </c>
      <c r="AF37" s="35">
        <f t="shared" si="5"/>
        <v>227.88</v>
      </c>
      <c r="AG37" s="36" t="str">
        <f t="shared" si="6"/>
        <v>186.46 227.88</v>
      </c>
      <c r="AH37" s="35">
        <v>12</v>
      </c>
      <c r="AI37" s="40">
        <f t="shared" si="7"/>
        <v>77.710000000000008</v>
      </c>
      <c r="AJ37" s="40">
        <f t="shared" si="8"/>
        <v>94.97</v>
      </c>
      <c r="AK37" s="36" t="str">
        <f t="shared" si="9"/>
        <v>77.71 94.97</v>
      </c>
      <c r="AL37" s="36">
        <f t="shared" si="10"/>
        <v>145</v>
      </c>
      <c r="AM37" s="36">
        <f t="shared" si="11"/>
        <v>250</v>
      </c>
      <c r="AN37" s="35">
        <v>2398.4</v>
      </c>
      <c r="AO37" s="35">
        <v>227.4</v>
      </c>
      <c r="AP37" s="35">
        <v>95</v>
      </c>
      <c r="AQ37" s="35">
        <v>30</v>
      </c>
      <c r="AR37" s="37">
        <f t="shared" si="12"/>
        <v>0.80742798552307771</v>
      </c>
      <c r="AS37" s="40">
        <f t="shared" si="13"/>
        <v>1936.5352804785496</v>
      </c>
      <c r="AT37" s="40">
        <f t="shared" si="14"/>
        <v>198.02073885954385</v>
      </c>
      <c r="AU37" s="41">
        <f t="shared" si="15"/>
        <v>82.183188106073175</v>
      </c>
      <c r="AV37" s="260">
        <v>1921.8400911420295</v>
      </c>
      <c r="AW37" s="260">
        <v>197.5069964804334</v>
      </c>
      <c r="AX37" s="260">
        <v>82.093281630882302</v>
      </c>
      <c r="AY37" s="260"/>
      <c r="AZ37" s="260"/>
      <c r="BA37" s="260"/>
      <c r="BB37" s="260"/>
      <c r="BC37" s="260"/>
      <c r="BD37" s="260"/>
      <c r="BE37" s="260"/>
      <c r="BF37" s="260"/>
      <c r="BG37" s="287"/>
      <c r="BH37" s="260"/>
      <c r="BI37" s="284"/>
      <c r="BJ37" s="284"/>
      <c r="BK37" s="260"/>
      <c r="BL37" s="260">
        <f t="shared" si="16"/>
        <v>0</v>
      </c>
      <c r="BM37" s="260" t="e">
        <f>#REF!</f>
        <v>#REF!</v>
      </c>
      <c r="BN37" s="260"/>
      <c r="BO37" s="260"/>
      <c r="BP37" s="260">
        <f t="shared" si="17"/>
        <v>0</v>
      </c>
      <c r="BQ37" s="260" t="e">
        <f>#REF!</f>
        <v>#REF!</v>
      </c>
      <c r="BR37" s="260"/>
      <c r="BS37" s="287"/>
      <c r="BT37" s="260"/>
    </row>
    <row r="38" spans="1:72" s="42" customFormat="1" ht="55.2" customHeight="1" x14ac:dyDescent="0.3">
      <c r="A38" s="35">
        <v>35</v>
      </c>
      <c r="B38" s="36">
        <v>390</v>
      </c>
      <c r="C38" s="36" t="s">
        <v>67</v>
      </c>
      <c r="D38" s="36">
        <v>40000</v>
      </c>
      <c r="E38" s="35">
        <v>0.56000000000000005</v>
      </c>
      <c r="F38" s="37">
        <v>0.127</v>
      </c>
      <c r="G38" s="37">
        <v>8.3000000000000004E-2</v>
      </c>
      <c r="H38" s="37">
        <v>7.1000000000000008E-2</v>
      </c>
      <c r="I38" s="37">
        <v>5.5E-2</v>
      </c>
      <c r="J38" s="37">
        <v>3.6000000000000004E-2</v>
      </c>
      <c r="K38" s="37">
        <v>2.8000000000000001E-2</v>
      </c>
      <c r="L38" s="37">
        <v>2.1000000000000001E-2</v>
      </c>
      <c r="M38" s="37" t="str">
        <f t="shared" si="0"/>
        <v>0.127,0.083,0.071,0.055,0.036,0.028,0.021</v>
      </c>
      <c r="N38" s="37" t="s">
        <v>59</v>
      </c>
      <c r="O38" s="37"/>
      <c r="P38" s="38">
        <f t="shared" si="1"/>
        <v>390</v>
      </c>
      <c r="Q38" s="36">
        <f t="shared" si="18"/>
        <v>0</v>
      </c>
      <c r="R38" s="37">
        <f t="shared" si="2"/>
        <v>5.5999999999999994E-2</v>
      </c>
      <c r="S38" s="36">
        <f t="shared" si="19"/>
        <v>35</v>
      </c>
      <c r="T38" s="36">
        <f t="shared" si="20"/>
        <v>0</v>
      </c>
      <c r="U38" s="36">
        <f t="shared" si="21"/>
        <v>390</v>
      </c>
      <c r="V38" s="39">
        <f t="shared" si="22"/>
        <v>5.2500000000000005E-2</v>
      </c>
      <c r="W38" s="39">
        <f t="shared" si="3"/>
        <v>0</v>
      </c>
      <c r="X38" s="37">
        <f t="shared" si="23"/>
        <v>18.4925</v>
      </c>
      <c r="Y38" s="39">
        <f t="shared" si="24"/>
        <v>-5.1106249999999989</v>
      </c>
      <c r="Z38" s="37"/>
      <c r="AA38" s="35">
        <v>0.35</v>
      </c>
      <c r="AB38" s="35">
        <v>0.35</v>
      </c>
      <c r="AC38" s="35">
        <v>0.35</v>
      </c>
      <c r="AD38" s="35" t="s">
        <v>60</v>
      </c>
      <c r="AE38" s="35">
        <f t="shared" si="4"/>
        <v>186.45999999999998</v>
      </c>
      <c r="AF38" s="35">
        <f t="shared" si="5"/>
        <v>227.88</v>
      </c>
      <c r="AG38" s="36" t="str">
        <f t="shared" si="6"/>
        <v>186.46 227.88</v>
      </c>
      <c r="AH38" s="35">
        <v>12</v>
      </c>
      <c r="AI38" s="40">
        <f t="shared" si="7"/>
        <v>77.710000000000008</v>
      </c>
      <c r="AJ38" s="40">
        <f t="shared" si="8"/>
        <v>94.97</v>
      </c>
      <c r="AK38" s="36" t="str">
        <f t="shared" si="9"/>
        <v>77.71 94.97</v>
      </c>
      <c r="AL38" s="36">
        <f t="shared" si="10"/>
        <v>145</v>
      </c>
      <c r="AM38" s="36">
        <f t="shared" si="11"/>
        <v>250</v>
      </c>
      <c r="AN38" s="35">
        <v>2398.4</v>
      </c>
      <c r="AO38" s="35">
        <v>227.4</v>
      </c>
      <c r="AP38" s="35">
        <v>95</v>
      </c>
      <c r="AQ38" s="35">
        <v>30</v>
      </c>
      <c r="AR38" s="37">
        <f t="shared" si="12"/>
        <v>0.80742798552307771</v>
      </c>
      <c r="AS38" s="40">
        <f t="shared" si="13"/>
        <v>1936.5352804785496</v>
      </c>
      <c r="AT38" s="40">
        <f t="shared" si="14"/>
        <v>198.02073885954385</v>
      </c>
      <c r="AU38" s="41">
        <f t="shared" si="15"/>
        <v>82.183188106073175</v>
      </c>
      <c r="AV38" s="260">
        <v>1921.8400911420295</v>
      </c>
      <c r="AW38" s="260">
        <v>197.5069964804334</v>
      </c>
      <c r="AX38" s="260">
        <v>82.093281630882302</v>
      </c>
      <c r="AY38" s="260"/>
      <c r="AZ38" s="260"/>
      <c r="BA38" s="260"/>
      <c r="BB38" s="260"/>
      <c r="BC38" s="260"/>
      <c r="BD38" s="260"/>
      <c r="BE38" s="260"/>
      <c r="BF38" s="260"/>
      <c r="BG38" s="287"/>
      <c r="BH38" s="260"/>
      <c r="BI38" s="284"/>
      <c r="BJ38" s="284"/>
      <c r="BK38" s="260"/>
      <c r="BL38" s="260">
        <f t="shared" si="16"/>
        <v>0</v>
      </c>
      <c r="BM38" s="260" t="e">
        <f>#REF!</f>
        <v>#REF!</v>
      </c>
      <c r="BN38" s="260"/>
      <c r="BO38" s="260"/>
      <c r="BP38" s="260">
        <f t="shared" si="17"/>
        <v>0</v>
      </c>
      <c r="BQ38" s="260" t="e">
        <f>#REF!</f>
        <v>#REF!</v>
      </c>
      <c r="BR38" s="260"/>
      <c r="BS38" s="287"/>
      <c r="BT38" s="260"/>
    </row>
    <row r="39" spans="1:72" s="42" customFormat="1" ht="55.2" customHeight="1" x14ac:dyDescent="0.3">
      <c r="A39" s="35">
        <v>36</v>
      </c>
      <c r="B39" s="36">
        <v>455</v>
      </c>
      <c r="C39" s="36" t="s">
        <v>63</v>
      </c>
      <c r="D39" s="36">
        <v>40000</v>
      </c>
      <c r="E39" s="35">
        <v>0.56000000000000005</v>
      </c>
      <c r="F39" s="37">
        <v>0.152</v>
      </c>
      <c r="G39" s="37">
        <v>0.111</v>
      </c>
      <c r="H39" s="37">
        <v>9.7000000000000003E-2</v>
      </c>
      <c r="I39" s="37">
        <v>7.6999999999999999E-2</v>
      </c>
      <c r="J39" s="37">
        <v>4.7E-2</v>
      </c>
      <c r="K39" s="37">
        <v>3.6000000000000004E-2</v>
      </c>
      <c r="L39" s="37">
        <v>2.4E-2</v>
      </c>
      <c r="M39" s="37" t="str">
        <f t="shared" si="0"/>
        <v>0.152,0.111,0.097,0.077,0.047,0.036,0.024</v>
      </c>
      <c r="N39" s="37" t="s">
        <v>59</v>
      </c>
      <c r="O39" s="37"/>
      <c r="P39" s="38">
        <f t="shared" si="1"/>
        <v>455</v>
      </c>
      <c r="Q39" s="36">
        <f t="shared" si="18"/>
        <v>65</v>
      </c>
      <c r="R39" s="37">
        <f t="shared" si="2"/>
        <v>5.4999999999999993E-2</v>
      </c>
      <c r="S39" s="36">
        <f t="shared" si="19"/>
        <v>36</v>
      </c>
      <c r="T39" s="36">
        <f t="shared" si="20"/>
        <v>65</v>
      </c>
      <c r="U39" s="36">
        <f t="shared" si="21"/>
        <v>455</v>
      </c>
      <c r="V39" s="39">
        <f t="shared" si="22"/>
        <v>5.5499999999999994E-2</v>
      </c>
      <c r="W39" s="39">
        <f t="shared" si="3"/>
        <v>3.6074999999999995</v>
      </c>
      <c r="X39" s="37">
        <f t="shared" si="23"/>
        <v>22.099999999999998</v>
      </c>
      <c r="Y39" s="39">
        <f t="shared" si="24"/>
        <v>-5.4369791666666671</v>
      </c>
      <c r="Z39" s="37"/>
      <c r="AA39" s="35">
        <v>0.35</v>
      </c>
      <c r="AB39" s="35">
        <v>0.35</v>
      </c>
      <c r="AC39" s="35">
        <v>0.35</v>
      </c>
      <c r="AD39" s="35" t="s">
        <v>60</v>
      </c>
      <c r="AE39" s="35">
        <f t="shared" si="4"/>
        <v>186.45999999999998</v>
      </c>
      <c r="AF39" s="35">
        <f t="shared" si="5"/>
        <v>227.88</v>
      </c>
      <c r="AG39" s="36" t="str">
        <f t="shared" si="6"/>
        <v>186.46 227.88</v>
      </c>
      <c r="AH39" s="35">
        <v>12</v>
      </c>
      <c r="AI39" s="40">
        <f t="shared" si="7"/>
        <v>77.710000000000008</v>
      </c>
      <c r="AJ39" s="40">
        <f t="shared" si="8"/>
        <v>94.97</v>
      </c>
      <c r="AK39" s="36" t="str">
        <f t="shared" si="9"/>
        <v>77.71 94.97</v>
      </c>
      <c r="AL39" s="36">
        <f t="shared" si="10"/>
        <v>145</v>
      </c>
      <c r="AM39" s="36">
        <f t="shared" si="11"/>
        <v>250</v>
      </c>
      <c r="AN39" s="35">
        <v>2387.1</v>
      </c>
      <c r="AO39" s="35">
        <v>227.4</v>
      </c>
      <c r="AP39" s="35">
        <v>95</v>
      </c>
      <c r="AQ39" s="35">
        <v>30</v>
      </c>
      <c r="AR39" s="37">
        <f t="shared" si="12"/>
        <v>0.80742798552307771</v>
      </c>
      <c r="AS39" s="40">
        <f t="shared" si="13"/>
        <v>1927.4113442421387</v>
      </c>
      <c r="AT39" s="40">
        <f t="shared" si="14"/>
        <v>198.02073885954385</v>
      </c>
      <c r="AU39" s="41">
        <f t="shared" si="15"/>
        <v>82.183188106073175</v>
      </c>
      <c r="AV39" s="260">
        <v>1921.8400911420295</v>
      </c>
      <c r="AW39" s="260">
        <v>197.5069964804334</v>
      </c>
      <c r="AX39" s="260">
        <v>82.093281630882302</v>
      </c>
      <c r="AY39" s="260"/>
      <c r="AZ39" s="260"/>
      <c r="BA39" s="260"/>
      <c r="BB39" s="260"/>
      <c r="BC39" s="260"/>
      <c r="BD39" s="260"/>
      <c r="BE39" s="260"/>
      <c r="BF39" s="260"/>
      <c r="BG39" s="287"/>
      <c r="BH39" s="260"/>
      <c r="BI39" s="284"/>
      <c r="BJ39" s="284"/>
      <c r="BK39" s="260"/>
      <c r="BL39" s="260">
        <f t="shared" si="16"/>
        <v>0</v>
      </c>
      <c r="BM39" s="260" t="e">
        <f>#REF!</f>
        <v>#REF!</v>
      </c>
      <c r="BN39" s="260"/>
      <c r="BO39" s="260"/>
      <c r="BP39" s="260">
        <f t="shared" si="17"/>
        <v>0</v>
      </c>
      <c r="BQ39" s="260" t="e">
        <f>#REF!</f>
        <v>#REF!</v>
      </c>
      <c r="BR39" s="260"/>
      <c r="BS39" s="287"/>
      <c r="BT39" s="260"/>
    </row>
    <row r="40" spans="1:72" s="42" customFormat="1" ht="55.2" customHeight="1" x14ac:dyDescent="0.3">
      <c r="A40" s="35">
        <v>37</v>
      </c>
      <c r="B40" s="36">
        <v>455</v>
      </c>
      <c r="C40" s="36" t="s">
        <v>64</v>
      </c>
      <c r="D40" s="36">
        <v>40000</v>
      </c>
      <c r="E40" s="35">
        <v>0.56000000000000005</v>
      </c>
      <c r="F40" s="37">
        <v>0.26400000000000001</v>
      </c>
      <c r="G40" s="37">
        <v>0.14199999999999999</v>
      </c>
      <c r="H40" s="37">
        <v>0.113</v>
      </c>
      <c r="I40" s="37">
        <v>8.6000000000000007E-2</v>
      </c>
      <c r="J40" s="37">
        <v>5.2999999999999999E-2</v>
      </c>
      <c r="K40" s="37">
        <v>4.2000000000000003E-2</v>
      </c>
      <c r="L40" s="37">
        <v>3.0000000000000002E-2</v>
      </c>
      <c r="M40" s="37" t="str">
        <f t="shared" si="0"/>
        <v>0.264,0.142,0.113,0.086,0.053,0.042,0.03</v>
      </c>
      <c r="N40" s="37" t="s">
        <v>59</v>
      </c>
      <c r="O40" s="37"/>
      <c r="P40" s="38">
        <f t="shared" si="1"/>
        <v>455</v>
      </c>
      <c r="Q40" s="36">
        <f t="shared" si="18"/>
        <v>0</v>
      </c>
      <c r="R40" s="37">
        <f t="shared" si="2"/>
        <v>0.15100000000000002</v>
      </c>
      <c r="S40" s="36">
        <f t="shared" si="19"/>
        <v>37</v>
      </c>
      <c r="T40" s="36">
        <f t="shared" si="20"/>
        <v>0</v>
      </c>
      <c r="U40" s="36">
        <f t="shared" si="21"/>
        <v>455</v>
      </c>
      <c r="V40" s="39">
        <f t="shared" si="22"/>
        <v>0.10300000000000001</v>
      </c>
      <c r="W40" s="39">
        <f t="shared" si="3"/>
        <v>0</v>
      </c>
      <c r="X40" s="37">
        <f t="shared" si="23"/>
        <v>22.099999999999998</v>
      </c>
      <c r="Y40" s="39">
        <f t="shared" si="24"/>
        <v>-5.4369791666666671</v>
      </c>
      <c r="Z40" s="37"/>
      <c r="AA40" s="35">
        <v>0.35</v>
      </c>
      <c r="AB40" s="35">
        <v>0.35</v>
      </c>
      <c r="AC40" s="35">
        <v>0.35</v>
      </c>
      <c r="AD40" s="35" t="s">
        <v>60</v>
      </c>
      <c r="AE40" s="35">
        <f t="shared" si="4"/>
        <v>186.45999999999998</v>
      </c>
      <c r="AF40" s="35">
        <f t="shared" si="5"/>
        <v>227.88</v>
      </c>
      <c r="AG40" s="36" t="str">
        <f t="shared" si="6"/>
        <v>186.46 227.88</v>
      </c>
      <c r="AH40" s="35">
        <v>12</v>
      </c>
      <c r="AI40" s="40">
        <f t="shared" si="7"/>
        <v>77.710000000000008</v>
      </c>
      <c r="AJ40" s="40">
        <f t="shared" si="8"/>
        <v>94.97</v>
      </c>
      <c r="AK40" s="36" t="str">
        <f t="shared" si="9"/>
        <v>77.71 94.97</v>
      </c>
      <c r="AL40" s="36">
        <f t="shared" si="10"/>
        <v>145</v>
      </c>
      <c r="AM40" s="36">
        <f t="shared" si="11"/>
        <v>250</v>
      </c>
      <c r="AN40" s="35">
        <v>2361.3000000000002</v>
      </c>
      <c r="AO40" s="35">
        <v>227.7</v>
      </c>
      <c r="AP40" s="35">
        <v>94.9</v>
      </c>
      <c r="AQ40" s="35">
        <v>30</v>
      </c>
      <c r="AR40" s="37">
        <f t="shared" si="12"/>
        <v>0.80742798552307771</v>
      </c>
      <c r="AS40" s="40">
        <f t="shared" si="13"/>
        <v>1906.5797022156435</v>
      </c>
      <c r="AT40" s="40">
        <f t="shared" si="14"/>
        <v>198.27741889967663</v>
      </c>
      <c r="AU40" s="41">
        <f t="shared" si="15"/>
        <v>82.093281630882302</v>
      </c>
      <c r="AV40" s="260">
        <v>1921.8400911420295</v>
      </c>
      <c r="AW40" s="260">
        <v>197.5069964804334</v>
      </c>
      <c r="AX40" s="260">
        <v>82.093281630882302</v>
      </c>
      <c r="AY40" s="260"/>
      <c r="AZ40" s="260"/>
      <c r="BA40" s="260"/>
      <c r="BB40" s="260"/>
      <c r="BC40" s="260"/>
      <c r="BD40" s="260"/>
      <c r="BE40" s="260"/>
      <c r="BF40" s="260"/>
      <c r="BG40" s="287"/>
      <c r="BH40" s="260"/>
      <c r="BI40" s="284"/>
      <c r="BJ40" s="284"/>
      <c r="BK40" s="260"/>
      <c r="BL40" s="260">
        <f t="shared" si="16"/>
        <v>0</v>
      </c>
      <c r="BM40" s="260" t="e">
        <f>#REF!</f>
        <v>#REF!</v>
      </c>
      <c r="BN40" s="260"/>
      <c r="BO40" s="260"/>
      <c r="BP40" s="260">
        <f t="shared" si="17"/>
        <v>0</v>
      </c>
      <c r="BQ40" s="260" t="e">
        <f>#REF!</f>
        <v>#REF!</v>
      </c>
      <c r="BR40" s="260"/>
      <c r="BS40" s="287"/>
      <c r="BT40" s="260"/>
    </row>
    <row r="41" spans="1:72" s="42" customFormat="1" ht="55.2" customHeight="1" x14ac:dyDescent="0.3">
      <c r="A41" s="35">
        <v>38</v>
      </c>
      <c r="B41" s="36">
        <v>455</v>
      </c>
      <c r="C41" s="36" t="s">
        <v>65</v>
      </c>
      <c r="D41" s="36">
        <v>40000</v>
      </c>
      <c r="E41" s="35">
        <v>0.56000000000000005</v>
      </c>
      <c r="F41" s="37">
        <v>0.111</v>
      </c>
      <c r="G41" s="37">
        <v>8.4000000000000005E-2</v>
      </c>
      <c r="H41" s="37">
        <v>7.3999999999999996E-2</v>
      </c>
      <c r="I41" s="37">
        <v>6.0999999999999999E-2</v>
      </c>
      <c r="J41" s="37">
        <v>4.5999999999999999E-2</v>
      </c>
      <c r="K41" s="37">
        <v>3.9E-2</v>
      </c>
      <c r="L41" s="37">
        <v>2.9000000000000001E-2</v>
      </c>
      <c r="M41" s="37" t="str">
        <f t="shared" si="0"/>
        <v>0.111,0.084,0.074,0.061,0.046,0.039,0.029</v>
      </c>
      <c r="N41" s="37" t="s">
        <v>59</v>
      </c>
      <c r="O41" s="37"/>
      <c r="P41" s="38">
        <f t="shared" si="1"/>
        <v>455</v>
      </c>
      <c r="Q41" s="36">
        <f t="shared" si="18"/>
        <v>0</v>
      </c>
      <c r="R41" s="37">
        <f t="shared" si="2"/>
        <v>3.7000000000000005E-2</v>
      </c>
      <c r="S41" s="36">
        <f t="shared" si="19"/>
        <v>38</v>
      </c>
      <c r="T41" s="36">
        <f t="shared" si="20"/>
        <v>0</v>
      </c>
      <c r="U41" s="36">
        <f t="shared" si="21"/>
        <v>455</v>
      </c>
      <c r="V41" s="39">
        <f t="shared" si="22"/>
        <v>9.4000000000000014E-2</v>
      </c>
      <c r="W41" s="39">
        <f t="shared" si="3"/>
        <v>0</v>
      </c>
      <c r="X41" s="37">
        <f t="shared" si="23"/>
        <v>22.099999999999998</v>
      </c>
      <c r="Y41" s="39">
        <f t="shared" si="24"/>
        <v>-5.4369791666666671</v>
      </c>
      <c r="Z41" s="37"/>
      <c r="AA41" s="35">
        <v>0.35</v>
      </c>
      <c r="AB41" s="35">
        <v>0.35</v>
      </c>
      <c r="AC41" s="35">
        <v>0.35</v>
      </c>
      <c r="AD41" s="35" t="s">
        <v>60</v>
      </c>
      <c r="AE41" s="35">
        <f t="shared" si="4"/>
        <v>186.45999999999998</v>
      </c>
      <c r="AF41" s="35">
        <f t="shared" si="5"/>
        <v>227.88</v>
      </c>
      <c r="AG41" s="36" t="str">
        <f t="shared" si="6"/>
        <v>186.46 227.88</v>
      </c>
      <c r="AH41" s="35">
        <v>12</v>
      </c>
      <c r="AI41" s="40">
        <f t="shared" si="7"/>
        <v>77.710000000000008</v>
      </c>
      <c r="AJ41" s="40">
        <f t="shared" si="8"/>
        <v>94.97</v>
      </c>
      <c r="AK41" s="36" t="str">
        <f t="shared" si="9"/>
        <v>77.71 94.97</v>
      </c>
      <c r="AL41" s="36">
        <f t="shared" si="10"/>
        <v>145</v>
      </c>
      <c r="AM41" s="36">
        <f t="shared" si="11"/>
        <v>250</v>
      </c>
      <c r="AN41" s="35">
        <v>2400</v>
      </c>
      <c r="AO41" s="35">
        <v>227.8</v>
      </c>
      <c r="AP41" s="35">
        <v>94.9</v>
      </c>
      <c r="AQ41" s="35">
        <v>30</v>
      </c>
      <c r="AR41" s="37">
        <f t="shared" si="12"/>
        <v>0.80742798552307771</v>
      </c>
      <c r="AS41" s="40">
        <f t="shared" si="13"/>
        <v>1937.8271652553865</v>
      </c>
      <c r="AT41" s="40">
        <f t="shared" si="14"/>
        <v>198.36295065169023</v>
      </c>
      <c r="AU41" s="41">
        <f t="shared" si="15"/>
        <v>82.093281630882302</v>
      </c>
      <c r="AV41" s="260">
        <v>1921.8400911420295</v>
      </c>
      <c r="AW41" s="260">
        <v>197.5069964804334</v>
      </c>
      <c r="AX41" s="260">
        <v>82.093281630882302</v>
      </c>
      <c r="AY41" s="260"/>
      <c r="AZ41" s="260"/>
      <c r="BA41" s="260"/>
      <c r="BB41" s="260"/>
      <c r="BC41" s="260"/>
      <c r="BD41" s="260"/>
      <c r="BE41" s="260"/>
      <c r="BF41" s="260"/>
      <c r="BG41" s="287"/>
      <c r="BH41" s="260"/>
      <c r="BI41" s="284"/>
      <c r="BJ41" s="284"/>
      <c r="BK41" s="260"/>
      <c r="BL41" s="260">
        <f t="shared" si="16"/>
        <v>0</v>
      </c>
      <c r="BM41" s="260" t="e">
        <f>#REF!</f>
        <v>#REF!</v>
      </c>
      <c r="BN41" s="260"/>
      <c r="BO41" s="260"/>
      <c r="BP41" s="260">
        <f t="shared" si="17"/>
        <v>0</v>
      </c>
      <c r="BQ41" s="260" t="e">
        <f>#REF!</f>
        <v>#REF!</v>
      </c>
      <c r="BR41" s="260"/>
      <c r="BS41" s="287"/>
      <c r="BT41" s="260"/>
    </row>
    <row r="42" spans="1:72" s="42" customFormat="1" ht="55.2" customHeight="1" x14ac:dyDescent="0.3">
      <c r="A42" s="35">
        <v>39</v>
      </c>
      <c r="B42" s="36">
        <v>455</v>
      </c>
      <c r="C42" s="36" t="s">
        <v>66</v>
      </c>
      <c r="D42" s="36">
        <v>40000</v>
      </c>
      <c r="E42" s="35">
        <v>0.56000000000000005</v>
      </c>
      <c r="F42" s="37">
        <v>0.17399999999999999</v>
      </c>
      <c r="G42" s="37">
        <v>0.129</v>
      </c>
      <c r="H42" s="37">
        <v>0.109</v>
      </c>
      <c r="I42" s="37">
        <v>8.1000000000000003E-2</v>
      </c>
      <c r="J42" s="37">
        <v>5.8000000000000003E-2</v>
      </c>
      <c r="K42" s="37">
        <v>4.5999999999999999E-2</v>
      </c>
      <c r="L42" s="37">
        <v>3.2000000000000001E-2</v>
      </c>
      <c r="M42" s="37" t="str">
        <f t="shared" si="0"/>
        <v>0.174,0.129,0.109,0.081,0.058,0.046,0.032</v>
      </c>
      <c r="N42" s="37" t="s">
        <v>59</v>
      </c>
      <c r="O42" s="37"/>
      <c r="P42" s="38">
        <f t="shared" si="1"/>
        <v>455</v>
      </c>
      <c r="Q42" s="36">
        <f t="shared" si="18"/>
        <v>0</v>
      </c>
      <c r="R42" s="37">
        <f t="shared" si="2"/>
        <v>6.4999999999999988E-2</v>
      </c>
      <c r="S42" s="36">
        <f t="shared" si="19"/>
        <v>39</v>
      </c>
      <c r="T42" s="36">
        <f t="shared" si="20"/>
        <v>0</v>
      </c>
      <c r="U42" s="36">
        <f t="shared" si="21"/>
        <v>455</v>
      </c>
      <c r="V42" s="39">
        <f t="shared" si="22"/>
        <v>5.0999999999999997E-2</v>
      </c>
      <c r="W42" s="39">
        <f t="shared" si="3"/>
        <v>0</v>
      </c>
      <c r="X42" s="37">
        <f t="shared" si="23"/>
        <v>22.099999999999998</v>
      </c>
      <c r="Y42" s="39">
        <f t="shared" si="24"/>
        <v>-5.4369791666666671</v>
      </c>
      <c r="Z42" s="37"/>
      <c r="AA42" s="35">
        <v>0.35</v>
      </c>
      <c r="AB42" s="35">
        <v>0.35</v>
      </c>
      <c r="AC42" s="35">
        <v>0.35</v>
      </c>
      <c r="AD42" s="35" t="s">
        <v>60</v>
      </c>
      <c r="AE42" s="35">
        <f t="shared" si="4"/>
        <v>186.45999999999998</v>
      </c>
      <c r="AF42" s="35">
        <f t="shared" si="5"/>
        <v>227.88</v>
      </c>
      <c r="AG42" s="36" t="str">
        <f t="shared" si="6"/>
        <v>186.46 227.88</v>
      </c>
      <c r="AH42" s="35">
        <v>12</v>
      </c>
      <c r="AI42" s="40">
        <f t="shared" si="7"/>
        <v>77.710000000000008</v>
      </c>
      <c r="AJ42" s="40">
        <f t="shared" si="8"/>
        <v>94.97</v>
      </c>
      <c r="AK42" s="36" t="str">
        <f t="shared" si="9"/>
        <v>77.71 94.97</v>
      </c>
      <c r="AL42" s="36">
        <f t="shared" si="10"/>
        <v>145</v>
      </c>
      <c r="AM42" s="36">
        <f t="shared" si="11"/>
        <v>250</v>
      </c>
      <c r="AN42" s="35">
        <v>2385.5</v>
      </c>
      <c r="AO42" s="35">
        <v>227.8</v>
      </c>
      <c r="AP42" s="35">
        <v>94.9</v>
      </c>
      <c r="AQ42" s="35">
        <v>30</v>
      </c>
      <c r="AR42" s="37">
        <f t="shared" si="12"/>
        <v>0.80742798552307771</v>
      </c>
      <c r="AS42" s="40">
        <f t="shared" si="13"/>
        <v>1926.1194594653018</v>
      </c>
      <c r="AT42" s="40">
        <f t="shared" si="14"/>
        <v>198.36295065169023</v>
      </c>
      <c r="AU42" s="41">
        <f t="shared" si="15"/>
        <v>82.093281630882302</v>
      </c>
      <c r="AV42" s="260">
        <v>1921.8400911420295</v>
      </c>
      <c r="AW42" s="260">
        <v>197.5069964804334</v>
      </c>
      <c r="AX42" s="260">
        <v>82.093281630882302</v>
      </c>
      <c r="AY42" s="260"/>
      <c r="AZ42" s="260"/>
      <c r="BA42" s="260"/>
      <c r="BB42" s="260"/>
      <c r="BC42" s="260"/>
      <c r="BD42" s="260"/>
      <c r="BE42" s="260"/>
      <c r="BF42" s="260"/>
      <c r="BG42" s="287"/>
      <c r="BH42" s="260"/>
      <c r="BI42" s="284"/>
      <c r="BJ42" s="284"/>
      <c r="BK42" s="260"/>
      <c r="BL42" s="260">
        <f t="shared" si="16"/>
        <v>0</v>
      </c>
      <c r="BM42" s="260" t="e">
        <f>#REF!</f>
        <v>#REF!</v>
      </c>
      <c r="BN42" s="260"/>
      <c r="BO42" s="260"/>
      <c r="BP42" s="260">
        <f t="shared" si="17"/>
        <v>0</v>
      </c>
      <c r="BQ42" s="260" t="e">
        <f>#REF!</f>
        <v>#REF!</v>
      </c>
      <c r="BR42" s="260"/>
      <c r="BS42" s="287"/>
      <c r="BT42" s="260"/>
    </row>
    <row r="43" spans="1:72" s="42" customFormat="1" ht="55.2" customHeight="1" x14ac:dyDescent="0.3">
      <c r="A43" s="35">
        <v>40</v>
      </c>
      <c r="B43" s="36">
        <v>455</v>
      </c>
      <c r="C43" s="36" t="s">
        <v>67</v>
      </c>
      <c r="D43" s="36">
        <v>40000</v>
      </c>
      <c r="E43" s="35">
        <v>0.56000000000000005</v>
      </c>
      <c r="F43" s="37">
        <v>0.188</v>
      </c>
      <c r="G43" s="37">
        <v>0.14499999999999999</v>
      </c>
      <c r="H43" s="37">
        <v>0.122</v>
      </c>
      <c r="I43" s="37">
        <v>8.8999999999999996E-2</v>
      </c>
      <c r="J43" s="37">
        <v>5.5E-2</v>
      </c>
      <c r="K43" s="37">
        <v>4.3000000000000003E-2</v>
      </c>
      <c r="L43" s="37">
        <v>2.9000000000000001E-2</v>
      </c>
      <c r="M43" s="37" t="str">
        <f t="shared" si="0"/>
        <v>0.188,0.145,0.122,0.089,0.055,0.043,0.029</v>
      </c>
      <c r="N43" s="37" t="s">
        <v>59</v>
      </c>
      <c r="O43" s="37"/>
      <c r="P43" s="38">
        <f t="shared" si="1"/>
        <v>455</v>
      </c>
      <c r="Q43" s="36">
        <f t="shared" si="18"/>
        <v>0</v>
      </c>
      <c r="R43" s="37">
        <f t="shared" si="2"/>
        <v>6.6000000000000003E-2</v>
      </c>
      <c r="S43" s="36">
        <f t="shared" si="19"/>
        <v>40</v>
      </c>
      <c r="T43" s="36">
        <f t="shared" si="20"/>
        <v>0</v>
      </c>
      <c r="U43" s="36">
        <f t="shared" si="21"/>
        <v>455</v>
      </c>
      <c r="V43" s="39">
        <f t="shared" si="22"/>
        <v>6.5500000000000003E-2</v>
      </c>
      <c r="W43" s="39">
        <f t="shared" si="3"/>
        <v>0</v>
      </c>
      <c r="X43" s="37">
        <f t="shared" si="23"/>
        <v>22.099999999999998</v>
      </c>
      <c r="Y43" s="39">
        <f t="shared" si="24"/>
        <v>-5.4369791666666671</v>
      </c>
      <c r="Z43" s="37"/>
      <c r="AA43" s="35">
        <v>0.35</v>
      </c>
      <c r="AB43" s="35">
        <v>0.35</v>
      </c>
      <c r="AC43" s="35">
        <v>0.35</v>
      </c>
      <c r="AD43" s="35" t="s">
        <v>60</v>
      </c>
      <c r="AE43" s="35">
        <f t="shared" si="4"/>
        <v>186.45999999999998</v>
      </c>
      <c r="AF43" s="35">
        <f t="shared" si="5"/>
        <v>227.88</v>
      </c>
      <c r="AG43" s="36" t="str">
        <f t="shared" si="6"/>
        <v>186.46 227.88</v>
      </c>
      <c r="AH43" s="35">
        <v>12</v>
      </c>
      <c r="AI43" s="40">
        <f t="shared" si="7"/>
        <v>77.710000000000008</v>
      </c>
      <c r="AJ43" s="40">
        <f t="shared" si="8"/>
        <v>94.97</v>
      </c>
      <c r="AK43" s="36" t="str">
        <f t="shared" si="9"/>
        <v>77.71 94.97</v>
      </c>
      <c r="AL43" s="36">
        <f t="shared" si="10"/>
        <v>145</v>
      </c>
      <c r="AM43" s="36">
        <f t="shared" si="11"/>
        <v>250</v>
      </c>
      <c r="AN43" s="35">
        <v>2395.1999999999998</v>
      </c>
      <c r="AO43" s="35">
        <v>227.2</v>
      </c>
      <c r="AP43" s="35">
        <v>95</v>
      </c>
      <c r="AQ43" s="35">
        <v>30</v>
      </c>
      <c r="AR43" s="37">
        <f t="shared" si="12"/>
        <v>0.80742798552307771</v>
      </c>
      <c r="AS43" s="40">
        <f t="shared" si="13"/>
        <v>1933.9515109248755</v>
      </c>
      <c r="AT43" s="40">
        <f t="shared" si="14"/>
        <v>197.84954809386474</v>
      </c>
      <c r="AU43" s="41">
        <f t="shared" si="15"/>
        <v>82.183188106073175</v>
      </c>
      <c r="AV43" s="260">
        <v>1921.8400911420295</v>
      </c>
      <c r="AW43" s="260">
        <v>197.5069964804334</v>
      </c>
      <c r="AX43" s="260">
        <v>82.093281630882302</v>
      </c>
      <c r="AY43" s="260"/>
      <c r="AZ43" s="260"/>
      <c r="BA43" s="260"/>
      <c r="BB43" s="260"/>
      <c r="BC43" s="260"/>
      <c r="BD43" s="260"/>
      <c r="BE43" s="260"/>
      <c r="BF43" s="260"/>
      <c r="BG43" s="287"/>
      <c r="BH43" s="260"/>
      <c r="BI43" s="284"/>
      <c r="BJ43" s="284"/>
      <c r="BK43" s="260"/>
      <c r="BL43" s="260">
        <f t="shared" si="16"/>
        <v>0</v>
      </c>
      <c r="BM43" s="260" t="e">
        <f>#REF!</f>
        <v>#REF!</v>
      </c>
      <c r="BN43" s="260" t="e">
        <f t="shared" ref="BN43" si="29">IF(BL43&lt;BM43,"Safe","Unsafe")</f>
        <v>#REF!</v>
      </c>
      <c r="BO43" s="260"/>
      <c r="BP43" s="260">
        <f t="shared" si="17"/>
        <v>0</v>
      </c>
      <c r="BQ43" s="260" t="e">
        <f>#REF!</f>
        <v>#REF!</v>
      </c>
      <c r="BR43" s="260" t="e">
        <f t="shared" ref="BR43" si="30">IF(BP43&lt;BQ43,"Safe","Unsafe")</f>
        <v>#REF!</v>
      </c>
      <c r="BS43" s="287"/>
      <c r="BT43" s="260"/>
    </row>
    <row r="44" spans="1:72" s="42" customFormat="1" ht="55.2" customHeight="1" x14ac:dyDescent="0.3">
      <c r="A44" s="35">
        <v>41</v>
      </c>
      <c r="B44" s="36">
        <v>520</v>
      </c>
      <c r="C44" s="36" t="s">
        <v>63</v>
      </c>
      <c r="D44" s="36">
        <v>40000</v>
      </c>
      <c r="E44" s="35">
        <v>0.56000000000000005</v>
      </c>
      <c r="F44" s="37">
        <v>0.14599999999999999</v>
      </c>
      <c r="G44" s="37">
        <v>0.11700000000000001</v>
      </c>
      <c r="H44" s="37">
        <v>0.1</v>
      </c>
      <c r="I44" s="37">
        <v>7.8E-2</v>
      </c>
      <c r="J44" s="37">
        <v>5.6000000000000001E-2</v>
      </c>
      <c r="K44" s="37">
        <v>4.5999999999999999E-2</v>
      </c>
      <c r="L44" s="37">
        <v>3.4000000000000002E-2</v>
      </c>
      <c r="M44" s="37" t="str">
        <f t="shared" si="0"/>
        <v>0.146,0.117,0.1,0.078,0.056,0.046,0.034</v>
      </c>
      <c r="N44" s="37" t="s">
        <v>59</v>
      </c>
      <c r="O44" s="37"/>
      <c r="P44" s="38">
        <f t="shared" si="1"/>
        <v>520</v>
      </c>
      <c r="Q44" s="36">
        <f t="shared" si="18"/>
        <v>65</v>
      </c>
      <c r="R44" s="37">
        <f t="shared" si="2"/>
        <v>4.5999999999999985E-2</v>
      </c>
      <c r="S44" s="36">
        <f t="shared" si="19"/>
        <v>41</v>
      </c>
      <c r="T44" s="36">
        <f t="shared" si="20"/>
        <v>65</v>
      </c>
      <c r="U44" s="36">
        <f t="shared" si="21"/>
        <v>520</v>
      </c>
      <c r="V44" s="39">
        <f t="shared" si="22"/>
        <v>5.5999999999999994E-2</v>
      </c>
      <c r="W44" s="39">
        <f t="shared" si="3"/>
        <v>3.6399999999999997</v>
      </c>
      <c r="X44" s="37">
        <f t="shared" si="23"/>
        <v>25.74</v>
      </c>
      <c r="Y44" s="39">
        <f t="shared" si="24"/>
        <v>-5.730833333333333</v>
      </c>
      <c r="Z44" s="37"/>
      <c r="AA44" s="35">
        <v>0.35</v>
      </c>
      <c r="AB44" s="35">
        <v>0.35</v>
      </c>
      <c r="AC44" s="35">
        <v>0.35</v>
      </c>
      <c r="AD44" s="35" t="s">
        <v>60</v>
      </c>
      <c r="AE44" s="35">
        <f t="shared" si="4"/>
        <v>186.45999999999998</v>
      </c>
      <c r="AF44" s="35">
        <f t="shared" si="5"/>
        <v>227.88</v>
      </c>
      <c r="AG44" s="36" t="str">
        <f t="shared" si="6"/>
        <v>186.46 227.88</v>
      </c>
      <c r="AH44" s="35">
        <v>12</v>
      </c>
      <c r="AI44" s="40">
        <f t="shared" si="7"/>
        <v>77.710000000000008</v>
      </c>
      <c r="AJ44" s="40">
        <f t="shared" si="8"/>
        <v>94.97</v>
      </c>
      <c r="AK44" s="36" t="str">
        <f t="shared" si="9"/>
        <v>77.71 94.97</v>
      </c>
      <c r="AL44" s="36">
        <f t="shared" si="10"/>
        <v>145</v>
      </c>
      <c r="AM44" s="36">
        <f t="shared" si="11"/>
        <v>250</v>
      </c>
      <c r="AN44" s="35">
        <v>2400</v>
      </c>
      <c r="AO44" s="35">
        <v>227.2</v>
      </c>
      <c r="AP44" s="35">
        <v>95</v>
      </c>
      <c r="AQ44" s="35">
        <v>30</v>
      </c>
      <c r="AR44" s="37">
        <f t="shared" si="12"/>
        <v>0.80742798552307771</v>
      </c>
      <c r="AS44" s="40">
        <f t="shared" si="13"/>
        <v>1937.8271652553865</v>
      </c>
      <c r="AT44" s="40">
        <f t="shared" si="14"/>
        <v>197.84954809386474</v>
      </c>
      <c r="AU44" s="41">
        <f t="shared" si="15"/>
        <v>82.183188106073175</v>
      </c>
      <c r="AV44" s="260">
        <v>1921.8400911420295</v>
      </c>
      <c r="AW44" s="260">
        <v>197.5069964804334</v>
      </c>
      <c r="AX44" s="260">
        <v>82.093281630882302</v>
      </c>
      <c r="AY44" s="260"/>
      <c r="AZ44" s="260"/>
      <c r="BA44" s="260"/>
      <c r="BB44" s="260"/>
      <c r="BC44" s="260"/>
      <c r="BD44" s="260"/>
      <c r="BE44" s="260"/>
      <c r="BF44" s="260"/>
      <c r="BG44" s="287"/>
      <c r="BH44" s="260"/>
      <c r="BI44" s="284"/>
      <c r="BJ44" s="284"/>
      <c r="BK44" s="260"/>
      <c r="BL44" s="260">
        <f t="shared" si="16"/>
        <v>0</v>
      </c>
      <c r="BM44" s="260" t="e">
        <f>#REF!</f>
        <v>#REF!</v>
      </c>
      <c r="BN44" s="260"/>
      <c r="BO44" s="260"/>
      <c r="BP44" s="260">
        <f t="shared" si="17"/>
        <v>0</v>
      </c>
      <c r="BQ44" s="260" t="e">
        <f>#REF!</f>
        <v>#REF!</v>
      </c>
      <c r="BR44" s="260"/>
      <c r="BS44" s="287"/>
      <c r="BT44" s="260"/>
    </row>
    <row r="45" spans="1:72" s="42" customFormat="1" ht="55.2" customHeight="1" x14ac:dyDescent="0.3">
      <c r="A45" s="35">
        <v>42</v>
      </c>
      <c r="B45" s="36">
        <v>520</v>
      </c>
      <c r="C45" s="36" t="s">
        <v>64</v>
      </c>
      <c r="D45" s="36">
        <v>40000</v>
      </c>
      <c r="E45" s="35">
        <v>0.56000000000000005</v>
      </c>
      <c r="F45" s="37">
        <v>0.154</v>
      </c>
      <c r="G45" s="37">
        <v>0.114</v>
      </c>
      <c r="H45" s="37">
        <v>9.4E-2</v>
      </c>
      <c r="I45" s="37">
        <v>7.1999999999999995E-2</v>
      </c>
      <c r="J45" s="37">
        <v>4.5999999999999999E-2</v>
      </c>
      <c r="K45" s="37">
        <v>3.0000000000000002E-2</v>
      </c>
      <c r="L45" s="37">
        <v>2.1999999999999999E-2</v>
      </c>
      <c r="M45" s="37" t="str">
        <f t="shared" si="0"/>
        <v>0.154,0.114,0.094,0.072,0.046,0.03,0.022</v>
      </c>
      <c r="N45" s="37" t="s">
        <v>59</v>
      </c>
      <c r="O45" s="37"/>
      <c r="P45" s="38">
        <f t="shared" si="1"/>
        <v>520</v>
      </c>
      <c r="Q45" s="36">
        <f t="shared" si="18"/>
        <v>0</v>
      </c>
      <c r="R45" s="37">
        <f t="shared" si="2"/>
        <v>0.06</v>
      </c>
      <c r="S45" s="36">
        <f t="shared" si="19"/>
        <v>42</v>
      </c>
      <c r="T45" s="36">
        <f t="shared" si="20"/>
        <v>0</v>
      </c>
      <c r="U45" s="36">
        <f t="shared" si="21"/>
        <v>520</v>
      </c>
      <c r="V45" s="39">
        <f t="shared" si="22"/>
        <v>5.2999999999999992E-2</v>
      </c>
      <c r="W45" s="39">
        <f t="shared" si="3"/>
        <v>0</v>
      </c>
      <c r="X45" s="37">
        <f t="shared" si="23"/>
        <v>25.74</v>
      </c>
      <c r="Y45" s="39">
        <f t="shared" si="24"/>
        <v>-5.730833333333333</v>
      </c>
      <c r="Z45" s="37"/>
      <c r="AA45" s="35">
        <v>0.35</v>
      </c>
      <c r="AB45" s="35">
        <v>0.35</v>
      </c>
      <c r="AC45" s="35">
        <v>0.35</v>
      </c>
      <c r="AD45" s="35" t="s">
        <v>60</v>
      </c>
      <c r="AE45" s="35">
        <f t="shared" si="4"/>
        <v>186.45999999999998</v>
      </c>
      <c r="AF45" s="35">
        <f t="shared" si="5"/>
        <v>227.88</v>
      </c>
      <c r="AG45" s="36" t="str">
        <f t="shared" si="6"/>
        <v>186.46 227.88</v>
      </c>
      <c r="AH45" s="35">
        <v>12</v>
      </c>
      <c r="AI45" s="40">
        <f t="shared" si="7"/>
        <v>77.710000000000008</v>
      </c>
      <c r="AJ45" s="40">
        <f t="shared" si="8"/>
        <v>94.97</v>
      </c>
      <c r="AK45" s="36" t="str">
        <f t="shared" si="9"/>
        <v>77.71 94.97</v>
      </c>
      <c r="AL45" s="36">
        <f t="shared" si="10"/>
        <v>145</v>
      </c>
      <c r="AM45" s="36">
        <f t="shared" si="11"/>
        <v>250</v>
      </c>
      <c r="AN45" s="35">
        <v>2383.9</v>
      </c>
      <c r="AO45" s="35">
        <v>227.4</v>
      </c>
      <c r="AP45" s="35">
        <v>94.9</v>
      </c>
      <c r="AQ45" s="35">
        <v>30</v>
      </c>
      <c r="AR45" s="37">
        <f t="shared" si="12"/>
        <v>0.80742798552307771</v>
      </c>
      <c r="AS45" s="40">
        <f t="shared" si="13"/>
        <v>1924.8275746884651</v>
      </c>
      <c r="AT45" s="40">
        <f t="shared" si="14"/>
        <v>198.02073885954385</v>
      </c>
      <c r="AU45" s="41">
        <f t="shared" si="15"/>
        <v>82.093281630882302</v>
      </c>
      <c r="AV45" s="260">
        <v>1921.8400911420295</v>
      </c>
      <c r="AW45" s="260">
        <v>197.5069964804334</v>
      </c>
      <c r="AX45" s="260">
        <v>82.093281630882302</v>
      </c>
      <c r="AY45" s="260"/>
      <c r="AZ45" s="260"/>
      <c r="BA45" s="260"/>
      <c r="BB45" s="260"/>
      <c r="BC45" s="260"/>
      <c r="BD45" s="260"/>
      <c r="BE45" s="260"/>
      <c r="BF45" s="260"/>
      <c r="BG45" s="287"/>
      <c r="BH45" s="260"/>
      <c r="BI45" s="284"/>
      <c r="BJ45" s="284"/>
      <c r="BK45" s="260"/>
      <c r="BL45" s="260">
        <f t="shared" si="16"/>
        <v>0</v>
      </c>
      <c r="BM45" s="260" t="e">
        <f>#REF!</f>
        <v>#REF!</v>
      </c>
      <c r="BN45" s="260"/>
      <c r="BO45" s="260"/>
      <c r="BP45" s="260">
        <f t="shared" si="17"/>
        <v>0</v>
      </c>
      <c r="BQ45" s="260" t="e">
        <f>#REF!</f>
        <v>#REF!</v>
      </c>
      <c r="BR45" s="260"/>
      <c r="BS45" s="287"/>
      <c r="BT45" s="260"/>
    </row>
    <row r="46" spans="1:72" s="42" customFormat="1" ht="55.2" customHeight="1" x14ac:dyDescent="0.3">
      <c r="A46" s="44">
        <v>43</v>
      </c>
      <c r="B46" s="45">
        <v>520</v>
      </c>
      <c r="C46" s="45" t="s">
        <v>65</v>
      </c>
      <c r="D46" s="45">
        <v>40000</v>
      </c>
      <c r="E46" s="44">
        <v>0.56000000000000005</v>
      </c>
      <c r="F46" s="37">
        <v>0.13100000000000001</v>
      </c>
      <c r="G46" s="37">
        <v>8.7999999999999995E-2</v>
      </c>
      <c r="H46" s="37">
        <v>7.1999999999999995E-2</v>
      </c>
      <c r="I46" s="37">
        <v>5.3999999999999999E-2</v>
      </c>
      <c r="J46" s="37">
        <v>3.6999999999999998E-2</v>
      </c>
      <c r="K46" s="37">
        <v>3.1E-2</v>
      </c>
      <c r="L46" s="37">
        <v>2.3E-2</v>
      </c>
      <c r="M46" s="37" t="str">
        <f t="shared" si="0"/>
        <v>0.131,0.088,0.072,0.054,0.037,0.031,0.023</v>
      </c>
      <c r="N46" s="37" t="s">
        <v>59</v>
      </c>
      <c r="O46" s="37"/>
      <c r="P46" s="38">
        <f t="shared" si="1"/>
        <v>520</v>
      </c>
      <c r="Q46" s="36">
        <f t="shared" si="18"/>
        <v>0</v>
      </c>
      <c r="R46" s="37">
        <f t="shared" si="2"/>
        <v>5.9000000000000011E-2</v>
      </c>
      <c r="S46" s="36">
        <f t="shared" si="19"/>
        <v>43</v>
      </c>
      <c r="T46" s="36">
        <f t="shared" si="20"/>
        <v>0</v>
      </c>
      <c r="U46" s="36">
        <f t="shared" si="21"/>
        <v>520</v>
      </c>
      <c r="V46" s="39">
        <f t="shared" si="22"/>
        <v>5.9500000000000004E-2</v>
      </c>
      <c r="W46" s="39">
        <f t="shared" si="3"/>
        <v>0</v>
      </c>
      <c r="X46" s="37">
        <f t="shared" si="23"/>
        <v>25.74</v>
      </c>
      <c r="Y46" s="39">
        <f t="shared" si="24"/>
        <v>-5.730833333333333</v>
      </c>
      <c r="Z46" s="37"/>
      <c r="AA46" s="44">
        <v>0.35</v>
      </c>
      <c r="AB46" s="44">
        <v>0.35</v>
      </c>
      <c r="AC46" s="44">
        <v>0.35</v>
      </c>
      <c r="AD46" s="44" t="s">
        <v>60</v>
      </c>
      <c r="AE46" s="44">
        <f t="shared" si="4"/>
        <v>186.45999999999998</v>
      </c>
      <c r="AF46" s="44">
        <f t="shared" si="5"/>
        <v>227.88</v>
      </c>
      <c r="AG46" s="45" t="str">
        <f t="shared" si="6"/>
        <v>186.46 227.88</v>
      </c>
      <c r="AH46" s="44">
        <v>12</v>
      </c>
      <c r="AI46" s="47">
        <f t="shared" si="7"/>
        <v>77.710000000000008</v>
      </c>
      <c r="AJ46" s="47">
        <f t="shared" si="8"/>
        <v>94.97</v>
      </c>
      <c r="AK46" s="45" t="str">
        <f t="shared" si="9"/>
        <v>77.71 94.97</v>
      </c>
      <c r="AL46" s="36">
        <f t="shared" si="10"/>
        <v>145</v>
      </c>
      <c r="AM46" s="36">
        <f t="shared" si="11"/>
        <v>250</v>
      </c>
      <c r="AN46" s="44">
        <v>2400</v>
      </c>
      <c r="AO46" s="44">
        <v>227.8</v>
      </c>
      <c r="AP46" s="44">
        <v>94.9</v>
      </c>
      <c r="AQ46" s="35">
        <v>30</v>
      </c>
      <c r="AR46" s="46">
        <f t="shared" si="12"/>
        <v>0.80742798552307771</v>
      </c>
      <c r="AS46" s="47">
        <f t="shared" si="13"/>
        <v>1937.8271652553865</v>
      </c>
      <c r="AT46" s="47">
        <f t="shared" si="14"/>
        <v>198.36295065169023</v>
      </c>
      <c r="AU46" s="48">
        <f t="shared" si="15"/>
        <v>82.093281630882302</v>
      </c>
      <c r="AV46" s="260">
        <v>1921.8400911420295</v>
      </c>
      <c r="AW46" s="260">
        <v>197.5069964804334</v>
      </c>
      <c r="AX46" s="260">
        <v>82.093281630882302</v>
      </c>
      <c r="AY46" s="260"/>
      <c r="AZ46" s="260">
        <f>AY46*10^6</f>
        <v>0</v>
      </c>
      <c r="BA46" s="260">
        <f>(1/($BI$4*10^6/(0.711*10^-4*(1/AV46)^0.854))^(1/3.89))*10^6</f>
        <v>195.25631732767908</v>
      </c>
      <c r="BB46" s="260" t="str">
        <f>IF(AZ46&lt;BA46,"Safe","Unsafe")</f>
        <v>Safe</v>
      </c>
      <c r="BC46" s="260"/>
      <c r="BD46" s="260">
        <f>BC46*10^6</f>
        <v>0</v>
      </c>
      <c r="BE46" s="260">
        <f>(1/((($BI$4*10^6/(1.41*10^-8)))^(1/4.5337)))*10^6</f>
        <v>416.02417627014421</v>
      </c>
      <c r="BF46" s="260" t="str">
        <f>IF(BD46&lt;BE46,"Safe","Unsafe")</f>
        <v>Safe</v>
      </c>
      <c r="BG46" s="287"/>
      <c r="BH46" s="260"/>
      <c r="BI46" s="284">
        <v>30</v>
      </c>
      <c r="BJ46" s="284"/>
      <c r="BK46" s="260"/>
      <c r="BL46" s="260">
        <f t="shared" si="16"/>
        <v>0</v>
      </c>
      <c r="BM46" s="260">
        <f>BA46</f>
        <v>195.25631732767908</v>
      </c>
      <c r="BN46" s="260" t="str">
        <f>IF(BL46&lt;BM46,"Safe","Unsafe")</f>
        <v>Safe</v>
      </c>
      <c r="BO46" s="260"/>
      <c r="BP46" s="260">
        <f>BO46*10^6</f>
        <v>0</v>
      </c>
      <c r="BQ46" s="260">
        <f>BE46</f>
        <v>416.02417627014421</v>
      </c>
      <c r="BR46" s="260" t="str">
        <f>IF(BP46&lt;BQ46,"Safe","Unsafe")</f>
        <v>Safe</v>
      </c>
      <c r="BS46" s="287"/>
      <c r="BT46" s="260"/>
    </row>
    <row r="47" spans="1:72" s="42" customFormat="1" ht="55.2" customHeight="1" x14ac:dyDescent="0.3">
      <c r="A47" s="44">
        <v>44</v>
      </c>
      <c r="B47" s="45">
        <v>520</v>
      </c>
      <c r="C47" s="45" t="s">
        <v>66</v>
      </c>
      <c r="D47" s="45">
        <v>40000</v>
      </c>
      <c r="E47" s="44">
        <v>0.56000000000000005</v>
      </c>
      <c r="F47" s="37">
        <v>0.13900000000000001</v>
      </c>
      <c r="G47" s="37">
        <v>9.9000000000000005E-2</v>
      </c>
      <c r="H47" s="37">
        <v>8.5000000000000006E-2</v>
      </c>
      <c r="I47" s="37">
        <v>6.7000000000000004E-2</v>
      </c>
      <c r="J47" s="37">
        <v>4.3999999999999997E-2</v>
      </c>
      <c r="K47" s="37">
        <v>3.5000000000000003E-2</v>
      </c>
      <c r="L47" s="37">
        <v>2.6000000000000002E-2</v>
      </c>
      <c r="M47" s="37" t="str">
        <f t="shared" si="0"/>
        <v>0.139,0.099,0.085,0.067,0.044,0.035,0.026</v>
      </c>
      <c r="N47" s="37" t="s">
        <v>59</v>
      </c>
      <c r="O47" s="37"/>
      <c r="P47" s="38">
        <f t="shared" si="1"/>
        <v>520</v>
      </c>
      <c r="Q47" s="36">
        <f t="shared" si="18"/>
        <v>0</v>
      </c>
      <c r="R47" s="37">
        <f t="shared" si="2"/>
        <v>5.4000000000000006E-2</v>
      </c>
      <c r="S47" s="36">
        <f t="shared" si="19"/>
        <v>44</v>
      </c>
      <c r="T47" s="36">
        <f t="shared" si="20"/>
        <v>0</v>
      </c>
      <c r="U47" s="36">
        <f t="shared" si="21"/>
        <v>520</v>
      </c>
      <c r="V47" s="39">
        <f t="shared" si="22"/>
        <v>5.6500000000000009E-2</v>
      </c>
      <c r="W47" s="39">
        <f t="shared" si="3"/>
        <v>0</v>
      </c>
      <c r="X47" s="37">
        <f t="shared" si="23"/>
        <v>25.74</v>
      </c>
      <c r="Y47" s="39">
        <f t="shared" si="24"/>
        <v>-5.730833333333333</v>
      </c>
      <c r="Z47" s="37"/>
      <c r="AA47" s="44">
        <v>0.35</v>
      </c>
      <c r="AB47" s="44">
        <v>0.35</v>
      </c>
      <c r="AC47" s="44">
        <v>0.35</v>
      </c>
      <c r="AD47" s="44" t="s">
        <v>60</v>
      </c>
      <c r="AE47" s="44">
        <f t="shared" si="4"/>
        <v>186.45999999999998</v>
      </c>
      <c r="AF47" s="44">
        <f t="shared" si="5"/>
        <v>227.88</v>
      </c>
      <c r="AG47" s="45" t="str">
        <f t="shared" si="6"/>
        <v>186.46 227.88</v>
      </c>
      <c r="AH47" s="44">
        <v>12</v>
      </c>
      <c r="AI47" s="47">
        <f t="shared" si="7"/>
        <v>77.710000000000008</v>
      </c>
      <c r="AJ47" s="47">
        <f t="shared" si="8"/>
        <v>94.97</v>
      </c>
      <c r="AK47" s="45" t="str">
        <f t="shared" si="9"/>
        <v>77.71 94.97</v>
      </c>
      <c r="AL47" s="36">
        <f t="shared" si="10"/>
        <v>145</v>
      </c>
      <c r="AM47" s="36">
        <f t="shared" si="11"/>
        <v>250</v>
      </c>
      <c r="AN47" s="44">
        <v>2393.5</v>
      </c>
      <c r="AO47" s="44">
        <v>227</v>
      </c>
      <c r="AP47" s="44">
        <v>94.9</v>
      </c>
      <c r="AQ47" s="35">
        <v>30</v>
      </c>
      <c r="AR47" s="46">
        <f t="shared" si="12"/>
        <v>0.80742798552307771</v>
      </c>
      <c r="AS47" s="47">
        <f t="shared" si="13"/>
        <v>1932.5788833494864</v>
      </c>
      <c r="AT47" s="47">
        <f t="shared" si="14"/>
        <v>197.67830065706644</v>
      </c>
      <c r="AU47" s="48">
        <f t="shared" si="15"/>
        <v>82.093281630882302</v>
      </c>
      <c r="AV47" s="260">
        <v>1921.8400911420295</v>
      </c>
      <c r="AW47" s="260">
        <v>197.5069964804334</v>
      </c>
      <c r="AX47" s="260">
        <v>82.093281630882302</v>
      </c>
      <c r="AY47" s="260"/>
      <c r="AZ47" s="260"/>
      <c r="BA47" s="260"/>
      <c r="BB47" s="260"/>
      <c r="BC47" s="260"/>
      <c r="BD47" s="260"/>
      <c r="BE47" s="260"/>
      <c r="BF47" s="260"/>
      <c r="BG47" s="287"/>
      <c r="BH47" s="260"/>
      <c r="BI47" s="284"/>
      <c r="BJ47" s="284"/>
      <c r="BK47" s="260"/>
      <c r="BL47" s="260">
        <f t="shared" si="16"/>
        <v>0</v>
      </c>
      <c r="BM47" s="260" t="e">
        <f>#REF!</f>
        <v>#REF!</v>
      </c>
      <c r="BN47" s="260"/>
      <c r="BO47" s="260"/>
      <c r="BP47" s="260">
        <f t="shared" si="17"/>
        <v>0</v>
      </c>
      <c r="BQ47" s="260" t="e">
        <f>#REF!</f>
        <v>#REF!</v>
      </c>
      <c r="BR47" s="260"/>
      <c r="BS47" s="287"/>
      <c r="BT47" s="260"/>
    </row>
    <row r="48" spans="1:72" s="60" customFormat="1" ht="55.2" customHeight="1" x14ac:dyDescent="0.3">
      <c r="A48" s="50">
        <v>45</v>
      </c>
      <c r="B48" s="51">
        <v>520</v>
      </c>
      <c r="C48" s="51" t="s">
        <v>67</v>
      </c>
      <c r="D48" s="51">
        <v>40000</v>
      </c>
      <c r="E48" s="50">
        <v>0.56000000000000005</v>
      </c>
      <c r="F48" s="52">
        <v>0.17599999999999999</v>
      </c>
      <c r="G48" s="52">
        <v>0.13</v>
      </c>
      <c r="H48" s="52">
        <v>0.108</v>
      </c>
      <c r="I48" s="52">
        <v>8.5000000000000006E-2</v>
      </c>
      <c r="J48" s="52">
        <v>5.1000000000000004E-2</v>
      </c>
      <c r="K48" s="52">
        <v>3.9E-2</v>
      </c>
      <c r="L48" s="52">
        <v>2.7E-2</v>
      </c>
      <c r="M48" s="52" t="str">
        <f t="shared" si="0"/>
        <v>0.176,0.13,0.108,0.085,0.051,0.039,0.027</v>
      </c>
      <c r="N48" s="52" t="s">
        <v>59</v>
      </c>
      <c r="O48" s="52"/>
      <c r="P48" s="53">
        <f t="shared" si="1"/>
        <v>520</v>
      </c>
      <c r="Q48" s="54">
        <f t="shared" si="18"/>
        <v>0</v>
      </c>
      <c r="R48" s="52">
        <f t="shared" si="2"/>
        <v>6.7999999999999991E-2</v>
      </c>
      <c r="S48" s="54">
        <f t="shared" si="19"/>
        <v>45</v>
      </c>
      <c r="T48" s="54">
        <f t="shared" si="20"/>
        <v>0</v>
      </c>
      <c r="U48" s="54">
        <f t="shared" si="21"/>
        <v>520</v>
      </c>
      <c r="V48" s="55">
        <f t="shared" si="22"/>
        <v>6.0999999999999999E-2</v>
      </c>
      <c r="W48" s="55">
        <f t="shared" si="3"/>
        <v>0</v>
      </c>
      <c r="X48" s="52">
        <f t="shared" si="23"/>
        <v>25.74</v>
      </c>
      <c r="Y48" s="55">
        <f t="shared" si="24"/>
        <v>-5.730833333333333</v>
      </c>
      <c r="Z48" s="52"/>
      <c r="AA48" s="50">
        <v>0.35</v>
      </c>
      <c r="AB48" s="50">
        <v>0.35</v>
      </c>
      <c r="AC48" s="50">
        <v>0.35</v>
      </c>
      <c r="AD48" s="50" t="s">
        <v>60</v>
      </c>
      <c r="AE48" s="50">
        <f t="shared" si="4"/>
        <v>186.45999999999998</v>
      </c>
      <c r="AF48" s="50">
        <f t="shared" si="5"/>
        <v>227.88</v>
      </c>
      <c r="AG48" s="51" t="str">
        <f t="shared" si="6"/>
        <v>186.46 227.88</v>
      </c>
      <c r="AH48" s="50">
        <v>12</v>
      </c>
      <c r="AI48" s="56">
        <f t="shared" si="7"/>
        <v>77.710000000000008</v>
      </c>
      <c r="AJ48" s="56">
        <f t="shared" si="8"/>
        <v>94.97</v>
      </c>
      <c r="AK48" s="51" t="str">
        <f t="shared" si="9"/>
        <v>77.71 94.97</v>
      </c>
      <c r="AL48" s="54">
        <f t="shared" si="10"/>
        <v>145</v>
      </c>
      <c r="AM48" s="54">
        <f t="shared" si="11"/>
        <v>250</v>
      </c>
      <c r="AN48" s="50">
        <v>2383.9</v>
      </c>
      <c r="AO48" s="50">
        <v>226.7</v>
      </c>
      <c r="AP48" s="50">
        <v>95</v>
      </c>
      <c r="AQ48" s="50">
        <v>30</v>
      </c>
      <c r="AR48" s="58">
        <f t="shared" si="12"/>
        <v>0.80742798552307771</v>
      </c>
      <c r="AS48" s="56">
        <f t="shared" si="13"/>
        <v>1924.8275746884651</v>
      </c>
      <c r="AT48" s="56">
        <f t="shared" si="14"/>
        <v>197.42132309316551</v>
      </c>
      <c r="AU48" s="59">
        <f t="shared" si="15"/>
        <v>82.183188106073175</v>
      </c>
      <c r="AV48" s="261">
        <v>1921.8400911420295</v>
      </c>
      <c r="AW48" s="261">
        <v>197.5069964804334</v>
      </c>
      <c r="AX48" s="261">
        <v>82.093281630882302</v>
      </c>
      <c r="AY48" s="261"/>
      <c r="AZ48" s="261"/>
      <c r="BA48" s="261"/>
      <c r="BB48" s="261"/>
      <c r="BC48" s="261"/>
      <c r="BD48" s="261"/>
      <c r="BE48" s="261"/>
      <c r="BF48" s="261"/>
      <c r="BG48" s="288"/>
      <c r="BH48" s="261"/>
      <c r="BI48" s="285"/>
      <c r="BJ48" s="285"/>
      <c r="BK48" s="261"/>
      <c r="BL48" s="261">
        <f t="shared" si="16"/>
        <v>0</v>
      </c>
      <c r="BM48" s="261" t="e">
        <f>#REF!</f>
        <v>#REF!</v>
      </c>
      <c r="BN48" s="261"/>
      <c r="BO48" s="261"/>
      <c r="BP48" s="261">
        <f t="shared" si="17"/>
        <v>0</v>
      </c>
      <c r="BQ48" s="261" t="e">
        <f>#REF!</f>
        <v>#REF!</v>
      </c>
      <c r="BR48" s="261"/>
      <c r="BS48" s="288"/>
      <c r="BT48" s="261"/>
    </row>
    <row r="49" spans="1:72" s="42" customFormat="1" ht="55.2" customHeight="1" x14ac:dyDescent="0.3">
      <c r="A49" s="44">
        <v>46</v>
      </c>
      <c r="B49" s="45">
        <v>585</v>
      </c>
      <c r="C49" s="45" t="s">
        <v>63</v>
      </c>
      <c r="D49" s="45">
        <v>40000</v>
      </c>
      <c r="E49" s="44">
        <v>0.56000000000000005</v>
      </c>
      <c r="F49" s="37">
        <v>0.24399999999999999</v>
      </c>
      <c r="G49" s="37">
        <v>0.18</v>
      </c>
      <c r="H49" s="37">
        <v>0.14599999999999999</v>
      </c>
      <c r="I49" s="37">
        <v>0.111</v>
      </c>
      <c r="J49" s="37">
        <v>6.5000000000000002E-2</v>
      </c>
      <c r="K49" s="37">
        <v>5.1000000000000004E-2</v>
      </c>
      <c r="L49" s="37">
        <v>3.5000000000000003E-2</v>
      </c>
      <c r="M49" s="37" t="str">
        <f t="shared" si="0"/>
        <v>0.244,0.18,0.146,0.111,0.065,0.051,0.035</v>
      </c>
      <c r="N49" s="37" t="s">
        <v>59</v>
      </c>
      <c r="O49" s="37"/>
      <c r="P49" s="38">
        <f t="shared" si="1"/>
        <v>585</v>
      </c>
      <c r="Q49" s="36">
        <f t="shared" si="18"/>
        <v>65</v>
      </c>
      <c r="R49" s="37">
        <f t="shared" si="2"/>
        <v>9.8000000000000004E-2</v>
      </c>
      <c r="S49" s="36">
        <f t="shared" si="19"/>
        <v>46</v>
      </c>
      <c r="T49" s="36">
        <f t="shared" si="20"/>
        <v>65</v>
      </c>
      <c r="U49" s="36">
        <f t="shared" si="21"/>
        <v>585</v>
      </c>
      <c r="V49" s="39">
        <f t="shared" si="22"/>
        <v>8.299999999999999E-2</v>
      </c>
      <c r="W49" s="39">
        <f t="shared" si="3"/>
        <v>5.3949999999999996</v>
      </c>
      <c r="X49" s="37">
        <f t="shared" si="23"/>
        <v>31.134999999999998</v>
      </c>
      <c r="Y49" s="39">
        <f t="shared" si="24"/>
        <v>-4.2696874999999963</v>
      </c>
      <c r="Z49" s="37"/>
      <c r="AA49" s="44">
        <v>0.35</v>
      </c>
      <c r="AB49" s="44">
        <v>0.35</v>
      </c>
      <c r="AC49" s="44">
        <v>0.35</v>
      </c>
      <c r="AD49" s="44" t="s">
        <v>60</v>
      </c>
      <c r="AE49" s="44">
        <f t="shared" si="4"/>
        <v>186.45999999999998</v>
      </c>
      <c r="AF49" s="44">
        <f t="shared" si="5"/>
        <v>227.88</v>
      </c>
      <c r="AG49" s="45" t="str">
        <f t="shared" si="6"/>
        <v>186.46 227.88</v>
      </c>
      <c r="AH49" s="44">
        <v>12</v>
      </c>
      <c r="AI49" s="47">
        <f t="shared" si="7"/>
        <v>77.710000000000008</v>
      </c>
      <c r="AJ49" s="47">
        <f t="shared" si="8"/>
        <v>94.97</v>
      </c>
      <c r="AK49" s="45" t="str">
        <f t="shared" si="9"/>
        <v>77.71 94.97</v>
      </c>
      <c r="AL49" s="36">
        <f t="shared" si="10"/>
        <v>145</v>
      </c>
      <c r="AM49" s="36">
        <f t="shared" si="11"/>
        <v>250</v>
      </c>
      <c r="AN49" s="44">
        <v>2380.6</v>
      </c>
      <c r="AO49" s="44">
        <v>227.8</v>
      </c>
      <c r="AP49" s="44">
        <v>94.9</v>
      </c>
      <c r="AQ49" s="35">
        <v>30</v>
      </c>
      <c r="AR49" s="46">
        <f t="shared" si="12"/>
        <v>0.80742798552307771</v>
      </c>
      <c r="AS49" s="47">
        <f t="shared" si="13"/>
        <v>1922.1630623362387</v>
      </c>
      <c r="AT49" s="47">
        <f t="shared" si="14"/>
        <v>198.36295065169023</v>
      </c>
      <c r="AU49" s="48">
        <f t="shared" si="15"/>
        <v>82.093281630882302</v>
      </c>
      <c r="AV49" s="256">
        <v>1919.5792927825651</v>
      </c>
      <c r="AW49" s="256">
        <v>197.33563549510538</v>
      </c>
      <c r="AX49" s="256">
        <v>82.093281630882302</v>
      </c>
      <c r="AY49" s="256">
        <v>2.143E-4</v>
      </c>
      <c r="AZ49" s="256">
        <f>AY49*10^6</f>
        <v>214.3</v>
      </c>
      <c r="BA49" s="256">
        <f>(1/($BI$4*10^6/(0.711*10^-4*(1/AV49)^0.854))^(1/3.89))*10^6</f>
        <v>195.30677992838011</v>
      </c>
      <c r="BB49" s="256" t="str">
        <f>IF(AZ49&lt;BA49,"Safe","Unsafe")</f>
        <v>Unsafe</v>
      </c>
      <c r="BC49" s="256">
        <v>4.9989999999999995E-4</v>
      </c>
      <c r="BD49" s="256">
        <f>BC49*10^6</f>
        <v>499.9</v>
      </c>
      <c r="BE49" s="256">
        <f>(1/((($BI$4*10^6/(1.41*10^-8)))^(1/4.5337)))*10^6</f>
        <v>416.02417627014421</v>
      </c>
      <c r="BF49" s="256" t="str">
        <f>IF(BD49&lt;BE49,"Safe","Unsafe")</f>
        <v>Unsafe</v>
      </c>
      <c r="BG49" s="256">
        <f>+(0.711*10^-4*(1/AY49)^3.89*(1/AV49)^0.854)/10^6</f>
        <v>20.909102096121067</v>
      </c>
      <c r="BH49" s="256">
        <f>+(1.41*10^-8*(1/BC49)^4.5337)/10^6</f>
        <v>13.046458452473567</v>
      </c>
      <c r="BI49" s="289">
        <v>30</v>
      </c>
      <c r="BJ49" s="289">
        <v>25</v>
      </c>
      <c r="BK49" s="256">
        <v>1.8469999999999999E-4</v>
      </c>
      <c r="BL49" s="256">
        <f t="shared" si="16"/>
        <v>184.7</v>
      </c>
      <c r="BM49" s="256">
        <f>BA49</f>
        <v>195.30677992838011</v>
      </c>
      <c r="BN49" s="256" t="str">
        <f>IF(BL49&lt;BM49,"Safe","Unsafe")</f>
        <v>Safe</v>
      </c>
      <c r="BO49" s="256">
        <v>4.1330000000000002E-4</v>
      </c>
      <c r="BP49" s="256">
        <f>BO49*10^6</f>
        <v>413.3</v>
      </c>
      <c r="BQ49" s="256">
        <f>BE49</f>
        <v>416.02417627014421</v>
      </c>
      <c r="BR49" s="256" t="str">
        <f>IF(BP49&lt;BQ49,"Safe","Unsafe")</f>
        <v>Safe</v>
      </c>
      <c r="BS49" s="256">
        <f>+(0.711*10^-4*(1/BK49)^3.89*(1/AV49)^0.854)/10^6</f>
        <v>37.27824045372126</v>
      </c>
      <c r="BT49" s="256">
        <f>+(1.41*10^-8*(1/BO49)^4.5337)/10^6</f>
        <v>30.906985239020564</v>
      </c>
    </row>
    <row r="50" spans="1:72" s="42" customFormat="1" ht="55.2" customHeight="1" x14ac:dyDescent="0.3">
      <c r="A50" s="44">
        <v>47</v>
      </c>
      <c r="B50" s="45">
        <v>585</v>
      </c>
      <c r="C50" s="45" t="s">
        <v>64</v>
      </c>
      <c r="D50" s="45">
        <v>40000</v>
      </c>
      <c r="E50" s="44">
        <v>0.56000000000000005</v>
      </c>
      <c r="F50" s="37">
        <v>0.26600000000000001</v>
      </c>
      <c r="G50" s="37">
        <v>0.20100000000000001</v>
      </c>
      <c r="H50" s="37">
        <v>0.17100000000000001</v>
      </c>
      <c r="I50" s="37">
        <v>0.125</v>
      </c>
      <c r="J50" s="37">
        <v>7.2999999999999995E-2</v>
      </c>
      <c r="K50" s="37">
        <v>5.5E-2</v>
      </c>
      <c r="L50" s="37">
        <v>3.6000000000000004E-2</v>
      </c>
      <c r="M50" s="37" t="str">
        <f t="shared" si="0"/>
        <v>0.266,0.201,0.171,0.125,0.073,0.055,0.036</v>
      </c>
      <c r="N50" s="37" t="s">
        <v>59</v>
      </c>
      <c r="O50" s="37"/>
      <c r="P50" s="38">
        <f t="shared" si="1"/>
        <v>585</v>
      </c>
      <c r="Q50" s="36">
        <f t="shared" si="18"/>
        <v>0</v>
      </c>
      <c r="R50" s="37">
        <f t="shared" si="2"/>
        <v>9.5000000000000001E-2</v>
      </c>
      <c r="S50" s="36">
        <f t="shared" si="19"/>
        <v>47</v>
      </c>
      <c r="T50" s="36">
        <f t="shared" si="20"/>
        <v>0</v>
      </c>
      <c r="U50" s="36">
        <f t="shared" si="21"/>
        <v>585</v>
      </c>
      <c r="V50" s="39">
        <f t="shared" si="22"/>
        <v>9.6500000000000002E-2</v>
      </c>
      <c r="W50" s="39">
        <f t="shared" si="3"/>
        <v>0</v>
      </c>
      <c r="X50" s="37">
        <f t="shared" si="23"/>
        <v>31.134999999999998</v>
      </c>
      <c r="Y50" s="39">
        <f t="shared" si="24"/>
        <v>-4.2696874999999963</v>
      </c>
      <c r="Z50" s="37"/>
      <c r="AA50" s="44">
        <v>0.35</v>
      </c>
      <c r="AB50" s="44">
        <v>0.35</v>
      </c>
      <c r="AC50" s="44">
        <v>0.35</v>
      </c>
      <c r="AD50" s="44" t="s">
        <v>60</v>
      </c>
      <c r="AE50" s="44">
        <f t="shared" si="4"/>
        <v>186.45999999999998</v>
      </c>
      <c r="AF50" s="44">
        <f t="shared" si="5"/>
        <v>227.88</v>
      </c>
      <c r="AG50" s="45" t="str">
        <f t="shared" si="6"/>
        <v>186.46 227.88</v>
      </c>
      <c r="AH50" s="44">
        <v>12</v>
      </c>
      <c r="AI50" s="47">
        <f t="shared" si="7"/>
        <v>77.710000000000008</v>
      </c>
      <c r="AJ50" s="47">
        <f t="shared" si="8"/>
        <v>94.97</v>
      </c>
      <c r="AK50" s="45" t="str">
        <f t="shared" si="9"/>
        <v>77.71 94.97</v>
      </c>
      <c r="AL50" s="36">
        <f t="shared" si="10"/>
        <v>145</v>
      </c>
      <c r="AM50" s="36">
        <f t="shared" si="11"/>
        <v>250</v>
      </c>
      <c r="AN50" s="44">
        <v>2388.6999999999998</v>
      </c>
      <c r="AO50" s="44">
        <v>226.1</v>
      </c>
      <c r="AP50" s="44">
        <v>95</v>
      </c>
      <c r="AQ50" s="35">
        <v>30</v>
      </c>
      <c r="AR50" s="46">
        <f t="shared" si="12"/>
        <v>0.80742798552307771</v>
      </c>
      <c r="AS50" s="47">
        <f t="shared" si="13"/>
        <v>1928.7032290189757</v>
      </c>
      <c r="AT50" s="47">
        <f t="shared" si="14"/>
        <v>196.90698404054976</v>
      </c>
      <c r="AU50" s="48">
        <f t="shared" si="15"/>
        <v>82.183188106073175</v>
      </c>
      <c r="AV50" s="257"/>
      <c r="AW50" s="257"/>
      <c r="AX50" s="257"/>
      <c r="AY50" s="257"/>
      <c r="AZ50" s="257"/>
      <c r="BA50" s="257"/>
      <c r="BB50" s="257"/>
      <c r="BC50" s="257"/>
      <c r="BD50" s="257"/>
      <c r="BE50" s="257"/>
      <c r="BF50" s="257"/>
      <c r="BG50" s="257"/>
      <c r="BH50" s="257"/>
      <c r="BI50" s="290"/>
      <c r="BJ50" s="290"/>
      <c r="BK50" s="257"/>
      <c r="BL50" s="257">
        <f t="shared" si="16"/>
        <v>0</v>
      </c>
      <c r="BM50" s="257" t="e">
        <f>#REF!</f>
        <v>#REF!</v>
      </c>
      <c r="BN50" s="257"/>
      <c r="BO50" s="257"/>
      <c r="BP50" s="257">
        <f t="shared" si="17"/>
        <v>0</v>
      </c>
      <c r="BQ50" s="257" t="e">
        <f>#REF!</f>
        <v>#REF!</v>
      </c>
      <c r="BR50" s="257"/>
      <c r="BS50" s="257"/>
      <c r="BT50" s="257"/>
    </row>
    <row r="51" spans="1:72" s="42" customFormat="1" ht="55.2" customHeight="1" x14ac:dyDescent="0.3">
      <c r="A51" s="44">
        <v>48</v>
      </c>
      <c r="B51" s="45">
        <v>585</v>
      </c>
      <c r="C51" s="45" t="s">
        <v>65</v>
      </c>
      <c r="D51" s="45">
        <v>40000</v>
      </c>
      <c r="E51" s="44">
        <v>0.56000000000000005</v>
      </c>
      <c r="F51" s="37">
        <v>0.106</v>
      </c>
      <c r="G51" s="37">
        <v>8.4000000000000005E-2</v>
      </c>
      <c r="H51" s="37">
        <v>7.4999999999999997E-2</v>
      </c>
      <c r="I51" s="37">
        <v>6.3E-2</v>
      </c>
      <c r="J51" s="37">
        <v>4.8000000000000001E-2</v>
      </c>
      <c r="K51" s="37">
        <v>4.1000000000000002E-2</v>
      </c>
      <c r="L51" s="37">
        <v>3.1E-2</v>
      </c>
      <c r="M51" s="37" t="str">
        <f t="shared" si="0"/>
        <v>0.106,0.084,0.075,0.063,0.048,0.041,0.031</v>
      </c>
      <c r="N51" s="37" t="s">
        <v>59</v>
      </c>
      <c r="O51" s="37"/>
      <c r="P51" s="38">
        <f t="shared" si="1"/>
        <v>585</v>
      </c>
      <c r="Q51" s="36">
        <f t="shared" si="18"/>
        <v>0</v>
      </c>
      <c r="R51" s="37">
        <f t="shared" si="2"/>
        <v>3.1E-2</v>
      </c>
      <c r="S51" s="36">
        <f t="shared" si="19"/>
        <v>48</v>
      </c>
      <c r="T51" s="36">
        <f t="shared" si="20"/>
        <v>0</v>
      </c>
      <c r="U51" s="36">
        <f t="shared" si="21"/>
        <v>585</v>
      </c>
      <c r="V51" s="39">
        <f t="shared" si="22"/>
        <v>6.3E-2</v>
      </c>
      <c r="W51" s="39">
        <f t="shared" si="3"/>
        <v>0</v>
      </c>
      <c r="X51" s="37">
        <f t="shared" si="23"/>
        <v>31.134999999999998</v>
      </c>
      <c r="Y51" s="39">
        <f t="shared" si="24"/>
        <v>-4.2696874999999963</v>
      </c>
      <c r="Z51" s="37"/>
      <c r="AA51" s="44">
        <v>0.35</v>
      </c>
      <c r="AB51" s="44">
        <v>0.35</v>
      </c>
      <c r="AC51" s="44">
        <v>0.35</v>
      </c>
      <c r="AD51" s="44" t="s">
        <v>60</v>
      </c>
      <c r="AE51" s="44">
        <f t="shared" si="4"/>
        <v>186.45999999999998</v>
      </c>
      <c r="AF51" s="44">
        <f t="shared" si="5"/>
        <v>227.88</v>
      </c>
      <c r="AG51" s="45" t="str">
        <f t="shared" si="6"/>
        <v>186.46 227.88</v>
      </c>
      <c r="AH51" s="44">
        <v>12</v>
      </c>
      <c r="AI51" s="47">
        <f t="shared" si="7"/>
        <v>77.710000000000008</v>
      </c>
      <c r="AJ51" s="47">
        <f t="shared" si="8"/>
        <v>94.97</v>
      </c>
      <c r="AK51" s="45" t="str">
        <f t="shared" si="9"/>
        <v>77.71 94.97</v>
      </c>
      <c r="AL51" s="36">
        <f t="shared" si="10"/>
        <v>145</v>
      </c>
      <c r="AM51" s="36">
        <f t="shared" si="11"/>
        <v>250</v>
      </c>
      <c r="AN51" s="44">
        <v>2396.8000000000002</v>
      </c>
      <c r="AO51" s="44">
        <v>227.3</v>
      </c>
      <c r="AP51" s="44">
        <v>95</v>
      </c>
      <c r="AQ51" s="35">
        <v>30</v>
      </c>
      <c r="AR51" s="46">
        <f t="shared" si="12"/>
        <v>0.80742798552307771</v>
      </c>
      <c r="AS51" s="47">
        <f t="shared" si="13"/>
        <v>1935.2433957017129</v>
      </c>
      <c r="AT51" s="47">
        <f t="shared" si="14"/>
        <v>197.9351505563051</v>
      </c>
      <c r="AU51" s="48">
        <f t="shared" si="15"/>
        <v>82.183188106073175</v>
      </c>
      <c r="AV51" s="257"/>
      <c r="AW51" s="257"/>
      <c r="AX51" s="257"/>
      <c r="AY51" s="257"/>
      <c r="AZ51" s="257"/>
      <c r="BA51" s="257"/>
      <c r="BB51" s="257"/>
      <c r="BC51" s="257"/>
      <c r="BD51" s="257"/>
      <c r="BE51" s="257"/>
      <c r="BF51" s="257"/>
      <c r="BG51" s="257"/>
      <c r="BH51" s="257"/>
      <c r="BI51" s="290"/>
      <c r="BJ51" s="290"/>
      <c r="BK51" s="257"/>
      <c r="BL51" s="257">
        <f t="shared" si="16"/>
        <v>0</v>
      </c>
      <c r="BM51" s="257" t="e">
        <f>#REF!</f>
        <v>#REF!</v>
      </c>
      <c r="BN51" s="257"/>
      <c r="BO51" s="257"/>
      <c r="BP51" s="257">
        <f t="shared" si="17"/>
        <v>0</v>
      </c>
      <c r="BQ51" s="257" t="e">
        <f>#REF!</f>
        <v>#REF!</v>
      </c>
      <c r="BR51" s="257"/>
      <c r="BS51" s="257"/>
      <c r="BT51" s="257"/>
    </row>
    <row r="52" spans="1:72" s="42" customFormat="1" ht="55.2" customHeight="1" x14ac:dyDescent="0.3">
      <c r="A52" s="44">
        <v>49</v>
      </c>
      <c r="B52" s="45">
        <v>585</v>
      </c>
      <c r="C52" s="45" t="s">
        <v>66</v>
      </c>
      <c r="D52" s="45">
        <v>40000</v>
      </c>
      <c r="E52" s="44">
        <v>0.56000000000000005</v>
      </c>
      <c r="F52" s="37">
        <v>0.36699999999999999</v>
      </c>
      <c r="G52" s="37">
        <v>0.26500000000000001</v>
      </c>
      <c r="H52" s="37">
        <v>0.20499999999999999</v>
      </c>
      <c r="I52" s="37">
        <v>0.13300000000000001</v>
      </c>
      <c r="J52" s="37">
        <v>5.6000000000000001E-2</v>
      </c>
      <c r="K52" s="37">
        <v>3.6000000000000004E-2</v>
      </c>
      <c r="L52" s="37">
        <v>2.5000000000000001E-2</v>
      </c>
      <c r="M52" s="37" t="str">
        <f t="shared" si="0"/>
        <v>0.367,0.265,0.205,0.133,0.056,0.036,0.025</v>
      </c>
      <c r="N52" s="37" t="s">
        <v>59</v>
      </c>
      <c r="O52" s="37"/>
      <c r="P52" s="38">
        <f t="shared" si="1"/>
        <v>585</v>
      </c>
      <c r="Q52" s="36">
        <f t="shared" si="18"/>
        <v>0</v>
      </c>
      <c r="R52" s="37">
        <f t="shared" si="2"/>
        <v>0.16200000000000001</v>
      </c>
      <c r="S52" s="36">
        <f t="shared" si="19"/>
        <v>49</v>
      </c>
      <c r="T52" s="36">
        <f t="shared" si="20"/>
        <v>0</v>
      </c>
      <c r="U52" s="36">
        <f t="shared" si="21"/>
        <v>585</v>
      </c>
      <c r="V52" s="39">
        <f t="shared" si="22"/>
        <v>9.6500000000000002E-2</v>
      </c>
      <c r="W52" s="39">
        <f t="shared" si="3"/>
        <v>0</v>
      </c>
      <c r="X52" s="37">
        <f t="shared" si="23"/>
        <v>31.134999999999998</v>
      </c>
      <c r="Y52" s="39">
        <f t="shared" si="24"/>
        <v>-4.2696874999999963</v>
      </c>
      <c r="Z52" s="37"/>
      <c r="AA52" s="44">
        <v>0.35</v>
      </c>
      <c r="AB52" s="44">
        <v>0.35</v>
      </c>
      <c r="AC52" s="44">
        <v>0.35</v>
      </c>
      <c r="AD52" s="44" t="s">
        <v>60</v>
      </c>
      <c r="AE52" s="44">
        <f t="shared" si="4"/>
        <v>186.45999999999998</v>
      </c>
      <c r="AF52" s="44">
        <f t="shared" si="5"/>
        <v>227.88</v>
      </c>
      <c r="AG52" s="45" t="str">
        <f t="shared" si="6"/>
        <v>186.46 227.88</v>
      </c>
      <c r="AH52" s="44">
        <v>12</v>
      </c>
      <c r="AI52" s="47">
        <f t="shared" si="7"/>
        <v>77.710000000000008</v>
      </c>
      <c r="AJ52" s="47">
        <f t="shared" si="8"/>
        <v>94.97</v>
      </c>
      <c r="AK52" s="45" t="str">
        <f t="shared" si="9"/>
        <v>77.71 94.97</v>
      </c>
      <c r="AL52" s="36">
        <f t="shared" si="10"/>
        <v>145</v>
      </c>
      <c r="AM52" s="36">
        <f t="shared" si="11"/>
        <v>250</v>
      </c>
      <c r="AN52" s="44">
        <v>2340.3000000000002</v>
      </c>
      <c r="AO52" s="44">
        <v>225.7</v>
      </c>
      <c r="AP52" s="44">
        <v>95</v>
      </c>
      <c r="AQ52" s="35">
        <v>30</v>
      </c>
      <c r="AR52" s="46">
        <f t="shared" si="12"/>
        <v>0.80742798552307771</v>
      </c>
      <c r="AS52" s="47">
        <f t="shared" si="13"/>
        <v>1889.623714519659</v>
      </c>
      <c r="AT52" s="47">
        <f t="shared" si="14"/>
        <v>196.5638061999546</v>
      </c>
      <c r="AU52" s="48">
        <f t="shared" si="15"/>
        <v>82.183188106073175</v>
      </c>
      <c r="AV52" s="257"/>
      <c r="AW52" s="257"/>
      <c r="AX52" s="257"/>
      <c r="AY52" s="257"/>
      <c r="AZ52" s="257"/>
      <c r="BA52" s="257"/>
      <c r="BB52" s="257"/>
      <c r="BC52" s="257"/>
      <c r="BD52" s="257"/>
      <c r="BE52" s="257"/>
      <c r="BF52" s="257"/>
      <c r="BG52" s="257"/>
      <c r="BH52" s="257"/>
      <c r="BI52" s="290"/>
      <c r="BJ52" s="290"/>
      <c r="BK52" s="257"/>
      <c r="BL52" s="257">
        <f t="shared" si="16"/>
        <v>0</v>
      </c>
      <c r="BM52" s="257" t="e">
        <f>#REF!</f>
        <v>#REF!</v>
      </c>
      <c r="BN52" s="257"/>
      <c r="BO52" s="257"/>
      <c r="BP52" s="257">
        <f t="shared" si="17"/>
        <v>0</v>
      </c>
      <c r="BQ52" s="257" t="e">
        <f>#REF!</f>
        <v>#REF!</v>
      </c>
      <c r="BR52" s="257"/>
      <c r="BS52" s="257"/>
      <c r="BT52" s="257"/>
    </row>
    <row r="53" spans="1:72" s="42" customFormat="1" ht="55.2" customHeight="1" x14ac:dyDescent="0.3">
      <c r="A53" s="44">
        <v>50</v>
      </c>
      <c r="B53" s="45">
        <v>585</v>
      </c>
      <c r="C53" s="45" t="s">
        <v>67</v>
      </c>
      <c r="D53" s="45">
        <v>40000</v>
      </c>
      <c r="E53" s="44">
        <v>0.56000000000000005</v>
      </c>
      <c r="F53" s="37">
        <v>0.307</v>
      </c>
      <c r="G53" s="37">
        <v>0.23899999999999999</v>
      </c>
      <c r="H53" s="37">
        <v>0.20300000000000001</v>
      </c>
      <c r="I53" s="37">
        <v>0.15</v>
      </c>
      <c r="J53" s="37">
        <v>8.6999999999999994E-2</v>
      </c>
      <c r="K53" s="37">
        <v>6.6000000000000003E-2</v>
      </c>
      <c r="L53" s="37">
        <v>4.3000000000000003E-2</v>
      </c>
      <c r="M53" s="37" t="str">
        <f t="shared" si="0"/>
        <v>0.307,0.239,0.203,0.15,0.087,0.066,0.043</v>
      </c>
      <c r="N53" s="37" t="s">
        <v>59</v>
      </c>
      <c r="O53" s="37"/>
      <c r="P53" s="38">
        <f t="shared" si="1"/>
        <v>585</v>
      </c>
      <c r="Q53" s="36">
        <f t="shared" si="18"/>
        <v>0</v>
      </c>
      <c r="R53" s="37">
        <f t="shared" si="2"/>
        <v>0.10399999999999998</v>
      </c>
      <c r="S53" s="36">
        <f t="shared" si="19"/>
        <v>50</v>
      </c>
      <c r="T53" s="36">
        <f t="shared" si="20"/>
        <v>0</v>
      </c>
      <c r="U53" s="36">
        <f t="shared" si="21"/>
        <v>585</v>
      </c>
      <c r="V53" s="39">
        <f t="shared" si="22"/>
        <v>0.13300000000000001</v>
      </c>
      <c r="W53" s="39">
        <f t="shared" si="3"/>
        <v>0</v>
      </c>
      <c r="X53" s="37">
        <f t="shared" si="23"/>
        <v>31.134999999999998</v>
      </c>
      <c r="Y53" s="39">
        <f t="shared" si="24"/>
        <v>-4.2696874999999963</v>
      </c>
      <c r="Z53" s="37"/>
      <c r="AA53" s="44">
        <v>0.35</v>
      </c>
      <c r="AB53" s="44">
        <v>0.35</v>
      </c>
      <c r="AC53" s="44">
        <v>0.35</v>
      </c>
      <c r="AD53" s="44" t="s">
        <v>60</v>
      </c>
      <c r="AE53" s="44">
        <f t="shared" si="4"/>
        <v>186.45999999999998</v>
      </c>
      <c r="AF53" s="44">
        <f t="shared" si="5"/>
        <v>227.88</v>
      </c>
      <c r="AG53" s="45" t="str">
        <f t="shared" si="6"/>
        <v>186.46 227.88</v>
      </c>
      <c r="AH53" s="44">
        <v>12</v>
      </c>
      <c r="AI53" s="47">
        <f t="shared" si="7"/>
        <v>77.710000000000008</v>
      </c>
      <c r="AJ53" s="47">
        <f t="shared" si="8"/>
        <v>94.97</v>
      </c>
      <c r="AK53" s="45" t="str">
        <f t="shared" si="9"/>
        <v>77.71 94.97</v>
      </c>
      <c r="AL53" s="36">
        <f t="shared" si="10"/>
        <v>145</v>
      </c>
      <c r="AM53" s="36">
        <f t="shared" si="11"/>
        <v>250</v>
      </c>
      <c r="AN53" s="44">
        <v>2338.6999999999998</v>
      </c>
      <c r="AO53" s="44">
        <v>227.3</v>
      </c>
      <c r="AP53" s="44">
        <v>95</v>
      </c>
      <c r="AQ53" s="35">
        <v>30</v>
      </c>
      <c r="AR53" s="46">
        <f t="shared" si="12"/>
        <v>0.80742798552307771</v>
      </c>
      <c r="AS53" s="47">
        <f t="shared" si="13"/>
        <v>1888.3318297428216</v>
      </c>
      <c r="AT53" s="47">
        <f t="shared" si="14"/>
        <v>197.9351505563051</v>
      </c>
      <c r="AU53" s="48">
        <f t="shared" si="15"/>
        <v>82.183188106073175</v>
      </c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90"/>
      <c r="BJ53" s="290"/>
      <c r="BK53" s="257"/>
      <c r="BL53" s="257">
        <f t="shared" si="16"/>
        <v>0</v>
      </c>
      <c r="BM53" s="257" t="e">
        <f>#REF!</f>
        <v>#REF!</v>
      </c>
      <c r="BN53" s="257"/>
      <c r="BO53" s="257"/>
      <c r="BP53" s="257">
        <f t="shared" si="17"/>
        <v>0</v>
      </c>
      <c r="BQ53" s="257" t="e">
        <f>#REF!</f>
        <v>#REF!</v>
      </c>
      <c r="BR53" s="257"/>
      <c r="BS53" s="257"/>
      <c r="BT53" s="257"/>
    </row>
    <row r="54" spans="1:72" s="42" customFormat="1" ht="55.2" customHeight="1" x14ac:dyDescent="0.3">
      <c r="A54" s="44">
        <v>51</v>
      </c>
      <c r="B54" s="45">
        <v>650</v>
      </c>
      <c r="C54" s="45" t="s">
        <v>63</v>
      </c>
      <c r="D54" s="45">
        <v>40000</v>
      </c>
      <c r="E54" s="44">
        <v>0.56000000000000005</v>
      </c>
      <c r="F54" s="37">
        <v>0.2</v>
      </c>
      <c r="G54" s="37">
        <v>0.15</v>
      </c>
      <c r="H54" s="37">
        <v>0.127</v>
      </c>
      <c r="I54" s="37">
        <v>9.7000000000000003E-2</v>
      </c>
      <c r="J54" s="37">
        <v>5.7000000000000002E-2</v>
      </c>
      <c r="K54" s="37">
        <v>4.3999999999999997E-2</v>
      </c>
      <c r="L54" s="37">
        <v>2.8000000000000001E-2</v>
      </c>
      <c r="M54" s="37" t="str">
        <f t="shared" si="0"/>
        <v>0.2,0.15,0.127,0.097,0.057,0.044,0.028</v>
      </c>
      <c r="N54" s="37" t="s">
        <v>59</v>
      </c>
      <c r="O54" s="37"/>
      <c r="P54" s="38">
        <f t="shared" si="1"/>
        <v>650</v>
      </c>
      <c r="Q54" s="36">
        <f t="shared" si="18"/>
        <v>65</v>
      </c>
      <c r="R54" s="37">
        <f t="shared" si="2"/>
        <v>7.3000000000000009E-2</v>
      </c>
      <c r="S54" s="36">
        <f t="shared" si="19"/>
        <v>51</v>
      </c>
      <c r="T54" s="36">
        <f t="shared" si="20"/>
        <v>65</v>
      </c>
      <c r="U54" s="36">
        <f t="shared" si="21"/>
        <v>650</v>
      </c>
      <c r="V54" s="39">
        <f t="shared" si="22"/>
        <v>8.8499999999999995E-2</v>
      </c>
      <c r="W54" s="39">
        <f t="shared" si="3"/>
        <v>5.7524999999999995</v>
      </c>
      <c r="X54" s="37">
        <f t="shared" si="23"/>
        <v>36.887499999999996</v>
      </c>
      <c r="Y54" s="39">
        <f t="shared" si="24"/>
        <v>-2.4510416666666686</v>
      </c>
      <c r="Z54" s="37"/>
      <c r="AA54" s="44">
        <v>0.35</v>
      </c>
      <c r="AB54" s="44">
        <v>0.35</v>
      </c>
      <c r="AC54" s="44">
        <v>0.35</v>
      </c>
      <c r="AD54" s="44" t="s">
        <v>60</v>
      </c>
      <c r="AE54" s="44">
        <f t="shared" si="4"/>
        <v>186.45999999999998</v>
      </c>
      <c r="AF54" s="44">
        <f t="shared" si="5"/>
        <v>227.88</v>
      </c>
      <c r="AG54" s="45" t="str">
        <f t="shared" si="6"/>
        <v>186.46 227.88</v>
      </c>
      <c r="AH54" s="44">
        <v>12</v>
      </c>
      <c r="AI54" s="47">
        <f t="shared" si="7"/>
        <v>77.710000000000008</v>
      </c>
      <c r="AJ54" s="47">
        <f t="shared" si="8"/>
        <v>94.97</v>
      </c>
      <c r="AK54" s="45" t="str">
        <f t="shared" si="9"/>
        <v>77.71 94.97</v>
      </c>
      <c r="AL54" s="36">
        <f t="shared" si="10"/>
        <v>145</v>
      </c>
      <c r="AM54" s="36">
        <f t="shared" si="11"/>
        <v>250</v>
      </c>
      <c r="AN54" s="44">
        <v>2379</v>
      </c>
      <c r="AO54" s="44">
        <v>227.5</v>
      </c>
      <c r="AP54" s="44">
        <v>94.9</v>
      </c>
      <c r="AQ54" s="35">
        <v>30</v>
      </c>
      <c r="AR54" s="46">
        <f t="shared" si="12"/>
        <v>0.80742798552307771</v>
      </c>
      <c r="AS54" s="47">
        <f t="shared" si="13"/>
        <v>1920.8711775594018</v>
      </c>
      <c r="AT54" s="47">
        <f t="shared" si="14"/>
        <v>198.10631301214815</v>
      </c>
      <c r="AU54" s="48">
        <f t="shared" si="15"/>
        <v>82.093281630882302</v>
      </c>
      <c r="AV54" s="257"/>
      <c r="AW54" s="257"/>
      <c r="AX54" s="257"/>
      <c r="AY54" s="257"/>
      <c r="AZ54" s="257"/>
      <c r="BA54" s="257"/>
      <c r="BB54" s="257"/>
      <c r="BC54" s="257"/>
      <c r="BD54" s="257"/>
      <c r="BE54" s="257"/>
      <c r="BF54" s="257"/>
      <c r="BG54" s="257"/>
      <c r="BH54" s="257"/>
      <c r="BI54" s="290"/>
      <c r="BJ54" s="290"/>
      <c r="BK54" s="257"/>
      <c r="BL54" s="257">
        <f t="shared" si="16"/>
        <v>0</v>
      </c>
      <c r="BM54" s="257" t="e">
        <f>#REF!</f>
        <v>#REF!</v>
      </c>
      <c r="BN54" s="257"/>
      <c r="BO54" s="257"/>
      <c r="BP54" s="257">
        <f t="shared" si="17"/>
        <v>0</v>
      </c>
      <c r="BQ54" s="257" t="e">
        <f>#REF!</f>
        <v>#REF!</v>
      </c>
      <c r="BR54" s="257"/>
      <c r="BS54" s="257"/>
      <c r="BT54" s="257"/>
    </row>
    <row r="55" spans="1:72" s="42" customFormat="1" ht="55.2" customHeight="1" x14ac:dyDescent="0.3">
      <c r="A55" s="44">
        <v>52</v>
      </c>
      <c r="B55" s="45">
        <v>650</v>
      </c>
      <c r="C55" s="45" t="s">
        <v>64</v>
      </c>
      <c r="D55" s="45">
        <v>40000</v>
      </c>
      <c r="E55" s="44">
        <v>0.56000000000000005</v>
      </c>
      <c r="F55" s="37">
        <v>0.16400000000000001</v>
      </c>
      <c r="G55" s="37">
        <v>0.122</v>
      </c>
      <c r="H55" s="37">
        <v>0.10299999999999999</v>
      </c>
      <c r="I55" s="37">
        <v>8.2000000000000003E-2</v>
      </c>
      <c r="J55" s="37">
        <v>5.8000000000000003E-2</v>
      </c>
      <c r="K55" s="37">
        <v>4.5999999999999999E-2</v>
      </c>
      <c r="L55" s="37">
        <v>3.4000000000000002E-2</v>
      </c>
      <c r="M55" s="37" t="str">
        <f t="shared" si="0"/>
        <v>0.164,0.122,0.103,0.082,0.058,0.046,0.034</v>
      </c>
      <c r="N55" s="37" t="s">
        <v>59</v>
      </c>
      <c r="O55" s="37"/>
      <c r="P55" s="38">
        <f t="shared" si="1"/>
        <v>650</v>
      </c>
      <c r="Q55" s="36">
        <f t="shared" si="18"/>
        <v>0</v>
      </c>
      <c r="R55" s="37">
        <f t="shared" si="2"/>
        <v>6.1000000000000013E-2</v>
      </c>
      <c r="S55" s="36">
        <f t="shared" si="19"/>
        <v>52</v>
      </c>
      <c r="T55" s="36">
        <f t="shared" si="20"/>
        <v>0</v>
      </c>
      <c r="U55" s="36">
        <f t="shared" si="21"/>
        <v>650</v>
      </c>
      <c r="V55" s="39">
        <f t="shared" si="22"/>
        <v>6.7000000000000004E-2</v>
      </c>
      <c r="W55" s="39">
        <f t="shared" si="3"/>
        <v>0</v>
      </c>
      <c r="X55" s="37">
        <f t="shared" si="23"/>
        <v>36.887499999999996</v>
      </c>
      <c r="Y55" s="39">
        <f t="shared" si="24"/>
        <v>-2.4510416666666686</v>
      </c>
      <c r="Z55" s="37"/>
      <c r="AA55" s="44">
        <v>0.35</v>
      </c>
      <c r="AB55" s="44">
        <v>0.35</v>
      </c>
      <c r="AC55" s="44">
        <v>0.35</v>
      </c>
      <c r="AD55" s="44" t="s">
        <v>60</v>
      </c>
      <c r="AE55" s="44">
        <f t="shared" si="4"/>
        <v>186.45999999999998</v>
      </c>
      <c r="AF55" s="44">
        <f t="shared" si="5"/>
        <v>227.88</v>
      </c>
      <c r="AG55" s="45" t="str">
        <f t="shared" si="6"/>
        <v>186.46 227.88</v>
      </c>
      <c r="AH55" s="44">
        <v>12</v>
      </c>
      <c r="AI55" s="47">
        <f t="shared" si="7"/>
        <v>77.710000000000008</v>
      </c>
      <c r="AJ55" s="47">
        <f t="shared" si="8"/>
        <v>94.97</v>
      </c>
      <c r="AK55" s="45" t="str">
        <f t="shared" si="9"/>
        <v>77.71 94.97</v>
      </c>
      <c r="AL55" s="36">
        <f t="shared" si="10"/>
        <v>145</v>
      </c>
      <c r="AM55" s="36">
        <f t="shared" si="11"/>
        <v>250</v>
      </c>
      <c r="AN55" s="44">
        <v>2383.9</v>
      </c>
      <c r="AO55" s="44">
        <v>227.8</v>
      </c>
      <c r="AP55" s="44">
        <v>94.9</v>
      </c>
      <c r="AQ55" s="35">
        <v>30</v>
      </c>
      <c r="AR55" s="46">
        <f t="shared" si="12"/>
        <v>0.80742798552307771</v>
      </c>
      <c r="AS55" s="47">
        <f t="shared" si="13"/>
        <v>1924.8275746884651</v>
      </c>
      <c r="AT55" s="47">
        <f t="shared" si="14"/>
        <v>198.36295065169023</v>
      </c>
      <c r="AU55" s="48">
        <f t="shared" si="15"/>
        <v>82.093281630882302</v>
      </c>
      <c r="AV55" s="257"/>
      <c r="AW55" s="257"/>
      <c r="AX55" s="257"/>
      <c r="AY55" s="257"/>
      <c r="AZ55" s="257"/>
      <c r="BA55" s="257"/>
      <c r="BB55" s="257"/>
      <c r="BC55" s="257"/>
      <c r="BD55" s="257"/>
      <c r="BE55" s="257"/>
      <c r="BF55" s="257"/>
      <c r="BG55" s="257"/>
      <c r="BH55" s="257"/>
      <c r="BI55" s="290"/>
      <c r="BJ55" s="290"/>
      <c r="BK55" s="257"/>
      <c r="BL55" s="257">
        <f t="shared" si="16"/>
        <v>0</v>
      </c>
      <c r="BM55" s="257" t="e">
        <f>#REF!</f>
        <v>#REF!</v>
      </c>
      <c r="BN55" s="257"/>
      <c r="BO55" s="257"/>
      <c r="BP55" s="257">
        <f t="shared" si="17"/>
        <v>0</v>
      </c>
      <c r="BQ55" s="257" t="e">
        <f>#REF!</f>
        <v>#REF!</v>
      </c>
      <c r="BR55" s="257"/>
      <c r="BS55" s="257"/>
      <c r="BT55" s="257"/>
    </row>
    <row r="56" spans="1:72" s="42" customFormat="1" ht="55.2" customHeight="1" x14ac:dyDescent="0.3">
      <c r="A56" s="44">
        <v>53</v>
      </c>
      <c r="B56" s="45">
        <v>650</v>
      </c>
      <c r="C56" s="45" t="s">
        <v>65</v>
      </c>
      <c r="D56" s="45">
        <v>40000</v>
      </c>
      <c r="E56" s="44">
        <v>0.56000000000000005</v>
      </c>
      <c r="F56" s="37">
        <v>0.13500000000000001</v>
      </c>
      <c r="G56" s="37">
        <v>0.10100000000000001</v>
      </c>
      <c r="H56" s="37">
        <v>8.6999999999999994E-2</v>
      </c>
      <c r="I56" s="37">
        <v>7.1000000000000008E-2</v>
      </c>
      <c r="J56" s="37">
        <v>4.9000000000000002E-2</v>
      </c>
      <c r="K56" s="37">
        <v>0.04</v>
      </c>
      <c r="L56" s="37">
        <v>2.9000000000000001E-2</v>
      </c>
      <c r="M56" s="37" t="str">
        <f t="shared" si="0"/>
        <v>0.135,0.101,0.087,0.071,0.049,0.04,0.029</v>
      </c>
      <c r="N56" s="37" t="s">
        <v>59</v>
      </c>
      <c r="O56" s="37"/>
      <c r="P56" s="38">
        <f t="shared" si="1"/>
        <v>650</v>
      </c>
      <c r="Q56" s="36">
        <f t="shared" si="18"/>
        <v>0</v>
      </c>
      <c r="R56" s="37">
        <f t="shared" si="2"/>
        <v>4.8000000000000015E-2</v>
      </c>
      <c r="S56" s="36">
        <f t="shared" si="19"/>
        <v>53</v>
      </c>
      <c r="T56" s="36">
        <f t="shared" si="20"/>
        <v>0</v>
      </c>
      <c r="U56" s="36">
        <f t="shared" si="21"/>
        <v>650</v>
      </c>
      <c r="V56" s="39">
        <f t="shared" si="22"/>
        <v>5.4500000000000014E-2</v>
      </c>
      <c r="W56" s="39">
        <f t="shared" si="3"/>
        <v>0</v>
      </c>
      <c r="X56" s="37">
        <f t="shared" si="23"/>
        <v>36.887499999999996</v>
      </c>
      <c r="Y56" s="39">
        <f t="shared" si="24"/>
        <v>-2.4510416666666686</v>
      </c>
      <c r="Z56" s="37"/>
      <c r="AA56" s="44">
        <v>0.35</v>
      </c>
      <c r="AB56" s="44">
        <v>0.35</v>
      </c>
      <c r="AC56" s="44">
        <v>0.35</v>
      </c>
      <c r="AD56" s="44" t="s">
        <v>60</v>
      </c>
      <c r="AE56" s="44">
        <f t="shared" si="4"/>
        <v>186.45999999999998</v>
      </c>
      <c r="AF56" s="44">
        <f t="shared" si="5"/>
        <v>227.88</v>
      </c>
      <c r="AG56" s="45" t="str">
        <f t="shared" si="6"/>
        <v>186.46 227.88</v>
      </c>
      <c r="AH56" s="44">
        <v>12</v>
      </c>
      <c r="AI56" s="47">
        <f t="shared" si="7"/>
        <v>77.710000000000008</v>
      </c>
      <c r="AJ56" s="47">
        <f t="shared" si="8"/>
        <v>94.97</v>
      </c>
      <c r="AK56" s="45" t="str">
        <f t="shared" si="9"/>
        <v>77.71 94.97</v>
      </c>
      <c r="AL56" s="36">
        <f t="shared" si="10"/>
        <v>145</v>
      </c>
      <c r="AM56" s="36">
        <f t="shared" si="11"/>
        <v>250</v>
      </c>
      <c r="AN56" s="44">
        <v>2396.8000000000002</v>
      </c>
      <c r="AO56" s="44">
        <v>227.4</v>
      </c>
      <c r="AP56" s="44">
        <v>95</v>
      </c>
      <c r="AQ56" s="35">
        <v>30</v>
      </c>
      <c r="AR56" s="46">
        <f t="shared" si="12"/>
        <v>0.80742798552307771</v>
      </c>
      <c r="AS56" s="47">
        <f t="shared" si="13"/>
        <v>1935.2433957017129</v>
      </c>
      <c r="AT56" s="47">
        <f t="shared" si="14"/>
        <v>198.02073885954385</v>
      </c>
      <c r="AU56" s="48">
        <f t="shared" si="15"/>
        <v>82.183188106073175</v>
      </c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7"/>
      <c r="BG56" s="257"/>
      <c r="BH56" s="257"/>
      <c r="BI56" s="290"/>
      <c r="BJ56" s="290"/>
      <c r="BK56" s="257"/>
      <c r="BL56" s="257">
        <f t="shared" si="16"/>
        <v>0</v>
      </c>
      <c r="BM56" s="257" t="e">
        <f>#REF!</f>
        <v>#REF!</v>
      </c>
      <c r="BN56" s="257"/>
      <c r="BO56" s="257"/>
      <c r="BP56" s="257">
        <f t="shared" si="17"/>
        <v>0</v>
      </c>
      <c r="BQ56" s="257" t="e">
        <f>#REF!</f>
        <v>#REF!</v>
      </c>
      <c r="BR56" s="257"/>
      <c r="BS56" s="257"/>
      <c r="BT56" s="257"/>
    </row>
    <row r="57" spans="1:72" s="42" customFormat="1" ht="55.2" customHeight="1" x14ac:dyDescent="0.3">
      <c r="A57" s="44">
        <v>54</v>
      </c>
      <c r="B57" s="45">
        <v>650</v>
      </c>
      <c r="C57" s="45" t="s">
        <v>66</v>
      </c>
      <c r="D57" s="45">
        <v>40000</v>
      </c>
      <c r="E57" s="44">
        <v>0.56000000000000005</v>
      </c>
      <c r="F57" s="37">
        <v>0.14100000000000001</v>
      </c>
      <c r="G57" s="37">
        <v>0.107</v>
      </c>
      <c r="H57" s="37">
        <v>8.8999999999999996E-2</v>
      </c>
      <c r="I57" s="37">
        <v>7.0000000000000007E-2</v>
      </c>
      <c r="J57" s="37">
        <v>4.8000000000000001E-2</v>
      </c>
      <c r="K57" s="37">
        <v>0.04</v>
      </c>
      <c r="L57" s="37">
        <v>2.6000000000000002E-2</v>
      </c>
      <c r="M57" s="37" t="str">
        <f t="shared" si="0"/>
        <v>0.141,0.107,0.089,0.07,0.048,0.04,0.026</v>
      </c>
      <c r="N57" s="37" t="s">
        <v>59</v>
      </c>
      <c r="O57" s="37"/>
      <c r="P57" s="38">
        <f t="shared" si="1"/>
        <v>650</v>
      </c>
      <c r="Q57" s="36">
        <f t="shared" si="18"/>
        <v>0</v>
      </c>
      <c r="R57" s="37">
        <f t="shared" si="2"/>
        <v>5.2000000000000018E-2</v>
      </c>
      <c r="S57" s="36">
        <f t="shared" si="19"/>
        <v>54</v>
      </c>
      <c r="T57" s="36">
        <f t="shared" si="20"/>
        <v>0</v>
      </c>
      <c r="U57" s="36">
        <f t="shared" si="21"/>
        <v>650</v>
      </c>
      <c r="V57" s="39">
        <f t="shared" si="22"/>
        <v>5.0000000000000017E-2</v>
      </c>
      <c r="W57" s="39">
        <f t="shared" si="3"/>
        <v>0</v>
      </c>
      <c r="X57" s="37">
        <f t="shared" si="23"/>
        <v>36.887499999999996</v>
      </c>
      <c r="Y57" s="39">
        <f t="shared" si="24"/>
        <v>-2.4510416666666686</v>
      </c>
      <c r="Z57" s="37"/>
      <c r="AA57" s="44">
        <v>0.35</v>
      </c>
      <c r="AB57" s="44">
        <v>0.35</v>
      </c>
      <c r="AC57" s="44">
        <v>0.35</v>
      </c>
      <c r="AD57" s="44" t="s">
        <v>60</v>
      </c>
      <c r="AE57" s="44">
        <f t="shared" si="4"/>
        <v>186.45999999999998</v>
      </c>
      <c r="AF57" s="44">
        <f t="shared" si="5"/>
        <v>227.88</v>
      </c>
      <c r="AG57" s="45" t="str">
        <f t="shared" si="6"/>
        <v>186.46 227.88</v>
      </c>
      <c r="AH57" s="44">
        <v>12</v>
      </c>
      <c r="AI57" s="47">
        <f t="shared" si="7"/>
        <v>77.710000000000008</v>
      </c>
      <c r="AJ57" s="47">
        <f t="shared" si="8"/>
        <v>94.97</v>
      </c>
      <c r="AK57" s="45" t="str">
        <f t="shared" si="9"/>
        <v>77.71 94.97</v>
      </c>
      <c r="AL57" s="36">
        <f t="shared" si="10"/>
        <v>145</v>
      </c>
      <c r="AM57" s="36">
        <f t="shared" si="11"/>
        <v>250</v>
      </c>
      <c r="AN57" s="44">
        <v>2383.9</v>
      </c>
      <c r="AO57" s="44">
        <v>227.8</v>
      </c>
      <c r="AP57" s="44">
        <v>94.9</v>
      </c>
      <c r="AQ57" s="35">
        <v>30</v>
      </c>
      <c r="AR57" s="46">
        <f t="shared" si="12"/>
        <v>0.80742798552307771</v>
      </c>
      <c r="AS57" s="47">
        <f t="shared" si="13"/>
        <v>1924.8275746884651</v>
      </c>
      <c r="AT57" s="47">
        <f t="shared" si="14"/>
        <v>198.36295065169023</v>
      </c>
      <c r="AU57" s="48">
        <f t="shared" si="15"/>
        <v>82.093281630882302</v>
      </c>
      <c r="AV57" s="257"/>
      <c r="AW57" s="257"/>
      <c r="AX57" s="257"/>
      <c r="AY57" s="257"/>
      <c r="AZ57" s="257"/>
      <c r="BA57" s="257"/>
      <c r="BB57" s="257"/>
      <c r="BC57" s="257"/>
      <c r="BD57" s="257"/>
      <c r="BE57" s="257"/>
      <c r="BF57" s="257"/>
      <c r="BG57" s="257"/>
      <c r="BH57" s="257"/>
      <c r="BI57" s="290"/>
      <c r="BJ57" s="290"/>
      <c r="BK57" s="257"/>
      <c r="BL57" s="257">
        <f t="shared" si="16"/>
        <v>0</v>
      </c>
      <c r="BM57" s="257" t="e">
        <f>#REF!</f>
        <v>#REF!</v>
      </c>
      <c r="BN57" s="257" t="e">
        <f t="shared" ref="BN57" si="31">IF(BL57&lt;BM57,"Safe","Unsafe")</f>
        <v>#REF!</v>
      </c>
      <c r="BO57" s="257"/>
      <c r="BP57" s="257">
        <f t="shared" si="17"/>
        <v>0</v>
      </c>
      <c r="BQ57" s="257" t="e">
        <f>#REF!</f>
        <v>#REF!</v>
      </c>
      <c r="BR57" s="257" t="e">
        <f t="shared" ref="BR57" si="32">IF(BP57&lt;BQ57,"Safe","Unsafe")</f>
        <v>#REF!</v>
      </c>
      <c r="BS57" s="257"/>
      <c r="BT57" s="257"/>
    </row>
    <row r="58" spans="1:72" s="42" customFormat="1" ht="55.2" customHeight="1" x14ac:dyDescent="0.3">
      <c r="A58" s="44">
        <v>55</v>
      </c>
      <c r="B58" s="45">
        <v>650</v>
      </c>
      <c r="C58" s="45" t="s">
        <v>67</v>
      </c>
      <c r="D58" s="45">
        <v>40000</v>
      </c>
      <c r="E58" s="44">
        <v>0.56000000000000005</v>
      </c>
      <c r="F58" s="37">
        <v>0.156</v>
      </c>
      <c r="G58" s="37">
        <v>0.115</v>
      </c>
      <c r="H58" s="37">
        <v>9.4E-2</v>
      </c>
      <c r="I58" s="37">
        <v>7.8E-2</v>
      </c>
      <c r="J58" s="37">
        <v>0.05</v>
      </c>
      <c r="K58" s="37">
        <v>4.1000000000000002E-2</v>
      </c>
      <c r="L58" s="37">
        <v>3.0000000000000002E-2</v>
      </c>
      <c r="M58" s="37" t="str">
        <f t="shared" si="0"/>
        <v>0.156,0.115,0.094,0.078,0.05,0.041,0.03</v>
      </c>
      <c r="N58" s="37" t="s">
        <v>59</v>
      </c>
      <c r="O58" s="37"/>
      <c r="P58" s="38">
        <f t="shared" si="1"/>
        <v>650</v>
      </c>
      <c r="Q58" s="36">
        <f t="shared" si="18"/>
        <v>0</v>
      </c>
      <c r="R58" s="37">
        <f t="shared" si="2"/>
        <v>6.2E-2</v>
      </c>
      <c r="S58" s="36">
        <f t="shared" si="19"/>
        <v>55</v>
      </c>
      <c r="T58" s="36">
        <f t="shared" si="20"/>
        <v>0</v>
      </c>
      <c r="U58" s="36">
        <f t="shared" si="21"/>
        <v>650</v>
      </c>
      <c r="V58" s="39">
        <f t="shared" si="22"/>
        <v>5.7000000000000009E-2</v>
      </c>
      <c r="W58" s="39">
        <f t="shared" si="3"/>
        <v>0</v>
      </c>
      <c r="X58" s="37">
        <f t="shared" si="23"/>
        <v>36.887499999999996</v>
      </c>
      <c r="Y58" s="39">
        <f t="shared" si="24"/>
        <v>-2.4510416666666686</v>
      </c>
      <c r="Z58" s="37"/>
      <c r="AA58" s="44">
        <v>0.35</v>
      </c>
      <c r="AB58" s="44">
        <v>0.35</v>
      </c>
      <c r="AC58" s="44">
        <v>0.35</v>
      </c>
      <c r="AD58" s="44" t="s">
        <v>60</v>
      </c>
      <c r="AE58" s="44">
        <f t="shared" si="4"/>
        <v>186.45999999999998</v>
      </c>
      <c r="AF58" s="44">
        <f t="shared" si="5"/>
        <v>227.88</v>
      </c>
      <c r="AG58" s="45" t="str">
        <f t="shared" si="6"/>
        <v>186.46 227.88</v>
      </c>
      <c r="AH58" s="44">
        <v>12</v>
      </c>
      <c r="AI58" s="47">
        <f t="shared" si="7"/>
        <v>77.710000000000008</v>
      </c>
      <c r="AJ58" s="47">
        <f t="shared" si="8"/>
        <v>94.97</v>
      </c>
      <c r="AK58" s="45" t="str">
        <f t="shared" si="9"/>
        <v>77.71 94.97</v>
      </c>
      <c r="AL58" s="36">
        <f t="shared" si="10"/>
        <v>145</v>
      </c>
      <c r="AM58" s="36">
        <f t="shared" si="11"/>
        <v>250</v>
      </c>
      <c r="AN58" s="44">
        <v>2393.5</v>
      </c>
      <c r="AO58" s="44">
        <v>226.7</v>
      </c>
      <c r="AP58" s="44">
        <v>95</v>
      </c>
      <c r="AQ58" s="35">
        <v>30</v>
      </c>
      <c r="AR58" s="46">
        <f t="shared" si="12"/>
        <v>0.80742798552307771</v>
      </c>
      <c r="AS58" s="47">
        <f t="shared" si="13"/>
        <v>1932.5788833494864</v>
      </c>
      <c r="AT58" s="47">
        <f t="shared" si="14"/>
        <v>197.42132309316551</v>
      </c>
      <c r="AU58" s="48">
        <f t="shared" si="15"/>
        <v>82.183188106073175</v>
      </c>
      <c r="AV58" s="257"/>
      <c r="AW58" s="257"/>
      <c r="AX58" s="257"/>
      <c r="AY58" s="257"/>
      <c r="AZ58" s="257"/>
      <c r="BA58" s="257"/>
      <c r="BB58" s="257"/>
      <c r="BC58" s="257"/>
      <c r="BD58" s="257"/>
      <c r="BE58" s="257"/>
      <c r="BF58" s="257"/>
      <c r="BG58" s="257"/>
      <c r="BH58" s="257"/>
      <c r="BI58" s="290"/>
      <c r="BJ58" s="290"/>
      <c r="BK58" s="257"/>
      <c r="BL58" s="257">
        <f t="shared" si="16"/>
        <v>0</v>
      </c>
      <c r="BM58" s="257" t="e">
        <f>#REF!</f>
        <v>#REF!</v>
      </c>
      <c r="BN58" s="257"/>
      <c r="BO58" s="257"/>
      <c r="BP58" s="257">
        <f t="shared" si="17"/>
        <v>0</v>
      </c>
      <c r="BQ58" s="257" t="e">
        <f>#REF!</f>
        <v>#REF!</v>
      </c>
      <c r="BR58" s="257"/>
      <c r="BS58" s="257"/>
      <c r="BT58" s="257"/>
    </row>
    <row r="59" spans="1:72" s="42" customFormat="1" ht="55.2" customHeight="1" x14ac:dyDescent="0.3">
      <c r="A59" s="44">
        <v>56</v>
      </c>
      <c r="B59" s="45">
        <v>715</v>
      </c>
      <c r="C59" s="45" t="s">
        <v>63</v>
      </c>
      <c r="D59" s="45">
        <v>40000</v>
      </c>
      <c r="E59" s="44">
        <v>0.56000000000000005</v>
      </c>
      <c r="F59" s="37">
        <v>0.19900000000000001</v>
      </c>
      <c r="G59" s="37">
        <v>0.14599999999999999</v>
      </c>
      <c r="H59" s="37">
        <v>0.122</v>
      </c>
      <c r="I59" s="37">
        <v>0.09</v>
      </c>
      <c r="J59" s="37">
        <v>5.5E-2</v>
      </c>
      <c r="K59" s="37">
        <v>4.1000000000000002E-2</v>
      </c>
      <c r="L59" s="37">
        <v>2.8000000000000001E-2</v>
      </c>
      <c r="M59" s="37" t="str">
        <f t="shared" si="0"/>
        <v>0.199,0.146,0.122,0.09,0.055,0.041,0.028</v>
      </c>
      <c r="N59" s="37" t="s">
        <v>59</v>
      </c>
      <c r="O59" s="37"/>
      <c r="P59" s="38">
        <f t="shared" si="1"/>
        <v>715</v>
      </c>
      <c r="Q59" s="36">
        <f t="shared" si="18"/>
        <v>65</v>
      </c>
      <c r="R59" s="37">
        <f t="shared" si="2"/>
        <v>7.7000000000000013E-2</v>
      </c>
      <c r="S59" s="36">
        <f t="shared" si="19"/>
        <v>56</v>
      </c>
      <c r="T59" s="36">
        <f t="shared" si="20"/>
        <v>65</v>
      </c>
      <c r="U59" s="36">
        <f t="shared" si="21"/>
        <v>715</v>
      </c>
      <c r="V59" s="39">
        <f t="shared" si="22"/>
        <v>6.9500000000000006E-2</v>
      </c>
      <c r="W59" s="39">
        <f t="shared" si="3"/>
        <v>4.5175000000000001</v>
      </c>
      <c r="X59" s="37">
        <f t="shared" si="23"/>
        <v>41.404999999999994</v>
      </c>
      <c r="Y59" s="39">
        <f t="shared" si="24"/>
        <v>-1.8673958333333331</v>
      </c>
      <c r="Z59" s="37"/>
      <c r="AA59" s="44">
        <v>0.35</v>
      </c>
      <c r="AB59" s="44">
        <v>0.35</v>
      </c>
      <c r="AC59" s="44">
        <v>0.35</v>
      </c>
      <c r="AD59" s="44" t="s">
        <v>60</v>
      </c>
      <c r="AE59" s="44">
        <f t="shared" si="4"/>
        <v>186.45999999999998</v>
      </c>
      <c r="AF59" s="44">
        <f t="shared" si="5"/>
        <v>227.88</v>
      </c>
      <c r="AG59" s="45" t="str">
        <f t="shared" si="6"/>
        <v>186.46 227.88</v>
      </c>
      <c r="AH59" s="44">
        <v>12</v>
      </c>
      <c r="AI59" s="47">
        <f t="shared" si="7"/>
        <v>77.710000000000008</v>
      </c>
      <c r="AJ59" s="47">
        <f t="shared" si="8"/>
        <v>94.97</v>
      </c>
      <c r="AK59" s="45" t="str">
        <f t="shared" si="9"/>
        <v>77.71 94.97</v>
      </c>
      <c r="AL59" s="36">
        <f t="shared" si="10"/>
        <v>145</v>
      </c>
      <c r="AM59" s="36">
        <f t="shared" si="11"/>
        <v>250</v>
      </c>
      <c r="AN59" s="44">
        <v>2393.5</v>
      </c>
      <c r="AO59" s="44">
        <v>226.6</v>
      </c>
      <c r="AP59" s="44">
        <v>95</v>
      </c>
      <c r="AQ59" s="35">
        <v>30</v>
      </c>
      <c r="AR59" s="46">
        <f t="shared" si="12"/>
        <v>0.80742798552307771</v>
      </c>
      <c r="AS59" s="47">
        <f t="shared" si="13"/>
        <v>1932.5788833494864</v>
      </c>
      <c r="AT59" s="47">
        <f t="shared" si="14"/>
        <v>197.33563549510538</v>
      </c>
      <c r="AU59" s="48">
        <f t="shared" si="15"/>
        <v>82.183188106073175</v>
      </c>
      <c r="AV59" s="257"/>
      <c r="AW59" s="257"/>
      <c r="AX59" s="257"/>
      <c r="AY59" s="257"/>
      <c r="AZ59" s="257"/>
      <c r="BA59" s="257"/>
      <c r="BB59" s="257"/>
      <c r="BC59" s="257"/>
      <c r="BD59" s="257"/>
      <c r="BE59" s="257"/>
      <c r="BF59" s="257"/>
      <c r="BG59" s="257"/>
      <c r="BH59" s="257"/>
      <c r="BI59" s="290"/>
      <c r="BJ59" s="290"/>
      <c r="BK59" s="257"/>
      <c r="BL59" s="257">
        <f t="shared" si="16"/>
        <v>0</v>
      </c>
      <c r="BM59" s="257" t="e">
        <f>#REF!</f>
        <v>#REF!</v>
      </c>
      <c r="BN59" s="257"/>
      <c r="BO59" s="257"/>
      <c r="BP59" s="257">
        <f t="shared" si="17"/>
        <v>0</v>
      </c>
      <c r="BQ59" s="257" t="e">
        <f>#REF!</f>
        <v>#REF!</v>
      </c>
      <c r="BR59" s="257"/>
      <c r="BS59" s="257"/>
      <c r="BT59" s="257"/>
    </row>
    <row r="60" spans="1:72" s="42" customFormat="1" ht="55.2" customHeight="1" x14ac:dyDescent="0.3">
      <c r="A60" s="44">
        <v>57</v>
      </c>
      <c r="B60" s="45">
        <v>715</v>
      </c>
      <c r="C60" s="45" t="s">
        <v>64</v>
      </c>
      <c r="D60" s="45">
        <v>40000</v>
      </c>
      <c r="E60" s="44">
        <v>0.56000000000000005</v>
      </c>
      <c r="F60" s="37">
        <v>0.16300000000000001</v>
      </c>
      <c r="G60" s="37">
        <v>0.108</v>
      </c>
      <c r="H60" s="37">
        <v>8.8999999999999996E-2</v>
      </c>
      <c r="I60" s="37">
        <v>6.8000000000000005E-2</v>
      </c>
      <c r="J60" s="37">
        <v>4.8000000000000001E-2</v>
      </c>
      <c r="K60" s="37">
        <v>0.04</v>
      </c>
      <c r="L60" s="37">
        <v>3.0000000000000002E-2</v>
      </c>
      <c r="M60" s="37" t="str">
        <f t="shared" si="0"/>
        <v>0.163,0.108,0.089,0.068,0.048,0.04,0.03</v>
      </c>
      <c r="N60" s="37" t="s">
        <v>59</v>
      </c>
      <c r="O60" s="37"/>
      <c r="P60" s="38">
        <f t="shared" si="1"/>
        <v>715</v>
      </c>
      <c r="Q60" s="36">
        <f t="shared" si="18"/>
        <v>0</v>
      </c>
      <c r="R60" s="37">
        <f t="shared" si="2"/>
        <v>7.400000000000001E-2</v>
      </c>
      <c r="S60" s="36">
        <f t="shared" si="19"/>
        <v>57</v>
      </c>
      <c r="T60" s="36">
        <f t="shared" si="20"/>
        <v>0</v>
      </c>
      <c r="U60" s="36">
        <f t="shared" si="21"/>
        <v>715</v>
      </c>
      <c r="V60" s="39">
        <f t="shared" si="22"/>
        <v>7.5500000000000012E-2</v>
      </c>
      <c r="W60" s="39">
        <f t="shared" si="3"/>
        <v>0</v>
      </c>
      <c r="X60" s="37">
        <f t="shared" si="23"/>
        <v>41.404999999999994</v>
      </c>
      <c r="Y60" s="39">
        <f t="shared" si="24"/>
        <v>-1.8673958333333331</v>
      </c>
      <c r="Z60" s="37"/>
      <c r="AA60" s="44">
        <v>0.35</v>
      </c>
      <c r="AB60" s="44">
        <v>0.35</v>
      </c>
      <c r="AC60" s="44">
        <v>0.35</v>
      </c>
      <c r="AD60" s="44" t="s">
        <v>60</v>
      </c>
      <c r="AE60" s="44">
        <f t="shared" si="4"/>
        <v>186.45999999999998</v>
      </c>
      <c r="AF60" s="44">
        <f t="shared" si="5"/>
        <v>227.88</v>
      </c>
      <c r="AG60" s="45" t="str">
        <f t="shared" si="6"/>
        <v>186.46 227.88</v>
      </c>
      <c r="AH60" s="44">
        <v>12</v>
      </c>
      <c r="AI60" s="47">
        <f t="shared" si="7"/>
        <v>77.710000000000008</v>
      </c>
      <c r="AJ60" s="47">
        <f t="shared" si="8"/>
        <v>94.97</v>
      </c>
      <c r="AK60" s="45" t="str">
        <f t="shared" si="9"/>
        <v>77.71 94.97</v>
      </c>
      <c r="AL60" s="36">
        <f t="shared" si="10"/>
        <v>145</v>
      </c>
      <c r="AM60" s="36">
        <f t="shared" si="11"/>
        <v>250</v>
      </c>
      <c r="AN60" s="44">
        <v>2396.8000000000002</v>
      </c>
      <c r="AO60" s="44">
        <v>227.5</v>
      </c>
      <c r="AP60" s="44">
        <v>95</v>
      </c>
      <c r="AQ60" s="35">
        <v>30</v>
      </c>
      <c r="AR60" s="46">
        <f t="shared" si="12"/>
        <v>0.80742798552307771</v>
      </c>
      <c r="AS60" s="47">
        <f t="shared" si="13"/>
        <v>1935.2433957017129</v>
      </c>
      <c r="AT60" s="47">
        <f t="shared" si="14"/>
        <v>198.10631301214815</v>
      </c>
      <c r="AU60" s="48">
        <f t="shared" si="15"/>
        <v>82.183188106073175</v>
      </c>
      <c r="AV60" s="257"/>
      <c r="AW60" s="257"/>
      <c r="AX60" s="257"/>
      <c r="AY60" s="257"/>
      <c r="AZ60" s="257">
        <f>AY60*10^6</f>
        <v>0</v>
      </c>
      <c r="BA60" s="257" t="e">
        <f>(1/($BI$4*10^6/(0.711*10^-4*(1/AV60)^0.854))^(1/3.89))*10^6</f>
        <v>#DIV/0!</v>
      </c>
      <c r="BB60" s="257" t="e">
        <f>IF(AZ60&lt;BA60,"Safe","Unsafe")</f>
        <v>#DIV/0!</v>
      </c>
      <c r="BC60" s="257"/>
      <c r="BD60" s="257">
        <f>BC60*10^6</f>
        <v>0</v>
      </c>
      <c r="BE60" s="257">
        <f>(1/((($BI$4*10^6/(1.41*10^-8)))^(1/4.5337)))*10^6</f>
        <v>416.02417627014421</v>
      </c>
      <c r="BF60" s="257" t="str">
        <f>IF(BD60&lt;BE60,"Safe","Unsafe")</f>
        <v>Safe</v>
      </c>
      <c r="BG60" s="257"/>
      <c r="BH60" s="257"/>
      <c r="BI60" s="290">
        <v>30</v>
      </c>
      <c r="BJ60" s="290"/>
      <c r="BK60" s="257"/>
      <c r="BL60" s="257">
        <f t="shared" si="16"/>
        <v>0</v>
      </c>
      <c r="BM60" s="257" t="e">
        <f>BA60</f>
        <v>#DIV/0!</v>
      </c>
      <c r="BN60" s="257" t="e">
        <f>IF(BL60&lt;BM60,"Safe","Unsafe")</f>
        <v>#DIV/0!</v>
      </c>
      <c r="BO60" s="257"/>
      <c r="BP60" s="257">
        <f>BO60*10^6</f>
        <v>0</v>
      </c>
      <c r="BQ60" s="257">
        <f>BE60</f>
        <v>416.02417627014421</v>
      </c>
      <c r="BR60" s="257" t="str">
        <f>IF(BP60&lt;BQ60,"Safe","Unsafe")</f>
        <v>Safe</v>
      </c>
      <c r="BS60" s="257"/>
      <c r="BT60" s="257"/>
    </row>
    <row r="61" spans="1:72" s="42" customFormat="1" ht="55.2" customHeight="1" x14ac:dyDescent="0.3">
      <c r="A61" s="44">
        <v>58</v>
      </c>
      <c r="B61" s="45">
        <v>715</v>
      </c>
      <c r="C61" s="45" t="s">
        <v>65</v>
      </c>
      <c r="D61" s="45">
        <v>40000</v>
      </c>
      <c r="E61" s="44">
        <v>0.56000000000000005</v>
      </c>
      <c r="F61" s="37">
        <v>0.14399999999999999</v>
      </c>
      <c r="G61" s="37">
        <v>0.113</v>
      </c>
      <c r="H61" s="37">
        <v>9.5000000000000001E-2</v>
      </c>
      <c r="I61" s="37">
        <v>7.2999999999999995E-2</v>
      </c>
      <c r="J61" s="37">
        <v>0.05</v>
      </c>
      <c r="K61" s="37">
        <v>0.04</v>
      </c>
      <c r="L61" s="37">
        <v>2.4E-2</v>
      </c>
      <c r="M61" s="37" t="str">
        <f t="shared" si="0"/>
        <v>0.144,0.113,0.095,0.073,0.05,0.04,0.024</v>
      </c>
      <c r="N61" s="37" t="s">
        <v>59</v>
      </c>
      <c r="O61" s="37"/>
      <c r="P61" s="38">
        <f t="shared" si="1"/>
        <v>715</v>
      </c>
      <c r="Q61" s="36">
        <f t="shared" si="18"/>
        <v>0</v>
      </c>
      <c r="R61" s="37">
        <f t="shared" si="2"/>
        <v>4.8999999999999988E-2</v>
      </c>
      <c r="S61" s="36">
        <f t="shared" si="19"/>
        <v>58</v>
      </c>
      <c r="T61" s="36">
        <f t="shared" si="20"/>
        <v>0</v>
      </c>
      <c r="U61" s="36">
        <f t="shared" si="21"/>
        <v>715</v>
      </c>
      <c r="V61" s="39">
        <f t="shared" si="22"/>
        <v>6.1499999999999999E-2</v>
      </c>
      <c r="W61" s="39">
        <f t="shared" si="3"/>
        <v>0</v>
      </c>
      <c r="X61" s="37">
        <f t="shared" si="23"/>
        <v>41.404999999999994</v>
      </c>
      <c r="Y61" s="39">
        <f t="shared" si="24"/>
        <v>-1.8673958333333331</v>
      </c>
      <c r="Z61" s="37"/>
      <c r="AA61" s="44">
        <v>0.35</v>
      </c>
      <c r="AB61" s="44">
        <v>0.35</v>
      </c>
      <c r="AC61" s="44">
        <v>0.35</v>
      </c>
      <c r="AD61" s="44" t="s">
        <v>60</v>
      </c>
      <c r="AE61" s="44">
        <f t="shared" si="4"/>
        <v>186.45999999999998</v>
      </c>
      <c r="AF61" s="44">
        <f t="shared" si="5"/>
        <v>227.88</v>
      </c>
      <c r="AG61" s="45" t="str">
        <f t="shared" si="6"/>
        <v>186.46 227.88</v>
      </c>
      <c r="AH61" s="44">
        <v>12</v>
      </c>
      <c r="AI61" s="47">
        <f t="shared" si="7"/>
        <v>77.710000000000008</v>
      </c>
      <c r="AJ61" s="47">
        <f t="shared" si="8"/>
        <v>94.97</v>
      </c>
      <c r="AK61" s="45" t="str">
        <f t="shared" si="9"/>
        <v>77.71 94.97</v>
      </c>
      <c r="AL61" s="36">
        <f t="shared" si="10"/>
        <v>145</v>
      </c>
      <c r="AM61" s="36">
        <f t="shared" si="11"/>
        <v>250</v>
      </c>
      <c r="AN61" s="44">
        <v>2377.4</v>
      </c>
      <c r="AO61" s="44">
        <v>227.2</v>
      </c>
      <c r="AP61" s="44">
        <v>95</v>
      </c>
      <c r="AQ61" s="35">
        <v>30</v>
      </c>
      <c r="AR61" s="46">
        <f t="shared" si="12"/>
        <v>0.80742798552307771</v>
      </c>
      <c r="AS61" s="47">
        <f t="shared" si="13"/>
        <v>1919.5792927825651</v>
      </c>
      <c r="AT61" s="47">
        <f t="shared" si="14"/>
        <v>197.84954809386474</v>
      </c>
      <c r="AU61" s="48">
        <f t="shared" si="15"/>
        <v>82.183188106073175</v>
      </c>
      <c r="AV61" s="257"/>
      <c r="AW61" s="257"/>
      <c r="AX61" s="257"/>
      <c r="AY61" s="257"/>
      <c r="AZ61" s="257"/>
      <c r="BA61" s="257"/>
      <c r="BB61" s="257"/>
      <c r="BC61" s="257"/>
      <c r="BD61" s="257"/>
      <c r="BE61" s="257"/>
      <c r="BF61" s="257"/>
      <c r="BG61" s="257"/>
      <c r="BH61" s="257"/>
      <c r="BI61" s="290"/>
      <c r="BJ61" s="290"/>
      <c r="BK61" s="257"/>
      <c r="BL61" s="257">
        <f t="shared" si="16"/>
        <v>0</v>
      </c>
      <c r="BM61" s="257" t="e">
        <f>#REF!</f>
        <v>#REF!</v>
      </c>
      <c r="BN61" s="257"/>
      <c r="BO61" s="257"/>
      <c r="BP61" s="257">
        <f t="shared" si="17"/>
        <v>0</v>
      </c>
      <c r="BQ61" s="257" t="e">
        <f>#REF!</f>
        <v>#REF!</v>
      </c>
      <c r="BR61" s="257"/>
      <c r="BS61" s="257"/>
      <c r="BT61" s="257"/>
    </row>
    <row r="62" spans="1:72" s="42" customFormat="1" ht="55.2" customHeight="1" x14ac:dyDescent="0.3">
      <c r="A62" s="44">
        <v>59</v>
      </c>
      <c r="B62" s="45">
        <v>715</v>
      </c>
      <c r="C62" s="45" t="s">
        <v>66</v>
      </c>
      <c r="D62" s="45">
        <v>40000</v>
      </c>
      <c r="E62" s="44">
        <v>0.56000000000000005</v>
      </c>
      <c r="F62" s="37">
        <v>0.14199999999999999</v>
      </c>
      <c r="G62" s="37">
        <v>0.108</v>
      </c>
      <c r="H62" s="37">
        <v>9.1999999999999998E-2</v>
      </c>
      <c r="I62" s="37">
        <v>7.0000000000000007E-2</v>
      </c>
      <c r="J62" s="37">
        <v>4.5999999999999999E-2</v>
      </c>
      <c r="K62" s="37">
        <v>3.7999999999999999E-2</v>
      </c>
      <c r="L62" s="37">
        <v>2.8000000000000001E-2</v>
      </c>
      <c r="M62" s="37" t="str">
        <f t="shared" si="0"/>
        <v>0.142,0.108,0.092,0.07,0.046,0.038,0.028</v>
      </c>
      <c r="N62" s="37" t="s">
        <v>59</v>
      </c>
      <c r="O62" s="37"/>
      <c r="P62" s="38">
        <f t="shared" si="1"/>
        <v>715</v>
      </c>
      <c r="Q62" s="36">
        <f t="shared" si="18"/>
        <v>0</v>
      </c>
      <c r="R62" s="37">
        <f t="shared" si="2"/>
        <v>4.9999999999999989E-2</v>
      </c>
      <c r="S62" s="36">
        <f t="shared" si="19"/>
        <v>59</v>
      </c>
      <c r="T62" s="36">
        <f t="shared" si="20"/>
        <v>0</v>
      </c>
      <c r="U62" s="36">
        <f t="shared" si="21"/>
        <v>715</v>
      </c>
      <c r="V62" s="39">
        <f t="shared" si="22"/>
        <v>4.9499999999999988E-2</v>
      </c>
      <c r="W62" s="39">
        <f t="shared" si="3"/>
        <v>0</v>
      </c>
      <c r="X62" s="37">
        <f t="shared" si="23"/>
        <v>41.404999999999994</v>
      </c>
      <c r="Y62" s="39">
        <f t="shared" si="24"/>
        <v>-1.8673958333333331</v>
      </c>
      <c r="Z62" s="37"/>
      <c r="AA62" s="44">
        <v>0.35</v>
      </c>
      <c r="AB62" s="44">
        <v>0.35</v>
      </c>
      <c r="AC62" s="44">
        <v>0.35</v>
      </c>
      <c r="AD62" s="44" t="s">
        <v>60</v>
      </c>
      <c r="AE62" s="44">
        <f t="shared" si="4"/>
        <v>186.45999999999998</v>
      </c>
      <c r="AF62" s="44">
        <f t="shared" si="5"/>
        <v>227.88</v>
      </c>
      <c r="AG62" s="45" t="str">
        <f t="shared" si="6"/>
        <v>186.46 227.88</v>
      </c>
      <c r="AH62" s="44">
        <v>12</v>
      </c>
      <c r="AI62" s="47">
        <f t="shared" si="7"/>
        <v>77.710000000000008</v>
      </c>
      <c r="AJ62" s="47">
        <f t="shared" si="8"/>
        <v>94.97</v>
      </c>
      <c r="AK62" s="45" t="str">
        <f t="shared" si="9"/>
        <v>77.71 94.97</v>
      </c>
      <c r="AL62" s="36">
        <f t="shared" si="10"/>
        <v>145</v>
      </c>
      <c r="AM62" s="36">
        <f t="shared" si="11"/>
        <v>250</v>
      </c>
      <c r="AN62" s="44">
        <v>2391.9</v>
      </c>
      <c r="AO62" s="44">
        <v>227.5</v>
      </c>
      <c r="AP62" s="44">
        <v>95</v>
      </c>
      <c r="AQ62" s="35">
        <v>30</v>
      </c>
      <c r="AR62" s="46">
        <f t="shared" si="12"/>
        <v>0.80742798552307771</v>
      </c>
      <c r="AS62" s="47">
        <f t="shared" si="13"/>
        <v>1931.2869985726497</v>
      </c>
      <c r="AT62" s="47">
        <f t="shared" si="14"/>
        <v>198.10631301214815</v>
      </c>
      <c r="AU62" s="48">
        <f t="shared" si="15"/>
        <v>82.183188106073175</v>
      </c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90"/>
      <c r="BJ62" s="290"/>
      <c r="BK62" s="257"/>
      <c r="BL62" s="257">
        <f t="shared" si="16"/>
        <v>0</v>
      </c>
      <c r="BM62" s="257" t="e">
        <f>#REF!</f>
        <v>#REF!</v>
      </c>
      <c r="BN62" s="257"/>
      <c r="BO62" s="257"/>
      <c r="BP62" s="257">
        <f t="shared" si="17"/>
        <v>0</v>
      </c>
      <c r="BQ62" s="257" t="e">
        <f>#REF!</f>
        <v>#REF!</v>
      </c>
      <c r="BR62" s="257"/>
      <c r="BS62" s="257"/>
      <c r="BT62" s="257"/>
    </row>
    <row r="63" spans="1:72" s="42" customFormat="1" ht="55.2" customHeight="1" x14ac:dyDescent="0.3">
      <c r="A63" s="44">
        <v>60</v>
      </c>
      <c r="B63" s="45">
        <v>715</v>
      </c>
      <c r="C63" s="45" t="s">
        <v>67</v>
      </c>
      <c r="D63" s="45">
        <v>40000</v>
      </c>
      <c r="E63" s="44">
        <v>0.56000000000000005</v>
      </c>
      <c r="F63" s="37">
        <v>0.24399999999999999</v>
      </c>
      <c r="G63" s="37">
        <v>0.17100000000000001</v>
      </c>
      <c r="H63" s="37">
        <v>0.14000000000000001</v>
      </c>
      <c r="I63" s="37">
        <v>0.10299999999999999</v>
      </c>
      <c r="J63" s="37">
        <v>6.2E-2</v>
      </c>
      <c r="K63" s="37">
        <v>4.8000000000000001E-2</v>
      </c>
      <c r="L63" s="37">
        <v>3.3000000000000002E-2</v>
      </c>
      <c r="M63" s="37" t="str">
        <f t="shared" si="0"/>
        <v>0.244,0.171,0.14,0.103,0.062,0.048,0.033</v>
      </c>
      <c r="N63" s="37" t="s">
        <v>59</v>
      </c>
      <c r="O63" s="37"/>
      <c r="P63" s="38">
        <f t="shared" si="1"/>
        <v>715</v>
      </c>
      <c r="Q63" s="36">
        <f t="shared" si="18"/>
        <v>0</v>
      </c>
      <c r="R63" s="37">
        <f t="shared" si="2"/>
        <v>0.10399999999999998</v>
      </c>
      <c r="S63" s="36">
        <f t="shared" si="19"/>
        <v>60</v>
      </c>
      <c r="T63" s="36">
        <f t="shared" si="20"/>
        <v>0</v>
      </c>
      <c r="U63" s="36">
        <f t="shared" si="21"/>
        <v>715</v>
      </c>
      <c r="V63" s="39">
        <f t="shared" si="22"/>
        <v>7.6999999999999985E-2</v>
      </c>
      <c r="W63" s="39">
        <f t="shared" si="3"/>
        <v>0</v>
      </c>
      <c r="X63" s="37">
        <f t="shared" si="23"/>
        <v>41.404999999999994</v>
      </c>
      <c r="Y63" s="39">
        <f t="shared" si="24"/>
        <v>-1.8673958333333331</v>
      </c>
      <c r="Z63" s="37"/>
      <c r="AA63" s="44">
        <v>0.35</v>
      </c>
      <c r="AB63" s="44">
        <v>0.35</v>
      </c>
      <c r="AC63" s="44">
        <v>0.35</v>
      </c>
      <c r="AD63" s="44" t="s">
        <v>60</v>
      </c>
      <c r="AE63" s="44">
        <f t="shared" si="4"/>
        <v>186.45999999999998</v>
      </c>
      <c r="AF63" s="44">
        <f t="shared" si="5"/>
        <v>227.88</v>
      </c>
      <c r="AG63" s="45" t="str">
        <f t="shared" si="6"/>
        <v>186.46 227.88</v>
      </c>
      <c r="AH63" s="44">
        <v>12</v>
      </c>
      <c r="AI63" s="47">
        <f t="shared" si="7"/>
        <v>77.710000000000008</v>
      </c>
      <c r="AJ63" s="47">
        <f t="shared" si="8"/>
        <v>94.97</v>
      </c>
      <c r="AK63" s="45" t="str">
        <f t="shared" si="9"/>
        <v>77.71 94.97</v>
      </c>
      <c r="AL63" s="36">
        <f t="shared" si="10"/>
        <v>145</v>
      </c>
      <c r="AM63" s="36">
        <f t="shared" si="11"/>
        <v>250</v>
      </c>
      <c r="AN63" s="44">
        <v>2343.5</v>
      </c>
      <c r="AO63" s="44">
        <v>226.3</v>
      </c>
      <c r="AP63" s="44">
        <v>94.9</v>
      </c>
      <c r="AQ63" s="35">
        <v>30</v>
      </c>
      <c r="AR63" s="46">
        <f t="shared" si="12"/>
        <v>0.80742798552307771</v>
      </c>
      <c r="AS63" s="47">
        <f t="shared" si="13"/>
        <v>1892.2074840733326</v>
      </c>
      <c r="AT63" s="47">
        <f t="shared" si="14"/>
        <v>197.07848734982466</v>
      </c>
      <c r="AU63" s="48">
        <f t="shared" si="15"/>
        <v>82.093281630882302</v>
      </c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90"/>
      <c r="BJ63" s="290"/>
      <c r="BK63" s="257"/>
      <c r="BL63" s="257">
        <f t="shared" si="16"/>
        <v>0</v>
      </c>
      <c r="BM63" s="257" t="e">
        <f>#REF!</f>
        <v>#REF!</v>
      </c>
      <c r="BN63" s="257"/>
      <c r="BO63" s="257"/>
      <c r="BP63" s="257">
        <f t="shared" si="17"/>
        <v>0</v>
      </c>
      <c r="BQ63" s="257" t="e">
        <f>#REF!</f>
        <v>#REF!</v>
      </c>
      <c r="BR63" s="257"/>
      <c r="BS63" s="257"/>
      <c r="BT63" s="257"/>
    </row>
    <row r="64" spans="1:72" s="42" customFormat="1" ht="55.2" customHeight="1" x14ac:dyDescent="0.3">
      <c r="A64" s="44">
        <v>61</v>
      </c>
      <c r="B64" s="45">
        <v>780</v>
      </c>
      <c r="C64" s="45" t="s">
        <v>63</v>
      </c>
      <c r="D64" s="45">
        <v>40000</v>
      </c>
      <c r="E64" s="44">
        <v>0.56000000000000005</v>
      </c>
      <c r="F64" s="37">
        <v>0.18099999999999999</v>
      </c>
      <c r="G64" s="37">
        <v>0.151</v>
      </c>
      <c r="H64" s="37">
        <v>0.124</v>
      </c>
      <c r="I64" s="37">
        <v>8.5000000000000006E-2</v>
      </c>
      <c r="J64" s="37">
        <v>5.0999999999999997E-2</v>
      </c>
      <c r="K64" s="37">
        <v>3.9E-2</v>
      </c>
      <c r="L64" s="37">
        <v>2.5999999999999999E-2</v>
      </c>
      <c r="M64" s="37" t="str">
        <f t="shared" si="0"/>
        <v>0.181,0.151,0.124,0.085,0.051,0.039,0.026</v>
      </c>
      <c r="N64" s="37" t="s">
        <v>59</v>
      </c>
      <c r="O64" s="37"/>
      <c r="P64" s="38">
        <f t="shared" si="1"/>
        <v>780</v>
      </c>
      <c r="Q64" s="36">
        <f t="shared" si="18"/>
        <v>65</v>
      </c>
      <c r="R64" s="37">
        <f t="shared" si="2"/>
        <v>5.6999999999999995E-2</v>
      </c>
      <c r="S64" s="36">
        <f t="shared" si="19"/>
        <v>61</v>
      </c>
      <c r="T64" s="36">
        <f t="shared" si="20"/>
        <v>65</v>
      </c>
      <c r="U64" s="36">
        <f t="shared" si="21"/>
        <v>780</v>
      </c>
      <c r="V64" s="39">
        <f t="shared" si="22"/>
        <v>8.0499999999999988E-2</v>
      </c>
      <c r="W64" s="39">
        <f t="shared" si="3"/>
        <v>5.232499999999999</v>
      </c>
      <c r="X64" s="37">
        <f t="shared" si="23"/>
        <v>46.637499999999996</v>
      </c>
      <c r="Y64" s="39">
        <f t="shared" si="24"/>
        <v>-0.56875000000000142</v>
      </c>
      <c r="Z64" s="37"/>
      <c r="AA64" s="44">
        <v>0.35</v>
      </c>
      <c r="AB64" s="44">
        <v>0.35</v>
      </c>
      <c r="AC64" s="44">
        <v>0.35</v>
      </c>
      <c r="AD64" s="44" t="s">
        <v>60</v>
      </c>
      <c r="AE64" s="44">
        <f t="shared" si="4"/>
        <v>186.45999999999998</v>
      </c>
      <c r="AF64" s="44">
        <f t="shared" si="5"/>
        <v>227.88</v>
      </c>
      <c r="AG64" s="45" t="str">
        <f t="shared" si="6"/>
        <v>186.46 227.88</v>
      </c>
      <c r="AH64" s="44">
        <v>12</v>
      </c>
      <c r="AI64" s="47">
        <f t="shared" si="7"/>
        <v>77.710000000000008</v>
      </c>
      <c r="AJ64" s="47">
        <f t="shared" si="8"/>
        <v>94.97</v>
      </c>
      <c r="AK64" s="45" t="str">
        <f t="shared" si="9"/>
        <v>77.71 94.97</v>
      </c>
      <c r="AL64" s="36">
        <f t="shared" si="10"/>
        <v>145</v>
      </c>
      <c r="AM64" s="36">
        <f t="shared" si="11"/>
        <v>250</v>
      </c>
      <c r="AN64" s="44">
        <v>2395.1999999999998</v>
      </c>
      <c r="AO64" s="44">
        <v>225.7</v>
      </c>
      <c r="AP64" s="44">
        <v>95</v>
      </c>
      <c r="AQ64" s="35">
        <v>30</v>
      </c>
      <c r="AR64" s="46">
        <f t="shared" si="12"/>
        <v>0.80742798552307771</v>
      </c>
      <c r="AS64" s="47">
        <f t="shared" si="13"/>
        <v>1933.9515109248755</v>
      </c>
      <c r="AT64" s="47">
        <f t="shared" si="14"/>
        <v>196.5638061999546</v>
      </c>
      <c r="AU64" s="48">
        <f t="shared" si="15"/>
        <v>82.183188106073175</v>
      </c>
      <c r="AV64" s="257"/>
      <c r="AW64" s="257"/>
      <c r="AX64" s="257"/>
      <c r="AY64" s="257"/>
      <c r="AZ64" s="257"/>
      <c r="BA64" s="257"/>
      <c r="BB64" s="257"/>
      <c r="BC64" s="257"/>
      <c r="BD64" s="257"/>
      <c r="BE64" s="257"/>
      <c r="BF64" s="257"/>
      <c r="BG64" s="257"/>
      <c r="BH64" s="257"/>
      <c r="BI64" s="290"/>
      <c r="BJ64" s="290"/>
      <c r="BK64" s="257"/>
      <c r="BL64" s="257">
        <f t="shared" si="16"/>
        <v>0</v>
      </c>
      <c r="BM64" s="257" t="e">
        <f>#REF!</f>
        <v>#REF!</v>
      </c>
      <c r="BN64" s="257"/>
      <c r="BO64" s="257"/>
      <c r="BP64" s="257">
        <f t="shared" si="17"/>
        <v>0</v>
      </c>
      <c r="BQ64" s="257" t="e">
        <f>#REF!</f>
        <v>#REF!</v>
      </c>
      <c r="BR64" s="257"/>
      <c r="BS64" s="257"/>
      <c r="BT64" s="257"/>
    </row>
    <row r="65" spans="1:73" s="42" customFormat="1" ht="55.2" customHeight="1" x14ac:dyDescent="0.3">
      <c r="A65" s="44">
        <v>62</v>
      </c>
      <c r="B65" s="45">
        <v>780</v>
      </c>
      <c r="C65" s="45" t="s">
        <v>64</v>
      </c>
      <c r="D65" s="45">
        <v>40000</v>
      </c>
      <c r="E65" s="44">
        <v>0.56000000000000005</v>
      </c>
      <c r="F65" s="37">
        <v>0.16</v>
      </c>
      <c r="G65" s="37">
        <v>0.126</v>
      </c>
      <c r="H65" s="37">
        <v>0.111</v>
      </c>
      <c r="I65" s="37">
        <v>8.8999999999999996E-2</v>
      </c>
      <c r="J65" s="37">
        <v>6.3E-2</v>
      </c>
      <c r="K65" s="37">
        <v>5.2999999999999999E-2</v>
      </c>
      <c r="L65" s="37">
        <v>4.7E-2</v>
      </c>
      <c r="M65" s="37" t="str">
        <f t="shared" si="0"/>
        <v>0.16,0.126,0.111,0.089,0.063,0.053,0.047</v>
      </c>
      <c r="N65" s="37" t="s">
        <v>59</v>
      </c>
      <c r="O65" s="37"/>
      <c r="P65" s="38">
        <f t="shared" si="1"/>
        <v>780</v>
      </c>
      <c r="Q65" s="36">
        <f t="shared" si="18"/>
        <v>0</v>
      </c>
      <c r="R65" s="37">
        <f t="shared" si="2"/>
        <v>4.9000000000000002E-2</v>
      </c>
      <c r="S65" s="36">
        <f t="shared" si="19"/>
        <v>62</v>
      </c>
      <c r="T65" s="36">
        <f t="shared" si="20"/>
        <v>0</v>
      </c>
      <c r="U65" s="36">
        <f t="shared" si="21"/>
        <v>780</v>
      </c>
      <c r="V65" s="39">
        <f t="shared" si="22"/>
        <v>5.2999999999999999E-2</v>
      </c>
      <c r="W65" s="39">
        <f t="shared" si="3"/>
        <v>0</v>
      </c>
      <c r="X65" s="37">
        <f t="shared" si="23"/>
        <v>46.637499999999996</v>
      </c>
      <c r="Y65" s="39">
        <f t="shared" si="24"/>
        <v>-0.56875000000000142</v>
      </c>
      <c r="Z65" s="37"/>
      <c r="AA65" s="44">
        <v>0.35</v>
      </c>
      <c r="AB65" s="44">
        <v>0.35</v>
      </c>
      <c r="AC65" s="44">
        <v>0.35</v>
      </c>
      <c r="AD65" s="44" t="s">
        <v>60</v>
      </c>
      <c r="AE65" s="44">
        <f t="shared" si="4"/>
        <v>186.45999999999998</v>
      </c>
      <c r="AF65" s="44">
        <f t="shared" si="5"/>
        <v>227.88</v>
      </c>
      <c r="AG65" s="45" t="str">
        <f t="shared" si="6"/>
        <v>186.46 227.88</v>
      </c>
      <c r="AH65" s="44">
        <v>12</v>
      </c>
      <c r="AI65" s="47">
        <f t="shared" si="7"/>
        <v>77.710000000000008</v>
      </c>
      <c r="AJ65" s="47">
        <f t="shared" si="8"/>
        <v>94.97</v>
      </c>
      <c r="AK65" s="45" t="str">
        <f t="shared" si="9"/>
        <v>77.71 94.97</v>
      </c>
      <c r="AL65" s="36">
        <f t="shared" si="10"/>
        <v>145</v>
      </c>
      <c r="AM65" s="36">
        <f t="shared" si="11"/>
        <v>250</v>
      </c>
      <c r="AN65" s="44">
        <v>2390.3000000000002</v>
      </c>
      <c r="AO65" s="44">
        <v>227.5</v>
      </c>
      <c r="AP65" s="44">
        <v>95</v>
      </c>
      <c r="AQ65" s="35">
        <v>30</v>
      </c>
      <c r="AR65" s="46">
        <f t="shared" si="12"/>
        <v>0.80742798552307771</v>
      </c>
      <c r="AS65" s="47">
        <f t="shared" si="13"/>
        <v>1929.9951137958128</v>
      </c>
      <c r="AT65" s="47">
        <f t="shared" si="14"/>
        <v>198.10631301214815</v>
      </c>
      <c r="AU65" s="48">
        <f t="shared" si="15"/>
        <v>82.183188106073175</v>
      </c>
      <c r="AV65" s="257"/>
      <c r="AW65" s="257"/>
      <c r="AX65" s="257"/>
      <c r="AY65" s="257"/>
      <c r="AZ65" s="257"/>
      <c r="BA65" s="257"/>
      <c r="BB65" s="257"/>
      <c r="BC65" s="257"/>
      <c r="BD65" s="257"/>
      <c r="BE65" s="257"/>
      <c r="BF65" s="257"/>
      <c r="BG65" s="257"/>
      <c r="BH65" s="257"/>
      <c r="BI65" s="290"/>
      <c r="BJ65" s="290"/>
      <c r="BK65" s="257"/>
      <c r="BL65" s="257">
        <f t="shared" si="16"/>
        <v>0</v>
      </c>
      <c r="BM65" s="257" t="e">
        <f>#REF!</f>
        <v>#REF!</v>
      </c>
      <c r="BN65" s="257"/>
      <c r="BO65" s="257"/>
      <c r="BP65" s="257">
        <f>BO60*10^6</f>
        <v>0</v>
      </c>
      <c r="BQ65" s="257" t="e">
        <f>#REF!</f>
        <v>#REF!</v>
      </c>
      <c r="BR65" s="257"/>
      <c r="BS65" s="257"/>
      <c r="BT65" s="257"/>
      <c r="BU65" s="255"/>
    </row>
    <row r="66" spans="1:73" s="42" customFormat="1" ht="55.2" customHeight="1" x14ac:dyDescent="0.3">
      <c r="A66" s="44">
        <v>63</v>
      </c>
      <c r="B66" s="45">
        <v>780</v>
      </c>
      <c r="C66" s="45" t="s">
        <v>65</v>
      </c>
      <c r="D66" s="45">
        <v>40000</v>
      </c>
      <c r="E66" s="44">
        <v>0.56000000000000005</v>
      </c>
      <c r="F66" s="37">
        <v>0.315</v>
      </c>
      <c r="G66" s="37">
        <v>0.24399999999999999</v>
      </c>
      <c r="H66" s="37">
        <v>0.20599999999999999</v>
      </c>
      <c r="I66" s="37">
        <v>0.158</v>
      </c>
      <c r="J66" s="37">
        <v>9.8000000000000004E-2</v>
      </c>
      <c r="K66" s="37">
        <v>7.4999999999999997E-2</v>
      </c>
      <c r="L66" s="37">
        <v>5.5E-2</v>
      </c>
      <c r="M66" s="37" t="str">
        <f t="shared" si="0"/>
        <v>0.315,0.244,0.206,0.158,0.098,0.075,0.055</v>
      </c>
      <c r="N66" s="37" t="s">
        <v>59</v>
      </c>
      <c r="O66" s="37"/>
      <c r="P66" s="38">
        <f t="shared" si="1"/>
        <v>780</v>
      </c>
      <c r="Q66" s="36">
        <f t="shared" si="18"/>
        <v>0</v>
      </c>
      <c r="R66" s="37">
        <f t="shared" si="2"/>
        <v>0.10900000000000001</v>
      </c>
      <c r="S66" s="36">
        <f t="shared" si="19"/>
        <v>63</v>
      </c>
      <c r="T66" s="36">
        <f t="shared" si="20"/>
        <v>0</v>
      </c>
      <c r="U66" s="36">
        <f t="shared" si="21"/>
        <v>780</v>
      </c>
      <c r="V66" s="39">
        <f t="shared" si="22"/>
        <v>7.9000000000000015E-2</v>
      </c>
      <c r="W66" s="39">
        <f t="shared" si="3"/>
        <v>0</v>
      </c>
      <c r="X66" s="37">
        <f t="shared" si="23"/>
        <v>46.637499999999996</v>
      </c>
      <c r="Y66" s="39">
        <f t="shared" si="24"/>
        <v>-0.56875000000000142</v>
      </c>
      <c r="Z66" s="37"/>
      <c r="AA66" s="44">
        <v>0.35</v>
      </c>
      <c r="AB66" s="44">
        <v>0.35</v>
      </c>
      <c r="AC66" s="44">
        <v>0.35</v>
      </c>
      <c r="AD66" s="44" t="s">
        <v>60</v>
      </c>
      <c r="AE66" s="44">
        <f t="shared" si="4"/>
        <v>186.45999999999998</v>
      </c>
      <c r="AF66" s="44">
        <f t="shared" si="5"/>
        <v>227.88</v>
      </c>
      <c r="AG66" s="45" t="str">
        <f t="shared" si="6"/>
        <v>186.46 227.88</v>
      </c>
      <c r="AH66" s="44">
        <v>12</v>
      </c>
      <c r="AI66" s="47">
        <f t="shared" si="7"/>
        <v>77.710000000000008</v>
      </c>
      <c r="AJ66" s="47">
        <f t="shared" si="8"/>
        <v>94.97</v>
      </c>
      <c r="AK66" s="45" t="str">
        <f t="shared" si="9"/>
        <v>77.71 94.97</v>
      </c>
      <c r="AL66" s="36">
        <f t="shared" si="10"/>
        <v>145</v>
      </c>
      <c r="AM66" s="36">
        <f t="shared" si="11"/>
        <v>250</v>
      </c>
      <c r="AN66" s="44">
        <v>2388.6999999999998</v>
      </c>
      <c r="AO66" s="44">
        <v>227.8</v>
      </c>
      <c r="AP66" s="44">
        <v>94.9</v>
      </c>
      <c r="AQ66" s="35">
        <v>30</v>
      </c>
      <c r="AR66" s="46">
        <f t="shared" si="12"/>
        <v>0.80742798552307771</v>
      </c>
      <c r="AS66" s="47">
        <f t="shared" si="13"/>
        <v>1928.7032290189757</v>
      </c>
      <c r="AT66" s="47">
        <f t="shared" si="14"/>
        <v>198.36295065169023</v>
      </c>
      <c r="AU66" s="48">
        <f t="shared" si="15"/>
        <v>82.093281630882302</v>
      </c>
      <c r="AV66" s="257"/>
      <c r="AW66" s="257"/>
      <c r="AX66" s="257"/>
      <c r="AY66" s="257"/>
      <c r="AZ66" s="257"/>
      <c r="BA66" s="257"/>
      <c r="BB66" s="257"/>
      <c r="BC66" s="257"/>
      <c r="BD66" s="257"/>
      <c r="BE66" s="257"/>
      <c r="BF66" s="257"/>
      <c r="BG66" s="257"/>
      <c r="BH66" s="257"/>
      <c r="BI66" s="290"/>
      <c r="BJ66" s="290"/>
      <c r="BK66" s="257"/>
      <c r="BL66" s="257">
        <f t="shared" si="16"/>
        <v>0</v>
      </c>
      <c r="BM66" s="257" t="e">
        <f>#REF!</f>
        <v>#REF!</v>
      </c>
      <c r="BN66" s="257"/>
      <c r="BO66" s="257"/>
      <c r="BP66" s="257">
        <f t="shared" si="17"/>
        <v>0</v>
      </c>
      <c r="BQ66" s="257" t="e">
        <f>#REF!</f>
        <v>#REF!</v>
      </c>
      <c r="BR66" s="257"/>
      <c r="BS66" s="257"/>
      <c r="BT66" s="257"/>
      <c r="BU66" s="255"/>
    </row>
    <row r="67" spans="1:73" s="42" customFormat="1" ht="55.2" customHeight="1" x14ac:dyDescent="0.3">
      <c r="A67" s="44">
        <v>64</v>
      </c>
      <c r="B67" s="45">
        <v>780</v>
      </c>
      <c r="C67" s="45" t="s">
        <v>66</v>
      </c>
      <c r="D67" s="45">
        <v>40000</v>
      </c>
      <c r="E67" s="44">
        <v>0.56000000000000005</v>
      </c>
      <c r="F67" s="37">
        <v>0.184</v>
      </c>
      <c r="G67" s="37">
        <v>0.14000000000000001</v>
      </c>
      <c r="H67" s="37">
        <v>0.11800000000000001</v>
      </c>
      <c r="I67" s="37">
        <v>9.1999999999999998E-2</v>
      </c>
      <c r="J67" s="37">
        <v>5.7000000000000002E-2</v>
      </c>
      <c r="K67" s="37">
        <v>4.2000000000000003E-2</v>
      </c>
      <c r="L67" s="37">
        <v>2.1000000000000001E-2</v>
      </c>
      <c r="M67" s="37" t="str">
        <f t="shared" si="0"/>
        <v>0.184,0.14,0.118,0.092,0.057,0.042,0.021</v>
      </c>
      <c r="N67" s="37" t="s">
        <v>59</v>
      </c>
      <c r="O67" s="37"/>
      <c r="P67" s="38">
        <f t="shared" si="1"/>
        <v>780</v>
      </c>
      <c r="Q67" s="36">
        <f t="shared" si="18"/>
        <v>0</v>
      </c>
      <c r="R67" s="37">
        <f t="shared" si="2"/>
        <v>6.5999999999999989E-2</v>
      </c>
      <c r="S67" s="36">
        <f t="shared" si="19"/>
        <v>64</v>
      </c>
      <c r="T67" s="36">
        <f t="shared" si="20"/>
        <v>0</v>
      </c>
      <c r="U67" s="36">
        <f t="shared" si="21"/>
        <v>780</v>
      </c>
      <c r="V67" s="39">
        <f t="shared" si="22"/>
        <v>8.7499999999999994E-2</v>
      </c>
      <c r="W67" s="39">
        <f t="shared" si="3"/>
        <v>0</v>
      </c>
      <c r="X67" s="37">
        <f t="shared" si="23"/>
        <v>46.637499999999996</v>
      </c>
      <c r="Y67" s="39">
        <f t="shared" si="24"/>
        <v>-0.56875000000000142</v>
      </c>
      <c r="Z67" s="37"/>
      <c r="AA67" s="44">
        <v>0.35</v>
      </c>
      <c r="AB67" s="44">
        <v>0.35</v>
      </c>
      <c r="AC67" s="44">
        <v>0.35</v>
      </c>
      <c r="AD67" s="44" t="s">
        <v>60</v>
      </c>
      <c r="AE67" s="44">
        <f t="shared" si="4"/>
        <v>186.45999999999998</v>
      </c>
      <c r="AF67" s="44">
        <f t="shared" si="5"/>
        <v>227.88</v>
      </c>
      <c r="AG67" s="45" t="str">
        <f t="shared" si="6"/>
        <v>186.46 227.88</v>
      </c>
      <c r="AH67" s="44">
        <v>12</v>
      </c>
      <c r="AI67" s="47">
        <f t="shared" si="7"/>
        <v>77.710000000000008</v>
      </c>
      <c r="AJ67" s="47">
        <f t="shared" si="8"/>
        <v>94.97</v>
      </c>
      <c r="AK67" s="45" t="str">
        <f t="shared" si="9"/>
        <v>77.71 94.97</v>
      </c>
      <c r="AL67" s="36">
        <f t="shared" si="10"/>
        <v>145</v>
      </c>
      <c r="AM67" s="36">
        <f t="shared" si="11"/>
        <v>250</v>
      </c>
      <c r="AN67" s="44">
        <v>2400</v>
      </c>
      <c r="AO67" s="44">
        <v>226.2</v>
      </c>
      <c r="AP67" s="44">
        <v>95</v>
      </c>
      <c r="AQ67" s="35">
        <v>30</v>
      </c>
      <c r="AR67" s="46">
        <f t="shared" si="12"/>
        <v>0.80742798552307771</v>
      </c>
      <c r="AS67" s="47">
        <f t="shared" si="13"/>
        <v>1937.8271652553865</v>
      </c>
      <c r="AT67" s="47">
        <f t="shared" si="14"/>
        <v>196.99274282220401</v>
      </c>
      <c r="AU67" s="48">
        <f t="shared" si="15"/>
        <v>82.183188106073175</v>
      </c>
      <c r="AV67" s="257"/>
      <c r="AW67" s="257"/>
      <c r="AX67" s="257"/>
      <c r="AY67" s="257"/>
      <c r="AZ67" s="257"/>
      <c r="BA67" s="257"/>
      <c r="BB67" s="257"/>
      <c r="BC67" s="257"/>
      <c r="BD67" s="257"/>
      <c r="BE67" s="257"/>
      <c r="BF67" s="257"/>
      <c r="BG67" s="257"/>
      <c r="BH67" s="257"/>
      <c r="BI67" s="290"/>
      <c r="BJ67" s="290"/>
      <c r="BK67" s="257"/>
      <c r="BL67" s="257">
        <f t="shared" si="16"/>
        <v>0</v>
      </c>
      <c r="BM67" s="257" t="e">
        <f>#REF!</f>
        <v>#REF!</v>
      </c>
      <c r="BN67" s="257"/>
      <c r="BO67" s="257"/>
      <c r="BP67" s="257">
        <f t="shared" si="17"/>
        <v>0</v>
      </c>
      <c r="BQ67" s="257" t="e">
        <f>#REF!</f>
        <v>#REF!</v>
      </c>
      <c r="BR67" s="257"/>
      <c r="BS67" s="257"/>
      <c r="BT67" s="257"/>
      <c r="BU67" s="255"/>
    </row>
    <row r="68" spans="1:73" s="42" customFormat="1" ht="55.2" customHeight="1" x14ac:dyDescent="0.3">
      <c r="A68" s="44">
        <v>65</v>
      </c>
      <c r="B68" s="45">
        <v>780</v>
      </c>
      <c r="C68" s="45" t="s">
        <v>67</v>
      </c>
      <c r="D68" s="45">
        <v>40000</v>
      </c>
      <c r="E68" s="44">
        <v>0.56000000000000005</v>
      </c>
      <c r="F68" s="37">
        <v>0.19700000000000001</v>
      </c>
      <c r="G68" s="37">
        <v>0.14199999999999999</v>
      </c>
      <c r="H68" s="37">
        <v>0.123</v>
      </c>
      <c r="I68" s="37">
        <v>9.7000000000000003E-2</v>
      </c>
      <c r="J68" s="37">
        <v>6.7000000000000004E-2</v>
      </c>
      <c r="K68" s="37">
        <v>5.3999999999999999E-2</v>
      </c>
      <c r="L68" s="37">
        <v>3.9E-2</v>
      </c>
      <c r="M68" s="37" t="str">
        <f t="shared" si="0"/>
        <v>0.197,0.142,0.123,0.097,0.067,0.054,0.039</v>
      </c>
      <c r="N68" s="37" t="s">
        <v>59</v>
      </c>
      <c r="O68" s="37"/>
      <c r="P68" s="38">
        <f t="shared" si="1"/>
        <v>780</v>
      </c>
      <c r="Q68" s="36">
        <f t="shared" si="18"/>
        <v>0</v>
      </c>
      <c r="R68" s="37">
        <f t="shared" si="2"/>
        <v>7.400000000000001E-2</v>
      </c>
      <c r="S68" s="36">
        <f t="shared" si="19"/>
        <v>65</v>
      </c>
      <c r="T68" s="36">
        <f t="shared" si="20"/>
        <v>0</v>
      </c>
      <c r="U68" s="36">
        <f t="shared" si="21"/>
        <v>780</v>
      </c>
      <c r="V68" s="39">
        <f t="shared" si="22"/>
        <v>7.0000000000000007E-2</v>
      </c>
      <c r="W68" s="39">
        <f t="shared" si="3"/>
        <v>0</v>
      </c>
      <c r="X68" s="37">
        <f t="shared" si="23"/>
        <v>46.637499999999996</v>
      </c>
      <c r="Y68" s="39">
        <f t="shared" si="24"/>
        <v>-0.56875000000000142</v>
      </c>
      <c r="Z68" s="37"/>
      <c r="AA68" s="44">
        <v>0.35</v>
      </c>
      <c r="AB68" s="44">
        <v>0.35</v>
      </c>
      <c r="AC68" s="44">
        <v>0.35</v>
      </c>
      <c r="AD68" s="44" t="s">
        <v>60</v>
      </c>
      <c r="AE68" s="44">
        <f t="shared" si="4"/>
        <v>186.45999999999998</v>
      </c>
      <c r="AF68" s="44">
        <f t="shared" si="5"/>
        <v>227.88</v>
      </c>
      <c r="AG68" s="45" t="str">
        <f t="shared" si="6"/>
        <v>186.46 227.88</v>
      </c>
      <c r="AH68" s="44">
        <v>12</v>
      </c>
      <c r="AI68" s="47">
        <f t="shared" si="7"/>
        <v>77.710000000000008</v>
      </c>
      <c r="AJ68" s="47">
        <f t="shared" si="8"/>
        <v>94.97</v>
      </c>
      <c r="AK68" s="45" t="str">
        <f t="shared" si="9"/>
        <v>77.71 94.97</v>
      </c>
      <c r="AL68" s="36">
        <f t="shared" si="10"/>
        <v>145</v>
      </c>
      <c r="AM68" s="36">
        <f t="shared" si="11"/>
        <v>250</v>
      </c>
      <c r="AN68" s="44">
        <v>2375.8000000000002</v>
      </c>
      <c r="AO68" s="44">
        <v>226.7</v>
      </c>
      <c r="AP68" s="44">
        <v>95</v>
      </c>
      <c r="AQ68" s="35">
        <v>30</v>
      </c>
      <c r="AR68" s="46">
        <f t="shared" si="12"/>
        <v>0.80742798552307771</v>
      </c>
      <c r="AS68" s="47">
        <f t="shared" si="13"/>
        <v>1918.2874080057281</v>
      </c>
      <c r="AT68" s="47">
        <f t="shared" si="14"/>
        <v>197.42132309316551</v>
      </c>
      <c r="AU68" s="48">
        <f t="shared" si="15"/>
        <v>82.183188106073175</v>
      </c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90"/>
      <c r="BJ68" s="290"/>
      <c r="BK68" s="257"/>
      <c r="BL68" s="257">
        <f t="shared" si="16"/>
        <v>0</v>
      </c>
      <c r="BM68" s="257" t="e">
        <f>#REF!</f>
        <v>#REF!</v>
      </c>
      <c r="BN68" s="257"/>
      <c r="BO68" s="257"/>
      <c r="BP68" s="257">
        <f t="shared" si="17"/>
        <v>0</v>
      </c>
      <c r="BQ68" s="257" t="e">
        <f>#REF!</f>
        <v>#REF!</v>
      </c>
      <c r="BR68" s="257"/>
      <c r="BS68" s="257"/>
      <c r="BT68" s="257"/>
      <c r="BU68" s="255"/>
    </row>
    <row r="69" spans="1:73" s="42" customFormat="1" ht="55.2" customHeight="1" x14ac:dyDescent="0.3">
      <c r="A69" s="44">
        <v>66</v>
      </c>
      <c r="B69" s="45">
        <v>840</v>
      </c>
      <c r="C69" s="45" t="s">
        <v>63</v>
      </c>
      <c r="D69" s="45">
        <v>40000</v>
      </c>
      <c r="E69" s="44">
        <v>0.56000000000000005</v>
      </c>
      <c r="F69" s="37">
        <v>0.19500000000000001</v>
      </c>
      <c r="G69" s="37">
        <v>0.14199999999999999</v>
      </c>
      <c r="H69" s="37">
        <v>0.129</v>
      </c>
      <c r="I69" s="37">
        <v>8.5000000000000006E-2</v>
      </c>
      <c r="J69" s="37">
        <v>5.8000000000000003E-2</v>
      </c>
      <c r="K69" s="37">
        <v>4.8000000000000001E-2</v>
      </c>
      <c r="L69" s="37">
        <v>2.5000000000000001E-2</v>
      </c>
      <c r="M69" s="37" t="str">
        <f t="shared" si="0"/>
        <v>0.195,0.142,0.129,0.085,0.058,0.048,0.025</v>
      </c>
      <c r="N69" s="37" t="s">
        <v>59</v>
      </c>
      <c r="O69" s="37"/>
      <c r="P69" s="38">
        <f t="shared" ref="P69:P73" si="33">+B69</f>
        <v>840</v>
      </c>
      <c r="Q69" s="36">
        <f t="shared" si="18"/>
        <v>60</v>
      </c>
      <c r="R69" s="37">
        <f t="shared" ref="R69:R73" si="34">+F69-H69</f>
        <v>6.6000000000000003E-2</v>
      </c>
      <c r="S69" s="36">
        <f t="shared" si="19"/>
        <v>66</v>
      </c>
      <c r="T69" s="36">
        <f t="shared" si="20"/>
        <v>60</v>
      </c>
      <c r="U69" s="36">
        <f t="shared" si="21"/>
        <v>840</v>
      </c>
      <c r="V69" s="39">
        <f t="shared" si="22"/>
        <v>7.0000000000000007E-2</v>
      </c>
      <c r="W69" s="39">
        <f t="shared" ref="W69:W73" si="35">V69*T69</f>
        <v>4.2</v>
      </c>
      <c r="X69" s="37">
        <f t="shared" si="23"/>
        <v>50.837499999999999</v>
      </c>
      <c r="Y69" s="39">
        <f t="shared" si="24"/>
        <v>0</v>
      </c>
      <c r="Z69" s="37"/>
      <c r="AA69" s="44">
        <v>0.35</v>
      </c>
      <c r="AB69" s="44">
        <v>0.35</v>
      </c>
      <c r="AC69" s="44">
        <v>0.35</v>
      </c>
      <c r="AD69" s="44" t="s">
        <v>60</v>
      </c>
      <c r="AE69" s="44">
        <f t="shared" ref="AE69:AE73" si="36">ROUNDUP(0.2*(AM69)^0.45*AI69,2)</f>
        <v>186.45999999999998</v>
      </c>
      <c r="AF69" s="44">
        <f t="shared" ref="AF69:AF73" si="37">ROUNDUP(0.2*(AM69)^0.45*AJ69,2)</f>
        <v>227.88</v>
      </c>
      <c r="AG69" s="45" t="str">
        <f t="shared" ref="AG69:AG73" si="38">CONCATENATE(AE69," ",AF69)</f>
        <v>186.46 227.88</v>
      </c>
      <c r="AH69" s="44">
        <v>12</v>
      </c>
      <c r="AI69" s="47">
        <f t="shared" ref="AI69:AI73" si="39">ROUNDUP(0.9*17.6*AH69^0.64,2)</f>
        <v>77.710000000000008</v>
      </c>
      <c r="AJ69" s="47">
        <f t="shared" ref="AJ69:AJ73" si="40">ROUNDUP(1.1*17.6*AH69^0.64,2)</f>
        <v>94.97</v>
      </c>
      <c r="AK69" s="45" t="str">
        <f t="shared" ref="AK69:AK73" si="41">CONCATENATE(AI69," ",AJ69)</f>
        <v>77.71 94.97</v>
      </c>
      <c r="AL69" s="36">
        <f t="shared" ref="AL69:AL73" si="42">50+95</f>
        <v>145</v>
      </c>
      <c r="AM69" s="36">
        <f t="shared" ref="AM69:AM73" si="43">115+135</f>
        <v>250</v>
      </c>
      <c r="AN69" s="44">
        <v>2398.4</v>
      </c>
      <c r="AO69" s="44">
        <v>227</v>
      </c>
      <c r="AP69" s="44">
        <v>95</v>
      </c>
      <c r="AQ69" s="35">
        <v>30</v>
      </c>
      <c r="AR69" s="46">
        <f t="shared" si="12"/>
        <v>0.80742798552307771</v>
      </c>
      <c r="AS69" s="47">
        <f t="shared" ref="AS69:AS73" si="44">AR69*AN69</f>
        <v>1936.5352804785496</v>
      </c>
      <c r="AT69" s="47">
        <f t="shared" ref="AT69:AT73" si="45">10.5523*AO69^0.624-113.857</f>
        <v>197.67830065706644</v>
      </c>
      <c r="AU69" s="48">
        <f t="shared" ref="AU69:AU73" si="46">3.351*AP69^0.7688-28.9</f>
        <v>82.183188106073175</v>
      </c>
      <c r="AV69" s="257"/>
      <c r="AW69" s="257"/>
      <c r="AX69" s="257"/>
      <c r="AY69" s="257"/>
      <c r="AZ69" s="257"/>
      <c r="BA69" s="257"/>
      <c r="BB69" s="257"/>
      <c r="BC69" s="257"/>
      <c r="BD69" s="257"/>
      <c r="BE69" s="257"/>
      <c r="BF69" s="257"/>
      <c r="BG69" s="257"/>
      <c r="BH69" s="257"/>
      <c r="BI69" s="290"/>
      <c r="BJ69" s="290"/>
      <c r="BK69" s="257"/>
      <c r="BL69" s="257">
        <f t="shared" ref="BL69:BL73" si="47">BK69*10^6</f>
        <v>0</v>
      </c>
      <c r="BM69" s="257" t="e">
        <f>#REF!</f>
        <v>#REF!</v>
      </c>
      <c r="BN69" s="257"/>
      <c r="BO69" s="257"/>
      <c r="BP69" s="257">
        <f t="shared" ref="BP69:BP73" si="48">BO69*10^6</f>
        <v>0</v>
      </c>
      <c r="BQ69" s="257" t="e">
        <f>#REF!</f>
        <v>#REF!</v>
      </c>
      <c r="BR69" s="257"/>
      <c r="BS69" s="257"/>
      <c r="BT69" s="257"/>
      <c r="BU69" s="255"/>
    </row>
    <row r="70" spans="1:73" s="42" customFormat="1" ht="55.2" customHeight="1" x14ac:dyDescent="0.3">
      <c r="A70" s="44">
        <v>67</v>
      </c>
      <c r="B70" s="45">
        <v>840</v>
      </c>
      <c r="C70" s="45" t="s">
        <v>64</v>
      </c>
      <c r="D70" s="45">
        <v>40000</v>
      </c>
      <c r="E70" s="44">
        <v>0.56000000000000005</v>
      </c>
      <c r="F70" s="37">
        <v>0.28599999999999998</v>
      </c>
      <c r="G70" s="37">
        <v>0.19700000000000001</v>
      </c>
      <c r="H70" s="37">
        <v>0.16800000000000001</v>
      </c>
      <c r="I70" s="37">
        <v>0.13100000000000001</v>
      </c>
      <c r="J70" s="37">
        <v>8.7999999999999995E-2</v>
      </c>
      <c r="K70" s="37">
        <v>7.5999999999999998E-2</v>
      </c>
      <c r="L70" s="37">
        <v>0.06</v>
      </c>
      <c r="M70" s="37" t="str">
        <f t="shared" si="0"/>
        <v>0.286,0.197,0.168,0.131,0.088,0.076,0.06</v>
      </c>
      <c r="N70" s="37" t="s">
        <v>59</v>
      </c>
      <c r="O70" s="37"/>
      <c r="P70" s="38">
        <f t="shared" si="33"/>
        <v>840</v>
      </c>
      <c r="Q70" s="36">
        <f t="shared" ref="Q70:Q73" si="49">+P70-P69</f>
        <v>0</v>
      </c>
      <c r="R70" s="37">
        <f t="shared" si="34"/>
        <v>0.11799999999999997</v>
      </c>
      <c r="S70" s="36">
        <f t="shared" ref="S70:S73" si="50">+S69+1</f>
        <v>67</v>
      </c>
      <c r="T70" s="36">
        <f t="shared" ref="T70:T73" si="51">+P70-P69</f>
        <v>0</v>
      </c>
      <c r="U70" s="36">
        <f t="shared" ref="U70:U73" si="52">+T70+U69</f>
        <v>840</v>
      </c>
      <c r="V70" s="39">
        <f t="shared" ref="V70:V73" si="53">(R70+R69)/2</f>
        <v>9.1999999999999985E-2</v>
      </c>
      <c r="W70" s="39">
        <f t="shared" si="35"/>
        <v>0</v>
      </c>
      <c r="X70" s="37">
        <f t="shared" ref="X70:X73" si="54">+X69+W70</f>
        <v>50.837499999999999</v>
      </c>
      <c r="Y70" s="39">
        <f t="shared" ref="Y70:Y73" si="55">X70-(($X$2/$U$2)*U70)</f>
        <v>0</v>
      </c>
      <c r="Z70" s="37"/>
      <c r="AA70" s="44">
        <v>0.35</v>
      </c>
      <c r="AB70" s="44">
        <v>0.35</v>
      </c>
      <c r="AC70" s="44">
        <v>0.35</v>
      </c>
      <c r="AD70" s="44" t="s">
        <v>60</v>
      </c>
      <c r="AE70" s="44">
        <f t="shared" si="36"/>
        <v>186.45999999999998</v>
      </c>
      <c r="AF70" s="44">
        <f t="shared" si="37"/>
        <v>227.88</v>
      </c>
      <c r="AG70" s="45" t="str">
        <f t="shared" si="38"/>
        <v>186.46 227.88</v>
      </c>
      <c r="AH70" s="44">
        <v>12</v>
      </c>
      <c r="AI70" s="47">
        <f t="shared" si="39"/>
        <v>77.710000000000008</v>
      </c>
      <c r="AJ70" s="47">
        <f t="shared" si="40"/>
        <v>94.97</v>
      </c>
      <c r="AK70" s="45" t="str">
        <f t="shared" si="41"/>
        <v>77.71 94.97</v>
      </c>
      <c r="AL70" s="36">
        <f t="shared" si="42"/>
        <v>145</v>
      </c>
      <c r="AM70" s="36">
        <f t="shared" si="43"/>
        <v>250</v>
      </c>
      <c r="AN70" s="44">
        <v>2382.3000000000002</v>
      </c>
      <c r="AO70" s="44">
        <v>227.4</v>
      </c>
      <c r="AP70" s="44">
        <v>94.9</v>
      </c>
      <c r="AQ70" s="35">
        <v>30</v>
      </c>
      <c r="AR70" s="46">
        <f t="shared" si="12"/>
        <v>0.80742798552307771</v>
      </c>
      <c r="AS70" s="47">
        <f t="shared" si="44"/>
        <v>1923.5356899116282</v>
      </c>
      <c r="AT70" s="47">
        <f t="shared" si="45"/>
        <v>198.02073885954385</v>
      </c>
      <c r="AU70" s="48">
        <f t="shared" si="46"/>
        <v>82.093281630882302</v>
      </c>
      <c r="AV70" s="257"/>
      <c r="AW70" s="257"/>
      <c r="AX70" s="257"/>
      <c r="AY70" s="257"/>
      <c r="AZ70" s="257"/>
      <c r="BA70" s="257"/>
      <c r="BB70" s="257"/>
      <c r="BC70" s="257"/>
      <c r="BD70" s="257"/>
      <c r="BE70" s="257"/>
      <c r="BF70" s="257"/>
      <c r="BG70" s="257"/>
      <c r="BH70" s="257"/>
      <c r="BI70" s="290"/>
      <c r="BJ70" s="290"/>
      <c r="BK70" s="257"/>
      <c r="BL70" s="257">
        <f t="shared" si="47"/>
        <v>0</v>
      </c>
      <c r="BM70" s="257" t="e">
        <f>#REF!</f>
        <v>#REF!</v>
      </c>
      <c r="BN70" s="257"/>
      <c r="BO70" s="257"/>
      <c r="BP70" s="257">
        <f t="shared" si="48"/>
        <v>0</v>
      </c>
      <c r="BQ70" s="257" t="e">
        <f>#REF!</f>
        <v>#REF!</v>
      </c>
      <c r="BR70" s="257"/>
      <c r="BS70" s="257"/>
      <c r="BT70" s="257"/>
      <c r="BU70" s="255"/>
    </row>
    <row r="71" spans="1:73" s="42" customFormat="1" ht="55.2" customHeight="1" x14ac:dyDescent="0.3">
      <c r="A71" s="44">
        <v>68</v>
      </c>
      <c r="B71" s="45">
        <v>840</v>
      </c>
      <c r="C71" s="45" t="s">
        <v>65</v>
      </c>
      <c r="D71" s="45">
        <v>40000</v>
      </c>
      <c r="E71" s="44">
        <v>0.56000000000000005</v>
      </c>
      <c r="F71" s="37">
        <v>0.16600000000000001</v>
      </c>
      <c r="G71" s="37">
        <v>0.12</v>
      </c>
      <c r="H71" s="37">
        <v>9.5000000000000001E-2</v>
      </c>
      <c r="I71" s="37">
        <v>6.2E-2</v>
      </c>
      <c r="J71" s="37">
        <v>4.4999999999999998E-2</v>
      </c>
      <c r="K71" s="37">
        <v>3.7999999999999999E-2</v>
      </c>
      <c r="L71" s="37">
        <v>2.1999999999999999E-2</v>
      </c>
      <c r="M71" s="37" t="str">
        <f t="shared" si="0"/>
        <v>0.166,0.12,0.095,0.062,0.045,0.038,0.022</v>
      </c>
      <c r="N71" s="37" t="s">
        <v>59</v>
      </c>
      <c r="O71" s="37"/>
      <c r="P71" s="38">
        <f t="shared" si="33"/>
        <v>840</v>
      </c>
      <c r="Q71" s="36">
        <f t="shared" si="49"/>
        <v>0</v>
      </c>
      <c r="R71" s="37">
        <f t="shared" si="34"/>
        <v>7.1000000000000008E-2</v>
      </c>
      <c r="S71" s="36">
        <f t="shared" si="50"/>
        <v>68</v>
      </c>
      <c r="T71" s="36">
        <f t="shared" si="51"/>
        <v>0</v>
      </c>
      <c r="U71" s="36">
        <f t="shared" si="52"/>
        <v>840</v>
      </c>
      <c r="V71" s="39">
        <f t="shared" si="53"/>
        <v>9.4499999999999987E-2</v>
      </c>
      <c r="W71" s="39">
        <f t="shared" si="35"/>
        <v>0</v>
      </c>
      <c r="X71" s="37">
        <f t="shared" si="54"/>
        <v>50.837499999999999</v>
      </c>
      <c r="Y71" s="39">
        <f t="shared" si="55"/>
        <v>0</v>
      </c>
      <c r="Z71" s="37"/>
      <c r="AA71" s="44">
        <v>0.35</v>
      </c>
      <c r="AB71" s="44">
        <v>0.35</v>
      </c>
      <c r="AC71" s="44">
        <v>0.35</v>
      </c>
      <c r="AD71" s="44" t="s">
        <v>60</v>
      </c>
      <c r="AE71" s="44">
        <f t="shared" si="36"/>
        <v>186.45999999999998</v>
      </c>
      <c r="AF71" s="44">
        <f t="shared" si="37"/>
        <v>227.88</v>
      </c>
      <c r="AG71" s="45" t="str">
        <f t="shared" si="38"/>
        <v>186.46 227.88</v>
      </c>
      <c r="AH71" s="44">
        <v>12</v>
      </c>
      <c r="AI71" s="47">
        <f t="shared" si="39"/>
        <v>77.710000000000008</v>
      </c>
      <c r="AJ71" s="47">
        <f t="shared" si="40"/>
        <v>94.97</v>
      </c>
      <c r="AK71" s="45" t="str">
        <f t="shared" si="41"/>
        <v>77.71 94.97</v>
      </c>
      <c r="AL71" s="36">
        <f t="shared" si="42"/>
        <v>145</v>
      </c>
      <c r="AM71" s="36">
        <f t="shared" si="43"/>
        <v>250</v>
      </c>
      <c r="AN71" s="44">
        <v>2385.5</v>
      </c>
      <c r="AO71" s="44">
        <v>227.9</v>
      </c>
      <c r="AP71" s="44">
        <v>95</v>
      </c>
      <c r="AQ71" s="35">
        <v>30</v>
      </c>
      <c r="AR71" s="46">
        <f t="shared" si="12"/>
        <v>0.80742798552307771</v>
      </c>
      <c r="AS71" s="47">
        <f t="shared" si="44"/>
        <v>1926.1194594653018</v>
      </c>
      <c r="AT71" s="47">
        <f t="shared" si="45"/>
        <v>198.44846828724823</v>
      </c>
      <c r="AU71" s="48">
        <f t="shared" si="46"/>
        <v>82.183188106073175</v>
      </c>
      <c r="AV71" s="257"/>
      <c r="AW71" s="257"/>
      <c r="AX71" s="257"/>
      <c r="AY71" s="257"/>
      <c r="AZ71" s="257"/>
      <c r="BA71" s="257"/>
      <c r="BB71" s="257"/>
      <c r="BC71" s="257"/>
      <c r="BD71" s="257"/>
      <c r="BE71" s="257"/>
      <c r="BF71" s="257"/>
      <c r="BG71" s="257"/>
      <c r="BH71" s="257"/>
      <c r="BI71" s="290"/>
      <c r="BJ71" s="290"/>
      <c r="BK71" s="257"/>
      <c r="BL71" s="257">
        <f t="shared" si="47"/>
        <v>0</v>
      </c>
      <c r="BM71" s="257" t="e">
        <f>#REF!</f>
        <v>#REF!</v>
      </c>
      <c r="BN71" s="257" t="e">
        <f t="shared" ref="BN71" si="56">IF(BL71&lt;BM71,"Safe","Unsafe")</f>
        <v>#REF!</v>
      </c>
      <c r="BO71" s="257"/>
      <c r="BP71" s="257">
        <f t="shared" si="48"/>
        <v>0</v>
      </c>
      <c r="BQ71" s="257" t="e">
        <f>#REF!</f>
        <v>#REF!</v>
      </c>
      <c r="BR71" s="257" t="e">
        <f t="shared" ref="BR71" si="57">IF(BP71&lt;BQ71,"Safe","Unsafe")</f>
        <v>#REF!</v>
      </c>
      <c r="BS71" s="257"/>
      <c r="BT71" s="257"/>
      <c r="BU71" s="255"/>
    </row>
    <row r="72" spans="1:73" s="42" customFormat="1" ht="55.2" customHeight="1" x14ac:dyDescent="0.3">
      <c r="A72" s="44">
        <v>69</v>
      </c>
      <c r="B72" s="45">
        <v>840</v>
      </c>
      <c r="C72" s="45" t="s">
        <v>66</v>
      </c>
      <c r="D72" s="45">
        <v>40000</v>
      </c>
      <c r="E72" s="44">
        <v>0.56000000000000005</v>
      </c>
      <c r="F72" s="37">
        <v>0.18099999999999999</v>
      </c>
      <c r="G72" s="37">
        <v>0.13400000000000001</v>
      </c>
      <c r="H72" s="37">
        <v>0.11700000000000001</v>
      </c>
      <c r="I72" s="37">
        <v>9.2999999999999999E-2</v>
      </c>
      <c r="J72" s="37">
        <v>6.6000000000000003E-2</v>
      </c>
      <c r="K72" s="37">
        <v>5.5E-2</v>
      </c>
      <c r="L72" s="37">
        <v>4.1000000000000002E-2</v>
      </c>
      <c r="M72" s="37" t="str">
        <f t="shared" ref="M72:M73" si="58">CONCATENATE(F72,",",G72,",",H72,",",I72,",",J72,",",K72,",",L72)</f>
        <v>0.181,0.134,0.117,0.093,0.066,0.055,0.041</v>
      </c>
      <c r="N72" s="37" t="s">
        <v>59</v>
      </c>
      <c r="O72" s="37"/>
      <c r="P72" s="38">
        <f t="shared" si="33"/>
        <v>840</v>
      </c>
      <c r="Q72" s="36">
        <f t="shared" si="49"/>
        <v>0</v>
      </c>
      <c r="R72" s="37">
        <f t="shared" si="34"/>
        <v>6.3999999999999987E-2</v>
      </c>
      <c r="S72" s="36">
        <f t="shared" si="50"/>
        <v>69</v>
      </c>
      <c r="T72" s="36">
        <f t="shared" si="51"/>
        <v>0</v>
      </c>
      <c r="U72" s="36">
        <f t="shared" si="52"/>
        <v>840</v>
      </c>
      <c r="V72" s="39">
        <f t="shared" si="53"/>
        <v>6.7500000000000004E-2</v>
      </c>
      <c r="W72" s="39">
        <f t="shared" si="35"/>
        <v>0</v>
      </c>
      <c r="X72" s="37">
        <f t="shared" si="54"/>
        <v>50.837499999999999</v>
      </c>
      <c r="Y72" s="39">
        <f t="shared" si="55"/>
        <v>0</v>
      </c>
      <c r="Z72" s="37"/>
      <c r="AA72" s="44">
        <v>0.35</v>
      </c>
      <c r="AB72" s="44">
        <v>0.35</v>
      </c>
      <c r="AC72" s="44">
        <v>0.35</v>
      </c>
      <c r="AD72" s="44" t="s">
        <v>60</v>
      </c>
      <c r="AE72" s="44">
        <f t="shared" si="36"/>
        <v>186.45999999999998</v>
      </c>
      <c r="AF72" s="44">
        <f t="shared" si="37"/>
        <v>227.88</v>
      </c>
      <c r="AG72" s="45" t="str">
        <f t="shared" si="38"/>
        <v>186.46 227.88</v>
      </c>
      <c r="AH72" s="44">
        <v>12</v>
      </c>
      <c r="AI72" s="47">
        <f t="shared" si="39"/>
        <v>77.710000000000008</v>
      </c>
      <c r="AJ72" s="47">
        <f t="shared" si="40"/>
        <v>94.97</v>
      </c>
      <c r="AK72" s="45" t="str">
        <f t="shared" si="41"/>
        <v>77.71 94.97</v>
      </c>
      <c r="AL72" s="36">
        <f t="shared" si="42"/>
        <v>145</v>
      </c>
      <c r="AM72" s="36">
        <f t="shared" si="43"/>
        <v>250</v>
      </c>
      <c r="AN72" s="44">
        <v>2377.4</v>
      </c>
      <c r="AO72" s="44">
        <v>227.7</v>
      </c>
      <c r="AP72" s="44">
        <v>94.9</v>
      </c>
      <c r="AQ72" s="35">
        <v>30</v>
      </c>
      <c r="AR72" s="46">
        <f t="shared" si="12"/>
        <v>0.80742798552307771</v>
      </c>
      <c r="AS72" s="47">
        <f t="shared" si="44"/>
        <v>1919.5792927825651</v>
      </c>
      <c r="AT72" s="47">
        <f t="shared" si="45"/>
        <v>198.27741889967663</v>
      </c>
      <c r="AU72" s="48">
        <f t="shared" si="46"/>
        <v>82.093281630882302</v>
      </c>
      <c r="AV72" s="257"/>
      <c r="AW72" s="257"/>
      <c r="AX72" s="257"/>
      <c r="AY72" s="257"/>
      <c r="AZ72" s="257"/>
      <c r="BA72" s="257"/>
      <c r="BB72" s="257"/>
      <c r="BC72" s="257"/>
      <c r="BD72" s="257"/>
      <c r="BE72" s="257"/>
      <c r="BF72" s="257"/>
      <c r="BG72" s="257"/>
      <c r="BH72" s="257"/>
      <c r="BI72" s="290"/>
      <c r="BJ72" s="290"/>
      <c r="BK72" s="257"/>
      <c r="BL72" s="257">
        <f t="shared" si="47"/>
        <v>0</v>
      </c>
      <c r="BM72" s="257" t="e">
        <f>#REF!</f>
        <v>#REF!</v>
      </c>
      <c r="BN72" s="257"/>
      <c r="BO72" s="257"/>
      <c r="BP72" s="257">
        <f t="shared" si="48"/>
        <v>0</v>
      </c>
      <c r="BQ72" s="257" t="e">
        <f>#REF!</f>
        <v>#REF!</v>
      </c>
      <c r="BR72" s="257"/>
      <c r="BS72" s="257"/>
      <c r="BT72" s="257"/>
      <c r="BU72" s="255"/>
    </row>
    <row r="73" spans="1:73" s="42" customFormat="1" ht="55.2" customHeight="1" x14ac:dyDescent="0.3">
      <c r="A73" s="44">
        <v>70</v>
      </c>
      <c r="B73" s="45">
        <v>840</v>
      </c>
      <c r="C73" s="45" t="s">
        <v>67</v>
      </c>
      <c r="D73" s="45">
        <v>40000</v>
      </c>
      <c r="E73" s="44">
        <v>0.56000000000000005</v>
      </c>
      <c r="F73" s="37">
        <v>0.27600000000000002</v>
      </c>
      <c r="G73" s="37">
        <v>0.22</v>
      </c>
      <c r="H73" s="37">
        <v>0.193</v>
      </c>
      <c r="I73" s="37">
        <v>0.16200000000000001</v>
      </c>
      <c r="J73" s="37">
        <v>0.114</v>
      </c>
      <c r="K73" s="37">
        <v>9.5000000000000001E-2</v>
      </c>
      <c r="L73" s="37">
        <v>6.9000000000000006E-2</v>
      </c>
      <c r="M73" s="37" t="str">
        <f t="shared" si="58"/>
        <v>0.276,0.22,0.193,0.162,0.114,0.095,0.069</v>
      </c>
      <c r="N73" s="37" t="s">
        <v>59</v>
      </c>
      <c r="O73" s="37"/>
      <c r="P73" s="38">
        <f t="shared" si="33"/>
        <v>840</v>
      </c>
      <c r="Q73" s="36">
        <f t="shared" si="49"/>
        <v>0</v>
      </c>
      <c r="R73" s="37">
        <f t="shared" si="34"/>
        <v>8.3000000000000018E-2</v>
      </c>
      <c r="S73" s="36">
        <f t="shared" si="50"/>
        <v>70</v>
      </c>
      <c r="T73" s="36">
        <f t="shared" si="51"/>
        <v>0</v>
      </c>
      <c r="U73" s="36">
        <f t="shared" si="52"/>
        <v>840</v>
      </c>
      <c r="V73" s="39">
        <f t="shared" si="53"/>
        <v>7.350000000000001E-2</v>
      </c>
      <c r="W73" s="39">
        <f t="shared" si="35"/>
        <v>0</v>
      </c>
      <c r="X73" s="37">
        <f t="shared" si="54"/>
        <v>50.837499999999999</v>
      </c>
      <c r="Y73" s="39">
        <f t="shared" si="55"/>
        <v>0</v>
      </c>
      <c r="Z73" s="37"/>
      <c r="AA73" s="44">
        <v>0.35</v>
      </c>
      <c r="AB73" s="44">
        <v>0.35</v>
      </c>
      <c r="AC73" s="44">
        <v>0.35</v>
      </c>
      <c r="AD73" s="44" t="s">
        <v>60</v>
      </c>
      <c r="AE73" s="44">
        <f t="shared" si="36"/>
        <v>186.45999999999998</v>
      </c>
      <c r="AF73" s="44">
        <f t="shared" si="37"/>
        <v>227.88</v>
      </c>
      <c r="AG73" s="45" t="str">
        <f t="shared" si="38"/>
        <v>186.46 227.88</v>
      </c>
      <c r="AH73" s="44">
        <v>12</v>
      </c>
      <c r="AI73" s="47">
        <f t="shared" si="39"/>
        <v>77.710000000000008</v>
      </c>
      <c r="AJ73" s="47">
        <f t="shared" si="40"/>
        <v>94.97</v>
      </c>
      <c r="AK73" s="45" t="str">
        <f t="shared" si="41"/>
        <v>77.71 94.97</v>
      </c>
      <c r="AL73" s="36">
        <f t="shared" si="42"/>
        <v>145</v>
      </c>
      <c r="AM73" s="36">
        <f t="shared" si="43"/>
        <v>250</v>
      </c>
      <c r="AN73" s="44">
        <v>2400</v>
      </c>
      <c r="AO73" s="44">
        <v>227.6</v>
      </c>
      <c r="AP73" s="44">
        <v>95</v>
      </c>
      <c r="AQ73" s="35">
        <v>30</v>
      </c>
      <c r="AR73" s="46">
        <f t="shared" ref="AR73" si="59">(1-0.238*LN(35))/(1-0.238*LN(AQ73))</f>
        <v>0.80742798552307771</v>
      </c>
      <c r="AS73" s="47">
        <f t="shared" si="44"/>
        <v>1937.8271652553865</v>
      </c>
      <c r="AT73" s="47">
        <f t="shared" si="45"/>
        <v>198.19187302267594</v>
      </c>
      <c r="AU73" s="48">
        <f t="shared" si="46"/>
        <v>82.183188106073175</v>
      </c>
      <c r="AV73" s="258"/>
      <c r="AW73" s="258"/>
      <c r="AX73" s="258"/>
      <c r="AY73" s="258"/>
      <c r="AZ73" s="258"/>
      <c r="BA73" s="258"/>
      <c r="BB73" s="258"/>
      <c r="BC73" s="258"/>
      <c r="BD73" s="258"/>
      <c r="BE73" s="258"/>
      <c r="BF73" s="258"/>
      <c r="BG73" s="258"/>
      <c r="BH73" s="258"/>
      <c r="BI73" s="291"/>
      <c r="BJ73" s="291"/>
      <c r="BK73" s="258"/>
      <c r="BL73" s="258">
        <f t="shared" si="47"/>
        <v>0</v>
      </c>
      <c r="BM73" s="258" t="e">
        <f>#REF!</f>
        <v>#REF!</v>
      </c>
      <c r="BN73" s="258"/>
      <c r="BO73" s="258"/>
      <c r="BP73" s="258">
        <f t="shared" si="48"/>
        <v>0</v>
      </c>
      <c r="BQ73" s="258" t="e">
        <f>#REF!</f>
        <v>#REF!</v>
      </c>
      <c r="BR73" s="258"/>
      <c r="BS73" s="258"/>
      <c r="BT73" s="258"/>
      <c r="BU73" s="255"/>
    </row>
    <row r="74" spans="1:73" ht="34.200000000000003" customHeight="1" x14ac:dyDescent="0.3">
      <c r="A74" s="18"/>
      <c r="B74" s="19"/>
      <c r="C74" s="19"/>
      <c r="D74" s="19"/>
      <c r="E74" s="18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  <c r="Q74" s="22"/>
      <c r="R74" s="20"/>
      <c r="S74" s="22"/>
      <c r="T74" s="22"/>
      <c r="U74" s="22">
        <f>SUM(U4:U73)</f>
        <v>29550</v>
      </c>
      <c r="V74" s="23"/>
      <c r="W74" s="23"/>
      <c r="X74" s="20"/>
      <c r="Y74" s="23"/>
      <c r="Z74" s="20"/>
      <c r="AA74" s="18"/>
      <c r="AB74" s="18"/>
      <c r="AC74" s="18"/>
      <c r="AD74" s="18"/>
      <c r="AE74" s="18"/>
      <c r="AF74" s="18"/>
      <c r="AG74" s="19"/>
      <c r="AH74" s="18"/>
      <c r="AI74" s="24"/>
      <c r="AJ74" s="24"/>
      <c r="AK74" s="19"/>
      <c r="AL74" s="22"/>
      <c r="AM74" s="22"/>
      <c r="AN74" s="18"/>
      <c r="AO74" s="18"/>
      <c r="AP74" s="18"/>
      <c r="AQ74" s="25"/>
      <c r="AR74" s="26"/>
      <c r="AS74" s="24"/>
      <c r="AT74" s="24"/>
      <c r="AU74" s="24"/>
      <c r="AV74" s="17"/>
      <c r="AW74" s="17"/>
      <c r="AX74" s="17"/>
      <c r="AY74" s="17"/>
      <c r="AZ74" s="17"/>
      <c r="BA74" s="29"/>
      <c r="BB74" s="17"/>
      <c r="BC74" s="17"/>
      <c r="BD74" s="17"/>
      <c r="BE74" s="17"/>
      <c r="BF74" s="17"/>
      <c r="BG74" s="17"/>
      <c r="BH74" s="17"/>
      <c r="BI74" s="17"/>
      <c r="BJ74" s="27"/>
      <c r="BK74" s="28"/>
      <c r="BL74" s="25"/>
      <c r="BM74" s="24"/>
      <c r="BN74" s="24"/>
      <c r="BO74" s="24"/>
      <c r="BP74" s="25"/>
      <c r="BQ74" s="24"/>
      <c r="BU74" s="255"/>
    </row>
    <row r="75" spans="1:73" ht="34.200000000000003" customHeight="1" x14ac:dyDescent="0.3">
      <c r="A75" s="18"/>
      <c r="B75" s="19"/>
      <c r="C75" s="19"/>
      <c r="D75" s="19"/>
      <c r="E75" s="18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  <c r="Q75" s="22"/>
      <c r="R75" s="20"/>
      <c r="S75" s="22"/>
      <c r="T75" s="22"/>
      <c r="U75" s="22"/>
      <c r="V75" s="23"/>
      <c r="W75" s="23"/>
      <c r="X75" s="20"/>
      <c r="Y75" s="23"/>
      <c r="Z75" s="20"/>
      <c r="AA75" s="18"/>
      <c r="AB75" s="18"/>
      <c r="AC75" s="18"/>
      <c r="AD75" s="18"/>
      <c r="AE75" s="18"/>
      <c r="AF75" s="18"/>
      <c r="AG75" s="19"/>
      <c r="AH75" s="18"/>
      <c r="AI75" s="24"/>
      <c r="AJ75" s="24"/>
      <c r="AK75" s="19"/>
      <c r="AL75" s="22"/>
      <c r="AM75" s="22"/>
      <c r="AN75" s="18"/>
      <c r="AO75" s="18"/>
      <c r="AP75" s="18"/>
      <c r="AQ75" s="25"/>
      <c r="AR75" s="26"/>
      <c r="AS75" s="24"/>
      <c r="AT75" s="24"/>
      <c r="AU75" s="24"/>
      <c r="AV75" s="17"/>
      <c r="AW75" s="17"/>
      <c r="AX75" s="17"/>
      <c r="AY75" s="32"/>
      <c r="AZ75" s="17"/>
      <c r="BA75" s="29"/>
      <c r="BB75" s="17"/>
      <c r="BC75" s="32"/>
      <c r="BD75" s="17"/>
      <c r="BE75" s="17"/>
      <c r="BF75" s="17"/>
      <c r="BG75" s="17"/>
      <c r="BH75" s="17"/>
      <c r="BI75" s="17"/>
      <c r="BJ75" s="27"/>
      <c r="BK75" s="28"/>
      <c r="BL75" s="25"/>
      <c r="BM75" s="24"/>
      <c r="BN75" s="24"/>
      <c r="BO75" s="24"/>
      <c r="BP75" s="25"/>
      <c r="BQ75" s="24"/>
      <c r="BU75" s="255"/>
    </row>
    <row r="76" spans="1:73" ht="34.200000000000003" customHeight="1" x14ac:dyDescent="0.3">
      <c r="A76" s="18"/>
      <c r="B76" s="19"/>
      <c r="C76" s="19"/>
      <c r="D76" s="19"/>
      <c r="E76" s="18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  <c r="Q76" s="22"/>
      <c r="R76" s="20"/>
      <c r="S76" s="22"/>
      <c r="T76" s="22"/>
      <c r="U76" s="22"/>
      <c r="V76" s="23"/>
      <c r="W76" s="23"/>
      <c r="X76" s="20"/>
      <c r="Y76" s="23"/>
      <c r="Z76" s="20"/>
      <c r="AA76" s="18"/>
      <c r="AB76" s="18"/>
      <c r="AC76" s="18"/>
      <c r="AD76" s="18"/>
      <c r="AE76" s="18"/>
      <c r="AF76" s="18"/>
      <c r="AG76" s="19"/>
      <c r="AH76" s="18"/>
      <c r="AI76" s="24"/>
      <c r="AJ76" s="24"/>
      <c r="AK76" s="19"/>
      <c r="AL76" s="22"/>
      <c r="AM76" s="22"/>
      <c r="AN76" s="18"/>
      <c r="AO76" s="18"/>
      <c r="AP76" s="18"/>
      <c r="AQ76" s="25"/>
      <c r="AR76" s="26"/>
      <c r="AS76" s="24"/>
      <c r="AT76" s="24"/>
      <c r="AU76" s="24"/>
      <c r="AV76" s="17"/>
      <c r="AW76" s="17"/>
      <c r="AX76" s="17"/>
      <c r="AY76" s="32"/>
      <c r="AZ76" s="17"/>
      <c r="BA76" s="29"/>
      <c r="BB76" s="17"/>
      <c r="BC76" s="32"/>
      <c r="BD76" s="17"/>
      <c r="BE76" s="17"/>
      <c r="BF76" s="17"/>
      <c r="BG76" s="17"/>
      <c r="BH76" s="17"/>
      <c r="BI76" s="17"/>
      <c r="BJ76" s="27"/>
      <c r="BK76" s="28"/>
      <c r="BL76" s="25"/>
      <c r="BM76" s="24"/>
      <c r="BN76" s="24"/>
      <c r="BO76" s="24"/>
      <c r="BP76" s="25"/>
      <c r="BQ76" s="24"/>
      <c r="BU76" s="255"/>
    </row>
    <row r="77" spans="1:73" ht="18" x14ac:dyDescent="0.3">
      <c r="C77" s="16" t="s">
        <v>12</v>
      </c>
      <c r="F77" s="15">
        <v>0.11899999999999999</v>
      </c>
      <c r="G77" s="15">
        <v>0.09</v>
      </c>
      <c r="H77" s="15">
        <v>7.2999999999999995E-2</v>
      </c>
      <c r="I77" s="15">
        <v>5.7000000000000002E-2</v>
      </c>
      <c r="J77" s="15">
        <v>0.04</v>
      </c>
      <c r="K77" s="15">
        <v>3.3000000000000002E-2</v>
      </c>
      <c r="L77" s="15">
        <v>2.6000000000000002E-2</v>
      </c>
      <c r="AL77" s="22"/>
      <c r="AM77" s="22"/>
      <c r="AQ77" s="25"/>
      <c r="BA77" s="29"/>
      <c r="BE77" s="17"/>
      <c r="BI77" s="17"/>
      <c r="BU77" s="255"/>
    </row>
    <row r="78" spans="1:73" x14ac:dyDescent="0.3">
      <c r="BU78" s="255"/>
    </row>
    <row r="94" spans="61:61" x14ac:dyDescent="0.3">
      <c r="BI94" s="4">
        <f>1622*12</f>
        <v>19464</v>
      </c>
    </row>
  </sheetData>
  <autoFilter ref="C1:C77" xr:uid="{00000000-0009-0000-0000-000008000000}"/>
  <mergeCells count="72">
    <mergeCell ref="BU65:BU78"/>
    <mergeCell ref="BJ49:BJ73"/>
    <mergeCell ref="BK49:BK73"/>
    <mergeCell ref="BL49:BL73"/>
    <mergeCell ref="BM49:BM73"/>
    <mergeCell ref="BN49:BN73"/>
    <mergeCell ref="BO49:BO73"/>
    <mergeCell ref="BP49:BP73"/>
    <mergeCell ref="BQ49:BQ73"/>
    <mergeCell ref="BR49:BR73"/>
    <mergeCell ref="BS49:BS73"/>
    <mergeCell ref="BT49:BT73"/>
    <mergeCell ref="BD49:BD73"/>
    <mergeCell ref="BE49:BE73"/>
    <mergeCell ref="BF49:BF73"/>
    <mergeCell ref="BG49:BG73"/>
    <mergeCell ref="BH49:BH73"/>
    <mergeCell ref="BI49:BI73"/>
    <mergeCell ref="BS4:BS48"/>
    <mergeCell ref="BT4:BT48"/>
    <mergeCell ref="AV49:AV73"/>
    <mergeCell ref="AW49:AW73"/>
    <mergeCell ref="AX49:AX73"/>
    <mergeCell ref="AY49:AY73"/>
    <mergeCell ref="AZ49:AZ73"/>
    <mergeCell ref="BA49:BA73"/>
    <mergeCell ref="BB49:BB73"/>
    <mergeCell ref="BC49:BC73"/>
    <mergeCell ref="BM4:BM48"/>
    <mergeCell ref="BN4:BN48"/>
    <mergeCell ref="BO4:BO48"/>
    <mergeCell ref="BP4:BP48"/>
    <mergeCell ref="BQ4:BQ48"/>
    <mergeCell ref="BL2:BR2"/>
    <mergeCell ref="BA4:BA48"/>
    <mergeCell ref="BB4:BB48"/>
    <mergeCell ref="BC4:BC48"/>
    <mergeCell ref="BD4:BD48"/>
    <mergeCell ref="BE4:BE48"/>
    <mergeCell ref="BR4:BR48"/>
    <mergeCell ref="BG4:BG48"/>
    <mergeCell ref="BH4:BH48"/>
    <mergeCell ref="BI4:BI48"/>
    <mergeCell ref="BJ4:BJ48"/>
    <mergeCell ref="BK4:BK48"/>
    <mergeCell ref="BL4:BL48"/>
    <mergeCell ref="AZ2:BF2"/>
    <mergeCell ref="BF4:BF48"/>
    <mergeCell ref="BG2:BH2"/>
    <mergeCell ref="BI2:BI3"/>
    <mergeCell ref="BJ2:BJ3"/>
    <mergeCell ref="AV4:AV48"/>
    <mergeCell ref="AW4:AW48"/>
    <mergeCell ref="AX4:AX48"/>
    <mergeCell ref="AY4:AY48"/>
    <mergeCell ref="AZ4:AZ48"/>
    <mergeCell ref="A1:BT1"/>
    <mergeCell ref="A2:A3"/>
    <mergeCell ref="B2:B3"/>
    <mergeCell ref="C2:C3"/>
    <mergeCell ref="D2:D3"/>
    <mergeCell ref="E2:E3"/>
    <mergeCell ref="F2:L2"/>
    <mergeCell ref="AA2:AC2"/>
    <mergeCell ref="AD2:AK2"/>
    <mergeCell ref="AL2:AM2"/>
    <mergeCell ref="AN2:AP2"/>
    <mergeCell ref="AQ2:AQ3"/>
    <mergeCell ref="AR2:AR3"/>
    <mergeCell ref="AS2:AU2"/>
    <mergeCell ref="AV2:AX2"/>
    <mergeCell ref="BS2:BT2"/>
  </mergeCells>
  <printOptions horizontalCentered="1"/>
  <pageMargins left="0.25" right="0.2" top="0.75" bottom="0.75" header="0.3" footer="0.3"/>
  <pageSetup paperSize="8" scale="25" fitToHeight="100" orientation="landscape" horizontalDpi="1200" verticalDpi="1200" r:id="rId1"/>
  <headerFooter>
    <oddHeader>&amp;C&amp;20 &amp;R&amp;16ANNEXURE 1</oddHeader>
  </headerFooter>
  <rowBreaks count="1" manualBreakCount="1">
    <brk id="48" max="7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U94"/>
  <sheetViews>
    <sheetView view="pageBreakPreview" topLeftCell="AV1" zoomScale="25" zoomScaleNormal="55" zoomScaleSheetLayoutView="25" workbookViewId="0">
      <pane ySplit="3" topLeftCell="A76" activePane="bottomLeft" state="frozen"/>
      <selection activeCell="V19" sqref="V19"/>
      <selection pane="bottomLeft" activeCell="V19" sqref="V19"/>
    </sheetView>
  </sheetViews>
  <sheetFormatPr defaultColWidth="9.109375" defaultRowHeight="14.4" x14ac:dyDescent="0.3"/>
  <cols>
    <col min="1" max="1" width="13.109375" style="15" customWidth="1"/>
    <col min="2" max="2" width="15.88671875" style="16" customWidth="1"/>
    <col min="3" max="3" width="11.5546875" style="16" customWidth="1"/>
    <col min="4" max="4" width="16.44140625" style="15" bestFit="1" customWidth="1"/>
    <col min="5" max="5" width="12.44140625" style="15" bestFit="1" customWidth="1"/>
    <col min="6" max="12" width="10.44140625" style="15" bestFit="1" customWidth="1"/>
    <col min="13" max="13" width="52.5546875" style="15" hidden="1" customWidth="1"/>
    <col min="14" max="14" width="34" style="15" customWidth="1"/>
    <col min="15" max="15" width="17.6640625" style="15" customWidth="1"/>
    <col min="16" max="16" width="12.44140625" style="15" customWidth="1"/>
    <col min="17" max="17" width="15.6640625" style="15" customWidth="1"/>
    <col min="18" max="18" width="22.33203125" style="15" customWidth="1"/>
    <col min="19" max="19" width="23.109375" style="15" customWidth="1"/>
    <col min="20" max="20" width="27.33203125" style="15" customWidth="1"/>
    <col min="21" max="21" width="23.6640625" style="15" customWidth="1"/>
    <col min="22" max="22" width="31.5546875" style="15" customWidth="1"/>
    <col min="23" max="23" width="27.33203125" style="15" customWidth="1"/>
    <col min="24" max="24" width="24" style="15" customWidth="1"/>
    <col min="25" max="25" width="14.33203125" style="15" customWidth="1"/>
    <col min="26" max="26" width="32.33203125" style="15" customWidth="1"/>
    <col min="27" max="27" width="15.6640625" style="15" customWidth="1"/>
    <col min="28" max="28" width="12.33203125" style="15" customWidth="1"/>
    <col min="29" max="29" width="13" style="15" customWidth="1"/>
    <col min="30" max="30" width="21" style="15" customWidth="1"/>
    <col min="31" max="31" width="12.33203125" style="15" hidden="1" customWidth="1"/>
    <col min="32" max="32" width="15.6640625" style="15" hidden="1" customWidth="1"/>
    <col min="33" max="33" width="24.109375" style="15" customWidth="1"/>
    <col min="34" max="34" width="9.44140625" style="15" hidden="1" customWidth="1"/>
    <col min="35" max="36" width="13.88671875" style="15" hidden="1" customWidth="1"/>
    <col min="37" max="37" width="20.88671875" style="15" customWidth="1"/>
    <col min="38" max="38" width="22.33203125" style="15" customWidth="1"/>
    <col min="39" max="39" width="17.6640625" style="15" customWidth="1"/>
    <col min="40" max="40" width="22.33203125" style="15" customWidth="1"/>
    <col min="41" max="41" width="17.6640625" style="15" customWidth="1"/>
    <col min="42" max="42" width="19.33203125" style="15" customWidth="1"/>
    <col min="43" max="43" width="17.44140625" style="15" customWidth="1"/>
    <col min="44" max="44" width="17.5546875" style="15" customWidth="1"/>
    <col min="45" max="45" width="19.33203125" style="15" customWidth="1"/>
    <col min="46" max="46" width="17.44140625" style="15" customWidth="1"/>
    <col min="47" max="47" width="16.6640625" style="15" customWidth="1"/>
    <col min="48" max="48" width="21.44140625" style="15" bestFit="1" customWidth="1"/>
    <col min="49" max="49" width="17.88671875" style="15" customWidth="1"/>
    <col min="50" max="50" width="18.33203125" style="15" customWidth="1"/>
    <col min="51" max="51" width="15.5546875" style="33" hidden="1" customWidth="1"/>
    <col min="52" max="52" width="26.44140625" style="15" customWidth="1"/>
    <col min="53" max="53" width="26" style="4" customWidth="1"/>
    <col min="54" max="54" width="20.33203125" style="4" customWidth="1"/>
    <col min="55" max="55" width="17.109375" style="34" hidden="1" customWidth="1"/>
    <col min="56" max="56" width="34.33203125" style="4" customWidth="1"/>
    <col min="57" max="57" width="30.109375" style="4" customWidth="1"/>
    <col min="58" max="60" width="22.44140625" style="4" customWidth="1"/>
    <col min="61" max="61" width="15.109375" style="4" customWidth="1"/>
    <col min="62" max="62" width="23.109375" style="4" customWidth="1"/>
    <col min="63" max="63" width="14.44140625" style="4" hidden="1" customWidth="1"/>
    <col min="64" max="64" width="27.6640625" style="4" customWidth="1"/>
    <col min="65" max="65" width="25.44140625" style="4" customWidth="1"/>
    <col min="66" max="66" width="20.44140625" style="4" customWidth="1"/>
    <col min="67" max="67" width="13" style="4" hidden="1" customWidth="1"/>
    <col min="68" max="69" width="27.33203125" style="4" bestFit="1" customWidth="1"/>
    <col min="70" max="70" width="15.33203125" style="15" customWidth="1"/>
    <col min="71" max="71" width="22.88671875" style="15" customWidth="1"/>
    <col min="72" max="72" width="24.5546875" style="15" customWidth="1"/>
    <col min="73" max="16384" width="9.109375" style="15"/>
  </cols>
  <sheetData>
    <row r="1" spans="1:72" s="5" customFormat="1" ht="40.200000000000003" customHeight="1" x14ac:dyDescent="0.3">
      <c r="A1" s="264" t="s">
        <v>69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  <c r="BJ1" s="265"/>
      <c r="BK1" s="265"/>
      <c r="BL1" s="265"/>
      <c r="BM1" s="265"/>
      <c r="BN1" s="265"/>
      <c r="BO1" s="265"/>
      <c r="BP1" s="265"/>
      <c r="BQ1" s="265"/>
      <c r="BR1" s="265"/>
      <c r="BS1" s="265"/>
      <c r="BT1" s="265"/>
    </row>
    <row r="2" spans="1:72" s="10" customFormat="1" ht="42.6" customHeight="1" x14ac:dyDescent="0.3">
      <c r="A2" s="268" t="s">
        <v>14</v>
      </c>
      <c r="B2" s="269" t="s">
        <v>15</v>
      </c>
      <c r="C2" s="270" t="s">
        <v>62</v>
      </c>
      <c r="D2" s="272" t="s">
        <v>16</v>
      </c>
      <c r="E2" s="268" t="s">
        <v>17</v>
      </c>
      <c r="F2" s="272" t="s">
        <v>18</v>
      </c>
      <c r="G2" s="272"/>
      <c r="H2" s="272"/>
      <c r="I2" s="272"/>
      <c r="J2" s="272"/>
      <c r="K2" s="272"/>
      <c r="L2" s="272"/>
      <c r="M2" s="6"/>
      <c r="N2" s="6"/>
      <c r="O2" s="6"/>
      <c r="P2" s="6"/>
      <c r="Q2" s="6"/>
      <c r="R2" s="6"/>
      <c r="S2" s="6"/>
      <c r="T2" s="7">
        <f>SUM(T4:T73)</f>
        <v>840</v>
      </c>
      <c r="U2" s="7">
        <f>$U$73</f>
        <v>840</v>
      </c>
      <c r="V2" s="6"/>
      <c r="W2" s="6"/>
      <c r="X2" s="8">
        <f>+X73</f>
        <v>50.837499999999999</v>
      </c>
      <c r="Y2" s="6"/>
      <c r="Z2" s="6"/>
      <c r="AA2" s="272" t="s">
        <v>19</v>
      </c>
      <c r="AB2" s="272"/>
      <c r="AC2" s="272"/>
      <c r="AD2" s="272" t="s">
        <v>20</v>
      </c>
      <c r="AE2" s="272"/>
      <c r="AF2" s="272"/>
      <c r="AG2" s="272"/>
      <c r="AH2" s="272"/>
      <c r="AI2" s="272"/>
      <c r="AJ2" s="272"/>
      <c r="AK2" s="272"/>
      <c r="AL2" s="272" t="s">
        <v>21</v>
      </c>
      <c r="AM2" s="272"/>
      <c r="AN2" s="272" t="s">
        <v>22</v>
      </c>
      <c r="AO2" s="272"/>
      <c r="AP2" s="272"/>
      <c r="AQ2" s="268" t="s">
        <v>23</v>
      </c>
      <c r="AR2" s="268" t="s">
        <v>24</v>
      </c>
      <c r="AS2" s="272" t="s">
        <v>25</v>
      </c>
      <c r="AT2" s="272"/>
      <c r="AU2" s="272"/>
      <c r="AV2" s="277" t="s">
        <v>26</v>
      </c>
      <c r="AW2" s="278"/>
      <c r="AX2" s="279"/>
      <c r="AY2" s="30"/>
      <c r="AZ2" s="273" t="s">
        <v>68</v>
      </c>
      <c r="BA2" s="274"/>
      <c r="BB2" s="274"/>
      <c r="BC2" s="274"/>
      <c r="BD2" s="274"/>
      <c r="BE2" s="274"/>
      <c r="BF2" s="275"/>
      <c r="BG2" s="281" t="s">
        <v>70</v>
      </c>
      <c r="BH2" s="282"/>
      <c r="BI2" s="268" t="s">
        <v>27</v>
      </c>
      <c r="BJ2" s="268" t="s">
        <v>28</v>
      </c>
      <c r="BK2" s="9"/>
      <c r="BL2" s="280" t="s">
        <v>29</v>
      </c>
      <c r="BM2" s="280"/>
      <c r="BN2" s="280"/>
      <c r="BO2" s="280"/>
      <c r="BP2" s="280"/>
      <c r="BQ2" s="280"/>
      <c r="BR2" s="280"/>
      <c r="BS2" s="266" t="s">
        <v>71</v>
      </c>
      <c r="BT2" s="267"/>
    </row>
    <row r="3" spans="1:72" s="10" customFormat="1" ht="94.5" customHeight="1" x14ac:dyDescent="0.3">
      <c r="A3" s="268"/>
      <c r="B3" s="269"/>
      <c r="C3" s="271"/>
      <c r="D3" s="272"/>
      <c r="E3" s="268"/>
      <c r="F3" s="6" t="s">
        <v>4</v>
      </c>
      <c r="G3" s="6" t="s">
        <v>5</v>
      </c>
      <c r="H3" s="6" t="s">
        <v>6</v>
      </c>
      <c r="I3" s="6" t="s">
        <v>7</v>
      </c>
      <c r="J3" s="6" t="s">
        <v>8</v>
      </c>
      <c r="K3" s="6" t="s">
        <v>9</v>
      </c>
      <c r="L3" s="6" t="s">
        <v>30</v>
      </c>
      <c r="M3" s="6"/>
      <c r="N3" s="6"/>
      <c r="O3" s="6"/>
      <c r="P3" s="11" t="s">
        <v>31</v>
      </c>
      <c r="Q3" s="11" t="s">
        <v>32</v>
      </c>
      <c r="R3" s="12" t="s">
        <v>33</v>
      </c>
      <c r="S3" s="12" t="s">
        <v>34</v>
      </c>
      <c r="T3" s="12" t="s">
        <v>35</v>
      </c>
      <c r="U3" s="12" t="s">
        <v>36</v>
      </c>
      <c r="V3" s="12" t="s">
        <v>37</v>
      </c>
      <c r="W3" s="12" t="s">
        <v>38</v>
      </c>
      <c r="X3" s="12" t="s">
        <v>39</v>
      </c>
      <c r="Y3" s="11" t="s">
        <v>40</v>
      </c>
      <c r="Z3" s="6"/>
      <c r="AA3" s="6" t="s">
        <v>41</v>
      </c>
      <c r="AB3" s="6" t="s">
        <v>42</v>
      </c>
      <c r="AC3" s="6" t="s">
        <v>43</v>
      </c>
      <c r="AD3" s="6" t="s">
        <v>41</v>
      </c>
      <c r="AE3" s="9" t="s">
        <v>44</v>
      </c>
      <c r="AF3" s="9" t="s">
        <v>45</v>
      </c>
      <c r="AG3" s="6" t="s">
        <v>42</v>
      </c>
      <c r="AH3" s="9" t="s">
        <v>46</v>
      </c>
      <c r="AI3" s="9" t="s">
        <v>47</v>
      </c>
      <c r="AJ3" s="9" t="s">
        <v>48</v>
      </c>
      <c r="AK3" s="6" t="s">
        <v>43</v>
      </c>
      <c r="AL3" s="6" t="s">
        <v>41</v>
      </c>
      <c r="AM3" s="6" t="s">
        <v>42</v>
      </c>
      <c r="AN3" s="6" t="s">
        <v>41</v>
      </c>
      <c r="AO3" s="6" t="s">
        <v>42</v>
      </c>
      <c r="AP3" s="6" t="s">
        <v>43</v>
      </c>
      <c r="AQ3" s="268"/>
      <c r="AR3" s="268"/>
      <c r="AS3" s="9" t="s">
        <v>49</v>
      </c>
      <c r="AT3" s="9" t="s">
        <v>50</v>
      </c>
      <c r="AU3" s="9" t="s">
        <v>51</v>
      </c>
      <c r="AV3" s="13" t="s">
        <v>41</v>
      </c>
      <c r="AW3" s="13" t="s">
        <v>42</v>
      </c>
      <c r="AX3" s="13" t="s">
        <v>43</v>
      </c>
      <c r="AY3" s="31"/>
      <c r="AZ3" s="14" t="s">
        <v>52</v>
      </c>
      <c r="BA3" s="14" t="s">
        <v>53</v>
      </c>
      <c r="BB3" s="14" t="s">
        <v>54</v>
      </c>
      <c r="BC3" s="31"/>
      <c r="BD3" s="14" t="s">
        <v>55</v>
      </c>
      <c r="BE3" s="14" t="s">
        <v>56</v>
      </c>
      <c r="BF3" s="14" t="s">
        <v>54</v>
      </c>
      <c r="BG3" s="14" t="s">
        <v>72</v>
      </c>
      <c r="BH3" s="14" t="s">
        <v>73</v>
      </c>
      <c r="BI3" s="276"/>
      <c r="BJ3" s="276"/>
      <c r="BK3" s="31"/>
      <c r="BL3" s="14" t="s">
        <v>57</v>
      </c>
      <c r="BM3" s="14" t="s">
        <v>53</v>
      </c>
      <c r="BN3" s="14" t="s">
        <v>54</v>
      </c>
      <c r="BO3" s="31"/>
      <c r="BP3" s="14" t="s">
        <v>58</v>
      </c>
      <c r="BQ3" s="14" t="s">
        <v>56</v>
      </c>
      <c r="BR3" s="14" t="s">
        <v>54</v>
      </c>
      <c r="BS3" s="14" t="s">
        <v>72</v>
      </c>
      <c r="BT3" s="14" t="s">
        <v>73</v>
      </c>
    </row>
    <row r="4" spans="1:72" s="42" customFormat="1" ht="55.2" customHeight="1" x14ac:dyDescent="0.3">
      <c r="A4" s="35">
        <v>1</v>
      </c>
      <c r="B4" s="36">
        <v>0</v>
      </c>
      <c r="C4" s="36" t="s">
        <v>63</v>
      </c>
      <c r="D4" s="36">
        <v>40000</v>
      </c>
      <c r="E4" s="35">
        <v>0.56000000000000005</v>
      </c>
      <c r="F4" s="37">
        <v>0.14899999999999999</v>
      </c>
      <c r="G4" s="37">
        <v>0.108</v>
      </c>
      <c r="H4" s="37">
        <v>8.8999999999999996E-2</v>
      </c>
      <c r="I4" s="37">
        <v>6.8000000000000005E-2</v>
      </c>
      <c r="J4" s="37">
        <v>4.4999999999999998E-2</v>
      </c>
      <c r="K4" s="37">
        <v>3.6999999999999998E-2</v>
      </c>
      <c r="L4" s="37">
        <v>2.7E-2</v>
      </c>
      <c r="M4" s="37" t="str">
        <f t="shared" ref="M4:M71" si="0">CONCATENATE(F4,",",G4,",",H4,",",I4,",",J4,",",K4,",",L4)</f>
        <v>0.149,0.108,0.089,0.068,0.045,0.037,0.027</v>
      </c>
      <c r="N4" s="37" t="s">
        <v>59</v>
      </c>
      <c r="O4" s="37"/>
      <c r="P4" s="38">
        <f>+B4</f>
        <v>0</v>
      </c>
      <c r="Q4" s="36">
        <v>0</v>
      </c>
      <c r="R4" s="37">
        <f>+F4-H4</f>
        <v>0.06</v>
      </c>
      <c r="S4" s="36">
        <v>1</v>
      </c>
      <c r="T4" s="36">
        <v>0</v>
      </c>
      <c r="U4" s="36">
        <f>+T4</f>
        <v>0</v>
      </c>
      <c r="V4" s="39">
        <v>0</v>
      </c>
      <c r="W4" s="39">
        <f>V4*T4</f>
        <v>0</v>
      </c>
      <c r="X4" s="39">
        <f>+W4</f>
        <v>0</v>
      </c>
      <c r="Y4" s="39">
        <f>X4-(($X$2/$U$2)*U4)</f>
        <v>0</v>
      </c>
      <c r="Z4" s="37"/>
      <c r="AA4" s="35">
        <v>0.35</v>
      </c>
      <c r="AB4" s="35">
        <v>0.35</v>
      </c>
      <c r="AC4" s="35">
        <v>0.35</v>
      </c>
      <c r="AD4" s="35" t="s">
        <v>60</v>
      </c>
      <c r="AE4" s="35">
        <f>ROUNDUP(0.2*(AM4)^0.45*AI4,2)</f>
        <v>186.45999999999998</v>
      </c>
      <c r="AF4" s="35">
        <f>ROUNDUP(0.2*(AM4)^0.45*AJ4,2)</f>
        <v>227.88</v>
      </c>
      <c r="AG4" s="36" t="str">
        <f>CONCATENATE(AE4," ",AF4)</f>
        <v>186.46 227.88</v>
      </c>
      <c r="AH4" s="35">
        <v>12</v>
      </c>
      <c r="AI4" s="40">
        <f>ROUNDUP(0.9*17.6*AH4^0.64,2)</f>
        <v>77.710000000000008</v>
      </c>
      <c r="AJ4" s="40">
        <f>ROUNDUP(1.1*17.6*AH4^0.64,2)</f>
        <v>94.97</v>
      </c>
      <c r="AK4" s="36" t="str">
        <f>CONCATENATE(AI4," ",AJ4)</f>
        <v>77.71 94.97</v>
      </c>
      <c r="AL4" s="36">
        <f>50+95</f>
        <v>145</v>
      </c>
      <c r="AM4" s="36">
        <f>115+135</f>
        <v>250</v>
      </c>
      <c r="AN4" s="40">
        <v>2398.4</v>
      </c>
      <c r="AO4" s="40">
        <v>227.4</v>
      </c>
      <c r="AP4" s="40">
        <v>94.9</v>
      </c>
      <c r="AQ4" s="35">
        <v>35</v>
      </c>
      <c r="AR4" s="37">
        <f>(1-0.238*LN(35))/(1-0.238*LN(AQ4))</f>
        <v>1</v>
      </c>
      <c r="AS4" s="40">
        <f>AR4*AN4</f>
        <v>2398.4</v>
      </c>
      <c r="AT4" s="40">
        <f>10.5523*AO4^0.624-113.857</f>
        <v>198.02073885954385</v>
      </c>
      <c r="AU4" s="41">
        <f>3.351*AP4^0.7688-28.9</f>
        <v>82.093281630882302</v>
      </c>
      <c r="AV4" s="259">
        <v>2380.1999999999998</v>
      </c>
      <c r="AW4" s="259">
        <v>197.5069964804334</v>
      </c>
      <c r="AX4" s="259">
        <v>82.093281630882302</v>
      </c>
      <c r="AY4" s="259">
        <v>1.9459999999999999E-4</v>
      </c>
      <c r="AZ4" s="259">
        <f>AY4*10^6</f>
        <v>194.6</v>
      </c>
      <c r="BA4" s="259">
        <f>(1/($BI$4*10^6/(0.711*10^-4*(1/AV4)^0.854))^(1/3.89))*10^6</f>
        <v>186.29916780038593</v>
      </c>
      <c r="BB4" s="259" t="str">
        <f>IF(AZ4&lt;BA4,"Safe","Unsafe")</f>
        <v>Unsafe</v>
      </c>
      <c r="BC4" s="259">
        <v>4.7199999999999998E-4</v>
      </c>
      <c r="BD4" s="259">
        <f>BC4*10^6</f>
        <v>472</v>
      </c>
      <c r="BE4" s="259">
        <f>(1/((($BI$4*10^6/(1.41*10^-8)))^(1/4.5337)))*10^6</f>
        <v>416.02417627014421</v>
      </c>
      <c r="BF4" s="259" t="str">
        <f>IF(BD4&lt;BE4,"Safe","Unsafe")</f>
        <v>Unsafe</v>
      </c>
      <c r="BG4" s="286">
        <f>(0.711*10^-4*(1/AY4)^3.89*(1/AV4)^0.854)/10^6</f>
        <v>25.320721815826033</v>
      </c>
      <c r="BH4" s="259">
        <f>(1.41*10^-8*(1/BC4)^4.5337)/10^6</f>
        <v>16.926543179609151</v>
      </c>
      <c r="BI4" s="283">
        <v>30</v>
      </c>
      <c r="BJ4" s="283">
        <v>20</v>
      </c>
      <c r="BK4" s="259">
        <v>1.7259999999999999E-4</v>
      </c>
      <c r="BL4" s="259">
        <f>BK4*10^6</f>
        <v>172.6</v>
      </c>
      <c r="BM4" s="259">
        <f>BA4</f>
        <v>186.29916780038593</v>
      </c>
      <c r="BN4" s="259" t="str">
        <f>IF(BL4&lt;BM4,"Safe","Unsafe")</f>
        <v>Safe</v>
      </c>
      <c r="BO4" s="259">
        <v>4.0840000000000001E-4</v>
      </c>
      <c r="BP4" s="259">
        <f>BO4*10^6</f>
        <v>408.40000000000003</v>
      </c>
      <c r="BQ4" s="259">
        <f>BE4</f>
        <v>416.02417627014421</v>
      </c>
      <c r="BR4" s="259" t="str">
        <f>IF(BP4&lt;BQ4,"Safe","Unsafe")</f>
        <v>Safe</v>
      </c>
      <c r="BS4" s="286">
        <f>(0.711*10^-4*(1/BK4)^3.89*(1/AV4)^0.854)/10^6</f>
        <v>40.378765323978229</v>
      </c>
      <c r="BT4" s="259">
        <f>(1.41*10^-8*(1/BO4)^4.5337)/10^6</f>
        <v>32.624188899009731</v>
      </c>
    </row>
    <row r="5" spans="1:72" s="42" customFormat="1" ht="55.2" customHeight="1" x14ac:dyDescent="0.3">
      <c r="A5" s="35">
        <v>2</v>
      </c>
      <c r="B5" s="36">
        <v>0</v>
      </c>
      <c r="C5" s="36" t="s">
        <v>64</v>
      </c>
      <c r="D5" s="36">
        <v>40000</v>
      </c>
      <c r="E5" s="35">
        <v>0.56000000000000005</v>
      </c>
      <c r="F5" s="37">
        <v>0.12</v>
      </c>
      <c r="G5" s="37">
        <v>8.3000000000000004E-2</v>
      </c>
      <c r="H5" s="37">
        <v>6.9000000000000006E-2</v>
      </c>
      <c r="I5" s="37">
        <v>5.6000000000000001E-2</v>
      </c>
      <c r="J5" s="37">
        <v>0.04</v>
      </c>
      <c r="K5" s="37">
        <v>3.3000000000000002E-2</v>
      </c>
      <c r="L5" s="37">
        <v>2.4E-2</v>
      </c>
      <c r="M5" s="37" t="str">
        <f t="shared" si="0"/>
        <v>0.12,0.083,0.069,0.056,0.04,0.033,0.024</v>
      </c>
      <c r="N5" s="37" t="s">
        <v>59</v>
      </c>
      <c r="O5" s="37"/>
      <c r="P5" s="38">
        <f t="shared" ref="P5:P68" si="1">+B5</f>
        <v>0</v>
      </c>
      <c r="Q5" s="36">
        <f>+P5-P4</f>
        <v>0</v>
      </c>
      <c r="R5" s="37">
        <f t="shared" ref="R5:R68" si="2">+F5-H5</f>
        <v>5.099999999999999E-2</v>
      </c>
      <c r="S5" s="36">
        <f>+S4+1</f>
        <v>2</v>
      </c>
      <c r="T5" s="36">
        <f>+P5-P4</f>
        <v>0</v>
      </c>
      <c r="U5" s="36">
        <f>+T5+U4</f>
        <v>0</v>
      </c>
      <c r="V5" s="39">
        <f>(R5+R4)/2</f>
        <v>5.5499999999999994E-2</v>
      </c>
      <c r="W5" s="39">
        <f t="shared" ref="W5:W68" si="3">V5*T5</f>
        <v>0</v>
      </c>
      <c r="X5" s="37">
        <f>+X4+W5</f>
        <v>0</v>
      </c>
      <c r="Y5" s="39">
        <f>X5-(($X$2/$U$2)*U5)</f>
        <v>0</v>
      </c>
      <c r="Z5" s="37"/>
      <c r="AA5" s="35">
        <v>0.35</v>
      </c>
      <c r="AB5" s="35">
        <v>0.35</v>
      </c>
      <c r="AC5" s="35">
        <v>0.35</v>
      </c>
      <c r="AD5" s="35" t="s">
        <v>60</v>
      </c>
      <c r="AE5" s="35">
        <f t="shared" ref="AE5:AE68" si="4">ROUNDUP(0.2*(AM5)^0.45*AI5,2)</f>
        <v>186.45999999999998</v>
      </c>
      <c r="AF5" s="35">
        <f t="shared" ref="AF5:AF68" si="5">ROUNDUP(0.2*(AM5)^0.45*AJ5,2)</f>
        <v>227.88</v>
      </c>
      <c r="AG5" s="36" t="str">
        <f t="shared" ref="AG5:AG68" si="6">CONCATENATE(AE5," ",AF5)</f>
        <v>186.46 227.88</v>
      </c>
      <c r="AH5" s="35">
        <v>12</v>
      </c>
      <c r="AI5" s="40">
        <f t="shared" ref="AI5:AI68" si="7">ROUNDUP(0.9*17.6*AH5^0.64,2)</f>
        <v>77.710000000000008</v>
      </c>
      <c r="AJ5" s="40">
        <f t="shared" ref="AJ5:AJ68" si="8">ROUNDUP(1.1*17.6*AH5^0.64,2)</f>
        <v>94.97</v>
      </c>
      <c r="AK5" s="36" t="str">
        <f t="shared" ref="AK5:AK68" si="9">CONCATENATE(AI5," ",AJ5)</f>
        <v>77.71 94.97</v>
      </c>
      <c r="AL5" s="36">
        <f t="shared" ref="AL5:AL68" si="10">50+95</f>
        <v>145</v>
      </c>
      <c r="AM5" s="36">
        <f t="shared" ref="AM5:AM68" si="11">115+135</f>
        <v>250</v>
      </c>
      <c r="AN5" s="40">
        <v>2396.8000000000002</v>
      </c>
      <c r="AO5" s="40">
        <v>227.4</v>
      </c>
      <c r="AP5" s="40">
        <v>94.9</v>
      </c>
      <c r="AQ5" s="35">
        <v>35</v>
      </c>
      <c r="AR5" s="37">
        <f t="shared" ref="AR5:AR72" si="12">(1-0.238*LN(35))/(1-0.238*LN(AQ5))</f>
        <v>1</v>
      </c>
      <c r="AS5" s="40">
        <f t="shared" ref="AS5:AS68" si="13">AR5*AN5</f>
        <v>2396.8000000000002</v>
      </c>
      <c r="AT5" s="40">
        <f t="shared" ref="AT5:AT68" si="14">10.5523*AO5^0.624-113.857</f>
        <v>198.02073885954385</v>
      </c>
      <c r="AU5" s="41">
        <f t="shared" ref="AU5:AU68" si="15">3.351*AP5^0.7688-28.9</f>
        <v>82.093281630882302</v>
      </c>
      <c r="AV5" s="260"/>
      <c r="AW5" s="260">
        <v>197.5069964804334</v>
      </c>
      <c r="AX5" s="260">
        <v>82.093281630882302</v>
      </c>
      <c r="AY5" s="260"/>
      <c r="AZ5" s="260"/>
      <c r="BA5" s="260"/>
      <c r="BB5" s="260"/>
      <c r="BC5" s="260"/>
      <c r="BD5" s="260"/>
      <c r="BE5" s="260"/>
      <c r="BF5" s="260"/>
      <c r="BG5" s="287"/>
      <c r="BH5" s="260"/>
      <c r="BI5" s="284"/>
      <c r="BJ5" s="284"/>
      <c r="BK5" s="260"/>
      <c r="BL5" s="260">
        <f t="shared" ref="BL5:BL68" si="16">BK5*10^6</f>
        <v>0</v>
      </c>
      <c r="BM5" s="260" t="e">
        <f>#REF!</f>
        <v>#REF!</v>
      </c>
      <c r="BN5" s="260"/>
      <c r="BO5" s="260"/>
      <c r="BP5" s="260">
        <f t="shared" ref="BP5:BP68" si="17">BO5*10^6</f>
        <v>0</v>
      </c>
      <c r="BQ5" s="260" t="e">
        <f>#REF!</f>
        <v>#REF!</v>
      </c>
      <c r="BR5" s="260"/>
      <c r="BS5" s="287"/>
      <c r="BT5" s="260"/>
    </row>
    <row r="6" spans="1:72" s="42" customFormat="1" ht="55.2" customHeight="1" x14ac:dyDescent="0.3">
      <c r="A6" s="35">
        <v>3</v>
      </c>
      <c r="B6" s="36">
        <v>0</v>
      </c>
      <c r="C6" s="36" t="s">
        <v>65</v>
      </c>
      <c r="D6" s="36">
        <v>40000</v>
      </c>
      <c r="E6" s="35">
        <v>0.56000000000000005</v>
      </c>
      <c r="F6" s="37">
        <v>9.6000000000000002E-2</v>
      </c>
      <c r="G6" s="37">
        <v>7.3999999999999996E-2</v>
      </c>
      <c r="H6" s="37">
        <v>6.2E-2</v>
      </c>
      <c r="I6" s="37">
        <v>4.9000000000000002E-2</v>
      </c>
      <c r="J6" s="37">
        <v>3.6000000000000004E-2</v>
      </c>
      <c r="K6" s="37">
        <v>2.9000000000000001E-2</v>
      </c>
      <c r="L6" s="37">
        <v>8.0000000000000002E-3</v>
      </c>
      <c r="M6" s="37" t="str">
        <f t="shared" si="0"/>
        <v>0.096,0.074,0.062,0.049,0.036,0.029,0.008</v>
      </c>
      <c r="N6" s="37" t="s">
        <v>59</v>
      </c>
      <c r="O6" s="37"/>
      <c r="P6" s="38">
        <f t="shared" si="1"/>
        <v>0</v>
      </c>
      <c r="Q6" s="36">
        <f t="shared" ref="Q6:Q69" si="18">+P6-P5</f>
        <v>0</v>
      </c>
      <c r="R6" s="37">
        <f t="shared" si="2"/>
        <v>3.4000000000000002E-2</v>
      </c>
      <c r="S6" s="36">
        <f t="shared" ref="S6:S69" si="19">+S5+1</f>
        <v>3</v>
      </c>
      <c r="T6" s="36">
        <f t="shared" ref="T6:T69" si="20">+P6-P5</f>
        <v>0</v>
      </c>
      <c r="U6" s="36">
        <f t="shared" ref="U6:U69" si="21">+T6+U5</f>
        <v>0</v>
      </c>
      <c r="V6" s="39">
        <f t="shared" ref="V6:V69" si="22">(R6+R5)/2</f>
        <v>4.2499999999999996E-2</v>
      </c>
      <c r="W6" s="39">
        <f t="shared" si="3"/>
        <v>0</v>
      </c>
      <c r="X6" s="37">
        <f t="shared" ref="X6:X69" si="23">+X5+W6</f>
        <v>0</v>
      </c>
      <c r="Y6" s="39">
        <f t="shared" ref="Y6:Y69" si="24">X6-(($X$2/$U$2)*U6)</f>
        <v>0</v>
      </c>
      <c r="Z6" s="37"/>
      <c r="AA6" s="35">
        <v>0.35</v>
      </c>
      <c r="AB6" s="35">
        <v>0.35</v>
      </c>
      <c r="AC6" s="35">
        <v>0.35</v>
      </c>
      <c r="AD6" s="35" t="s">
        <v>60</v>
      </c>
      <c r="AE6" s="35">
        <f t="shared" si="4"/>
        <v>186.45999999999998</v>
      </c>
      <c r="AF6" s="35">
        <f t="shared" si="5"/>
        <v>227.88</v>
      </c>
      <c r="AG6" s="36" t="str">
        <f t="shared" si="6"/>
        <v>186.46 227.88</v>
      </c>
      <c r="AH6" s="35">
        <v>12</v>
      </c>
      <c r="AI6" s="40">
        <f t="shared" si="7"/>
        <v>77.710000000000008</v>
      </c>
      <c r="AJ6" s="40">
        <f t="shared" si="8"/>
        <v>94.97</v>
      </c>
      <c r="AK6" s="36" t="str">
        <f>CONCATENATE(AI6," ",AJ6)</f>
        <v>77.71 94.97</v>
      </c>
      <c r="AL6" s="36">
        <f t="shared" si="10"/>
        <v>145</v>
      </c>
      <c r="AM6" s="36">
        <f t="shared" si="11"/>
        <v>250</v>
      </c>
      <c r="AN6" s="40">
        <v>2395.1999999999998</v>
      </c>
      <c r="AO6" s="40">
        <v>225.9</v>
      </c>
      <c r="AP6" s="40">
        <v>95</v>
      </c>
      <c r="AQ6" s="35">
        <v>35</v>
      </c>
      <c r="AR6" s="37">
        <f t="shared" si="12"/>
        <v>1</v>
      </c>
      <c r="AS6" s="40">
        <f t="shared" si="13"/>
        <v>2395.1999999999998</v>
      </c>
      <c r="AT6" s="40">
        <f t="shared" si="14"/>
        <v>196.73542368043078</v>
      </c>
      <c r="AU6" s="41">
        <f t="shared" si="15"/>
        <v>82.183188106073175</v>
      </c>
      <c r="AV6" s="260"/>
      <c r="AW6" s="260">
        <v>197.5069964804334</v>
      </c>
      <c r="AX6" s="260">
        <v>82.093281630882302</v>
      </c>
      <c r="AY6" s="260"/>
      <c r="AZ6" s="260"/>
      <c r="BA6" s="260"/>
      <c r="BB6" s="260"/>
      <c r="BC6" s="260"/>
      <c r="BD6" s="260"/>
      <c r="BE6" s="260"/>
      <c r="BF6" s="260"/>
      <c r="BG6" s="287"/>
      <c r="BH6" s="260"/>
      <c r="BI6" s="284"/>
      <c r="BJ6" s="284"/>
      <c r="BK6" s="260"/>
      <c r="BL6" s="260">
        <f t="shared" si="16"/>
        <v>0</v>
      </c>
      <c r="BM6" s="260" t="e">
        <f>#REF!</f>
        <v>#REF!</v>
      </c>
      <c r="BN6" s="260"/>
      <c r="BO6" s="260"/>
      <c r="BP6" s="260">
        <f t="shared" si="17"/>
        <v>0</v>
      </c>
      <c r="BQ6" s="260" t="e">
        <f>#REF!</f>
        <v>#REF!</v>
      </c>
      <c r="BR6" s="260"/>
      <c r="BS6" s="287"/>
      <c r="BT6" s="260"/>
    </row>
    <row r="7" spans="1:72" s="42" customFormat="1" ht="55.2" customHeight="1" x14ac:dyDescent="0.3">
      <c r="A7" s="35">
        <v>4</v>
      </c>
      <c r="B7" s="36">
        <v>0</v>
      </c>
      <c r="C7" s="36" t="s">
        <v>66</v>
      </c>
      <c r="D7" s="36">
        <v>40000</v>
      </c>
      <c r="E7" s="35">
        <v>0.56000000000000005</v>
      </c>
      <c r="F7" s="37">
        <v>0.185</v>
      </c>
      <c r="G7" s="37">
        <v>0.14000000000000001</v>
      </c>
      <c r="H7" s="37">
        <v>0.112</v>
      </c>
      <c r="I7" s="37">
        <v>7.8E-2</v>
      </c>
      <c r="J7" s="37">
        <v>4.8000000000000001E-2</v>
      </c>
      <c r="K7" s="37">
        <v>3.5000000000000003E-2</v>
      </c>
      <c r="L7" s="37">
        <v>3.0000000000000002E-2</v>
      </c>
      <c r="M7" s="37" t="str">
        <f t="shared" si="0"/>
        <v>0.185,0.14,0.112,0.078,0.048,0.035,0.03</v>
      </c>
      <c r="N7" s="37" t="s">
        <v>59</v>
      </c>
      <c r="O7" s="37"/>
      <c r="P7" s="38">
        <f t="shared" si="1"/>
        <v>0</v>
      </c>
      <c r="Q7" s="36">
        <f t="shared" si="18"/>
        <v>0</v>
      </c>
      <c r="R7" s="37">
        <f t="shared" si="2"/>
        <v>7.2999999999999995E-2</v>
      </c>
      <c r="S7" s="36">
        <f t="shared" si="19"/>
        <v>4</v>
      </c>
      <c r="T7" s="36">
        <f t="shared" si="20"/>
        <v>0</v>
      </c>
      <c r="U7" s="36">
        <f t="shared" si="21"/>
        <v>0</v>
      </c>
      <c r="V7" s="39">
        <f t="shared" si="22"/>
        <v>5.3499999999999999E-2</v>
      </c>
      <c r="W7" s="39">
        <f t="shared" si="3"/>
        <v>0</v>
      </c>
      <c r="X7" s="37">
        <f t="shared" si="23"/>
        <v>0</v>
      </c>
      <c r="Y7" s="39">
        <f t="shared" si="24"/>
        <v>0</v>
      </c>
      <c r="Z7" s="37"/>
      <c r="AA7" s="35">
        <v>0.35</v>
      </c>
      <c r="AB7" s="35">
        <v>0.35</v>
      </c>
      <c r="AC7" s="35">
        <v>0.35</v>
      </c>
      <c r="AD7" s="35" t="s">
        <v>60</v>
      </c>
      <c r="AE7" s="35">
        <f t="shared" si="4"/>
        <v>186.45999999999998</v>
      </c>
      <c r="AF7" s="35">
        <f t="shared" si="5"/>
        <v>227.88</v>
      </c>
      <c r="AG7" s="36" t="str">
        <f t="shared" si="6"/>
        <v>186.46 227.88</v>
      </c>
      <c r="AH7" s="35">
        <v>12</v>
      </c>
      <c r="AI7" s="40">
        <f t="shared" si="7"/>
        <v>77.710000000000008</v>
      </c>
      <c r="AJ7" s="40">
        <f t="shared" si="8"/>
        <v>94.97</v>
      </c>
      <c r="AK7" s="36" t="str">
        <f t="shared" si="9"/>
        <v>77.71 94.97</v>
      </c>
      <c r="AL7" s="36">
        <f t="shared" si="10"/>
        <v>145</v>
      </c>
      <c r="AM7" s="36">
        <f t="shared" si="11"/>
        <v>250</v>
      </c>
      <c r="AN7" s="40">
        <v>2396.8000000000002</v>
      </c>
      <c r="AO7" s="35">
        <v>227.5</v>
      </c>
      <c r="AP7" s="35">
        <v>94.9</v>
      </c>
      <c r="AQ7" s="35">
        <v>35</v>
      </c>
      <c r="AR7" s="37">
        <f t="shared" si="12"/>
        <v>1</v>
      </c>
      <c r="AS7" s="40">
        <f t="shared" si="13"/>
        <v>2396.8000000000002</v>
      </c>
      <c r="AT7" s="40">
        <f t="shared" si="14"/>
        <v>198.10631301214815</v>
      </c>
      <c r="AU7" s="41">
        <f t="shared" si="15"/>
        <v>82.093281630882302</v>
      </c>
      <c r="AV7" s="260"/>
      <c r="AW7" s="260">
        <v>197.5069964804334</v>
      </c>
      <c r="AX7" s="260">
        <v>82.093281630882302</v>
      </c>
      <c r="AY7" s="260"/>
      <c r="AZ7" s="260"/>
      <c r="BA7" s="260"/>
      <c r="BB7" s="260"/>
      <c r="BC7" s="260"/>
      <c r="BD7" s="260"/>
      <c r="BE7" s="260"/>
      <c r="BF7" s="260"/>
      <c r="BG7" s="287"/>
      <c r="BH7" s="260"/>
      <c r="BI7" s="284"/>
      <c r="BJ7" s="284"/>
      <c r="BK7" s="260"/>
      <c r="BL7" s="260">
        <f t="shared" si="16"/>
        <v>0</v>
      </c>
      <c r="BM7" s="260" t="e">
        <f>#REF!</f>
        <v>#REF!</v>
      </c>
      <c r="BN7" s="260"/>
      <c r="BO7" s="260"/>
      <c r="BP7" s="260">
        <f t="shared" si="17"/>
        <v>0</v>
      </c>
      <c r="BQ7" s="260" t="e">
        <f>#REF!</f>
        <v>#REF!</v>
      </c>
      <c r="BR7" s="260"/>
      <c r="BS7" s="287"/>
      <c r="BT7" s="260"/>
    </row>
    <row r="8" spans="1:72" s="42" customFormat="1" ht="55.2" customHeight="1" x14ac:dyDescent="0.3">
      <c r="A8" s="35">
        <v>5</v>
      </c>
      <c r="B8" s="36">
        <v>0</v>
      </c>
      <c r="C8" s="36" t="s">
        <v>67</v>
      </c>
      <c r="D8" s="36">
        <v>40000</v>
      </c>
      <c r="E8" s="35">
        <v>0.56000000000000005</v>
      </c>
      <c r="F8" s="37">
        <v>0.189</v>
      </c>
      <c r="G8" s="37">
        <v>0.13500000000000001</v>
      </c>
      <c r="H8" s="37">
        <v>0.106</v>
      </c>
      <c r="I8" s="37">
        <v>7.1000000000000008E-2</v>
      </c>
      <c r="J8" s="37">
        <v>4.2000000000000003E-2</v>
      </c>
      <c r="K8" s="37">
        <v>3.4000000000000002E-2</v>
      </c>
      <c r="L8" s="37">
        <v>2.5000000000000001E-2</v>
      </c>
      <c r="M8" s="37" t="str">
        <f t="shared" si="0"/>
        <v>0.189,0.135,0.106,0.071,0.042,0.034,0.025</v>
      </c>
      <c r="N8" s="37" t="s">
        <v>59</v>
      </c>
      <c r="O8" s="37"/>
      <c r="P8" s="38">
        <f t="shared" si="1"/>
        <v>0</v>
      </c>
      <c r="Q8" s="36">
        <f t="shared" si="18"/>
        <v>0</v>
      </c>
      <c r="R8" s="37">
        <f t="shared" si="2"/>
        <v>8.3000000000000004E-2</v>
      </c>
      <c r="S8" s="36">
        <f t="shared" si="19"/>
        <v>5</v>
      </c>
      <c r="T8" s="36">
        <f t="shared" si="20"/>
        <v>0</v>
      </c>
      <c r="U8" s="36">
        <f t="shared" si="21"/>
        <v>0</v>
      </c>
      <c r="V8" s="39">
        <f t="shared" si="22"/>
        <v>7.8E-2</v>
      </c>
      <c r="W8" s="39">
        <f t="shared" si="3"/>
        <v>0</v>
      </c>
      <c r="X8" s="37">
        <f t="shared" si="23"/>
        <v>0</v>
      </c>
      <c r="Y8" s="39">
        <f t="shared" si="24"/>
        <v>0</v>
      </c>
      <c r="Z8" s="37"/>
      <c r="AA8" s="35">
        <v>0.35</v>
      </c>
      <c r="AB8" s="35">
        <v>0.35</v>
      </c>
      <c r="AC8" s="35">
        <v>0.35</v>
      </c>
      <c r="AD8" s="35" t="s">
        <v>60</v>
      </c>
      <c r="AE8" s="35">
        <f t="shared" si="4"/>
        <v>186.45999999999998</v>
      </c>
      <c r="AF8" s="35">
        <f t="shared" si="5"/>
        <v>227.88</v>
      </c>
      <c r="AG8" s="36" t="str">
        <f t="shared" si="6"/>
        <v>186.46 227.88</v>
      </c>
      <c r="AH8" s="35">
        <v>12</v>
      </c>
      <c r="AI8" s="40">
        <f t="shared" si="7"/>
        <v>77.710000000000008</v>
      </c>
      <c r="AJ8" s="40">
        <f t="shared" si="8"/>
        <v>94.97</v>
      </c>
      <c r="AK8" s="36" t="str">
        <f t="shared" si="9"/>
        <v>77.71 94.97</v>
      </c>
      <c r="AL8" s="36">
        <f t="shared" si="10"/>
        <v>145</v>
      </c>
      <c r="AM8" s="36">
        <f t="shared" si="11"/>
        <v>250</v>
      </c>
      <c r="AN8" s="40">
        <v>2369.4</v>
      </c>
      <c r="AO8" s="35">
        <v>226.7</v>
      </c>
      <c r="AP8" s="35">
        <v>95</v>
      </c>
      <c r="AQ8" s="35">
        <v>35</v>
      </c>
      <c r="AR8" s="37">
        <f t="shared" si="12"/>
        <v>1</v>
      </c>
      <c r="AS8" s="40">
        <f t="shared" si="13"/>
        <v>2369.4</v>
      </c>
      <c r="AT8" s="40">
        <f t="shared" si="14"/>
        <v>197.42132309316551</v>
      </c>
      <c r="AU8" s="41">
        <f t="shared" si="15"/>
        <v>82.183188106073175</v>
      </c>
      <c r="AV8" s="260"/>
      <c r="AW8" s="260">
        <v>197.5069964804334</v>
      </c>
      <c r="AX8" s="260">
        <v>82.093281630882302</v>
      </c>
      <c r="AY8" s="260"/>
      <c r="AZ8" s="260"/>
      <c r="BA8" s="260"/>
      <c r="BB8" s="260"/>
      <c r="BC8" s="260"/>
      <c r="BD8" s="260"/>
      <c r="BE8" s="260"/>
      <c r="BF8" s="260"/>
      <c r="BG8" s="287"/>
      <c r="BH8" s="260"/>
      <c r="BI8" s="284"/>
      <c r="BJ8" s="284"/>
      <c r="BK8" s="260"/>
      <c r="BL8" s="260">
        <f t="shared" si="16"/>
        <v>0</v>
      </c>
      <c r="BM8" s="260" t="e">
        <f>#REF!</f>
        <v>#REF!</v>
      </c>
      <c r="BN8" s="260"/>
      <c r="BO8" s="260"/>
      <c r="BP8" s="260">
        <f t="shared" si="17"/>
        <v>0</v>
      </c>
      <c r="BQ8" s="260" t="e">
        <f>#REF!</f>
        <v>#REF!</v>
      </c>
      <c r="BR8" s="260"/>
      <c r="BS8" s="287"/>
      <c r="BT8" s="260"/>
    </row>
    <row r="9" spans="1:72" s="42" customFormat="1" ht="55.2" customHeight="1" x14ac:dyDescent="0.3">
      <c r="A9" s="35">
        <v>6</v>
      </c>
      <c r="B9" s="36">
        <v>65</v>
      </c>
      <c r="C9" s="36" t="s">
        <v>63</v>
      </c>
      <c r="D9" s="36">
        <v>40000</v>
      </c>
      <c r="E9" s="35">
        <v>0.56000000000000005</v>
      </c>
      <c r="F9" s="37">
        <v>0.17</v>
      </c>
      <c r="G9" s="37">
        <v>0.11899999999999999</v>
      </c>
      <c r="H9" s="37">
        <v>0.1</v>
      </c>
      <c r="I9" s="37">
        <v>7.2999999999999995E-2</v>
      </c>
      <c r="J9" s="37">
        <v>4.4999999999999998E-2</v>
      </c>
      <c r="K9" s="37">
        <v>3.5000000000000003E-2</v>
      </c>
      <c r="L9" s="37">
        <v>2.3E-2</v>
      </c>
      <c r="M9" s="37" t="str">
        <f t="shared" si="0"/>
        <v>0.17,0.119,0.1,0.073,0.045,0.035,0.023</v>
      </c>
      <c r="N9" s="37" t="s">
        <v>59</v>
      </c>
      <c r="O9" s="37"/>
      <c r="P9" s="38">
        <f t="shared" si="1"/>
        <v>65</v>
      </c>
      <c r="Q9" s="36">
        <f t="shared" si="18"/>
        <v>65</v>
      </c>
      <c r="R9" s="37">
        <f t="shared" si="2"/>
        <v>7.0000000000000007E-2</v>
      </c>
      <c r="S9" s="36">
        <f t="shared" si="19"/>
        <v>6</v>
      </c>
      <c r="T9" s="36">
        <f t="shared" si="20"/>
        <v>65</v>
      </c>
      <c r="U9" s="36">
        <f t="shared" si="21"/>
        <v>65</v>
      </c>
      <c r="V9" s="39">
        <f t="shared" si="22"/>
        <v>7.6500000000000012E-2</v>
      </c>
      <c r="W9" s="39">
        <f t="shared" si="3"/>
        <v>4.972500000000001</v>
      </c>
      <c r="X9" s="37">
        <f t="shared" si="23"/>
        <v>4.972500000000001</v>
      </c>
      <c r="Y9" s="39">
        <f t="shared" si="24"/>
        <v>1.0386458333333346</v>
      </c>
      <c r="Z9" s="37"/>
      <c r="AA9" s="35">
        <v>0.35</v>
      </c>
      <c r="AB9" s="35">
        <v>0.35</v>
      </c>
      <c r="AC9" s="35">
        <v>0.35</v>
      </c>
      <c r="AD9" s="35" t="s">
        <v>60</v>
      </c>
      <c r="AE9" s="35">
        <f t="shared" si="4"/>
        <v>186.45999999999998</v>
      </c>
      <c r="AF9" s="35">
        <f t="shared" si="5"/>
        <v>227.88</v>
      </c>
      <c r="AG9" s="36" t="str">
        <f t="shared" si="6"/>
        <v>186.46 227.88</v>
      </c>
      <c r="AH9" s="35">
        <v>12</v>
      </c>
      <c r="AI9" s="40">
        <f t="shared" si="7"/>
        <v>77.710000000000008</v>
      </c>
      <c r="AJ9" s="40">
        <f t="shared" si="8"/>
        <v>94.97</v>
      </c>
      <c r="AK9" s="36" t="str">
        <f t="shared" si="9"/>
        <v>77.71 94.97</v>
      </c>
      <c r="AL9" s="36">
        <f t="shared" si="10"/>
        <v>145</v>
      </c>
      <c r="AM9" s="36">
        <f t="shared" si="11"/>
        <v>250</v>
      </c>
      <c r="AN9" s="40">
        <v>2396.8000000000002</v>
      </c>
      <c r="AO9" s="35">
        <v>226.8</v>
      </c>
      <c r="AP9" s="35">
        <v>95</v>
      </c>
      <c r="AQ9" s="35">
        <v>35</v>
      </c>
      <c r="AR9" s="37">
        <f t="shared" si="12"/>
        <v>1</v>
      </c>
      <c r="AS9" s="40">
        <f t="shared" si="13"/>
        <v>2396.8000000000002</v>
      </c>
      <c r="AT9" s="40">
        <f t="shared" si="14"/>
        <v>197.5069964804334</v>
      </c>
      <c r="AU9" s="41">
        <f t="shared" si="15"/>
        <v>82.183188106073175</v>
      </c>
      <c r="AV9" s="260"/>
      <c r="AW9" s="260">
        <v>197.5069964804334</v>
      </c>
      <c r="AX9" s="260">
        <v>82.093281630882302</v>
      </c>
      <c r="AY9" s="260"/>
      <c r="AZ9" s="260"/>
      <c r="BA9" s="260"/>
      <c r="BB9" s="260"/>
      <c r="BC9" s="260"/>
      <c r="BD9" s="260"/>
      <c r="BE9" s="260"/>
      <c r="BF9" s="260"/>
      <c r="BG9" s="287"/>
      <c r="BH9" s="260"/>
      <c r="BI9" s="284"/>
      <c r="BJ9" s="284"/>
      <c r="BK9" s="260"/>
      <c r="BL9" s="260">
        <f t="shared" si="16"/>
        <v>0</v>
      </c>
      <c r="BM9" s="260" t="e">
        <f>#REF!</f>
        <v>#REF!</v>
      </c>
      <c r="BN9" s="260"/>
      <c r="BO9" s="260"/>
      <c r="BP9" s="260">
        <f t="shared" si="17"/>
        <v>0</v>
      </c>
      <c r="BQ9" s="260" t="e">
        <f>#REF!</f>
        <v>#REF!</v>
      </c>
      <c r="BR9" s="260"/>
      <c r="BS9" s="287"/>
      <c r="BT9" s="260"/>
    </row>
    <row r="10" spans="1:72" s="42" customFormat="1" ht="55.2" customHeight="1" x14ac:dyDescent="0.3">
      <c r="A10" s="35">
        <v>7</v>
      </c>
      <c r="B10" s="36">
        <v>65</v>
      </c>
      <c r="C10" s="36" t="s">
        <v>64</v>
      </c>
      <c r="D10" s="36">
        <v>40000</v>
      </c>
      <c r="E10" s="35">
        <v>0.56000000000000005</v>
      </c>
      <c r="F10" s="37">
        <v>0.13400000000000001</v>
      </c>
      <c r="G10" s="37">
        <v>9.1999999999999998E-2</v>
      </c>
      <c r="H10" s="37">
        <v>7.2999999999999995E-2</v>
      </c>
      <c r="I10" s="37">
        <v>5.9000000000000004E-2</v>
      </c>
      <c r="J10" s="37">
        <v>3.9E-2</v>
      </c>
      <c r="K10" s="37">
        <v>3.2000000000000001E-2</v>
      </c>
      <c r="L10" s="37">
        <v>2.4E-2</v>
      </c>
      <c r="M10" s="37" t="str">
        <f t="shared" si="0"/>
        <v>0.134,0.092,0.073,0.059,0.039,0.032,0.024</v>
      </c>
      <c r="N10" s="37" t="s">
        <v>59</v>
      </c>
      <c r="O10" s="37"/>
      <c r="P10" s="38">
        <f t="shared" si="1"/>
        <v>65</v>
      </c>
      <c r="Q10" s="36">
        <f t="shared" si="18"/>
        <v>0</v>
      </c>
      <c r="R10" s="37">
        <f t="shared" si="2"/>
        <v>6.1000000000000013E-2</v>
      </c>
      <c r="S10" s="36">
        <f t="shared" si="19"/>
        <v>7</v>
      </c>
      <c r="T10" s="36">
        <f t="shared" si="20"/>
        <v>0</v>
      </c>
      <c r="U10" s="36">
        <f t="shared" si="21"/>
        <v>65</v>
      </c>
      <c r="V10" s="39">
        <f t="shared" si="22"/>
        <v>6.5500000000000003E-2</v>
      </c>
      <c r="W10" s="39">
        <f t="shared" si="3"/>
        <v>0</v>
      </c>
      <c r="X10" s="37">
        <f t="shared" si="23"/>
        <v>4.972500000000001</v>
      </c>
      <c r="Y10" s="39">
        <f t="shared" si="24"/>
        <v>1.0386458333333346</v>
      </c>
      <c r="Z10" s="37"/>
      <c r="AA10" s="35">
        <v>0.35</v>
      </c>
      <c r="AB10" s="35">
        <v>0.35</v>
      </c>
      <c r="AC10" s="35">
        <v>0.35</v>
      </c>
      <c r="AD10" s="35" t="s">
        <v>60</v>
      </c>
      <c r="AE10" s="35">
        <f t="shared" si="4"/>
        <v>186.45999999999998</v>
      </c>
      <c r="AF10" s="35">
        <f t="shared" si="5"/>
        <v>227.88</v>
      </c>
      <c r="AG10" s="36" t="str">
        <f t="shared" si="6"/>
        <v>186.46 227.88</v>
      </c>
      <c r="AH10" s="35">
        <v>12</v>
      </c>
      <c r="AI10" s="40">
        <f t="shared" si="7"/>
        <v>77.710000000000008</v>
      </c>
      <c r="AJ10" s="40">
        <f t="shared" si="8"/>
        <v>94.97</v>
      </c>
      <c r="AK10" s="36" t="str">
        <f t="shared" si="9"/>
        <v>77.71 94.97</v>
      </c>
      <c r="AL10" s="36">
        <f t="shared" si="10"/>
        <v>145</v>
      </c>
      <c r="AM10" s="36">
        <f t="shared" si="11"/>
        <v>250</v>
      </c>
      <c r="AN10" s="40">
        <v>2387.1</v>
      </c>
      <c r="AO10" s="40">
        <v>227.1</v>
      </c>
      <c r="AP10" s="40">
        <v>94.9</v>
      </c>
      <c r="AQ10" s="35">
        <v>35</v>
      </c>
      <c r="AR10" s="37">
        <f t="shared" si="12"/>
        <v>1</v>
      </c>
      <c r="AS10" s="40">
        <f t="shared" si="13"/>
        <v>2387.1</v>
      </c>
      <c r="AT10" s="40">
        <f t="shared" si="14"/>
        <v>197.76393146364674</v>
      </c>
      <c r="AU10" s="41">
        <f t="shared" si="15"/>
        <v>82.093281630882302</v>
      </c>
      <c r="AV10" s="260"/>
      <c r="AW10" s="260">
        <v>197.5069964804334</v>
      </c>
      <c r="AX10" s="260">
        <v>82.093281630882302</v>
      </c>
      <c r="AY10" s="260"/>
      <c r="AZ10" s="260"/>
      <c r="BA10" s="260"/>
      <c r="BB10" s="260"/>
      <c r="BC10" s="260"/>
      <c r="BD10" s="260"/>
      <c r="BE10" s="260"/>
      <c r="BF10" s="260"/>
      <c r="BG10" s="287"/>
      <c r="BH10" s="260"/>
      <c r="BI10" s="284"/>
      <c r="BJ10" s="284"/>
      <c r="BK10" s="260"/>
      <c r="BL10" s="260">
        <f t="shared" si="16"/>
        <v>0</v>
      </c>
      <c r="BM10" s="260" t="e">
        <f>#REF!</f>
        <v>#REF!</v>
      </c>
      <c r="BN10" s="260"/>
      <c r="BO10" s="260"/>
      <c r="BP10" s="260">
        <f t="shared" si="17"/>
        <v>0</v>
      </c>
      <c r="BQ10" s="260" t="e">
        <f>#REF!</f>
        <v>#REF!</v>
      </c>
      <c r="BR10" s="260"/>
      <c r="BS10" s="287"/>
      <c r="BT10" s="260"/>
    </row>
    <row r="11" spans="1:72" s="42" customFormat="1" ht="55.2" customHeight="1" x14ac:dyDescent="0.3">
      <c r="A11" s="35">
        <v>8</v>
      </c>
      <c r="B11" s="36">
        <v>65</v>
      </c>
      <c r="C11" s="36" t="s">
        <v>65</v>
      </c>
      <c r="D11" s="36">
        <v>40000</v>
      </c>
      <c r="E11" s="35">
        <v>0.56000000000000005</v>
      </c>
      <c r="F11" s="37">
        <v>0.09</v>
      </c>
      <c r="G11" s="37">
        <v>6.6000000000000003E-2</v>
      </c>
      <c r="H11" s="37">
        <v>5.3999999999999999E-2</v>
      </c>
      <c r="I11" s="37">
        <v>4.3999999999999997E-2</v>
      </c>
      <c r="J11" s="37">
        <v>3.1E-2</v>
      </c>
      <c r="K11" s="37">
        <v>2.7E-2</v>
      </c>
      <c r="L11" s="37">
        <v>2.1000000000000001E-2</v>
      </c>
      <c r="M11" s="37" t="str">
        <f t="shared" si="0"/>
        <v>0.09,0.066,0.054,0.044,0.031,0.027,0.021</v>
      </c>
      <c r="N11" s="37" t="s">
        <v>59</v>
      </c>
      <c r="O11" s="37"/>
      <c r="P11" s="38">
        <f t="shared" si="1"/>
        <v>65</v>
      </c>
      <c r="Q11" s="36">
        <f t="shared" si="18"/>
        <v>0</v>
      </c>
      <c r="R11" s="37">
        <f t="shared" si="2"/>
        <v>3.5999999999999997E-2</v>
      </c>
      <c r="S11" s="36">
        <f t="shared" si="19"/>
        <v>8</v>
      </c>
      <c r="T11" s="36">
        <f t="shared" si="20"/>
        <v>0</v>
      </c>
      <c r="U11" s="36">
        <f t="shared" si="21"/>
        <v>65</v>
      </c>
      <c r="V11" s="39">
        <f t="shared" si="22"/>
        <v>4.8500000000000001E-2</v>
      </c>
      <c r="W11" s="39">
        <f t="shared" si="3"/>
        <v>0</v>
      </c>
      <c r="X11" s="37">
        <f t="shared" si="23"/>
        <v>4.972500000000001</v>
      </c>
      <c r="Y11" s="39">
        <f t="shared" si="24"/>
        <v>1.0386458333333346</v>
      </c>
      <c r="Z11" s="37"/>
      <c r="AA11" s="35">
        <v>0.35</v>
      </c>
      <c r="AB11" s="35">
        <v>0.35</v>
      </c>
      <c r="AC11" s="35">
        <v>0.35</v>
      </c>
      <c r="AD11" s="35" t="s">
        <v>60</v>
      </c>
      <c r="AE11" s="35">
        <f t="shared" si="4"/>
        <v>186.45999999999998</v>
      </c>
      <c r="AF11" s="35">
        <f t="shared" si="5"/>
        <v>227.88</v>
      </c>
      <c r="AG11" s="36" t="str">
        <f t="shared" si="6"/>
        <v>186.46 227.88</v>
      </c>
      <c r="AH11" s="35">
        <v>12</v>
      </c>
      <c r="AI11" s="40">
        <f t="shared" si="7"/>
        <v>77.710000000000008</v>
      </c>
      <c r="AJ11" s="40">
        <f t="shared" si="8"/>
        <v>94.97</v>
      </c>
      <c r="AK11" s="36" t="str">
        <f t="shared" si="9"/>
        <v>77.71 94.97</v>
      </c>
      <c r="AL11" s="36">
        <f t="shared" si="10"/>
        <v>145</v>
      </c>
      <c r="AM11" s="36">
        <f t="shared" si="11"/>
        <v>250</v>
      </c>
      <c r="AN11" s="40">
        <v>2364.5</v>
      </c>
      <c r="AO11" s="40">
        <v>226.8</v>
      </c>
      <c r="AP11" s="40">
        <v>95</v>
      </c>
      <c r="AQ11" s="35">
        <v>35</v>
      </c>
      <c r="AR11" s="37">
        <f t="shared" si="12"/>
        <v>1</v>
      </c>
      <c r="AS11" s="40">
        <f t="shared" si="13"/>
        <v>2364.5</v>
      </c>
      <c r="AT11" s="40">
        <f t="shared" si="14"/>
        <v>197.5069964804334</v>
      </c>
      <c r="AU11" s="41">
        <f t="shared" si="15"/>
        <v>82.183188106073175</v>
      </c>
      <c r="AV11" s="260"/>
      <c r="AW11" s="260">
        <v>197.5069964804334</v>
      </c>
      <c r="AX11" s="260">
        <v>82.093281630882302</v>
      </c>
      <c r="AY11" s="260"/>
      <c r="AZ11" s="260"/>
      <c r="BA11" s="260"/>
      <c r="BB11" s="260"/>
      <c r="BC11" s="260"/>
      <c r="BD11" s="260"/>
      <c r="BE11" s="260"/>
      <c r="BF11" s="260"/>
      <c r="BG11" s="287"/>
      <c r="BH11" s="260"/>
      <c r="BI11" s="284"/>
      <c r="BJ11" s="284"/>
      <c r="BK11" s="260"/>
      <c r="BL11" s="260">
        <f t="shared" si="16"/>
        <v>0</v>
      </c>
      <c r="BM11" s="260" t="e">
        <f>#REF!</f>
        <v>#REF!</v>
      </c>
      <c r="BN11" s="260"/>
      <c r="BO11" s="260"/>
      <c r="BP11" s="260">
        <f t="shared" si="17"/>
        <v>0</v>
      </c>
      <c r="BQ11" s="260" t="e">
        <f>#REF!</f>
        <v>#REF!</v>
      </c>
      <c r="BR11" s="260"/>
      <c r="BS11" s="287"/>
      <c r="BT11" s="260"/>
    </row>
    <row r="12" spans="1:72" s="42" customFormat="1" ht="55.2" customHeight="1" x14ac:dyDescent="0.3">
      <c r="A12" s="35">
        <v>9</v>
      </c>
      <c r="B12" s="36">
        <v>65</v>
      </c>
      <c r="C12" s="36" t="s">
        <v>66</v>
      </c>
      <c r="D12" s="36">
        <v>40000</v>
      </c>
      <c r="E12" s="35">
        <v>0.56000000000000005</v>
      </c>
      <c r="F12" s="37">
        <v>0.11800000000000001</v>
      </c>
      <c r="G12" s="37">
        <v>8.6999999999999994E-2</v>
      </c>
      <c r="H12" s="37">
        <v>7.1999999999999995E-2</v>
      </c>
      <c r="I12" s="37">
        <v>5.9000000000000004E-2</v>
      </c>
      <c r="J12" s="37">
        <v>4.4999999999999998E-2</v>
      </c>
      <c r="K12" s="37">
        <v>3.9E-2</v>
      </c>
      <c r="L12" s="37">
        <v>1.6E-2</v>
      </c>
      <c r="M12" s="37" t="str">
        <f t="shared" si="0"/>
        <v>0.118,0.087,0.072,0.059,0.045,0.039,0.016</v>
      </c>
      <c r="N12" s="37" t="s">
        <v>59</v>
      </c>
      <c r="O12" s="37"/>
      <c r="P12" s="38">
        <f t="shared" si="1"/>
        <v>65</v>
      </c>
      <c r="Q12" s="36">
        <f t="shared" si="18"/>
        <v>0</v>
      </c>
      <c r="R12" s="37">
        <f t="shared" si="2"/>
        <v>4.6000000000000013E-2</v>
      </c>
      <c r="S12" s="36">
        <f t="shared" si="19"/>
        <v>9</v>
      </c>
      <c r="T12" s="36">
        <f t="shared" si="20"/>
        <v>0</v>
      </c>
      <c r="U12" s="36">
        <f t="shared" si="21"/>
        <v>65</v>
      </c>
      <c r="V12" s="39">
        <f t="shared" si="22"/>
        <v>4.1000000000000009E-2</v>
      </c>
      <c r="W12" s="39">
        <f t="shared" si="3"/>
        <v>0</v>
      </c>
      <c r="X12" s="37">
        <f t="shared" si="23"/>
        <v>4.972500000000001</v>
      </c>
      <c r="Y12" s="39">
        <f t="shared" si="24"/>
        <v>1.0386458333333346</v>
      </c>
      <c r="Z12" s="37"/>
      <c r="AA12" s="35">
        <v>0.35</v>
      </c>
      <c r="AB12" s="35">
        <v>0.35</v>
      </c>
      <c r="AC12" s="35">
        <v>0.35</v>
      </c>
      <c r="AD12" s="35" t="s">
        <v>60</v>
      </c>
      <c r="AE12" s="35">
        <f t="shared" si="4"/>
        <v>186.45999999999998</v>
      </c>
      <c r="AF12" s="35">
        <f t="shared" si="5"/>
        <v>227.88</v>
      </c>
      <c r="AG12" s="36" t="str">
        <f t="shared" si="6"/>
        <v>186.46 227.88</v>
      </c>
      <c r="AH12" s="35">
        <v>12</v>
      </c>
      <c r="AI12" s="40">
        <f t="shared" si="7"/>
        <v>77.710000000000008</v>
      </c>
      <c r="AJ12" s="40">
        <f t="shared" si="8"/>
        <v>94.97</v>
      </c>
      <c r="AK12" s="36" t="str">
        <f t="shared" si="9"/>
        <v>77.71 94.97</v>
      </c>
      <c r="AL12" s="36">
        <f t="shared" si="10"/>
        <v>145</v>
      </c>
      <c r="AM12" s="36">
        <f t="shared" si="11"/>
        <v>250</v>
      </c>
      <c r="AN12" s="40">
        <v>2393.5</v>
      </c>
      <c r="AO12" s="40">
        <v>227.7</v>
      </c>
      <c r="AP12" s="40">
        <v>95</v>
      </c>
      <c r="AQ12" s="35">
        <v>35</v>
      </c>
      <c r="AR12" s="37">
        <f t="shared" si="12"/>
        <v>1</v>
      </c>
      <c r="AS12" s="40">
        <f t="shared" si="13"/>
        <v>2393.5</v>
      </c>
      <c r="AT12" s="40">
        <f t="shared" si="14"/>
        <v>198.27741889967663</v>
      </c>
      <c r="AU12" s="41">
        <f t="shared" si="15"/>
        <v>82.183188106073175</v>
      </c>
      <c r="AV12" s="260"/>
      <c r="AW12" s="260">
        <v>197.5069964804334</v>
      </c>
      <c r="AX12" s="260">
        <v>82.093281630882302</v>
      </c>
      <c r="AY12" s="260"/>
      <c r="AZ12" s="260"/>
      <c r="BA12" s="260"/>
      <c r="BB12" s="260"/>
      <c r="BC12" s="260"/>
      <c r="BD12" s="260"/>
      <c r="BE12" s="260"/>
      <c r="BF12" s="260"/>
      <c r="BG12" s="287"/>
      <c r="BH12" s="260"/>
      <c r="BI12" s="284"/>
      <c r="BJ12" s="284"/>
      <c r="BK12" s="260"/>
      <c r="BL12" s="260">
        <f t="shared" si="16"/>
        <v>0</v>
      </c>
      <c r="BM12" s="260" t="e">
        <f>#REF!</f>
        <v>#REF!</v>
      </c>
      <c r="BN12" s="260"/>
      <c r="BO12" s="260"/>
      <c r="BP12" s="260">
        <f t="shared" si="17"/>
        <v>0</v>
      </c>
      <c r="BQ12" s="260" t="e">
        <f>#REF!</f>
        <v>#REF!</v>
      </c>
      <c r="BR12" s="260"/>
      <c r="BS12" s="287"/>
      <c r="BT12" s="260"/>
    </row>
    <row r="13" spans="1:72" s="42" customFormat="1" ht="55.2" customHeight="1" x14ac:dyDescent="0.3">
      <c r="A13" s="35">
        <v>10</v>
      </c>
      <c r="B13" s="36">
        <v>65</v>
      </c>
      <c r="C13" s="36" t="s">
        <v>67</v>
      </c>
      <c r="D13" s="36">
        <v>40000</v>
      </c>
      <c r="E13" s="35">
        <v>0.56000000000000005</v>
      </c>
      <c r="F13" s="37">
        <v>0.20899999999999999</v>
      </c>
      <c r="G13" s="37">
        <v>0.17299999999999999</v>
      </c>
      <c r="H13" s="37">
        <v>0.154</v>
      </c>
      <c r="I13" s="37">
        <v>0.124</v>
      </c>
      <c r="J13" s="37">
        <v>7.9000000000000001E-2</v>
      </c>
      <c r="K13" s="37">
        <v>6.8000000000000005E-2</v>
      </c>
      <c r="L13" s="37">
        <v>2.9000000000000001E-2</v>
      </c>
      <c r="M13" s="37" t="str">
        <f t="shared" si="0"/>
        <v>0.209,0.173,0.154,0.124,0.079,0.068,0.029</v>
      </c>
      <c r="N13" s="37" t="s">
        <v>59</v>
      </c>
      <c r="O13" s="37"/>
      <c r="P13" s="38">
        <f t="shared" si="1"/>
        <v>65</v>
      </c>
      <c r="Q13" s="36">
        <f t="shared" si="18"/>
        <v>0</v>
      </c>
      <c r="R13" s="37">
        <f t="shared" si="2"/>
        <v>5.4999999999999993E-2</v>
      </c>
      <c r="S13" s="36">
        <f t="shared" si="19"/>
        <v>10</v>
      </c>
      <c r="T13" s="36">
        <f t="shared" si="20"/>
        <v>0</v>
      </c>
      <c r="U13" s="36">
        <f t="shared" si="21"/>
        <v>65</v>
      </c>
      <c r="V13" s="39">
        <f t="shared" si="22"/>
        <v>5.0500000000000003E-2</v>
      </c>
      <c r="W13" s="39">
        <f t="shared" si="3"/>
        <v>0</v>
      </c>
      <c r="X13" s="37">
        <f t="shared" si="23"/>
        <v>4.972500000000001</v>
      </c>
      <c r="Y13" s="39">
        <f t="shared" si="24"/>
        <v>1.0386458333333346</v>
      </c>
      <c r="Z13" s="37"/>
      <c r="AA13" s="35">
        <v>0.35</v>
      </c>
      <c r="AB13" s="35">
        <v>0.35</v>
      </c>
      <c r="AC13" s="35">
        <v>0.35</v>
      </c>
      <c r="AD13" s="35" t="s">
        <v>60</v>
      </c>
      <c r="AE13" s="35">
        <f t="shared" si="4"/>
        <v>186.45999999999998</v>
      </c>
      <c r="AF13" s="35">
        <f t="shared" si="5"/>
        <v>227.88</v>
      </c>
      <c r="AG13" s="36" t="str">
        <f t="shared" si="6"/>
        <v>186.46 227.88</v>
      </c>
      <c r="AH13" s="35">
        <v>12</v>
      </c>
      <c r="AI13" s="40">
        <f t="shared" si="7"/>
        <v>77.710000000000008</v>
      </c>
      <c r="AJ13" s="40">
        <f t="shared" si="8"/>
        <v>94.97</v>
      </c>
      <c r="AK13" s="36" t="str">
        <f t="shared" si="9"/>
        <v>77.71 94.97</v>
      </c>
      <c r="AL13" s="36">
        <f t="shared" si="10"/>
        <v>145</v>
      </c>
      <c r="AM13" s="36">
        <f t="shared" si="11"/>
        <v>250</v>
      </c>
      <c r="AN13" s="40">
        <v>2395.1999999999998</v>
      </c>
      <c r="AO13" s="40">
        <v>227.3</v>
      </c>
      <c r="AP13" s="40">
        <v>94.9</v>
      </c>
      <c r="AQ13" s="35">
        <v>35</v>
      </c>
      <c r="AR13" s="37">
        <f t="shared" si="12"/>
        <v>1</v>
      </c>
      <c r="AS13" s="40">
        <f t="shared" si="13"/>
        <v>2395.1999999999998</v>
      </c>
      <c r="AT13" s="40">
        <f t="shared" si="14"/>
        <v>197.9351505563051</v>
      </c>
      <c r="AU13" s="41">
        <f t="shared" si="15"/>
        <v>82.093281630882302</v>
      </c>
      <c r="AV13" s="260"/>
      <c r="AW13" s="260">
        <v>197.5069964804334</v>
      </c>
      <c r="AX13" s="260">
        <v>82.093281630882302</v>
      </c>
      <c r="AY13" s="260"/>
      <c r="AZ13" s="260"/>
      <c r="BA13" s="260"/>
      <c r="BB13" s="260"/>
      <c r="BC13" s="260"/>
      <c r="BD13" s="260"/>
      <c r="BE13" s="260"/>
      <c r="BF13" s="260"/>
      <c r="BG13" s="287"/>
      <c r="BH13" s="260"/>
      <c r="BI13" s="284"/>
      <c r="BJ13" s="284"/>
      <c r="BK13" s="260"/>
      <c r="BL13" s="260">
        <f t="shared" si="16"/>
        <v>0</v>
      </c>
      <c r="BM13" s="260" t="e">
        <f>#REF!</f>
        <v>#REF!</v>
      </c>
      <c r="BN13" s="260"/>
      <c r="BO13" s="260"/>
      <c r="BP13" s="260">
        <f t="shared" si="17"/>
        <v>0</v>
      </c>
      <c r="BQ13" s="260" t="e">
        <f>#REF!</f>
        <v>#REF!</v>
      </c>
      <c r="BR13" s="260"/>
      <c r="BS13" s="287"/>
      <c r="BT13" s="260"/>
    </row>
    <row r="14" spans="1:72" s="42" customFormat="1" ht="55.2" customHeight="1" x14ac:dyDescent="0.3">
      <c r="A14" s="35">
        <v>11</v>
      </c>
      <c r="B14" s="36">
        <v>130</v>
      </c>
      <c r="C14" s="36" t="s">
        <v>63</v>
      </c>
      <c r="D14" s="36">
        <v>40000</v>
      </c>
      <c r="E14" s="35">
        <v>0.56000000000000005</v>
      </c>
      <c r="F14" s="37">
        <v>0.14100000000000001</v>
      </c>
      <c r="G14" s="37">
        <v>0.11600000000000001</v>
      </c>
      <c r="H14" s="37">
        <v>0.1</v>
      </c>
      <c r="I14" s="37">
        <v>8.1000000000000003E-2</v>
      </c>
      <c r="J14" s="37">
        <v>5.3999999999999999E-2</v>
      </c>
      <c r="K14" s="37">
        <v>4.3999999999999997E-2</v>
      </c>
      <c r="L14" s="37">
        <v>2.6000000000000002E-2</v>
      </c>
      <c r="M14" s="37" t="str">
        <f t="shared" si="0"/>
        <v>0.141,0.116,0.1,0.081,0.054,0.044,0.026</v>
      </c>
      <c r="N14" s="37" t="s">
        <v>59</v>
      </c>
      <c r="O14" s="37"/>
      <c r="P14" s="38">
        <f t="shared" si="1"/>
        <v>130</v>
      </c>
      <c r="Q14" s="36">
        <f t="shared" si="18"/>
        <v>65</v>
      </c>
      <c r="R14" s="37">
        <f t="shared" si="2"/>
        <v>4.1000000000000009E-2</v>
      </c>
      <c r="S14" s="36">
        <f t="shared" si="19"/>
        <v>11</v>
      </c>
      <c r="T14" s="36">
        <f t="shared" si="20"/>
        <v>65</v>
      </c>
      <c r="U14" s="36">
        <f t="shared" si="21"/>
        <v>130</v>
      </c>
      <c r="V14" s="39">
        <f t="shared" si="22"/>
        <v>4.8000000000000001E-2</v>
      </c>
      <c r="W14" s="39">
        <f t="shared" si="3"/>
        <v>3.12</v>
      </c>
      <c r="X14" s="37">
        <f t="shared" si="23"/>
        <v>8.0925000000000011</v>
      </c>
      <c r="Y14" s="39">
        <f t="shared" si="24"/>
        <v>0.22479166666666828</v>
      </c>
      <c r="Z14" s="37"/>
      <c r="AA14" s="35">
        <v>0.35</v>
      </c>
      <c r="AB14" s="35">
        <v>0.35</v>
      </c>
      <c r="AC14" s="35">
        <v>0.35</v>
      </c>
      <c r="AD14" s="35" t="s">
        <v>60</v>
      </c>
      <c r="AE14" s="35">
        <f t="shared" si="4"/>
        <v>186.45999999999998</v>
      </c>
      <c r="AF14" s="35">
        <f t="shared" si="5"/>
        <v>227.88</v>
      </c>
      <c r="AG14" s="36" t="str">
        <f t="shared" si="6"/>
        <v>186.46 227.88</v>
      </c>
      <c r="AH14" s="35">
        <v>12</v>
      </c>
      <c r="AI14" s="40">
        <f t="shared" si="7"/>
        <v>77.710000000000008</v>
      </c>
      <c r="AJ14" s="40">
        <f t="shared" si="8"/>
        <v>94.97</v>
      </c>
      <c r="AK14" s="36" t="str">
        <f t="shared" si="9"/>
        <v>77.71 94.97</v>
      </c>
      <c r="AL14" s="36">
        <f t="shared" si="10"/>
        <v>145</v>
      </c>
      <c r="AM14" s="36">
        <f t="shared" si="11"/>
        <v>250</v>
      </c>
      <c r="AN14" s="40">
        <v>2391.9</v>
      </c>
      <c r="AO14" s="35">
        <v>227.3</v>
      </c>
      <c r="AP14" s="35">
        <v>95</v>
      </c>
      <c r="AQ14" s="35">
        <v>35</v>
      </c>
      <c r="AR14" s="37">
        <f t="shared" si="12"/>
        <v>1</v>
      </c>
      <c r="AS14" s="40">
        <f t="shared" si="13"/>
        <v>2391.9</v>
      </c>
      <c r="AT14" s="40">
        <f t="shared" si="14"/>
        <v>197.9351505563051</v>
      </c>
      <c r="AU14" s="41">
        <f t="shared" si="15"/>
        <v>82.183188106073175</v>
      </c>
      <c r="AV14" s="260"/>
      <c r="AW14" s="260">
        <v>197.5069964804334</v>
      </c>
      <c r="AX14" s="260">
        <v>82.093281630882302</v>
      </c>
      <c r="AY14" s="260"/>
      <c r="AZ14" s="260"/>
      <c r="BA14" s="260"/>
      <c r="BB14" s="260"/>
      <c r="BC14" s="260"/>
      <c r="BD14" s="260"/>
      <c r="BE14" s="260"/>
      <c r="BF14" s="260"/>
      <c r="BG14" s="287"/>
      <c r="BH14" s="260"/>
      <c r="BI14" s="284"/>
      <c r="BJ14" s="284"/>
      <c r="BK14" s="260"/>
      <c r="BL14" s="260">
        <f t="shared" si="16"/>
        <v>0</v>
      </c>
      <c r="BM14" s="260" t="e">
        <f>#REF!</f>
        <v>#REF!</v>
      </c>
      <c r="BN14" s="260"/>
      <c r="BO14" s="260"/>
      <c r="BP14" s="260">
        <f t="shared" si="17"/>
        <v>0</v>
      </c>
      <c r="BQ14" s="260" t="e">
        <f>#REF!</f>
        <v>#REF!</v>
      </c>
      <c r="BR14" s="260"/>
      <c r="BS14" s="287"/>
      <c r="BT14" s="260"/>
    </row>
    <row r="15" spans="1:72" s="42" customFormat="1" ht="55.2" customHeight="1" x14ac:dyDescent="0.3">
      <c r="A15" s="35">
        <v>12</v>
      </c>
      <c r="B15" s="36">
        <v>130</v>
      </c>
      <c r="C15" s="36" t="s">
        <v>64</v>
      </c>
      <c r="D15" s="36">
        <v>40000</v>
      </c>
      <c r="E15" s="35">
        <v>0.56000000000000005</v>
      </c>
      <c r="F15" s="37">
        <v>0.17100000000000001</v>
      </c>
      <c r="G15" s="37">
        <v>0.13100000000000001</v>
      </c>
      <c r="H15" s="37">
        <v>0.111</v>
      </c>
      <c r="I15" s="37">
        <v>0.09</v>
      </c>
      <c r="J15" s="37">
        <v>5.6000000000000001E-2</v>
      </c>
      <c r="K15" s="37">
        <v>4.5999999999999999E-2</v>
      </c>
      <c r="L15" s="37">
        <v>2.6000000000000002E-2</v>
      </c>
      <c r="M15" s="37" t="str">
        <f t="shared" si="0"/>
        <v>0.171,0.131,0.111,0.09,0.056,0.046,0.026</v>
      </c>
      <c r="N15" s="37" t="s">
        <v>59</v>
      </c>
      <c r="O15" s="37"/>
      <c r="P15" s="38">
        <f t="shared" si="1"/>
        <v>130</v>
      </c>
      <c r="Q15" s="36">
        <f t="shared" si="18"/>
        <v>0</v>
      </c>
      <c r="R15" s="37">
        <f t="shared" si="2"/>
        <v>6.0000000000000012E-2</v>
      </c>
      <c r="S15" s="36">
        <f t="shared" si="19"/>
        <v>12</v>
      </c>
      <c r="T15" s="36">
        <f t="shared" si="20"/>
        <v>0</v>
      </c>
      <c r="U15" s="36">
        <f t="shared" si="21"/>
        <v>130</v>
      </c>
      <c r="V15" s="39">
        <f t="shared" si="22"/>
        <v>5.050000000000001E-2</v>
      </c>
      <c r="W15" s="39">
        <f t="shared" si="3"/>
        <v>0</v>
      </c>
      <c r="X15" s="37">
        <f t="shared" si="23"/>
        <v>8.0925000000000011</v>
      </c>
      <c r="Y15" s="39">
        <f t="shared" si="24"/>
        <v>0.22479166666666828</v>
      </c>
      <c r="Z15" s="37"/>
      <c r="AA15" s="35">
        <v>0.35</v>
      </c>
      <c r="AB15" s="35">
        <v>0.35</v>
      </c>
      <c r="AC15" s="35">
        <v>0.35</v>
      </c>
      <c r="AD15" s="35" t="s">
        <v>60</v>
      </c>
      <c r="AE15" s="35">
        <f t="shared" si="4"/>
        <v>186.45999999999998</v>
      </c>
      <c r="AF15" s="35">
        <f t="shared" si="5"/>
        <v>227.88</v>
      </c>
      <c r="AG15" s="36" t="str">
        <f t="shared" si="6"/>
        <v>186.46 227.88</v>
      </c>
      <c r="AH15" s="35">
        <v>12</v>
      </c>
      <c r="AI15" s="40">
        <f t="shared" si="7"/>
        <v>77.710000000000008</v>
      </c>
      <c r="AJ15" s="40">
        <f t="shared" si="8"/>
        <v>94.97</v>
      </c>
      <c r="AK15" s="36" t="str">
        <f t="shared" si="9"/>
        <v>77.71 94.97</v>
      </c>
      <c r="AL15" s="36">
        <f t="shared" si="10"/>
        <v>145</v>
      </c>
      <c r="AM15" s="36">
        <f t="shared" si="11"/>
        <v>250</v>
      </c>
      <c r="AN15" s="40">
        <v>2393.5</v>
      </c>
      <c r="AO15" s="40">
        <v>227.9</v>
      </c>
      <c r="AP15" s="40">
        <v>94.9</v>
      </c>
      <c r="AQ15" s="35">
        <v>35</v>
      </c>
      <c r="AR15" s="37">
        <f t="shared" si="12"/>
        <v>1</v>
      </c>
      <c r="AS15" s="40">
        <f t="shared" si="13"/>
        <v>2393.5</v>
      </c>
      <c r="AT15" s="40">
        <f t="shared" si="14"/>
        <v>198.44846828724823</v>
      </c>
      <c r="AU15" s="41">
        <f t="shared" si="15"/>
        <v>82.093281630882302</v>
      </c>
      <c r="AV15" s="260"/>
      <c r="AW15" s="260">
        <v>197.5069964804334</v>
      </c>
      <c r="AX15" s="260">
        <v>82.093281630882302</v>
      </c>
      <c r="AY15" s="260"/>
      <c r="AZ15" s="260"/>
      <c r="BA15" s="260"/>
      <c r="BB15" s="260"/>
      <c r="BC15" s="260"/>
      <c r="BD15" s="260"/>
      <c r="BE15" s="260"/>
      <c r="BF15" s="260"/>
      <c r="BG15" s="287"/>
      <c r="BH15" s="260"/>
      <c r="BI15" s="284"/>
      <c r="BJ15" s="284"/>
      <c r="BK15" s="260"/>
      <c r="BL15" s="260">
        <f t="shared" si="16"/>
        <v>0</v>
      </c>
      <c r="BM15" s="260" t="e">
        <f>#REF!</f>
        <v>#REF!</v>
      </c>
      <c r="BN15" s="260" t="e">
        <f t="shared" ref="BN15" si="25">IF(BL15&lt;BM15,"Safe","Unsafe")</f>
        <v>#REF!</v>
      </c>
      <c r="BO15" s="260"/>
      <c r="BP15" s="260">
        <f t="shared" si="17"/>
        <v>0</v>
      </c>
      <c r="BQ15" s="260" t="e">
        <f>#REF!</f>
        <v>#REF!</v>
      </c>
      <c r="BR15" s="260" t="e">
        <f t="shared" ref="BR15" si="26">IF(BP15&lt;BQ15,"Safe","Unsafe")</f>
        <v>#REF!</v>
      </c>
      <c r="BS15" s="287"/>
      <c r="BT15" s="260"/>
    </row>
    <row r="16" spans="1:72" s="42" customFormat="1" ht="55.2" customHeight="1" x14ac:dyDescent="0.3">
      <c r="A16" s="35">
        <v>13</v>
      </c>
      <c r="B16" s="36">
        <v>130</v>
      </c>
      <c r="C16" s="36" t="s">
        <v>65</v>
      </c>
      <c r="D16" s="36">
        <v>40000</v>
      </c>
      <c r="E16" s="35">
        <v>0.56000000000000005</v>
      </c>
      <c r="F16" s="37">
        <v>0.08</v>
      </c>
      <c r="G16" s="37">
        <v>0.06</v>
      </c>
      <c r="H16" s="37">
        <v>5.1000000000000004E-2</v>
      </c>
      <c r="I16" s="37">
        <v>4.3000000000000003E-2</v>
      </c>
      <c r="J16" s="37">
        <v>3.5000000000000003E-2</v>
      </c>
      <c r="K16" s="37">
        <v>3.4000000000000002E-2</v>
      </c>
      <c r="L16" s="37">
        <v>2.7E-2</v>
      </c>
      <c r="M16" s="37" t="str">
        <f t="shared" si="0"/>
        <v>0.08,0.06,0.051,0.043,0.035,0.034,0.027</v>
      </c>
      <c r="N16" s="37" t="s">
        <v>59</v>
      </c>
      <c r="O16" s="37"/>
      <c r="P16" s="38">
        <f t="shared" si="1"/>
        <v>130</v>
      </c>
      <c r="Q16" s="36">
        <f t="shared" si="18"/>
        <v>0</v>
      </c>
      <c r="R16" s="37">
        <f t="shared" si="2"/>
        <v>2.8999999999999998E-2</v>
      </c>
      <c r="S16" s="36">
        <f t="shared" si="19"/>
        <v>13</v>
      </c>
      <c r="T16" s="36">
        <f t="shared" si="20"/>
        <v>0</v>
      </c>
      <c r="U16" s="36">
        <f t="shared" si="21"/>
        <v>130</v>
      </c>
      <c r="V16" s="39">
        <f t="shared" si="22"/>
        <v>4.4500000000000005E-2</v>
      </c>
      <c r="W16" s="39">
        <f t="shared" si="3"/>
        <v>0</v>
      </c>
      <c r="X16" s="37">
        <f t="shared" si="23"/>
        <v>8.0925000000000011</v>
      </c>
      <c r="Y16" s="39">
        <f t="shared" si="24"/>
        <v>0.22479166666666828</v>
      </c>
      <c r="Z16" s="37"/>
      <c r="AA16" s="35">
        <v>0.35</v>
      </c>
      <c r="AB16" s="35">
        <v>0.35</v>
      </c>
      <c r="AC16" s="35">
        <v>0.35</v>
      </c>
      <c r="AD16" s="35" t="s">
        <v>60</v>
      </c>
      <c r="AE16" s="35">
        <f t="shared" si="4"/>
        <v>186.45999999999998</v>
      </c>
      <c r="AF16" s="35">
        <f t="shared" si="5"/>
        <v>227.88</v>
      </c>
      <c r="AG16" s="36" t="str">
        <f t="shared" si="6"/>
        <v>186.46 227.88</v>
      </c>
      <c r="AH16" s="35">
        <v>12</v>
      </c>
      <c r="AI16" s="40">
        <f t="shared" si="7"/>
        <v>77.710000000000008</v>
      </c>
      <c r="AJ16" s="40">
        <f t="shared" si="8"/>
        <v>94.97</v>
      </c>
      <c r="AK16" s="36" t="str">
        <f t="shared" si="9"/>
        <v>77.71 94.97</v>
      </c>
      <c r="AL16" s="36">
        <f t="shared" si="10"/>
        <v>145</v>
      </c>
      <c r="AM16" s="36">
        <f t="shared" si="11"/>
        <v>250</v>
      </c>
      <c r="AN16" s="40">
        <v>2398.4</v>
      </c>
      <c r="AO16" s="40">
        <v>227.3</v>
      </c>
      <c r="AP16" s="40">
        <v>94.9</v>
      </c>
      <c r="AQ16" s="35">
        <v>35</v>
      </c>
      <c r="AR16" s="37">
        <f t="shared" si="12"/>
        <v>1</v>
      </c>
      <c r="AS16" s="40">
        <f t="shared" si="13"/>
        <v>2398.4</v>
      </c>
      <c r="AT16" s="40">
        <f t="shared" si="14"/>
        <v>197.9351505563051</v>
      </c>
      <c r="AU16" s="41">
        <f t="shared" si="15"/>
        <v>82.093281630882302</v>
      </c>
      <c r="AV16" s="260"/>
      <c r="AW16" s="260">
        <v>197.5069964804334</v>
      </c>
      <c r="AX16" s="260">
        <v>82.093281630882302</v>
      </c>
      <c r="AY16" s="260"/>
      <c r="AZ16" s="260"/>
      <c r="BA16" s="260"/>
      <c r="BB16" s="260"/>
      <c r="BC16" s="260"/>
      <c r="BD16" s="260"/>
      <c r="BE16" s="260"/>
      <c r="BF16" s="260"/>
      <c r="BG16" s="287"/>
      <c r="BH16" s="260"/>
      <c r="BI16" s="284"/>
      <c r="BJ16" s="284"/>
      <c r="BK16" s="260"/>
      <c r="BL16" s="260">
        <f t="shared" si="16"/>
        <v>0</v>
      </c>
      <c r="BM16" s="260" t="e">
        <f>#REF!</f>
        <v>#REF!</v>
      </c>
      <c r="BN16" s="260"/>
      <c r="BO16" s="260"/>
      <c r="BP16" s="260">
        <f t="shared" si="17"/>
        <v>0</v>
      </c>
      <c r="BQ16" s="260" t="e">
        <f>#REF!</f>
        <v>#REF!</v>
      </c>
      <c r="BR16" s="260"/>
      <c r="BS16" s="287"/>
      <c r="BT16" s="260"/>
    </row>
    <row r="17" spans="1:72" s="42" customFormat="1" ht="55.2" customHeight="1" x14ac:dyDescent="0.3">
      <c r="A17" s="35">
        <v>14</v>
      </c>
      <c r="B17" s="36">
        <v>130</v>
      </c>
      <c r="C17" s="36" t="s">
        <v>66</v>
      </c>
      <c r="D17" s="36">
        <v>40000</v>
      </c>
      <c r="E17" s="35">
        <v>0.56000000000000005</v>
      </c>
      <c r="F17" s="37">
        <v>0.65400000000000003</v>
      </c>
      <c r="G17" s="37">
        <v>7.1999999999999995E-2</v>
      </c>
      <c r="H17" s="37">
        <v>0.06</v>
      </c>
      <c r="I17" s="37">
        <v>4.9000000000000002E-2</v>
      </c>
      <c r="J17" s="37">
        <v>3.7999999999999999E-2</v>
      </c>
      <c r="K17" s="37">
        <v>3.2000000000000001E-2</v>
      </c>
      <c r="L17" s="37">
        <v>2.5000000000000001E-2</v>
      </c>
      <c r="M17" s="37" t="str">
        <f t="shared" si="0"/>
        <v>0.654,0.072,0.06,0.049,0.038,0.032,0.025</v>
      </c>
      <c r="N17" s="37" t="s">
        <v>59</v>
      </c>
      <c r="O17" s="37"/>
      <c r="P17" s="38">
        <f t="shared" si="1"/>
        <v>130</v>
      </c>
      <c r="Q17" s="36">
        <f t="shared" si="18"/>
        <v>0</v>
      </c>
      <c r="R17" s="37">
        <f t="shared" si="2"/>
        <v>0.59400000000000008</v>
      </c>
      <c r="S17" s="36">
        <f t="shared" si="19"/>
        <v>14</v>
      </c>
      <c r="T17" s="36">
        <f t="shared" si="20"/>
        <v>0</v>
      </c>
      <c r="U17" s="36">
        <f t="shared" si="21"/>
        <v>130</v>
      </c>
      <c r="V17" s="39">
        <f t="shared" si="22"/>
        <v>0.31150000000000005</v>
      </c>
      <c r="W17" s="39">
        <f t="shared" si="3"/>
        <v>0</v>
      </c>
      <c r="X17" s="37">
        <f t="shared" si="23"/>
        <v>8.0925000000000011</v>
      </c>
      <c r="Y17" s="39">
        <f t="shared" si="24"/>
        <v>0.22479166666666828</v>
      </c>
      <c r="Z17" s="37"/>
      <c r="AA17" s="35">
        <v>0.35</v>
      </c>
      <c r="AB17" s="35">
        <v>0.35</v>
      </c>
      <c r="AC17" s="35">
        <v>0.35</v>
      </c>
      <c r="AD17" s="35" t="s">
        <v>60</v>
      </c>
      <c r="AE17" s="35">
        <f t="shared" si="4"/>
        <v>186.45999999999998</v>
      </c>
      <c r="AF17" s="35">
        <f t="shared" si="5"/>
        <v>227.88</v>
      </c>
      <c r="AG17" s="36" t="str">
        <f t="shared" si="6"/>
        <v>186.46 227.88</v>
      </c>
      <c r="AH17" s="35">
        <v>12</v>
      </c>
      <c r="AI17" s="40">
        <f t="shared" si="7"/>
        <v>77.710000000000008</v>
      </c>
      <c r="AJ17" s="40">
        <f t="shared" si="8"/>
        <v>94.97</v>
      </c>
      <c r="AK17" s="36" t="str">
        <f t="shared" si="9"/>
        <v>77.71 94.97</v>
      </c>
      <c r="AL17" s="36">
        <f t="shared" si="10"/>
        <v>145</v>
      </c>
      <c r="AM17" s="36">
        <f t="shared" si="11"/>
        <v>250</v>
      </c>
      <c r="AN17" s="40">
        <v>2388.6999999999998</v>
      </c>
      <c r="AO17" s="43">
        <v>227</v>
      </c>
      <c r="AP17" s="35">
        <v>95</v>
      </c>
      <c r="AQ17" s="35">
        <v>35</v>
      </c>
      <c r="AR17" s="37">
        <f t="shared" si="12"/>
        <v>1</v>
      </c>
      <c r="AS17" s="40">
        <f t="shared" si="13"/>
        <v>2388.6999999999998</v>
      </c>
      <c r="AT17" s="40">
        <f t="shared" si="14"/>
        <v>197.67830065706644</v>
      </c>
      <c r="AU17" s="41">
        <f t="shared" si="15"/>
        <v>82.183188106073175</v>
      </c>
      <c r="AV17" s="260"/>
      <c r="AW17" s="260">
        <v>197.5069964804334</v>
      </c>
      <c r="AX17" s="260">
        <v>82.093281630882302</v>
      </c>
      <c r="AY17" s="260"/>
      <c r="AZ17" s="260"/>
      <c r="BA17" s="260"/>
      <c r="BB17" s="260"/>
      <c r="BC17" s="260"/>
      <c r="BD17" s="260"/>
      <c r="BE17" s="260"/>
      <c r="BF17" s="260"/>
      <c r="BG17" s="287"/>
      <c r="BH17" s="260"/>
      <c r="BI17" s="284"/>
      <c r="BJ17" s="284"/>
      <c r="BK17" s="260"/>
      <c r="BL17" s="260">
        <f t="shared" si="16"/>
        <v>0</v>
      </c>
      <c r="BM17" s="260" t="e">
        <f>#REF!</f>
        <v>#REF!</v>
      </c>
      <c r="BN17" s="260"/>
      <c r="BO17" s="260"/>
      <c r="BP17" s="260">
        <f t="shared" si="17"/>
        <v>0</v>
      </c>
      <c r="BQ17" s="260" t="e">
        <f>#REF!</f>
        <v>#REF!</v>
      </c>
      <c r="BR17" s="260"/>
      <c r="BS17" s="287"/>
      <c r="BT17" s="260"/>
    </row>
    <row r="18" spans="1:72" s="42" customFormat="1" ht="55.2" customHeight="1" x14ac:dyDescent="0.3">
      <c r="A18" s="44">
        <v>15</v>
      </c>
      <c r="B18" s="45">
        <v>130</v>
      </c>
      <c r="C18" s="45" t="s">
        <v>67</v>
      </c>
      <c r="D18" s="45">
        <v>40000</v>
      </c>
      <c r="E18" s="44">
        <v>0.56000000000000005</v>
      </c>
      <c r="F18" s="46">
        <v>0.184</v>
      </c>
      <c r="G18" s="46">
        <v>0.15</v>
      </c>
      <c r="H18" s="46">
        <v>0.13200000000000001</v>
      </c>
      <c r="I18" s="46">
        <v>0.105</v>
      </c>
      <c r="J18" s="46">
        <v>6.9000000000000006E-2</v>
      </c>
      <c r="K18" s="46">
        <v>5.2999999999999999E-2</v>
      </c>
      <c r="L18" s="46">
        <v>3.6999999999999998E-2</v>
      </c>
      <c r="M18" s="37" t="str">
        <f t="shared" si="0"/>
        <v>0.184,0.15,0.132,0.105,0.069,0.053,0.037</v>
      </c>
      <c r="N18" s="37" t="s">
        <v>59</v>
      </c>
      <c r="O18" s="37"/>
      <c r="P18" s="38">
        <f t="shared" si="1"/>
        <v>130</v>
      </c>
      <c r="Q18" s="36">
        <f t="shared" si="18"/>
        <v>0</v>
      </c>
      <c r="R18" s="37">
        <f t="shared" si="2"/>
        <v>5.1999999999999991E-2</v>
      </c>
      <c r="S18" s="36">
        <f t="shared" si="19"/>
        <v>15</v>
      </c>
      <c r="T18" s="36">
        <f t="shared" si="20"/>
        <v>0</v>
      </c>
      <c r="U18" s="36">
        <f t="shared" si="21"/>
        <v>130</v>
      </c>
      <c r="V18" s="39">
        <f t="shared" si="22"/>
        <v>0.32300000000000006</v>
      </c>
      <c r="W18" s="39">
        <f t="shared" si="3"/>
        <v>0</v>
      </c>
      <c r="X18" s="37">
        <f t="shared" si="23"/>
        <v>8.0925000000000011</v>
      </c>
      <c r="Y18" s="39">
        <f t="shared" si="24"/>
        <v>0.22479166666666828</v>
      </c>
      <c r="Z18" s="37"/>
      <c r="AA18" s="44">
        <v>0.35</v>
      </c>
      <c r="AB18" s="44">
        <v>0.35</v>
      </c>
      <c r="AC18" s="44">
        <v>0.35</v>
      </c>
      <c r="AD18" s="44" t="s">
        <v>60</v>
      </c>
      <c r="AE18" s="44">
        <f t="shared" si="4"/>
        <v>186.45999999999998</v>
      </c>
      <c r="AF18" s="44">
        <f t="shared" si="5"/>
        <v>227.88</v>
      </c>
      <c r="AG18" s="45" t="str">
        <f t="shared" si="6"/>
        <v>186.46 227.88</v>
      </c>
      <c r="AH18" s="44">
        <v>12</v>
      </c>
      <c r="AI18" s="47">
        <f t="shared" si="7"/>
        <v>77.710000000000008</v>
      </c>
      <c r="AJ18" s="47">
        <f t="shared" si="8"/>
        <v>94.97</v>
      </c>
      <c r="AK18" s="45" t="str">
        <f t="shared" si="9"/>
        <v>77.71 94.97</v>
      </c>
      <c r="AL18" s="36">
        <f t="shared" si="10"/>
        <v>145</v>
      </c>
      <c r="AM18" s="36">
        <f t="shared" si="11"/>
        <v>250</v>
      </c>
      <c r="AN18" s="47">
        <v>2400</v>
      </c>
      <c r="AO18" s="44">
        <v>227.3</v>
      </c>
      <c r="AP18" s="44">
        <v>94.9</v>
      </c>
      <c r="AQ18" s="35">
        <v>35</v>
      </c>
      <c r="AR18" s="46">
        <f t="shared" si="12"/>
        <v>1</v>
      </c>
      <c r="AS18" s="47">
        <f t="shared" si="13"/>
        <v>2400</v>
      </c>
      <c r="AT18" s="47">
        <f t="shared" si="14"/>
        <v>197.9351505563051</v>
      </c>
      <c r="AU18" s="48">
        <f t="shared" si="15"/>
        <v>82.093281630882302</v>
      </c>
      <c r="AV18" s="260"/>
      <c r="AW18" s="260">
        <v>197.5069964804334</v>
      </c>
      <c r="AX18" s="260">
        <v>82.093281630882302</v>
      </c>
      <c r="AY18" s="260"/>
      <c r="AZ18" s="260">
        <f>AY18*10^6</f>
        <v>0</v>
      </c>
      <c r="BA18" s="260" t="e">
        <f>(1/($BI$4*10^6/(0.711*10^-4*(1/AV18)^0.854))^(1/3.89))*10^6</f>
        <v>#DIV/0!</v>
      </c>
      <c r="BB18" s="260" t="e">
        <f>IF(AZ18&lt;BA18,"Safe","Unsafe")</f>
        <v>#DIV/0!</v>
      </c>
      <c r="BC18" s="260"/>
      <c r="BD18" s="260">
        <f>BC18*10^6</f>
        <v>0</v>
      </c>
      <c r="BE18" s="260">
        <f>(1/((($BI$4*10^6/(1.41*10^-8)))^(1/4.5337)))*10^6</f>
        <v>416.02417627014421</v>
      </c>
      <c r="BF18" s="260" t="str">
        <f>IF(BD18&lt;BE18,"Safe","Unsafe")</f>
        <v>Safe</v>
      </c>
      <c r="BG18" s="287"/>
      <c r="BH18" s="260"/>
      <c r="BI18" s="284">
        <v>30</v>
      </c>
      <c r="BJ18" s="284"/>
      <c r="BK18" s="260"/>
      <c r="BL18" s="260">
        <f t="shared" si="16"/>
        <v>0</v>
      </c>
      <c r="BM18" s="260" t="e">
        <f>BA18</f>
        <v>#DIV/0!</v>
      </c>
      <c r="BN18" s="260" t="e">
        <f>IF(BL18&lt;BM18,"Safe","Unsafe")</f>
        <v>#DIV/0!</v>
      </c>
      <c r="BO18" s="260"/>
      <c r="BP18" s="260">
        <f>BO18*10^6</f>
        <v>0</v>
      </c>
      <c r="BQ18" s="260">
        <f>BE18</f>
        <v>416.02417627014421</v>
      </c>
      <c r="BR18" s="260" t="str">
        <f>IF(BP18&lt;BQ18,"Safe","Unsafe")</f>
        <v>Safe</v>
      </c>
      <c r="BS18" s="287"/>
      <c r="BT18" s="260"/>
    </row>
    <row r="19" spans="1:72" s="42" customFormat="1" ht="55.2" customHeight="1" x14ac:dyDescent="0.3">
      <c r="A19" s="44">
        <v>16</v>
      </c>
      <c r="B19" s="45">
        <v>195</v>
      </c>
      <c r="C19" s="45" t="s">
        <v>63</v>
      </c>
      <c r="D19" s="45">
        <v>40000</v>
      </c>
      <c r="E19" s="44">
        <v>0.56000000000000005</v>
      </c>
      <c r="F19" s="46">
        <v>8.5000000000000006E-2</v>
      </c>
      <c r="G19" s="46">
        <v>6.0999999999999999E-2</v>
      </c>
      <c r="H19" s="46">
        <v>5.3999999999999999E-2</v>
      </c>
      <c r="I19" s="46">
        <v>4.4999999999999998E-2</v>
      </c>
      <c r="J19" s="46">
        <v>3.4000000000000002E-2</v>
      </c>
      <c r="K19" s="46">
        <v>2.9000000000000001E-2</v>
      </c>
      <c r="L19" s="46">
        <v>2.3E-2</v>
      </c>
      <c r="M19" s="37" t="str">
        <f t="shared" si="0"/>
        <v>0.085,0.061,0.054,0.045,0.034,0.029,0.023</v>
      </c>
      <c r="N19" s="37" t="s">
        <v>59</v>
      </c>
      <c r="O19" s="37"/>
      <c r="P19" s="38">
        <f t="shared" si="1"/>
        <v>195</v>
      </c>
      <c r="Q19" s="36">
        <f t="shared" si="18"/>
        <v>65</v>
      </c>
      <c r="R19" s="37">
        <f t="shared" si="2"/>
        <v>3.1000000000000007E-2</v>
      </c>
      <c r="S19" s="36">
        <f t="shared" si="19"/>
        <v>16</v>
      </c>
      <c r="T19" s="36">
        <f t="shared" si="20"/>
        <v>65</v>
      </c>
      <c r="U19" s="36">
        <f t="shared" si="21"/>
        <v>195</v>
      </c>
      <c r="V19" s="39">
        <f t="shared" si="22"/>
        <v>4.1499999999999995E-2</v>
      </c>
      <c r="W19" s="39">
        <f t="shared" si="3"/>
        <v>2.6974999999999998</v>
      </c>
      <c r="X19" s="37">
        <f t="shared" si="23"/>
        <v>10.790000000000001</v>
      </c>
      <c r="Y19" s="39">
        <f t="shared" si="24"/>
        <v>-1.0115624999999984</v>
      </c>
      <c r="Z19" s="37"/>
      <c r="AA19" s="44">
        <v>0.35</v>
      </c>
      <c r="AB19" s="44">
        <v>0.35</v>
      </c>
      <c r="AC19" s="44">
        <v>0.35</v>
      </c>
      <c r="AD19" s="44" t="s">
        <v>60</v>
      </c>
      <c r="AE19" s="44">
        <f t="shared" si="4"/>
        <v>186.45999999999998</v>
      </c>
      <c r="AF19" s="44">
        <f t="shared" si="5"/>
        <v>227.88</v>
      </c>
      <c r="AG19" s="45" t="str">
        <f t="shared" si="6"/>
        <v>186.46 227.88</v>
      </c>
      <c r="AH19" s="44">
        <v>12</v>
      </c>
      <c r="AI19" s="47">
        <f t="shared" si="7"/>
        <v>77.710000000000008</v>
      </c>
      <c r="AJ19" s="47">
        <f t="shared" si="8"/>
        <v>94.97</v>
      </c>
      <c r="AK19" s="45" t="str">
        <f t="shared" si="9"/>
        <v>77.71 94.97</v>
      </c>
      <c r="AL19" s="36">
        <f t="shared" si="10"/>
        <v>145</v>
      </c>
      <c r="AM19" s="36">
        <f t="shared" si="11"/>
        <v>250</v>
      </c>
      <c r="AN19" s="47">
        <v>2400</v>
      </c>
      <c r="AO19" s="44">
        <v>227</v>
      </c>
      <c r="AP19" s="44">
        <v>95</v>
      </c>
      <c r="AQ19" s="35">
        <v>35</v>
      </c>
      <c r="AR19" s="46">
        <f t="shared" si="12"/>
        <v>1</v>
      </c>
      <c r="AS19" s="47">
        <f t="shared" si="13"/>
        <v>2400</v>
      </c>
      <c r="AT19" s="47">
        <f t="shared" si="14"/>
        <v>197.67830065706644</v>
      </c>
      <c r="AU19" s="48">
        <f t="shared" si="15"/>
        <v>82.183188106073175</v>
      </c>
      <c r="AV19" s="260"/>
      <c r="AW19" s="260">
        <v>197.5069964804334</v>
      </c>
      <c r="AX19" s="260">
        <v>82.093281630882302</v>
      </c>
      <c r="AY19" s="260"/>
      <c r="AZ19" s="260"/>
      <c r="BA19" s="260"/>
      <c r="BB19" s="260"/>
      <c r="BC19" s="260"/>
      <c r="BD19" s="260"/>
      <c r="BE19" s="260"/>
      <c r="BF19" s="260"/>
      <c r="BG19" s="287"/>
      <c r="BH19" s="260"/>
      <c r="BI19" s="284"/>
      <c r="BJ19" s="284"/>
      <c r="BK19" s="260"/>
      <c r="BL19" s="260">
        <f t="shared" si="16"/>
        <v>0</v>
      </c>
      <c r="BM19" s="260" t="e">
        <f>#REF!</f>
        <v>#REF!</v>
      </c>
      <c r="BN19" s="260"/>
      <c r="BO19" s="260"/>
      <c r="BP19" s="260">
        <f t="shared" si="17"/>
        <v>0</v>
      </c>
      <c r="BQ19" s="260" t="e">
        <f>#REF!</f>
        <v>#REF!</v>
      </c>
      <c r="BR19" s="260"/>
      <c r="BS19" s="287"/>
      <c r="BT19" s="260"/>
    </row>
    <row r="20" spans="1:72" s="42" customFormat="1" ht="55.2" customHeight="1" x14ac:dyDescent="0.3">
      <c r="A20" s="44">
        <v>17</v>
      </c>
      <c r="B20" s="45">
        <v>195</v>
      </c>
      <c r="C20" s="45" t="s">
        <v>64</v>
      </c>
      <c r="D20" s="45">
        <v>40000</v>
      </c>
      <c r="E20" s="44">
        <v>0.56000000000000005</v>
      </c>
      <c r="F20" s="46">
        <v>0.13900000000000001</v>
      </c>
      <c r="G20" s="46">
        <v>9.9000000000000005E-2</v>
      </c>
      <c r="H20" s="46">
        <v>0.08</v>
      </c>
      <c r="I20" s="46">
        <v>6.2E-2</v>
      </c>
      <c r="J20" s="46">
        <v>3.9E-2</v>
      </c>
      <c r="K20" s="46">
        <v>3.1E-2</v>
      </c>
      <c r="L20" s="46">
        <v>2.3E-2</v>
      </c>
      <c r="M20" s="37" t="str">
        <f t="shared" si="0"/>
        <v>0.139,0.099,0.08,0.062,0.039,0.031,0.023</v>
      </c>
      <c r="N20" s="37" t="s">
        <v>59</v>
      </c>
      <c r="O20" s="37"/>
      <c r="P20" s="38">
        <f t="shared" si="1"/>
        <v>195</v>
      </c>
      <c r="Q20" s="36">
        <f t="shared" si="18"/>
        <v>0</v>
      </c>
      <c r="R20" s="37">
        <f t="shared" si="2"/>
        <v>5.9000000000000011E-2</v>
      </c>
      <c r="S20" s="36">
        <f t="shared" si="19"/>
        <v>17</v>
      </c>
      <c r="T20" s="36">
        <f t="shared" si="20"/>
        <v>0</v>
      </c>
      <c r="U20" s="36">
        <f t="shared" si="21"/>
        <v>195</v>
      </c>
      <c r="V20" s="39">
        <f t="shared" si="22"/>
        <v>4.5000000000000012E-2</v>
      </c>
      <c r="W20" s="39">
        <f t="shared" si="3"/>
        <v>0</v>
      </c>
      <c r="X20" s="37">
        <f t="shared" si="23"/>
        <v>10.790000000000001</v>
      </c>
      <c r="Y20" s="39">
        <f t="shared" si="24"/>
        <v>-1.0115624999999984</v>
      </c>
      <c r="Z20" s="37"/>
      <c r="AA20" s="44">
        <v>0.35</v>
      </c>
      <c r="AB20" s="44">
        <v>0.35</v>
      </c>
      <c r="AC20" s="44">
        <v>0.35</v>
      </c>
      <c r="AD20" s="44" t="s">
        <v>60</v>
      </c>
      <c r="AE20" s="44">
        <f t="shared" si="4"/>
        <v>186.45999999999998</v>
      </c>
      <c r="AF20" s="44">
        <f t="shared" si="5"/>
        <v>227.88</v>
      </c>
      <c r="AG20" s="45" t="str">
        <f t="shared" si="6"/>
        <v>186.46 227.88</v>
      </c>
      <c r="AH20" s="44">
        <v>12</v>
      </c>
      <c r="AI20" s="47">
        <f t="shared" si="7"/>
        <v>77.710000000000008</v>
      </c>
      <c r="AJ20" s="47">
        <f t="shared" si="8"/>
        <v>94.97</v>
      </c>
      <c r="AK20" s="45" t="str">
        <f t="shared" si="9"/>
        <v>77.71 94.97</v>
      </c>
      <c r="AL20" s="36">
        <f t="shared" si="10"/>
        <v>145</v>
      </c>
      <c r="AM20" s="36">
        <f t="shared" si="11"/>
        <v>250</v>
      </c>
      <c r="AN20" s="47">
        <v>2395.1999999999998</v>
      </c>
      <c r="AO20" s="44">
        <v>227.8</v>
      </c>
      <c r="AP20" s="44">
        <v>95</v>
      </c>
      <c r="AQ20" s="35">
        <v>35</v>
      </c>
      <c r="AR20" s="46">
        <f t="shared" si="12"/>
        <v>1</v>
      </c>
      <c r="AS20" s="47">
        <f t="shared" si="13"/>
        <v>2395.1999999999998</v>
      </c>
      <c r="AT20" s="47">
        <f t="shared" si="14"/>
        <v>198.36295065169023</v>
      </c>
      <c r="AU20" s="48">
        <f t="shared" si="15"/>
        <v>82.183188106073175</v>
      </c>
      <c r="AV20" s="260"/>
      <c r="AW20" s="260">
        <v>197.5069964804334</v>
      </c>
      <c r="AX20" s="260">
        <v>82.093281630882302</v>
      </c>
      <c r="AY20" s="260"/>
      <c r="AZ20" s="260"/>
      <c r="BA20" s="260"/>
      <c r="BB20" s="260"/>
      <c r="BC20" s="260"/>
      <c r="BD20" s="260"/>
      <c r="BE20" s="260"/>
      <c r="BF20" s="260"/>
      <c r="BG20" s="287"/>
      <c r="BH20" s="260"/>
      <c r="BI20" s="284"/>
      <c r="BJ20" s="284"/>
      <c r="BK20" s="260"/>
      <c r="BL20" s="260">
        <f t="shared" si="16"/>
        <v>0</v>
      </c>
      <c r="BM20" s="260" t="e">
        <f>#REF!</f>
        <v>#REF!</v>
      </c>
      <c r="BN20" s="260"/>
      <c r="BO20" s="260"/>
      <c r="BP20" s="260">
        <f t="shared" si="17"/>
        <v>0</v>
      </c>
      <c r="BQ20" s="260" t="e">
        <f>#REF!</f>
        <v>#REF!</v>
      </c>
      <c r="BR20" s="260"/>
      <c r="BS20" s="287"/>
      <c r="BT20" s="260"/>
    </row>
    <row r="21" spans="1:72" s="42" customFormat="1" ht="55.2" customHeight="1" x14ac:dyDescent="0.3">
      <c r="A21" s="44">
        <v>18</v>
      </c>
      <c r="B21" s="45">
        <v>195</v>
      </c>
      <c r="C21" s="45" t="s">
        <v>65</v>
      </c>
      <c r="D21" s="45">
        <v>40000</v>
      </c>
      <c r="E21" s="44">
        <v>0.56000000000000005</v>
      </c>
      <c r="F21" s="37">
        <v>8.4000000000000005E-2</v>
      </c>
      <c r="G21" s="37">
        <v>5.7000000000000002E-2</v>
      </c>
      <c r="H21" s="37">
        <v>4.8000000000000001E-2</v>
      </c>
      <c r="I21" s="37">
        <v>4.3000000000000003E-2</v>
      </c>
      <c r="J21" s="37">
        <v>3.3000000000000002E-2</v>
      </c>
      <c r="K21" s="37">
        <v>2.9000000000000001E-2</v>
      </c>
      <c r="L21" s="37">
        <v>2.3E-2</v>
      </c>
      <c r="M21" s="37" t="str">
        <f t="shared" si="0"/>
        <v>0.084,0.057,0.048,0.043,0.033,0.029,0.023</v>
      </c>
      <c r="N21" s="37" t="s">
        <v>59</v>
      </c>
      <c r="O21" s="37"/>
      <c r="P21" s="38">
        <f t="shared" si="1"/>
        <v>195</v>
      </c>
      <c r="Q21" s="36">
        <f t="shared" si="18"/>
        <v>0</v>
      </c>
      <c r="R21" s="37">
        <f t="shared" si="2"/>
        <v>3.6000000000000004E-2</v>
      </c>
      <c r="S21" s="36">
        <f t="shared" si="19"/>
        <v>18</v>
      </c>
      <c r="T21" s="36">
        <f t="shared" si="20"/>
        <v>0</v>
      </c>
      <c r="U21" s="36">
        <f t="shared" si="21"/>
        <v>195</v>
      </c>
      <c r="V21" s="39">
        <f t="shared" si="22"/>
        <v>4.7500000000000007E-2</v>
      </c>
      <c r="W21" s="39">
        <f t="shared" si="3"/>
        <v>0</v>
      </c>
      <c r="X21" s="37">
        <f t="shared" si="23"/>
        <v>10.790000000000001</v>
      </c>
      <c r="Y21" s="39">
        <f t="shared" si="24"/>
        <v>-1.0115624999999984</v>
      </c>
      <c r="Z21" s="37"/>
      <c r="AA21" s="44">
        <v>0.35</v>
      </c>
      <c r="AB21" s="44">
        <v>0.35</v>
      </c>
      <c r="AC21" s="44">
        <v>0.35</v>
      </c>
      <c r="AD21" s="44" t="s">
        <v>60</v>
      </c>
      <c r="AE21" s="44">
        <f t="shared" si="4"/>
        <v>186.45999999999998</v>
      </c>
      <c r="AF21" s="44">
        <f t="shared" si="5"/>
        <v>227.88</v>
      </c>
      <c r="AG21" s="45" t="str">
        <f t="shared" si="6"/>
        <v>186.46 227.88</v>
      </c>
      <c r="AH21" s="44">
        <v>12</v>
      </c>
      <c r="AI21" s="47">
        <f t="shared" si="7"/>
        <v>77.710000000000008</v>
      </c>
      <c r="AJ21" s="47">
        <f t="shared" si="8"/>
        <v>94.97</v>
      </c>
      <c r="AK21" s="45" t="str">
        <f t="shared" si="9"/>
        <v>77.71 94.97</v>
      </c>
      <c r="AL21" s="36">
        <f t="shared" si="10"/>
        <v>145</v>
      </c>
      <c r="AM21" s="36">
        <f t="shared" si="11"/>
        <v>250</v>
      </c>
      <c r="AN21" s="47">
        <v>2369.4</v>
      </c>
      <c r="AO21" s="44">
        <v>226.6</v>
      </c>
      <c r="AP21" s="44">
        <v>95</v>
      </c>
      <c r="AQ21" s="35">
        <v>35</v>
      </c>
      <c r="AR21" s="46">
        <f t="shared" si="12"/>
        <v>1</v>
      </c>
      <c r="AS21" s="47">
        <f t="shared" si="13"/>
        <v>2369.4</v>
      </c>
      <c r="AT21" s="47">
        <f t="shared" si="14"/>
        <v>197.33563549510538</v>
      </c>
      <c r="AU21" s="48">
        <f t="shared" si="15"/>
        <v>82.183188106073175</v>
      </c>
      <c r="AV21" s="260"/>
      <c r="AW21" s="260">
        <v>197.5069964804334</v>
      </c>
      <c r="AX21" s="260">
        <v>82.093281630882302</v>
      </c>
      <c r="AY21" s="260"/>
      <c r="AZ21" s="260"/>
      <c r="BA21" s="260"/>
      <c r="BB21" s="260"/>
      <c r="BC21" s="260"/>
      <c r="BD21" s="260"/>
      <c r="BE21" s="260"/>
      <c r="BF21" s="260"/>
      <c r="BG21" s="287"/>
      <c r="BH21" s="260"/>
      <c r="BI21" s="284"/>
      <c r="BJ21" s="284"/>
      <c r="BK21" s="260"/>
      <c r="BL21" s="260">
        <f t="shared" si="16"/>
        <v>0</v>
      </c>
      <c r="BM21" s="260" t="e">
        <f>#REF!</f>
        <v>#REF!</v>
      </c>
      <c r="BN21" s="260"/>
      <c r="BO21" s="260"/>
      <c r="BP21" s="260">
        <f t="shared" si="17"/>
        <v>0</v>
      </c>
      <c r="BQ21" s="260" t="e">
        <f>#REF!</f>
        <v>#REF!</v>
      </c>
      <c r="BR21" s="260"/>
      <c r="BS21" s="287"/>
      <c r="BT21" s="260"/>
    </row>
    <row r="22" spans="1:72" s="42" customFormat="1" ht="55.2" customHeight="1" x14ac:dyDescent="0.3">
      <c r="A22" s="44">
        <v>19</v>
      </c>
      <c r="B22" s="45">
        <v>195</v>
      </c>
      <c r="C22" s="45" t="s">
        <v>66</v>
      </c>
      <c r="D22" s="45">
        <v>40000</v>
      </c>
      <c r="E22" s="44">
        <v>0.56000000000000005</v>
      </c>
      <c r="F22" s="46">
        <v>0.113</v>
      </c>
      <c r="G22" s="46">
        <v>7.8E-2</v>
      </c>
      <c r="H22" s="46">
        <v>6.5000000000000002E-2</v>
      </c>
      <c r="I22" s="46">
        <v>5.2999999999999999E-2</v>
      </c>
      <c r="J22" s="46">
        <v>3.9E-2</v>
      </c>
      <c r="K22" s="46">
        <v>3.2000000000000001E-2</v>
      </c>
      <c r="L22" s="46">
        <v>2.4E-2</v>
      </c>
      <c r="M22" s="37" t="str">
        <f t="shared" si="0"/>
        <v>0.113,0.078,0.065,0.053,0.039,0.032,0.024</v>
      </c>
      <c r="N22" s="37" t="s">
        <v>59</v>
      </c>
      <c r="O22" s="37"/>
      <c r="P22" s="38">
        <f t="shared" si="1"/>
        <v>195</v>
      </c>
      <c r="Q22" s="36">
        <f t="shared" si="18"/>
        <v>0</v>
      </c>
      <c r="R22" s="37">
        <f t="shared" si="2"/>
        <v>4.8000000000000001E-2</v>
      </c>
      <c r="S22" s="36">
        <f t="shared" si="19"/>
        <v>19</v>
      </c>
      <c r="T22" s="36">
        <f t="shared" si="20"/>
        <v>0</v>
      </c>
      <c r="U22" s="36">
        <f t="shared" si="21"/>
        <v>195</v>
      </c>
      <c r="V22" s="39">
        <f t="shared" si="22"/>
        <v>4.2000000000000003E-2</v>
      </c>
      <c r="W22" s="39">
        <f t="shared" si="3"/>
        <v>0</v>
      </c>
      <c r="X22" s="37">
        <f t="shared" si="23"/>
        <v>10.790000000000001</v>
      </c>
      <c r="Y22" s="39">
        <f t="shared" si="24"/>
        <v>-1.0115624999999984</v>
      </c>
      <c r="Z22" s="37"/>
      <c r="AA22" s="44">
        <v>0.35</v>
      </c>
      <c r="AB22" s="44">
        <v>0.35</v>
      </c>
      <c r="AC22" s="44">
        <v>0.35</v>
      </c>
      <c r="AD22" s="44" t="s">
        <v>60</v>
      </c>
      <c r="AE22" s="44">
        <f t="shared" si="4"/>
        <v>186.45999999999998</v>
      </c>
      <c r="AF22" s="44">
        <f t="shared" si="5"/>
        <v>227.88</v>
      </c>
      <c r="AG22" s="45" t="str">
        <f t="shared" si="6"/>
        <v>186.46 227.88</v>
      </c>
      <c r="AH22" s="44">
        <v>12</v>
      </c>
      <c r="AI22" s="47">
        <f t="shared" si="7"/>
        <v>77.710000000000008</v>
      </c>
      <c r="AJ22" s="47">
        <f t="shared" si="8"/>
        <v>94.97</v>
      </c>
      <c r="AK22" s="45" t="str">
        <f t="shared" si="9"/>
        <v>77.71 94.97</v>
      </c>
      <c r="AL22" s="36">
        <f t="shared" si="10"/>
        <v>145</v>
      </c>
      <c r="AM22" s="36">
        <f t="shared" si="11"/>
        <v>250</v>
      </c>
      <c r="AN22" s="47">
        <v>2400</v>
      </c>
      <c r="AO22" s="44">
        <v>227.3</v>
      </c>
      <c r="AP22" s="44">
        <v>94.9</v>
      </c>
      <c r="AQ22" s="35">
        <v>35</v>
      </c>
      <c r="AR22" s="46">
        <f t="shared" si="12"/>
        <v>1</v>
      </c>
      <c r="AS22" s="47">
        <f t="shared" si="13"/>
        <v>2400</v>
      </c>
      <c r="AT22" s="47">
        <f t="shared" si="14"/>
        <v>197.9351505563051</v>
      </c>
      <c r="AU22" s="48">
        <f t="shared" si="15"/>
        <v>82.093281630882302</v>
      </c>
      <c r="AV22" s="260"/>
      <c r="AW22" s="260">
        <v>197.5069964804334</v>
      </c>
      <c r="AX22" s="260">
        <v>82.093281630882302</v>
      </c>
      <c r="AY22" s="260"/>
      <c r="AZ22" s="260"/>
      <c r="BA22" s="260"/>
      <c r="BB22" s="260"/>
      <c r="BC22" s="260"/>
      <c r="BD22" s="260"/>
      <c r="BE22" s="260"/>
      <c r="BF22" s="260"/>
      <c r="BG22" s="287"/>
      <c r="BH22" s="260"/>
      <c r="BI22" s="284"/>
      <c r="BJ22" s="284"/>
      <c r="BK22" s="260"/>
      <c r="BL22" s="260">
        <f t="shared" si="16"/>
        <v>0</v>
      </c>
      <c r="BM22" s="260" t="e">
        <f>#REF!</f>
        <v>#REF!</v>
      </c>
      <c r="BN22" s="260"/>
      <c r="BO22" s="260"/>
      <c r="BP22" s="260">
        <f t="shared" si="17"/>
        <v>0</v>
      </c>
      <c r="BQ22" s="260" t="e">
        <f>#REF!</f>
        <v>#REF!</v>
      </c>
      <c r="BR22" s="260"/>
      <c r="BS22" s="287"/>
      <c r="BT22" s="260"/>
    </row>
    <row r="23" spans="1:72" s="42" customFormat="1" ht="55.2" customHeight="1" x14ac:dyDescent="0.3">
      <c r="A23" s="44">
        <v>20</v>
      </c>
      <c r="B23" s="45">
        <v>195</v>
      </c>
      <c r="C23" s="45" t="s">
        <v>67</v>
      </c>
      <c r="D23" s="45">
        <v>40000</v>
      </c>
      <c r="E23" s="44">
        <v>0.56000000000000005</v>
      </c>
      <c r="F23" s="37">
        <v>0.13400000000000001</v>
      </c>
      <c r="G23" s="37">
        <v>0.1</v>
      </c>
      <c r="H23" s="37">
        <v>8.5000000000000006E-2</v>
      </c>
      <c r="I23" s="37">
        <v>6.8000000000000005E-2</v>
      </c>
      <c r="J23" s="37">
        <v>4.4999999999999998E-2</v>
      </c>
      <c r="K23" s="37">
        <v>3.6000000000000004E-2</v>
      </c>
      <c r="L23" s="37">
        <v>2.5000000000000001E-2</v>
      </c>
      <c r="M23" s="37" t="str">
        <f t="shared" si="0"/>
        <v>0.134,0.1,0.085,0.068,0.045,0.036,0.025</v>
      </c>
      <c r="N23" s="37" t="s">
        <v>59</v>
      </c>
      <c r="O23" s="37"/>
      <c r="P23" s="38">
        <f t="shared" si="1"/>
        <v>195</v>
      </c>
      <c r="Q23" s="36">
        <f t="shared" si="18"/>
        <v>0</v>
      </c>
      <c r="R23" s="37">
        <f t="shared" si="2"/>
        <v>4.9000000000000002E-2</v>
      </c>
      <c r="S23" s="36">
        <f t="shared" si="19"/>
        <v>20</v>
      </c>
      <c r="T23" s="36">
        <f t="shared" si="20"/>
        <v>0</v>
      </c>
      <c r="U23" s="36">
        <f t="shared" si="21"/>
        <v>195</v>
      </c>
      <c r="V23" s="39">
        <f t="shared" si="22"/>
        <v>4.8500000000000001E-2</v>
      </c>
      <c r="W23" s="39">
        <f t="shared" si="3"/>
        <v>0</v>
      </c>
      <c r="X23" s="37">
        <f t="shared" si="23"/>
        <v>10.790000000000001</v>
      </c>
      <c r="Y23" s="39">
        <f t="shared" si="24"/>
        <v>-1.0115624999999984</v>
      </c>
      <c r="Z23" s="37"/>
      <c r="AA23" s="44">
        <v>0.35</v>
      </c>
      <c r="AB23" s="44">
        <v>0.35</v>
      </c>
      <c r="AC23" s="44">
        <v>0.35</v>
      </c>
      <c r="AD23" s="44" t="s">
        <v>60</v>
      </c>
      <c r="AE23" s="44">
        <f t="shared" si="4"/>
        <v>186.45999999999998</v>
      </c>
      <c r="AF23" s="44">
        <f t="shared" si="5"/>
        <v>227.88</v>
      </c>
      <c r="AG23" s="45" t="str">
        <f t="shared" si="6"/>
        <v>186.46 227.88</v>
      </c>
      <c r="AH23" s="44">
        <v>12</v>
      </c>
      <c r="AI23" s="47">
        <f t="shared" si="7"/>
        <v>77.710000000000008</v>
      </c>
      <c r="AJ23" s="47">
        <f t="shared" si="8"/>
        <v>94.97</v>
      </c>
      <c r="AK23" s="45" t="str">
        <f t="shared" si="9"/>
        <v>77.71 94.97</v>
      </c>
      <c r="AL23" s="36">
        <f t="shared" si="10"/>
        <v>145</v>
      </c>
      <c r="AM23" s="36">
        <f t="shared" si="11"/>
        <v>250</v>
      </c>
      <c r="AN23" s="44">
        <v>2395.1999999999998</v>
      </c>
      <c r="AO23" s="44">
        <v>227.1</v>
      </c>
      <c r="AP23" s="44">
        <v>94.9</v>
      </c>
      <c r="AQ23" s="35">
        <v>35</v>
      </c>
      <c r="AR23" s="46">
        <f t="shared" si="12"/>
        <v>1</v>
      </c>
      <c r="AS23" s="47">
        <f t="shared" si="13"/>
        <v>2395.1999999999998</v>
      </c>
      <c r="AT23" s="47">
        <f t="shared" si="14"/>
        <v>197.76393146364674</v>
      </c>
      <c r="AU23" s="48">
        <f t="shared" si="15"/>
        <v>82.093281630882302</v>
      </c>
      <c r="AV23" s="260"/>
      <c r="AW23" s="260">
        <v>197.5069964804334</v>
      </c>
      <c r="AX23" s="260">
        <v>82.093281630882302</v>
      </c>
      <c r="AY23" s="260"/>
      <c r="AZ23" s="260"/>
      <c r="BA23" s="260"/>
      <c r="BB23" s="260"/>
      <c r="BC23" s="260"/>
      <c r="BD23" s="260"/>
      <c r="BE23" s="260"/>
      <c r="BF23" s="260"/>
      <c r="BG23" s="287"/>
      <c r="BH23" s="260"/>
      <c r="BI23" s="284"/>
      <c r="BJ23" s="284"/>
      <c r="BK23" s="260"/>
      <c r="BL23" s="260">
        <f t="shared" si="16"/>
        <v>0</v>
      </c>
      <c r="BM23" s="260" t="e">
        <f>#REF!</f>
        <v>#REF!</v>
      </c>
      <c r="BN23" s="260"/>
      <c r="BO23" s="260"/>
      <c r="BP23" s="260">
        <f t="shared" si="17"/>
        <v>0</v>
      </c>
      <c r="BQ23" s="260" t="e">
        <f>#REF!</f>
        <v>#REF!</v>
      </c>
      <c r="BR23" s="260"/>
      <c r="BS23" s="287"/>
      <c r="BT23" s="260"/>
    </row>
    <row r="24" spans="1:72" s="42" customFormat="1" ht="55.2" customHeight="1" x14ac:dyDescent="0.3">
      <c r="A24" s="44">
        <v>21</v>
      </c>
      <c r="B24" s="45">
        <v>260</v>
      </c>
      <c r="C24" s="45" t="s">
        <v>63</v>
      </c>
      <c r="D24" s="45">
        <v>40000</v>
      </c>
      <c r="E24" s="44">
        <v>0.56000000000000005</v>
      </c>
      <c r="F24" s="37">
        <v>0.112</v>
      </c>
      <c r="G24" s="37">
        <v>8.3000000000000004E-2</v>
      </c>
      <c r="H24" s="37">
        <v>6.9000000000000006E-2</v>
      </c>
      <c r="I24" s="37">
        <v>5.6000000000000001E-2</v>
      </c>
      <c r="J24" s="37">
        <v>3.7999999999999999E-2</v>
      </c>
      <c r="K24" s="37">
        <v>3.2000000000000001E-2</v>
      </c>
      <c r="L24" s="37">
        <v>2.4E-2</v>
      </c>
      <c r="M24" s="37" t="str">
        <f t="shared" si="0"/>
        <v>0.112,0.083,0.069,0.056,0.038,0.032,0.024</v>
      </c>
      <c r="N24" s="37" t="s">
        <v>59</v>
      </c>
      <c r="O24" s="37"/>
      <c r="P24" s="38">
        <f t="shared" si="1"/>
        <v>260</v>
      </c>
      <c r="Q24" s="36">
        <f t="shared" si="18"/>
        <v>65</v>
      </c>
      <c r="R24" s="37">
        <f t="shared" si="2"/>
        <v>4.2999999999999997E-2</v>
      </c>
      <c r="S24" s="36">
        <f t="shared" si="19"/>
        <v>21</v>
      </c>
      <c r="T24" s="36">
        <f t="shared" si="20"/>
        <v>65</v>
      </c>
      <c r="U24" s="36">
        <f t="shared" si="21"/>
        <v>260</v>
      </c>
      <c r="V24" s="39">
        <f t="shared" si="22"/>
        <v>4.5999999999999999E-2</v>
      </c>
      <c r="W24" s="39">
        <f t="shared" si="3"/>
        <v>2.9899999999999998</v>
      </c>
      <c r="X24" s="37">
        <f t="shared" si="23"/>
        <v>13.780000000000001</v>
      </c>
      <c r="Y24" s="39">
        <f t="shared" si="24"/>
        <v>-1.9554166666666646</v>
      </c>
      <c r="Z24" s="37"/>
      <c r="AA24" s="44">
        <v>0.35</v>
      </c>
      <c r="AB24" s="44">
        <v>0.35</v>
      </c>
      <c r="AC24" s="44">
        <v>0.35</v>
      </c>
      <c r="AD24" s="44" t="s">
        <v>60</v>
      </c>
      <c r="AE24" s="44">
        <f t="shared" si="4"/>
        <v>186.45999999999998</v>
      </c>
      <c r="AF24" s="44">
        <f t="shared" si="5"/>
        <v>227.88</v>
      </c>
      <c r="AG24" s="45" t="str">
        <f t="shared" si="6"/>
        <v>186.46 227.88</v>
      </c>
      <c r="AH24" s="44">
        <v>12</v>
      </c>
      <c r="AI24" s="47">
        <f t="shared" si="7"/>
        <v>77.710000000000008</v>
      </c>
      <c r="AJ24" s="47">
        <f t="shared" si="8"/>
        <v>94.97</v>
      </c>
      <c r="AK24" s="45" t="str">
        <f t="shared" si="9"/>
        <v>77.71 94.97</v>
      </c>
      <c r="AL24" s="36">
        <f t="shared" si="10"/>
        <v>145</v>
      </c>
      <c r="AM24" s="36">
        <f t="shared" si="11"/>
        <v>250</v>
      </c>
      <c r="AN24" s="44">
        <v>2387.1</v>
      </c>
      <c r="AO24" s="44">
        <v>227.7</v>
      </c>
      <c r="AP24" s="44">
        <v>95</v>
      </c>
      <c r="AQ24" s="35">
        <v>35</v>
      </c>
      <c r="AR24" s="46">
        <f t="shared" si="12"/>
        <v>1</v>
      </c>
      <c r="AS24" s="47">
        <f t="shared" si="13"/>
        <v>2387.1</v>
      </c>
      <c r="AT24" s="47">
        <f t="shared" si="14"/>
        <v>198.27741889967663</v>
      </c>
      <c r="AU24" s="48">
        <f t="shared" si="15"/>
        <v>82.183188106073175</v>
      </c>
      <c r="AV24" s="260"/>
      <c r="AW24" s="260">
        <v>197.5069964804334</v>
      </c>
      <c r="AX24" s="260">
        <v>82.093281630882302</v>
      </c>
      <c r="AY24" s="260"/>
      <c r="AZ24" s="260"/>
      <c r="BA24" s="260"/>
      <c r="BB24" s="260"/>
      <c r="BC24" s="260"/>
      <c r="BD24" s="260"/>
      <c r="BE24" s="260"/>
      <c r="BF24" s="260"/>
      <c r="BG24" s="287"/>
      <c r="BH24" s="260"/>
      <c r="BI24" s="284"/>
      <c r="BJ24" s="284"/>
      <c r="BK24" s="260"/>
      <c r="BL24" s="260">
        <f t="shared" si="16"/>
        <v>0</v>
      </c>
      <c r="BM24" s="260" t="e">
        <f>#REF!</f>
        <v>#REF!</v>
      </c>
      <c r="BN24" s="260"/>
      <c r="BO24" s="260"/>
      <c r="BP24" s="260">
        <f t="shared" si="17"/>
        <v>0</v>
      </c>
      <c r="BQ24" s="260" t="e">
        <f>#REF!</f>
        <v>#REF!</v>
      </c>
      <c r="BR24" s="260"/>
      <c r="BS24" s="287"/>
      <c r="BT24" s="260"/>
    </row>
    <row r="25" spans="1:72" s="42" customFormat="1" ht="55.2" customHeight="1" x14ac:dyDescent="0.3">
      <c r="A25" s="44">
        <v>22</v>
      </c>
      <c r="B25" s="45">
        <v>260</v>
      </c>
      <c r="C25" s="45" t="s">
        <v>64</v>
      </c>
      <c r="D25" s="45">
        <v>40000</v>
      </c>
      <c r="E25" s="44">
        <v>0.56000000000000005</v>
      </c>
      <c r="F25" s="37">
        <v>0.13600000000000001</v>
      </c>
      <c r="G25" s="37">
        <v>8.5000000000000006E-2</v>
      </c>
      <c r="H25" s="37">
        <v>7.0000000000000007E-2</v>
      </c>
      <c r="I25" s="37">
        <v>5.5E-2</v>
      </c>
      <c r="J25" s="37">
        <v>3.7999999999999999E-2</v>
      </c>
      <c r="K25" s="37">
        <v>3.2000000000000001E-2</v>
      </c>
      <c r="L25" s="37">
        <v>2.4E-2</v>
      </c>
      <c r="M25" s="37" t="str">
        <f t="shared" si="0"/>
        <v>0.136,0.085,0.07,0.055,0.038,0.032,0.024</v>
      </c>
      <c r="N25" s="37" t="s">
        <v>59</v>
      </c>
      <c r="O25" s="37"/>
      <c r="P25" s="38">
        <f t="shared" si="1"/>
        <v>260</v>
      </c>
      <c r="Q25" s="36">
        <f t="shared" si="18"/>
        <v>0</v>
      </c>
      <c r="R25" s="37">
        <f t="shared" si="2"/>
        <v>6.6000000000000003E-2</v>
      </c>
      <c r="S25" s="36">
        <f t="shared" si="19"/>
        <v>22</v>
      </c>
      <c r="T25" s="36">
        <f t="shared" si="20"/>
        <v>0</v>
      </c>
      <c r="U25" s="36">
        <f t="shared" si="21"/>
        <v>260</v>
      </c>
      <c r="V25" s="39">
        <f t="shared" si="22"/>
        <v>5.45E-2</v>
      </c>
      <c r="W25" s="39">
        <f t="shared" si="3"/>
        <v>0</v>
      </c>
      <c r="X25" s="37">
        <f t="shared" si="23"/>
        <v>13.780000000000001</v>
      </c>
      <c r="Y25" s="39">
        <f t="shared" si="24"/>
        <v>-1.9554166666666646</v>
      </c>
      <c r="Z25" s="37"/>
      <c r="AA25" s="44">
        <v>0.35</v>
      </c>
      <c r="AB25" s="44">
        <v>0.35</v>
      </c>
      <c r="AC25" s="44">
        <v>0.35</v>
      </c>
      <c r="AD25" s="44" t="s">
        <v>60</v>
      </c>
      <c r="AE25" s="44">
        <f t="shared" si="4"/>
        <v>186.45999999999998</v>
      </c>
      <c r="AF25" s="44">
        <f t="shared" si="5"/>
        <v>227.88</v>
      </c>
      <c r="AG25" s="45" t="str">
        <f t="shared" si="6"/>
        <v>186.46 227.88</v>
      </c>
      <c r="AH25" s="44">
        <v>12</v>
      </c>
      <c r="AI25" s="47">
        <f t="shared" si="7"/>
        <v>77.710000000000008</v>
      </c>
      <c r="AJ25" s="47">
        <f t="shared" si="8"/>
        <v>94.97</v>
      </c>
      <c r="AK25" s="45" t="str">
        <f t="shared" si="9"/>
        <v>77.71 94.97</v>
      </c>
      <c r="AL25" s="36">
        <f t="shared" si="10"/>
        <v>145</v>
      </c>
      <c r="AM25" s="36">
        <f t="shared" si="11"/>
        <v>250</v>
      </c>
      <c r="AN25" s="44">
        <v>2379</v>
      </c>
      <c r="AO25" s="44">
        <v>227.2</v>
      </c>
      <c r="AP25" s="44">
        <v>95</v>
      </c>
      <c r="AQ25" s="35">
        <v>35</v>
      </c>
      <c r="AR25" s="46">
        <f t="shared" si="12"/>
        <v>1</v>
      </c>
      <c r="AS25" s="47">
        <f t="shared" si="13"/>
        <v>2379</v>
      </c>
      <c r="AT25" s="47">
        <f t="shared" si="14"/>
        <v>197.84954809386474</v>
      </c>
      <c r="AU25" s="48">
        <f t="shared" si="15"/>
        <v>82.183188106073175</v>
      </c>
      <c r="AV25" s="260"/>
      <c r="AW25" s="260">
        <v>197.5069964804334</v>
      </c>
      <c r="AX25" s="260">
        <v>82.093281630882302</v>
      </c>
      <c r="AY25" s="260"/>
      <c r="AZ25" s="260"/>
      <c r="BA25" s="260"/>
      <c r="BB25" s="260"/>
      <c r="BC25" s="260"/>
      <c r="BD25" s="260"/>
      <c r="BE25" s="260"/>
      <c r="BF25" s="260"/>
      <c r="BG25" s="287"/>
      <c r="BH25" s="260"/>
      <c r="BI25" s="284"/>
      <c r="BJ25" s="284"/>
      <c r="BK25" s="260"/>
      <c r="BL25" s="260">
        <f t="shared" si="16"/>
        <v>0</v>
      </c>
      <c r="BM25" s="260" t="e">
        <f>#REF!</f>
        <v>#REF!</v>
      </c>
      <c r="BN25" s="260"/>
      <c r="BO25" s="260"/>
      <c r="BP25" s="260">
        <f>BO18*10^6</f>
        <v>0</v>
      </c>
      <c r="BQ25" s="260" t="e">
        <f>#REF!</f>
        <v>#REF!</v>
      </c>
      <c r="BR25" s="260"/>
      <c r="BS25" s="287"/>
      <c r="BT25" s="260"/>
    </row>
    <row r="26" spans="1:72" s="42" customFormat="1" ht="55.2" customHeight="1" x14ac:dyDescent="0.3">
      <c r="A26" s="44">
        <v>23</v>
      </c>
      <c r="B26" s="45">
        <v>260</v>
      </c>
      <c r="C26" s="45" t="s">
        <v>65</v>
      </c>
      <c r="D26" s="45">
        <v>40000</v>
      </c>
      <c r="E26" s="44">
        <v>0.56000000000000005</v>
      </c>
      <c r="F26" s="37">
        <v>9.0999999999999998E-2</v>
      </c>
      <c r="G26" s="37">
        <v>6.4000000000000001E-2</v>
      </c>
      <c r="H26" s="37">
        <v>5.3999999999999999E-2</v>
      </c>
      <c r="I26" s="37">
        <v>4.3000000000000003E-2</v>
      </c>
      <c r="J26" s="37">
        <v>3.3000000000000002E-2</v>
      </c>
      <c r="K26" s="37">
        <v>2.9000000000000001E-2</v>
      </c>
      <c r="L26" s="37">
        <v>1.8000000000000002E-2</v>
      </c>
      <c r="M26" s="37" t="str">
        <f t="shared" si="0"/>
        <v>0.091,0.064,0.054,0.043,0.033,0.029,0.018</v>
      </c>
      <c r="N26" s="37" t="s">
        <v>59</v>
      </c>
      <c r="O26" s="37"/>
      <c r="P26" s="38">
        <f t="shared" si="1"/>
        <v>260</v>
      </c>
      <c r="Q26" s="36">
        <f t="shared" si="18"/>
        <v>0</v>
      </c>
      <c r="R26" s="37">
        <f t="shared" si="2"/>
        <v>3.6999999999999998E-2</v>
      </c>
      <c r="S26" s="36">
        <f t="shared" si="19"/>
        <v>23</v>
      </c>
      <c r="T26" s="36">
        <f t="shared" si="20"/>
        <v>0</v>
      </c>
      <c r="U26" s="36">
        <f t="shared" si="21"/>
        <v>260</v>
      </c>
      <c r="V26" s="39">
        <f t="shared" si="22"/>
        <v>5.1500000000000004E-2</v>
      </c>
      <c r="W26" s="39">
        <f t="shared" si="3"/>
        <v>0</v>
      </c>
      <c r="X26" s="37">
        <f t="shared" si="23"/>
        <v>13.780000000000001</v>
      </c>
      <c r="Y26" s="39">
        <f t="shared" si="24"/>
        <v>-1.9554166666666646</v>
      </c>
      <c r="Z26" s="37"/>
      <c r="AA26" s="44">
        <v>0.35</v>
      </c>
      <c r="AB26" s="44">
        <v>0.35</v>
      </c>
      <c r="AC26" s="44">
        <v>0.35</v>
      </c>
      <c r="AD26" s="44" t="s">
        <v>60</v>
      </c>
      <c r="AE26" s="44">
        <f t="shared" si="4"/>
        <v>186.45999999999998</v>
      </c>
      <c r="AF26" s="44">
        <f t="shared" si="5"/>
        <v>227.88</v>
      </c>
      <c r="AG26" s="45" t="str">
        <f t="shared" si="6"/>
        <v>186.46 227.88</v>
      </c>
      <c r="AH26" s="44">
        <v>12</v>
      </c>
      <c r="AI26" s="47">
        <f t="shared" si="7"/>
        <v>77.710000000000008</v>
      </c>
      <c r="AJ26" s="47">
        <f t="shared" si="8"/>
        <v>94.97</v>
      </c>
      <c r="AK26" s="45" t="str">
        <f t="shared" si="9"/>
        <v>77.71 94.97</v>
      </c>
      <c r="AL26" s="36">
        <f t="shared" si="10"/>
        <v>145</v>
      </c>
      <c r="AM26" s="36">
        <f t="shared" si="11"/>
        <v>250</v>
      </c>
      <c r="AN26" s="47">
        <v>2388.6999999999998</v>
      </c>
      <c r="AO26" s="49">
        <v>227.5</v>
      </c>
      <c r="AP26" s="44">
        <v>95</v>
      </c>
      <c r="AQ26" s="35">
        <v>35</v>
      </c>
      <c r="AR26" s="46">
        <f t="shared" si="12"/>
        <v>1</v>
      </c>
      <c r="AS26" s="47">
        <f t="shared" si="13"/>
        <v>2388.6999999999998</v>
      </c>
      <c r="AT26" s="47">
        <f t="shared" si="14"/>
        <v>198.10631301214815</v>
      </c>
      <c r="AU26" s="48">
        <f t="shared" si="15"/>
        <v>82.183188106073175</v>
      </c>
      <c r="AV26" s="260"/>
      <c r="AW26" s="260">
        <v>197.5069964804334</v>
      </c>
      <c r="AX26" s="260">
        <v>82.093281630882302</v>
      </c>
      <c r="AY26" s="260"/>
      <c r="AZ26" s="260"/>
      <c r="BA26" s="260"/>
      <c r="BB26" s="260"/>
      <c r="BC26" s="260"/>
      <c r="BD26" s="260"/>
      <c r="BE26" s="260"/>
      <c r="BF26" s="260"/>
      <c r="BG26" s="287"/>
      <c r="BH26" s="260"/>
      <c r="BI26" s="284"/>
      <c r="BJ26" s="284"/>
      <c r="BK26" s="260"/>
      <c r="BL26" s="260">
        <f t="shared" si="16"/>
        <v>0</v>
      </c>
      <c r="BM26" s="260" t="e">
        <f>#REF!</f>
        <v>#REF!</v>
      </c>
      <c r="BN26" s="260"/>
      <c r="BO26" s="260"/>
      <c r="BP26" s="260">
        <f t="shared" si="17"/>
        <v>0</v>
      </c>
      <c r="BQ26" s="260" t="e">
        <f>#REF!</f>
        <v>#REF!</v>
      </c>
      <c r="BR26" s="260"/>
      <c r="BS26" s="287"/>
      <c r="BT26" s="260"/>
    </row>
    <row r="27" spans="1:72" s="42" customFormat="1" ht="55.2" customHeight="1" x14ac:dyDescent="0.3">
      <c r="A27" s="44">
        <v>24</v>
      </c>
      <c r="B27" s="45">
        <v>260</v>
      </c>
      <c r="C27" s="45" t="s">
        <v>66</v>
      </c>
      <c r="D27" s="45">
        <v>40000</v>
      </c>
      <c r="E27" s="44">
        <v>0.56000000000000005</v>
      </c>
      <c r="F27" s="37">
        <v>0.155</v>
      </c>
      <c r="G27" s="37">
        <v>0.113</v>
      </c>
      <c r="H27" s="37">
        <v>9.2999999999999999E-2</v>
      </c>
      <c r="I27" s="37">
        <v>7.1999999999999995E-2</v>
      </c>
      <c r="J27" s="37">
        <v>4.8000000000000001E-2</v>
      </c>
      <c r="K27" s="37">
        <v>4.1000000000000002E-2</v>
      </c>
      <c r="L27" s="37">
        <v>0.04</v>
      </c>
      <c r="M27" s="37" t="str">
        <f t="shared" si="0"/>
        <v>0.155,0.113,0.093,0.072,0.048,0.041,0.04</v>
      </c>
      <c r="N27" s="37" t="s">
        <v>59</v>
      </c>
      <c r="O27" s="37"/>
      <c r="P27" s="38">
        <f t="shared" si="1"/>
        <v>260</v>
      </c>
      <c r="Q27" s="36">
        <f t="shared" si="18"/>
        <v>0</v>
      </c>
      <c r="R27" s="37">
        <f t="shared" si="2"/>
        <v>6.2E-2</v>
      </c>
      <c r="S27" s="36">
        <f t="shared" si="19"/>
        <v>24</v>
      </c>
      <c r="T27" s="36">
        <f t="shared" si="20"/>
        <v>0</v>
      </c>
      <c r="U27" s="36">
        <f t="shared" si="21"/>
        <v>260</v>
      </c>
      <c r="V27" s="39">
        <f t="shared" si="22"/>
        <v>4.9500000000000002E-2</v>
      </c>
      <c r="W27" s="39">
        <f t="shared" si="3"/>
        <v>0</v>
      </c>
      <c r="X27" s="37">
        <f t="shared" si="23"/>
        <v>13.780000000000001</v>
      </c>
      <c r="Y27" s="39">
        <f t="shared" si="24"/>
        <v>-1.9554166666666646</v>
      </c>
      <c r="Z27" s="37"/>
      <c r="AA27" s="44">
        <v>0.35</v>
      </c>
      <c r="AB27" s="44">
        <v>0.35</v>
      </c>
      <c r="AC27" s="44">
        <v>0.35</v>
      </c>
      <c r="AD27" s="44" t="s">
        <v>60</v>
      </c>
      <c r="AE27" s="44">
        <f t="shared" si="4"/>
        <v>186.45999999999998</v>
      </c>
      <c r="AF27" s="44">
        <f t="shared" si="5"/>
        <v>227.88</v>
      </c>
      <c r="AG27" s="45" t="str">
        <f t="shared" si="6"/>
        <v>186.46 227.88</v>
      </c>
      <c r="AH27" s="44">
        <v>12</v>
      </c>
      <c r="AI27" s="47">
        <f t="shared" si="7"/>
        <v>77.710000000000008</v>
      </c>
      <c r="AJ27" s="47">
        <f t="shared" si="8"/>
        <v>94.97</v>
      </c>
      <c r="AK27" s="45" t="str">
        <f t="shared" si="9"/>
        <v>77.71 94.97</v>
      </c>
      <c r="AL27" s="36">
        <f t="shared" si="10"/>
        <v>145</v>
      </c>
      <c r="AM27" s="36">
        <f t="shared" si="11"/>
        <v>250</v>
      </c>
      <c r="AN27" s="47">
        <v>2351.6</v>
      </c>
      <c r="AO27" s="49">
        <v>227.3</v>
      </c>
      <c r="AP27" s="44">
        <v>95</v>
      </c>
      <c r="AQ27" s="35">
        <v>35</v>
      </c>
      <c r="AR27" s="46">
        <f t="shared" si="12"/>
        <v>1</v>
      </c>
      <c r="AS27" s="47">
        <f t="shared" si="13"/>
        <v>2351.6</v>
      </c>
      <c r="AT27" s="47">
        <f t="shared" si="14"/>
        <v>197.9351505563051</v>
      </c>
      <c r="AU27" s="48">
        <f t="shared" si="15"/>
        <v>82.183188106073175</v>
      </c>
      <c r="AV27" s="260"/>
      <c r="AW27" s="260">
        <v>197.5069964804334</v>
      </c>
      <c r="AX27" s="260">
        <v>82.093281630882302</v>
      </c>
      <c r="AY27" s="260"/>
      <c r="AZ27" s="260"/>
      <c r="BA27" s="260"/>
      <c r="BB27" s="260"/>
      <c r="BC27" s="260"/>
      <c r="BD27" s="260"/>
      <c r="BE27" s="260"/>
      <c r="BF27" s="260"/>
      <c r="BG27" s="287"/>
      <c r="BH27" s="260"/>
      <c r="BI27" s="284"/>
      <c r="BJ27" s="284"/>
      <c r="BK27" s="260"/>
      <c r="BL27" s="260">
        <f t="shared" si="16"/>
        <v>0</v>
      </c>
      <c r="BM27" s="260" t="e">
        <f>#REF!</f>
        <v>#REF!</v>
      </c>
      <c r="BN27" s="260"/>
      <c r="BO27" s="260"/>
      <c r="BP27" s="260">
        <f t="shared" si="17"/>
        <v>0</v>
      </c>
      <c r="BQ27" s="260" t="e">
        <f>#REF!</f>
        <v>#REF!</v>
      </c>
      <c r="BR27" s="260"/>
      <c r="BS27" s="287"/>
      <c r="BT27" s="260"/>
    </row>
    <row r="28" spans="1:72" s="42" customFormat="1" ht="55.2" customHeight="1" x14ac:dyDescent="0.3">
      <c r="A28" s="44">
        <v>25</v>
      </c>
      <c r="B28" s="45">
        <v>260</v>
      </c>
      <c r="C28" s="45" t="s">
        <v>67</v>
      </c>
      <c r="D28" s="45">
        <v>40000</v>
      </c>
      <c r="E28" s="44">
        <v>0.56000000000000005</v>
      </c>
      <c r="F28" s="37">
        <v>0.108</v>
      </c>
      <c r="G28" s="37">
        <v>8.3000000000000004E-2</v>
      </c>
      <c r="H28" s="37">
        <v>7.0000000000000007E-2</v>
      </c>
      <c r="I28" s="37">
        <v>5.6000000000000001E-2</v>
      </c>
      <c r="J28" s="37">
        <v>3.6999999999999998E-2</v>
      </c>
      <c r="K28" s="37">
        <v>3.5000000000000003E-2</v>
      </c>
      <c r="L28" s="37">
        <v>1.9E-2</v>
      </c>
      <c r="M28" s="37" t="str">
        <f t="shared" si="0"/>
        <v>0.108,0.083,0.07,0.056,0.037,0.035,0.019</v>
      </c>
      <c r="N28" s="37" t="s">
        <v>59</v>
      </c>
      <c r="O28" s="37"/>
      <c r="P28" s="38">
        <f t="shared" si="1"/>
        <v>260</v>
      </c>
      <c r="Q28" s="36">
        <f t="shared" si="18"/>
        <v>0</v>
      </c>
      <c r="R28" s="37">
        <f t="shared" si="2"/>
        <v>3.7999999999999992E-2</v>
      </c>
      <c r="S28" s="36">
        <f t="shared" si="19"/>
        <v>25</v>
      </c>
      <c r="T28" s="36">
        <f t="shared" si="20"/>
        <v>0</v>
      </c>
      <c r="U28" s="36">
        <f t="shared" si="21"/>
        <v>260</v>
      </c>
      <c r="V28" s="39">
        <f t="shared" si="22"/>
        <v>4.9999999999999996E-2</v>
      </c>
      <c r="W28" s="39">
        <f t="shared" si="3"/>
        <v>0</v>
      </c>
      <c r="X28" s="37">
        <f t="shared" si="23"/>
        <v>13.780000000000001</v>
      </c>
      <c r="Y28" s="39">
        <f t="shared" si="24"/>
        <v>-1.9554166666666646</v>
      </c>
      <c r="Z28" s="37"/>
      <c r="AA28" s="44">
        <v>0.35</v>
      </c>
      <c r="AB28" s="44">
        <v>0.35</v>
      </c>
      <c r="AC28" s="44">
        <v>0.35</v>
      </c>
      <c r="AD28" s="44" t="s">
        <v>60</v>
      </c>
      <c r="AE28" s="44">
        <f t="shared" si="4"/>
        <v>186.45999999999998</v>
      </c>
      <c r="AF28" s="44">
        <f t="shared" si="5"/>
        <v>227.88</v>
      </c>
      <c r="AG28" s="45" t="str">
        <f t="shared" si="6"/>
        <v>186.46 227.88</v>
      </c>
      <c r="AH28" s="44">
        <v>12</v>
      </c>
      <c r="AI28" s="47">
        <f t="shared" si="7"/>
        <v>77.710000000000008</v>
      </c>
      <c r="AJ28" s="47">
        <f t="shared" si="8"/>
        <v>94.97</v>
      </c>
      <c r="AK28" s="45" t="str">
        <f t="shared" si="9"/>
        <v>77.71 94.97</v>
      </c>
      <c r="AL28" s="36">
        <f t="shared" si="10"/>
        <v>145</v>
      </c>
      <c r="AM28" s="36">
        <f t="shared" si="11"/>
        <v>250</v>
      </c>
      <c r="AN28" s="44">
        <v>2395.1999999999998</v>
      </c>
      <c r="AO28" s="44">
        <v>224.9</v>
      </c>
      <c r="AP28" s="44">
        <v>95</v>
      </c>
      <c r="AQ28" s="35">
        <v>35</v>
      </c>
      <c r="AR28" s="46">
        <f t="shared" si="12"/>
        <v>1</v>
      </c>
      <c r="AS28" s="47">
        <f t="shared" si="13"/>
        <v>2395.1999999999998</v>
      </c>
      <c r="AT28" s="47">
        <f t="shared" si="14"/>
        <v>195.87676367908298</v>
      </c>
      <c r="AU28" s="48">
        <f t="shared" si="15"/>
        <v>82.183188106073175</v>
      </c>
      <c r="AV28" s="260"/>
      <c r="AW28" s="260">
        <v>197.5069964804334</v>
      </c>
      <c r="AX28" s="260">
        <v>82.093281630882302</v>
      </c>
      <c r="AY28" s="260"/>
      <c r="AZ28" s="260"/>
      <c r="BA28" s="260"/>
      <c r="BB28" s="260"/>
      <c r="BC28" s="260"/>
      <c r="BD28" s="260"/>
      <c r="BE28" s="260"/>
      <c r="BF28" s="260"/>
      <c r="BG28" s="287"/>
      <c r="BH28" s="260"/>
      <c r="BI28" s="284"/>
      <c r="BJ28" s="284"/>
      <c r="BK28" s="260"/>
      <c r="BL28" s="260">
        <f t="shared" si="16"/>
        <v>0</v>
      </c>
      <c r="BM28" s="260" t="e">
        <f>#REF!</f>
        <v>#REF!</v>
      </c>
      <c r="BN28" s="260"/>
      <c r="BO28" s="260"/>
      <c r="BP28" s="260">
        <f t="shared" si="17"/>
        <v>0</v>
      </c>
      <c r="BQ28" s="260" t="e">
        <f>#REF!</f>
        <v>#REF!</v>
      </c>
      <c r="BR28" s="260"/>
      <c r="BS28" s="287"/>
      <c r="BT28" s="260"/>
    </row>
    <row r="29" spans="1:72" s="42" customFormat="1" ht="55.2" customHeight="1" x14ac:dyDescent="0.3">
      <c r="A29" s="44">
        <v>26</v>
      </c>
      <c r="B29" s="45">
        <v>325</v>
      </c>
      <c r="C29" s="45" t="s">
        <v>63</v>
      </c>
      <c r="D29" s="45">
        <v>40000</v>
      </c>
      <c r="E29" s="44">
        <v>0.56000000000000005</v>
      </c>
      <c r="F29" s="37">
        <v>0.115</v>
      </c>
      <c r="G29" s="37">
        <v>8.5000000000000006E-2</v>
      </c>
      <c r="H29" s="37">
        <v>7.1000000000000008E-2</v>
      </c>
      <c r="I29" s="37">
        <v>5.5E-2</v>
      </c>
      <c r="J29" s="37">
        <v>3.7999999999999999E-2</v>
      </c>
      <c r="K29" s="37">
        <v>3.1E-2</v>
      </c>
      <c r="L29" s="37">
        <v>2.2000000000000002E-2</v>
      </c>
      <c r="M29" s="37" t="str">
        <f t="shared" si="0"/>
        <v>0.115,0.085,0.071,0.055,0.038,0.031,0.022</v>
      </c>
      <c r="N29" s="37" t="s">
        <v>59</v>
      </c>
      <c r="O29" s="37"/>
      <c r="P29" s="38">
        <f t="shared" si="1"/>
        <v>325</v>
      </c>
      <c r="Q29" s="36">
        <f t="shared" si="18"/>
        <v>65</v>
      </c>
      <c r="R29" s="37">
        <f t="shared" si="2"/>
        <v>4.3999999999999997E-2</v>
      </c>
      <c r="S29" s="36">
        <f t="shared" si="19"/>
        <v>26</v>
      </c>
      <c r="T29" s="36">
        <f t="shared" si="20"/>
        <v>65</v>
      </c>
      <c r="U29" s="36">
        <f t="shared" si="21"/>
        <v>325</v>
      </c>
      <c r="V29" s="39">
        <f t="shared" si="22"/>
        <v>4.0999999999999995E-2</v>
      </c>
      <c r="W29" s="39">
        <f t="shared" si="3"/>
        <v>2.6649999999999996</v>
      </c>
      <c r="X29" s="37">
        <f t="shared" si="23"/>
        <v>16.445</v>
      </c>
      <c r="Y29" s="39">
        <f t="shared" si="24"/>
        <v>-3.2242708333333319</v>
      </c>
      <c r="Z29" s="37"/>
      <c r="AA29" s="44">
        <v>0.35</v>
      </c>
      <c r="AB29" s="44">
        <v>0.35</v>
      </c>
      <c r="AC29" s="44">
        <v>0.35</v>
      </c>
      <c r="AD29" s="44" t="s">
        <v>60</v>
      </c>
      <c r="AE29" s="44">
        <f t="shared" si="4"/>
        <v>186.45999999999998</v>
      </c>
      <c r="AF29" s="44">
        <f t="shared" si="5"/>
        <v>227.88</v>
      </c>
      <c r="AG29" s="45" t="str">
        <f t="shared" si="6"/>
        <v>186.46 227.88</v>
      </c>
      <c r="AH29" s="44">
        <v>12</v>
      </c>
      <c r="AI29" s="47">
        <f t="shared" si="7"/>
        <v>77.710000000000008</v>
      </c>
      <c r="AJ29" s="47">
        <f t="shared" si="8"/>
        <v>94.97</v>
      </c>
      <c r="AK29" s="45" t="str">
        <f t="shared" si="9"/>
        <v>77.71 94.97</v>
      </c>
      <c r="AL29" s="36">
        <f t="shared" si="10"/>
        <v>145</v>
      </c>
      <c r="AM29" s="36">
        <f t="shared" si="11"/>
        <v>250</v>
      </c>
      <c r="AN29" s="44">
        <v>2359.6999999999998</v>
      </c>
      <c r="AO29" s="44">
        <v>227.5</v>
      </c>
      <c r="AP29" s="44">
        <v>94.9</v>
      </c>
      <c r="AQ29" s="35">
        <v>35</v>
      </c>
      <c r="AR29" s="46">
        <f t="shared" si="12"/>
        <v>1</v>
      </c>
      <c r="AS29" s="47">
        <f t="shared" si="13"/>
        <v>2359.6999999999998</v>
      </c>
      <c r="AT29" s="47">
        <f t="shared" si="14"/>
        <v>198.10631301214815</v>
      </c>
      <c r="AU29" s="48">
        <f t="shared" si="15"/>
        <v>82.093281630882302</v>
      </c>
      <c r="AV29" s="260"/>
      <c r="AW29" s="260">
        <v>197.5069964804334</v>
      </c>
      <c r="AX29" s="260">
        <v>82.093281630882302</v>
      </c>
      <c r="AY29" s="260"/>
      <c r="AZ29" s="260"/>
      <c r="BA29" s="260"/>
      <c r="BB29" s="260"/>
      <c r="BC29" s="260"/>
      <c r="BD29" s="260"/>
      <c r="BE29" s="260"/>
      <c r="BF29" s="260"/>
      <c r="BG29" s="287"/>
      <c r="BH29" s="260"/>
      <c r="BI29" s="284"/>
      <c r="BJ29" s="284"/>
      <c r="BK29" s="260"/>
      <c r="BL29" s="260">
        <f t="shared" si="16"/>
        <v>0</v>
      </c>
      <c r="BM29" s="260" t="e">
        <f>#REF!</f>
        <v>#REF!</v>
      </c>
      <c r="BN29" s="260" t="e">
        <f t="shared" ref="BN29" si="27">IF(BL29&lt;BM29,"Safe","Unsafe")</f>
        <v>#REF!</v>
      </c>
      <c r="BO29" s="260"/>
      <c r="BP29" s="260">
        <f t="shared" si="17"/>
        <v>0</v>
      </c>
      <c r="BQ29" s="260" t="e">
        <f>#REF!</f>
        <v>#REF!</v>
      </c>
      <c r="BR29" s="260" t="e">
        <f t="shared" ref="BR29" si="28">IF(BP29&lt;BQ29,"Safe","Unsafe")</f>
        <v>#REF!</v>
      </c>
      <c r="BS29" s="287"/>
      <c r="BT29" s="260"/>
    </row>
    <row r="30" spans="1:72" s="42" customFormat="1" ht="55.2" customHeight="1" x14ac:dyDescent="0.3">
      <c r="A30" s="44">
        <v>27</v>
      </c>
      <c r="B30" s="45">
        <v>325</v>
      </c>
      <c r="C30" s="45" t="s">
        <v>64</v>
      </c>
      <c r="D30" s="45">
        <v>40000</v>
      </c>
      <c r="E30" s="44">
        <v>0.56000000000000005</v>
      </c>
      <c r="F30" s="37">
        <v>0.105</v>
      </c>
      <c r="G30" s="37">
        <v>7.9000000000000001E-2</v>
      </c>
      <c r="H30" s="37">
        <v>6.9000000000000006E-2</v>
      </c>
      <c r="I30" s="37">
        <v>5.6000000000000001E-2</v>
      </c>
      <c r="J30" s="37">
        <v>0.04</v>
      </c>
      <c r="K30" s="37">
        <v>3.3000000000000002E-2</v>
      </c>
      <c r="L30" s="37">
        <v>2.5000000000000001E-2</v>
      </c>
      <c r="M30" s="37" t="str">
        <f t="shared" si="0"/>
        <v>0.105,0.079,0.069,0.056,0.04,0.033,0.025</v>
      </c>
      <c r="N30" s="37" t="s">
        <v>59</v>
      </c>
      <c r="O30" s="37"/>
      <c r="P30" s="38">
        <f t="shared" si="1"/>
        <v>325</v>
      </c>
      <c r="Q30" s="36">
        <f t="shared" si="18"/>
        <v>0</v>
      </c>
      <c r="R30" s="37">
        <f t="shared" si="2"/>
        <v>3.599999999999999E-2</v>
      </c>
      <c r="S30" s="36">
        <f t="shared" si="19"/>
        <v>27</v>
      </c>
      <c r="T30" s="36">
        <f t="shared" si="20"/>
        <v>0</v>
      </c>
      <c r="U30" s="36">
        <f t="shared" si="21"/>
        <v>325</v>
      </c>
      <c r="V30" s="39">
        <f t="shared" si="22"/>
        <v>3.9999999999999994E-2</v>
      </c>
      <c r="W30" s="39">
        <f t="shared" si="3"/>
        <v>0</v>
      </c>
      <c r="X30" s="37">
        <f t="shared" si="23"/>
        <v>16.445</v>
      </c>
      <c r="Y30" s="39">
        <f t="shared" si="24"/>
        <v>-3.2242708333333319</v>
      </c>
      <c r="Z30" s="37"/>
      <c r="AA30" s="44">
        <v>0.35</v>
      </c>
      <c r="AB30" s="44">
        <v>0.35</v>
      </c>
      <c r="AC30" s="44">
        <v>0.35</v>
      </c>
      <c r="AD30" s="44" t="s">
        <v>60</v>
      </c>
      <c r="AE30" s="44">
        <f t="shared" si="4"/>
        <v>186.45999999999998</v>
      </c>
      <c r="AF30" s="44">
        <f t="shared" si="5"/>
        <v>227.88</v>
      </c>
      <c r="AG30" s="45" t="str">
        <f t="shared" si="6"/>
        <v>186.46 227.88</v>
      </c>
      <c r="AH30" s="44">
        <v>12</v>
      </c>
      <c r="AI30" s="47">
        <f t="shared" si="7"/>
        <v>77.710000000000008</v>
      </c>
      <c r="AJ30" s="47">
        <f t="shared" si="8"/>
        <v>94.97</v>
      </c>
      <c r="AK30" s="45" t="str">
        <f t="shared" si="9"/>
        <v>77.71 94.97</v>
      </c>
      <c r="AL30" s="36">
        <f t="shared" si="10"/>
        <v>145</v>
      </c>
      <c r="AM30" s="36">
        <f t="shared" si="11"/>
        <v>250</v>
      </c>
      <c r="AN30" s="44">
        <v>2398.4</v>
      </c>
      <c r="AO30" s="44">
        <v>227.8</v>
      </c>
      <c r="AP30" s="44">
        <v>95</v>
      </c>
      <c r="AQ30" s="35">
        <v>35</v>
      </c>
      <c r="AR30" s="46">
        <f t="shared" si="12"/>
        <v>1</v>
      </c>
      <c r="AS30" s="47">
        <f t="shared" si="13"/>
        <v>2398.4</v>
      </c>
      <c r="AT30" s="47">
        <f t="shared" si="14"/>
        <v>198.36295065169023</v>
      </c>
      <c r="AU30" s="48">
        <f t="shared" si="15"/>
        <v>82.183188106073175</v>
      </c>
      <c r="AV30" s="260"/>
      <c r="AW30" s="260">
        <v>197.5069964804334</v>
      </c>
      <c r="AX30" s="260">
        <v>82.093281630882302</v>
      </c>
      <c r="AY30" s="260"/>
      <c r="AZ30" s="260"/>
      <c r="BA30" s="260"/>
      <c r="BB30" s="260"/>
      <c r="BC30" s="260"/>
      <c r="BD30" s="260"/>
      <c r="BE30" s="260"/>
      <c r="BF30" s="260"/>
      <c r="BG30" s="287"/>
      <c r="BH30" s="260"/>
      <c r="BI30" s="284"/>
      <c r="BJ30" s="284"/>
      <c r="BK30" s="260"/>
      <c r="BL30" s="260">
        <f t="shared" si="16"/>
        <v>0</v>
      </c>
      <c r="BM30" s="260" t="e">
        <f>#REF!</f>
        <v>#REF!</v>
      </c>
      <c r="BN30" s="260"/>
      <c r="BO30" s="260"/>
      <c r="BP30" s="260">
        <f t="shared" si="17"/>
        <v>0</v>
      </c>
      <c r="BQ30" s="260" t="e">
        <f>#REF!</f>
        <v>#REF!</v>
      </c>
      <c r="BR30" s="260"/>
      <c r="BS30" s="287"/>
      <c r="BT30" s="260"/>
    </row>
    <row r="31" spans="1:72" s="42" customFormat="1" ht="55.2" customHeight="1" x14ac:dyDescent="0.3">
      <c r="A31" s="44">
        <v>28</v>
      </c>
      <c r="B31" s="45">
        <v>325</v>
      </c>
      <c r="C31" s="45" t="s">
        <v>65</v>
      </c>
      <c r="D31" s="45">
        <v>40000</v>
      </c>
      <c r="E31" s="44">
        <v>0.56000000000000005</v>
      </c>
      <c r="F31" s="37">
        <v>0.16800000000000001</v>
      </c>
      <c r="G31" s="37">
        <v>7.1000000000000008E-2</v>
      </c>
      <c r="H31" s="37">
        <v>6.0999999999999999E-2</v>
      </c>
      <c r="I31" s="37">
        <v>4.9000000000000002E-2</v>
      </c>
      <c r="J31" s="37">
        <v>3.6999999999999998E-2</v>
      </c>
      <c r="K31" s="37">
        <v>3.0000000000000002E-2</v>
      </c>
      <c r="L31" s="37">
        <v>2.3E-2</v>
      </c>
      <c r="M31" s="37" t="str">
        <f t="shared" si="0"/>
        <v>0.168,0.071,0.061,0.049,0.037,0.03,0.023</v>
      </c>
      <c r="N31" s="37" t="s">
        <v>59</v>
      </c>
      <c r="O31" s="37"/>
      <c r="P31" s="38">
        <f t="shared" si="1"/>
        <v>325</v>
      </c>
      <c r="Q31" s="36">
        <f t="shared" si="18"/>
        <v>0</v>
      </c>
      <c r="R31" s="37">
        <f t="shared" si="2"/>
        <v>0.10700000000000001</v>
      </c>
      <c r="S31" s="36">
        <f t="shared" si="19"/>
        <v>28</v>
      </c>
      <c r="T31" s="36">
        <f t="shared" si="20"/>
        <v>0</v>
      </c>
      <c r="U31" s="36">
        <f t="shared" si="21"/>
        <v>325</v>
      </c>
      <c r="V31" s="39">
        <f t="shared" si="22"/>
        <v>7.1500000000000008E-2</v>
      </c>
      <c r="W31" s="39">
        <f t="shared" si="3"/>
        <v>0</v>
      </c>
      <c r="X31" s="37">
        <f t="shared" si="23"/>
        <v>16.445</v>
      </c>
      <c r="Y31" s="39">
        <f t="shared" si="24"/>
        <v>-3.2242708333333319</v>
      </c>
      <c r="Z31" s="37"/>
      <c r="AA31" s="44">
        <v>0.35</v>
      </c>
      <c r="AB31" s="44">
        <v>0.35</v>
      </c>
      <c r="AC31" s="44">
        <v>0.35</v>
      </c>
      <c r="AD31" s="44" t="s">
        <v>60</v>
      </c>
      <c r="AE31" s="44">
        <f t="shared" si="4"/>
        <v>186.45999999999998</v>
      </c>
      <c r="AF31" s="44">
        <f t="shared" si="5"/>
        <v>227.88</v>
      </c>
      <c r="AG31" s="45" t="str">
        <f t="shared" si="6"/>
        <v>186.46 227.88</v>
      </c>
      <c r="AH31" s="44">
        <v>12</v>
      </c>
      <c r="AI31" s="47">
        <f t="shared" si="7"/>
        <v>77.710000000000008</v>
      </c>
      <c r="AJ31" s="47">
        <f t="shared" si="8"/>
        <v>94.97</v>
      </c>
      <c r="AK31" s="45" t="str">
        <f t="shared" si="9"/>
        <v>77.71 94.97</v>
      </c>
      <c r="AL31" s="36">
        <f t="shared" si="10"/>
        <v>145</v>
      </c>
      <c r="AM31" s="36">
        <f t="shared" si="11"/>
        <v>250</v>
      </c>
      <c r="AN31" s="44">
        <v>2380.6</v>
      </c>
      <c r="AO31" s="44">
        <v>226.3</v>
      </c>
      <c r="AP31" s="44">
        <v>95</v>
      </c>
      <c r="AQ31" s="35">
        <v>35</v>
      </c>
      <c r="AR31" s="46">
        <f t="shared" si="12"/>
        <v>1</v>
      </c>
      <c r="AS31" s="47">
        <f t="shared" si="13"/>
        <v>2380.6</v>
      </c>
      <c r="AT31" s="47">
        <f t="shared" si="14"/>
        <v>197.07848734982466</v>
      </c>
      <c r="AU31" s="48">
        <f t="shared" si="15"/>
        <v>82.183188106073175</v>
      </c>
      <c r="AV31" s="260"/>
      <c r="AW31" s="260">
        <v>197.5069964804334</v>
      </c>
      <c r="AX31" s="260">
        <v>82.093281630882302</v>
      </c>
      <c r="AY31" s="260"/>
      <c r="AZ31" s="260"/>
      <c r="BA31" s="260"/>
      <c r="BB31" s="260"/>
      <c r="BC31" s="260"/>
      <c r="BD31" s="260"/>
      <c r="BE31" s="260"/>
      <c r="BF31" s="260"/>
      <c r="BG31" s="287"/>
      <c r="BH31" s="260"/>
      <c r="BI31" s="284"/>
      <c r="BJ31" s="284"/>
      <c r="BK31" s="260"/>
      <c r="BL31" s="260">
        <f t="shared" si="16"/>
        <v>0</v>
      </c>
      <c r="BM31" s="260" t="e">
        <f>#REF!</f>
        <v>#REF!</v>
      </c>
      <c r="BN31" s="260"/>
      <c r="BO31" s="260"/>
      <c r="BP31" s="260">
        <f t="shared" si="17"/>
        <v>0</v>
      </c>
      <c r="BQ31" s="260" t="e">
        <f>#REF!</f>
        <v>#REF!</v>
      </c>
      <c r="BR31" s="260"/>
      <c r="BS31" s="287"/>
      <c r="BT31" s="260"/>
    </row>
    <row r="32" spans="1:72" s="42" customFormat="1" ht="55.2" customHeight="1" x14ac:dyDescent="0.3">
      <c r="A32" s="35">
        <v>29</v>
      </c>
      <c r="B32" s="36">
        <v>325</v>
      </c>
      <c r="C32" s="36" t="s">
        <v>66</v>
      </c>
      <c r="D32" s="36">
        <v>40000</v>
      </c>
      <c r="E32" s="35">
        <v>0.56000000000000005</v>
      </c>
      <c r="F32" s="37">
        <v>0.182</v>
      </c>
      <c r="G32" s="37">
        <v>0.13500000000000001</v>
      </c>
      <c r="H32" s="37">
        <v>0.11</v>
      </c>
      <c r="I32" s="37">
        <v>8.2000000000000003E-2</v>
      </c>
      <c r="J32" s="37">
        <v>5.2999999999999999E-2</v>
      </c>
      <c r="K32" s="37">
        <v>4.2000000000000003E-2</v>
      </c>
      <c r="L32" s="37">
        <v>3.0000000000000002E-2</v>
      </c>
      <c r="M32" s="37" t="str">
        <f t="shared" si="0"/>
        <v>0.182,0.135,0.11,0.082,0.053,0.042,0.03</v>
      </c>
      <c r="N32" s="37" t="s">
        <v>59</v>
      </c>
      <c r="O32" s="37"/>
      <c r="P32" s="38">
        <f t="shared" si="1"/>
        <v>325</v>
      </c>
      <c r="Q32" s="36">
        <f t="shared" si="18"/>
        <v>0</v>
      </c>
      <c r="R32" s="37">
        <f t="shared" si="2"/>
        <v>7.1999999999999995E-2</v>
      </c>
      <c r="S32" s="36">
        <f t="shared" si="19"/>
        <v>29</v>
      </c>
      <c r="T32" s="36">
        <f t="shared" si="20"/>
        <v>0</v>
      </c>
      <c r="U32" s="36">
        <f t="shared" si="21"/>
        <v>325</v>
      </c>
      <c r="V32" s="39">
        <f t="shared" si="22"/>
        <v>8.9499999999999996E-2</v>
      </c>
      <c r="W32" s="39">
        <f t="shared" si="3"/>
        <v>0</v>
      </c>
      <c r="X32" s="37">
        <f t="shared" si="23"/>
        <v>16.445</v>
      </c>
      <c r="Y32" s="39">
        <f t="shared" si="24"/>
        <v>-3.2242708333333319</v>
      </c>
      <c r="Z32" s="37"/>
      <c r="AA32" s="35">
        <v>0.35</v>
      </c>
      <c r="AB32" s="35">
        <v>0.35</v>
      </c>
      <c r="AC32" s="35">
        <v>0.35</v>
      </c>
      <c r="AD32" s="35" t="s">
        <v>60</v>
      </c>
      <c r="AE32" s="35">
        <f t="shared" si="4"/>
        <v>186.45999999999998</v>
      </c>
      <c r="AF32" s="35">
        <f t="shared" si="5"/>
        <v>227.88</v>
      </c>
      <c r="AG32" s="36" t="str">
        <f t="shared" si="6"/>
        <v>186.46 227.88</v>
      </c>
      <c r="AH32" s="35">
        <v>12</v>
      </c>
      <c r="AI32" s="40">
        <f t="shared" si="7"/>
        <v>77.710000000000008</v>
      </c>
      <c r="AJ32" s="40">
        <f t="shared" si="8"/>
        <v>94.97</v>
      </c>
      <c r="AK32" s="36" t="str">
        <f t="shared" si="9"/>
        <v>77.71 94.97</v>
      </c>
      <c r="AL32" s="36">
        <f t="shared" si="10"/>
        <v>145</v>
      </c>
      <c r="AM32" s="36">
        <f t="shared" si="11"/>
        <v>250</v>
      </c>
      <c r="AN32" s="40">
        <v>2383.9</v>
      </c>
      <c r="AO32" s="35">
        <v>227.9</v>
      </c>
      <c r="AP32" s="35">
        <v>94.9</v>
      </c>
      <c r="AQ32" s="35">
        <v>35</v>
      </c>
      <c r="AR32" s="37">
        <f t="shared" si="12"/>
        <v>1</v>
      </c>
      <c r="AS32" s="40">
        <f t="shared" si="13"/>
        <v>2383.9</v>
      </c>
      <c r="AT32" s="40">
        <f t="shared" si="14"/>
        <v>198.44846828724823</v>
      </c>
      <c r="AU32" s="41">
        <f t="shared" si="15"/>
        <v>82.093281630882302</v>
      </c>
      <c r="AV32" s="260"/>
      <c r="AW32" s="260">
        <v>197.5069964804334</v>
      </c>
      <c r="AX32" s="260">
        <v>82.093281630882302</v>
      </c>
      <c r="AY32" s="260"/>
      <c r="AZ32" s="260">
        <f>AY32*10^6</f>
        <v>0</v>
      </c>
      <c r="BA32" s="260" t="e">
        <f>(1/($BI$4*10^6/(0.711*10^-4*(1/AV32)^0.854))^(1/3.89))*10^6</f>
        <v>#DIV/0!</v>
      </c>
      <c r="BB32" s="260" t="e">
        <f>IF(AZ32&lt;BA32,"Safe","Unsafe")</f>
        <v>#DIV/0!</v>
      </c>
      <c r="BC32" s="260"/>
      <c r="BD32" s="260">
        <f>BC32*10^6</f>
        <v>0</v>
      </c>
      <c r="BE32" s="260">
        <f>(1/((($BI$4*10^6/(1.41*10^-8)))^(1/4.5337)))*10^6</f>
        <v>416.02417627014421</v>
      </c>
      <c r="BF32" s="260" t="str">
        <f>IF(BD32&lt;BE32,"Safe","Unsafe")</f>
        <v>Safe</v>
      </c>
      <c r="BG32" s="287"/>
      <c r="BH32" s="260"/>
      <c r="BI32" s="284">
        <v>30</v>
      </c>
      <c r="BJ32" s="284"/>
      <c r="BK32" s="260"/>
      <c r="BL32" s="260">
        <f t="shared" si="16"/>
        <v>0</v>
      </c>
      <c r="BM32" s="260" t="e">
        <f>BA32</f>
        <v>#DIV/0!</v>
      </c>
      <c r="BN32" s="260" t="e">
        <f>IF(BL32&lt;BM32,"Safe","Unsafe")</f>
        <v>#DIV/0!</v>
      </c>
      <c r="BO32" s="260"/>
      <c r="BP32" s="260">
        <f>BO32*10^6</f>
        <v>0</v>
      </c>
      <c r="BQ32" s="260">
        <f>BE32</f>
        <v>416.02417627014421</v>
      </c>
      <c r="BR32" s="260" t="str">
        <f>IF(BP32&lt;BQ32,"Safe","Unsafe")</f>
        <v>Safe</v>
      </c>
      <c r="BS32" s="287"/>
      <c r="BT32" s="260"/>
    </row>
    <row r="33" spans="1:72" s="42" customFormat="1" ht="55.2" customHeight="1" x14ac:dyDescent="0.3">
      <c r="A33" s="35">
        <v>30</v>
      </c>
      <c r="B33" s="36">
        <v>325</v>
      </c>
      <c r="C33" s="36" t="s">
        <v>67</v>
      </c>
      <c r="D33" s="36">
        <v>40000</v>
      </c>
      <c r="E33" s="35">
        <v>0.56000000000000005</v>
      </c>
      <c r="F33" s="37">
        <v>0.122</v>
      </c>
      <c r="G33" s="37">
        <v>9.5000000000000001E-2</v>
      </c>
      <c r="H33" s="37">
        <v>7.8E-2</v>
      </c>
      <c r="I33" s="37">
        <v>6.6000000000000003E-2</v>
      </c>
      <c r="J33" s="37">
        <v>4.2000000000000003E-2</v>
      </c>
      <c r="K33" s="37">
        <v>3.5000000000000003E-2</v>
      </c>
      <c r="L33" s="37">
        <v>2.6000000000000002E-2</v>
      </c>
      <c r="M33" s="37" t="str">
        <f t="shared" si="0"/>
        <v>0.122,0.095,0.078,0.066,0.042,0.035,0.026</v>
      </c>
      <c r="N33" s="37" t="s">
        <v>59</v>
      </c>
      <c r="O33" s="37"/>
      <c r="P33" s="38">
        <f t="shared" si="1"/>
        <v>325</v>
      </c>
      <c r="Q33" s="36">
        <f t="shared" si="18"/>
        <v>0</v>
      </c>
      <c r="R33" s="37">
        <f t="shared" si="2"/>
        <v>4.3999999999999997E-2</v>
      </c>
      <c r="S33" s="36">
        <f t="shared" si="19"/>
        <v>30</v>
      </c>
      <c r="T33" s="36">
        <f t="shared" si="20"/>
        <v>0</v>
      </c>
      <c r="U33" s="36">
        <f t="shared" si="21"/>
        <v>325</v>
      </c>
      <c r="V33" s="39">
        <f t="shared" si="22"/>
        <v>5.7999999999999996E-2</v>
      </c>
      <c r="W33" s="39">
        <f t="shared" si="3"/>
        <v>0</v>
      </c>
      <c r="X33" s="37">
        <f t="shared" si="23"/>
        <v>16.445</v>
      </c>
      <c r="Y33" s="39">
        <f t="shared" si="24"/>
        <v>-3.2242708333333319</v>
      </c>
      <c r="Z33" s="37"/>
      <c r="AA33" s="35">
        <v>0.35</v>
      </c>
      <c r="AB33" s="35">
        <v>0.35</v>
      </c>
      <c r="AC33" s="35">
        <v>0.35</v>
      </c>
      <c r="AD33" s="35" t="s">
        <v>60</v>
      </c>
      <c r="AE33" s="35">
        <f t="shared" si="4"/>
        <v>186.45999999999998</v>
      </c>
      <c r="AF33" s="35">
        <f t="shared" si="5"/>
        <v>227.88</v>
      </c>
      <c r="AG33" s="36" t="str">
        <f t="shared" si="6"/>
        <v>186.46 227.88</v>
      </c>
      <c r="AH33" s="35">
        <v>12</v>
      </c>
      <c r="AI33" s="40">
        <f t="shared" si="7"/>
        <v>77.710000000000008</v>
      </c>
      <c r="AJ33" s="40">
        <f t="shared" si="8"/>
        <v>94.97</v>
      </c>
      <c r="AK33" s="36" t="str">
        <f t="shared" si="9"/>
        <v>77.71 94.97</v>
      </c>
      <c r="AL33" s="36">
        <f t="shared" si="10"/>
        <v>145</v>
      </c>
      <c r="AM33" s="36">
        <f t="shared" si="11"/>
        <v>250</v>
      </c>
      <c r="AN33" s="40">
        <v>2391.9</v>
      </c>
      <c r="AO33" s="35">
        <v>226.8</v>
      </c>
      <c r="AP33" s="35">
        <v>94.9</v>
      </c>
      <c r="AQ33" s="35">
        <v>35</v>
      </c>
      <c r="AR33" s="37">
        <f t="shared" si="12"/>
        <v>1</v>
      </c>
      <c r="AS33" s="40">
        <f t="shared" si="13"/>
        <v>2391.9</v>
      </c>
      <c r="AT33" s="40">
        <f t="shared" si="14"/>
        <v>197.5069964804334</v>
      </c>
      <c r="AU33" s="41">
        <f t="shared" si="15"/>
        <v>82.093281630882302</v>
      </c>
      <c r="AV33" s="260"/>
      <c r="AW33" s="260">
        <v>197.5069964804334</v>
      </c>
      <c r="AX33" s="260">
        <v>82.093281630882302</v>
      </c>
      <c r="AY33" s="260"/>
      <c r="AZ33" s="260"/>
      <c r="BA33" s="260"/>
      <c r="BB33" s="260"/>
      <c r="BC33" s="260"/>
      <c r="BD33" s="260"/>
      <c r="BE33" s="260"/>
      <c r="BF33" s="260"/>
      <c r="BG33" s="287"/>
      <c r="BH33" s="260"/>
      <c r="BI33" s="284"/>
      <c r="BJ33" s="284"/>
      <c r="BK33" s="260"/>
      <c r="BL33" s="260">
        <f t="shared" si="16"/>
        <v>0</v>
      </c>
      <c r="BM33" s="260" t="e">
        <f>#REF!</f>
        <v>#REF!</v>
      </c>
      <c r="BN33" s="260"/>
      <c r="BO33" s="260"/>
      <c r="BP33" s="260">
        <f t="shared" si="17"/>
        <v>0</v>
      </c>
      <c r="BQ33" s="260" t="e">
        <f>#REF!</f>
        <v>#REF!</v>
      </c>
      <c r="BR33" s="260"/>
      <c r="BS33" s="287"/>
      <c r="BT33" s="260"/>
    </row>
    <row r="34" spans="1:72" s="42" customFormat="1" ht="55.2" customHeight="1" x14ac:dyDescent="0.3">
      <c r="A34" s="35">
        <v>31</v>
      </c>
      <c r="B34" s="36">
        <v>390</v>
      </c>
      <c r="C34" s="36" t="s">
        <v>63</v>
      </c>
      <c r="D34" s="36">
        <v>40000</v>
      </c>
      <c r="E34" s="35">
        <v>0.56000000000000005</v>
      </c>
      <c r="F34" s="37">
        <v>7.5999999999999998E-2</v>
      </c>
      <c r="G34" s="37">
        <v>6.6000000000000003E-2</v>
      </c>
      <c r="H34" s="37">
        <v>5.7000000000000002E-2</v>
      </c>
      <c r="I34" s="37">
        <v>4.5999999999999999E-2</v>
      </c>
      <c r="J34" s="37">
        <v>3.3000000000000002E-2</v>
      </c>
      <c r="K34" s="37">
        <v>2.9000000000000001E-2</v>
      </c>
      <c r="L34" s="37">
        <v>2.2000000000000002E-2</v>
      </c>
      <c r="M34" s="37" t="str">
        <f t="shared" si="0"/>
        <v>0.076,0.066,0.057,0.046,0.033,0.029,0.022</v>
      </c>
      <c r="N34" s="37" t="s">
        <v>59</v>
      </c>
      <c r="O34" s="37"/>
      <c r="P34" s="38">
        <f t="shared" si="1"/>
        <v>390</v>
      </c>
      <c r="Q34" s="36">
        <f t="shared" si="18"/>
        <v>65</v>
      </c>
      <c r="R34" s="37">
        <f t="shared" si="2"/>
        <v>1.8999999999999996E-2</v>
      </c>
      <c r="S34" s="36">
        <f t="shared" si="19"/>
        <v>31</v>
      </c>
      <c r="T34" s="36">
        <f t="shared" si="20"/>
        <v>65</v>
      </c>
      <c r="U34" s="36">
        <f t="shared" si="21"/>
        <v>390</v>
      </c>
      <c r="V34" s="39">
        <f t="shared" si="22"/>
        <v>3.15E-2</v>
      </c>
      <c r="W34" s="39">
        <f t="shared" si="3"/>
        <v>2.0474999999999999</v>
      </c>
      <c r="X34" s="37">
        <f t="shared" si="23"/>
        <v>18.4925</v>
      </c>
      <c r="Y34" s="39">
        <f t="shared" si="24"/>
        <v>-5.1106249999999989</v>
      </c>
      <c r="Z34" s="37"/>
      <c r="AA34" s="35">
        <v>0.35</v>
      </c>
      <c r="AB34" s="35">
        <v>0.35</v>
      </c>
      <c r="AC34" s="35">
        <v>0.35</v>
      </c>
      <c r="AD34" s="35" t="s">
        <v>60</v>
      </c>
      <c r="AE34" s="35">
        <f t="shared" si="4"/>
        <v>186.45999999999998</v>
      </c>
      <c r="AF34" s="35">
        <f t="shared" si="5"/>
        <v>227.88</v>
      </c>
      <c r="AG34" s="36" t="str">
        <f t="shared" si="6"/>
        <v>186.46 227.88</v>
      </c>
      <c r="AH34" s="35">
        <v>12</v>
      </c>
      <c r="AI34" s="40">
        <f t="shared" si="7"/>
        <v>77.710000000000008</v>
      </c>
      <c r="AJ34" s="40">
        <f t="shared" si="8"/>
        <v>94.97</v>
      </c>
      <c r="AK34" s="36" t="str">
        <f t="shared" si="9"/>
        <v>77.71 94.97</v>
      </c>
      <c r="AL34" s="36">
        <f t="shared" si="10"/>
        <v>145</v>
      </c>
      <c r="AM34" s="36">
        <f t="shared" si="11"/>
        <v>250</v>
      </c>
      <c r="AN34" s="35">
        <v>2387.1</v>
      </c>
      <c r="AO34" s="35">
        <v>227.2</v>
      </c>
      <c r="AP34" s="35">
        <v>94.9</v>
      </c>
      <c r="AQ34" s="35">
        <v>35</v>
      </c>
      <c r="AR34" s="37">
        <f t="shared" si="12"/>
        <v>1</v>
      </c>
      <c r="AS34" s="40">
        <f t="shared" si="13"/>
        <v>2387.1</v>
      </c>
      <c r="AT34" s="40">
        <f t="shared" si="14"/>
        <v>197.84954809386474</v>
      </c>
      <c r="AU34" s="41">
        <f t="shared" si="15"/>
        <v>82.093281630882302</v>
      </c>
      <c r="AV34" s="260"/>
      <c r="AW34" s="260">
        <v>197.5069964804334</v>
      </c>
      <c r="AX34" s="260">
        <v>82.093281630882302</v>
      </c>
      <c r="AY34" s="260"/>
      <c r="AZ34" s="260"/>
      <c r="BA34" s="260"/>
      <c r="BB34" s="260"/>
      <c r="BC34" s="260"/>
      <c r="BD34" s="260"/>
      <c r="BE34" s="260"/>
      <c r="BF34" s="260"/>
      <c r="BG34" s="287"/>
      <c r="BH34" s="260"/>
      <c r="BI34" s="284"/>
      <c r="BJ34" s="284"/>
      <c r="BK34" s="260"/>
      <c r="BL34" s="260">
        <f t="shared" si="16"/>
        <v>0</v>
      </c>
      <c r="BM34" s="260" t="e">
        <f>#REF!</f>
        <v>#REF!</v>
      </c>
      <c r="BN34" s="260"/>
      <c r="BO34" s="260"/>
      <c r="BP34" s="260">
        <f>BO32*10^6</f>
        <v>0</v>
      </c>
      <c r="BQ34" s="260" t="e">
        <f>#REF!</f>
        <v>#REF!</v>
      </c>
      <c r="BR34" s="260"/>
      <c r="BS34" s="287"/>
      <c r="BT34" s="260"/>
    </row>
    <row r="35" spans="1:72" s="42" customFormat="1" ht="55.2" customHeight="1" x14ac:dyDescent="0.3">
      <c r="A35" s="35">
        <v>32</v>
      </c>
      <c r="B35" s="36">
        <v>390</v>
      </c>
      <c r="C35" s="36" t="s">
        <v>64</v>
      </c>
      <c r="D35" s="36">
        <v>40000</v>
      </c>
      <c r="E35" s="35">
        <v>0.56000000000000005</v>
      </c>
      <c r="F35" s="37">
        <v>0.13300000000000001</v>
      </c>
      <c r="G35" s="37">
        <v>0.105</v>
      </c>
      <c r="H35" s="37">
        <v>9.0999999999999998E-2</v>
      </c>
      <c r="I35" s="37">
        <v>7.2999999999999995E-2</v>
      </c>
      <c r="J35" s="37">
        <v>4.8000000000000001E-2</v>
      </c>
      <c r="K35" s="37">
        <v>3.7999999999999999E-2</v>
      </c>
      <c r="L35" s="37">
        <v>2.7E-2</v>
      </c>
      <c r="M35" s="37" t="str">
        <f t="shared" si="0"/>
        <v>0.133,0.105,0.091,0.073,0.048,0.038,0.027</v>
      </c>
      <c r="N35" s="37" t="s">
        <v>59</v>
      </c>
      <c r="O35" s="37"/>
      <c r="P35" s="38">
        <f t="shared" si="1"/>
        <v>390</v>
      </c>
      <c r="Q35" s="36">
        <f t="shared" si="18"/>
        <v>0</v>
      </c>
      <c r="R35" s="37">
        <f t="shared" si="2"/>
        <v>4.200000000000001E-2</v>
      </c>
      <c r="S35" s="36">
        <f t="shared" si="19"/>
        <v>32</v>
      </c>
      <c r="T35" s="36">
        <f t="shared" si="20"/>
        <v>0</v>
      </c>
      <c r="U35" s="36">
        <f t="shared" si="21"/>
        <v>390</v>
      </c>
      <c r="V35" s="39">
        <f t="shared" si="22"/>
        <v>3.0500000000000003E-2</v>
      </c>
      <c r="W35" s="39">
        <f t="shared" si="3"/>
        <v>0</v>
      </c>
      <c r="X35" s="37">
        <f t="shared" si="23"/>
        <v>18.4925</v>
      </c>
      <c r="Y35" s="39">
        <f t="shared" si="24"/>
        <v>-5.1106249999999989</v>
      </c>
      <c r="Z35" s="37"/>
      <c r="AA35" s="35">
        <v>0.35</v>
      </c>
      <c r="AB35" s="35">
        <v>0.35</v>
      </c>
      <c r="AC35" s="35">
        <v>0.35</v>
      </c>
      <c r="AD35" s="35" t="s">
        <v>60</v>
      </c>
      <c r="AE35" s="35">
        <f t="shared" si="4"/>
        <v>186.45999999999998</v>
      </c>
      <c r="AF35" s="35">
        <f t="shared" si="5"/>
        <v>227.88</v>
      </c>
      <c r="AG35" s="36" t="str">
        <f t="shared" si="6"/>
        <v>186.46 227.88</v>
      </c>
      <c r="AH35" s="35">
        <v>12</v>
      </c>
      <c r="AI35" s="40">
        <f t="shared" si="7"/>
        <v>77.710000000000008</v>
      </c>
      <c r="AJ35" s="40">
        <f t="shared" si="8"/>
        <v>94.97</v>
      </c>
      <c r="AK35" s="36" t="str">
        <f t="shared" si="9"/>
        <v>77.71 94.97</v>
      </c>
      <c r="AL35" s="36">
        <f t="shared" si="10"/>
        <v>145</v>
      </c>
      <c r="AM35" s="36">
        <f t="shared" si="11"/>
        <v>250</v>
      </c>
      <c r="AN35" s="35">
        <v>2393.5</v>
      </c>
      <c r="AO35" s="35">
        <v>226.9</v>
      </c>
      <c r="AP35" s="35">
        <v>94.9</v>
      </c>
      <c r="AQ35" s="35">
        <v>35</v>
      </c>
      <c r="AR35" s="37">
        <f t="shared" si="12"/>
        <v>1</v>
      </c>
      <c r="AS35" s="40">
        <f t="shared" si="13"/>
        <v>2393.5</v>
      </c>
      <c r="AT35" s="40">
        <f t="shared" si="14"/>
        <v>197.59265566552969</v>
      </c>
      <c r="AU35" s="41">
        <f t="shared" si="15"/>
        <v>82.093281630882302</v>
      </c>
      <c r="AV35" s="260"/>
      <c r="AW35" s="260">
        <v>197.5069964804334</v>
      </c>
      <c r="AX35" s="260">
        <v>82.093281630882302</v>
      </c>
      <c r="AY35" s="260"/>
      <c r="AZ35" s="260"/>
      <c r="BA35" s="260"/>
      <c r="BB35" s="260"/>
      <c r="BC35" s="260"/>
      <c r="BD35" s="260"/>
      <c r="BE35" s="260"/>
      <c r="BF35" s="260"/>
      <c r="BG35" s="287"/>
      <c r="BH35" s="260"/>
      <c r="BI35" s="284"/>
      <c r="BJ35" s="284"/>
      <c r="BK35" s="260"/>
      <c r="BL35" s="260">
        <f t="shared" si="16"/>
        <v>0</v>
      </c>
      <c r="BM35" s="260" t="e">
        <f>#REF!</f>
        <v>#REF!</v>
      </c>
      <c r="BN35" s="260"/>
      <c r="BO35" s="260"/>
      <c r="BP35" s="260">
        <f t="shared" si="17"/>
        <v>0</v>
      </c>
      <c r="BQ35" s="260" t="e">
        <f>#REF!</f>
        <v>#REF!</v>
      </c>
      <c r="BR35" s="260"/>
      <c r="BS35" s="287"/>
      <c r="BT35" s="260"/>
    </row>
    <row r="36" spans="1:72" s="42" customFormat="1" ht="55.2" customHeight="1" x14ac:dyDescent="0.3">
      <c r="A36" s="35">
        <v>33</v>
      </c>
      <c r="B36" s="36">
        <v>390</v>
      </c>
      <c r="C36" s="36" t="s">
        <v>65</v>
      </c>
      <c r="D36" s="36">
        <v>40000</v>
      </c>
      <c r="E36" s="35">
        <v>0.56000000000000005</v>
      </c>
      <c r="F36" s="37">
        <v>0.154</v>
      </c>
      <c r="G36" s="37">
        <v>0.105</v>
      </c>
      <c r="H36" s="37">
        <v>8.6000000000000007E-2</v>
      </c>
      <c r="I36" s="37">
        <v>6.6000000000000003E-2</v>
      </c>
      <c r="J36" s="37">
        <v>4.7E-2</v>
      </c>
      <c r="K36" s="37">
        <v>4.3000000000000003E-2</v>
      </c>
      <c r="L36" s="37">
        <v>2.6000000000000002E-2</v>
      </c>
      <c r="M36" s="37" t="str">
        <f t="shared" si="0"/>
        <v>0.154,0.105,0.086,0.066,0.047,0.043,0.026</v>
      </c>
      <c r="N36" s="37" t="s">
        <v>59</v>
      </c>
      <c r="O36" s="37"/>
      <c r="P36" s="38">
        <f t="shared" si="1"/>
        <v>390</v>
      </c>
      <c r="Q36" s="36">
        <f t="shared" si="18"/>
        <v>0</v>
      </c>
      <c r="R36" s="37">
        <f t="shared" si="2"/>
        <v>6.7999999999999991E-2</v>
      </c>
      <c r="S36" s="36">
        <f t="shared" si="19"/>
        <v>33</v>
      </c>
      <c r="T36" s="36">
        <f t="shared" si="20"/>
        <v>0</v>
      </c>
      <c r="U36" s="36">
        <f t="shared" si="21"/>
        <v>390</v>
      </c>
      <c r="V36" s="39">
        <f t="shared" si="22"/>
        <v>5.5E-2</v>
      </c>
      <c r="W36" s="39">
        <f t="shared" si="3"/>
        <v>0</v>
      </c>
      <c r="X36" s="37">
        <f t="shared" si="23"/>
        <v>18.4925</v>
      </c>
      <c r="Y36" s="39">
        <f t="shared" si="24"/>
        <v>-5.1106249999999989</v>
      </c>
      <c r="Z36" s="37"/>
      <c r="AA36" s="35">
        <v>0.35</v>
      </c>
      <c r="AB36" s="35">
        <v>0.35</v>
      </c>
      <c r="AC36" s="35">
        <v>0.35</v>
      </c>
      <c r="AD36" s="35" t="s">
        <v>60</v>
      </c>
      <c r="AE36" s="35">
        <f t="shared" si="4"/>
        <v>186.45999999999998</v>
      </c>
      <c r="AF36" s="35">
        <f t="shared" si="5"/>
        <v>227.88</v>
      </c>
      <c r="AG36" s="36" t="str">
        <f t="shared" si="6"/>
        <v>186.46 227.88</v>
      </c>
      <c r="AH36" s="35">
        <v>12</v>
      </c>
      <c r="AI36" s="40">
        <f t="shared" si="7"/>
        <v>77.710000000000008</v>
      </c>
      <c r="AJ36" s="40">
        <f t="shared" si="8"/>
        <v>94.97</v>
      </c>
      <c r="AK36" s="36" t="str">
        <f t="shared" si="9"/>
        <v>77.71 94.97</v>
      </c>
      <c r="AL36" s="36">
        <f t="shared" si="10"/>
        <v>145</v>
      </c>
      <c r="AM36" s="36">
        <f t="shared" si="11"/>
        <v>250</v>
      </c>
      <c r="AN36" s="35">
        <v>2398.4</v>
      </c>
      <c r="AO36" s="35">
        <v>227.5</v>
      </c>
      <c r="AP36" s="35">
        <v>94.9</v>
      </c>
      <c r="AQ36" s="35">
        <v>35</v>
      </c>
      <c r="AR36" s="37">
        <f t="shared" si="12"/>
        <v>1</v>
      </c>
      <c r="AS36" s="40">
        <f t="shared" si="13"/>
        <v>2398.4</v>
      </c>
      <c r="AT36" s="40">
        <f t="shared" si="14"/>
        <v>198.10631301214815</v>
      </c>
      <c r="AU36" s="41">
        <f t="shared" si="15"/>
        <v>82.093281630882302</v>
      </c>
      <c r="AV36" s="260"/>
      <c r="AW36" s="260">
        <v>197.5069964804334</v>
      </c>
      <c r="AX36" s="260">
        <v>82.093281630882302</v>
      </c>
      <c r="AY36" s="260"/>
      <c r="AZ36" s="260"/>
      <c r="BA36" s="260"/>
      <c r="BB36" s="260"/>
      <c r="BC36" s="260"/>
      <c r="BD36" s="260"/>
      <c r="BE36" s="260"/>
      <c r="BF36" s="260"/>
      <c r="BG36" s="287"/>
      <c r="BH36" s="260"/>
      <c r="BI36" s="284"/>
      <c r="BJ36" s="284"/>
      <c r="BK36" s="260"/>
      <c r="BL36" s="260">
        <f t="shared" si="16"/>
        <v>0</v>
      </c>
      <c r="BM36" s="260" t="e">
        <f>#REF!</f>
        <v>#REF!</v>
      </c>
      <c r="BN36" s="260"/>
      <c r="BO36" s="260"/>
      <c r="BP36" s="260">
        <f t="shared" si="17"/>
        <v>0</v>
      </c>
      <c r="BQ36" s="260" t="e">
        <f>#REF!</f>
        <v>#REF!</v>
      </c>
      <c r="BR36" s="260"/>
      <c r="BS36" s="287"/>
      <c r="BT36" s="260"/>
    </row>
    <row r="37" spans="1:72" s="42" customFormat="1" ht="55.2" customHeight="1" x14ac:dyDescent="0.3">
      <c r="A37" s="35">
        <v>34</v>
      </c>
      <c r="B37" s="36">
        <v>390</v>
      </c>
      <c r="C37" s="36" t="s">
        <v>66</v>
      </c>
      <c r="D37" s="36">
        <v>40000</v>
      </c>
      <c r="E37" s="35">
        <v>0.56000000000000005</v>
      </c>
      <c r="F37" s="37">
        <v>0.19500000000000001</v>
      </c>
      <c r="G37" s="37">
        <v>0.16300000000000001</v>
      </c>
      <c r="H37" s="37">
        <v>0.14599999999999999</v>
      </c>
      <c r="I37" s="37">
        <v>0.12</v>
      </c>
      <c r="J37" s="37">
        <v>8.3000000000000004E-2</v>
      </c>
      <c r="K37" s="37">
        <v>6.8000000000000005E-2</v>
      </c>
      <c r="L37" s="37">
        <v>4.7E-2</v>
      </c>
      <c r="M37" s="37" t="str">
        <f t="shared" si="0"/>
        <v>0.195,0.163,0.146,0.12,0.083,0.068,0.047</v>
      </c>
      <c r="N37" s="37" t="s">
        <v>59</v>
      </c>
      <c r="O37" s="37"/>
      <c r="P37" s="38">
        <f t="shared" si="1"/>
        <v>390</v>
      </c>
      <c r="Q37" s="36">
        <f t="shared" si="18"/>
        <v>0</v>
      </c>
      <c r="R37" s="37">
        <f t="shared" si="2"/>
        <v>4.9000000000000016E-2</v>
      </c>
      <c r="S37" s="36">
        <f t="shared" si="19"/>
        <v>34</v>
      </c>
      <c r="T37" s="36">
        <f t="shared" si="20"/>
        <v>0</v>
      </c>
      <c r="U37" s="36">
        <f t="shared" si="21"/>
        <v>390</v>
      </c>
      <c r="V37" s="39">
        <f t="shared" si="22"/>
        <v>5.8500000000000003E-2</v>
      </c>
      <c r="W37" s="39">
        <f t="shared" si="3"/>
        <v>0</v>
      </c>
      <c r="X37" s="37">
        <f t="shared" si="23"/>
        <v>18.4925</v>
      </c>
      <c r="Y37" s="39">
        <f t="shared" si="24"/>
        <v>-5.1106249999999989</v>
      </c>
      <c r="Z37" s="37"/>
      <c r="AA37" s="35">
        <v>0.35</v>
      </c>
      <c r="AB37" s="35">
        <v>0.35</v>
      </c>
      <c r="AC37" s="35">
        <v>0.35</v>
      </c>
      <c r="AD37" s="35" t="s">
        <v>60</v>
      </c>
      <c r="AE37" s="35">
        <f t="shared" si="4"/>
        <v>186.45999999999998</v>
      </c>
      <c r="AF37" s="35">
        <f t="shared" si="5"/>
        <v>227.88</v>
      </c>
      <c r="AG37" s="36" t="str">
        <f t="shared" si="6"/>
        <v>186.46 227.88</v>
      </c>
      <c r="AH37" s="35">
        <v>12</v>
      </c>
      <c r="AI37" s="40">
        <f t="shared" si="7"/>
        <v>77.710000000000008</v>
      </c>
      <c r="AJ37" s="40">
        <f t="shared" si="8"/>
        <v>94.97</v>
      </c>
      <c r="AK37" s="36" t="str">
        <f t="shared" si="9"/>
        <v>77.71 94.97</v>
      </c>
      <c r="AL37" s="36">
        <f t="shared" si="10"/>
        <v>145</v>
      </c>
      <c r="AM37" s="36">
        <f t="shared" si="11"/>
        <v>250</v>
      </c>
      <c r="AN37" s="35">
        <v>2398.4</v>
      </c>
      <c r="AO37" s="35">
        <v>227.4</v>
      </c>
      <c r="AP37" s="35">
        <v>95</v>
      </c>
      <c r="AQ37" s="35">
        <v>35</v>
      </c>
      <c r="AR37" s="37">
        <f t="shared" si="12"/>
        <v>1</v>
      </c>
      <c r="AS37" s="40">
        <f t="shared" si="13"/>
        <v>2398.4</v>
      </c>
      <c r="AT37" s="40">
        <f t="shared" si="14"/>
        <v>198.02073885954385</v>
      </c>
      <c r="AU37" s="41">
        <f t="shared" si="15"/>
        <v>82.183188106073175</v>
      </c>
      <c r="AV37" s="260"/>
      <c r="AW37" s="260">
        <v>197.5069964804334</v>
      </c>
      <c r="AX37" s="260">
        <v>82.093281630882302</v>
      </c>
      <c r="AY37" s="260"/>
      <c r="AZ37" s="260"/>
      <c r="BA37" s="260"/>
      <c r="BB37" s="260"/>
      <c r="BC37" s="260"/>
      <c r="BD37" s="260"/>
      <c r="BE37" s="260"/>
      <c r="BF37" s="260"/>
      <c r="BG37" s="287"/>
      <c r="BH37" s="260"/>
      <c r="BI37" s="284"/>
      <c r="BJ37" s="284"/>
      <c r="BK37" s="260"/>
      <c r="BL37" s="260">
        <f t="shared" si="16"/>
        <v>0</v>
      </c>
      <c r="BM37" s="260" t="e">
        <f>#REF!</f>
        <v>#REF!</v>
      </c>
      <c r="BN37" s="260"/>
      <c r="BO37" s="260"/>
      <c r="BP37" s="260">
        <f t="shared" si="17"/>
        <v>0</v>
      </c>
      <c r="BQ37" s="260" t="e">
        <f>#REF!</f>
        <v>#REF!</v>
      </c>
      <c r="BR37" s="260"/>
      <c r="BS37" s="287"/>
      <c r="BT37" s="260"/>
    </row>
    <row r="38" spans="1:72" s="42" customFormat="1" ht="55.2" customHeight="1" x14ac:dyDescent="0.3">
      <c r="A38" s="35">
        <v>35</v>
      </c>
      <c r="B38" s="36">
        <v>390</v>
      </c>
      <c r="C38" s="36" t="s">
        <v>67</v>
      </c>
      <c r="D38" s="36">
        <v>40000</v>
      </c>
      <c r="E38" s="35">
        <v>0.56000000000000005</v>
      </c>
      <c r="F38" s="37">
        <v>0.127</v>
      </c>
      <c r="G38" s="37">
        <v>8.3000000000000004E-2</v>
      </c>
      <c r="H38" s="37">
        <v>7.1000000000000008E-2</v>
      </c>
      <c r="I38" s="37">
        <v>5.5E-2</v>
      </c>
      <c r="J38" s="37">
        <v>3.6000000000000004E-2</v>
      </c>
      <c r="K38" s="37">
        <v>2.8000000000000001E-2</v>
      </c>
      <c r="L38" s="37">
        <v>2.1000000000000001E-2</v>
      </c>
      <c r="M38" s="37" t="str">
        <f t="shared" si="0"/>
        <v>0.127,0.083,0.071,0.055,0.036,0.028,0.021</v>
      </c>
      <c r="N38" s="37" t="s">
        <v>59</v>
      </c>
      <c r="O38" s="37"/>
      <c r="P38" s="38">
        <f t="shared" si="1"/>
        <v>390</v>
      </c>
      <c r="Q38" s="36">
        <f t="shared" si="18"/>
        <v>0</v>
      </c>
      <c r="R38" s="37">
        <f t="shared" si="2"/>
        <v>5.5999999999999994E-2</v>
      </c>
      <c r="S38" s="36">
        <f t="shared" si="19"/>
        <v>35</v>
      </c>
      <c r="T38" s="36">
        <f t="shared" si="20"/>
        <v>0</v>
      </c>
      <c r="U38" s="36">
        <f t="shared" si="21"/>
        <v>390</v>
      </c>
      <c r="V38" s="39">
        <f t="shared" si="22"/>
        <v>5.2500000000000005E-2</v>
      </c>
      <c r="W38" s="39">
        <f t="shared" si="3"/>
        <v>0</v>
      </c>
      <c r="X38" s="37">
        <f t="shared" si="23"/>
        <v>18.4925</v>
      </c>
      <c r="Y38" s="39">
        <f t="shared" si="24"/>
        <v>-5.1106249999999989</v>
      </c>
      <c r="Z38" s="37"/>
      <c r="AA38" s="35">
        <v>0.35</v>
      </c>
      <c r="AB38" s="35">
        <v>0.35</v>
      </c>
      <c r="AC38" s="35">
        <v>0.35</v>
      </c>
      <c r="AD38" s="35" t="s">
        <v>60</v>
      </c>
      <c r="AE38" s="35">
        <f t="shared" si="4"/>
        <v>186.45999999999998</v>
      </c>
      <c r="AF38" s="35">
        <f t="shared" si="5"/>
        <v>227.88</v>
      </c>
      <c r="AG38" s="36" t="str">
        <f t="shared" si="6"/>
        <v>186.46 227.88</v>
      </c>
      <c r="AH38" s="35">
        <v>12</v>
      </c>
      <c r="AI38" s="40">
        <f t="shared" si="7"/>
        <v>77.710000000000008</v>
      </c>
      <c r="AJ38" s="40">
        <f t="shared" si="8"/>
        <v>94.97</v>
      </c>
      <c r="AK38" s="36" t="str">
        <f t="shared" si="9"/>
        <v>77.71 94.97</v>
      </c>
      <c r="AL38" s="36">
        <f t="shared" si="10"/>
        <v>145</v>
      </c>
      <c r="AM38" s="36">
        <f t="shared" si="11"/>
        <v>250</v>
      </c>
      <c r="AN38" s="35">
        <v>2398.4</v>
      </c>
      <c r="AO38" s="35">
        <v>227.4</v>
      </c>
      <c r="AP38" s="35">
        <v>95</v>
      </c>
      <c r="AQ38" s="35">
        <v>35</v>
      </c>
      <c r="AR38" s="37">
        <f t="shared" si="12"/>
        <v>1</v>
      </c>
      <c r="AS38" s="40">
        <f t="shared" si="13"/>
        <v>2398.4</v>
      </c>
      <c r="AT38" s="40">
        <f t="shared" si="14"/>
        <v>198.02073885954385</v>
      </c>
      <c r="AU38" s="41">
        <f t="shared" si="15"/>
        <v>82.183188106073175</v>
      </c>
      <c r="AV38" s="260"/>
      <c r="AW38" s="260">
        <v>197.5069964804334</v>
      </c>
      <c r="AX38" s="260">
        <v>82.093281630882302</v>
      </c>
      <c r="AY38" s="260"/>
      <c r="AZ38" s="260"/>
      <c r="BA38" s="260"/>
      <c r="BB38" s="260"/>
      <c r="BC38" s="260"/>
      <c r="BD38" s="260"/>
      <c r="BE38" s="260"/>
      <c r="BF38" s="260"/>
      <c r="BG38" s="287"/>
      <c r="BH38" s="260"/>
      <c r="BI38" s="284"/>
      <c r="BJ38" s="284"/>
      <c r="BK38" s="260"/>
      <c r="BL38" s="260">
        <f t="shared" si="16"/>
        <v>0</v>
      </c>
      <c r="BM38" s="260" t="e">
        <f>#REF!</f>
        <v>#REF!</v>
      </c>
      <c r="BN38" s="260"/>
      <c r="BO38" s="260"/>
      <c r="BP38" s="260">
        <f t="shared" si="17"/>
        <v>0</v>
      </c>
      <c r="BQ38" s="260" t="e">
        <f>#REF!</f>
        <v>#REF!</v>
      </c>
      <c r="BR38" s="260"/>
      <c r="BS38" s="287"/>
      <c r="BT38" s="260"/>
    </row>
    <row r="39" spans="1:72" s="42" customFormat="1" ht="55.2" customHeight="1" x14ac:dyDescent="0.3">
      <c r="A39" s="35">
        <v>36</v>
      </c>
      <c r="B39" s="36">
        <v>455</v>
      </c>
      <c r="C39" s="36" t="s">
        <v>63</v>
      </c>
      <c r="D39" s="36">
        <v>40000</v>
      </c>
      <c r="E39" s="35">
        <v>0.56000000000000005</v>
      </c>
      <c r="F39" s="37">
        <v>0.152</v>
      </c>
      <c r="G39" s="37">
        <v>0.111</v>
      </c>
      <c r="H39" s="37">
        <v>9.7000000000000003E-2</v>
      </c>
      <c r="I39" s="37">
        <v>7.6999999999999999E-2</v>
      </c>
      <c r="J39" s="37">
        <v>4.7E-2</v>
      </c>
      <c r="K39" s="37">
        <v>3.6000000000000004E-2</v>
      </c>
      <c r="L39" s="37">
        <v>2.4E-2</v>
      </c>
      <c r="M39" s="37" t="str">
        <f t="shared" si="0"/>
        <v>0.152,0.111,0.097,0.077,0.047,0.036,0.024</v>
      </c>
      <c r="N39" s="37" t="s">
        <v>59</v>
      </c>
      <c r="O39" s="37"/>
      <c r="P39" s="38">
        <f t="shared" si="1"/>
        <v>455</v>
      </c>
      <c r="Q39" s="36">
        <f t="shared" si="18"/>
        <v>65</v>
      </c>
      <c r="R39" s="37">
        <f t="shared" si="2"/>
        <v>5.4999999999999993E-2</v>
      </c>
      <c r="S39" s="36">
        <f t="shared" si="19"/>
        <v>36</v>
      </c>
      <c r="T39" s="36">
        <f t="shared" si="20"/>
        <v>65</v>
      </c>
      <c r="U39" s="36">
        <f t="shared" si="21"/>
        <v>455</v>
      </c>
      <c r="V39" s="39">
        <f t="shared" si="22"/>
        <v>5.5499999999999994E-2</v>
      </c>
      <c r="W39" s="39">
        <f t="shared" si="3"/>
        <v>3.6074999999999995</v>
      </c>
      <c r="X39" s="37">
        <f t="shared" si="23"/>
        <v>22.099999999999998</v>
      </c>
      <c r="Y39" s="39">
        <f t="shared" si="24"/>
        <v>-5.4369791666666671</v>
      </c>
      <c r="Z39" s="37"/>
      <c r="AA39" s="35">
        <v>0.35</v>
      </c>
      <c r="AB39" s="35">
        <v>0.35</v>
      </c>
      <c r="AC39" s="35">
        <v>0.35</v>
      </c>
      <c r="AD39" s="35" t="s">
        <v>60</v>
      </c>
      <c r="AE39" s="35">
        <f t="shared" si="4"/>
        <v>186.45999999999998</v>
      </c>
      <c r="AF39" s="35">
        <f t="shared" si="5"/>
        <v>227.88</v>
      </c>
      <c r="AG39" s="36" t="str">
        <f t="shared" si="6"/>
        <v>186.46 227.88</v>
      </c>
      <c r="AH39" s="35">
        <v>12</v>
      </c>
      <c r="AI39" s="40">
        <f t="shared" si="7"/>
        <v>77.710000000000008</v>
      </c>
      <c r="AJ39" s="40">
        <f t="shared" si="8"/>
        <v>94.97</v>
      </c>
      <c r="AK39" s="36" t="str">
        <f t="shared" si="9"/>
        <v>77.71 94.97</v>
      </c>
      <c r="AL39" s="36">
        <f t="shared" si="10"/>
        <v>145</v>
      </c>
      <c r="AM39" s="36">
        <f t="shared" si="11"/>
        <v>250</v>
      </c>
      <c r="AN39" s="35">
        <v>2387.1</v>
      </c>
      <c r="AO39" s="35">
        <v>227.4</v>
      </c>
      <c r="AP39" s="35">
        <v>95</v>
      </c>
      <c r="AQ39" s="35">
        <v>35</v>
      </c>
      <c r="AR39" s="37">
        <f t="shared" si="12"/>
        <v>1</v>
      </c>
      <c r="AS39" s="40">
        <f t="shared" si="13"/>
        <v>2387.1</v>
      </c>
      <c r="AT39" s="40">
        <f t="shared" si="14"/>
        <v>198.02073885954385</v>
      </c>
      <c r="AU39" s="41">
        <f t="shared" si="15"/>
        <v>82.183188106073175</v>
      </c>
      <c r="AV39" s="260"/>
      <c r="AW39" s="260">
        <v>197.5069964804334</v>
      </c>
      <c r="AX39" s="260">
        <v>82.093281630882302</v>
      </c>
      <c r="AY39" s="260"/>
      <c r="AZ39" s="260"/>
      <c r="BA39" s="260"/>
      <c r="BB39" s="260"/>
      <c r="BC39" s="260"/>
      <c r="BD39" s="260"/>
      <c r="BE39" s="260"/>
      <c r="BF39" s="260"/>
      <c r="BG39" s="287"/>
      <c r="BH39" s="260"/>
      <c r="BI39" s="284"/>
      <c r="BJ39" s="284"/>
      <c r="BK39" s="260"/>
      <c r="BL39" s="260">
        <f t="shared" si="16"/>
        <v>0</v>
      </c>
      <c r="BM39" s="260" t="e">
        <f>#REF!</f>
        <v>#REF!</v>
      </c>
      <c r="BN39" s="260"/>
      <c r="BO39" s="260"/>
      <c r="BP39" s="260">
        <f t="shared" si="17"/>
        <v>0</v>
      </c>
      <c r="BQ39" s="260" t="e">
        <f>#REF!</f>
        <v>#REF!</v>
      </c>
      <c r="BR39" s="260"/>
      <c r="BS39" s="287"/>
      <c r="BT39" s="260"/>
    </row>
    <row r="40" spans="1:72" s="42" customFormat="1" ht="55.2" customHeight="1" x14ac:dyDescent="0.3">
      <c r="A40" s="35">
        <v>37</v>
      </c>
      <c r="B40" s="36">
        <v>455</v>
      </c>
      <c r="C40" s="36" t="s">
        <v>64</v>
      </c>
      <c r="D40" s="36">
        <v>40000</v>
      </c>
      <c r="E40" s="35">
        <v>0.56000000000000005</v>
      </c>
      <c r="F40" s="37">
        <v>0.26400000000000001</v>
      </c>
      <c r="G40" s="37">
        <v>0.14199999999999999</v>
      </c>
      <c r="H40" s="37">
        <v>0.113</v>
      </c>
      <c r="I40" s="37">
        <v>8.6000000000000007E-2</v>
      </c>
      <c r="J40" s="37">
        <v>5.2999999999999999E-2</v>
      </c>
      <c r="K40" s="37">
        <v>4.2000000000000003E-2</v>
      </c>
      <c r="L40" s="37">
        <v>3.0000000000000002E-2</v>
      </c>
      <c r="M40" s="37" t="str">
        <f t="shared" si="0"/>
        <v>0.264,0.142,0.113,0.086,0.053,0.042,0.03</v>
      </c>
      <c r="N40" s="37" t="s">
        <v>59</v>
      </c>
      <c r="O40" s="37"/>
      <c r="P40" s="38">
        <f t="shared" si="1"/>
        <v>455</v>
      </c>
      <c r="Q40" s="36">
        <f t="shared" si="18"/>
        <v>0</v>
      </c>
      <c r="R40" s="37">
        <f t="shared" si="2"/>
        <v>0.15100000000000002</v>
      </c>
      <c r="S40" s="36">
        <f t="shared" si="19"/>
        <v>37</v>
      </c>
      <c r="T40" s="36">
        <f t="shared" si="20"/>
        <v>0</v>
      </c>
      <c r="U40" s="36">
        <f t="shared" si="21"/>
        <v>455</v>
      </c>
      <c r="V40" s="39">
        <f t="shared" si="22"/>
        <v>0.10300000000000001</v>
      </c>
      <c r="W40" s="39">
        <f t="shared" si="3"/>
        <v>0</v>
      </c>
      <c r="X40" s="37">
        <f t="shared" si="23"/>
        <v>22.099999999999998</v>
      </c>
      <c r="Y40" s="39">
        <f t="shared" si="24"/>
        <v>-5.4369791666666671</v>
      </c>
      <c r="Z40" s="37"/>
      <c r="AA40" s="35">
        <v>0.35</v>
      </c>
      <c r="AB40" s="35">
        <v>0.35</v>
      </c>
      <c r="AC40" s="35">
        <v>0.35</v>
      </c>
      <c r="AD40" s="35" t="s">
        <v>60</v>
      </c>
      <c r="AE40" s="35">
        <f t="shared" si="4"/>
        <v>186.45999999999998</v>
      </c>
      <c r="AF40" s="35">
        <f t="shared" si="5"/>
        <v>227.88</v>
      </c>
      <c r="AG40" s="36" t="str">
        <f t="shared" si="6"/>
        <v>186.46 227.88</v>
      </c>
      <c r="AH40" s="35">
        <v>12</v>
      </c>
      <c r="AI40" s="40">
        <f t="shared" si="7"/>
        <v>77.710000000000008</v>
      </c>
      <c r="AJ40" s="40">
        <f t="shared" si="8"/>
        <v>94.97</v>
      </c>
      <c r="AK40" s="36" t="str">
        <f t="shared" si="9"/>
        <v>77.71 94.97</v>
      </c>
      <c r="AL40" s="36">
        <f t="shared" si="10"/>
        <v>145</v>
      </c>
      <c r="AM40" s="36">
        <f t="shared" si="11"/>
        <v>250</v>
      </c>
      <c r="AN40" s="35">
        <v>2361.3000000000002</v>
      </c>
      <c r="AO40" s="35">
        <v>227.7</v>
      </c>
      <c r="AP40" s="35">
        <v>94.9</v>
      </c>
      <c r="AQ40" s="35">
        <v>35</v>
      </c>
      <c r="AR40" s="37">
        <f t="shared" si="12"/>
        <v>1</v>
      </c>
      <c r="AS40" s="40">
        <f t="shared" si="13"/>
        <v>2361.3000000000002</v>
      </c>
      <c r="AT40" s="40">
        <f t="shared" si="14"/>
        <v>198.27741889967663</v>
      </c>
      <c r="AU40" s="41">
        <f t="shared" si="15"/>
        <v>82.093281630882302</v>
      </c>
      <c r="AV40" s="260"/>
      <c r="AW40" s="260">
        <v>197.5069964804334</v>
      </c>
      <c r="AX40" s="260">
        <v>82.093281630882302</v>
      </c>
      <c r="AY40" s="260"/>
      <c r="AZ40" s="260"/>
      <c r="BA40" s="260"/>
      <c r="BB40" s="260"/>
      <c r="BC40" s="260"/>
      <c r="BD40" s="260"/>
      <c r="BE40" s="260"/>
      <c r="BF40" s="260"/>
      <c r="BG40" s="287"/>
      <c r="BH40" s="260"/>
      <c r="BI40" s="284"/>
      <c r="BJ40" s="284"/>
      <c r="BK40" s="260"/>
      <c r="BL40" s="260">
        <f t="shared" si="16"/>
        <v>0</v>
      </c>
      <c r="BM40" s="260" t="e">
        <f>#REF!</f>
        <v>#REF!</v>
      </c>
      <c r="BN40" s="260"/>
      <c r="BO40" s="260"/>
      <c r="BP40" s="260">
        <f t="shared" si="17"/>
        <v>0</v>
      </c>
      <c r="BQ40" s="260" t="e">
        <f>#REF!</f>
        <v>#REF!</v>
      </c>
      <c r="BR40" s="260"/>
      <c r="BS40" s="287"/>
      <c r="BT40" s="260"/>
    </row>
    <row r="41" spans="1:72" s="42" customFormat="1" ht="55.2" customHeight="1" x14ac:dyDescent="0.3">
      <c r="A41" s="35">
        <v>38</v>
      </c>
      <c r="B41" s="36">
        <v>455</v>
      </c>
      <c r="C41" s="36" t="s">
        <v>65</v>
      </c>
      <c r="D41" s="36">
        <v>40000</v>
      </c>
      <c r="E41" s="35">
        <v>0.56000000000000005</v>
      </c>
      <c r="F41" s="37">
        <v>0.111</v>
      </c>
      <c r="G41" s="37">
        <v>8.4000000000000005E-2</v>
      </c>
      <c r="H41" s="37">
        <v>7.3999999999999996E-2</v>
      </c>
      <c r="I41" s="37">
        <v>6.0999999999999999E-2</v>
      </c>
      <c r="J41" s="37">
        <v>4.5999999999999999E-2</v>
      </c>
      <c r="K41" s="37">
        <v>3.9E-2</v>
      </c>
      <c r="L41" s="37">
        <v>2.9000000000000001E-2</v>
      </c>
      <c r="M41" s="37" t="str">
        <f t="shared" si="0"/>
        <v>0.111,0.084,0.074,0.061,0.046,0.039,0.029</v>
      </c>
      <c r="N41" s="37" t="s">
        <v>59</v>
      </c>
      <c r="O41" s="37"/>
      <c r="P41" s="38">
        <f t="shared" si="1"/>
        <v>455</v>
      </c>
      <c r="Q41" s="36">
        <f t="shared" si="18"/>
        <v>0</v>
      </c>
      <c r="R41" s="37">
        <f t="shared" si="2"/>
        <v>3.7000000000000005E-2</v>
      </c>
      <c r="S41" s="36">
        <f t="shared" si="19"/>
        <v>38</v>
      </c>
      <c r="T41" s="36">
        <f t="shared" si="20"/>
        <v>0</v>
      </c>
      <c r="U41" s="36">
        <f t="shared" si="21"/>
        <v>455</v>
      </c>
      <c r="V41" s="39">
        <f t="shared" si="22"/>
        <v>9.4000000000000014E-2</v>
      </c>
      <c r="W41" s="39">
        <f t="shared" si="3"/>
        <v>0</v>
      </c>
      <c r="X41" s="37">
        <f t="shared" si="23"/>
        <v>22.099999999999998</v>
      </c>
      <c r="Y41" s="39">
        <f t="shared" si="24"/>
        <v>-5.4369791666666671</v>
      </c>
      <c r="Z41" s="37"/>
      <c r="AA41" s="35">
        <v>0.35</v>
      </c>
      <c r="AB41" s="35">
        <v>0.35</v>
      </c>
      <c r="AC41" s="35">
        <v>0.35</v>
      </c>
      <c r="AD41" s="35" t="s">
        <v>60</v>
      </c>
      <c r="AE41" s="35">
        <f t="shared" si="4"/>
        <v>186.45999999999998</v>
      </c>
      <c r="AF41" s="35">
        <f t="shared" si="5"/>
        <v>227.88</v>
      </c>
      <c r="AG41" s="36" t="str">
        <f t="shared" si="6"/>
        <v>186.46 227.88</v>
      </c>
      <c r="AH41" s="35">
        <v>12</v>
      </c>
      <c r="AI41" s="40">
        <f t="shared" si="7"/>
        <v>77.710000000000008</v>
      </c>
      <c r="AJ41" s="40">
        <f t="shared" si="8"/>
        <v>94.97</v>
      </c>
      <c r="AK41" s="36" t="str">
        <f t="shared" si="9"/>
        <v>77.71 94.97</v>
      </c>
      <c r="AL41" s="36">
        <f t="shared" si="10"/>
        <v>145</v>
      </c>
      <c r="AM41" s="36">
        <f t="shared" si="11"/>
        <v>250</v>
      </c>
      <c r="AN41" s="35">
        <v>2400</v>
      </c>
      <c r="AO41" s="35">
        <v>227.8</v>
      </c>
      <c r="AP41" s="35">
        <v>94.9</v>
      </c>
      <c r="AQ41" s="35">
        <v>35</v>
      </c>
      <c r="AR41" s="37">
        <f t="shared" si="12"/>
        <v>1</v>
      </c>
      <c r="AS41" s="40">
        <f t="shared" si="13"/>
        <v>2400</v>
      </c>
      <c r="AT41" s="40">
        <f t="shared" si="14"/>
        <v>198.36295065169023</v>
      </c>
      <c r="AU41" s="41">
        <f t="shared" si="15"/>
        <v>82.093281630882302</v>
      </c>
      <c r="AV41" s="260"/>
      <c r="AW41" s="260">
        <v>197.5069964804334</v>
      </c>
      <c r="AX41" s="260">
        <v>82.093281630882302</v>
      </c>
      <c r="AY41" s="260"/>
      <c r="AZ41" s="260"/>
      <c r="BA41" s="260"/>
      <c r="BB41" s="260"/>
      <c r="BC41" s="260"/>
      <c r="BD41" s="260"/>
      <c r="BE41" s="260"/>
      <c r="BF41" s="260"/>
      <c r="BG41" s="287"/>
      <c r="BH41" s="260"/>
      <c r="BI41" s="284"/>
      <c r="BJ41" s="284"/>
      <c r="BK41" s="260"/>
      <c r="BL41" s="260">
        <f t="shared" si="16"/>
        <v>0</v>
      </c>
      <c r="BM41" s="260" t="e">
        <f>#REF!</f>
        <v>#REF!</v>
      </c>
      <c r="BN41" s="260"/>
      <c r="BO41" s="260"/>
      <c r="BP41" s="260">
        <f t="shared" si="17"/>
        <v>0</v>
      </c>
      <c r="BQ41" s="260" t="e">
        <f>#REF!</f>
        <v>#REF!</v>
      </c>
      <c r="BR41" s="260"/>
      <c r="BS41" s="287"/>
      <c r="BT41" s="260"/>
    </row>
    <row r="42" spans="1:72" s="42" customFormat="1" ht="55.2" customHeight="1" x14ac:dyDescent="0.3">
      <c r="A42" s="35">
        <v>39</v>
      </c>
      <c r="B42" s="36">
        <v>455</v>
      </c>
      <c r="C42" s="36" t="s">
        <v>66</v>
      </c>
      <c r="D42" s="36">
        <v>40000</v>
      </c>
      <c r="E42" s="35">
        <v>0.56000000000000005</v>
      </c>
      <c r="F42" s="37">
        <v>0.17399999999999999</v>
      </c>
      <c r="G42" s="37">
        <v>0.129</v>
      </c>
      <c r="H42" s="37">
        <v>0.109</v>
      </c>
      <c r="I42" s="37">
        <v>8.1000000000000003E-2</v>
      </c>
      <c r="J42" s="37">
        <v>5.8000000000000003E-2</v>
      </c>
      <c r="K42" s="37">
        <v>4.5999999999999999E-2</v>
      </c>
      <c r="L42" s="37">
        <v>3.2000000000000001E-2</v>
      </c>
      <c r="M42" s="37" t="str">
        <f t="shared" si="0"/>
        <v>0.174,0.129,0.109,0.081,0.058,0.046,0.032</v>
      </c>
      <c r="N42" s="37" t="s">
        <v>59</v>
      </c>
      <c r="O42" s="37"/>
      <c r="P42" s="38">
        <f t="shared" si="1"/>
        <v>455</v>
      </c>
      <c r="Q42" s="36">
        <f t="shared" si="18"/>
        <v>0</v>
      </c>
      <c r="R42" s="37">
        <f t="shared" si="2"/>
        <v>6.4999999999999988E-2</v>
      </c>
      <c r="S42" s="36">
        <f t="shared" si="19"/>
        <v>39</v>
      </c>
      <c r="T42" s="36">
        <f t="shared" si="20"/>
        <v>0</v>
      </c>
      <c r="U42" s="36">
        <f t="shared" si="21"/>
        <v>455</v>
      </c>
      <c r="V42" s="39">
        <f t="shared" si="22"/>
        <v>5.0999999999999997E-2</v>
      </c>
      <c r="W42" s="39">
        <f t="shared" si="3"/>
        <v>0</v>
      </c>
      <c r="X42" s="37">
        <f t="shared" si="23"/>
        <v>22.099999999999998</v>
      </c>
      <c r="Y42" s="39">
        <f t="shared" si="24"/>
        <v>-5.4369791666666671</v>
      </c>
      <c r="Z42" s="37"/>
      <c r="AA42" s="35">
        <v>0.35</v>
      </c>
      <c r="AB42" s="35">
        <v>0.35</v>
      </c>
      <c r="AC42" s="35">
        <v>0.35</v>
      </c>
      <c r="AD42" s="35" t="s">
        <v>60</v>
      </c>
      <c r="AE42" s="35">
        <f t="shared" si="4"/>
        <v>186.45999999999998</v>
      </c>
      <c r="AF42" s="35">
        <f t="shared" si="5"/>
        <v>227.88</v>
      </c>
      <c r="AG42" s="36" t="str">
        <f t="shared" si="6"/>
        <v>186.46 227.88</v>
      </c>
      <c r="AH42" s="35">
        <v>12</v>
      </c>
      <c r="AI42" s="40">
        <f t="shared" si="7"/>
        <v>77.710000000000008</v>
      </c>
      <c r="AJ42" s="40">
        <f t="shared" si="8"/>
        <v>94.97</v>
      </c>
      <c r="AK42" s="36" t="str">
        <f t="shared" si="9"/>
        <v>77.71 94.97</v>
      </c>
      <c r="AL42" s="36">
        <f t="shared" si="10"/>
        <v>145</v>
      </c>
      <c r="AM42" s="36">
        <f t="shared" si="11"/>
        <v>250</v>
      </c>
      <c r="AN42" s="35">
        <v>2385.5</v>
      </c>
      <c r="AO42" s="35">
        <v>227.8</v>
      </c>
      <c r="AP42" s="35">
        <v>94.9</v>
      </c>
      <c r="AQ42" s="35">
        <v>35</v>
      </c>
      <c r="AR42" s="37">
        <f t="shared" si="12"/>
        <v>1</v>
      </c>
      <c r="AS42" s="40">
        <f t="shared" si="13"/>
        <v>2385.5</v>
      </c>
      <c r="AT42" s="40">
        <f t="shared" si="14"/>
        <v>198.36295065169023</v>
      </c>
      <c r="AU42" s="41">
        <f t="shared" si="15"/>
        <v>82.093281630882302</v>
      </c>
      <c r="AV42" s="260"/>
      <c r="AW42" s="260">
        <v>197.5069964804334</v>
      </c>
      <c r="AX42" s="260">
        <v>82.093281630882302</v>
      </c>
      <c r="AY42" s="260"/>
      <c r="AZ42" s="260"/>
      <c r="BA42" s="260"/>
      <c r="BB42" s="260"/>
      <c r="BC42" s="260"/>
      <c r="BD42" s="260"/>
      <c r="BE42" s="260"/>
      <c r="BF42" s="260"/>
      <c r="BG42" s="287"/>
      <c r="BH42" s="260"/>
      <c r="BI42" s="284"/>
      <c r="BJ42" s="284"/>
      <c r="BK42" s="260"/>
      <c r="BL42" s="260">
        <f t="shared" si="16"/>
        <v>0</v>
      </c>
      <c r="BM42" s="260" t="e">
        <f>#REF!</f>
        <v>#REF!</v>
      </c>
      <c r="BN42" s="260"/>
      <c r="BO42" s="260"/>
      <c r="BP42" s="260">
        <f t="shared" si="17"/>
        <v>0</v>
      </c>
      <c r="BQ42" s="260" t="e">
        <f>#REF!</f>
        <v>#REF!</v>
      </c>
      <c r="BR42" s="260"/>
      <c r="BS42" s="287"/>
      <c r="BT42" s="260"/>
    </row>
    <row r="43" spans="1:72" s="42" customFormat="1" ht="55.2" customHeight="1" x14ac:dyDescent="0.3">
      <c r="A43" s="35">
        <v>40</v>
      </c>
      <c r="B43" s="36">
        <v>455</v>
      </c>
      <c r="C43" s="36" t="s">
        <v>67</v>
      </c>
      <c r="D43" s="36">
        <v>40000</v>
      </c>
      <c r="E43" s="35">
        <v>0.56000000000000005</v>
      </c>
      <c r="F43" s="37">
        <v>0.188</v>
      </c>
      <c r="G43" s="37">
        <v>0.14499999999999999</v>
      </c>
      <c r="H43" s="37">
        <v>0.122</v>
      </c>
      <c r="I43" s="37">
        <v>8.8999999999999996E-2</v>
      </c>
      <c r="J43" s="37">
        <v>5.5E-2</v>
      </c>
      <c r="K43" s="37">
        <v>4.3000000000000003E-2</v>
      </c>
      <c r="L43" s="37">
        <v>2.9000000000000001E-2</v>
      </c>
      <c r="M43" s="37" t="str">
        <f t="shared" si="0"/>
        <v>0.188,0.145,0.122,0.089,0.055,0.043,0.029</v>
      </c>
      <c r="N43" s="37" t="s">
        <v>59</v>
      </c>
      <c r="O43" s="37"/>
      <c r="P43" s="38">
        <f t="shared" si="1"/>
        <v>455</v>
      </c>
      <c r="Q43" s="36">
        <f t="shared" si="18"/>
        <v>0</v>
      </c>
      <c r="R43" s="37">
        <f t="shared" si="2"/>
        <v>6.6000000000000003E-2</v>
      </c>
      <c r="S43" s="36">
        <f t="shared" si="19"/>
        <v>40</v>
      </c>
      <c r="T43" s="36">
        <f t="shared" si="20"/>
        <v>0</v>
      </c>
      <c r="U43" s="36">
        <f t="shared" si="21"/>
        <v>455</v>
      </c>
      <c r="V43" s="39">
        <f t="shared" si="22"/>
        <v>6.5500000000000003E-2</v>
      </c>
      <c r="W43" s="39">
        <f t="shared" si="3"/>
        <v>0</v>
      </c>
      <c r="X43" s="37">
        <f t="shared" si="23"/>
        <v>22.099999999999998</v>
      </c>
      <c r="Y43" s="39">
        <f t="shared" si="24"/>
        <v>-5.4369791666666671</v>
      </c>
      <c r="Z43" s="37"/>
      <c r="AA43" s="35">
        <v>0.35</v>
      </c>
      <c r="AB43" s="35">
        <v>0.35</v>
      </c>
      <c r="AC43" s="35">
        <v>0.35</v>
      </c>
      <c r="AD43" s="35" t="s">
        <v>60</v>
      </c>
      <c r="AE43" s="35">
        <f t="shared" si="4"/>
        <v>186.45999999999998</v>
      </c>
      <c r="AF43" s="35">
        <f t="shared" si="5"/>
        <v>227.88</v>
      </c>
      <c r="AG43" s="36" t="str">
        <f t="shared" si="6"/>
        <v>186.46 227.88</v>
      </c>
      <c r="AH43" s="35">
        <v>12</v>
      </c>
      <c r="AI43" s="40">
        <f t="shared" si="7"/>
        <v>77.710000000000008</v>
      </c>
      <c r="AJ43" s="40">
        <f t="shared" si="8"/>
        <v>94.97</v>
      </c>
      <c r="AK43" s="36" t="str">
        <f t="shared" si="9"/>
        <v>77.71 94.97</v>
      </c>
      <c r="AL43" s="36">
        <f t="shared" si="10"/>
        <v>145</v>
      </c>
      <c r="AM43" s="36">
        <f t="shared" si="11"/>
        <v>250</v>
      </c>
      <c r="AN43" s="35">
        <v>2395.1999999999998</v>
      </c>
      <c r="AO43" s="35">
        <v>227.2</v>
      </c>
      <c r="AP43" s="35">
        <v>95</v>
      </c>
      <c r="AQ43" s="35">
        <v>35</v>
      </c>
      <c r="AR43" s="37">
        <f t="shared" si="12"/>
        <v>1</v>
      </c>
      <c r="AS43" s="40">
        <f t="shared" si="13"/>
        <v>2395.1999999999998</v>
      </c>
      <c r="AT43" s="40">
        <f t="shared" si="14"/>
        <v>197.84954809386474</v>
      </c>
      <c r="AU43" s="41">
        <f t="shared" si="15"/>
        <v>82.183188106073175</v>
      </c>
      <c r="AV43" s="260"/>
      <c r="AW43" s="260">
        <v>197.5069964804334</v>
      </c>
      <c r="AX43" s="260">
        <v>82.093281630882302</v>
      </c>
      <c r="AY43" s="260"/>
      <c r="AZ43" s="260"/>
      <c r="BA43" s="260"/>
      <c r="BB43" s="260"/>
      <c r="BC43" s="260"/>
      <c r="BD43" s="260"/>
      <c r="BE43" s="260"/>
      <c r="BF43" s="260"/>
      <c r="BG43" s="287"/>
      <c r="BH43" s="260"/>
      <c r="BI43" s="284"/>
      <c r="BJ43" s="284"/>
      <c r="BK43" s="260"/>
      <c r="BL43" s="260">
        <f t="shared" si="16"/>
        <v>0</v>
      </c>
      <c r="BM43" s="260" t="e">
        <f>#REF!</f>
        <v>#REF!</v>
      </c>
      <c r="BN43" s="260" t="e">
        <f t="shared" ref="BN43" si="29">IF(BL43&lt;BM43,"Safe","Unsafe")</f>
        <v>#REF!</v>
      </c>
      <c r="BO43" s="260"/>
      <c r="BP43" s="260">
        <f t="shared" si="17"/>
        <v>0</v>
      </c>
      <c r="BQ43" s="260" t="e">
        <f>#REF!</f>
        <v>#REF!</v>
      </c>
      <c r="BR43" s="260" t="e">
        <f t="shared" ref="BR43" si="30">IF(BP43&lt;BQ43,"Safe","Unsafe")</f>
        <v>#REF!</v>
      </c>
      <c r="BS43" s="287"/>
      <c r="BT43" s="260"/>
    </row>
    <row r="44" spans="1:72" s="42" customFormat="1" ht="55.2" customHeight="1" x14ac:dyDescent="0.3">
      <c r="A44" s="35">
        <v>41</v>
      </c>
      <c r="B44" s="36">
        <v>520</v>
      </c>
      <c r="C44" s="36" t="s">
        <v>63</v>
      </c>
      <c r="D44" s="36">
        <v>40000</v>
      </c>
      <c r="E44" s="35">
        <v>0.56000000000000005</v>
      </c>
      <c r="F44" s="37">
        <v>0.14599999999999999</v>
      </c>
      <c r="G44" s="37">
        <v>0.11700000000000001</v>
      </c>
      <c r="H44" s="37">
        <v>0.1</v>
      </c>
      <c r="I44" s="37">
        <v>7.8E-2</v>
      </c>
      <c r="J44" s="37">
        <v>5.6000000000000001E-2</v>
      </c>
      <c r="K44" s="37">
        <v>4.5999999999999999E-2</v>
      </c>
      <c r="L44" s="37">
        <v>3.4000000000000002E-2</v>
      </c>
      <c r="M44" s="37" t="str">
        <f t="shared" si="0"/>
        <v>0.146,0.117,0.1,0.078,0.056,0.046,0.034</v>
      </c>
      <c r="N44" s="37" t="s">
        <v>59</v>
      </c>
      <c r="O44" s="37"/>
      <c r="P44" s="38">
        <f t="shared" si="1"/>
        <v>520</v>
      </c>
      <c r="Q44" s="36">
        <f t="shared" si="18"/>
        <v>65</v>
      </c>
      <c r="R44" s="37">
        <f t="shared" si="2"/>
        <v>4.5999999999999985E-2</v>
      </c>
      <c r="S44" s="36">
        <f t="shared" si="19"/>
        <v>41</v>
      </c>
      <c r="T44" s="36">
        <f t="shared" si="20"/>
        <v>65</v>
      </c>
      <c r="U44" s="36">
        <f t="shared" si="21"/>
        <v>520</v>
      </c>
      <c r="V44" s="39">
        <f t="shared" si="22"/>
        <v>5.5999999999999994E-2</v>
      </c>
      <c r="W44" s="39">
        <f t="shared" si="3"/>
        <v>3.6399999999999997</v>
      </c>
      <c r="X44" s="37">
        <f t="shared" si="23"/>
        <v>25.74</v>
      </c>
      <c r="Y44" s="39">
        <f t="shared" si="24"/>
        <v>-5.730833333333333</v>
      </c>
      <c r="Z44" s="37"/>
      <c r="AA44" s="35">
        <v>0.35</v>
      </c>
      <c r="AB44" s="35">
        <v>0.35</v>
      </c>
      <c r="AC44" s="35">
        <v>0.35</v>
      </c>
      <c r="AD44" s="35" t="s">
        <v>60</v>
      </c>
      <c r="AE44" s="35">
        <f t="shared" si="4"/>
        <v>186.45999999999998</v>
      </c>
      <c r="AF44" s="35">
        <f t="shared" si="5"/>
        <v>227.88</v>
      </c>
      <c r="AG44" s="36" t="str">
        <f t="shared" si="6"/>
        <v>186.46 227.88</v>
      </c>
      <c r="AH44" s="35">
        <v>12</v>
      </c>
      <c r="AI44" s="40">
        <f t="shared" si="7"/>
        <v>77.710000000000008</v>
      </c>
      <c r="AJ44" s="40">
        <f t="shared" si="8"/>
        <v>94.97</v>
      </c>
      <c r="AK44" s="36" t="str">
        <f t="shared" si="9"/>
        <v>77.71 94.97</v>
      </c>
      <c r="AL44" s="36">
        <f t="shared" si="10"/>
        <v>145</v>
      </c>
      <c r="AM44" s="36">
        <f t="shared" si="11"/>
        <v>250</v>
      </c>
      <c r="AN44" s="35">
        <v>2400</v>
      </c>
      <c r="AO44" s="35">
        <v>227.2</v>
      </c>
      <c r="AP44" s="35">
        <v>95</v>
      </c>
      <c r="AQ44" s="35">
        <v>35</v>
      </c>
      <c r="AR44" s="37">
        <f t="shared" si="12"/>
        <v>1</v>
      </c>
      <c r="AS44" s="40">
        <f t="shared" si="13"/>
        <v>2400</v>
      </c>
      <c r="AT44" s="40">
        <f t="shared" si="14"/>
        <v>197.84954809386474</v>
      </c>
      <c r="AU44" s="41">
        <f t="shared" si="15"/>
        <v>82.183188106073175</v>
      </c>
      <c r="AV44" s="260"/>
      <c r="AW44" s="260">
        <v>197.5069964804334</v>
      </c>
      <c r="AX44" s="260">
        <v>82.093281630882302</v>
      </c>
      <c r="AY44" s="260"/>
      <c r="AZ44" s="260"/>
      <c r="BA44" s="260"/>
      <c r="BB44" s="260"/>
      <c r="BC44" s="260"/>
      <c r="BD44" s="260"/>
      <c r="BE44" s="260"/>
      <c r="BF44" s="260"/>
      <c r="BG44" s="287"/>
      <c r="BH44" s="260"/>
      <c r="BI44" s="284"/>
      <c r="BJ44" s="284"/>
      <c r="BK44" s="260"/>
      <c r="BL44" s="260">
        <f t="shared" si="16"/>
        <v>0</v>
      </c>
      <c r="BM44" s="260" t="e">
        <f>#REF!</f>
        <v>#REF!</v>
      </c>
      <c r="BN44" s="260"/>
      <c r="BO44" s="260"/>
      <c r="BP44" s="260">
        <f t="shared" si="17"/>
        <v>0</v>
      </c>
      <c r="BQ44" s="260" t="e">
        <f>#REF!</f>
        <v>#REF!</v>
      </c>
      <c r="BR44" s="260"/>
      <c r="BS44" s="287"/>
      <c r="BT44" s="260"/>
    </row>
    <row r="45" spans="1:72" s="42" customFormat="1" ht="55.2" customHeight="1" x14ac:dyDescent="0.3">
      <c r="A45" s="35">
        <v>42</v>
      </c>
      <c r="B45" s="36">
        <v>520</v>
      </c>
      <c r="C45" s="36" t="s">
        <v>64</v>
      </c>
      <c r="D45" s="36">
        <v>40000</v>
      </c>
      <c r="E45" s="35">
        <v>0.56000000000000005</v>
      </c>
      <c r="F45" s="37">
        <v>0.154</v>
      </c>
      <c r="G45" s="37">
        <v>0.114</v>
      </c>
      <c r="H45" s="37">
        <v>9.4E-2</v>
      </c>
      <c r="I45" s="37">
        <v>7.1999999999999995E-2</v>
      </c>
      <c r="J45" s="37">
        <v>4.5999999999999999E-2</v>
      </c>
      <c r="K45" s="37">
        <v>3.0000000000000002E-2</v>
      </c>
      <c r="L45" s="37">
        <v>2.1999999999999999E-2</v>
      </c>
      <c r="M45" s="37" t="str">
        <f t="shared" si="0"/>
        <v>0.154,0.114,0.094,0.072,0.046,0.03,0.022</v>
      </c>
      <c r="N45" s="37" t="s">
        <v>59</v>
      </c>
      <c r="O45" s="37"/>
      <c r="P45" s="38">
        <f t="shared" si="1"/>
        <v>520</v>
      </c>
      <c r="Q45" s="36">
        <f t="shared" si="18"/>
        <v>0</v>
      </c>
      <c r="R45" s="37">
        <f t="shared" si="2"/>
        <v>0.06</v>
      </c>
      <c r="S45" s="36">
        <f t="shared" si="19"/>
        <v>42</v>
      </c>
      <c r="T45" s="36">
        <f t="shared" si="20"/>
        <v>0</v>
      </c>
      <c r="U45" s="36">
        <f t="shared" si="21"/>
        <v>520</v>
      </c>
      <c r="V45" s="39">
        <f t="shared" si="22"/>
        <v>5.2999999999999992E-2</v>
      </c>
      <c r="W45" s="39">
        <f t="shared" si="3"/>
        <v>0</v>
      </c>
      <c r="X45" s="37">
        <f t="shared" si="23"/>
        <v>25.74</v>
      </c>
      <c r="Y45" s="39">
        <f t="shared" si="24"/>
        <v>-5.730833333333333</v>
      </c>
      <c r="Z45" s="37"/>
      <c r="AA45" s="35">
        <v>0.35</v>
      </c>
      <c r="AB45" s="35">
        <v>0.35</v>
      </c>
      <c r="AC45" s="35">
        <v>0.35</v>
      </c>
      <c r="AD45" s="35" t="s">
        <v>60</v>
      </c>
      <c r="AE45" s="35">
        <f t="shared" si="4"/>
        <v>186.45999999999998</v>
      </c>
      <c r="AF45" s="35">
        <f t="shared" si="5"/>
        <v>227.88</v>
      </c>
      <c r="AG45" s="36" t="str">
        <f t="shared" si="6"/>
        <v>186.46 227.88</v>
      </c>
      <c r="AH45" s="35">
        <v>12</v>
      </c>
      <c r="AI45" s="40">
        <f t="shared" si="7"/>
        <v>77.710000000000008</v>
      </c>
      <c r="AJ45" s="40">
        <f t="shared" si="8"/>
        <v>94.97</v>
      </c>
      <c r="AK45" s="36" t="str">
        <f t="shared" si="9"/>
        <v>77.71 94.97</v>
      </c>
      <c r="AL45" s="36">
        <f t="shared" si="10"/>
        <v>145</v>
      </c>
      <c r="AM45" s="36">
        <f t="shared" si="11"/>
        <v>250</v>
      </c>
      <c r="AN45" s="35">
        <v>2383.9</v>
      </c>
      <c r="AO45" s="35">
        <v>227.4</v>
      </c>
      <c r="AP45" s="35">
        <v>94.9</v>
      </c>
      <c r="AQ45" s="35">
        <v>35</v>
      </c>
      <c r="AR45" s="37">
        <f t="shared" si="12"/>
        <v>1</v>
      </c>
      <c r="AS45" s="40">
        <f t="shared" si="13"/>
        <v>2383.9</v>
      </c>
      <c r="AT45" s="40">
        <f t="shared" si="14"/>
        <v>198.02073885954385</v>
      </c>
      <c r="AU45" s="41">
        <f t="shared" si="15"/>
        <v>82.093281630882302</v>
      </c>
      <c r="AV45" s="260"/>
      <c r="AW45" s="260">
        <v>197.5069964804334</v>
      </c>
      <c r="AX45" s="260">
        <v>82.093281630882302</v>
      </c>
      <c r="AY45" s="260"/>
      <c r="AZ45" s="260"/>
      <c r="BA45" s="260"/>
      <c r="BB45" s="260"/>
      <c r="BC45" s="260"/>
      <c r="BD45" s="260"/>
      <c r="BE45" s="260"/>
      <c r="BF45" s="260"/>
      <c r="BG45" s="287"/>
      <c r="BH45" s="260"/>
      <c r="BI45" s="284"/>
      <c r="BJ45" s="284"/>
      <c r="BK45" s="260"/>
      <c r="BL45" s="260">
        <f t="shared" si="16"/>
        <v>0</v>
      </c>
      <c r="BM45" s="260" t="e">
        <f>#REF!</f>
        <v>#REF!</v>
      </c>
      <c r="BN45" s="260"/>
      <c r="BO45" s="260"/>
      <c r="BP45" s="260">
        <f t="shared" si="17"/>
        <v>0</v>
      </c>
      <c r="BQ45" s="260" t="e">
        <f>#REF!</f>
        <v>#REF!</v>
      </c>
      <c r="BR45" s="260"/>
      <c r="BS45" s="287"/>
      <c r="BT45" s="260"/>
    </row>
    <row r="46" spans="1:72" s="42" customFormat="1" ht="55.2" customHeight="1" x14ac:dyDescent="0.3">
      <c r="A46" s="44">
        <v>43</v>
      </c>
      <c r="B46" s="45">
        <v>520</v>
      </c>
      <c r="C46" s="45" t="s">
        <v>65</v>
      </c>
      <c r="D46" s="45">
        <v>40000</v>
      </c>
      <c r="E46" s="44">
        <v>0.56000000000000005</v>
      </c>
      <c r="F46" s="37">
        <v>0.13100000000000001</v>
      </c>
      <c r="G46" s="37">
        <v>8.7999999999999995E-2</v>
      </c>
      <c r="H46" s="37">
        <v>7.1999999999999995E-2</v>
      </c>
      <c r="I46" s="37">
        <v>5.3999999999999999E-2</v>
      </c>
      <c r="J46" s="37">
        <v>3.6999999999999998E-2</v>
      </c>
      <c r="K46" s="37">
        <v>3.1E-2</v>
      </c>
      <c r="L46" s="37">
        <v>2.3E-2</v>
      </c>
      <c r="M46" s="37" t="str">
        <f t="shared" si="0"/>
        <v>0.131,0.088,0.072,0.054,0.037,0.031,0.023</v>
      </c>
      <c r="N46" s="37" t="s">
        <v>59</v>
      </c>
      <c r="O46" s="37"/>
      <c r="P46" s="38">
        <f t="shared" si="1"/>
        <v>520</v>
      </c>
      <c r="Q46" s="36">
        <f t="shared" si="18"/>
        <v>0</v>
      </c>
      <c r="R46" s="37">
        <f t="shared" si="2"/>
        <v>5.9000000000000011E-2</v>
      </c>
      <c r="S46" s="36">
        <f t="shared" si="19"/>
        <v>43</v>
      </c>
      <c r="T46" s="36">
        <f t="shared" si="20"/>
        <v>0</v>
      </c>
      <c r="U46" s="36">
        <f t="shared" si="21"/>
        <v>520</v>
      </c>
      <c r="V46" s="39">
        <f t="shared" si="22"/>
        <v>5.9500000000000004E-2</v>
      </c>
      <c r="W46" s="39">
        <f t="shared" si="3"/>
        <v>0</v>
      </c>
      <c r="X46" s="37">
        <f t="shared" si="23"/>
        <v>25.74</v>
      </c>
      <c r="Y46" s="39">
        <f t="shared" si="24"/>
        <v>-5.730833333333333</v>
      </c>
      <c r="Z46" s="37"/>
      <c r="AA46" s="44">
        <v>0.35</v>
      </c>
      <c r="AB46" s="44">
        <v>0.35</v>
      </c>
      <c r="AC46" s="44">
        <v>0.35</v>
      </c>
      <c r="AD46" s="44" t="s">
        <v>60</v>
      </c>
      <c r="AE46" s="44">
        <f t="shared" si="4"/>
        <v>186.45999999999998</v>
      </c>
      <c r="AF46" s="44">
        <f t="shared" si="5"/>
        <v>227.88</v>
      </c>
      <c r="AG46" s="45" t="str">
        <f t="shared" si="6"/>
        <v>186.46 227.88</v>
      </c>
      <c r="AH46" s="44">
        <v>12</v>
      </c>
      <c r="AI46" s="47">
        <f t="shared" si="7"/>
        <v>77.710000000000008</v>
      </c>
      <c r="AJ46" s="47">
        <f t="shared" si="8"/>
        <v>94.97</v>
      </c>
      <c r="AK46" s="45" t="str">
        <f t="shared" si="9"/>
        <v>77.71 94.97</v>
      </c>
      <c r="AL46" s="36">
        <f t="shared" si="10"/>
        <v>145</v>
      </c>
      <c r="AM46" s="36">
        <f t="shared" si="11"/>
        <v>250</v>
      </c>
      <c r="AN46" s="44">
        <v>2400</v>
      </c>
      <c r="AO46" s="44">
        <v>227.8</v>
      </c>
      <c r="AP46" s="44">
        <v>94.9</v>
      </c>
      <c r="AQ46" s="35">
        <v>35</v>
      </c>
      <c r="AR46" s="46">
        <f t="shared" si="12"/>
        <v>1</v>
      </c>
      <c r="AS46" s="47">
        <f t="shared" si="13"/>
        <v>2400</v>
      </c>
      <c r="AT46" s="47">
        <f t="shared" si="14"/>
        <v>198.36295065169023</v>
      </c>
      <c r="AU46" s="48">
        <f t="shared" si="15"/>
        <v>82.093281630882302</v>
      </c>
      <c r="AV46" s="260"/>
      <c r="AW46" s="260">
        <v>197.5069964804334</v>
      </c>
      <c r="AX46" s="260">
        <v>82.093281630882302</v>
      </c>
      <c r="AY46" s="260"/>
      <c r="AZ46" s="260">
        <f>AY46*10^6</f>
        <v>0</v>
      </c>
      <c r="BA46" s="260" t="e">
        <f>(1/($BI$4*10^6/(0.711*10^-4*(1/AV46)^0.854))^(1/3.89))*10^6</f>
        <v>#DIV/0!</v>
      </c>
      <c r="BB46" s="260" t="e">
        <f>IF(AZ46&lt;BA46,"Safe","Unsafe")</f>
        <v>#DIV/0!</v>
      </c>
      <c r="BC46" s="260"/>
      <c r="BD46" s="260">
        <f>BC46*10^6</f>
        <v>0</v>
      </c>
      <c r="BE46" s="260">
        <f>(1/((($BI$4*10^6/(1.41*10^-8)))^(1/4.5337)))*10^6</f>
        <v>416.02417627014421</v>
      </c>
      <c r="BF46" s="260" t="str">
        <f>IF(BD46&lt;BE46,"Safe","Unsafe")</f>
        <v>Safe</v>
      </c>
      <c r="BG46" s="287"/>
      <c r="BH46" s="260"/>
      <c r="BI46" s="284">
        <v>30</v>
      </c>
      <c r="BJ46" s="284"/>
      <c r="BK46" s="260"/>
      <c r="BL46" s="260">
        <f t="shared" si="16"/>
        <v>0</v>
      </c>
      <c r="BM46" s="260" t="e">
        <f>BA46</f>
        <v>#DIV/0!</v>
      </c>
      <c r="BN46" s="260" t="e">
        <f>IF(BL46&lt;BM46,"Safe","Unsafe")</f>
        <v>#DIV/0!</v>
      </c>
      <c r="BO46" s="260"/>
      <c r="BP46" s="260">
        <f>BO46*10^6</f>
        <v>0</v>
      </c>
      <c r="BQ46" s="260">
        <f>BE46</f>
        <v>416.02417627014421</v>
      </c>
      <c r="BR46" s="260" t="str">
        <f>IF(BP46&lt;BQ46,"Safe","Unsafe")</f>
        <v>Safe</v>
      </c>
      <c r="BS46" s="287"/>
      <c r="BT46" s="260"/>
    </row>
    <row r="47" spans="1:72" s="42" customFormat="1" ht="55.2" customHeight="1" x14ac:dyDescent="0.3">
      <c r="A47" s="44">
        <v>44</v>
      </c>
      <c r="B47" s="45">
        <v>520</v>
      </c>
      <c r="C47" s="45" t="s">
        <v>66</v>
      </c>
      <c r="D47" s="45">
        <v>40000</v>
      </c>
      <c r="E47" s="44">
        <v>0.56000000000000005</v>
      </c>
      <c r="F47" s="37">
        <v>0.13900000000000001</v>
      </c>
      <c r="G47" s="37">
        <v>9.9000000000000005E-2</v>
      </c>
      <c r="H47" s="37">
        <v>8.5000000000000006E-2</v>
      </c>
      <c r="I47" s="37">
        <v>6.7000000000000004E-2</v>
      </c>
      <c r="J47" s="37">
        <v>4.3999999999999997E-2</v>
      </c>
      <c r="K47" s="37">
        <v>3.5000000000000003E-2</v>
      </c>
      <c r="L47" s="37">
        <v>2.6000000000000002E-2</v>
      </c>
      <c r="M47" s="37" t="str">
        <f t="shared" si="0"/>
        <v>0.139,0.099,0.085,0.067,0.044,0.035,0.026</v>
      </c>
      <c r="N47" s="37" t="s">
        <v>59</v>
      </c>
      <c r="O47" s="37"/>
      <c r="P47" s="38">
        <f t="shared" si="1"/>
        <v>520</v>
      </c>
      <c r="Q47" s="36">
        <f t="shared" si="18"/>
        <v>0</v>
      </c>
      <c r="R47" s="37">
        <f t="shared" si="2"/>
        <v>5.4000000000000006E-2</v>
      </c>
      <c r="S47" s="36">
        <f t="shared" si="19"/>
        <v>44</v>
      </c>
      <c r="T47" s="36">
        <f t="shared" si="20"/>
        <v>0</v>
      </c>
      <c r="U47" s="36">
        <f t="shared" si="21"/>
        <v>520</v>
      </c>
      <c r="V47" s="39">
        <f t="shared" si="22"/>
        <v>5.6500000000000009E-2</v>
      </c>
      <c r="W47" s="39">
        <f t="shared" si="3"/>
        <v>0</v>
      </c>
      <c r="X47" s="37">
        <f t="shared" si="23"/>
        <v>25.74</v>
      </c>
      <c r="Y47" s="39">
        <f t="shared" si="24"/>
        <v>-5.730833333333333</v>
      </c>
      <c r="Z47" s="37"/>
      <c r="AA47" s="44">
        <v>0.35</v>
      </c>
      <c r="AB47" s="44">
        <v>0.35</v>
      </c>
      <c r="AC47" s="44">
        <v>0.35</v>
      </c>
      <c r="AD47" s="44" t="s">
        <v>60</v>
      </c>
      <c r="AE47" s="44">
        <f t="shared" si="4"/>
        <v>186.45999999999998</v>
      </c>
      <c r="AF47" s="44">
        <f t="shared" si="5"/>
        <v>227.88</v>
      </c>
      <c r="AG47" s="45" t="str">
        <f t="shared" si="6"/>
        <v>186.46 227.88</v>
      </c>
      <c r="AH47" s="44">
        <v>12</v>
      </c>
      <c r="AI47" s="47">
        <f t="shared" si="7"/>
        <v>77.710000000000008</v>
      </c>
      <c r="AJ47" s="47">
        <f t="shared" si="8"/>
        <v>94.97</v>
      </c>
      <c r="AK47" s="45" t="str">
        <f t="shared" si="9"/>
        <v>77.71 94.97</v>
      </c>
      <c r="AL47" s="36">
        <f t="shared" si="10"/>
        <v>145</v>
      </c>
      <c r="AM47" s="36">
        <f t="shared" si="11"/>
        <v>250</v>
      </c>
      <c r="AN47" s="44">
        <v>2393.5</v>
      </c>
      <c r="AO47" s="44">
        <v>227</v>
      </c>
      <c r="AP47" s="44">
        <v>94.9</v>
      </c>
      <c r="AQ47" s="35">
        <v>35</v>
      </c>
      <c r="AR47" s="46">
        <f t="shared" si="12"/>
        <v>1</v>
      </c>
      <c r="AS47" s="47">
        <f t="shared" si="13"/>
        <v>2393.5</v>
      </c>
      <c r="AT47" s="47">
        <f t="shared" si="14"/>
        <v>197.67830065706644</v>
      </c>
      <c r="AU47" s="48">
        <f t="shared" si="15"/>
        <v>82.093281630882302</v>
      </c>
      <c r="AV47" s="260"/>
      <c r="AW47" s="260">
        <v>197.5069964804334</v>
      </c>
      <c r="AX47" s="260">
        <v>82.093281630882302</v>
      </c>
      <c r="AY47" s="260"/>
      <c r="AZ47" s="260"/>
      <c r="BA47" s="260"/>
      <c r="BB47" s="260"/>
      <c r="BC47" s="260"/>
      <c r="BD47" s="260"/>
      <c r="BE47" s="260"/>
      <c r="BF47" s="260"/>
      <c r="BG47" s="287"/>
      <c r="BH47" s="260"/>
      <c r="BI47" s="284"/>
      <c r="BJ47" s="284"/>
      <c r="BK47" s="260"/>
      <c r="BL47" s="260">
        <f t="shared" si="16"/>
        <v>0</v>
      </c>
      <c r="BM47" s="260" t="e">
        <f>#REF!</f>
        <v>#REF!</v>
      </c>
      <c r="BN47" s="260"/>
      <c r="BO47" s="260"/>
      <c r="BP47" s="260">
        <f t="shared" si="17"/>
        <v>0</v>
      </c>
      <c r="BQ47" s="260" t="e">
        <f>#REF!</f>
        <v>#REF!</v>
      </c>
      <c r="BR47" s="260"/>
      <c r="BS47" s="287"/>
      <c r="BT47" s="260"/>
    </row>
    <row r="48" spans="1:72" s="60" customFormat="1" ht="55.2" customHeight="1" x14ac:dyDescent="0.3">
      <c r="A48" s="50">
        <v>45</v>
      </c>
      <c r="B48" s="51">
        <v>520</v>
      </c>
      <c r="C48" s="51" t="s">
        <v>67</v>
      </c>
      <c r="D48" s="51">
        <v>40000</v>
      </c>
      <c r="E48" s="50">
        <v>0.56000000000000005</v>
      </c>
      <c r="F48" s="52">
        <v>0.17599999999999999</v>
      </c>
      <c r="G48" s="52">
        <v>0.13</v>
      </c>
      <c r="H48" s="52">
        <v>0.108</v>
      </c>
      <c r="I48" s="52">
        <v>8.5000000000000006E-2</v>
      </c>
      <c r="J48" s="52">
        <v>5.1000000000000004E-2</v>
      </c>
      <c r="K48" s="52">
        <v>3.9E-2</v>
      </c>
      <c r="L48" s="52">
        <v>2.7E-2</v>
      </c>
      <c r="M48" s="52" t="str">
        <f t="shared" si="0"/>
        <v>0.176,0.13,0.108,0.085,0.051,0.039,0.027</v>
      </c>
      <c r="N48" s="52" t="s">
        <v>59</v>
      </c>
      <c r="O48" s="52"/>
      <c r="P48" s="53">
        <f t="shared" si="1"/>
        <v>520</v>
      </c>
      <c r="Q48" s="54">
        <f t="shared" si="18"/>
        <v>0</v>
      </c>
      <c r="R48" s="52">
        <f t="shared" si="2"/>
        <v>6.7999999999999991E-2</v>
      </c>
      <c r="S48" s="54">
        <f t="shared" si="19"/>
        <v>45</v>
      </c>
      <c r="T48" s="54">
        <f t="shared" si="20"/>
        <v>0</v>
      </c>
      <c r="U48" s="54">
        <f t="shared" si="21"/>
        <v>520</v>
      </c>
      <c r="V48" s="55">
        <f t="shared" si="22"/>
        <v>6.0999999999999999E-2</v>
      </c>
      <c r="W48" s="55">
        <f t="shared" si="3"/>
        <v>0</v>
      </c>
      <c r="X48" s="52">
        <f t="shared" si="23"/>
        <v>25.74</v>
      </c>
      <c r="Y48" s="55">
        <f t="shared" si="24"/>
        <v>-5.730833333333333</v>
      </c>
      <c r="Z48" s="52"/>
      <c r="AA48" s="50">
        <v>0.35</v>
      </c>
      <c r="AB48" s="50">
        <v>0.35</v>
      </c>
      <c r="AC48" s="50">
        <v>0.35</v>
      </c>
      <c r="AD48" s="50" t="s">
        <v>60</v>
      </c>
      <c r="AE48" s="50">
        <f t="shared" si="4"/>
        <v>186.45999999999998</v>
      </c>
      <c r="AF48" s="50">
        <f t="shared" si="5"/>
        <v>227.88</v>
      </c>
      <c r="AG48" s="51" t="str">
        <f t="shared" si="6"/>
        <v>186.46 227.88</v>
      </c>
      <c r="AH48" s="50">
        <v>12</v>
      </c>
      <c r="AI48" s="56">
        <f t="shared" si="7"/>
        <v>77.710000000000008</v>
      </c>
      <c r="AJ48" s="56">
        <f t="shared" si="8"/>
        <v>94.97</v>
      </c>
      <c r="AK48" s="51" t="str">
        <f t="shared" si="9"/>
        <v>77.71 94.97</v>
      </c>
      <c r="AL48" s="54">
        <f t="shared" si="10"/>
        <v>145</v>
      </c>
      <c r="AM48" s="54">
        <f t="shared" si="11"/>
        <v>250</v>
      </c>
      <c r="AN48" s="50">
        <v>2383.9</v>
      </c>
      <c r="AO48" s="50">
        <v>226.7</v>
      </c>
      <c r="AP48" s="50">
        <v>95</v>
      </c>
      <c r="AQ48" s="50">
        <v>35</v>
      </c>
      <c r="AR48" s="58">
        <f t="shared" si="12"/>
        <v>1</v>
      </c>
      <c r="AS48" s="56">
        <f t="shared" si="13"/>
        <v>2383.9</v>
      </c>
      <c r="AT48" s="56">
        <f t="shared" si="14"/>
        <v>197.42132309316551</v>
      </c>
      <c r="AU48" s="59">
        <f t="shared" si="15"/>
        <v>82.183188106073175</v>
      </c>
      <c r="AV48" s="261"/>
      <c r="AW48" s="261">
        <v>197.5069964804334</v>
      </c>
      <c r="AX48" s="261">
        <v>82.093281630882302</v>
      </c>
      <c r="AY48" s="261"/>
      <c r="AZ48" s="261"/>
      <c r="BA48" s="261"/>
      <c r="BB48" s="261"/>
      <c r="BC48" s="261"/>
      <c r="BD48" s="261"/>
      <c r="BE48" s="261"/>
      <c r="BF48" s="261"/>
      <c r="BG48" s="288"/>
      <c r="BH48" s="261"/>
      <c r="BI48" s="285"/>
      <c r="BJ48" s="285"/>
      <c r="BK48" s="261"/>
      <c r="BL48" s="261">
        <f t="shared" si="16"/>
        <v>0</v>
      </c>
      <c r="BM48" s="261" t="e">
        <f>#REF!</f>
        <v>#REF!</v>
      </c>
      <c r="BN48" s="261"/>
      <c r="BO48" s="261"/>
      <c r="BP48" s="261">
        <f t="shared" si="17"/>
        <v>0</v>
      </c>
      <c r="BQ48" s="261" t="e">
        <f>#REF!</f>
        <v>#REF!</v>
      </c>
      <c r="BR48" s="261"/>
      <c r="BS48" s="288"/>
      <c r="BT48" s="261"/>
    </row>
    <row r="49" spans="1:72" s="42" customFormat="1" ht="55.2" customHeight="1" x14ac:dyDescent="0.3">
      <c r="A49" s="44">
        <v>46</v>
      </c>
      <c r="B49" s="45">
        <v>585</v>
      </c>
      <c r="C49" s="45" t="s">
        <v>63</v>
      </c>
      <c r="D49" s="45">
        <v>40000</v>
      </c>
      <c r="E49" s="44">
        <v>0.56000000000000005</v>
      </c>
      <c r="F49" s="37">
        <v>0.24399999999999999</v>
      </c>
      <c r="G49" s="37">
        <v>0.18</v>
      </c>
      <c r="H49" s="37">
        <v>0.14599999999999999</v>
      </c>
      <c r="I49" s="37">
        <v>0.111</v>
      </c>
      <c r="J49" s="37">
        <v>6.5000000000000002E-2</v>
      </c>
      <c r="K49" s="37">
        <v>5.1000000000000004E-2</v>
      </c>
      <c r="L49" s="37">
        <v>3.5000000000000003E-2</v>
      </c>
      <c r="M49" s="37" t="str">
        <f t="shared" si="0"/>
        <v>0.244,0.18,0.146,0.111,0.065,0.051,0.035</v>
      </c>
      <c r="N49" s="37" t="s">
        <v>59</v>
      </c>
      <c r="O49" s="37"/>
      <c r="P49" s="38">
        <f t="shared" si="1"/>
        <v>585</v>
      </c>
      <c r="Q49" s="36">
        <f t="shared" si="18"/>
        <v>65</v>
      </c>
      <c r="R49" s="37">
        <f t="shared" si="2"/>
        <v>9.8000000000000004E-2</v>
      </c>
      <c r="S49" s="36">
        <f t="shared" si="19"/>
        <v>46</v>
      </c>
      <c r="T49" s="36">
        <f t="shared" si="20"/>
        <v>65</v>
      </c>
      <c r="U49" s="36">
        <f t="shared" si="21"/>
        <v>585</v>
      </c>
      <c r="V49" s="39">
        <f t="shared" si="22"/>
        <v>8.299999999999999E-2</v>
      </c>
      <c r="W49" s="39">
        <f t="shared" si="3"/>
        <v>5.3949999999999996</v>
      </c>
      <c r="X49" s="37">
        <f t="shared" si="23"/>
        <v>31.134999999999998</v>
      </c>
      <c r="Y49" s="39">
        <f t="shared" si="24"/>
        <v>-4.2696874999999963</v>
      </c>
      <c r="Z49" s="37"/>
      <c r="AA49" s="44">
        <v>0.35</v>
      </c>
      <c r="AB49" s="44">
        <v>0.35</v>
      </c>
      <c r="AC49" s="44">
        <v>0.35</v>
      </c>
      <c r="AD49" s="44" t="s">
        <v>60</v>
      </c>
      <c r="AE49" s="44">
        <f t="shared" si="4"/>
        <v>186.45999999999998</v>
      </c>
      <c r="AF49" s="44">
        <f t="shared" si="5"/>
        <v>227.88</v>
      </c>
      <c r="AG49" s="45" t="str">
        <f t="shared" si="6"/>
        <v>186.46 227.88</v>
      </c>
      <c r="AH49" s="44">
        <v>12</v>
      </c>
      <c r="AI49" s="47">
        <f t="shared" si="7"/>
        <v>77.710000000000008</v>
      </c>
      <c r="AJ49" s="47">
        <f t="shared" si="8"/>
        <v>94.97</v>
      </c>
      <c r="AK49" s="45" t="str">
        <f t="shared" si="9"/>
        <v>77.71 94.97</v>
      </c>
      <c r="AL49" s="36">
        <f t="shared" si="10"/>
        <v>145</v>
      </c>
      <c r="AM49" s="36">
        <f t="shared" si="11"/>
        <v>250</v>
      </c>
      <c r="AN49" s="44">
        <v>2380.6</v>
      </c>
      <c r="AO49" s="44">
        <v>227.8</v>
      </c>
      <c r="AP49" s="44">
        <v>94.9</v>
      </c>
      <c r="AQ49" s="35">
        <v>35</v>
      </c>
      <c r="AR49" s="46">
        <f t="shared" si="12"/>
        <v>1</v>
      </c>
      <c r="AS49" s="47">
        <f t="shared" si="13"/>
        <v>2380.6</v>
      </c>
      <c r="AT49" s="47">
        <f t="shared" si="14"/>
        <v>198.36295065169023</v>
      </c>
      <c r="AU49" s="48">
        <f t="shared" si="15"/>
        <v>82.093281630882302</v>
      </c>
      <c r="AV49" s="256">
        <v>2377</v>
      </c>
      <c r="AW49" s="256">
        <v>197.33563549510538</v>
      </c>
      <c r="AX49" s="256">
        <v>82.093281630882302</v>
      </c>
      <c r="AY49" s="256">
        <v>1.9469999999999999E-4</v>
      </c>
      <c r="AZ49" s="256">
        <f>AY49*10^6</f>
        <v>194.7</v>
      </c>
      <c r="BA49" s="256">
        <f>(1/($BI$4*10^6/(0.711*10^-4*(1/AV49)^0.854))^(1/3.89))*10^6</f>
        <v>186.35419937628296</v>
      </c>
      <c r="BB49" s="256" t="str">
        <f>IF(AZ49&lt;BA49,"Safe","Unsafe")</f>
        <v>Unsafe</v>
      </c>
      <c r="BC49" s="256">
        <v>4.7209999999999998E-4</v>
      </c>
      <c r="BD49" s="256">
        <f>BC49*10^6</f>
        <v>472.09999999999997</v>
      </c>
      <c r="BE49" s="256">
        <f>(1/((($BI$4*10^6/(1.41*10^-8)))^(1/4.5337)))*10^6</f>
        <v>416.02417627014421</v>
      </c>
      <c r="BF49" s="256" t="str">
        <f>IF(BD49&lt;BE49,"Safe","Unsafe")</f>
        <v>Unsafe</v>
      </c>
      <c r="BG49" s="256">
        <f>+(0.711*10^-4*(1/AY49)^3.89*(1/AV49)^0.854)/10^6</f>
        <v>25.299219794225113</v>
      </c>
      <c r="BH49" s="256">
        <f>+(1.41*10^-8*(1/BC49)^4.5337)/10^6</f>
        <v>16.910294259083958</v>
      </c>
      <c r="BI49" s="289">
        <v>30</v>
      </c>
      <c r="BJ49" s="289">
        <v>20</v>
      </c>
      <c r="BK49" s="256">
        <v>1.727E-4</v>
      </c>
      <c r="BL49" s="256">
        <f t="shared" si="16"/>
        <v>172.7</v>
      </c>
      <c r="BM49" s="256">
        <f>BA49</f>
        <v>186.35419937628296</v>
      </c>
      <c r="BN49" s="256" t="str">
        <f>IF(BL49&lt;BM49,"Safe","Unsafe")</f>
        <v>Safe</v>
      </c>
      <c r="BO49" s="256">
        <v>4.0850000000000001E-4</v>
      </c>
      <c r="BP49" s="256">
        <f>BO49*10^6</f>
        <v>408.5</v>
      </c>
      <c r="BQ49" s="256">
        <f>BE49</f>
        <v>416.02417627014421</v>
      </c>
      <c r="BR49" s="256" t="str">
        <f>IF(BP49&lt;BQ49,"Safe","Unsafe")</f>
        <v>Safe</v>
      </c>
      <c r="BS49" s="256">
        <f>+(0.711*10^-4*(1/BK49)^3.89*(1/AV49)^0.854)/10^6</f>
        <v>40.334203617625008</v>
      </c>
      <c r="BT49" s="256">
        <f>+(1.41*10^-8*(1/BO49)^4.5337)/10^6</f>
        <v>32.587996897801688</v>
      </c>
    </row>
    <row r="50" spans="1:72" s="42" customFormat="1" ht="55.2" customHeight="1" x14ac:dyDescent="0.3">
      <c r="A50" s="44">
        <v>47</v>
      </c>
      <c r="B50" s="45">
        <v>585</v>
      </c>
      <c r="C50" s="45" t="s">
        <v>64</v>
      </c>
      <c r="D50" s="45">
        <v>40000</v>
      </c>
      <c r="E50" s="44">
        <v>0.56000000000000005</v>
      </c>
      <c r="F50" s="37">
        <v>0.26600000000000001</v>
      </c>
      <c r="G50" s="37">
        <v>0.20100000000000001</v>
      </c>
      <c r="H50" s="37">
        <v>0.17100000000000001</v>
      </c>
      <c r="I50" s="37">
        <v>0.125</v>
      </c>
      <c r="J50" s="37">
        <v>7.2999999999999995E-2</v>
      </c>
      <c r="K50" s="37">
        <v>5.5E-2</v>
      </c>
      <c r="L50" s="37">
        <v>3.6000000000000004E-2</v>
      </c>
      <c r="M50" s="37" t="str">
        <f t="shared" si="0"/>
        <v>0.266,0.201,0.171,0.125,0.073,0.055,0.036</v>
      </c>
      <c r="N50" s="37" t="s">
        <v>59</v>
      </c>
      <c r="O50" s="37"/>
      <c r="P50" s="38">
        <f t="shared" si="1"/>
        <v>585</v>
      </c>
      <c r="Q50" s="36">
        <f t="shared" si="18"/>
        <v>0</v>
      </c>
      <c r="R50" s="37">
        <f t="shared" si="2"/>
        <v>9.5000000000000001E-2</v>
      </c>
      <c r="S50" s="36">
        <f t="shared" si="19"/>
        <v>47</v>
      </c>
      <c r="T50" s="36">
        <f t="shared" si="20"/>
        <v>0</v>
      </c>
      <c r="U50" s="36">
        <f t="shared" si="21"/>
        <v>585</v>
      </c>
      <c r="V50" s="39">
        <f t="shared" si="22"/>
        <v>9.6500000000000002E-2</v>
      </c>
      <c r="W50" s="39">
        <f t="shared" si="3"/>
        <v>0</v>
      </c>
      <c r="X50" s="37">
        <f t="shared" si="23"/>
        <v>31.134999999999998</v>
      </c>
      <c r="Y50" s="39">
        <f t="shared" si="24"/>
        <v>-4.2696874999999963</v>
      </c>
      <c r="Z50" s="37"/>
      <c r="AA50" s="44">
        <v>0.35</v>
      </c>
      <c r="AB50" s="44">
        <v>0.35</v>
      </c>
      <c r="AC50" s="44">
        <v>0.35</v>
      </c>
      <c r="AD50" s="44" t="s">
        <v>60</v>
      </c>
      <c r="AE50" s="44">
        <f t="shared" si="4"/>
        <v>186.45999999999998</v>
      </c>
      <c r="AF50" s="44">
        <f t="shared" si="5"/>
        <v>227.88</v>
      </c>
      <c r="AG50" s="45" t="str">
        <f t="shared" si="6"/>
        <v>186.46 227.88</v>
      </c>
      <c r="AH50" s="44">
        <v>12</v>
      </c>
      <c r="AI50" s="47">
        <f t="shared" si="7"/>
        <v>77.710000000000008</v>
      </c>
      <c r="AJ50" s="47">
        <f t="shared" si="8"/>
        <v>94.97</v>
      </c>
      <c r="AK50" s="45" t="str">
        <f t="shared" si="9"/>
        <v>77.71 94.97</v>
      </c>
      <c r="AL50" s="36">
        <f t="shared" si="10"/>
        <v>145</v>
      </c>
      <c r="AM50" s="36">
        <f t="shared" si="11"/>
        <v>250</v>
      </c>
      <c r="AN50" s="44">
        <v>2388.6999999999998</v>
      </c>
      <c r="AO50" s="44">
        <v>226.1</v>
      </c>
      <c r="AP50" s="44">
        <v>95</v>
      </c>
      <c r="AQ50" s="35">
        <v>35</v>
      </c>
      <c r="AR50" s="46">
        <f t="shared" si="12"/>
        <v>1</v>
      </c>
      <c r="AS50" s="47">
        <f t="shared" si="13"/>
        <v>2388.6999999999998</v>
      </c>
      <c r="AT50" s="47">
        <f t="shared" si="14"/>
        <v>196.90698404054976</v>
      </c>
      <c r="AU50" s="48">
        <f t="shared" si="15"/>
        <v>82.183188106073175</v>
      </c>
      <c r="AV50" s="257"/>
      <c r="AW50" s="257"/>
      <c r="AX50" s="257"/>
      <c r="AY50" s="257"/>
      <c r="AZ50" s="257"/>
      <c r="BA50" s="257"/>
      <c r="BB50" s="257"/>
      <c r="BC50" s="257"/>
      <c r="BD50" s="257"/>
      <c r="BE50" s="257"/>
      <c r="BF50" s="257"/>
      <c r="BG50" s="257"/>
      <c r="BH50" s="257"/>
      <c r="BI50" s="290"/>
      <c r="BJ50" s="290"/>
      <c r="BK50" s="257"/>
      <c r="BL50" s="257">
        <f t="shared" si="16"/>
        <v>0</v>
      </c>
      <c r="BM50" s="257" t="e">
        <f>#REF!</f>
        <v>#REF!</v>
      </c>
      <c r="BN50" s="257"/>
      <c r="BO50" s="257"/>
      <c r="BP50" s="257">
        <f t="shared" si="17"/>
        <v>0</v>
      </c>
      <c r="BQ50" s="257" t="e">
        <f>#REF!</f>
        <v>#REF!</v>
      </c>
      <c r="BR50" s="257"/>
      <c r="BS50" s="257"/>
      <c r="BT50" s="257"/>
    </row>
    <row r="51" spans="1:72" s="42" customFormat="1" ht="55.2" customHeight="1" x14ac:dyDescent="0.3">
      <c r="A51" s="44">
        <v>48</v>
      </c>
      <c r="B51" s="45">
        <v>585</v>
      </c>
      <c r="C51" s="45" t="s">
        <v>65</v>
      </c>
      <c r="D51" s="45">
        <v>40000</v>
      </c>
      <c r="E51" s="44">
        <v>0.56000000000000005</v>
      </c>
      <c r="F51" s="37">
        <v>0.106</v>
      </c>
      <c r="G51" s="37">
        <v>8.4000000000000005E-2</v>
      </c>
      <c r="H51" s="37">
        <v>7.4999999999999997E-2</v>
      </c>
      <c r="I51" s="37">
        <v>6.3E-2</v>
      </c>
      <c r="J51" s="37">
        <v>4.8000000000000001E-2</v>
      </c>
      <c r="K51" s="37">
        <v>4.1000000000000002E-2</v>
      </c>
      <c r="L51" s="37">
        <v>3.1E-2</v>
      </c>
      <c r="M51" s="37" t="str">
        <f t="shared" si="0"/>
        <v>0.106,0.084,0.075,0.063,0.048,0.041,0.031</v>
      </c>
      <c r="N51" s="37" t="s">
        <v>59</v>
      </c>
      <c r="O51" s="37"/>
      <c r="P51" s="38">
        <f t="shared" si="1"/>
        <v>585</v>
      </c>
      <c r="Q51" s="36">
        <f t="shared" si="18"/>
        <v>0</v>
      </c>
      <c r="R51" s="37">
        <f t="shared" si="2"/>
        <v>3.1E-2</v>
      </c>
      <c r="S51" s="36">
        <f t="shared" si="19"/>
        <v>48</v>
      </c>
      <c r="T51" s="36">
        <f t="shared" si="20"/>
        <v>0</v>
      </c>
      <c r="U51" s="36">
        <f t="shared" si="21"/>
        <v>585</v>
      </c>
      <c r="V51" s="39">
        <f t="shared" si="22"/>
        <v>6.3E-2</v>
      </c>
      <c r="W51" s="39">
        <f t="shared" si="3"/>
        <v>0</v>
      </c>
      <c r="X51" s="37">
        <f t="shared" si="23"/>
        <v>31.134999999999998</v>
      </c>
      <c r="Y51" s="39">
        <f t="shared" si="24"/>
        <v>-4.2696874999999963</v>
      </c>
      <c r="Z51" s="37"/>
      <c r="AA51" s="44">
        <v>0.35</v>
      </c>
      <c r="AB51" s="44">
        <v>0.35</v>
      </c>
      <c r="AC51" s="44">
        <v>0.35</v>
      </c>
      <c r="AD51" s="44" t="s">
        <v>60</v>
      </c>
      <c r="AE51" s="44">
        <f t="shared" si="4"/>
        <v>186.45999999999998</v>
      </c>
      <c r="AF51" s="44">
        <f t="shared" si="5"/>
        <v>227.88</v>
      </c>
      <c r="AG51" s="45" t="str">
        <f t="shared" si="6"/>
        <v>186.46 227.88</v>
      </c>
      <c r="AH51" s="44">
        <v>12</v>
      </c>
      <c r="AI51" s="47">
        <f t="shared" si="7"/>
        <v>77.710000000000008</v>
      </c>
      <c r="AJ51" s="47">
        <f t="shared" si="8"/>
        <v>94.97</v>
      </c>
      <c r="AK51" s="45" t="str">
        <f t="shared" si="9"/>
        <v>77.71 94.97</v>
      </c>
      <c r="AL51" s="36">
        <f t="shared" si="10"/>
        <v>145</v>
      </c>
      <c r="AM51" s="36">
        <f t="shared" si="11"/>
        <v>250</v>
      </c>
      <c r="AN51" s="44">
        <v>2396.8000000000002</v>
      </c>
      <c r="AO51" s="44">
        <v>227.3</v>
      </c>
      <c r="AP51" s="44">
        <v>95</v>
      </c>
      <c r="AQ51" s="35">
        <v>35</v>
      </c>
      <c r="AR51" s="46">
        <f t="shared" si="12"/>
        <v>1</v>
      </c>
      <c r="AS51" s="47">
        <f t="shared" si="13"/>
        <v>2396.8000000000002</v>
      </c>
      <c r="AT51" s="47">
        <f t="shared" si="14"/>
        <v>197.9351505563051</v>
      </c>
      <c r="AU51" s="48">
        <f t="shared" si="15"/>
        <v>82.183188106073175</v>
      </c>
      <c r="AV51" s="257"/>
      <c r="AW51" s="257"/>
      <c r="AX51" s="257"/>
      <c r="AY51" s="257"/>
      <c r="AZ51" s="257"/>
      <c r="BA51" s="257"/>
      <c r="BB51" s="257"/>
      <c r="BC51" s="257"/>
      <c r="BD51" s="257"/>
      <c r="BE51" s="257"/>
      <c r="BF51" s="257"/>
      <c r="BG51" s="257"/>
      <c r="BH51" s="257"/>
      <c r="BI51" s="290"/>
      <c r="BJ51" s="290"/>
      <c r="BK51" s="257"/>
      <c r="BL51" s="257">
        <f t="shared" si="16"/>
        <v>0</v>
      </c>
      <c r="BM51" s="257" t="e">
        <f>#REF!</f>
        <v>#REF!</v>
      </c>
      <c r="BN51" s="257"/>
      <c r="BO51" s="257"/>
      <c r="BP51" s="257">
        <f t="shared" si="17"/>
        <v>0</v>
      </c>
      <c r="BQ51" s="257" t="e">
        <f>#REF!</f>
        <v>#REF!</v>
      </c>
      <c r="BR51" s="257"/>
      <c r="BS51" s="257"/>
      <c r="BT51" s="257"/>
    </row>
    <row r="52" spans="1:72" s="42" customFormat="1" ht="55.2" customHeight="1" x14ac:dyDescent="0.3">
      <c r="A52" s="44">
        <v>49</v>
      </c>
      <c r="B52" s="45">
        <v>585</v>
      </c>
      <c r="C52" s="45" t="s">
        <v>66</v>
      </c>
      <c r="D52" s="45">
        <v>40000</v>
      </c>
      <c r="E52" s="44">
        <v>0.56000000000000005</v>
      </c>
      <c r="F52" s="37">
        <v>0.36699999999999999</v>
      </c>
      <c r="G52" s="37">
        <v>0.26500000000000001</v>
      </c>
      <c r="H52" s="37">
        <v>0.20499999999999999</v>
      </c>
      <c r="I52" s="37">
        <v>0.13300000000000001</v>
      </c>
      <c r="J52" s="37">
        <v>5.6000000000000001E-2</v>
      </c>
      <c r="K52" s="37">
        <v>3.6000000000000004E-2</v>
      </c>
      <c r="L52" s="37">
        <v>2.5000000000000001E-2</v>
      </c>
      <c r="M52" s="37" t="str">
        <f t="shared" si="0"/>
        <v>0.367,0.265,0.205,0.133,0.056,0.036,0.025</v>
      </c>
      <c r="N52" s="37" t="s">
        <v>59</v>
      </c>
      <c r="O52" s="37"/>
      <c r="P52" s="38">
        <f t="shared" si="1"/>
        <v>585</v>
      </c>
      <c r="Q52" s="36">
        <f t="shared" si="18"/>
        <v>0</v>
      </c>
      <c r="R52" s="37">
        <f t="shared" si="2"/>
        <v>0.16200000000000001</v>
      </c>
      <c r="S52" s="36">
        <f t="shared" si="19"/>
        <v>49</v>
      </c>
      <c r="T52" s="36">
        <f t="shared" si="20"/>
        <v>0</v>
      </c>
      <c r="U52" s="36">
        <f t="shared" si="21"/>
        <v>585</v>
      </c>
      <c r="V52" s="39">
        <f t="shared" si="22"/>
        <v>9.6500000000000002E-2</v>
      </c>
      <c r="W52" s="39">
        <f t="shared" si="3"/>
        <v>0</v>
      </c>
      <c r="X52" s="37">
        <f t="shared" si="23"/>
        <v>31.134999999999998</v>
      </c>
      <c r="Y52" s="39">
        <f t="shared" si="24"/>
        <v>-4.2696874999999963</v>
      </c>
      <c r="Z52" s="37"/>
      <c r="AA52" s="44">
        <v>0.35</v>
      </c>
      <c r="AB52" s="44">
        <v>0.35</v>
      </c>
      <c r="AC52" s="44">
        <v>0.35</v>
      </c>
      <c r="AD52" s="44" t="s">
        <v>60</v>
      </c>
      <c r="AE52" s="44">
        <f t="shared" si="4"/>
        <v>186.45999999999998</v>
      </c>
      <c r="AF52" s="44">
        <f t="shared" si="5"/>
        <v>227.88</v>
      </c>
      <c r="AG52" s="45" t="str">
        <f t="shared" si="6"/>
        <v>186.46 227.88</v>
      </c>
      <c r="AH52" s="44">
        <v>12</v>
      </c>
      <c r="AI52" s="47">
        <f t="shared" si="7"/>
        <v>77.710000000000008</v>
      </c>
      <c r="AJ52" s="47">
        <f t="shared" si="8"/>
        <v>94.97</v>
      </c>
      <c r="AK52" s="45" t="str">
        <f t="shared" si="9"/>
        <v>77.71 94.97</v>
      </c>
      <c r="AL52" s="36">
        <f t="shared" si="10"/>
        <v>145</v>
      </c>
      <c r="AM52" s="36">
        <f t="shared" si="11"/>
        <v>250</v>
      </c>
      <c r="AN52" s="44">
        <v>2340.3000000000002</v>
      </c>
      <c r="AO52" s="44">
        <v>225.7</v>
      </c>
      <c r="AP52" s="44">
        <v>95</v>
      </c>
      <c r="AQ52" s="35">
        <v>35</v>
      </c>
      <c r="AR52" s="46">
        <f t="shared" si="12"/>
        <v>1</v>
      </c>
      <c r="AS52" s="47">
        <f t="shared" si="13"/>
        <v>2340.3000000000002</v>
      </c>
      <c r="AT52" s="47">
        <f t="shared" si="14"/>
        <v>196.5638061999546</v>
      </c>
      <c r="AU52" s="48">
        <f t="shared" si="15"/>
        <v>82.183188106073175</v>
      </c>
      <c r="AV52" s="257"/>
      <c r="AW52" s="257"/>
      <c r="AX52" s="257"/>
      <c r="AY52" s="257"/>
      <c r="AZ52" s="257"/>
      <c r="BA52" s="257"/>
      <c r="BB52" s="257"/>
      <c r="BC52" s="257"/>
      <c r="BD52" s="257"/>
      <c r="BE52" s="257"/>
      <c r="BF52" s="257"/>
      <c r="BG52" s="257"/>
      <c r="BH52" s="257"/>
      <c r="BI52" s="290"/>
      <c r="BJ52" s="290"/>
      <c r="BK52" s="257"/>
      <c r="BL52" s="257">
        <f t="shared" si="16"/>
        <v>0</v>
      </c>
      <c r="BM52" s="257" t="e">
        <f>#REF!</f>
        <v>#REF!</v>
      </c>
      <c r="BN52" s="257"/>
      <c r="BO52" s="257"/>
      <c r="BP52" s="257">
        <f t="shared" si="17"/>
        <v>0</v>
      </c>
      <c r="BQ52" s="257" t="e">
        <f>#REF!</f>
        <v>#REF!</v>
      </c>
      <c r="BR52" s="257"/>
      <c r="BS52" s="257"/>
      <c r="BT52" s="257"/>
    </row>
    <row r="53" spans="1:72" s="42" customFormat="1" ht="55.2" customHeight="1" x14ac:dyDescent="0.3">
      <c r="A53" s="44">
        <v>50</v>
      </c>
      <c r="B53" s="45">
        <v>585</v>
      </c>
      <c r="C53" s="45" t="s">
        <v>67</v>
      </c>
      <c r="D53" s="45">
        <v>40000</v>
      </c>
      <c r="E53" s="44">
        <v>0.56000000000000005</v>
      </c>
      <c r="F53" s="37">
        <v>0.307</v>
      </c>
      <c r="G53" s="37">
        <v>0.23899999999999999</v>
      </c>
      <c r="H53" s="37">
        <v>0.20300000000000001</v>
      </c>
      <c r="I53" s="37">
        <v>0.15</v>
      </c>
      <c r="J53" s="37">
        <v>8.6999999999999994E-2</v>
      </c>
      <c r="K53" s="37">
        <v>6.6000000000000003E-2</v>
      </c>
      <c r="L53" s="37">
        <v>4.3000000000000003E-2</v>
      </c>
      <c r="M53" s="37" t="str">
        <f t="shared" si="0"/>
        <v>0.307,0.239,0.203,0.15,0.087,0.066,0.043</v>
      </c>
      <c r="N53" s="37" t="s">
        <v>59</v>
      </c>
      <c r="O53" s="37"/>
      <c r="P53" s="38">
        <f t="shared" si="1"/>
        <v>585</v>
      </c>
      <c r="Q53" s="36">
        <f t="shared" si="18"/>
        <v>0</v>
      </c>
      <c r="R53" s="37">
        <f t="shared" si="2"/>
        <v>0.10399999999999998</v>
      </c>
      <c r="S53" s="36">
        <f t="shared" si="19"/>
        <v>50</v>
      </c>
      <c r="T53" s="36">
        <f t="shared" si="20"/>
        <v>0</v>
      </c>
      <c r="U53" s="36">
        <f t="shared" si="21"/>
        <v>585</v>
      </c>
      <c r="V53" s="39">
        <f t="shared" si="22"/>
        <v>0.13300000000000001</v>
      </c>
      <c r="W53" s="39">
        <f t="shared" si="3"/>
        <v>0</v>
      </c>
      <c r="X53" s="37">
        <f t="shared" si="23"/>
        <v>31.134999999999998</v>
      </c>
      <c r="Y53" s="39">
        <f t="shared" si="24"/>
        <v>-4.2696874999999963</v>
      </c>
      <c r="Z53" s="37"/>
      <c r="AA53" s="44">
        <v>0.35</v>
      </c>
      <c r="AB53" s="44">
        <v>0.35</v>
      </c>
      <c r="AC53" s="44">
        <v>0.35</v>
      </c>
      <c r="AD53" s="44" t="s">
        <v>60</v>
      </c>
      <c r="AE53" s="44">
        <f t="shared" si="4"/>
        <v>186.45999999999998</v>
      </c>
      <c r="AF53" s="44">
        <f t="shared" si="5"/>
        <v>227.88</v>
      </c>
      <c r="AG53" s="45" t="str">
        <f t="shared" si="6"/>
        <v>186.46 227.88</v>
      </c>
      <c r="AH53" s="44">
        <v>12</v>
      </c>
      <c r="AI53" s="47">
        <f t="shared" si="7"/>
        <v>77.710000000000008</v>
      </c>
      <c r="AJ53" s="47">
        <f t="shared" si="8"/>
        <v>94.97</v>
      </c>
      <c r="AK53" s="45" t="str">
        <f t="shared" si="9"/>
        <v>77.71 94.97</v>
      </c>
      <c r="AL53" s="36">
        <f t="shared" si="10"/>
        <v>145</v>
      </c>
      <c r="AM53" s="36">
        <f t="shared" si="11"/>
        <v>250</v>
      </c>
      <c r="AN53" s="44">
        <v>2338.6999999999998</v>
      </c>
      <c r="AO53" s="44">
        <v>227.3</v>
      </c>
      <c r="AP53" s="44">
        <v>95</v>
      </c>
      <c r="AQ53" s="35">
        <v>35</v>
      </c>
      <c r="AR53" s="46">
        <f t="shared" si="12"/>
        <v>1</v>
      </c>
      <c r="AS53" s="47">
        <f t="shared" si="13"/>
        <v>2338.6999999999998</v>
      </c>
      <c r="AT53" s="47">
        <f t="shared" si="14"/>
        <v>197.9351505563051</v>
      </c>
      <c r="AU53" s="48">
        <f t="shared" si="15"/>
        <v>82.183188106073175</v>
      </c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90"/>
      <c r="BJ53" s="290"/>
      <c r="BK53" s="257"/>
      <c r="BL53" s="257">
        <f t="shared" si="16"/>
        <v>0</v>
      </c>
      <c r="BM53" s="257" t="e">
        <f>#REF!</f>
        <v>#REF!</v>
      </c>
      <c r="BN53" s="257"/>
      <c r="BO53" s="257"/>
      <c r="BP53" s="257">
        <f t="shared" si="17"/>
        <v>0</v>
      </c>
      <c r="BQ53" s="257" t="e">
        <f>#REF!</f>
        <v>#REF!</v>
      </c>
      <c r="BR53" s="257"/>
      <c r="BS53" s="257"/>
      <c r="BT53" s="257"/>
    </row>
    <row r="54" spans="1:72" s="42" customFormat="1" ht="55.2" customHeight="1" x14ac:dyDescent="0.3">
      <c r="A54" s="44">
        <v>51</v>
      </c>
      <c r="B54" s="45">
        <v>650</v>
      </c>
      <c r="C54" s="45" t="s">
        <v>63</v>
      </c>
      <c r="D54" s="45">
        <v>40000</v>
      </c>
      <c r="E54" s="44">
        <v>0.56000000000000005</v>
      </c>
      <c r="F54" s="37">
        <v>0.2</v>
      </c>
      <c r="G54" s="37">
        <v>0.15</v>
      </c>
      <c r="H54" s="37">
        <v>0.127</v>
      </c>
      <c r="I54" s="37">
        <v>9.7000000000000003E-2</v>
      </c>
      <c r="J54" s="37">
        <v>5.7000000000000002E-2</v>
      </c>
      <c r="K54" s="37">
        <v>4.3999999999999997E-2</v>
      </c>
      <c r="L54" s="37">
        <v>2.8000000000000001E-2</v>
      </c>
      <c r="M54" s="37" t="str">
        <f t="shared" si="0"/>
        <v>0.2,0.15,0.127,0.097,0.057,0.044,0.028</v>
      </c>
      <c r="N54" s="37" t="s">
        <v>59</v>
      </c>
      <c r="O54" s="37"/>
      <c r="P54" s="38">
        <f t="shared" si="1"/>
        <v>650</v>
      </c>
      <c r="Q54" s="36">
        <f t="shared" si="18"/>
        <v>65</v>
      </c>
      <c r="R54" s="37">
        <f t="shared" si="2"/>
        <v>7.3000000000000009E-2</v>
      </c>
      <c r="S54" s="36">
        <f t="shared" si="19"/>
        <v>51</v>
      </c>
      <c r="T54" s="36">
        <f t="shared" si="20"/>
        <v>65</v>
      </c>
      <c r="U54" s="36">
        <f t="shared" si="21"/>
        <v>650</v>
      </c>
      <c r="V54" s="39">
        <f t="shared" si="22"/>
        <v>8.8499999999999995E-2</v>
      </c>
      <c r="W54" s="39">
        <f t="shared" si="3"/>
        <v>5.7524999999999995</v>
      </c>
      <c r="X54" s="37">
        <f t="shared" si="23"/>
        <v>36.887499999999996</v>
      </c>
      <c r="Y54" s="39">
        <f t="shared" si="24"/>
        <v>-2.4510416666666686</v>
      </c>
      <c r="Z54" s="37"/>
      <c r="AA54" s="44">
        <v>0.35</v>
      </c>
      <c r="AB54" s="44">
        <v>0.35</v>
      </c>
      <c r="AC54" s="44">
        <v>0.35</v>
      </c>
      <c r="AD54" s="44" t="s">
        <v>60</v>
      </c>
      <c r="AE54" s="44">
        <f t="shared" si="4"/>
        <v>186.45999999999998</v>
      </c>
      <c r="AF54" s="44">
        <f t="shared" si="5"/>
        <v>227.88</v>
      </c>
      <c r="AG54" s="45" t="str">
        <f t="shared" si="6"/>
        <v>186.46 227.88</v>
      </c>
      <c r="AH54" s="44">
        <v>12</v>
      </c>
      <c r="AI54" s="47">
        <f t="shared" si="7"/>
        <v>77.710000000000008</v>
      </c>
      <c r="AJ54" s="47">
        <f t="shared" si="8"/>
        <v>94.97</v>
      </c>
      <c r="AK54" s="45" t="str">
        <f t="shared" si="9"/>
        <v>77.71 94.97</v>
      </c>
      <c r="AL54" s="36">
        <f t="shared" si="10"/>
        <v>145</v>
      </c>
      <c r="AM54" s="36">
        <f t="shared" si="11"/>
        <v>250</v>
      </c>
      <c r="AN54" s="44">
        <v>2379</v>
      </c>
      <c r="AO54" s="44">
        <v>227.5</v>
      </c>
      <c r="AP54" s="44">
        <v>94.9</v>
      </c>
      <c r="AQ54" s="35">
        <v>35</v>
      </c>
      <c r="AR54" s="46">
        <f t="shared" si="12"/>
        <v>1</v>
      </c>
      <c r="AS54" s="47">
        <f t="shared" si="13"/>
        <v>2379</v>
      </c>
      <c r="AT54" s="47">
        <f t="shared" si="14"/>
        <v>198.10631301214815</v>
      </c>
      <c r="AU54" s="48">
        <f t="shared" si="15"/>
        <v>82.093281630882302</v>
      </c>
      <c r="AV54" s="257"/>
      <c r="AW54" s="257"/>
      <c r="AX54" s="257"/>
      <c r="AY54" s="257"/>
      <c r="AZ54" s="257"/>
      <c r="BA54" s="257"/>
      <c r="BB54" s="257"/>
      <c r="BC54" s="257"/>
      <c r="BD54" s="257"/>
      <c r="BE54" s="257"/>
      <c r="BF54" s="257"/>
      <c r="BG54" s="257"/>
      <c r="BH54" s="257"/>
      <c r="BI54" s="290"/>
      <c r="BJ54" s="290"/>
      <c r="BK54" s="257"/>
      <c r="BL54" s="257">
        <f t="shared" si="16"/>
        <v>0</v>
      </c>
      <c r="BM54" s="257" t="e">
        <f>#REF!</f>
        <v>#REF!</v>
      </c>
      <c r="BN54" s="257"/>
      <c r="BO54" s="257"/>
      <c r="BP54" s="257">
        <f t="shared" si="17"/>
        <v>0</v>
      </c>
      <c r="BQ54" s="257" t="e">
        <f>#REF!</f>
        <v>#REF!</v>
      </c>
      <c r="BR54" s="257"/>
      <c r="BS54" s="257"/>
      <c r="BT54" s="257"/>
    </row>
    <row r="55" spans="1:72" s="42" customFormat="1" ht="55.2" customHeight="1" x14ac:dyDescent="0.3">
      <c r="A55" s="44">
        <v>52</v>
      </c>
      <c r="B55" s="45">
        <v>650</v>
      </c>
      <c r="C55" s="45" t="s">
        <v>64</v>
      </c>
      <c r="D55" s="45">
        <v>40000</v>
      </c>
      <c r="E55" s="44">
        <v>0.56000000000000005</v>
      </c>
      <c r="F55" s="37">
        <v>0.16400000000000001</v>
      </c>
      <c r="G55" s="37">
        <v>0.122</v>
      </c>
      <c r="H55" s="37">
        <v>0.10299999999999999</v>
      </c>
      <c r="I55" s="37">
        <v>8.2000000000000003E-2</v>
      </c>
      <c r="J55" s="37">
        <v>5.8000000000000003E-2</v>
      </c>
      <c r="K55" s="37">
        <v>4.5999999999999999E-2</v>
      </c>
      <c r="L55" s="37">
        <v>3.4000000000000002E-2</v>
      </c>
      <c r="M55" s="37" t="str">
        <f t="shared" si="0"/>
        <v>0.164,0.122,0.103,0.082,0.058,0.046,0.034</v>
      </c>
      <c r="N55" s="37" t="s">
        <v>59</v>
      </c>
      <c r="O55" s="37"/>
      <c r="P55" s="38">
        <f t="shared" si="1"/>
        <v>650</v>
      </c>
      <c r="Q55" s="36">
        <f t="shared" si="18"/>
        <v>0</v>
      </c>
      <c r="R55" s="37">
        <f t="shared" si="2"/>
        <v>6.1000000000000013E-2</v>
      </c>
      <c r="S55" s="36">
        <f t="shared" si="19"/>
        <v>52</v>
      </c>
      <c r="T55" s="36">
        <f t="shared" si="20"/>
        <v>0</v>
      </c>
      <c r="U55" s="36">
        <f t="shared" si="21"/>
        <v>650</v>
      </c>
      <c r="V55" s="39">
        <f t="shared" si="22"/>
        <v>6.7000000000000004E-2</v>
      </c>
      <c r="W55" s="39">
        <f t="shared" si="3"/>
        <v>0</v>
      </c>
      <c r="X55" s="37">
        <f t="shared" si="23"/>
        <v>36.887499999999996</v>
      </c>
      <c r="Y55" s="39">
        <f t="shared" si="24"/>
        <v>-2.4510416666666686</v>
      </c>
      <c r="Z55" s="37"/>
      <c r="AA55" s="44">
        <v>0.35</v>
      </c>
      <c r="AB55" s="44">
        <v>0.35</v>
      </c>
      <c r="AC55" s="44">
        <v>0.35</v>
      </c>
      <c r="AD55" s="44" t="s">
        <v>60</v>
      </c>
      <c r="AE55" s="44">
        <f t="shared" si="4"/>
        <v>186.45999999999998</v>
      </c>
      <c r="AF55" s="44">
        <f t="shared" si="5"/>
        <v>227.88</v>
      </c>
      <c r="AG55" s="45" t="str">
        <f t="shared" si="6"/>
        <v>186.46 227.88</v>
      </c>
      <c r="AH55" s="44">
        <v>12</v>
      </c>
      <c r="AI55" s="47">
        <f t="shared" si="7"/>
        <v>77.710000000000008</v>
      </c>
      <c r="AJ55" s="47">
        <f t="shared" si="8"/>
        <v>94.97</v>
      </c>
      <c r="AK55" s="45" t="str">
        <f t="shared" si="9"/>
        <v>77.71 94.97</v>
      </c>
      <c r="AL55" s="36">
        <f t="shared" si="10"/>
        <v>145</v>
      </c>
      <c r="AM55" s="36">
        <f t="shared" si="11"/>
        <v>250</v>
      </c>
      <c r="AN55" s="44">
        <v>2383.9</v>
      </c>
      <c r="AO55" s="44">
        <v>227.8</v>
      </c>
      <c r="AP55" s="44">
        <v>94.9</v>
      </c>
      <c r="AQ55" s="35">
        <v>35</v>
      </c>
      <c r="AR55" s="46">
        <f t="shared" si="12"/>
        <v>1</v>
      </c>
      <c r="AS55" s="47">
        <f t="shared" si="13"/>
        <v>2383.9</v>
      </c>
      <c r="AT55" s="47">
        <f t="shared" si="14"/>
        <v>198.36295065169023</v>
      </c>
      <c r="AU55" s="48">
        <f t="shared" si="15"/>
        <v>82.093281630882302</v>
      </c>
      <c r="AV55" s="257"/>
      <c r="AW55" s="257"/>
      <c r="AX55" s="257"/>
      <c r="AY55" s="257"/>
      <c r="AZ55" s="257"/>
      <c r="BA55" s="257"/>
      <c r="BB55" s="257"/>
      <c r="BC55" s="257"/>
      <c r="BD55" s="257"/>
      <c r="BE55" s="257"/>
      <c r="BF55" s="257"/>
      <c r="BG55" s="257"/>
      <c r="BH55" s="257"/>
      <c r="BI55" s="290"/>
      <c r="BJ55" s="290"/>
      <c r="BK55" s="257"/>
      <c r="BL55" s="257">
        <f t="shared" si="16"/>
        <v>0</v>
      </c>
      <c r="BM55" s="257" t="e">
        <f>#REF!</f>
        <v>#REF!</v>
      </c>
      <c r="BN55" s="257"/>
      <c r="BO55" s="257"/>
      <c r="BP55" s="257">
        <f t="shared" si="17"/>
        <v>0</v>
      </c>
      <c r="BQ55" s="257" t="e">
        <f>#REF!</f>
        <v>#REF!</v>
      </c>
      <c r="BR55" s="257"/>
      <c r="BS55" s="257"/>
      <c r="BT55" s="257"/>
    </row>
    <row r="56" spans="1:72" s="42" customFormat="1" ht="55.2" customHeight="1" x14ac:dyDescent="0.3">
      <c r="A56" s="44">
        <v>53</v>
      </c>
      <c r="B56" s="45">
        <v>650</v>
      </c>
      <c r="C56" s="45" t="s">
        <v>65</v>
      </c>
      <c r="D56" s="45">
        <v>40000</v>
      </c>
      <c r="E56" s="44">
        <v>0.56000000000000005</v>
      </c>
      <c r="F56" s="37">
        <v>0.13500000000000001</v>
      </c>
      <c r="G56" s="37">
        <v>0.10100000000000001</v>
      </c>
      <c r="H56" s="37">
        <v>8.6999999999999994E-2</v>
      </c>
      <c r="I56" s="37">
        <v>7.1000000000000008E-2</v>
      </c>
      <c r="J56" s="37">
        <v>4.9000000000000002E-2</v>
      </c>
      <c r="K56" s="37">
        <v>0.04</v>
      </c>
      <c r="L56" s="37">
        <v>2.9000000000000001E-2</v>
      </c>
      <c r="M56" s="37" t="str">
        <f t="shared" si="0"/>
        <v>0.135,0.101,0.087,0.071,0.049,0.04,0.029</v>
      </c>
      <c r="N56" s="37" t="s">
        <v>59</v>
      </c>
      <c r="O56" s="37"/>
      <c r="P56" s="38">
        <f t="shared" si="1"/>
        <v>650</v>
      </c>
      <c r="Q56" s="36">
        <f t="shared" si="18"/>
        <v>0</v>
      </c>
      <c r="R56" s="37">
        <f t="shared" si="2"/>
        <v>4.8000000000000015E-2</v>
      </c>
      <c r="S56" s="36">
        <f t="shared" si="19"/>
        <v>53</v>
      </c>
      <c r="T56" s="36">
        <f t="shared" si="20"/>
        <v>0</v>
      </c>
      <c r="U56" s="36">
        <f t="shared" si="21"/>
        <v>650</v>
      </c>
      <c r="V56" s="39">
        <f t="shared" si="22"/>
        <v>5.4500000000000014E-2</v>
      </c>
      <c r="W56" s="39">
        <f t="shared" si="3"/>
        <v>0</v>
      </c>
      <c r="X56" s="37">
        <f t="shared" si="23"/>
        <v>36.887499999999996</v>
      </c>
      <c r="Y56" s="39">
        <f t="shared" si="24"/>
        <v>-2.4510416666666686</v>
      </c>
      <c r="Z56" s="37"/>
      <c r="AA56" s="44">
        <v>0.35</v>
      </c>
      <c r="AB56" s="44">
        <v>0.35</v>
      </c>
      <c r="AC56" s="44">
        <v>0.35</v>
      </c>
      <c r="AD56" s="44" t="s">
        <v>60</v>
      </c>
      <c r="AE56" s="44">
        <f t="shared" si="4"/>
        <v>186.45999999999998</v>
      </c>
      <c r="AF56" s="44">
        <f t="shared" si="5"/>
        <v>227.88</v>
      </c>
      <c r="AG56" s="45" t="str">
        <f t="shared" si="6"/>
        <v>186.46 227.88</v>
      </c>
      <c r="AH56" s="44">
        <v>12</v>
      </c>
      <c r="AI56" s="47">
        <f t="shared" si="7"/>
        <v>77.710000000000008</v>
      </c>
      <c r="AJ56" s="47">
        <f t="shared" si="8"/>
        <v>94.97</v>
      </c>
      <c r="AK56" s="45" t="str">
        <f t="shared" si="9"/>
        <v>77.71 94.97</v>
      </c>
      <c r="AL56" s="36">
        <f t="shared" si="10"/>
        <v>145</v>
      </c>
      <c r="AM56" s="36">
        <f t="shared" si="11"/>
        <v>250</v>
      </c>
      <c r="AN56" s="44">
        <v>2396.8000000000002</v>
      </c>
      <c r="AO56" s="44">
        <v>227.4</v>
      </c>
      <c r="AP56" s="44">
        <v>95</v>
      </c>
      <c r="AQ56" s="35">
        <v>35</v>
      </c>
      <c r="AR56" s="46">
        <f t="shared" si="12"/>
        <v>1</v>
      </c>
      <c r="AS56" s="47">
        <f t="shared" si="13"/>
        <v>2396.8000000000002</v>
      </c>
      <c r="AT56" s="47">
        <f t="shared" si="14"/>
        <v>198.02073885954385</v>
      </c>
      <c r="AU56" s="48">
        <f t="shared" si="15"/>
        <v>82.183188106073175</v>
      </c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7"/>
      <c r="BG56" s="257"/>
      <c r="BH56" s="257"/>
      <c r="BI56" s="290"/>
      <c r="BJ56" s="290"/>
      <c r="BK56" s="257"/>
      <c r="BL56" s="257">
        <f t="shared" si="16"/>
        <v>0</v>
      </c>
      <c r="BM56" s="257" t="e">
        <f>#REF!</f>
        <v>#REF!</v>
      </c>
      <c r="BN56" s="257"/>
      <c r="BO56" s="257"/>
      <c r="BP56" s="257">
        <f t="shared" si="17"/>
        <v>0</v>
      </c>
      <c r="BQ56" s="257" t="e">
        <f>#REF!</f>
        <v>#REF!</v>
      </c>
      <c r="BR56" s="257"/>
      <c r="BS56" s="257"/>
      <c r="BT56" s="257"/>
    </row>
    <row r="57" spans="1:72" s="42" customFormat="1" ht="55.2" customHeight="1" x14ac:dyDescent="0.3">
      <c r="A57" s="44">
        <v>54</v>
      </c>
      <c r="B57" s="45">
        <v>650</v>
      </c>
      <c r="C57" s="45" t="s">
        <v>66</v>
      </c>
      <c r="D57" s="45">
        <v>40000</v>
      </c>
      <c r="E57" s="44">
        <v>0.56000000000000005</v>
      </c>
      <c r="F57" s="37">
        <v>0.14100000000000001</v>
      </c>
      <c r="G57" s="37">
        <v>0.107</v>
      </c>
      <c r="H57" s="37">
        <v>8.8999999999999996E-2</v>
      </c>
      <c r="I57" s="37">
        <v>7.0000000000000007E-2</v>
      </c>
      <c r="J57" s="37">
        <v>4.8000000000000001E-2</v>
      </c>
      <c r="K57" s="37">
        <v>0.04</v>
      </c>
      <c r="L57" s="37">
        <v>2.6000000000000002E-2</v>
      </c>
      <c r="M57" s="37" t="str">
        <f t="shared" si="0"/>
        <v>0.141,0.107,0.089,0.07,0.048,0.04,0.026</v>
      </c>
      <c r="N57" s="37" t="s">
        <v>59</v>
      </c>
      <c r="O57" s="37"/>
      <c r="P57" s="38">
        <f t="shared" si="1"/>
        <v>650</v>
      </c>
      <c r="Q57" s="36">
        <f t="shared" si="18"/>
        <v>0</v>
      </c>
      <c r="R57" s="37">
        <f t="shared" si="2"/>
        <v>5.2000000000000018E-2</v>
      </c>
      <c r="S57" s="36">
        <f t="shared" si="19"/>
        <v>54</v>
      </c>
      <c r="T57" s="36">
        <f t="shared" si="20"/>
        <v>0</v>
      </c>
      <c r="U57" s="36">
        <f t="shared" si="21"/>
        <v>650</v>
      </c>
      <c r="V57" s="39">
        <f t="shared" si="22"/>
        <v>5.0000000000000017E-2</v>
      </c>
      <c r="W57" s="39">
        <f t="shared" si="3"/>
        <v>0</v>
      </c>
      <c r="X57" s="37">
        <f t="shared" si="23"/>
        <v>36.887499999999996</v>
      </c>
      <c r="Y57" s="39">
        <f t="shared" si="24"/>
        <v>-2.4510416666666686</v>
      </c>
      <c r="Z57" s="37"/>
      <c r="AA57" s="44">
        <v>0.35</v>
      </c>
      <c r="AB57" s="44">
        <v>0.35</v>
      </c>
      <c r="AC57" s="44">
        <v>0.35</v>
      </c>
      <c r="AD57" s="44" t="s">
        <v>60</v>
      </c>
      <c r="AE57" s="44">
        <f t="shared" si="4"/>
        <v>186.45999999999998</v>
      </c>
      <c r="AF57" s="44">
        <f t="shared" si="5"/>
        <v>227.88</v>
      </c>
      <c r="AG57" s="45" t="str">
        <f t="shared" si="6"/>
        <v>186.46 227.88</v>
      </c>
      <c r="AH57" s="44">
        <v>12</v>
      </c>
      <c r="AI57" s="47">
        <f t="shared" si="7"/>
        <v>77.710000000000008</v>
      </c>
      <c r="AJ57" s="47">
        <f t="shared" si="8"/>
        <v>94.97</v>
      </c>
      <c r="AK57" s="45" t="str">
        <f t="shared" si="9"/>
        <v>77.71 94.97</v>
      </c>
      <c r="AL57" s="36">
        <f t="shared" si="10"/>
        <v>145</v>
      </c>
      <c r="AM57" s="36">
        <f t="shared" si="11"/>
        <v>250</v>
      </c>
      <c r="AN57" s="44">
        <v>2383.9</v>
      </c>
      <c r="AO57" s="44">
        <v>227.8</v>
      </c>
      <c r="AP57" s="44">
        <v>94.9</v>
      </c>
      <c r="AQ57" s="35">
        <v>35</v>
      </c>
      <c r="AR57" s="46">
        <f t="shared" si="12"/>
        <v>1</v>
      </c>
      <c r="AS57" s="47">
        <f t="shared" si="13"/>
        <v>2383.9</v>
      </c>
      <c r="AT57" s="47">
        <f t="shared" si="14"/>
        <v>198.36295065169023</v>
      </c>
      <c r="AU57" s="48">
        <f t="shared" si="15"/>
        <v>82.093281630882302</v>
      </c>
      <c r="AV57" s="257"/>
      <c r="AW57" s="257"/>
      <c r="AX57" s="257"/>
      <c r="AY57" s="257"/>
      <c r="AZ57" s="257"/>
      <c r="BA57" s="257"/>
      <c r="BB57" s="257"/>
      <c r="BC57" s="257"/>
      <c r="BD57" s="257"/>
      <c r="BE57" s="257"/>
      <c r="BF57" s="257"/>
      <c r="BG57" s="257"/>
      <c r="BH57" s="257"/>
      <c r="BI57" s="290"/>
      <c r="BJ57" s="290"/>
      <c r="BK57" s="257"/>
      <c r="BL57" s="257">
        <f t="shared" si="16"/>
        <v>0</v>
      </c>
      <c r="BM57" s="257" t="e">
        <f>#REF!</f>
        <v>#REF!</v>
      </c>
      <c r="BN57" s="257" t="e">
        <f t="shared" ref="BN57" si="31">IF(BL57&lt;BM57,"Safe","Unsafe")</f>
        <v>#REF!</v>
      </c>
      <c r="BO57" s="257"/>
      <c r="BP57" s="257">
        <f t="shared" si="17"/>
        <v>0</v>
      </c>
      <c r="BQ57" s="257" t="e">
        <f>#REF!</f>
        <v>#REF!</v>
      </c>
      <c r="BR57" s="257" t="e">
        <f t="shared" ref="BR57" si="32">IF(BP57&lt;BQ57,"Safe","Unsafe")</f>
        <v>#REF!</v>
      </c>
      <c r="BS57" s="257"/>
      <c r="BT57" s="257"/>
    </row>
    <row r="58" spans="1:72" s="42" customFormat="1" ht="55.2" customHeight="1" x14ac:dyDescent="0.3">
      <c r="A58" s="44">
        <v>55</v>
      </c>
      <c r="B58" s="45">
        <v>650</v>
      </c>
      <c r="C58" s="45" t="s">
        <v>67</v>
      </c>
      <c r="D58" s="45">
        <v>40000</v>
      </c>
      <c r="E58" s="44">
        <v>0.56000000000000005</v>
      </c>
      <c r="F58" s="37">
        <v>0.156</v>
      </c>
      <c r="G58" s="37">
        <v>0.115</v>
      </c>
      <c r="H58" s="37">
        <v>9.4E-2</v>
      </c>
      <c r="I58" s="37">
        <v>7.8E-2</v>
      </c>
      <c r="J58" s="37">
        <v>0.05</v>
      </c>
      <c r="K58" s="37">
        <v>4.1000000000000002E-2</v>
      </c>
      <c r="L58" s="37">
        <v>3.0000000000000002E-2</v>
      </c>
      <c r="M58" s="37" t="str">
        <f t="shared" si="0"/>
        <v>0.156,0.115,0.094,0.078,0.05,0.041,0.03</v>
      </c>
      <c r="N58" s="37" t="s">
        <v>59</v>
      </c>
      <c r="O58" s="37"/>
      <c r="P58" s="38">
        <f t="shared" si="1"/>
        <v>650</v>
      </c>
      <c r="Q58" s="36">
        <f t="shared" si="18"/>
        <v>0</v>
      </c>
      <c r="R58" s="37">
        <f t="shared" si="2"/>
        <v>6.2E-2</v>
      </c>
      <c r="S58" s="36">
        <f t="shared" si="19"/>
        <v>55</v>
      </c>
      <c r="T58" s="36">
        <f t="shared" si="20"/>
        <v>0</v>
      </c>
      <c r="U58" s="36">
        <f t="shared" si="21"/>
        <v>650</v>
      </c>
      <c r="V58" s="39">
        <f t="shared" si="22"/>
        <v>5.7000000000000009E-2</v>
      </c>
      <c r="W58" s="39">
        <f t="shared" si="3"/>
        <v>0</v>
      </c>
      <c r="X58" s="37">
        <f t="shared" si="23"/>
        <v>36.887499999999996</v>
      </c>
      <c r="Y58" s="39">
        <f t="shared" si="24"/>
        <v>-2.4510416666666686</v>
      </c>
      <c r="Z58" s="37"/>
      <c r="AA58" s="44">
        <v>0.35</v>
      </c>
      <c r="AB58" s="44">
        <v>0.35</v>
      </c>
      <c r="AC58" s="44">
        <v>0.35</v>
      </c>
      <c r="AD58" s="44" t="s">
        <v>60</v>
      </c>
      <c r="AE58" s="44">
        <f t="shared" si="4"/>
        <v>186.45999999999998</v>
      </c>
      <c r="AF58" s="44">
        <f t="shared" si="5"/>
        <v>227.88</v>
      </c>
      <c r="AG58" s="45" t="str">
        <f t="shared" si="6"/>
        <v>186.46 227.88</v>
      </c>
      <c r="AH58" s="44">
        <v>12</v>
      </c>
      <c r="AI58" s="47">
        <f t="shared" si="7"/>
        <v>77.710000000000008</v>
      </c>
      <c r="AJ58" s="47">
        <f t="shared" si="8"/>
        <v>94.97</v>
      </c>
      <c r="AK58" s="45" t="str">
        <f t="shared" si="9"/>
        <v>77.71 94.97</v>
      </c>
      <c r="AL58" s="36">
        <f t="shared" si="10"/>
        <v>145</v>
      </c>
      <c r="AM58" s="36">
        <f t="shared" si="11"/>
        <v>250</v>
      </c>
      <c r="AN58" s="44">
        <v>2393.5</v>
      </c>
      <c r="AO58" s="44">
        <v>226.7</v>
      </c>
      <c r="AP58" s="44">
        <v>95</v>
      </c>
      <c r="AQ58" s="35">
        <v>35</v>
      </c>
      <c r="AR58" s="46">
        <f t="shared" si="12"/>
        <v>1</v>
      </c>
      <c r="AS58" s="47">
        <f t="shared" si="13"/>
        <v>2393.5</v>
      </c>
      <c r="AT58" s="47">
        <f t="shared" si="14"/>
        <v>197.42132309316551</v>
      </c>
      <c r="AU58" s="48">
        <f t="shared" si="15"/>
        <v>82.183188106073175</v>
      </c>
      <c r="AV58" s="257"/>
      <c r="AW58" s="257"/>
      <c r="AX58" s="257"/>
      <c r="AY58" s="257"/>
      <c r="AZ58" s="257"/>
      <c r="BA58" s="257"/>
      <c r="BB58" s="257"/>
      <c r="BC58" s="257"/>
      <c r="BD58" s="257"/>
      <c r="BE58" s="257"/>
      <c r="BF58" s="257"/>
      <c r="BG58" s="257"/>
      <c r="BH58" s="257"/>
      <c r="BI58" s="290"/>
      <c r="BJ58" s="290"/>
      <c r="BK58" s="257"/>
      <c r="BL58" s="257">
        <f t="shared" si="16"/>
        <v>0</v>
      </c>
      <c r="BM58" s="257" t="e">
        <f>#REF!</f>
        <v>#REF!</v>
      </c>
      <c r="BN58" s="257"/>
      <c r="BO58" s="257"/>
      <c r="BP58" s="257">
        <f t="shared" si="17"/>
        <v>0</v>
      </c>
      <c r="BQ58" s="257" t="e">
        <f>#REF!</f>
        <v>#REF!</v>
      </c>
      <c r="BR58" s="257"/>
      <c r="BS58" s="257"/>
      <c r="BT58" s="257"/>
    </row>
    <row r="59" spans="1:72" s="42" customFormat="1" ht="55.2" customHeight="1" x14ac:dyDescent="0.3">
      <c r="A59" s="44">
        <v>56</v>
      </c>
      <c r="B59" s="45">
        <v>715</v>
      </c>
      <c r="C59" s="45" t="s">
        <v>63</v>
      </c>
      <c r="D59" s="45">
        <v>40000</v>
      </c>
      <c r="E59" s="44">
        <v>0.56000000000000005</v>
      </c>
      <c r="F59" s="37">
        <v>0.19900000000000001</v>
      </c>
      <c r="G59" s="37">
        <v>0.14599999999999999</v>
      </c>
      <c r="H59" s="37">
        <v>0.122</v>
      </c>
      <c r="I59" s="37">
        <v>0.09</v>
      </c>
      <c r="J59" s="37">
        <v>5.5E-2</v>
      </c>
      <c r="K59" s="37">
        <v>4.1000000000000002E-2</v>
      </c>
      <c r="L59" s="37">
        <v>2.8000000000000001E-2</v>
      </c>
      <c r="M59" s="37" t="str">
        <f t="shared" si="0"/>
        <v>0.199,0.146,0.122,0.09,0.055,0.041,0.028</v>
      </c>
      <c r="N59" s="37" t="s">
        <v>59</v>
      </c>
      <c r="O59" s="37"/>
      <c r="P59" s="38">
        <f t="shared" si="1"/>
        <v>715</v>
      </c>
      <c r="Q59" s="36">
        <f t="shared" si="18"/>
        <v>65</v>
      </c>
      <c r="R59" s="37">
        <f t="shared" si="2"/>
        <v>7.7000000000000013E-2</v>
      </c>
      <c r="S59" s="36">
        <f t="shared" si="19"/>
        <v>56</v>
      </c>
      <c r="T59" s="36">
        <f t="shared" si="20"/>
        <v>65</v>
      </c>
      <c r="U59" s="36">
        <f t="shared" si="21"/>
        <v>715</v>
      </c>
      <c r="V59" s="39">
        <f t="shared" si="22"/>
        <v>6.9500000000000006E-2</v>
      </c>
      <c r="W59" s="39">
        <f t="shared" si="3"/>
        <v>4.5175000000000001</v>
      </c>
      <c r="X59" s="37">
        <f t="shared" si="23"/>
        <v>41.404999999999994</v>
      </c>
      <c r="Y59" s="39">
        <f t="shared" si="24"/>
        <v>-1.8673958333333331</v>
      </c>
      <c r="Z59" s="37"/>
      <c r="AA59" s="44">
        <v>0.35</v>
      </c>
      <c r="AB59" s="44">
        <v>0.35</v>
      </c>
      <c r="AC59" s="44">
        <v>0.35</v>
      </c>
      <c r="AD59" s="44" t="s">
        <v>60</v>
      </c>
      <c r="AE59" s="44">
        <f t="shared" si="4"/>
        <v>186.45999999999998</v>
      </c>
      <c r="AF59" s="44">
        <f t="shared" si="5"/>
        <v>227.88</v>
      </c>
      <c r="AG59" s="45" t="str">
        <f t="shared" si="6"/>
        <v>186.46 227.88</v>
      </c>
      <c r="AH59" s="44">
        <v>12</v>
      </c>
      <c r="AI59" s="47">
        <f t="shared" si="7"/>
        <v>77.710000000000008</v>
      </c>
      <c r="AJ59" s="47">
        <f t="shared" si="8"/>
        <v>94.97</v>
      </c>
      <c r="AK59" s="45" t="str">
        <f t="shared" si="9"/>
        <v>77.71 94.97</v>
      </c>
      <c r="AL59" s="36">
        <f t="shared" si="10"/>
        <v>145</v>
      </c>
      <c r="AM59" s="36">
        <f t="shared" si="11"/>
        <v>250</v>
      </c>
      <c r="AN59" s="44">
        <v>2393.5</v>
      </c>
      <c r="AO59" s="44">
        <v>226.6</v>
      </c>
      <c r="AP59" s="44">
        <v>95</v>
      </c>
      <c r="AQ59" s="35">
        <v>35</v>
      </c>
      <c r="AR59" s="46">
        <f t="shared" si="12"/>
        <v>1</v>
      </c>
      <c r="AS59" s="47">
        <f t="shared" si="13"/>
        <v>2393.5</v>
      </c>
      <c r="AT59" s="47">
        <f t="shared" si="14"/>
        <v>197.33563549510538</v>
      </c>
      <c r="AU59" s="48">
        <f t="shared" si="15"/>
        <v>82.183188106073175</v>
      </c>
      <c r="AV59" s="257"/>
      <c r="AW59" s="257"/>
      <c r="AX59" s="257"/>
      <c r="AY59" s="257"/>
      <c r="AZ59" s="257"/>
      <c r="BA59" s="257"/>
      <c r="BB59" s="257"/>
      <c r="BC59" s="257"/>
      <c r="BD59" s="257"/>
      <c r="BE59" s="257"/>
      <c r="BF59" s="257"/>
      <c r="BG59" s="257"/>
      <c r="BH59" s="257"/>
      <c r="BI59" s="290"/>
      <c r="BJ59" s="290"/>
      <c r="BK59" s="257"/>
      <c r="BL59" s="257">
        <f t="shared" si="16"/>
        <v>0</v>
      </c>
      <c r="BM59" s="257" t="e">
        <f>#REF!</f>
        <v>#REF!</v>
      </c>
      <c r="BN59" s="257"/>
      <c r="BO59" s="257"/>
      <c r="BP59" s="257">
        <f t="shared" si="17"/>
        <v>0</v>
      </c>
      <c r="BQ59" s="257" t="e">
        <f>#REF!</f>
        <v>#REF!</v>
      </c>
      <c r="BR59" s="257"/>
      <c r="BS59" s="257"/>
      <c r="BT59" s="257"/>
    </row>
    <row r="60" spans="1:72" s="42" customFormat="1" ht="55.2" customHeight="1" x14ac:dyDescent="0.3">
      <c r="A60" s="44">
        <v>57</v>
      </c>
      <c r="B60" s="45">
        <v>715</v>
      </c>
      <c r="C60" s="45" t="s">
        <v>64</v>
      </c>
      <c r="D60" s="45">
        <v>40000</v>
      </c>
      <c r="E60" s="44">
        <v>0.56000000000000005</v>
      </c>
      <c r="F60" s="37">
        <v>0.16300000000000001</v>
      </c>
      <c r="G60" s="37">
        <v>0.108</v>
      </c>
      <c r="H60" s="37">
        <v>8.8999999999999996E-2</v>
      </c>
      <c r="I60" s="37">
        <v>6.8000000000000005E-2</v>
      </c>
      <c r="J60" s="37">
        <v>4.8000000000000001E-2</v>
      </c>
      <c r="K60" s="37">
        <v>0.04</v>
      </c>
      <c r="L60" s="37">
        <v>3.0000000000000002E-2</v>
      </c>
      <c r="M60" s="37" t="str">
        <f t="shared" si="0"/>
        <v>0.163,0.108,0.089,0.068,0.048,0.04,0.03</v>
      </c>
      <c r="N60" s="37" t="s">
        <v>59</v>
      </c>
      <c r="O60" s="37"/>
      <c r="P60" s="38">
        <f t="shared" si="1"/>
        <v>715</v>
      </c>
      <c r="Q60" s="36">
        <f t="shared" si="18"/>
        <v>0</v>
      </c>
      <c r="R60" s="37">
        <f t="shared" si="2"/>
        <v>7.400000000000001E-2</v>
      </c>
      <c r="S60" s="36">
        <f t="shared" si="19"/>
        <v>57</v>
      </c>
      <c r="T60" s="36">
        <f t="shared" si="20"/>
        <v>0</v>
      </c>
      <c r="U60" s="36">
        <f t="shared" si="21"/>
        <v>715</v>
      </c>
      <c r="V60" s="39">
        <f t="shared" si="22"/>
        <v>7.5500000000000012E-2</v>
      </c>
      <c r="W60" s="39">
        <f t="shared" si="3"/>
        <v>0</v>
      </c>
      <c r="X60" s="37">
        <f t="shared" si="23"/>
        <v>41.404999999999994</v>
      </c>
      <c r="Y60" s="39">
        <f t="shared" si="24"/>
        <v>-1.8673958333333331</v>
      </c>
      <c r="Z60" s="37"/>
      <c r="AA60" s="44">
        <v>0.35</v>
      </c>
      <c r="AB60" s="44">
        <v>0.35</v>
      </c>
      <c r="AC60" s="44">
        <v>0.35</v>
      </c>
      <c r="AD60" s="44" t="s">
        <v>60</v>
      </c>
      <c r="AE60" s="44">
        <f t="shared" si="4"/>
        <v>186.45999999999998</v>
      </c>
      <c r="AF60" s="44">
        <f t="shared" si="5"/>
        <v>227.88</v>
      </c>
      <c r="AG60" s="45" t="str">
        <f t="shared" si="6"/>
        <v>186.46 227.88</v>
      </c>
      <c r="AH60" s="44">
        <v>12</v>
      </c>
      <c r="AI60" s="47">
        <f t="shared" si="7"/>
        <v>77.710000000000008</v>
      </c>
      <c r="AJ60" s="47">
        <f t="shared" si="8"/>
        <v>94.97</v>
      </c>
      <c r="AK60" s="45" t="str">
        <f t="shared" si="9"/>
        <v>77.71 94.97</v>
      </c>
      <c r="AL60" s="36">
        <f t="shared" si="10"/>
        <v>145</v>
      </c>
      <c r="AM60" s="36">
        <f t="shared" si="11"/>
        <v>250</v>
      </c>
      <c r="AN60" s="44">
        <v>2396.8000000000002</v>
      </c>
      <c r="AO60" s="44">
        <v>227.5</v>
      </c>
      <c r="AP60" s="44">
        <v>95</v>
      </c>
      <c r="AQ60" s="35">
        <v>35</v>
      </c>
      <c r="AR60" s="46">
        <f t="shared" si="12"/>
        <v>1</v>
      </c>
      <c r="AS60" s="47">
        <f t="shared" si="13"/>
        <v>2396.8000000000002</v>
      </c>
      <c r="AT60" s="47">
        <f t="shared" si="14"/>
        <v>198.10631301214815</v>
      </c>
      <c r="AU60" s="48">
        <f t="shared" si="15"/>
        <v>82.183188106073175</v>
      </c>
      <c r="AV60" s="257"/>
      <c r="AW60" s="257"/>
      <c r="AX60" s="257"/>
      <c r="AY60" s="257"/>
      <c r="AZ60" s="257">
        <f>AY60*10^6</f>
        <v>0</v>
      </c>
      <c r="BA60" s="257" t="e">
        <f>(1/($BI$4*10^6/(0.711*10^-4*(1/AV60)^0.854))^(1/3.89))*10^6</f>
        <v>#DIV/0!</v>
      </c>
      <c r="BB60" s="257" t="e">
        <f>IF(AZ60&lt;BA60,"Safe","Unsafe")</f>
        <v>#DIV/0!</v>
      </c>
      <c r="BC60" s="257"/>
      <c r="BD60" s="257">
        <f>BC60*10^6</f>
        <v>0</v>
      </c>
      <c r="BE60" s="257">
        <f>(1/((($BI$4*10^6/(1.41*10^-8)))^(1/4.5337)))*10^6</f>
        <v>416.02417627014421</v>
      </c>
      <c r="BF60" s="257" t="str">
        <f>IF(BD60&lt;BE60,"Safe","Unsafe")</f>
        <v>Safe</v>
      </c>
      <c r="BG60" s="257"/>
      <c r="BH60" s="257"/>
      <c r="BI60" s="290">
        <v>30</v>
      </c>
      <c r="BJ60" s="290"/>
      <c r="BK60" s="257"/>
      <c r="BL60" s="257">
        <f t="shared" si="16"/>
        <v>0</v>
      </c>
      <c r="BM60" s="257" t="e">
        <f>BA60</f>
        <v>#DIV/0!</v>
      </c>
      <c r="BN60" s="257" t="e">
        <f>IF(BL60&lt;BM60,"Safe","Unsafe")</f>
        <v>#DIV/0!</v>
      </c>
      <c r="BO60" s="257"/>
      <c r="BP60" s="257">
        <f>BO60*10^6</f>
        <v>0</v>
      </c>
      <c r="BQ60" s="257">
        <f>BE60</f>
        <v>416.02417627014421</v>
      </c>
      <c r="BR60" s="257" t="str">
        <f>IF(BP60&lt;BQ60,"Safe","Unsafe")</f>
        <v>Safe</v>
      </c>
      <c r="BS60" s="257"/>
      <c r="BT60" s="257"/>
    </row>
    <row r="61" spans="1:72" s="42" customFormat="1" ht="55.2" customHeight="1" x14ac:dyDescent="0.3">
      <c r="A61" s="44">
        <v>58</v>
      </c>
      <c r="B61" s="45">
        <v>715</v>
      </c>
      <c r="C61" s="45" t="s">
        <v>65</v>
      </c>
      <c r="D61" s="45">
        <v>40000</v>
      </c>
      <c r="E61" s="44">
        <v>0.56000000000000005</v>
      </c>
      <c r="F61" s="37">
        <v>0.14399999999999999</v>
      </c>
      <c r="G61" s="37">
        <v>0.113</v>
      </c>
      <c r="H61" s="37">
        <v>9.5000000000000001E-2</v>
      </c>
      <c r="I61" s="37">
        <v>7.2999999999999995E-2</v>
      </c>
      <c r="J61" s="37">
        <v>0.05</v>
      </c>
      <c r="K61" s="37">
        <v>0.04</v>
      </c>
      <c r="L61" s="37">
        <v>2.4E-2</v>
      </c>
      <c r="M61" s="37" t="str">
        <f t="shared" si="0"/>
        <v>0.144,0.113,0.095,0.073,0.05,0.04,0.024</v>
      </c>
      <c r="N61" s="37" t="s">
        <v>59</v>
      </c>
      <c r="O61" s="37"/>
      <c r="P61" s="38">
        <f t="shared" si="1"/>
        <v>715</v>
      </c>
      <c r="Q61" s="36">
        <f t="shared" si="18"/>
        <v>0</v>
      </c>
      <c r="R61" s="37">
        <f t="shared" si="2"/>
        <v>4.8999999999999988E-2</v>
      </c>
      <c r="S61" s="36">
        <f t="shared" si="19"/>
        <v>58</v>
      </c>
      <c r="T61" s="36">
        <f t="shared" si="20"/>
        <v>0</v>
      </c>
      <c r="U61" s="36">
        <f t="shared" si="21"/>
        <v>715</v>
      </c>
      <c r="V61" s="39">
        <f t="shared" si="22"/>
        <v>6.1499999999999999E-2</v>
      </c>
      <c r="W61" s="39">
        <f t="shared" si="3"/>
        <v>0</v>
      </c>
      <c r="X61" s="37">
        <f t="shared" si="23"/>
        <v>41.404999999999994</v>
      </c>
      <c r="Y61" s="39">
        <f t="shared" si="24"/>
        <v>-1.8673958333333331</v>
      </c>
      <c r="Z61" s="37"/>
      <c r="AA61" s="44">
        <v>0.35</v>
      </c>
      <c r="AB61" s="44">
        <v>0.35</v>
      </c>
      <c r="AC61" s="44">
        <v>0.35</v>
      </c>
      <c r="AD61" s="44" t="s">
        <v>60</v>
      </c>
      <c r="AE61" s="44">
        <f t="shared" si="4"/>
        <v>186.45999999999998</v>
      </c>
      <c r="AF61" s="44">
        <f t="shared" si="5"/>
        <v>227.88</v>
      </c>
      <c r="AG61" s="45" t="str">
        <f t="shared" si="6"/>
        <v>186.46 227.88</v>
      </c>
      <c r="AH61" s="44">
        <v>12</v>
      </c>
      <c r="AI61" s="47">
        <f t="shared" si="7"/>
        <v>77.710000000000008</v>
      </c>
      <c r="AJ61" s="47">
        <f t="shared" si="8"/>
        <v>94.97</v>
      </c>
      <c r="AK61" s="45" t="str">
        <f t="shared" si="9"/>
        <v>77.71 94.97</v>
      </c>
      <c r="AL61" s="36">
        <f t="shared" si="10"/>
        <v>145</v>
      </c>
      <c r="AM61" s="36">
        <f t="shared" si="11"/>
        <v>250</v>
      </c>
      <c r="AN61" s="44">
        <v>2377.4</v>
      </c>
      <c r="AO61" s="44">
        <v>227.2</v>
      </c>
      <c r="AP61" s="44">
        <v>95</v>
      </c>
      <c r="AQ61" s="35">
        <v>35</v>
      </c>
      <c r="AR61" s="46">
        <f t="shared" si="12"/>
        <v>1</v>
      </c>
      <c r="AS61" s="47">
        <f t="shared" si="13"/>
        <v>2377.4</v>
      </c>
      <c r="AT61" s="47">
        <f t="shared" si="14"/>
        <v>197.84954809386474</v>
      </c>
      <c r="AU61" s="48">
        <f t="shared" si="15"/>
        <v>82.183188106073175</v>
      </c>
      <c r="AV61" s="257"/>
      <c r="AW61" s="257"/>
      <c r="AX61" s="257"/>
      <c r="AY61" s="257"/>
      <c r="AZ61" s="257"/>
      <c r="BA61" s="257"/>
      <c r="BB61" s="257"/>
      <c r="BC61" s="257"/>
      <c r="BD61" s="257"/>
      <c r="BE61" s="257"/>
      <c r="BF61" s="257"/>
      <c r="BG61" s="257"/>
      <c r="BH61" s="257"/>
      <c r="BI61" s="290"/>
      <c r="BJ61" s="290"/>
      <c r="BK61" s="257"/>
      <c r="BL61" s="257">
        <f t="shared" si="16"/>
        <v>0</v>
      </c>
      <c r="BM61" s="257" t="e">
        <f>#REF!</f>
        <v>#REF!</v>
      </c>
      <c r="BN61" s="257"/>
      <c r="BO61" s="257"/>
      <c r="BP61" s="257">
        <f t="shared" si="17"/>
        <v>0</v>
      </c>
      <c r="BQ61" s="257" t="e">
        <f>#REF!</f>
        <v>#REF!</v>
      </c>
      <c r="BR61" s="257"/>
      <c r="BS61" s="257"/>
      <c r="BT61" s="257"/>
    </row>
    <row r="62" spans="1:72" s="42" customFormat="1" ht="55.2" customHeight="1" x14ac:dyDescent="0.3">
      <c r="A62" s="44">
        <v>59</v>
      </c>
      <c r="B62" s="45">
        <v>715</v>
      </c>
      <c r="C62" s="45" t="s">
        <v>66</v>
      </c>
      <c r="D62" s="45">
        <v>40000</v>
      </c>
      <c r="E62" s="44">
        <v>0.56000000000000005</v>
      </c>
      <c r="F62" s="37">
        <v>0.14199999999999999</v>
      </c>
      <c r="G62" s="37">
        <v>0.108</v>
      </c>
      <c r="H62" s="37">
        <v>9.1999999999999998E-2</v>
      </c>
      <c r="I62" s="37">
        <v>7.0000000000000007E-2</v>
      </c>
      <c r="J62" s="37">
        <v>4.5999999999999999E-2</v>
      </c>
      <c r="K62" s="37">
        <v>3.7999999999999999E-2</v>
      </c>
      <c r="L62" s="37">
        <v>2.8000000000000001E-2</v>
      </c>
      <c r="M62" s="37" t="str">
        <f t="shared" si="0"/>
        <v>0.142,0.108,0.092,0.07,0.046,0.038,0.028</v>
      </c>
      <c r="N62" s="37" t="s">
        <v>59</v>
      </c>
      <c r="O62" s="37"/>
      <c r="P62" s="38">
        <f t="shared" si="1"/>
        <v>715</v>
      </c>
      <c r="Q62" s="36">
        <f t="shared" si="18"/>
        <v>0</v>
      </c>
      <c r="R62" s="37">
        <f t="shared" si="2"/>
        <v>4.9999999999999989E-2</v>
      </c>
      <c r="S62" s="36">
        <f t="shared" si="19"/>
        <v>59</v>
      </c>
      <c r="T62" s="36">
        <f t="shared" si="20"/>
        <v>0</v>
      </c>
      <c r="U62" s="36">
        <f t="shared" si="21"/>
        <v>715</v>
      </c>
      <c r="V62" s="39">
        <f t="shared" si="22"/>
        <v>4.9499999999999988E-2</v>
      </c>
      <c r="W62" s="39">
        <f t="shared" si="3"/>
        <v>0</v>
      </c>
      <c r="X62" s="37">
        <f t="shared" si="23"/>
        <v>41.404999999999994</v>
      </c>
      <c r="Y62" s="39">
        <f t="shared" si="24"/>
        <v>-1.8673958333333331</v>
      </c>
      <c r="Z62" s="37"/>
      <c r="AA62" s="44">
        <v>0.35</v>
      </c>
      <c r="AB62" s="44">
        <v>0.35</v>
      </c>
      <c r="AC62" s="44">
        <v>0.35</v>
      </c>
      <c r="AD62" s="44" t="s">
        <v>60</v>
      </c>
      <c r="AE62" s="44">
        <f t="shared" si="4"/>
        <v>186.45999999999998</v>
      </c>
      <c r="AF62" s="44">
        <f t="shared" si="5"/>
        <v>227.88</v>
      </c>
      <c r="AG62" s="45" t="str">
        <f t="shared" si="6"/>
        <v>186.46 227.88</v>
      </c>
      <c r="AH62" s="44">
        <v>12</v>
      </c>
      <c r="AI62" s="47">
        <f t="shared" si="7"/>
        <v>77.710000000000008</v>
      </c>
      <c r="AJ62" s="47">
        <f t="shared" si="8"/>
        <v>94.97</v>
      </c>
      <c r="AK62" s="45" t="str">
        <f t="shared" si="9"/>
        <v>77.71 94.97</v>
      </c>
      <c r="AL62" s="36">
        <f t="shared" si="10"/>
        <v>145</v>
      </c>
      <c r="AM62" s="36">
        <f t="shared" si="11"/>
        <v>250</v>
      </c>
      <c r="AN62" s="44">
        <v>2391.9</v>
      </c>
      <c r="AO62" s="44">
        <v>227.5</v>
      </c>
      <c r="AP62" s="44">
        <v>95</v>
      </c>
      <c r="AQ62" s="35">
        <v>35</v>
      </c>
      <c r="AR62" s="46">
        <f t="shared" si="12"/>
        <v>1</v>
      </c>
      <c r="AS62" s="47">
        <f t="shared" si="13"/>
        <v>2391.9</v>
      </c>
      <c r="AT62" s="47">
        <f t="shared" si="14"/>
        <v>198.10631301214815</v>
      </c>
      <c r="AU62" s="48">
        <f t="shared" si="15"/>
        <v>82.183188106073175</v>
      </c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90"/>
      <c r="BJ62" s="290"/>
      <c r="BK62" s="257"/>
      <c r="BL62" s="257">
        <f t="shared" si="16"/>
        <v>0</v>
      </c>
      <c r="BM62" s="257" t="e">
        <f>#REF!</f>
        <v>#REF!</v>
      </c>
      <c r="BN62" s="257"/>
      <c r="BO62" s="257"/>
      <c r="BP62" s="257">
        <f t="shared" si="17"/>
        <v>0</v>
      </c>
      <c r="BQ62" s="257" t="e">
        <f>#REF!</f>
        <v>#REF!</v>
      </c>
      <c r="BR62" s="257"/>
      <c r="BS62" s="257"/>
      <c r="BT62" s="257"/>
    </row>
    <row r="63" spans="1:72" s="42" customFormat="1" ht="55.2" customHeight="1" x14ac:dyDescent="0.3">
      <c r="A63" s="44">
        <v>60</v>
      </c>
      <c r="B63" s="45">
        <v>715</v>
      </c>
      <c r="C63" s="45" t="s">
        <v>67</v>
      </c>
      <c r="D63" s="45">
        <v>40000</v>
      </c>
      <c r="E63" s="44">
        <v>0.56000000000000005</v>
      </c>
      <c r="F63" s="37">
        <v>0.24399999999999999</v>
      </c>
      <c r="G63" s="37">
        <v>0.17100000000000001</v>
      </c>
      <c r="H63" s="37">
        <v>0.14000000000000001</v>
      </c>
      <c r="I63" s="37">
        <v>0.10299999999999999</v>
      </c>
      <c r="J63" s="37">
        <v>6.2E-2</v>
      </c>
      <c r="K63" s="37">
        <v>4.8000000000000001E-2</v>
      </c>
      <c r="L63" s="37">
        <v>3.3000000000000002E-2</v>
      </c>
      <c r="M63" s="37" t="str">
        <f t="shared" si="0"/>
        <v>0.244,0.171,0.14,0.103,0.062,0.048,0.033</v>
      </c>
      <c r="N63" s="37" t="s">
        <v>59</v>
      </c>
      <c r="O63" s="37"/>
      <c r="P63" s="38">
        <f t="shared" si="1"/>
        <v>715</v>
      </c>
      <c r="Q63" s="36">
        <f t="shared" si="18"/>
        <v>0</v>
      </c>
      <c r="R63" s="37">
        <f t="shared" si="2"/>
        <v>0.10399999999999998</v>
      </c>
      <c r="S63" s="36">
        <f t="shared" si="19"/>
        <v>60</v>
      </c>
      <c r="T63" s="36">
        <f t="shared" si="20"/>
        <v>0</v>
      </c>
      <c r="U63" s="36">
        <f t="shared" si="21"/>
        <v>715</v>
      </c>
      <c r="V63" s="39">
        <f t="shared" si="22"/>
        <v>7.6999999999999985E-2</v>
      </c>
      <c r="W63" s="39">
        <f t="shared" si="3"/>
        <v>0</v>
      </c>
      <c r="X63" s="37">
        <f t="shared" si="23"/>
        <v>41.404999999999994</v>
      </c>
      <c r="Y63" s="39">
        <f t="shared" si="24"/>
        <v>-1.8673958333333331</v>
      </c>
      <c r="Z63" s="37"/>
      <c r="AA63" s="44">
        <v>0.35</v>
      </c>
      <c r="AB63" s="44">
        <v>0.35</v>
      </c>
      <c r="AC63" s="44">
        <v>0.35</v>
      </c>
      <c r="AD63" s="44" t="s">
        <v>60</v>
      </c>
      <c r="AE63" s="44">
        <f t="shared" si="4"/>
        <v>186.45999999999998</v>
      </c>
      <c r="AF63" s="44">
        <f t="shared" si="5"/>
        <v>227.88</v>
      </c>
      <c r="AG63" s="45" t="str">
        <f t="shared" si="6"/>
        <v>186.46 227.88</v>
      </c>
      <c r="AH63" s="44">
        <v>12</v>
      </c>
      <c r="AI63" s="47">
        <f t="shared" si="7"/>
        <v>77.710000000000008</v>
      </c>
      <c r="AJ63" s="47">
        <f t="shared" si="8"/>
        <v>94.97</v>
      </c>
      <c r="AK63" s="45" t="str">
        <f t="shared" si="9"/>
        <v>77.71 94.97</v>
      </c>
      <c r="AL63" s="36">
        <f t="shared" si="10"/>
        <v>145</v>
      </c>
      <c r="AM63" s="36">
        <f t="shared" si="11"/>
        <v>250</v>
      </c>
      <c r="AN63" s="44">
        <v>2343.5</v>
      </c>
      <c r="AO63" s="44">
        <v>226.3</v>
      </c>
      <c r="AP63" s="44">
        <v>94.9</v>
      </c>
      <c r="AQ63" s="35">
        <v>35</v>
      </c>
      <c r="AR63" s="46">
        <f t="shared" si="12"/>
        <v>1</v>
      </c>
      <c r="AS63" s="47">
        <f t="shared" si="13"/>
        <v>2343.5</v>
      </c>
      <c r="AT63" s="47">
        <f t="shared" si="14"/>
        <v>197.07848734982466</v>
      </c>
      <c r="AU63" s="48">
        <f t="shared" si="15"/>
        <v>82.093281630882302</v>
      </c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90"/>
      <c r="BJ63" s="290"/>
      <c r="BK63" s="257"/>
      <c r="BL63" s="257">
        <f t="shared" si="16"/>
        <v>0</v>
      </c>
      <c r="BM63" s="257" t="e">
        <f>#REF!</f>
        <v>#REF!</v>
      </c>
      <c r="BN63" s="257"/>
      <c r="BO63" s="257"/>
      <c r="BP63" s="257">
        <f t="shared" si="17"/>
        <v>0</v>
      </c>
      <c r="BQ63" s="257" t="e">
        <f>#REF!</f>
        <v>#REF!</v>
      </c>
      <c r="BR63" s="257"/>
      <c r="BS63" s="257"/>
      <c r="BT63" s="257"/>
    </row>
    <row r="64" spans="1:72" s="42" customFormat="1" ht="55.2" customHeight="1" x14ac:dyDescent="0.3">
      <c r="A64" s="44">
        <v>61</v>
      </c>
      <c r="B64" s="45">
        <v>780</v>
      </c>
      <c r="C64" s="45" t="s">
        <v>63</v>
      </c>
      <c r="D64" s="45">
        <v>40000</v>
      </c>
      <c r="E64" s="44">
        <v>0.56000000000000005</v>
      </c>
      <c r="F64" s="37">
        <v>0.18099999999999999</v>
      </c>
      <c r="G64" s="37">
        <v>0.151</v>
      </c>
      <c r="H64" s="37">
        <v>0.124</v>
      </c>
      <c r="I64" s="37">
        <v>8.5000000000000006E-2</v>
      </c>
      <c r="J64" s="37">
        <v>5.0999999999999997E-2</v>
      </c>
      <c r="K64" s="37">
        <v>3.9E-2</v>
      </c>
      <c r="L64" s="37">
        <v>2.5999999999999999E-2</v>
      </c>
      <c r="M64" s="37" t="str">
        <f t="shared" si="0"/>
        <v>0.181,0.151,0.124,0.085,0.051,0.039,0.026</v>
      </c>
      <c r="N64" s="37" t="s">
        <v>59</v>
      </c>
      <c r="O64" s="37"/>
      <c r="P64" s="38">
        <f t="shared" si="1"/>
        <v>780</v>
      </c>
      <c r="Q64" s="36">
        <f t="shared" si="18"/>
        <v>65</v>
      </c>
      <c r="R64" s="37">
        <f t="shared" si="2"/>
        <v>5.6999999999999995E-2</v>
      </c>
      <c r="S64" s="36">
        <f t="shared" si="19"/>
        <v>61</v>
      </c>
      <c r="T64" s="36">
        <f t="shared" si="20"/>
        <v>65</v>
      </c>
      <c r="U64" s="36">
        <f t="shared" si="21"/>
        <v>780</v>
      </c>
      <c r="V64" s="39">
        <f t="shared" si="22"/>
        <v>8.0499999999999988E-2</v>
      </c>
      <c r="W64" s="39">
        <f t="shared" si="3"/>
        <v>5.232499999999999</v>
      </c>
      <c r="X64" s="37">
        <f t="shared" si="23"/>
        <v>46.637499999999996</v>
      </c>
      <c r="Y64" s="39">
        <f t="shared" si="24"/>
        <v>-0.56875000000000142</v>
      </c>
      <c r="Z64" s="37"/>
      <c r="AA64" s="44">
        <v>0.35</v>
      </c>
      <c r="AB64" s="44">
        <v>0.35</v>
      </c>
      <c r="AC64" s="44">
        <v>0.35</v>
      </c>
      <c r="AD64" s="44" t="s">
        <v>60</v>
      </c>
      <c r="AE64" s="44">
        <f t="shared" si="4"/>
        <v>186.45999999999998</v>
      </c>
      <c r="AF64" s="44">
        <f t="shared" si="5"/>
        <v>227.88</v>
      </c>
      <c r="AG64" s="45" t="str">
        <f t="shared" si="6"/>
        <v>186.46 227.88</v>
      </c>
      <c r="AH64" s="44">
        <v>12</v>
      </c>
      <c r="AI64" s="47">
        <f t="shared" si="7"/>
        <v>77.710000000000008</v>
      </c>
      <c r="AJ64" s="47">
        <f t="shared" si="8"/>
        <v>94.97</v>
      </c>
      <c r="AK64" s="45" t="str">
        <f t="shared" si="9"/>
        <v>77.71 94.97</v>
      </c>
      <c r="AL64" s="36">
        <f t="shared" si="10"/>
        <v>145</v>
      </c>
      <c r="AM64" s="36">
        <f t="shared" si="11"/>
        <v>250</v>
      </c>
      <c r="AN64" s="44">
        <v>2395.1999999999998</v>
      </c>
      <c r="AO64" s="44">
        <v>225.7</v>
      </c>
      <c r="AP64" s="44">
        <v>95</v>
      </c>
      <c r="AQ64" s="35">
        <v>35</v>
      </c>
      <c r="AR64" s="46">
        <f t="shared" si="12"/>
        <v>1</v>
      </c>
      <c r="AS64" s="47">
        <f t="shared" si="13"/>
        <v>2395.1999999999998</v>
      </c>
      <c r="AT64" s="47">
        <f t="shared" si="14"/>
        <v>196.5638061999546</v>
      </c>
      <c r="AU64" s="48">
        <f t="shared" si="15"/>
        <v>82.183188106073175</v>
      </c>
      <c r="AV64" s="257"/>
      <c r="AW64" s="257"/>
      <c r="AX64" s="257"/>
      <c r="AY64" s="257"/>
      <c r="AZ64" s="257"/>
      <c r="BA64" s="257"/>
      <c r="BB64" s="257"/>
      <c r="BC64" s="257"/>
      <c r="BD64" s="257"/>
      <c r="BE64" s="257"/>
      <c r="BF64" s="257"/>
      <c r="BG64" s="257"/>
      <c r="BH64" s="257"/>
      <c r="BI64" s="290"/>
      <c r="BJ64" s="290"/>
      <c r="BK64" s="257"/>
      <c r="BL64" s="257">
        <f t="shared" si="16"/>
        <v>0</v>
      </c>
      <c r="BM64" s="257" t="e">
        <f>#REF!</f>
        <v>#REF!</v>
      </c>
      <c r="BN64" s="257"/>
      <c r="BO64" s="257"/>
      <c r="BP64" s="257">
        <f t="shared" si="17"/>
        <v>0</v>
      </c>
      <c r="BQ64" s="257" t="e">
        <f>#REF!</f>
        <v>#REF!</v>
      </c>
      <c r="BR64" s="257"/>
      <c r="BS64" s="257"/>
      <c r="BT64" s="257"/>
    </row>
    <row r="65" spans="1:73" s="42" customFormat="1" ht="55.2" customHeight="1" x14ac:dyDescent="0.3">
      <c r="A65" s="44">
        <v>62</v>
      </c>
      <c r="B65" s="45">
        <v>780</v>
      </c>
      <c r="C65" s="45" t="s">
        <v>64</v>
      </c>
      <c r="D65" s="45">
        <v>40000</v>
      </c>
      <c r="E65" s="44">
        <v>0.56000000000000005</v>
      </c>
      <c r="F65" s="37">
        <v>0.16</v>
      </c>
      <c r="G65" s="37">
        <v>0.126</v>
      </c>
      <c r="H65" s="37">
        <v>0.111</v>
      </c>
      <c r="I65" s="37">
        <v>8.8999999999999996E-2</v>
      </c>
      <c r="J65" s="37">
        <v>6.3E-2</v>
      </c>
      <c r="K65" s="37">
        <v>5.2999999999999999E-2</v>
      </c>
      <c r="L65" s="37">
        <v>4.7E-2</v>
      </c>
      <c r="M65" s="37" t="str">
        <f t="shared" si="0"/>
        <v>0.16,0.126,0.111,0.089,0.063,0.053,0.047</v>
      </c>
      <c r="N65" s="37" t="s">
        <v>59</v>
      </c>
      <c r="O65" s="37"/>
      <c r="P65" s="38">
        <f t="shared" si="1"/>
        <v>780</v>
      </c>
      <c r="Q65" s="36">
        <f t="shared" si="18"/>
        <v>0</v>
      </c>
      <c r="R65" s="37">
        <f t="shared" si="2"/>
        <v>4.9000000000000002E-2</v>
      </c>
      <c r="S65" s="36">
        <f t="shared" si="19"/>
        <v>62</v>
      </c>
      <c r="T65" s="36">
        <f t="shared" si="20"/>
        <v>0</v>
      </c>
      <c r="U65" s="36">
        <f t="shared" si="21"/>
        <v>780</v>
      </c>
      <c r="V65" s="39">
        <f t="shared" si="22"/>
        <v>5.2999999999999999E-2</v>
      </c>
      <c r="W65" s="39">
        <f t="shared" si="3"/>
        <v>0</v>
      </c>
      <c r="X65" s="37">
        <f t="shared" si="23"/>
        <v>46.637499999999996</v>
      </c>
      <c r="Y65" s="39">
        <f t="shared" si="24"/>
        <v>-0.56875000000000142</v>
      </c>
      <c r="Z65" s="37"/>
      <c r="AA65" s="44">
        <v>0.35</v>
      </c>
      <c r="AB65" s="44">
        <v>0.35</v>
      </c>
      <c r="AC65" s="44">
        <v>0.35</v>
      </c>
      <c r="AD65" s="44" t="s">
        <v>60</v>
      </c>
      <c r="AE65" s="44">
        <f t="shared" si="4"/>
        <v>186.45999999999998</v>
      </c>
      <c r="AF65" s="44">
        <f t="shared" si="5"/>
        <v>227.88</v>
      </c>
      <c r="AG65" s="45" t="str">
        <f t="shared" si="6"/>
        <v>186.46 227.88</v>
      </c>
      <c r="AH65" s="44">
        <v>12</v>
      </c>
      <c r="AI65" s="47">
        <f t="shared" si="7"/>
        <v>77.710000000000008</v>
      </c>
      <c r="AJ65" s="47">
        <f t="shared" si="8"/>
        <v>94.97</v>
      </c>
      <c r="AK65" s="45" t="str">
        <f t="shared" si="9"/>
        <v>77.71 94.97</v>
      </c>
      <c r="AL65" s="36">
        <f t="shared" si="10"/>
        <v>145</v>
      </c>
      <c r="AM65" s="36">
        <f t="shared" si="11"/>
        <v>250</v>
      </c>
      <c r="AN65" s="44">
        <v>2390.3000000000002</v>
      </c>
      <c r="AO65" s="44">
        <v>227.5</v>
      </c>
      <c r="AP65" s="44">
        <v>95</v>
      </c>
      <c r="AQ65" s="35">
        <v>35</v>
      </c>
      <c r="AR65" s="46">
        <f t="shared" si="12"/>
        <v>1</v>
      </c>
      <c r="AS65" s="47">
        <f t="shared" si="13"/>
        <v>2390.3000000000002</v>
      </c>
      <c r="AT65" s="47">
        <f t="shared" si="14"/>
        <v>198.10631301214815</v>
      </c>
      <c r="AU65" s="48">
        <f t="shared" si="15"/>
        <v>82.183188106073175</v>
      </c>
      <c r="AV65" s="257"/>
      <c r="AW65" s="257"/>
      <c r="AX65" s="257"/>
      <c r="AY65" s="257"/>
      <c r="AZ65" s="257"/>
      <c r="BA65" s="257"/>
      <c r="BB65" s="257"/>
      <c r="BC65" s="257"/>
      <c r="BD65" s="257"/>
      <c r="BE65" s="257"/>
      <c r="BF65" s="257"/>
      <c r="BG65" s="257"/>
      <c r="BH65" s="257"/>
      <c r="BI65" s="290"/>
      <c r="BJ65" s="290"/>
      <c r="BK65" s="257"/>
      <c r="BL65" s="257">
        <f t="shared" si="16"/>
        <v>0</v>
      </c>
      <c r="BM65" s="257" t="e">
        <f>#REF!</f>
        <v>#REF!</v>
      </c>
      <c r="BN65" s="257"/>
      <c r="BO65" s="257"/>
      <c r="BP65" s="257">
        <f>BO60*10^6</f>
        <v>0</v>
      </c>
      <c r="BQ65" s="257" t="e">
        <f>#REF!</f>
        <v>#REF!</v>
      </c>
      <c r="BR65" s="257"/>
      <c r="BS65" s="257"/>
      <c r="BT65" s="257"/>
      <c r="BU65" s="255"/>
    </row>
    <row r="66" spans="1:73" s="42" customFormat="1" ht="55.2" customHeight="1" x14ac:dyDescent="0.3">
      <c r="A66" s="44">
        <v>63</v>
      </c>
      <c r="B66" s="45">
        <v>780</v>
      </c>
      <c r="C66" s="45" t="s">
        <v>65</v>
      </c>
      <c r="D66" s="45">
        <v>40000</v>
      </c>
      <c r="E66" s="44">
        <v>0.56000000000000005</v>
      </c>
      <c r="F66" s="37">
        <v>0.315</v>
      </c>
      <c r="G66" s="37">
        <v>0.24399999999999999</v>
      </c>
      <c r="H66" s="37">
        <v>0.20599999999999999</v>
      </c>
      <c r="I66" s="37">
        <v>0.158</v>
      </c>
      <c r="J66" s="37">
        <v>9.8000000000000004E-2</v>
      </c>
      <c r="K66" s="37">
        <v>7.4999999999999997E-2</v>
      </c>
      <c r="L66" s="37">
        <v>5.5E-2</v>
      </c>
      <c r="M66" s="37" t="str">
        <f t="shared" si="0"/>
        <v>0.315,0.244,0.206,0.158,0.098,0.075,0.055</v>
      </c>
      <c r="N66" s="37" t="s">
        <v>59</v>
      </c>
      <c r="O66" s="37"/>
      <c r="P66" s="38">
        <f t="shared" si="1"/>
        <v>780</v>
      </c>
      <c r="Q66" s="36">
        <f t="shared" si="18"/>
        <v>0</v>
      </c>
      <c r="R66" s="37">
        <f t="shared" si="2"/>
        <v>0.10900000000000001</v>
      </c>
      <c r="S66" s="36">
        <f t="shared" si="19"/>
        <v>63</v>
      </c>
      <c r="T66" s="36">
        <f t="shared" si="20"/>
        <v>0</v>
      </c>
      <c r="U66" s="36">
        <f t="shared" si="21"/>
        <v>780</v>
      </c>
      <c r="V66" s="39">
        <f t="shared" si="22"/>
        <v>7.9000000000000015E-2</v>
      </c>
      <c r="W66" s="39">
        <f t="shared" si="3"/>
        <v>0</v>
      </c>
      <c r="X66" s="37">
        <f t="shared" si="23"/>
        <v>46.637499999999996</v>
      </c>
      <c r="Y66" s="39">
        <f t="shared" si="24"/>
        <v>-0.56875000000000142</v>
      </c>
      <c r="Z66" s="37"/>
      <c r="AA66" s="44">
        <v>0.35</v>
      </c>
      <c r="AB66" s="44">
        <v>0.35</v>
      </c>
      <c r="AC66" s="44">
        <v>0.35</v>
      </c>
      <c r="AD66" s="44" t="s">
        <v>60</v>
      </c>
      <c r="AE66" s="44">
        <f t="shared" si="4"/>
        <v>186.45999999999998</v>
      </c>
      <c r="AF66" s="44">
        <f t="shared" si="5"/>
        <v>227.88</v>
      </c>
      <c r="AG66" s="45" t="str">
        <f t="shared" si="6"/>
        <v>186.46 227.88</v>
      </c>
      <c r="AH66" s="44">
        <v>12</v>
      </c>
      <c r="AI66" s="47">
        <f t="shared" si="7"/>
        <v>77.710000000000008</v>
      </c>
      <c r="AJ66" s="47">
        <f t="shared" si="8"/>
        <v>94.97</v>
      </c>
      <c r="AK66" s="45" t="str">
        <f t="shared" si="9"/>
        <v>77.71 94.97</v>
      </c>
      <c r="AL66" s="36">
        <f t="shared" si="10"/>
        <v>145</v>
      </c>
      <c r="AM66" s="36">
        <f t="shared" si="11"/>
        <v>250</v>
      </c>
      <c r="AN66" s="44">
        <v>2388.6999999999998</v>
      </c>
      <c r="AO66" s="44">
        <v>227.8</v>
      </c>
      <c r="AP66" s="44">
        <v>94.9</v>
      </c>
      <c r="AQ66" s="35">
        <v>35</v>
      </c>
      <c r="AR66" s="46">
        <f t="shared" si="12"/>
        <v>1</v>
      </c>
      <c r="AS66" s="47">
        <f t="shared" si="13"/>
        <v>2388.6999999999998</v>
      </c>
      <c r="AT66" s="47">
        <f t="shared" si="14"/>
        <v>198.36295065169023</v>
      </c>
      <c r="AU66" s="48">
        <f t="shared" si="15"/>
        <v>82.093281630882302</v>
      </c>
      <c r="AV66" s="257"/>
      <c r="AW66" s="257"/>
      <c r="AX66" s="257"/>
      <c r="AY66" s="257"/>
      <c r="AZ66" s="257"/>
      <c r="BA66" s="257"/>
      <c r="BB66" s="257"/>
      <c r="BC66" s="257"/>
      <c r="BD66" s="257"/>
      <c r="BE66" s="257"/>
      <c r="BF66" s="257"/>
      <c r="BG66" s="257"/>
      <c r="BH66" s="257"/>
      <c r="BI66" s="290"/>
      <c r="BJ66" s="290"/>
      <c r="BK66" s="257"/>
      <c r="BL66" s="257">
        <f t="shared" si="16"/>
        <v>0</v>
      </c>
      <c r="BM66" s="257" t="e">
        <f>#REF!</f>
        <v>#REF!</v>
      </c>
      <c r="BN66" s="257"/>
      <c r="BO66" s="257"/>
      <c r="BP66" s="257">
        <f t="shared" si="17"/>
        <v>0</v>
      </c>
      <c r="BQ66" s="257" t="e">
        <f>#REF!</f>
        <v>#REF!</v>
      </c>
      <c r="BR66" s="257"/>
      <c r="BS66" s="257"/>
      <c r="BT66" s="257"/>
      <c r="BU66" s="255"/>
    </row>
    <row r="67" spans="1:73" s="42" customFormat="1" ht="55.2" customHeight="1" x14ac:dyDescent="0.3">
      <c r="A67" s="44">
        <v>64</v>
      </c>
      <c r="B67" s="45">
        <v>780</v>
      </c>
      <c r="C67" s="45" t="s">
        <v>66</v>
      </c>
      <c r="D67" s="45">
        <v>40000</v>
      </c>
      <c r="E67" s="44">
        <v>0.56000000000000005</v>
      </c>
      <c r="F67" s="37">
        <v>0.184</v>
      </c>
      <c r="G67" s="37">
        <v>0.14000000000000001</v>
      </c>
      <c r="H67" s="37">
        <v>0.11800000000000001</v>
      </c>
      <c r="I67" s="37">
        <v>9.1999999999999998E-2</v>
      </c>
      <c r="J67" s="37">
        <v>5.7000000000000002E-2</v>
      </c>
      <c r="K67" s="37">
        <v>4.2000000000000003E-2</v>
      </c>
      <c r="L67" s="37">
        <v>2.1000000000000001E-2</v>
      </c>
      <c r="M67" s="37" t="str">
        <f t="shared" si="0"/>
        <v>0.184,0.14,0.118,0.092,0.057,0.042,0.021</v>
      </c>
      <c r="N67" s="37" t="s">
        <v>59</v>
      </c>
      <c r="O67" s="37"/>
      <c r="P67" s="38">
        <f t="shared" si="1"/>
        <v>780</v>
      </c>
      <c r="Q67" s="36">
        <f t="shared" si="18"/>
        <v>0</v>
      </c>
      <c r="R67" s="37">
        <f t="shared" si="2"/>
        <v>6.5999999999999989E-2</v>
      </c>
      <c r="S67" s="36">
        <f t="shared" si="19"/>
        <v>64</v>
      </c>
      <c r="T67" s="36">
        <f t="shared" si="20"/>
        <v>0</v>
      </c>
      <c r="U67" s="36">
        <f t="shared" si="21"/>
        <v>780</v>
      </c>
      <c r="V67" s="39">
        <f t="shared" si="22"/>
        <v>8.7499999999999994E-2</v>
      </c>
      <c r="W67" s="39">
        <f t="shared" si="3"/>
        <v>0</v>
      </c>
      <c r="X67" s="37">
        <f t="shared" si="23"/>
        <v>46.637499999999996</v>
      </c>
      <c r="Y67" s="39">
        <f t="shared" si="24"/>
        <v>-0.56875000000000142</v>
      </c>
      <c r="Z67" s="37"/>
      <c r="AA67" s="44">
        <v>0.35</v>
      </c>
      <c r="AB67" s="44">
        <v>0.35</v>
      </c>
      <c r="AC67" s="44">
        <v>0.35</v>
      </c>
      <c r="AD67" s="44" t="s">
        <v>60</v>
      </c>
      <c r="AE67" s="44">
        <f t="shared" si="4"/>
        <v>186.45999999999998</v>
      </c>
      <c r="AF67" s="44">
        <f t="shared" si="5"/>
        <v>227.88</v>
      </c>
      <c r="AG67" s="45" t="str">
        <f t="shared" si="6"/>
        <v>186.46 227.88</v>
      </c>
      <c r="AH67" s="44">
        <v>12</v>
      </c>
      <c r="AI67" s="47">
        <f t="shared" si="7"/>
        <v>77.710000000000008</v>
      </c>
      <c r="AJ67" s="47">
        <f t="shared" si="8"/>
        <v>94.97</v>
      </c>
      <c r="AK67" s="45" t="str">
        <f t="shared" si="9"/>
        <v>77.71 94.97</v>
      </c>
      <c r="AL67" s="36">
        <f t="shared" si="10"/>
        <v>145</v>
      </c>
      <c r="AM67" s="36">
        <f t="shared" si="11"/>
        <v>250</v>
      </c>
      <c r="AN67" s="44">
        <v>2400</v>
      </c>
      <c r="AO67" s="44">
        <v>226.2</v>
      </c>
      <c r="AP67" s="44">
        <v>95</v>
      </c>
      <c r="AQ67" s="35">
        <v>35</v>
      </c>
      <c r="AR67" s="46">
        <f t="shared" si="12"/>
        <v>1</v>
      </c>
      <c r="AS67" s="47">
        <f t="shared" si="13"/>
        <v>2400</v>
      </c>
      <c r="AT67" s="47">
        <f t="shared" si="14"/>
        <v>196.99274282220401</v>
      </c>
      <c r="AU67" s="48">
        <f t="shared" si="15"/>
        <v>82.183188106073175</v>
      </c>
      <c r="AV67" s="257"/>
      <c r="AW67" s="257"/>
      <c r="AX67" s="257"/>
      <c r="AY67" s="257"/>
      <c r="AZ67" s="257"/>
      <c r="BA67" s="257"/>
      <c r="BB67" s="257"/>
      <c r="BC67" s="257"/>
      <c r="BD67" s="257"/>
      <c r="BE67" s="257"/>
      <c r="BF67" s="257"/>
      <c r="BG67" s="257"/>
      <c r="BH67" s="257"/>
      <c r="BI67" s="290"/>
      <c r="BJ67" s="290"/>
      <c r="BK67" s="257"/>
      <c r="BL67" s="257">
        <f t="shared" si="16"/>
        <v>0</v>
      </c>
      <c r="BM67" s="257" t="e">
        <f>#REF!</f>
        <v>#REF!</v>
      </c>
      <c r="BN67" s="257"/>
      <c r="BO67" s="257"/>
      <c r="BP67" s="257">
        <f t="shared" si="17"/>
        <v>0</v>
      </c>
      <c r="BQ67" s="257" t="e">
        <f>#REF!</f>
        <v>#REF!</v>
      </c>
      <c r="BR67" s="257"/>
      <c r="BS67" s="257"/>
      <c r="BT67" s="257"/>
      <c r="BU67" s="255"/>
    </row>
    <row r="68" spans="1:73" s="42" customFormat="1" ht="55.2" customHeight="1" x14ac:dyDescent="0.3">
      <c r="A68" s="44">
        <v>65</v>
      </c>
      <c r="B68" s="45">
        <v>780</v>
      </c>
      <c r="C68" s="45" t="s">
        <v>67</v>
      </c>
      <c r="D68" s="45">
        <v>40000</v>
      </c>
      <c r="E68" s="44">
        <v>0.56000000000000005</v>
      </c>
      <c r="F68" s="37">
        <v>0.19700000000000001</v>
      </c>
      <c r="G68" s="37">
        <v>0.14199999999999999</v>
      </c>
      <c r="H68" s="37">
        <v>0.123</v>
      </c>
      <c r="I68" s="37">
        <v>9.7000000000000003E-2</v>
      </c>
      <c r="J68" s="37">
        <v>6.7000000000000004E-2</v>
      </c>
      <c r="K68" s="37">
        <v>5.3999999999999999E-2</v>
      </c>
      <c r="L68" s="37">
        <v>3.9E-2</v>
      </c>
      <c r="M68" s="37" t="str">
        <f t="shared" si="0"/>
        <v>0.197,0.142,0.123,0.097,0.067,0.054,0.039</v>
      </c>
      <c r="N68" s="37" t="s">
        <v>59</v>
      </c>
      <c r="O68" s="37"/>
      <c r="P68" s="38">
        <f t="shared" si="1"/>
        <v>780</v>
      </c>
      <c r="Q68" s="36">
        <f t="shared" si="18"/>
        <v>0</v>
      </c>
      <c r="R68" s="37">
        <f t="shared" si="2"/>
        <v>7.400000000000001E-2</v>
      </c>
      <c r="S68" s="36">
        <f t="shared" si="19"/>
        <v>65</v>
      </c>
      <c r="T68" s="36">
        <f t="shared" si="20"/>
        <v>0</v>
      </c>
      <c r="U68" s="36">
        <f t="shared" si="21"/>
        <v>780</v>
      </c>
      <c r="V68" s="39">
        <f t="shared" si="22"/>
        <v>7.0000000000000007E-2</v>
      </c>
      <c r="W68" s="39">
        <f t="shared" si="3"/>
        <v>0</v>
      </c>
      <c r="X68" s="37">
        <f t="shared" si="23"/>
        <v>46.637499999999996</v>
      </c>
      <c r="Y68" s="39">
        <f t="shared" si="24"/>
        <v>-0.56875000000000142</v>
      </c>
      <c r="Z68" s="37"/>
      <c r="AA68" s="44">
        <v>0.35</v>
      </c>
      <c r="AB68" s="44">
        <v>0.35</v>
      </c>
      <c r="AC68" s="44">
        <v>0.35</v>
      </c>
      <c r="AD68" s="44" t="s">
        <v>60</v>
      </c>
      <c r="AE68" s="44">
        <f t="shared" si="4"/>
        <v>186.45999999999998</v>
      </c>
      <c r="AF68" s="44">
        <f t="shared" si="5"/>
        <v>227.88</v>
      </c>
      <c r="AG68" s="45" t="str">
        <f t="shared" si="6"/>
        <v>186.46 227.88</v>
      </c>
      <c r="AH68" s="44">
        <v>12</v>
      </c>
      <c r="AI68" s="47">
        <f t="shared" si="7"/>
        <v>77.710000000000008</v>
      </c>
      <c r="AJ68" s="47">
        <f t="shared" si="8"/>
        <v>94.97</v>
      </c>
      <c r="AK68" s="45" t="str">
        <f t="shared" si="9"/>
        <v>77.71 94.97</v>
      </c>
      <c r="AL68" s="36">
        <f t="shared" si="10"/>
        <v>145</v>
      </c>
      <c r="AM68" s="36">
        <f t="shared" si="11"/>
        <v>250</v>
      </c>
      <c r="AN68" s="44">
        <v>2375.8000000000002</v>
      </c>
      <c r="AO68" s="44">
        <v>226.7</v>
      </c>
      <c r="AP68" s="44">
        <v>95</v>
      </c>
      <c r="AQ68" s="35">
        <v>35</v>
      </c>
      <c r="AR68" s="46">
        <f t="shared" si="12"/>
        <v>1</v>
      </c>
      <c r="AS68" s="47">
        <f t="shared" si="13"/>
        <v>2375.8000000000002</v>
      </c>
      <c r="AT68" s="47">
        <f t="shared" si="14"/>
        <v>197.42132309316551</v>
      </c>
      <c r="AU68" s="48">
        <f t="shared" si="15"/>
        <v>82.183188106073175</v>
      </c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90"/>
      <c r="BJ68" s="290"/>
      <c r="BK68" s="257"/>
      <c r="BL68" s="257">
        <f t="shared" si="16"/>
        <v>0</v>
      </c>
      <c r="BM68" s="257" t="e">
        <f>#REF!</f>
        <v>#REF!</v>
      </c>
      <c r="BN68" s="257"/>
      <c r="BO68" s="257"/>
      <c r="BP68" s="257">
        <f t="shared" si="17"/>
        <v>0</v>
      </c>
      <c r="BQ68" s="257" t="e">
        <f>#REF!</f>
        <v>#REF!</v>
      </c>
      <c r="BR68" s="257"/>
      <c r="BS68" s="257"/>
      <c r="BT68" s="257"/>
      <c r="BU68" s="255"/>
    </row>
    <row r="69" spans="1:73" s="42" customFormat="1" ht="55.2" customHeight="1" x14ac:dyDescent="0.3">
      <c r="A69" s="44">
        <v>66</v>
      </c>
      <c r="B69" s="45">
        <v>840</v>
      </c>
      <c r="C69" s="45" t="s">
        <v>63</v>
      </c>
      <c r="D69" s="45">
        <v>40000</v>
      </c>
      <c r="E69" s="44">
        <v>0.56000000000000005</v>
      </c>
      <c r="F69" s="37">
        <v>0.19500000000000001</v>
      </c>
      <c r="G69" s="37">
        <v>0.14199999999999999</v>
      </c>
      <c r="H69" s="37">
        <v>0.129</v>
      </c>
      <c r="I69" s="37">
        <v>8.5000000000000006E-2</v>
      </c>
      <c r="J69" s="37">
        <v>5.8000000000000003E-2</v>
      </c>
      <c r="K69" s="37">
        <v>4.8000000000000001E-2</v>
      </c>
      <c r="L69" s="37">
        <v>2.5000000000000001E-2</v>
      </c>
      <c r="M69" s="37" t="str">
        <f t="shared" si="0"/>
        <v>0.195,0.142,0.129,0.085,0.058,0.048,0.025</v>
      </c>
      <c r="N69" s="37" t="s">
        <v>59</v>
      </c>
      <c r="O69" s="37"/>
      <c r="P69" s="38">
        <f t="shared" ref="P69:P73" si="33">+B69</f>
        <v>840</v>
      </c>
      <c r="Q69" s="36">
        <f t="shared" si="18"/>
        <v>60</v>
      </c>
      <c r="R69" s="37">
        <f t="shared" ref="R69:R73" si="34">+F69-H69</f>
        <v>6.6000000000000003E-2</v>
      </c>
      <c r="S69" s="36">
        <f t="shared" si="19"/>
        <v>66</v>
      </c>
      <c r="T69" s="36">
        <f t="shared" si="20"/>
        <v>60</v>
      </c>
      <c r="U69" s="36">
        <f t="shared" si="21"/>
        <v>840</v>
      </c>
      <c r="V69" s="39">
        <f t="shared" si="22"/>
        <v>7.0000000000000007E-2</v>
      </c>
      <c r="W69" s="39">
        <f t="shared" ref="W69:W73" si="35">V69*T69</f>
        <v>4.2</v>
      </c>
      <c r="X69" s="37">
        <f t="shared" si="23"/>
        <v>50.837499999999999</v>
      </c>
      <c r="Y69" s="39">
        <f t="shared" si="24"/>
        <v>0</v>
      </c>
      <c r="Z69" s="37"/>
      <c r="AA69" s="44">
        <v>0.35</v>
      </c>
      <c r="AB69" s="44">
        <v>0.35</v>
      </c>
      <c r="AC69" s="44">
        <v>0.35</v>
      </c>
      <c r="AD69" s="44" t="s">
        <v>60</v>
      </c>
      <c r="AE69" s="44">
        <f t="shared" ref="AE69:AE73" si="36">ROUNDUP(0.2*(AM69)^0.45*AI69,2)</f>
        <v>186.45999999999998</v>
      </c>
      <c r="AF69" s="44">
        <f t="shared" ref="AF69:AF73" si="37">ROUNDUP(0.2*(AM69)^0.45*AJ69,2)</f>
        <v>227.88</v>
      </c>
      <c r="AG69" s="45" t="str">
        <f t="shared" ref="AG69:AG73" si="38">CONCATENATE(AE69," ",AF69)</f>
        <v>186.46 227.88</v>
      </c>
      <c r="AH69" s="44">
        <v>12</v>
      </c>
      <c r="AI69" s="47">
        <f t="shared" ref="AI69:AI73" si="39">ROUNDUP(0.9*17.6*AH69^0.64,2)</f>
        <v>77.710000000000008</v>
      </c>
      <c r="AJ69" s="47">
        <f t="shared" ref="AJ69:AJ73" si="40">ROUNDUP(1.1*17.6*AH69^0.64,2)</f>
        <v>94.97</v>
      </c>
      <c r="AK69" s="45" t="str">
        <f t="shared" ref="AK69:AK73" si="41">CONCATENATE(AI69," ",AJ69)</f>
        <v>77.71 94.97</v>
      </c>
      <c r="AL69" s="36">
        <f t="shared" ref="AL69:AL73" si="42">50+95</f>
        <v>145</v>
      </c>
      <c r="AM69" s="36">
        <f t="shared" ref="AM69:AM73" si="43">115+135</f>
        <v>250</v>
      </c>
      <c r="AN69" s="44">
        <v>2398.4</v>
      </c>
      <c r="AO69" s="44">
        <v>227</v>
      </c>
      <c r="AP69" s="44">
        <v>95</v>
      </c>
      <c r="AQ69" s="35">
        <v>35</v>
      </c>
      <c r="AR69" s="46">
        <f t="shared" si="12"/>
        <v>1</v>
      </c>
      <c r="AS69" s="47">
        <f t="shared" ref="AS69:AS73" si="44">AR69*AN69</f>
        <v>2398.4</v>
      </c>
      <c r="AT69" s="47">
        <f t="shared" ref="AT69:AT73" si="45">10.5523*AO69^0.624-113.857</f>
        <v>197.67830065706644</v>
      </c>
      <c r="AU69" s="48">
        <f t="shared" ref="AU69:AU73" si="46">3.351*AP69^0.7688-28.9</f>
        <v>82.183188106073175</v>
      </c>
      <c r="AV69" s="257"/>
      <c r="AW69" s="257"/>
      <c r="AX69" s="257"/>
      <c r="AY69" s="257"/>
      <c r="AZ69" s="257"/>
      <c r="BA69" s="257"/>
      <c r="BB69" s="257"/>
      <c r="BC69" s="257"/>
      <c r="BD69" s="257"/>
      <c r="BE69" s="257"/>
      <c r="BF69" s="257"/>
      <c r="BG69" s="257"/>
      <c r="BH69" s="257"/>
      <c r="BI69" s="290"/>
      <c r="BJ69" s="290"/>
      <c r="BK69" s="257"/>
      <c r="BL69" s="257">
        <f t="shared" ref="BL69:BL73" si="47">BK69*10^6</f>
        <v>0</v>
      </c>
      <c r="BM69" s="257" t="e">
        <f>#REF!</f>
        <v>#REF!</v>
      </c>
      <c r="BN69" s="257"/>
      <c r="BO69" s="257"/>
      <c r="BP69" s="257">
        <f t="shared" ref="BP69:BP73" si="48">BO69*10^6</f>
        <v>0</v>
      </c>
      <c r="BQ69" s="257" t="e">
        <f>#REF!</f>
        <v>#REF!</v>
      </c>
      <c r="BR69" s="257"/>
      <c r="BS69" s="257"/>
      <c r="BT69" s="257"/>
      <c r="BU69" s="255"/>
    </row>
    <row r="70" spans="1:73" s="42" customFormat="1" ht="55.2" customHeight="1" x14ac:dyDescent="0.3">
      <c r="A70" s="44">
        <v>67</v>
      </c>
      <c r="B70" s="45">
        <v>840</v>
      </c>
      <c r="C70" s="45" t="s">
        <v>64</v>
      </c>
      <c r="D70" s="45">
        <v>40000</v>
      </c>
      <c r="E70" s="44">
        <v>0.56000000000000005</v>
      </c>
      <c r="F70" s="37">
        <v>0.28599999999999998</v>
      </c>
      <c r="G70" s="37">
        <v>0.19700000000000001</v>
      </c>
      <c r="H70" s="37">
        <v>0.16800000000000001</v>
      </c>
      <c r="I70" s="37">
        <v>0.13100000000000001</v>
      </c>
      <c r="J70" s="37">
        <v>8.7999999999999995E-2</v>
      </c>
      <c r="K70" s="37">
        <v>7.5999999999999998E-2</v>
      </c>
      <c r="L70" s="37">
        <v>0.06</v>
      </c>
      <c r="M70" s="37" t="str">
        <f t="shared" si="0"/>
        <v>0.286,0.197,0.168,0.131,0.088,0.076,0.06</v>
      </c>
      <c r="N70" s="37" t="s">
        <v>59</v>
      </c>
      <c r="O70" s="37"/>
      <c r="P70" s="38">
        <f t="shared" si="33"/>
        <v>840</v>
      </c>
      <c r="Q70" s="36">
        <f t="shared" ref="Q70:Q73" si="49">+P70-P69</f>
        <v>0</v>
      </c>
      <c r="R70" s="37">
        <f t="shared" si="34"/>
        <v>0.11799999999999997</v>
      </c>
      <c r="S70" s="36">
        <f t="shared" ref="S70:S73" si="50">+S69+1</f>
        <v>67</v>
      </c>
      <c r="T70" s="36">
        <f t="shared" ref="T70:T73" si="51">+P70-P69</f>
        <v>0</v>
      </c>
      <c r="U70" s="36">
        <f t="shared" ref="U70:U73" si="52">+T70+U69</f>
        <v>840</v>
      </c>
      <c r="V70" s="39">
        <f t="shared" ref="V70:V73" si="53">(R70+R69)/2</f>
        <v>9.1999999999999985E-2</v>
      </c>
      <c r="W70" s="39">
        <f t="shared" si="35"/>
        <v>0</v>
      </c>
      <c r="X70" s="37">
        <f t="shared" ref="X70:X73" si="54">+X69+W70</f>
        <v>50.837499999999999</v>
      </c>
      <c r="Y70" s="39">
        <f t="shared" ref="Y70:Y73" si="55">X70-(($X$2/$U$2)*U70)</f>
        <v>0</v>
      </c>
      <c r="Z70" s="37"/>
      <c r="AA70" s="44">
        <v>0.35</v>
      </c>
      <c r="AB70" s="44">
        <v>0.35</v>
      </c>
      <c r="AC70" s="44">
        <v>0.35</v>
      </c>
      <c r="AD70" s="44" t="s">
        <v>60</v>
      </c>
      <c r="AE70" s="44">
        <f t="shared" si="36"/>
        <v>186.45999999999998</v>
      </c>
      <c r="AF70" s="44">
        <f t="shared" si="37"/>
        <v>227.88</v>
      </c>
      <c r="AG70" s="45" t="str">
        <f t="shared" si="38"/>
        <v>186.46 227.88</v>
      </c>
      <c r="AH70" s="44">
        <v>12</v>
      </c>
      <c r="AI70" s="47">
        <f t="shared" si="39"/>
        <v>77.710000000000008</v>
      </c>
      <c r="AJ70" s="47">
        <f t="shared" si="40"/>
        <v>94.97</v>
      </c>
      <c r="AK70" s="45" t="str">
        <f t="shared" si="41"/>
        <v>77.71 94.97</v>
      </c>
      <c r="AL70" s="36">
        <f t="shared" si="42"/>
        <v>145</v>
      </c>
      <c r="AM70" s="36">
        <f t="shared" si="43"/>
        <v>250</v>
      </c>
      <c r="AN70" s="44">
        <v>2382.3000000000002</v>
      </c>
      <c r="AO70" s="44">
        <v>227.4</v>
      </c>
      <c r="AP70" s="44">
        <v>94.9</v>
      </c>
      <c r="AQ70" s="35">
        <v>35</v>
      </c>
      <c r="AR70" s="46">
        <f t="shared" si="12"/>
        <v>1</v>
      </c>
      <c r="AS70" s="47">
        <f t="shared" si="44"/>
        <v>2382.3000000000002</v>
      </c>
      <c r="AT70" s="47">
        <f t="shared" si="45"/>
        <v>198.02073885954385</v>
      </c>
      <c r="AU70" s="48">
        <f t="shared" si="46"/>
        <v>82.093281630882302</v>
      </c>
      <c r="AV70" s="257"/>
      <c r="AW70" s="257"/>
      <c r="AX70" s="257"/>
      <c r="AY70" s="257"/>
      <c r="AZ70" s="257"/>
      <c r="BA70" s="257"/>
      <c r="BB70" s="257"/>
      <c r="BC70" s="257"/>
      <c r="BD70" s="257"/>
      <c r="BE70" s="257"/>
      <c r="BF70" s="257"/>
      <c r="BG70" s="257"/>
      <c r="BH70" s="257"/>
      <c r="BI70" s="290"/>
      <c r="BJ70" s="290"/>
      <c r="BK70" s="257"/>
      <c r="BL70" s="257">
        <f t="shared" si="47"/>
        <v>0</v>
      </c>
      <c r="BM70" s="257" t="e">
        <f>#REF!</f>
        <v>#REF!</v>
      </c>
      <c r="BN70" s="257"/>
      <c r="BO70" s="257"/>
      <c r="BP70" s="257">
        <f t="shared" si="48"/>
        <v>0</v>
      </c>
      <c r="BQ70" s="257" t="e">
        <f>#REF!</f>
        <v>#REF!</v>
      </c>
      <c r="BR70" s="257"/>
      <c r="BS70" s="257"/>
      <c r="BT70" s="257"/>
      <c r="BU70" s="255"/>
    </row>
    <row r="71" spans="1:73" s="42" customFormat="1" ht="55.2" customHeight="1" x14ac:dyDescent="0.3">
      <c r="A71" s="44">
        <v>68</v>
      </c>
      <c r="B71" s="45">
        <v>840</v>
      </c>
      <c r="C71" s="45" t="s">
        <v>65</v>
      </c>
      <c r="D71" s="45">
        <v>40000</v>
      </c>
      <c r="E71" s="44">
        <v>0.56000000000000005</v>
      </c>
      <c r="F71" s="37">
        <v>0.16600000000000001</v>
      </c>
      <c r="G71" s="37">
        <v>0.12</v>
      </c>
      <c r="H71" s="37">
        <v>9.5000000000000001E-2</v>
      </c>
      <c r="I71" s="37">
        <v>6.2E-2</v>
      </c>
      <c r="J71" s="37">
        <v>4.4999999999999998E-2</v>
      </c>
      <c r="K71" s="37">
        <v>3.7999999999999999E-2</v>
      </c>
      <c r="L71" s="37">
        <v>2.1999999999999999E-2</v>
      </c>
      <c r="M71" s="37" t="str">
        <f t="shared" si="0"/>
        <v>0.166,0.12,0.095,0.062,0.045,0.038,0.022</v>
      </c>
      <c r="N71" s="37" t="s">
        <v>59</v>
      </c>
      <c r="O71" s="37"/>
      <c r="P71" s="38">
        <f t="shared" si="33"/>
        <v>840</v>
      </c>
      <c r="Q71" s="36">
        <f t="shared" si="49"/>
        <v>0</v>
      </c>
      <c r="R71" s="37">
        <f t="shared" si="34"/>
        <v>7.1000000000000008E-2</v>
      </c>
      <c r="S71" s="36">
        <f t="shared" si="50"/>
        <v>68</v>
      </c>
      <c r="T71" s="36">
        <f t="shared" si="51"/>
        <v>0</v>
      </c>
      <c r="U71" s="36">
        <f t="shared" si="52"/>
        <v>840</v>
      </c>
      <c r="V71" s="39">
        <f t="shared" si="53"/>
        <v>9.4499999999999987E-2</v>
      </c>
      <c r="W71" s="39">
        <f t="shared" si="35"/>
        <v>0</v>
      </c>
      <c r="X71" s="37">
        <f t="shared" si="54"/>
        <v>50.837499999999999</v>
      </c>
      <c r="Y71" s="39">
        <f t="shared" si="55"/>
        <v>0</v>
      </c>
      <c r="Z71" s="37"/>
      <c r="AA71" s="44">
        <v>0.35</v>
      </c>
      <c r="AB71" s="44">
        <v>0.35</v>
      </c>
      <c r="AC71" s="44">
        <v>0.35</v>
      </c>
      <c r="AD71" s="44" t="s">
        <v>60</v>
      </c>
      <c r="AE71" s="44">
        <f t="shared" si="36"/>
        <v>186.45999999999998</v>
      </c>
      <c r="AF71" s="44">
        <f t="shared" si="37"/>
        <v>227.88</v>
      </c>
      <c r="AG71" s="45" t="str">
        <f t="shared" si="38"/>
        <v>186.46 227.88</v>
      </c>
      <c r="AH71" s="44">
        <v>12</v>
      </c>
      <c r="AI71" s="47">
        <f t="shared" si="39"/>
        <v>77.710000000000008</v>
      </c>
      <c r="AJ71" s="47">
        <f t="shared" si="40"/>
        <v>94.97</v>
      </c>
      <c r="AK71" s="45" t="str">
        <f t="shared" si="41"/>
        <v>77.71 94.97</v>
      </c>
      <c r="AL71" s="36">
        <f t="shared" si="42"/>
        <v>145</v>
      </c>
      <c r="AM71" s="36">
        <f t="shared" si="43"/>
        <v>250</v>
      </c>
      <c r="AN71" s="44">
        <v>2385.5</v>
      </c>
      <c r="AO71" s="44">
        <v>227.9</v>
      </c>
      <c r="AP71" s="44">
        <v>95</v>
      </c>
      <c r="AQ71" s="35">
        <v>35</v>
      </c>
      <c r="AR71" s="46">
        <f t="shared" si="12"/>
        <v>1</v>
      </c>
      <c r="AS71" s="47">
        <f t="shared" si="44"/>
        <v>2385.5</v>
      </c>
      <c r="AT71" s="47">
        <f t="shared" si="45"/>
        <v>198.44846828724823</v>
      </c>
      <c r="AU71" s="48">
        <f t="shared" si="46"/>
        <v>82.183188106073175</v>
      </c>
      <c r="AV71" s="257"/>
      <c r="AW71" s="257"/>
      <c r="AX71" s="257"/>
      <c r="AY71" s="257"/>
      <c r="AZ71" s="257"/>
      <c r="BA71" s="257"/>
      <c r="BB71" s="257"/>
      <c r="BC71" s="257"/>
      <c r="BD71" s="257"/>
      <c r="BE71" s="257"/>
      <c r="BF71" s="257"/>
      <c r="BG71" s="257"/>
      <c r="BH71" s="257"/>
      <c r="BI71" s="290"/>
      <c r="BJ71" s="290"/>
      <c r="BK71" s="257"/>
      <c r="BL71" s="257">
        <f t="shared" si="47"/>
        <v>0</v>
      </c>
      <c r="BM71" s="257" t="e">
        <f>#REF!</f>
        <v>#REF!</v>
      </c>
      <c r="BN71" s="257" t="e">
        <f t="shared" ref="BN71" si="56">IF(BL71&lt;BM71,"Safe","Unsafe")</f>
        <v>#REF!</v>
      </c>
      <c r="BO71" s="257"/>
      <c r="BP71" s="257">
        <f t="shared" si="48"/>
        <v>0</v>
      </c>
      <c r="BQ71" s="257" t="e">
        <f>#REF!</f>
        <v>#REF!</v>
      </c>
      <c r="BR71" s="257" t="e">
        <f t="shared" ref="BR71" si="57">IF(BP71&lt;BQ71,"Safe","Unsafe")</f>
        <v>#REF!</v>
      </c>
      <c r="BS71" s="257"/>
      <c r="BT71" s="257"/>
      <c r="BU71" s="255"/>
    </row>
    <row r="72" spans="1:73" s="42" customFormat="1" ht="55.2" customHeight="1" x14ac:dyDescent="0.3">
      <c r="A72" s="44">
        <v>69</v>
      </c>
      <c r="B72" s="45">
        <v>840</v>
      </c>
      <c r="C72" s="45" t="s">
        <v>66</v>
      </c>
      <c r="D72" s="45">
        <v>40000</v>
      </c>
      <c r="E72" s="44">
        <v>0.56000000000000005</v>
      </c>
      <c r="F72" s="37">
        <v>0.18099999999999999</v>
      </c>
      <c r="G72" s="37">
        <v>0.13400000000000001</v>
      </c>
      <c r="H72" s="37">
        <v>0.11700000000000001</v>
      </c>
      <c r="I72" s="37">
        <v>9.2999999999999999E-2</v>
      </c>
      <c r="J72" s="37">
        <v>6.6000000000000003E-2</v>
      </c>
      <c r="K72" s="37">
        <v>5.5E-2</v>
      </c>
      <c r="L72" s="37">
        <v>4.1000000000000002E-2</v>
      </c>
      <c r="M72" s="37" t="str">
        <f t="shared" ref="M72:M73" si="58">CONCATENATE(F72,",",G72,",",H72,",",I72,",",J72,",",K72,",",L72)</f>
        <v>0.181,0.134,0.117,0.093,0.066,0.055,0.041</v>
      </c>
      <c r="N72" s="37" t="s">
        <v>59</v>
      </c>
      <c r="O72" s="37"/>
      <c r="P72" s="38">
        <f t="shared" si="33"/>
        <v>840</v>
      </c>
      <c r="Q72" s="36">
        <f t="shared" si="49"/>
        <v>0</v>
      </c>
      <c r="R72" s="37">
        <f t="shared" si="34"/>
        <v>6.3999999999999987E-2</v>
      </c>
      <c r="S72" s="36">
        <f t="shared" si="50"/>
        <v>69</v>
      </c>
      <c r="T72" s="36">
        <f t="shared" si="51"/>
        <v>0</v>
      </c>
      <c r="U72" s="36">
        <f t="shared" si="52"/>
        <v>840</v>
      </c>
      <c r="V72" s="39">
        <f t="shared" si="53"/>
        <v>6.7500000000000004E-2</v>
      </c>
      <c r="W72" s="39">
        <f t="shared" si="35"/>
        <v>0</v>
      </c>
      <c r="X72" s="37">
        <f t="shared" si="54"/>
        <v>50.837499999999999</v>
      </c>
      <c r="Y72" s="39">
        <f t="shared" si="55"/>
        <v>0</v>
      </c>
      <c r="Z72" s="37"/>
      <c r="AA72" s="44">
        <v>0.35</v>
      </c>
      <c r="AB72" s="44">
        <v>0.35</v>
      </c>
      <c r="AC72" s="44">
        <v>0.35</v>
      </c>
      <c r="AD72" s="44" t="s">
        <v>60</v>
      </c>
      <c r="AE72" s="44">
        <f t="shared" si="36"/>
        <v>186.45999999999998</v>
      </c>
      <c r="AF72" s="44">
        <f t="shared" si="37"/>
        <v>227.88</v>
      </c>
      <c r="AG72" s="45" t="str">
        <f t="shared" si="38"/>
        <v>186.46 227.88</v>
      </c>
      <c r="AH72" s="44">
        <v>12</v>
      </c>
      <c r="AI72" s="47">
        <f t="shared" si="39"/>
        <v>77.710000000000008</v>
      </c>
      <c r="AJ72" s="47">
        <f t="shared" si="40"/>
        <v>94.97</v>
      </c>
      <c r="AK72" s="45" t="str">
        <f t="shared" si="41"/>
        <v>77.71 94.97</v>
      </c>
      <c r="AL72" s="36">
        <f t="shared" si="42"/>
        <v>145</v>
      </c>
      <c r="AM72" s="36">
        <f t="shared" si="43"/>
        <v>250</v>
      </c>
      <c r="AN72" s="44">
        <v>2377.4</v>
      </c>
      <c r="AO72" s="44">
        <v>227.7</v>
      </c>
      <c r="AP72" s="44">
        <v>94.9</v>
      </c>
      <c r="AQ72" s="35">
        <v>35</v>
      </c>
      <c r="AR72" s="46">
        <f t="shared" si="12"/>
        <v>1</v>
      </c>
      <c r="AS72" s="47">
        <f t="shared" si="44"/>
        <v>2377.4</v>
      </c>
      <c r="AT72" s="47">
        <f t="shared" si="45"/>
        <v>198.27741889967663</v>
      </c>
      <c r="AU72" s="48">
        <f t="shared" si="46"/>
        <v>82.093281630882302</v>
      </c>
      <c r="AV72" s="257"/>
      <c r="AW72" s="257"/>
      <c r="AX72" s="257"/>
      <c r="AY72" s="257"/>
      <c r="AZ72" s="257"/>
      <c r="BA72" s="257"/>
      <c r="BB72" s="257"/>
      <c r="BC72" s="257"/>
      <c r="BD72" s="257"/>
      <c r="BE72" s="257"/>
      <c r="BF72" s="257"/>
      <c r="BG72" s="257"/>
      <c r="BH72" s="257"/>
      <c r="BI72" s="290"/>
      <c r="BJ72" s="290"/>
      <c r="BK72" s="257"/>
      <c r="BL72" s="257">
        <f t="shared" si="47"/>
        <v>0</v>
      </c>
      <c r="BM72" s="257" t="e">
        <f>#REF!</f>
        <v>#REF!</v>
      </c>
      <c r="BN72" s="257"/>
      <c r="BO72" s="257"/>
      <c r="BP72" s="257">
        <f t="shared" si="48"/>
        <v>0</v>
      </c>
      <c r="BQ72" s="257" t="e">
        <f>#REF!</f>
        <v>#REF!</v>
      </c>
      <c r="BR72" s="257"/>
      <c r="BS72" s="257"/>
      <c r="BT72" s="257"/>
      <c r="BU72" s="255"/>
    </row>
    <row r="73" spans="1:73" s="42" customFormat="1" ht="55.2" customHeight="1" x14ac:dyDescent="0.3">
      <c r="A73" s="44">
        <v>70</v>
      </c>
      <c r="B73" s="45">
        <v>840</v>
      </c>
      <c r="C73" s="45" t="s">
        <v>67</v>
      </c>
      <c r="D73" s="45">
        <v>40000</v>
      </c>
      <c r="E73" s="44">
        <v>0.56000000000000005</v>
      </c>
      <c r="F73" s="37">
        <v>0.27600000000000002</v>
      </c>
      <c r="G73" s="37">
        <v>0.22</v>
      </c>
      <c r="H73" s="37">
        <v>0.193</v>
      </c>
      <c r="I73" s="37">
        <v>0.16200000000000001</v>
      </c>
      <c r="J73" s="37">
        <v>0.114</v>
      </c>
      <c r="K73" s="37">
        <v>9.5000000000000001E-2</v>
      </c>
      <c r="L73" s="37">
        <v>6.9000000000000006E-2</v>
      </c>
      <c r="M73" s="37" t="str">
        <f t="shared" si="58"/>
        <v>0.276,0.22,0.193,0.162,0.114,0.095,0.069</v>
      </c>
      <c r="N73" s="37" t="s">
        <v>59</v>
      </c>
      <c r="O73" s="37"/>
      <c r="P73" s="38">
        <f t="shared" si="33"/>
        <v>840</v>
      </c>
      <c r="Q73" s="36">
        <f t="shared" si="49"/>
        <v>0</v>
      </c>
      <c r="R73" s="37">
        <f t="shared" si="34"/>
        <v>8.3000000000000018E-2</v>
      </c>
      <c r="S73" s="36">
        <f t="shared" si="50"/>
        <v>70</v>
      </c>
      <c r="T73" s="36">
        <f t="shared" si="51"/>
        <v>0</v>
      </c>
      <c r="U73" s="36">
        <f t="shared" si="52"/>
        <v>840</v>
      </c>
      <c r="V73" s="39">
        <f t="shared" si="53"/>
        <v>7.350000000000001E-2</v>
      </c>
      <c r="W73" s="39">
        <f t="shared" si="35"/>
        <v>0</v>
      </c>
      <c r="X73" s="37">
        <f t="shared" si="54"/>
        <v>50.837499999999999</v>
      </c>
      <c r="Y73" s="39">
        <f t="shared" si="55"/>
        <v>0</v>
      </c>
      <c r="Z73" s="37"/>
      <c r="AA73" s="44">
        <v>0.35</v>
      </c>
      <c r="AB73" s="44">
        <v>0.35</v>
      </c>
      <c r="AC73" s="44">
        <v>0.35</v>
      </c>
      <c r="AD73" s="44" t="s">
        <v>60</v>
      </c>
      <c r="AE73" s="44">
        <f t="shared" si="36"/>
        <v>186.45999999999998</v>
      </c>
      <c r="AF73" s="44">
        <f t="shared" si="37"/>
        <v>227.88</v>
      </c>
      <c r="AG73" s="45" t="str">
        <f t="shared" si="38"/>
        <v>186.46 227.88</v>
      </c>
      <c r="AH73" s="44">
        <v>12</v>
      </c>
      <c r="AI73" s="47">
        <f t="shared" si="39"/>
        <v>77.710000000000008</v>
      </c>
      <c r="AJ73" s="47">
        <f t="shared" si="40"/>
        <v>94.97</v>
      </c>
      <c r="AK73" s="45" t="str">
        <f t="shared" si="41"/>
        <v>77.71 94.97</v>
      </c>
      <c r="AL73" s="36">
        <f t="shared" si="42"/>
        <v>145</v>
      </c>
      <c r="AM73" s="36">
        <f t="shared" si="43"/>
        <v>250</v>
      </c>
      <c r="AN73" s="44">
        <v>2400</v>
      </c>
      <c r="AO73" s="44">
        <v>227.6</v>
      </c>
      <c r="AP73" s="44">
        <v>95</v>
      </c>
      <c r="AQ73" s="35">
        <v>35</v>
      </c>
      <c r="AR73" s="46">
        <f t="shared" ref="AR73" si="59">(1-0.238*LN(35))/(1-0.238*LN(AQ73))</f>
        <v>1</v>
      </c>
      <c r="AS73" s="47">
        <f t="shared" si="44"/>
        <v>2400</v>
      </c>
      <c r="AT73" s="47">
        <f t="shared" si="45"/>
        <v>198.19187302267594</v>
      </c>
      <c r="AU73" s="48">
        <f t="shared" si="46"/>
        <v>82.183188106073175</v>
      </c>
      <c r="AV73" s="258"/>
      <c r="AW73" s="258"/>
      <c r="AX73" s="258"/>
      <c r="AY73" s="258"/>
      <c r="AZ73" s="258"/>
      <c r="BA73" s="258"/>
      <c r="BB73" s="258"/>
      <c r="BC73" s="258"/>
      <c r="BD73" s="258"/>
      <c r="BE73" s="258"/>
      <c r="BF73" s="258"/>
      <c r="BG73" s="258"/>
      <c r="BH73" s="258"/>
      <c r="BI73" s="291"/>
      <c r="BJ73" s="291"/>
      <c r="BK73" s="258"/>
      <c r="BL73" s="258">
        <f t="shared" si="47"/>
        <v>0</v>
      </c>
      <c r="BM73" s="258" t="e">
        <f>#REF!</f>
        <v>#REF!</v>
      </c>
      <c r="BN73" s="258"/>
      <c r="BO73" s="258"/>
      <c r="BP73" s="258">
        <f t="shared" si="48"/>
        <v>0</v>
      </c>
      <c r="BQ73" s="258" t="e">
        <f>#REF!</f>
        <v>#REF!</v>
      </c>
      <c r="BR73" s="258"/>
      <c r="BS73" s="258"/>
      <c r="BT73" s="258"/>
      <c r="BU73" s="255"/>
    </row>
    <row r="74" spans="1:73" ht="34.200000000000003" customHeight="1" x14ac:dyDescent="0.3">
      <c r="A74" s="18"/>
      <c r="B74" s="19"/>
      <c r="C74" s="19"/>
      <c r="D74" s="19"/>
      <c r="E74" s="18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  <c r="Q74" s="22"/>
      <c r="R74" s="20"/>
      <c r="S74" s="22"/>
      <c r="T74" s="22"/>
      <c r="U74" s="22">
        <f>SUM(U4:U73)</f>
        <v>29550</v>
      </c>
      <c r="V74" s="23"/>
      <c r="W74" s="23"/>
      <c r="X74" s="20"/>
      <c r="Y74" s="23"/>
      <c r="Z74" s="20"/>
      <c r="AA74" s="18"/>
      <c r="AB74" s="18"/>
      <c r="AC74" s="18"/>
      <c r="AD74" s="18"/>
      <c r="AE74" s="18"/>
      <c r="AF74" s="18"/>
      <c r="AG74" s="19"/>
      <c r="AH74" s="18"/>
      <c r="AI74" s="24"/>
      <c r="AJ74" s="24"/>
      <c r="AK74" s="19"/>
      <c r="AL74" s="22"/>
      <c r="AM74" s="22"/>
      <c r="AN74" s="18"/>
      <c r="AO74" s="18"/>
      <c r="AP74" s="18"/>
      <c r="AQ74" s="25"/>
      <c r="AR74" s="26"/>
      <c r="AS74" s="24"/>
      <c r="AT74" s="24"/>
      <c r="AU74" s="24"/>
      <c r="AV74" s="17"/>
      <c r="AW74" s="17"/>
      <c r="AX74" s="17"/>
      <c r="AY74" s="17"/>
      <c r="AZ74" s="17"/>
      <c r="BA74" s="29"/>
      <c r="BB74" s="17"/>
      <c r="BC74" s="17"/>
      <c r="BD74" s="17"/>
      <c r="BE74" s="17"/>
      <c r="BF74" s="17"/>
      <c r="BG74" s="17"/>
      <c r="BH74" s="17"/>
      <c r="BI74" s="17"/>
      <c r="BJ74" s="27"/>
      <c r="BK74" s="28"/>
      <c r="BL74" s="25"/>
      <c r="BM74" s="24"/>
      <c r="BN74" s="24"/>
      <c r="BO74" s="24"/>
      <c r="BP74" s="25"/>
      <c r="BQ74" s="24"/>
      <c r="BU74" s="255"/>
    </row>
    <row r="75" spans="1:73" ht="34.200000000000003" customHeight="1" x14ac:dyDescent="0.3">
      <c r="A75" s="18"/>
      <c r="B75" s="19"/>
      <c r="C75" s="19"/>
      <c r="D75" s="19"/>
      <c r="E75" s="18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  <c r="Q75" s="22"/>
      <c r="R75" s="20"/>
      <c r="S75" s="22"/>
      <c r="T75" s="22"/>
      <c r="U75" s="22"/>
      <c r="V75" s="23"/>
      <c r="W75" s="23"/>
      <c r="X75" s="20"/>
      <c r="Y75" s="23"/>
      <c r="Z75" s="20"/>
      <c r="AA75" s="18"/>
      <c r="AB75" s="18"/>
      <c r="AC75" s="18"/>
      <c r="AD75" s="18"/>
      <c r="AE75" s="18"/>
      <c r="AF75" s="18"/>
      <c r="AG75" s="19"/>
      <c r="AH75" s="18"/>
      <c r="AI75" s="24"/>
      <c r="AJ75" s="24"/>
      <c r="AK75" s="19"/>
      <c r="AL75" s="22"/>
      <c r="AM75" s="22"/>
      <c r="AN75" s="18"/>
      <c r="AO75" s="18"/>
      <c r="AP75" s="18"/>
      <c r="AQ75" s="25"/>
      <c r="AR75" s="26"/>
      <c r="AS75" s="24"/>
      <c r="AT75" s="24"/>
      <c r="AU75" s="24"/>
      <c r="AV75" s="17"/>
      <c r="AW75" s="17"/>
      <c r="AX75" s="17"/>
      <c r="AY75" s="32"/>
      <c r="AZ75" s="17"/>
      <c r="BA75" s="29"/>
      <c r="BB75" s="17"/>
      <c r="BC75" s="32"/>
      <c r="BD75" s="17"/>
      <c r="BE75" s="17"/>
      <c r="BF75" s="17"/>
      <c r="BG75" s="17"/>
      <c r="BH75" s="17"/>
      <c r="BI75" s="17"/>
      <c r="BJ75" s="27"/>
      <c r="BK75" s="28"/>
      <c r="BL75" s="25"/>
      <c r="BM75" s="24"/>
      <c r="BN75" s="24"/>
      <c r="BO75" s="24"/>
      <c r="BP75" s="25"/>
      <c r="BQ75" s="24"/>
      <c r="BU75" s="255"/>
    </row>
    <row r="76" spans="1:73" ht="34.200000000000003" customHeight="1" x14ac:dyDescent="0.3">
      <c r="A76" s="18"/>
      <c r="B76" s="19"/>
      <c r="C76" s="19"/>
      <c r="D76" s="19"/>
      <c r="E76" s="18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  <c r="Q76" s="22"/>
      <c r="R76" s="20"/>
      <c r="S76" s="22"/>
      <c r="T76" s="22"/>
      <c r="U76" s="22"/>
      <c r="V76" s="23"/>
      <c r="W76" s="23"/>
      <c r="X76" s="20"/>
      <c r="Y76" s="23"/>
      <c r="Z76" s="20"/>
      <c r="AA76" s="18"/>
      <c r="AB76" s="18"/>
      <c r="AC76" s="18"/>
      <c r="AD76" s="18"/>
      <c r="AE76" s="18"/>
      <c r="AF76" s="18"/>
      <c r="AG76" s="19"/>
      <c r="AH76" s="18"/>
      <c r="AI76" s="24"/>
      <c r="AJ76" s="24"/>
      <c r="AK76" s="19"/>
      <c r="AL76" s="22"/>
      <c r="AM76" s="22"/>
      <c r="AN76" s="18"/>
      <c r="AO76" s="18"/>
      <c r="AP76" s="18"/>
      <c r="AQ76" s="25"/>
      <c r="AR76" s="26"/>
      <c r="AS76" s="24"/>
      <c r="AT76" s="24"/>
      <c r="AU76" s="24"/>
      <c r="AV76" s="17"/>
      <c r="AW76" s="17"/>
      <c r="AX76" s="17"/>
      <c r="AY76" s="32"/>
      <c r="AZ76" s="17"/>
      <c r="BA76" s="29"/>
      <c r="BB76" s="17"/>
      <c r="BC76" s="32"/>
      <c r="BD76" s="17"/>
      <c r="BE76" s="17"/>
      <c r="BF76" s="17"/>
      <c r="BG76" s="17"/>
      <c r="BH76" s="17"/>
      <c r="BI76" s="17"/>
      <c r="BJ76" s="27"/>
      <c r="BK76" s="28"/>
      <c r="BL76" s="25"/>
      <c r="BM76" s="24"/>
      <c r="BN76" s="24"/>
      <c r="BO76" s="24"/>
      <c r="BP76" s="25"/>
      <c r="BQ76" s="24"/>
      <c r="BU76" s="255"/>
    </row>
    <row r="77" spans="1:73" ht="18" x14ac:dyDescent="0.3">
      <c r="C77" s="16" t="s">
        <v>12</v>
      </c>
      <c r="F77" s="15">
        <v>0.11899999999999999</v>
      </c>
      <c r="G77" s="15">
        <v>0.09</v>
      </c>
      <c r="H77" s="15">
        <v>7.2999999999999995E-2</v>
      </c>
      <c r="I77" s="15">
        <v>5.7000000000000002E-2</v>
      </c>
      <c r="J77" s="15">
        <v>0.04</v>
      </c>
      <c r="K77" s="15">
        <v>3.3000000000000002E-2</v>
      </c>
      <c r="L77" s="15">
        <v>2.6000000000000002E-2</v>
      </c>
      <c r="AL77" s="22"/>
      <c r="AM77" s="22"/>
      <c r="AQ77" s="25"/>
      <c r="BA77" s="29"/>
      <c r="BE77" s="17"/>
      <c r="BI77" s="17"/>
      <c r="BU77" s="255"/>
    </row>
    <row r="78" spans="1:73" x14ac:dyDescent="0.3">
      <c r="BU78" s="255"/>
    </row>
    <row r="94" spans="61:61" x14ac:dyDescent="0.3">
      <c r="BI94" s="4">
        <f>1622*12</f>
        <v>19464</v>
      </c>
    </row>
  </sheetData>
  <autoFilter ref="C1:C77" xr:uid="{00000000-0009-0000-0000-000009000000}"/>
  <mergeCells count="72">
    <mergeCell ref="BU65:BU78"/>
    <mergeCell ref="BJ49:BJ73"/>
    <mergeCell ref="BK49:BK73"/>
    <mergeCell ref="BL49:BL73"/>
    <mergeCell ref="BM49:BM73"/>
    <mergeCell ref="BN49:BN73"/>
    <mergeCell ref="BO49:BO73"/>
    <mergeCell ref="BP49:BP73"/>
    <mergeCell ref="BQ49:BQ73"/>
    <mergeCell ref="BR49:BR73"/>
    <mergeCell ref="BS49:BS73"/>
    <mergeCell ref="BT49:BT73"/>
    <mergeCell ref="BD49:BD73"/>
    <mergeCell ref="BE49:BE73"/>
    <mergeCell ref="BF49:BF73"/>
    <mergeCell ref="BG49:BG73"/>
    <mergeCell ref="BH49:BH73"/>
    <mergeCell ref="BI49:BI73"/>
    <mergeCell ref="BS4:BS48"/>
    <mergeCell ref="BT4:BT48"/>
    <mergeCell ref="AV49:AV73"/>
    <mergeCell ref="AW49:AW73"/>
    <mergeCell ref="AX49:AX73"/>
    <mergeCell ref="AY49:AY73"/>
    <mergeCell ref="AZ49:AZ73"/>
    <mergeCell ref="BA49:BA73"/>
    <mergeCell ref="BB49:BB73"/>
    <mergeCell ref="BC49:BC73"/>
    <mergeCell ref="BM4:BM48"/>
    <mergeCell ref="BN4:BN48"/>
    <mergeCell ref="BO4:BO48"/>
    <mergeCell ref="BP4:BP48"/>
    <mergeCell ref="BQ4:BQ48"/>
    <mergeCell ref="BL2:BR2"/>
    <mergeCell ref="BA4:BA48"/>
    <mergeCell ref="BB4:BB48"/>
    <mergeCell ref="BC4:BC48"/>
    <mergeCell ref="BD4:BD48"/>
    <mergeCell ref="BE4:BE48"/>
    <mergeCell ref="BR4:BR48"/>
    <mergeCell ref="BG4:BG48"/>
    <mergeCell ref="BH4:BH48"/>
    <mergeCell ref="BI4:BI48"/>
    <mergeCell ref="BJ4:BJ48"/>
    <mergeCell ref="BK4:BK48"/>
    <mergeCell ref="BL4:BL48"/>
    <mergeCell ref="AZ2:BF2"/>
    <mergeCell ref="BF4:BF48"/>
    <mergeCell ref="BG2:BH2"/>
    <mergeCell ref="BI2:BI3"/>
    <mergeCell ref="BJ2:BJ3"/>
    <mergeCell ref="AV4:AV48"/>
    <mergeCell ref="AW4:AW48"/>
    <mergeCell ref="AX4:AX48"/>
    <mergeCell ref="AY4:AY48"/>
    <mergeCell ref="AZ4:AZ48"/>
    <mergeCell ref="A1:BT1"/>
    <mergeCell ref="A2:A3"/>
    <mergeCell ref="B2:B3"/>
    <mergeCell ref="C2:C3"/>
    <mergeCell ref="D2:D3"/>
    <mergeCell ref="E2:E3"/>
    <mergeCell ref="F2:L2"/>
    <mergeCell ref="AA2:AC2"/>
    <mergeCell ref="AD2:AK2"/>
    <mergeCell ref="AL2:AM2"/>
    <mergeCell ref="AN2:AP2"/>
    <mergeCell ref="AQ2:AQ3"/>
    <mergeCell ref="AR2:AR3"/>
    <mergeCell ref="AS2:AU2"/>
    <mergeCell ref="AV2:AX2"/>
    <mergeCell ref="BS2:BT2"/>
  </mergeCells>
  <printOptions horizontalCentered="1"/>
  <pageMargins left="0.25" right="0.2" top="0.75" bottom="0.75" header="0.3" footer="0.3"/>
  <pageSetup paperSize="8" scale="25" fitToHeight="100" orientation="landscape" horizontalDpi="1200" verticalDpi="1200" r:id="rId1"/>
  <headerFooter>
    <oddHeader>&amp;C&amp;20 &amp;R&amp;16ANNEXURE 1</oddHeader>
  </headerFooter>
  <rowBreaks count="1" manualBreakCount="1">
    <brk id="48" max="7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22"/>
  <sheetViews>
    <sheetView topLeftCell="A75" workbookViewId="0">
      <selection activeCell="D1" sqref="D1:D222"/>
    </sheetView>
  </sheetViews>
  <sheetFormatPr defaultColWidth="8.88671875" defaultRowHeight="14.4" x14ac:dyDescent="0.3"/>
  <cols>
    <col min="1" max="16384" width="8.88671875" style="1"/>
  </cols>
  <sheetData>
    <row r="1" spans="1:11" x14ac:dyDescent="0.3">
      <c r="A1" s="1">
        <v>108000</v>
      </c>
      <c r="B1" s="1" t="s">
        <v>12</v>
      </c>
      <c r="C1" s="1" t="s">
        <v>81</v>
      </c>
      <c r="D1" s="1">
        <v>42</v>
      </c>
      <c r="E1" s="1">
        <v>0.39600000000000002</v>
      </c>
      <c r="F1" s="1">
        <v>0.30599999999999999</v>
      </c>
      <c r="G1" s="1">
        <v>0.26100000000000001</v>
      </c>
      <c r="H1" s="1">
        <v>0.19800000000000001</v>
      </c>
      <c r="I1" s="1">
        <v>0.11</v>
      </c>
      <c r="J1" s="1">
        <v>0.08</v>
      </c>
      <c r="K1" s="1">
        <v>4.3999999999999997E-2</v>
      </c>
    </row>
    <row r="2" spans="1:11" x14ac:dyDescent="0.3">
      <c r="A2" s="1">
        <v>108000</v>
      </c>
      <c r="B2" s="1" t="s">
        <v>12</v>
      </c>
      <c r="C2" s="1" t="s">
        <v>83</v>
      </c>
      <c r="D2" s="1">
        <v>34</v>
      </c>
      <c r="E2" s="1">
        <v>0.27700000000000002</v>
      </c>
      <c r="F2" s="1">
        <v>0.20699999999999999</v>
      </c>
      <c r="G2" s="1">
        <v>0.17399999999999999</v>
      </c>
      <c r="H2" s="1">
        <v>0.13300000000000001</v>
      </c>
      <c r="I2" s="1">
        <v>8.1000000000000003E-2</v>
      </c>
      <c r="J2" s="1">
        <v>6.0999999999999999E-2</v>
      </c>
      <c r="K2" s="1">
        <v>3.5000000000000003E-2</v>
      </c>
    </row>
    <row r="3" spans="1:11" x14ac:dyDescent="0.3">
      <c r="A3" s="1">
        <v>108315</v>
      </c>
      <c r="B3" s="1" t="s">
        <v>12</v>
      </c>
      <c r="C3" s="1" t="s">
        <v>83</v>
      </c>
      <c r="D3" s="1">
        <v>34</v>
      </c>
      <c r="E3" s="1">
        <v>0.23400000000000001</v>
      </c>
      <c r="F3" s="1">
        <v>0.192</v>
      </c>
      <c r="G3" s="1">
        <v>0.16700000000000001</v>
      </c>
      <c r="H3" s="1">
        <v>0.13200000000000001</v>
      </c>
      <c r="I3" s="1">
        <v>8.6999999999999994E-2</v>
      </c>
      <c r="J3" s="1">
        <v>6.9000000000000006E-2</v>
      </c>
      <c r="K3" s="1">
        <v>4.7E-2</v>
      </c>
    </row>
    <row r="4" spans="1:11" x14ac:dyDescent="0.3">
      <c r="A4" s="1">
        <v>108503</v>
      </c>
      <c r="B4" s="1" t="s">
        <v>12</v>
      </c>
      <c r="C4" s="1" t="s">
        <v>81</v>
      </c>
      <c r="D4" s="1">
        <v>42</v>
      </c>
      <c r="E4" s="1">
        <v>0.46700000000000003</v>
      </c>
      <c r="F4" s="1">
        <v>0.36399999999999999</v>
      </c>
      <c r="G4" s="1">
        <v>0.30299999999999999</v>
      </c>
      <c r="H4" s="1">
        <v>0.21</v>
      </c>
      <c r="I4" s="1">
        <v>0.109</v>
      </c>
      <c r="J4" s="1">
        <v>7.9000000000000001E-2</v>
      </c>
      <c r="K4" s="1">
        <v>0.05</v>
      </c>
    </row>
    <row r="5" spans="1:11" x14ac:dyDescent="0.3">
      <c r="A5" s="1">
        <v>108507</v>
      </c>
      <c r="B5" s="1" t="s">
        <v>12</v>
      </c>
      <c r="C5" s="1" t="s">
        <v>83</v>
      </c>
      <c r="D5" s="1">
        <v>34</v>
      </c>
      <c r="E5" s="1">
        <v>0.38200000000000001</v>
      </c>
      <c r="F5" s="1">
        <v>0.30399999999999999</v>
      </c>
      <c r="G5" s="1">
        <v>0.254</v>
      </c>
      <c r="H5" s="1">
        <v>0.17499999999999999</v>
      </c>
      <c r="I5" s="1">
        <v>0.09</v>
      </c>
      <c r="J5" s="1">
        <v>6.3E-2</v>
      </c>
      <c r="K5" s="1">
        <v>3.9E-2</v>
      </c>
    </row>
    <row r="6" spans="1:11" x14ac:dyDescent="0.3">
      <c r="A6" s="1">
        <v>108753</v>
      </c>
      <c r="B6" s="1" t="s">
        <v>12</v>
      </c>
      <c r="C6" s="1" t="s">
        <v>83</v>
      </c>
      <c r="D6" s="1">
        <v>34</v>
      </c>
      <c r="E6" s="1">
        <v>0.435</v>
      </c>
      <c r="F6" s="1">
        <v>0.33400000000000002</v>
      </c>
      <c r="G6" s="1">
        <v>0.27100000000000002</v>
      </c>
      <c r="H6" s="1">
        <v>0.19700000000000001</v>
      </c>
      <c r="I6" s="1">
        <v>0.10100000000000001</v>
      </c>
      <c r="J6" s="1">
        <v>6.9000000000000006E-2</v>
      </c>
      <c r="K6" s="1">
        <v>3.9E-2</v>
      </c>
    </row>
    <row r="7" spans="1:11" x14ac:dyDescent="0.3">
      <c r="A7" s="1">
        <v>108985</v>
      </c>
      <c r="B7" s="1" t="s">
        <v>12</v>
      </c>
      <c r="C7" s="1" t="s">
        <v>83</v>
      </c>
      <c r="D7" s="1">
        <v>34</v>
      </c>
      <c r="E7" s="1">
        <v>0.52600000000000002</v>
      </c>
      <c r="F7" s="1">
        <v>0.41</v>
      </c>
      <c r="G7" s="1">
        <v>0.33900000000000002</v>
      </c>
      <c r="H7" s="1">
        <v>0.247</v>
      </c>
      <c r="I7" s="1">
        <v>0.13200000000000001</v>
      </c>
      <c r="J7" s="1">
        <v>9.6000000000000002E-2</v>
      </c>
      <c r="K7" s="1">
        <v>5.2999999999999999E-2</v>
      </c>
    </row>
    <row r="8" spans="1:11" x14ac:dyDescent="0.3">
      <c r="A8" s="1">
        <v>108999</v>
      </c>
      <c r="B8" s="1" t="s">
        <v>12</v>
      </c>
      <c r="C8" s="1" t="s">
        <v>81</v>
      </c>
      <c r="D8" s="1">
        <v>42</v>
      </c>
      <c r="E8" s="1">
        <v>0.64800000000000002</v>
      </c>
      <c r="F8" s="1">
        <v>0.50600000000000001</v>
      </c>
      <c r="G8" s="1">
        <v>0.42299999999999999</v>
      </c>
      <c r="H8" s="1">
        <v>0.307</v>
      </c>
      <c r="I8" s="1">
        <v>0.155</v>
      </c>
      <c r="J8" s="1">
        <v>0.107</v>
      </c>
      <c r="K8" s="1">
        <v>0.06</v>
      </c>
    </row>
    <row r="9" spans="1:11" x14ac:dyDescent="0.3">
      <c r="A9" s="1">
        <v>109251</v>
      </c>
      <c r="B9" s="1" t="s">
        <v>12</v>
      </c>
      <c r="C9" s="1" t="s">
        <v>83</v>
      </c>
      <c r="D9" s="1">
        <v>34</v>
      </c>
      <c r="E9" s="1">
        <v>0.34599999999999997</v>
      </c>
      <c r="F9" s="1">
        <v>0.28699999999999998</v>
      </c>
      <c r="G9" s="1">
        <v>0.25</v>
      </c>
      <c r="H9" s="1">
        <v>0.19400000000000001</v>
      </c>
      <c r="I9" s="1">
        <v>0.11600000000000001</v>
      </c>
      <c r="J9" s="1">
        <v>8.5000000000000006E-2</v>
      </c>
      <c r="K9" s="1">
        <v>4.5999999999999999E-2</v>
      </c>
    </row>
    <row r="10" spans="1:11" x14ac:dyDescent="0.3">
      <c r="A10" s="1">
        <v>109507</v>
      </c>
      <c r="B10" s="1" t="s">
        <v>12</v>
      </c>
      <c r="C10" s="1" t="s">
        <v>83</v>
      </c>
      <c r="D10" s="1">
        <v>34</v>
      </c>
      <c r="E10" s="1">
        <v>0.44700000000000001</v>
      </c>
      <c r="F10" s="1">
        <v>0.36299999999999999</v>
      </c>
      <c r="G10" s="1">
        <v>0.309</v>
      </c>
      <c r="H10" s="1">
        <v>0.23100000000000001</v>
      </c>
      <c r="I10" s="1">
        <v>0.123</v>
      </c>
      <c r="J10" s="1">
        <v>8.1000000000000003E-2</v>
      </c>
      <c r="K10" s="1">
        <v>4.3000000000000003E-2</v>
      </c>
    </row>
    <row r="11" spans="1:11" x14ac:dyDescent="0.3">
      <c r="A11" s="1">
        <v>109521</v>
      </c>
      <c r="B11" s="1" t="s">
        <v>12</v>
      </c>
      <c r="C11" s="1" t="s">
        <v>81</v>
      </c>
      <c r="D11" s="1">
        <v>42</v>
      </c>
      <c r="E11" s="1">
        <v>0.38600000000000001</v>
      </c>
      <c r="F11" s="1">
        <v>0.318</v>
      </c>
      <c r="G11" s="1">
        <v>0.27</v>
      </c>
      <c r="H11" s="1">
        <v>0.2</v>
      </c>
      <c r="I11" s="1">
        <v>0.105</v>
      </c>
      <c r="J11" s="1">
        <v>7.1999999999999995E-2</v>
      </c>
      <c r="K11" s="1">
        <v>0.04</v>
      </c>
    </row>
    <row r="12" spans="1:11" x14ac:dyDescent="0.3">
      <c r="A12" s="1">
        <v>109753</v>
      </c>
      <c r="B12" s="1" t="s">
        <v>12</v>
      </c>
      <c r="C12" s="1" t="s">
        <v>83</v>
      </c>
      <c r="D12" s="1">
        <v>34</v>
      </c>
      <c r="E12" s="1">
        <v>0.38100000000000001</v>
      </c>
      <c r="F12" s="1">
        <v>0.28399999999999997</v>
      </c>
      <c r="G12" s="1">
        <v>0.23599999999999999</v>
      </c>
      <c r="H12" s="1">
        <v>0.16600000000000001</v>
      </c>
      <c r="I12" s="1">
        <v>8.2000000000000003E-2</v>
      </c>
      <c r="J12" s="1">
        <v>5.9000000000000004E-2</v>
      </c>
      <c r="K12" s="1">
        <v>3.6999999999999998E-2</v>
      </c>
    </row>
    <row r="13" spans="1:11" x14ac:dyDescent="0.3">
      <c r="A13" s="1">
        <v>109983</v>
      </c>
      <c r="B13" s="1" t="s">
        <v>12</v>
      </c>
      <c r="C13" s="1" t="s">
        <v>81</v>
      </c>
      <c r="D13" s="1">
        <v>42</v>
      </c>
      <c r="E13" s="1">
        <v>0.374</v>
      </c>
      <c r="F13" s="1">
        <v>0.29199999999999998</v>
      </c>
      <c r="G13" s="1">
        <v>0.23899999999999999</v>
      </c>
      <c r="H13" s="1">
        <v>0.16600000000000001</v>
      </c>
      <c r="I13" s="1">
        <v>0.08</v>
      </c>
      <c r="J13" s="1">
        <v>5.6000000000000001E-2</v>
      </c>
      <c r="K13" s="1">
        <v>3.6000000000000004E-2</v>
      </c>
    </row>
    <row r="14" spans="1:11" x14ac:dyDescent="0.3">
      <c r="A14" s="1">
        <v>110008</v>
      </c>
      <c r="B14" s="1" t="s">
        <v>12</v>
      </c>
      <c r="C14" s="1" t="s">
        <v>83</v>
      </c>
      <c r="D14" s="1">
        <v>34</v>
      </c>
      <c r="E14" s="1">
        <v>0.47399999999999998</v>
      </c>
      <c r="F14" s="1">
        <v>0.38300000000000001</v>
      </c>
      <c r="G14" s="1">
        <v>0.32200000000000001</v>
      </c>
      <c r="H14" s="1">
        <v>0.23100000000000001</v>
      </c>
      <c r="I14" s="1">
        <v>0.122</v>
      </c>
      <c r="J14" s="1">
        <v>8.6999999999999994E-2</v>
      </c>
      <c r="K14" s="1">
        <v>5.3999999999999999E-2</v>
      </c>
    </row>
    <row r="15" spans="1:11" x14ac:dyDescent="0.3">
      <c r="A15" s="1">
        <v>110259</v>
      </c>
      <c r="B15" s="1" t="s">
        <v>12</v>
      </c>
      <c r="C15" s="1" t="s">
        <v>83</v>
      </c>
      <c r="D15" s="1">
        <v>34</v>
      </c>
      <c r="E15" s="1">
        <v>0.32800000000000001</v>
      </c>
      <c r="F15" s="1">
        <v>0.25700000000000001</v>
      </c>
      <c r="G15" s="1">
        <v>0.217</v>
      </c>
      <c r="H15" s="1">
        <v>0.157</v>
      </c>
      <c r="I15" s="1">
        <v>8.5000000000000006E-2</v>
      </c>
      <c r="J15" s="1">
        <v>0.06</v>
      </c>
      <c r="K15" s="1">
        <v>3.6999999999999998E-2</v>
      </c>
    </row>
    <row r="16" spans="1:11" x14ac:dyDescent="0.3">
      <c r="A16" s="1">
        <v>110515</v>
      </c>
      <c r="B16" s="1" t="s">
        <v>12</v>
      </c>
      <c r="C16" s="1" t="s">
        <v>83</v>
      </c>
      <c r="D16" s="1">
        <v>34</v>
      </c>
      <c r="E16" s="1">
        <v>0.48299999999999998</v>
      </c>
      <c r="F16" s="1">
        <v>0.38600000000000001</v>
      </c>
      <c r="G16" s="1">
        <v>0.32700000000000001</v>
      </c>
      <c r="H16" s="1">
        <v>0.23899999999999999</v>
      </c>
      <c r="I16" s="1">
        <v>0.124</v>
      </c>
      <c r="J16" s="1">
        <v>8.5000000000000006E-2</v>
      </c>
      <c r="K16" s="1">
        <v>4.7E-2</v>
      </c>
    </row>
    <row r="17" spans="1:11" x14ac:dyDescent="0.3">
      <c r="A17" s="1">
        <v>110529</v>
      </c>
      <c r="B17" s="1" t="s">
        <v>12</v>
      </c>
      <c r="C17" s="1" t="s">
        <v>81</v>
      </c>
      <c r="D17" s="1">
        <v>42</v>
      </c>
      <c r="E17" s="1">
        <v>0.51700000000000002</v>
      </c>
      <c r="F17" s="1">
        <v>0.42099999999999999</v>
      </c>
      <c r="G17" s="1">
        <v>0.35599999999999998</v>
      </c>
      <c r="H17" s="1">
        <v>0.26200000000000001</v>
      </c>
      <c r="I17" s="1">
        <v>0.14000000000000001</v>
      </c>
      <c r="J17" s="1">
        <v>9.9000000000000005E-2</v>
      </c>
      <c r="K17" s="1">
        <v>5.6000000000000001E-2</v>
      </c>
    </row>
    <row r="18" spans="1:11" x14ac:dyDescent="0.3">
      <c r="A18" s="1">
        <v>110752</v>
      </c>
      <c r="B18" s="1" t="s">
        <v>12</v>
      </c>
      <c r="C18" s="1" t="s">
        <v>83</v>
      </c>
      <c r="D18" s="1">
        <v>34</v>
      </c>
      <c r="E18" s="1">
        <v>0.61299999999999999</v>
      </c>
      <c r="F18" s="1">
        <v>0.497</v>
      </c>
      <c r="G18" s="1">
        <v>0.43099999999999999</v>
      </c>
      <c r="H18" s="1">
        <v>0.32800000000000001</v>
      </c>
      <c r="I18" s="1">
        <v>0.188</v>
      </c>
      <c r="J18" s="1">
        <v>0.14100000000000001</v>
      </c>
      <c r="K18" s="1">
        <v>7.1999999999999995E-2</v>
      </c>
    </row>
    <row r="19" spans="1:11" x14ac:dyDescent="0.3">
      <c r="A19" s="1">
        <v>111004</v>
      </c>
      <c r="B19" s="1" t="s">
        <v>12</v>
      </c>
      <c r="C19" s="1" t="s">
        <v>83</v>
      </c>
      <c r="D19" s="1">
        <v>34</v>
      </c>
      <c r="E19" s="1">
        <v>0.63800000000000001</v>
      </c>
      <c r="F19" s="1">
        <v>0.504</v>
      </c>
      <c r="G19" s="1">
        <v>0.38900000000000001</v>
      </c>
      <c r="H19" s="1">
        <v>0.24299999999999999</v>
      </c>
      <c r="I19" s="1">
        <v>0.11899999999999999</v>
      </c>
      <c r="J19" s="1">
        <v>8.4000000000000005E-2</v>
      </c>
      <c r="K19" s="1">
        <v>4.8000000000000001E-2</v>
      </c>
    </row>
    <row r="20" spans="1:11" x14ac:dyDescent="0.3">
      <c r="A20" s="1">
        <v>111013</v>
      </c>
      <c r="B20" s="1" t="s">
        <v>12</v>
      </c>
      <c r="C20" s="1" t="s">
        <v>81</v>
      </c>
      <c r="D20" s="1">
        <v>42</v>
      </c>
      <c r="E20" s="1">
        <v>0.59099999999999997</v>
      </c>
      <c r="F20" s="1">
        <v>0.45600000000000002</v>
      </c>
      <c r="G20" s="1">
        <v>0.373</v>
      </c>
      <c r="H20" s="1">
        <v>0.25800000000000001</v>
      </c>
      <c r="I20" s="1">
        <v>0.128</v>
      </c>
      <c r="J20" s="1">
        <v>8.6000000000000007E-2</v>
      </c>
      <c r="K20" s="1">
        <v>4.9000000000000002E-2</v>
      </c>
    </row>
    <row r="21" spans="1:11" x14ac:dyDescent="0.3">
      <c r="A21" s="1">
        <v>111254</v>
      </c>
      <c r="B21" s="1" t="s">
        <v>12</v>
      </c>
      <c r="C21" s="1" t="s">
        <v>83</v>
      </c>
      <c r="D21" s="1">
        <v>34</v>
      </c>
      <c r="E21" s="1">
        <v>0.38900000000000001</v>
      </c>
      <c r="F21" s="1">
        <v>0.30499999999999999</v>
      </c>
      <c r="G21" s="1">
        <v>0.25800000000000001</v>
      </c>
      <c r="H21" s="1">
        <v>0.182</v>
      </c>
      <c r="I21" s="1">
        <v>9.9000000000000005E-2</v>
      </c>
      <c r="J21" s="1">
        <v>7.1999999999999995E-2</v>
      </c>
      <c r="K21" s="1">
        <v>4.7E-2</v>
      </c>
    </row>
    <row r="22" spans="1:11" x14ac:dyDescent="0.3">
      <c r="A22" s="1">
        <v>111497</v>
      </c>
      <c r="B22" s="1" t="s">
        <v>12</v>
      </c>
      <c r="C22" s="1" t="s">
        <v>81</v>
      </c>
      <c r="D22" s="1">
        <v>42</v>
      </c>
      <c r="E22" s="1">
        <v>0.47599999999999998</v>
      </c>
      <c r="F22" s="1">
        <v>0.39400000000000002</v>
      </c>
      <c r="G22" s="1">
        <v>0.33600000000000002</v>
      </c>
      <c r="H22" s="1">
        <v>0.246</v>
      </c>
      <c r="I22" s="1">
        <v>0.14799999999999999</v>
      </c>
      <c r="J22" s="1">
        <v>0.113</v>
      </c>
      <c r="K22" s="1">
        <v>7.3999999999999996E-2</v>
      </c>
    </row>
    <row r="23" spans="1:11" x14ac:dyDescent="0.3">
      <c r="A23" s="1">
        <v>111505</v>
      </c>
      <c r="B23" s="1" t="s">
        <v>12</v>
      </c>
      <c r="C23" s="1" t="s">
        <v>83</v>
      </c>
      <c r="D23" s="1">
        <v>34</v>
      </c>
      <c r="E23" s="1">
        <v>0.51500000000000001</v>
      </c>
      <c r="F23" s="1">
        <v>0.39</v>
      </c>
      <c r="G23" s="1">
        <v>0.316</v>
      </c>
      <c r="H23" s="1">
        <v>0.20899999999999999</v>
      </c>
      <c r="I23" s="1">
        <v>9.6000000000000002E-2</v>
      </c>
      <c r="J23" s="1">
        <v>6.3E-2</v>
      </c>
      <c r="K23" s="1">
        <v>3.7999999999999999E-2</v>
      </c>
    </row>
    <row r="24" spans="1:11" x14ac:dyDescent="0.3">
      <c r="A24" s="1">
        <v>111766</v>
      </c>
      <c r="B24" s="1" t="s">
        <v>12</v>
      </c>
      <c r="C24" s="1" t="s">
        <v>83</v>
      </c>
      <c r="D24" s="1">
        <v>34</v>
      </c>
      <c r="E24" s="1">
        <v>0.57699999999999996</v>
      </c>
      <c r="F24" s="1">
        <v>0.44700000000000001</v>
      </c>
      <c r="G24" s="1">
        <v>0.35799999999999998</v>
      </c>
      <c r="H24" s="1">
        <v>0.23899999999999999</v>
      </c>
      <c r="I24" s="1">
        <v>0.111</v>
      </c>
      <c r="J24" s="1">
        <v>7.6999999999999999E-2</v>
      </c>
      <c r="K24" s="1">
        <v>5.7000000000000002E-2</v>
      </c>
    </row>
    <row r="25" spans="1:11" x14ac:dyDescent="0.3">
      <c r="A25" s="1">
        <v>111989</v>
      </c>
      <c r="B25" s="1" t="s">
        <v>12</v>
      </c>
      <c r="C25" s="1" t="s">
        <v>81</v>
      </c>
      <c r="D25" s="1">
        <v>42</v>
      </c>
      <c r="E25" s="1">
        <v>0.53500000000000003</v>
      </c>
      <c r="F25" s="1">
        <v>0.41499999999999998</v>
      </c>
      <c r="G25" s="1">
        <v>0.34799999999999998</v>
      </c>
      <c r="H25" s="1">
        <v>0.245</v>
      </c>
      <c r="I25" s="1">
        <v>0.14000000000000001</v>
      </c>
      <c r="J25" s="1">
        <v>0.108</v>
      </c>
      <c r="K25" s="1">
        <v>7.4999999999999997E-2</v>
      </c>
    </row>
    <row r="26" spans="1:11" x14ac:dyDescent="0.3">
      <c r="A26" s="1">
        <v>112014</v>
      </c>
      <c r="B26" s="1" t="s">
        <v>12</v>
      </c>
      <c r="C26" s="1" t="s">
        <v>83</v>
      </c>
      <c r="D26" s="1">
        <v>34</v>
      </c>
      <c r="E26" s="1">
        <v>0.52100000000000002</v>
      </c>
      <c r="F26" s="1">
        <v>0.40899999999999997</v>
      </c>
      <c r="G26" s="1">
        <v>0.33100000000000002</v>
      </c>
      <c r="H26" s="1">
        <v>0.22600000000000001</v>
      </c>
      <c r="I26" s="1">
        <v>0.115</v>
      </c>
      <c r="J26" s="1">
        <v>8.4000000000000005E-2</v>
      </c>
      <c r="K26" s="1">
        <v>5.7000000000000002E-2</v>
      </c>
    </row>
    <row r="27" spans="1:11" x14ac:dyDescent="0.3">
      <c r="A27" s="1">
        <v>112254</v>
      </c>
      <c r="B27" s="1" t="s">
        <v>12</v>
      </c>
      <c r="C27" s="1" t="s">
        <v>83</v>
      </c>
      <c r="D27" s="1">
        <v>34</v>
      </c>
      <c r="E27" s="1">
        <v>0.53300000000000003</v>
      </c>
      <c r="F27" s="1">
        <v>0.40500000000000003</v>
      </c>
      <c r="G27" s="1">
        <v>0.32300000000000001</v>
      </c>
      <c r="H27" s="1">
        <v>0.214</v>
      </c>
      <c r="I27" s="1">
        <v>9.8000000000000004E-2</v>
      </c>
      <c r="J27" s="1">
        <v>6.8000000000000005E-2</v>
      </c>
      <c r="K27" s="1">
        <v>4.4999999999999998E-2</v>
      </c>
    </row>
    <row r="28" spans="1:11" x14ac:dyDescent="0.3">
      <c r="A28" s="1">
        <v>112514</v>
      </c>
      <c r="B28" s="1" t="s">
        <v>12</v>
      </c>
      <c r="C28" s="1" t="s">
        <v>83</v>
      </c>
      <c r="D28" s="1">
        <v>34</v>
      </c>
      <c r="E28" s="1">
        <v>0.64700000000000002</v>
      </c>
      <c r="F28" s="1">
        <v>0.46100000000000002</v>
      </c>
      <c r="G28" s="1">
        <v>0.35599999999999998</v>
      </c>
      <c r="H28" s="1">
        <v>0.23500000000000001</v>
      </c>
      <c r="I28" s="1">
        <v>0.12</v>
      </c>
      <c r="J28" s="1">
        <v>8.8999999999999996E-2</v>
      </c>
      <c r="K28" s="1">
        <v>5.8000000000000003E-2</v>
      </c>
    </row>
    <row r="29" spans="1:11" x14ac:dyDescent="0.3">
      <c r="A29" s="1">
        <v>112515</v>
      </c>
      <c r="B29" s="1" t="s">
        <v>12</v>
      </c>
      <c r="C29" s="1" t="s">
        <v>81</v>
      </c>
      <c r="D29" s="1">
        <v>42</v>
      </c>
      <c r="E29" s="1">
        <v>0.47299999999999998</v>
      </c>
      <c r="F29" s="1">
        <v>0.35899999999999999</v>
      </c>
      <c r="G29" s="1">
        <v>0.28999999999999998</v>
      </c>
      <c r="H29" s="1">
        <v>0.19700000000000001</v>
      </c>
      <c r="I29" s="1">
        <v>0.10200000000000001</v>
      </c>
      <c r="J29" s="1">
        <v>7.5999999999999998E-2</v>
      </c>
      <c r="K29" s="1">
        <v>0.05</v>
      </c>
    </row>
    <row r="30" spans="1:11" x14ac:dyDescent="0.3">
      <c r="A30" s="1">
        <v>112763</v>
      </c>
      <c r="B30" s="1" t="s">
        <v>12</v>
      </c>
      <c r="C30" s="1" t="s">
        <v>83</v>
      </c>
      <c r="D30" s="1">
        <v>34</v>
      </c>
      <c r="E30" s="1">
        <v>0.624</v>
      </c>
      <c r="F30" s="1">
        <v>0.46900000000000003</v>
      </c>
      <c r="G30" s="1">
        <v>0.36399999999999999</v>
      </c>
      <c r="H30" s="1">
        <v>0.224</v>
      </c>
      <c r="I30" s="1">
        <v>0.111</v>
      </c>
      <c r="J30" s="1">
        <v>0.08</v>
      </c>
      <c r="K30" s="1">
        <v>5.5E-2</v>
      </c>
    </row>
    <row r="31" spans="1:11" x14ac:dyDescent="0.3">
      <c r="A31" s="1">
        <v>112972</v>
      </c>
      <c r="B31" s="1" t="s">
        <v>12</v>
      </c>
      <c r="C31" s="1" t="s">
        <v>83</v>
      </c>
      <c r="D31" s="1">
        <v>34</v>
      </c>
      <c r="E31" s="1">
        <v>0.54900000000000004</v>
      </c>
      <c r="F31" s="1">
        <v>0.43</v>
      </c>
      <c r="G31" s="1">
        <v>0.35399999999999998</v>
      </c>
      <c r="H31" s="1">
        <v>0.247</v>
      </c>
      <c r="I31" s="1">
        <v>0.13900000000000001</v>
      </c>
      <c r="J31" s="1">
        <v>0.107</v>
      </c>
      <c r="K31" s="1">
        <v>7.1000000000000008E-2</v>
      </c>
    </row>
    <row r="32" spans="1:11" x14ac:dyDescent="0.3">
      <c r="A32" s="1">
        <v>113020</v>
      </c>
      <c r="B32" s="1" t="s">
        <v>12</v>
      </c>
      <c r="C32" s="1" t="s">
        <v>81</v>
      </c>
      <c r="D32" s="1">
        <v>42</v>
      </c>
      <c r="E32" s="1">
        <v>0.434</v>
      </c>
      <c r="F32" s="1">
        <v>0.31900000000000001</v>
      </c>
      <c r="G32" s="1">
        <v>0.255</v>
      </c>
      <c r="H32" s="1">
        <v>0.16500000000000001</v>
      </c>
      <c r="I32" s="1">
        <v>8.6000000000000007E-2</v>
      </c>
      <c r="J32" s="1">
        <v>6.6000000000000003E-2</v>
      </c>
      <c r="K32" s="1">
        <v>4.7E-2</v>
      </c>
    </row>
    <row r="33" spans="1:11" x14ac:dyDescent="0.3">
      <c r="A33" s="1">
        <v>113253</v>
      </c>
      <c r="B33" s="1" t="s">
        <v>12</v>
      </c>
      <c r="C33" s="1" t="s">
        <v>83</v>
      </c>
      <c r="D33" s="1">
        <v>34</v>
      </c>
      <c r="E33" s="1">
        <v>0.63700000000000001</v>
      </c>
      <c r="F33" s="1">
        <v>0.48399999999999999</v>
      </c>
      <c r="G33" s="1">
        <v>0.38500000000000001</v>
      </c>
      <c r="H33" s="1">
        <v>0.26300000000000001</v>
      </c>
      <c r="I33" s="1">
        <v>0.14299999999999999</v>
      </c>
      <c r="J33" s="1">
        <v>0.104</v>
      </c>
      <c r="K33" s="1">
        <v>6.5000000000000002E-2</v>
      </c>
    </row>
    <row r="34" spans="1:11" x14ac:dyDescent="0.3">
      <c r="A34" s="1">
        <v>113507</v>
      </c>
      <c r="B34" s="1" t="s">
        <v>12</v>
      </c>
      <c r="C34" s="1" t="s">
        <v>83</v>
      </c>
      <c r="D34" s="1">
        <v>34</v>
      </c>
      <c r="E34" s="1">
        <v>0.46500000000000002</v>
      </c>
      <c r="F34" s="1">
        <v>0.32700000000000001</v>
      </c>
      <c r="G34" s="1">
        <v>0.248</v>
      </c>
      <c r="H34" s="1">
        <v>0.152</v>
      </c>
      <c r="I34" s="1">
        <v>6.7000000000000004E-2</v>
      </c>
      <c r="J34" s="1">
        <v>4.9000000000000002E-2</v>
      </c>
      <c r="K34" s="1">
        <v>3.6000000000000004E-2</v>
      </c>
    </row>
    <row r="35" spans="1:11" x14ac:dyDescent="0.3">
      <c r="A35" s="1">
        <v>113518</v>
      </c>
      <c r="B35" s="1" t="s">
        <v>12</v>
      </c>
      <c r="C35" s="1" t="s">
        <v>81</v>
      </c>
      <c r="D35" s="1">
        <v>42</v>
      </c>
      <c r="E35" s="1">
        <v>0.45</v>
      </c>
      <c r="F35" s="1">
        <v>0.33700000000000002</v>
      </c>
      <c r="G35" s="1">
        <v>0.26500000000000001</v>
      </c>
      <c r="H35" s="1">
        <v>0.16900000000000001</v>
      </c>
      <c r="I35" s="1">
        <v>7.1000000000000008E-2</v>
      </c>
      <c r="J35" s="1">
        <v>0.05</v>
      </c>
      <c r="K35" s="1">
        <v>3.5000000000000003E-2</v>
      </c>
    </row>
    <row r="36" spans="1:11" x14ac:dyDescent="0.3">
      <c r="A36" s="1">
        <v>113765</v>
      </c>
      <c r="B36" s="1" t="s">
        <v>12</v>
      </c>
      <c r="C36" s="1" t="s">
        <v>83</v>
      </c>
      <c r="D36" s="1">
        <v>34</v>
      </c>
      <c r="E36" s="1">
        <v>0.50700000000000001</v>
      </c>
      <c r="F36" s="1">
        <v>0.38700000000000001</v>
      </c>
      <c r="G36" s="1">
        <v>0.30399999999999999</v>
      </c>
      <c r="H36" s="1">
        <v>0.193</v>
      </c>
      <c r="I36" s="1">
        <v>9.1999999999999998E-2</v>
      </c>
      <c r="J36" s="1">
        <v>6.8000000000000005E-2</v>
      </c>
      <c r="K36" s="1">
        <v>0.05</v>
      </c>
    </row>
    <row r="37" spans="1:11" x14ac:dyDescent="0.3">
      <c r="A37" s="1">
        <v>113983</v>
      </c>
      <c r="B37" s="1" t="s">
        <v>12</v>
      </c>
      <c r="C37" s="1" t="s">
        <v>81</v>
      </c>
      <c r="D37" s="1">
        <v>42</v>
      </c>
      <c r="E37" s="1">
        <v>0.38700000000000001</v>
      </c>
      <c r="F37" s="1">
        <v>0.29799999999999999</v>
      </c>
      <c r="G37" s="1">
        <v>0.245</v>
      </c>
      <c r="H37" s="1">
        <v>0.17799999999999999</v>
      </c>
      <c r="I37" s="1">
        <v>0.108</v>
      </c>
      <c r="J37" s="1">
        <v>8.5000000000000006E-2</v>
      </c>
      <c r="K37" s="1">
        <v>5.9000000000000004E-2</v>
      </c>
    </row>
    <row r="38" spans="1:11" x14ac:dyDescent="0.3">
      <c r="A38" s="1">
        <v>114000</v>
      </c>
      <c r="B38" s="1" t="s">
        <v>12</v>
      </c>
      <c r="C38" s="1" t="s">
        <v>83</v>
      </c>
      <c r="D38" s="1">
        <v>34</v>
      </c>
      <c r="E38" s="1">
        <v>0.622</v>
      </c>
      <c r="F38" s="1">
        <v>0.49</v>
      </c>
      <c r="G38" s="1">
        <v>0.41099999999999998</v>
      </c>
      <c r="H38" s="1">
        <v>0.30199999999999999</v>
      </c>
      <c r="I38" s="1">
        <v>0.17799999999999999</v>
      </c>
      <c r="J38" s="1">
        <v>0.13500000000000001</v>
      </c>
      <c r="K38" s="1">
        <v>8.5000000000000006E-2</v>
      </c>
    </row>
    <row r="40" spans="1:11" x14ac:dyDescent="0.3">
      <c r="A40" s="1">
        <v>108000</v>
      </c>
      <c r="B40" s="1" t="s">
        <v>84</v>
      </c>
      <c r="C40" s="1" t="s">
        <v>81</v>
      </c>
      <c r="D40" s="1">
        <v>36</v>
      </c>
      <c r="E40" s="1">
        <v>0.10200000000000001</v>
      </c>
      <c r="F40" s="1">
        <v>7.2999999999999995E-2</v>
      </c>
      <c r="G40" s="1">
        <v>6.3E-2</v>
      </c>
      <c r="H40" s="1">
        <v>5.3999999999999999E-2</v>
      </c>
      <c r="I40" s="1">
        <v>4.3999999999999997E-2</v>
      </c>
      <c r="J40" s="1">
        <v>3.9E-2</v>
      </c>
      <c r="K40" s="1">
        <v>2.9000000000000001E-2</v>
      </c>
    </row>
    <row r="41" spans="1:11" x14ac:dyDescent="0.3">
      <c r="A41" s="1">
        <v>108000</v>
      </c>
      <c r="B41" s="1" t="s">
        <v>84</v>
      </c>
      <c r="C41" s="1" t="s">
        <v>83</v>
      </c>
      <c r="D41" s="1">
        <v>34</v>
      </c>
      <c r="E41" s="1">
        <v>7.6999999999999999E-2</v>
      </c>
      <c r="F41" s="1">
        <v>4.9000000000000002E-2</v>
      </c>
      <c r="G41" s="1">
        <v>0.04</v>
      </c>
      <c r="H41" s="1">
        <v>3.4000000000000002E-2</v>
      </c>
      <c r="I41" s="1">
        <v>3.0000000000000002E-2</v>
      </c>
      <c r="J41" s="1">
        <v>2.7E-2</v>
      </c>
      <c r="K41" s="1">
        <v>2.3E-2</v>
      </c>
    </row>
    <row r="42" spans="1:11" x14ac:dyDescent="0.3">
      <c r="A42" s="1">
        <v>108250</v>
      </c>
      <c r="B42" s="1" t="s">
        <v>84</v>
      </c>
      <c r="C42" s="1" t="s">
        <v>83</v>
      </c>
      <c r="D42" s="1">
        <v>34</v>
      </c>
      <c r="E42" s="1">
        <v>8.5000000000000006E-2</v>
      </c>
      <c r="F42" s="1">
        <v>6.7000000000000004E-2</v>
      </c>
      <c r="G42" s="1">
        <v>6.2E-2</v>
      </c>
      <c r="H42" s="1">
        <v>5.5E-2</v>
      </c>
      <c r="I42" s="1">
        <v>4.9000000000000002E-2</v>
      </c>
      <c r="J42" s="1">
        <v>4.4999999999999998E-2</v>
      </c>
      <c r="K42" s="1">
        <v>3.7999999999999999E-2</v>
      </c>
    </row>
    <row r="43" spans="1:11" x14ac:dyDescent="0.3">
      <c r="A43" s="1">
        <v>108500</v>
      </c>
      <c r="B43" s="1" t="s">
        <v>84</v>
      </c>
      <c r="C43" s="1" t="s">
        <v>83</v>
      </c>
      <c r="D43" s="1">
        <v>34</v>
      </c>
      <c r="E43" s="1">
        <v>0.67500000000000004</v>
      </c>
      <c r="F43" s="1">
        <v>0.502</v>
      </c>
      <c r="G43" s="1">
        <v>0.39800000000000002</v>
      </c>
      <c r="H43" s="1">
        <v>0.27600000000000002</v>
      </c>
      <c r="I43" s="1">
        <v>0.13800000000000001</v>
      </c>
      <c r="J43" s="1">
        <v>0.104</v>
      </c>
      <c r="K43" s="1">
        <v>6.6000000000000003E-2</v>
      </c>
    </row>
    <row r="44" spans="1:11" x14ac:dyDescent="0.3">
      <c r="A44" s="1">
        <v>108501</v>
      </c>
      <c r="B44" s="1" t="s">
        <v>84</v>
      </c>
      <c r="C44" s="1" t="s">
        <v>81</v>
      </c>
      <c r="D44" s="1">
        <v>36</v>
      </c>
      <c r="E44" s="1">
        <v>0.65800000000000003</v>
      </c>
      <c r="F44" s="1">
        <v>0.50900000000000001</v>
      </c>
      <c r="G44" s="1">
        <v>0.42199999999999999</v>
      </c>
      <c r="H44" s="1">
        <v>0.30399999999999999</v>
      </c>
      <c r="I44" s="1">
        <v>0.161</v>
      </c>
      <c r="J44" s="1">
        <v>0.11800000000000001</v>
      </c>
      <c r="K44" s="1">
        <v>7.4999999999999997E-2</v>
      </c>
    </row>
    <row r="45" spans="1:11" x14ac:dyDescent="0.3">
      <c r="A45" s="1">
        <v>108750</v>
      </c>
      <c r="B45" s="1" t="s">
        <v>84</v>
      </c>
      <c r="C45" s="1" t="s">
        <v>83</v>
      </c>
      <c r="D45" s="1">
        <v>34</v>
      </c>
      <c r="E45" s="1">
        <v>0.69699999999999995</v>
      </c>
      <c r="F45" s="1">
        <v>0.53200000000000003</v>
      </c>
      <c r="G45" s="1">
        <v>0.41399999999999998</v>
      </c>
      <c r="H45" s="1">
        <v>0.252</v>
      </c>
      <c r="I45" s="1">
        <v>0.104</v>
      </c>
      <c r="J45" s="1">
        <v>7.3999999999999996E-2</v>
      </c>
      <c r="K45" s="1">
        <v>0.05</v>
      </c>
    </row>
    <row r="46" spans="1:11" x14ac:dyDescent="0.3">
      <c r="A46" s="1">
        <v>109000</v>
      </c>
      <c r="B46" s="1" t="s">
        <v>84</v>
      </c>
      <c r="C46" s="1" t="s">
        <v>83</v>
      </c>
      <c r="D46" s="1">
        <v>34</v>
      </c>
      <c r="E46" s="1">
        <v>0.53</v>
      </c>
      <c r="F46" s="1">
        <v>0.41799999999999998</v>
      </c>
      <c r="G46" s="1">
        <v>0.35199999999999998</v>
      </c>
      <c r="H46" s="1">
        <v>0.253</v>
      </c>
      <c r="I46" s="1">
        <v>0.13700000000000001</v>
      </c>
      <c r="J46" s="1">
        <v>0.10299999999999999</v>
      </c>
      <c r="K46" s="1">
        <v>6.6000000000000003E-2</v>
      </c>
    </row>
    <row r="47" spans="1:11" x14ac:dyDescent="0.3">
      <c r="A47" s="1">
        <v>109002</v>
      </c>
      <c r="B47" s="1" t="s">
        <v>84</v>
      </c>
      <c r="C47" s="1" t="s">
        <v>81</v>
      </c>
      <c r="D47" s="1">
        <v>36</v>
      </c>
      <c r="E47" s="1">
        <v>0.35699999999999998</v>
      </c>
      <c r="F47" s="1">
        <v>0.27300000000000002</v>
      </c>
      <c r="G47" s="1">
        <v>0.23100000000000001</v>
      </c>
      <c r="H47" s="1">
        <v>0.16500000000000001</v>
      </c>
      <c r="I47" s="1">
        <v>9.0999999999999998E-2</v>
      </c>
      <c r="J47" s="1">
        <v>6.9000000000000006E-2</v>
      </c>
      <c r="K47" s="1">
        <v>4.5999999999999999E-2</v>
      </c>
    </row>
    <row r="48" spans="1:11" x14ac:dyDescent="0.3">
      <c r="A48" s="1">
        <v>109250</v>
      </c>
      <c r="B48" s="1" t="s">
        <v>84</v>
      </c>
      <c r="C48" s="1" t="s">
        <v>83</v>
      </c>
      <c r="D48" s="1">
        <v>34</v>
      </c>
      <c r="E48" s="1">
        <v>0.436</v>
      </c>
      <c r="F48" s="1">
        <v>0.33500000000000002</v>
      </c>
      <c r="G48" s="1">
        <v>0.27500000000000002</v>
      </c>
      <c r="H48" s="1">
        <v>0.19400000000000001</v>
      </c>
      <c r="I48" s="1">
        <v>0.10200000000000001</v>
      </c>
      <c r="J48" s="1">
        <v>7.6999999999999999E-2</v>
      </c>
      <c r="K48" s="1">
        <v>3.6999999999999998E-2</v>
      </c>
    </row>
    <row r="49" spans="1:11" x14ac:dyDescent="0.3">
      <c r="A49" s="1">
        <v>109500</v>
      </c>
      <c r="B49" s="1" t="s">
        <v>84</v>
      </c>
      <c r="C49" s="1" t="s">
        <v>83</v>
      </c>
      <c r="D49" s="1">
        <v>34</v>
      </c>
      <c r="E49" s="1">
        <v>0.374</v>
      </c>
      <c r="F49" s="1">
        <v>0.28399999999999997</v>
      </c>
      <c r="G49" s="1">
        <v>0.23200000000000001</v>
      </c>
      <c r="H49" s="1">
        <v>0.16500000000000001</v>
      </c>
      <c r="I49" s="1">
        <v>8.4000000000000005E-2</v>
      </c>
      <c r="J49" s="1">
        <v>0.06</v>
      </c>
      <c r="K49" s="1">
        <v>3.6999999999999998E-2</v>
      </c>
    </row>
    <row r="50" spans="1:11" x14ac:dyDescent="0.3">
      <c r="A50" s="1">
        <v>109503</v>
      </c>
      <c r="B50" s="1" t="s">
        <v>84</v>
      </c>
      <c r="C50" s="1" t="s">
        <v>81</v>
      </c>
      <c r="D50" s="1">
        <v>36</v>
      </c>
      <c r="E50" s="1">
        <v>0.45200000000000001</v>
      </c>
      <c r="F50" s="1">
        <v>0.34300000000000003</v>
      </c>
      <c r="G50" s="1">
        <v>0.27600000000000002</v>
      </c>
      <c r="H50" s="1">
        <v>0.191</v>
      </c>
      <c r="I50" s="1">
        <v>9.6000000000000002E-2</v>
      </c>
      <c r="J50" s="1">
        <v>6.5000000000000002E-2</v>
      </c>
      <c r="K50" s="1">
        <v>3.7999999999999999E-2</v>
      </c>
    </row>
    <row r="51" spans="1:11" x14ac:dyDescent="0.3">
      <c r="A51" s="1">
        <v>109750</v>
      </c>
      <c r="B51" s="1" t="s">
        <v>84</v>
      </c>
      <c r="C51" s="1" t="s">
        <v>83</v>
      </c>
      <c r="D51" s="1">
        <v>34</v>
      </c>
      <c r="E51" s="1">
        <v>0.45600000000000002</v>
      </c>
      <c r="F51" s="1">
        <v>0.34699999999999998</v>
      </c>
      <c r="G51" s="1">
        <v>0.27900000000000003</v>
      </c>
      <c r="H51" s="1">
        <v>0.186</v>
      </c>
      <c r="I51" s="1">
        <v>8.7999999999999995E-2</v>
      </c>
      <c r="J51" s="1">
        <v>6.0999999999999999E-2</v>
      </c>
      <c r="K51" s="1">
        <v>4.1000000000000002E-2</v>
      </c>
    </row>
    <row r="52" spans="1:11" x14ac:dyDescent="0.3">
      <c r="A52" s="1">
        <v>110000</v>
      </c>
      <c r="B52" s="1" t="s">
        <v>84</v>
      </c>
      <c r="C52" s="1" t="s">
        <v>81</v>
      </c>
      <c r="D52" s="1">
        <v>36</v>
      </c>
      <c r="E52" s="1">
        <v>0.54300000000000004</v>
      </c>
      <c r="F52" s="1">
        <v>0.42199999999999999</v>
      </c>
      <c r="G52" s="1">
        <v>0.35199999999999998</v>
      </c>
      <c r="H52" s="1">
        <v>0.252</v>
      </c>
      <c r="I52" s="1">
        <v>0.128</v>
      </c>
      <c r="J52" s="1">
        <v>9.2999999999999999E-2</v>
      </c>
      <c r="K52" s="1">
        <v>5.9000000000000004E-2</v>
      </c>
    </row>
    <row r="53" spans="1:11" x14ac:dyDescent="0.3">
      <c r="A53" s="1">
        <v>110000</v>
      </c>
      <c r="B53" s="1" t="s">
        <v>84</v>
      </c>
      <c r="C53" s="1" t="s">
        <v>83</v>
      </c>
      <c r="D53" s="1">
        <v>34</v>
      </c>
      <c r="E53" s="1">
        <v>0.57799999999999996</v>
      </c>
      <c r="F53" s="1">
        <v>0.42699999999999999</v>
      </c>
      <c r="G53" s="1">
        <v>0.35</v>
      </c>
      <c r="H53" s="1">
        <v>0.24399999999999999</v>
      </c>
      <c r="I53" s="1">
        <v>0.124</v>
      </c>
      <c r="J53" s="1">
        <v>9.0999999999999998E-2</v>
      </c>
      <c r="K53" s="1">
        <v>5.9000000000000004E-2</v>
      </c>
    </row>
    <row r="54" spans="1:11" x14ac:dyDescent="0.3">
      <c r="A54" s="1">
        <v>110250</v>
      </c>
      <c r="B54" s="1" t="s">
        <v>84</v>
      </c>
      <c r="C54" s="1" t="s">
        <v>83</v>
      </c>
      <c r="D54" s="1">
        <v>34</v>
      </c>
      <c r="E54" s="1">
        <v>0.31</v>
      </c>
      <c r="F54" s="1">
        <v>0.26500000000000001</v>
      </c>
      <c r="G54" s="1">
        <v>0.23400000000000001</v>
      </c>
      <c r="H54" s="1">
        <v>0.17499999999999999</v>
      </c>
      <c r="I54" s="1">
        <v>9.6000000000000002E-2</v>
      </c>
      <c r="J54" s="1">
        <v>6.8000000000000005E-2</v>
      </c>
      <c r="K54" s="1">
        <v>3.9E-2</v>
      </c>
    </row>
    <row r="55" spans="1:11" x14ac:dyDescent="0.3">
      <c r="A55" s="1">
        <v>110500</v>
      </c>
      <c r="B55" s="1" t="s">
        <v>84</v>
      </c>
      <c r="C55" s="1" t="s">
        <v>83</v>
      </c>
      <c r="D55" s="1">
        <v>34</v>
      </c>
      <c r="E55" s="1">
        <v>0.438</v>
      </c>
      <c r="F55" s="1">
        <v>0.33200000000000002</v>
      </c>
      <c r="G55" s="1">
        <v>0.27600000000000002</v>
      </c>
      <c r="H55" s="1">
        <v>0.19</v>
      </c>
      <c r="I55" s="1">
        <v>0.1</v>
      </c>
      <c r="J55" s="1">
        <v>7.4999999999999997E-2</v>
      </c>
      <c r="K55" s="1">
        <v>0.05</v>
      </c>
    </row>
    <row r="56" spans="1:11" x14ac:dyDescent="0.3">
      <c r="A56" s="1">
        <v>110505</v>
      </c>
      <c r="B56" s="1" t="s">
        <v>84</v>
      </c>
      <c r="C56" s="1" t="s">
        <v>81</v>
      </c>
      <c r="D56" s="1">
        <v>36</v>
      </c>
      <c r="E56" s="1">
        <v>0.44600000000000001</v>
      </c>
      <c r="F56" s="1">
        <v>0.34200000000000003</v>
      </c>
      <c r="G56" s="1">
        <v>0.28200000000000003</v>
      </c>
      <c r="H56" s="1">
        <v>0.2</v>
      </c>
      <c r="I56" s="1">
        <v>0.10200000000000001</v>
      </c>
      <c r="J56" s="1">
        <v>7.3999999999999996E-2</v>
      </c>
      <c r="K56" s="1">
        <v>4.9000000000000002E-2</v>
      </c>
    </row>
    <row r="57" spans="1:11" x14ac:dyDescent="0.3">
      <c r="A57" s="1">
        <v>110750</v>
      </c>
      <c r="B57" s="1" t="s">
        <v>84</v>
      </c>
      <c r="C57" s="1" t="s">
        <v>83</v>
      </c>
      <c r="D57" s="1">
        <v>34</v>
      </c>
      <c r="E57" s="1">
        <v>0.20899999999999999</v>
      </c>
      <c r="F57" s="1">
        <v>0.183</v>
      </c>
      <c r="G57" s="1">
        <v>0.16300000000000001</v>
      </c>
      <c r="H57" s="1">
        <v>0.13600000000000001</v>
      </c>
      <c r="I57" s="1">
        <v>9.0999999999999998E-2</v>
      </c>
      <c r="J57" s="1">
        <v>7.0000000000000007E-2</v>
      </c>
      <c r="K57" s="1">
        <v>4.4999999999999998E-2</v>
      </c>
    </row>
    <row r="58" spans="1:11" x14ac:dyDescent="0.3">
      <c r="A58" s="1">
        <v>111000</v>
      </c>
      <c r="B58" s="1" t="s">
        <v>84</v>
      </c>
      <c r="C58" s="1" t="s">
        <v>83</v>
      </c>
      <c r="D58" s="1">
        <v>34</v>
      </c>
      <c r="E58" s="1">
        <v>0.32500000000000001</v>
      </c>
      <c r="F58" s="1">
        <v>0.26300000000000001</v>
      </c>
      <c r="G58" s="1">
        <v>0.22500000000000001</v>
      </c>
      <c r="H58" s="1">
        <v>0.16600000000000001</v>
      </c>
      <c r="I58" s="1">
        <v>0.09</v>
      </c>
      <c r="J58" s="1">
        <v>6.6000000000000003E-2</v>
      </c>
      <c r="K58" s="1">
        <v>4.1000000000000002E-2</v>
      </c>
    </row>
    <row r="59" spans="1:11" x14ac:dyDescent="0.3">
      <c r="A59" s="1">
        <v>111006</v>
      </c>
      <c r="B59" s="1" t="s">
        <v>84</v>
      </c>
      <c r="C59" s="1" t="s">
        <v>81</v>
      </c>
      <c r="D59" s="1">
        <v>36</v>
      </c>
      <c r="E59" s="1">
        <v>0.44600000000000001</v>
      </c>
      <c r="F59" s="1">
        <v>0.33600000000000002</v>
      </c>
      <c r="G59" s="1">
        <v>0.27300000000000002</v>
      </c>
      <c r="H59" s="1">
        <v>0.19</v>
      </c>
      <c r="I59" s="1">
        <v>9.4E-2</v>
      </c>
      <c r="J59" s="1">
        <v>7.0000000000000007E-2</v>
      </c>
      <c r="K59" s="1">
        <v>4.8000000000000001E-2</v>
      </c>
    </row>
    <row r="60" spans="1:11" x14ac:dyDescent="0.3">
      <c r="A60" s="1">
        <v>111250</v>
      </c>
      <c r="B60" s="1" t="s">
        <v>84</v>
      </c>
      <c r="C60" s="1" t="s">
        <v>83</v>
      </c>
      <c r="D60" s="1">
        <v>34</v>
      </c>
      <c r="E60" s="1">
        <v>0.60799999999999998</v>
      </c>
      <c r="F60" s="1">
        <v>0.49199999999999999</v>
      </c>
      <c r="G60" s="1">
        <v>0.42099999999999999</v>
      </c>
      <c r="H60" s="1">
        <v>0.315</v>
      </c>
      <c r="I60" s="1">
        <v>0.189</v>
      </c>
      <c r="J60" s="1">
        <v>0.14000000000000001</v>
      </c>
      <c r="K60" s="1">
        <v>8.6000000000000007E-2</v>
      </c>
    </row>
    <row r="61" spans="1:11" x14ac:dyDescent="0.3">
      <c r="A61" s="1">
        <v>111500</v>
      </c>
      <c r="B61" s="1" t="s">
        <v>84</v>
      </c>
      <c r="C61" s="1" t="s">
        <v>83</v>
      </c>
      <c r="D61" s="1">
        <v>34</v>
      </c>
      <c r="E61" s="1">
        <v>0.57399999999999995</v>
      </c>
      <c r="F61" s="1">
        <v>0.47699999999999998</v>
      </c>
      <c r="G61" s="1">
        <v>0.40899999999999997</v>
      </c>
      <c r="H61" s="1">
        <v>0.312</v>
      </c>
      <c r="I61" s="1">
        <v>0.16</v>
      </c>
      <c r="J61" s="1">
        <v>0.11600000000000001</v>
      </c>
      <c r="K61" s="1">
        <v>8.2000000000000003E-2</v>
      </c>
    </row>
    <row r="62" spans="1:11" x14ac:dyDescent="0.3">
      <c r="A62" s="1">
        <v>111507</v>
      </c>
      <c r="B62" s="1" t="s">
        <v>84</v>
      </c>
      <c r="C62" s="1" t="s">
        <v>81</v>
      </c>
      <c r="D62" s="1">
        <v>36</v>
      </c>
      <c r="E62" s="1">
        <v>0.35099999999999998</v>
      </c>
      <c r="F62" s="1">
        <v>0.3</v>
      </c>
      <c r="G62" s="1">
        <v>0.26900000000000002</v>
      </c>
      <c r="H62" s="1">
        <v>0.21299999999999999</v>
      </c>
      <c r="I62" s="1">
        <v>0.13400000000000001</v>
      </c>
      <c r="J62" s="1">
        <v>0.1</v>
      </c>
      <c r="K62" s="1">
        <v>5.8000000000000003E-2</v>
      </c>
    </row>
    <row r="63" spans="1:11" x14ac:dyDescent="0.3">
      <c r="A63" s="1">
        <v>111750</v>
      </c>
      <c r="B63" s="1" t="s">
        <v>84</v>
      </c>
      <c r="C63" s="1" t="s">
        <v>83</v>
      </c>
      <c r="D63" s="1">
        <v>34</v>
      </c>
      <c r="E63" s="1">
        <v>0.376</v>
      </c>
      <c r="F63" s="1">
        <v>0.315</v>
      </c>
      <c r="G63" s="1">
        <v>0.27100000000000002</v>
      </c>
      <c r="H63" s="1">
        <v>0.20400000000000001</v>
      </c>
      <c r="I63" s="1">
        <v>0.121</v>
      </c>
      <c r="J63" s="1">
        <v>9.4E-2</v>
      </c>
      <c r="K63" s="1">
        <v>6.2E-2</v>
      </c>
    </row>
    <row r="64" spans="1:11" x14ac:dyDescent="0.3">
      <c r="A64" s="1">
        <v>112000</v>
      </c>
      <c r="B64" s="1" t="s">
        <v>84</v>
      </c>
      <c r="C64" s="1" t="s">
        <v>83</v>
      </c>
      <c r="D64" s="1">
        <v>34</v>
      </c>
      <c r="E64" s="1">
        <v>0.34100000000000003</v>
      </c>
      <c r="F64" s="1">
        <v>0.27600000000000002</v>
      </c>
      <c r="G64" s="1">
        <v>0.24299999999999999</v>
      </c>
      <c r="H64" s="1">
        <v>0.189</v>
      </c>
      <c r="I64" s="1">
        <v>0.11899999999999999</v>
      </c>
      <c r="J64" s="1">
        <v>9.1999999999999998E-2</v>
      </c>
      <c r="K64" s="1">
        <v>5.9000000000000004E-2</v>
      </c>
    </row>
    <row r="65" spans="1:11" x14ac:dyDescent="0.3">
      <c r="A65" s="1">
        <v>112008</v>
      </c>
      <c r="B65" s="1" t="s">
        <v>84</v>
      </c>
      <c r="C65" s="1" t="s">
        <v>81</v>
      </c>
      <c r="D65" s="1">
        <v>36</v>
      </c>
      <c r="E65" s="1">
        <v>0.39700000000000002</v>
      </c>
      <c r="F65" s="1">
        <v>0.33</v>
      </c>
      <c r="G65" s="1">
        <v>0.29799999999999999</v>
      </c>
      <c r="H65" s="1">
        <v>0.23100000000000001</v>
      </c>
      <c r="I65" s="1">
        <v>0.13300000000000001</v>
      </c>
      <c r="J65" s="1">
        <v>0.1</v>
      </c>
      <c r="K65" s="1">
        <v>6.3E-2</v>
      </c>
    </row>
    <row r="66" spans="1:11" x14ac:dyDescent="0.3">
      <c r="A66" s="1">
        <v>112250</v>
      </c>
      <c r="B66" s="1" t="s">
        <v>84</v>
      </c>
      <c r="C66" s="1" t="s">
        <v>83</v>
      </c>
      <c r="D66" s="1">
        <v>34</v>
      </c>
      <c r="E66" s="1">
        <v>0.47</v>
      </c>
      <c r="F66" s="1">
        <v>0.35299999999999998</v>
      </c>
      <c r="G66" s="1">
        <v>0.29099999999999998</v>
      </c>
      <c r="H66" s="1">
        <v>0.19800000000000001</v>
      </c>
      <c r="I66" s="1">
        <v>0.105</v>
      </c>
      <c r="J66" s="1">
        <v>7.4999999999999997E-2</v>
      </c>
      <c r="K66" s="1">
        <v>4.8000000000000001E-2</v>
      </c>
    </row>
    <row r="67" spans="1:11" x14ac:dyDescent="0.3">
      <c r="A67" s="1">
        <v>112500</v>
      </c>
      <c r="B67" s="1" t="s">
        <v>84</v>
      </c>
      <c r="C67" s="1" t="s">
        <v>83</v>
      </c>
      <c r="D67" s="1">
        <v>34</v>
      </c>
      <c r="E67" s="1">
        <v>0.496</v>
      </c>
      <c r="F67" s="1">
        <v>0.38600000000000001</v>
      </c>
      <c r="G67" s="1">
        <v>0.313</v>
      </c>
      <c r="H67" s="1">
        <v>0.214</v>
      </c>
      <c r="I67" s="1">
        <v>0.113</v>
      </c>
      <c r="J67" s="1">
        <v>8.6000000000000007E-2</v>
      </c>
      <c r="K67" s="1">
        <v>0.06</v>
      </c>
    </row>
    <row r="68" spans="1:11" x14ac:dyDescent="0.3">
      <c r="A68" s="1">
        <v>112509</v>
      </c>
      <c r="B68" s="1" t="s">
        <v>84</v>
      </c>
      <c r="C68" s="1" t="s">
        <v>81</v>
      </c>
      <c r="D68" s="1">
        <v>36</v>
      </c>
      <c r="E68" s="1">
        <v>0.35399999999999998</v>
      </c>
      <c r="F68" s="1">
        <v>0.28399999999999997</v>
      </c>
      <c r="G68" s="1">
        <v>0.23899999999999999</v>
      </c>
      <c r="H68" s="1">
        <v>0.17399999999999999</v>
      </c>
      <c r="I68" s="1">
        <v>9.7000000000000003E-2</v>
      </c>
      <c r="J68" s="1">
        <v>7.4999999999999997E-2</v>
      </c>
      <c r="K68" s="1">
        <v>5.1000000000000004E-2</v>
      </c>
    </row>
    <row r="69" spans="1:11" x14ac:dyDescent="0.3">
      <c r="A69" s="1">
        <v>112750</v>
      </c>
      <c r="B69" s="1" t="s">
        <v>84</v>
      </c>
      <c r="C69" s="1" t="s">
        <v>83</v>
      </c>
      <c r="D69" s="1">
        <v>34</v>
      </c>
      <c r="E69" s="1">
        <v>0.495</v>
      </c>
      <c r="F69" s="1">
        <v>0.38200000000000001</v>
      </c>
      <c r="G69" s="1">
        <v>0.318</v>
      </c>
      <c r="H69" s="1">
        <v>0.219</v>
      </c>
      <c r="I69" s="1">
        <v>0.125</v>
      </c>
      <c r="J69" s="1">
        <v>9.8000000000000004E-2</v>
      </c>
      <c r="K69" s="1">
        <v>6.8000000000000005E-2</v>
      </c>
    </row>
    <row r="70" spans="1:11" x14ac:dyDescent="0.3">
      <c r="A70" s="1">
        <v>113000</v>
      </c>
      <c r="B70" s="1" t="s">
        <v>84</v>
      </c>
      <c r="C70" s="1" t="s">
        <v>83</v>
      </c>
      <c r="D70" s="1">
        <v>34</v>
      </c>
      <c r="E70" s="1">
        <v>0.41399999999999998</v>
      </c>
      <c r="F70" s="1">
        <v>0.33100000000000002</v>
      </c>
      <c r="G70" s="1">
        <v>0.28000000000000003</v>
      </c>
      <c r="H70" s="1">
        <v>0.20599999999999999</v>
      </c>
      <c r="I70" s="1">
        <v>0.114</v>
      </c>
      <c r="J70" s="1">
        <v>8.2000000000000003E-2</v>
      </c>
      <c r="K70" s="1">
        <v>5.1000000000000004E-2</v>
      </c>
    </row>
    <row r="71" spans="1:11" x14ac:dyDescent="0.3">
      <c r="A71" s="1">
        <v>113010</v>
      </c>
      <c r="B71" s="1" t="s">
        <v>84</v>
      </c>
      <c r="C71" s="1" t="s">
        <v>81</v>
      </c>
      <c r="D71" s="1">
        <v>36</v>
      </c>
      <c r="E71" s="1">
        <v>0.38100000000000001</v>
      </c>
      <c r="F71" s="1">
        <v>0.28999999999999998</v>
      </c>
      <c r="G71" s="1">
        <v>0.24299999999999999</v>
      </c>
      <c r="H71" s="1">
        <v>0.17399999999999999</v>
      </c>
      <c r="I71" s="1">
        <v>9.7000000000000003E-2</v>
      </c>
      <c r="J71" s="1">
        <v>7.2999999999999995E-2</v>
      </c>
      <c r="K71" s="1">
        <v>4.3000000000000003E-2</v>
      </c>
    </row>
    <row r="72" spans="1:11" x14ac:dyDescent="0.3">
      <c r="A72" s="1">
        <v>113250</v>
      </c>
      <c r="B72" s="1" t="s">
        <v>84</v>
      </c>
      <c r="C72" s="1" t="s">
        <v>83</v>
      </c>
      <c r="D72" s="1">
        <v>34</v>
      </c>
      <c r="E72" s="1">
        <v>0.63700000000000001</v>
      </c>
      <c r="F72" s="1">
        <v>0.49299999999999999</v>
      </c>
      <c r="G72" s="1">
        <v>0.374</v>
      </c>
      <c r="H72" s="1">
        <v>0.26100000000000001</v>
      </c>
      <c r="I72" s="1">
        <v>0.124</v>
      </c>
      <c r="J72" s="1">
        <v>8.2000000000000003E-2</v>
      </c>
      <c r="K72" s="1">
        <v>4.4999999999999998E-2</v>
      </c>
    </row>
    <row r="73" spans="1:11" x14ac:dyDescent="0.3">
      <c r="A73" s="1">
        <v>113500</v>
      </c>
      <c r="B73" s="1" t="s">
        <v>84</v>
      </c>
      <c r="C73" s="1" t="s">
        <v>83</v>
      </c>
      <c r="D73" s="1">
        <v>34</v>
      </c>
      <c r="E73" s="1">
        <v>0.67200000000000004</v>
      </c>
      <c r="F73" s="1">
        <v>0.52800000000000002</v>
      </c>
      <c r="G73" s="1">
        <v>0.44</v>
      </c>
      <c r="H73" s="1">
        <v>0.255</v>
      </c>
      <c r="I73" s="1">
        <v>0.114</v>
      </c>
      <c r="J73" s="1">
        <v>8.2000000000000003E-2</v>
      </c>
      <c r="K73" s="1">
        <v>5.9000000000000004E-2</v>
      </c>
    </row>
    <row r="74" spans="1:11" x14ac:dyDescent="0.3">
      <c r="A74" s="1">
        <v>113511</v>
      </c>
      <c r="B74" s="1" t="s">
        <v>84</v>
      </c>
      <c r="C74" s="1" t="s">
        <v>81</v>
      </c>
      <c r="D74" s="1">
        <v>36</v>
      </c>
      <c r="E74" s="1">
        <v>0.47199999999999998</v>
      </c>
      <c r="F74" s="1">
        <v>0.36799999999999999</v>
      </c>
      <c r="G74" s="1">
        <v>0.30499999999999999</v>
      </c>
      <c r="H74" s="1">
        <v>0.214</v>
      </c>
      <c r="I74" s="1">
        <v>0.108</v>
      </c>
      <c r="J74" s="1">
        <v>7.8E-2</v>
      </c>
      <c r="K74" s="1">
        <v>5.2999999999999999E-2</v>
      </c>
    </row>
    <row r="75" spans="1:11" x14ac:dyDescent="0.3">
      <c r="A75" s="1">
        <v>113750</v>
      </c>
      <c r="B75" s="1" t="s">
        <v>84</v>
      </c>
      <c r="C75" s="1" t="s">
        <v>83</v>
      </c>
      <c r="D75" s="1">
        <v>34</v>
      </c>
      <c r="E75" s="1">
        <v>0.59899999999999998</v>
      </c>
      <c r="F75" s="1">
        <v>0.45700000000000002</v>
      </c>
      <c r="G75" s="1">
        <v>0.374</v>
      </c>
      <c r="H75" s="1">
        <v>0.26600000000000001</v>
      </c>
      <c r="I75" s="1">
        <v>0.13500000000000001</v>
      </c>
      <c r="J75" s="1">
        <v>0.104</v>
      </c>
      <c r="K75" s="1">
        <v>2.7E-2</v>
      </c>
    </row>
    <row r="76" spans="1:11" x14ac:dyDescent="0.3">
      <c r="A76" s="1">
        <v>114000</v>
      </c>
      <c r="B76" s="1" t="s">
        <v>84</v>
      </c>
      <c r="C76" s="1" t="s">
        <v>81</v>
      </c>
      <c r="D76" s="1">
        <v>36</v>
      </c>
      <c r="E76" s="1">
        <v>0.57599999999999996</v>
      </c>
      <c r="F76" s="1">
        <v>0.441</v>
      </c>
      <c r="G76" s="1">
        <v>0.35899999999999999</v>
      </c>
      <c r="H76" s="1">
        <v>0.25</v>
      </c>
      <c r="I76" s="1">
        <v>0.13500000000000001</v>
      </c>
      <c r="J76" s="1">
        <v>0.1</v>
      </c>
      <c r="K76" s="1">
        <v>6.6000000000000003E-2</v>
      </c>
    </row>
    <row r="77" spans="1:11" x14ac:dyDescent="0.3">
      <c r="A77" s="1">
        <v>114000</v>
      </c>
      <c r="B77" s="1" t="s">
        <v>84</v>
      </c>
      <c r="C77" s="1" t="s">
        <v>83</v>
      </c>
      <c r="D77" s="1">
        <v>34</v>
      </c>
      <c r="E77" s="1">
        <v>0.56300000000000006</v>
      </c>
      <c r="F77" s="1">
        <v>0.42599999999999999</v>
      </c>
      <c r="G77" s="1">
        <v>0.34499999999999997</v>
      </c>
      <c r="H77" s="1">
        <v>0.23899999999999999</v>
      </c>
      <c r="I77" s="1">
        <v>0.11600000000000001</v>
      </c>
      <c r="J77" s="1">
        <v>8.6999999999999994E-2</v>
      </c>
      <c r="K77" s="1">
        <v>6.2E-2</v>
      </c>
    </row>
    <row r="79" spans="1:11" x14ac:dyDescent="0.3">
      <c r="A79" s="1">
        <v>117854</v>
      </c>
      <c r="B79" s="1" t="s">
        <v>12</v>
      </c>
      <c r="C79" s="1" t="s">
        <v>83</v>
      </c>
      <c r="D79" s="1">
        <v>32</v>
      </c>
      <c r="E79" s="1">
        <v>0.29499999999999998</v>
      </c>
      <c r="F79" s="1">
        <v>0.24099999999999999</v>
      </c>
      <c r="G79" s="1">
        <v>0.20899999999999999</v>
      </c>
      <c r="H79" s="1">
        <v>0.16300000000000001</v>
      </c>
      <c r="I79" s="1">
        <v>0.10100000000000001</v>
      </c>
      <c r="J79" s="1">
        <v>7.4999999999999997E-2</v>
      </c>
      <c r="K79" s="1">
        <v>0.05</v>
      </c>
    </row>
    <row r="80" spans="1:11" x14ac:dyDescent="0.3">
      <c r="A80" s="1">
        <v>117900</v>
      </c>
      <c r="B80" s="1" t="s">
        <v>12</v>
      </c>
      <c r="C80" s="1" t="s">
        <v>81</v>
      </c>
      <c r="D80" s="1">
        <v>32</v>
      </c>
      <c r="E80" s="1">
        <v>0.52100000000000002</v>
      </c>
      <c r="F80" s="1">
        <v>0.39600000000000002</v>
      </c>
      <c r="G80" s="1">
        <v>0.314</v>
      </c>
      <c r="H80" s="1">
        <v>0.20799999999999999</v>
      </c>
      <c r="I80" s="1">
        <v>8.8999999999999996E-2</v>
      </c>
      <c r="J80" s="1">
        <v>6.2E-2</v>
      </c>
      <c r="K80" s="1">
        <v>4.2000000000000003E-2</v>
      </c>
    </row>
    <row r="81" spans="1:11" x14ac:dyDescent="0.3">
      <c r="A81" s="1">
        <v>117978</v>
      </c>
      <c r="B81" s="1" t="s">
        <v>12</v>
      </c>
      <c r="C81" s="1" t="s">
        <v>83</v>
      </c>
      <c r="D81" s="1">
        <v>32</v>
      </c>
      <c r="E81" s="1">
        <v>0.69199999999999995</v>
      </c>
      <c r="F81" s="1">
        <v>0.52700000000000002</v>
      </c>
      <c r="G81" s="1">
        <v>0.433</v>
      </c>
      <c r="H81" s="1">
        <v>0.29399999999999998</v>
      </c>
      <c r="I81" s="1">
        <v>0.153</v>
      </c>
      <c r="J81" s="1">
        <v>0.113</v>
      </c>
      <c r="K81" s="1">
        <v>6.8000000000000005E-2</v>
      </c>
    </row>
    <row r="82" spans="1:11" x14ac:dyDescent="0.3">
      <c r="A82" s="1">
        <v>118117</v>
      </c>
      <c r="B82" s="1" t="s">
        <v>12</v>
      </c>
      <c r="C82" s="1" t="s">
        <v>83</v>
      </c>
      <c r="D82" s="1">
        <v>32</v>
      </c>
      <c r="E82" s="1">
        <v>0.72599999999999998</v>
      </c>
      <c r="F82" s="1">
        <v>0.60399999999999998</v>
      </c>
      <c r="G82" s="1">
        <v>0.505</v>
      </c>
      <c r="H82" s="1">
        <v>0.35199999999999998</v>
      </c>
      <c r="I82" s="1">
        <v>0.17799999999999999</v>
      </c>
      <c r="J82" s="1">
        <v>0.125</v>
      </c>
      <c r="K82" s="1">
        <v>7.1000000000000008E-2</v>
      </c>
    </row>
    <row r="83" spans="1:11" x14ac:dyDescent="0.3">
      <c r="A83" s="1">
        <v>118352</v>
      </c>
      <c r="B83" s="1" t="s">
        <v>12</v>
      </c>
      <c r="C83" s="1" t="s">
        <v>83</v>
      </c>
      <c r="D83" s="1">
        <v>32</v>
      </c>
      <c r="E83" s="1">
        <v>0.56799999999999995</v>
      </c>
      <c r="F83" s="1">
        <v>0.43</v>
      </c>
      <c r="G83" s="1">
        <v>0.34899999999999998</v>
      </c>
      <c r="H83" s="1">
        <v>0.23599999999999999</v>
      </c>
      <c r="I83" s="1">
        <v>0.113</v>
      </c>
      <c r="J83" s="1">
        <v>7.9000000000000001E-2</v>
      </c>
      <c r="K83" s="1">
        <v>4.8000000000000001E-2</v>
      </c>
    </row>
    <row r="84" spans="1:11" x14ac:dyDescent="0.3">
      <c r="A84" s="1">
        <v>118401</v>
      </c>
      <c r="B84" s="1" t="s">
        <v>12</v>
      </c>
      <c r="C84" s="1" t="s">
        <v>81</v>
      </c>
      <c r="D84" s="1">
        <v>32</v>
      </c>
      <c r="E84" s="1">
        <v>0.55400000000000005</v>
      </c>
      <c r="F84" s="1">
        <v>0.42099999999999999</v>
      </c>
      <c r="G84" s="1">
        <v>0.33800000000000002</v>
      </c>
      <c r="H84" s="1">
        <v>0.23200000000000001</v>
      </c>
      <c r="I84" s="1">
        <v>0.113</v>
      </c>
      <c r="J84" s="1">
        <v>0.08</v>
      </c>
      <c r="K84" s="1">
        <v>5.1000000000000004E-2</v>
      </c>
    </row>
    <row r="85" spans="1:11" x14ac:dyDescent="0.3">
      <c r="A85" s="1">
        <v>118607</v>
      </c>
      <c r="B85" s="1" t="s">
        <v>12</v>
      </c>
      <c r="C85" s="1" t="s">
        <v>83</v>
      </c>
      <c r="D85" s="1">
        <v>32</v>
      </c>
      <c r="E85" s="1">
        <v>0.45500000000000002</v>
      </c>
      <c r="F85" s="1">
        <v>0.34400000000000003</v>
      </c>
      <c r="G85" s="1">
        <v>0.27900000000000003</v>
      </c>
      <c r="H85" s="1">
        <v>0.192</v>
      </c>
      <c r="I85" s="1">
        <v>9.7000000000000003E-2</v>
      </c>
      <c r="J85" s="1">
        <v>7.0000000000000007E-2</v>
      </c>
      <c r="K85" s="1">
        <v>4.3999999999999997E-2</v>
      </c>
    </row>
    <row r="86" spans="1:11" x14ac:dyDescent="0.3">
      <c r="A86" s="1">
        <v>118863</v>
      </c>
      <c r="B86" s="1" t="s">
        <v>12</v>
      </c>
      <c r="C86" s="1" t="s">
        <v>83</v>
      </c>
      <c r="D86" s="1">
        <v>32</v>
      </c>
      <c r="E86" s="1">
        <v>0.54200000000000004</v>
      </c>
      <c r="F86" s="1">
        <v>0.41399999999999998</v>
      </c>
      <c r="G86" s="1">
        <v>0.34</v>
      </c>
      <c r="H86" s="1">
        <v>0.23899999999999999</v>
      </c>
      <c r="I86" s="1">
        <v>0.124</v>
      </c>
      <c r="J86" s="1">
        <v>8.7999999999999995E-2</v>
      </c>
      <c r="K86" s="1">
        <v>5.1999999999999998E-2</v>
      </c>
    </row>
    <row r="87" spans="1:11" x14ac:dyDescent="0.3">
      <c r="A87" s="1">
        <v>118903</v>
      </c>
      <c r="B87" s="1" t="s">
        <v>12</v>
      </c>
      <c r="C87" s="1" t="s">
        <v>81</v>
      </c>
      <c r="D87" s="1">
        <v>32</v>
      </c>
      <c r="E87" s="1">
        <v>0.52500000000000002</v>
      </c>
      <c r="F87" s="1">
        <v>0.40200000000000002</v>
      </c>
      <c r="G87" s="1">
        <v>0.33100000000000002</v>
      </c>
      <c r="H87" s="1">
        <v>0.23300000000000001</v>
      </c>
      <c r="I87" s="1">
        <v>0.121</v>
      </c>
      <c r="J87" s="1">
        <v>8.5000000000000006E-2</v>
      </c>
      <c r="K87" s="1">
        <v>5.1999999999999998E-2</v>
      </c>
    </row>
    <row r="88" spans="1:11" x14ac:dyDescent="0.3">
      <c r="A88" s="1">
        <v>119106</v>
      </c>
      <c r="B88" s="1" t="s">
        <v>12</v>
      </c>
      <c r="C88" s="1" t="s">
        <v>83</v>
      </c>
      <c r="D88" s="1">
        <v>32</v>
      </c>
      <c r="E88" s="1">
        <v>0.47199999999999998</v>
      </c>
      <c r="F88" s="1">
        <v>0.36599999999999999</v>
      </c>
      <c r="G88" s="1">
        <v>0.29899999999999999</v>
      </c>
      <c r="H88" s="1">
        <v>0.20400000000000001</v>
      </c>
      <c r="I88" s="1">
        <v>9.6000000000000002E-2</v>
      </c>
      <c r="J88" s="1">
        <v>6.7000000000000004E-2</v>
      </c>
      <c r="K88" s="1">
        <v>4.2000000000000003E-2</v>
      </c>
    </row>
    <row r="89" spans="1:11" x14ac:dyDescent="0.3">
      <c r="A89" s="1">
        <v>119355</v>
      </c>
      <c r="B89" s="1" t="s">
        <v>12</v>
      </c>
      <c r="C89" s="1" t="s">
        <v>83</v>
      </c>
      <c r="D89" s="1">
        <v>32</v>
      </c>
      <c r="E89" s="1">
        <v>0.76</v>
      </c>
      <c r="F89" s="1">
        <v>0.59299999999999997</v>
      </c>
      <c r="G89" s="1">
        <v>0.49</v>
      </c>
      <c r="H89" s="1">
        <v>0.32800000000000001</v>
      </c>
      <c r="I89" s="1">
        <v>0.159</v>
      </c>
      <c r="J89" s="1">
        <v>0.113</v>
      </c>
      <c r="K89" s="1">
        <v>7.0999999999999994E-2</v>
      </c>
    </row>
    <row r="90" spans="1:11" x14ac:dyDescent="0.3">
      <c r="A90" s="1">
        <v>119406</v>
      </c>
      <c r="B90" s="1" t="s">
        <v>12</v>
      </c>
      <c r="C90" s="1" t="s">
        <v>81</v>
      </c>
      <c r="D90" s="1">
        <v>34</v>
      </c>
      <c r="E90" s="1">
        <v>0.46200000000000002</v>
      </c>
      <c r="F90" s="1">
        <v>0.35099999999999998</v>
      </c>
      <c r="G90" s="1">
        <v>0.29099999999999998</v>
      </c>
      <c r="H90" s="1">
        <v>0.21199999999999999</v>
      </c>
      <c r="I90" s="1">
        <v>0.11600000000000001</v>
      </c>
      <c r="J90" s="1">
        <v>8.7999999999999995E-2</v>
      </c>
      <c r="K90" s="1">
        <v>5.6000000000000001E-2</v>
      </c>
    </row>
    <row r="91" spans="1:11" x14ac:dyDescent="0.3">
      <c r="A91" s="1">
        <v>119605</v>
      </c>
      <c r="B91" s="1" t="s">
        <v>12</v>
      </c>
      <c r="C91" s="1" t="s">
        <v>83</v>
      </c>
      <c r="D91" s="1">
        <v>34</v>
      </c>
      <c r="E91" s="1">
        <v>0.54600000000000004</v>
      </c>
      <c r="F91" s="1">
        <v>0.42</v>
      </c>
      <c r="G91" s="1">
        <v>0.34599999999999997</v>
      </c>
      <c r="H91" s="1">
        <v>0.24</v>
      </c>
      <c r="I91" s="1">
        <v>0.12</v>
      </c>
      <c r="J91" s="1">
        <v>8.4000000000000005E-2</v>
      </c>
      <c r="K91" s="1">
        <v>5.1999999999999998E-2</v>
      </c>
    </row>
    <row r="92" spans="1:11" x14ac:dyDescent="0.3">
      <c r="A92" s="1">
        <v>119853</v>
      </c>
      <c r="B92" s="1" t="s">
        <v>12</v>
      </c>
      <c r="C92" s="1" t="s">
        <v>83</v>
      </c>
      <c r="D92" s="1">
        <v>34</v>
      </c>
      <c r="E92" s="1">
        <v>0.42099999999999999</v>
      </c>
      <c r="F92" s="1">
        <v>0.35</v>
      </c>
      <c r="G92" s="1">
        <v>0.30099999999999999</v>
      </c>
      <c r="H92" s="1">
        <v>0.22600000000000001</v>
      </c>
      <c r="I92" s="1">
        <v>0.13300000000000001</v>
      </c>
      <c r="J92" s="1">
        <v>9.9000000000000005E-2</v>
      </c>
      <c r="K92" s="1">
        <v>6.3E-2</v>
      </c>
    </row>
    <row r="93" spans="1:11" x14ac:dyDescent="0.3">
      <c r="A93" s="1">
        <v>119912</v>
      </c>
      <c r="B93" s="1" t="s">
        <v>12</v>
      </c>
      <c r="C93" s="1" t="s">
        <v>81</v>
      </c>
      <c r="D93" s="1">
        <v>34</v>
      </c>
      <c r="E93" s="1">
        <v>0.45100000000000001</v>
      </c>
      <c r="F93" s="1">
        <v>0.34699999999999998</v>
      </c>
      <c r="G93" s="1">
        <v>0.28799999999999998</v>
      </c>
      <c r="H93" s="1">
        <v>0.20499999999999999</v>
      </c>
      <c r="I93" s="1">
        <v>0.113</v>
      </c>
      <c r="J93" s="1">
        <v>8.6999999999999994E-2</v>
      </c>
      <c r="K93" s="1">
        <v>0.06</v>
      </c>
    </row>
    <row r="94" spans="1:11" x14ac:dyDescent="0.3">
      <c r="A94" s="1">
        <v>120126</v>
      </c>
      <c r="B94" s="1" t="s">
        <v>12</v>
      </c>
      <c r="C94" s="1" t="s">
        <v>83</v>
      </c>
      <c r="D94" s="1">
        <v>34</v>
      </c>
      <c r="E94" s="1">
        <v>0.38</v>
      </c>
      <c r="F94" s="1">
        <v>0.29699999999999999</v>
      </c>
      <c r="G94" s="1">
        <v>0.246</v>
      </c>
      <c r="H94" s="1">
        <v>0.17899999999999999</v>
      </c>
      <c r="I94" s="1">
        <v>9.1999999999999998E-2</v>
      </c>
      <c r="J94" s="1">
        <v>6.6000000000000003E-2</v>
      </c>
      <c r="K94" s="1">
        <v>4.2000000000000003E-2</v>
      </c>
    </row>
    <row r="95" spans="1:11" x14ac:dyDescent="0.3">
      <c r="A95" s="1">
        <v>120356</v>
      </c>
      <c r="B95" s="1" t="s">
        <v>12</v>
      </c>
      <c r="C95" s="1" t="s">
        <v>83</v>
      </c>
      <c r="D95" s="1">
        <v>34</v>
      </c>
      <c r="E95" s="1">
        <v>0.69399999999999995</v>
      </c>
      <c r="F95" s="1">
        <v>0.53500000000000003</v>
      </c>
      <c r="G95" s="1">
        <v>0.435</v>
      </c>
      <c r="H95" s="1">
        <v>0.30099999999999999</v>
      </c>
      <c r="I95" s="1">
        <v>0.14399999999999999</v>
      </c>
      <c r="J95" s="1">
        <v>0.10299999999999999</v>
      </c>
      <c r="K95" s="1">
        <v>4.2000000000000003E-2</v>
      </c>
    </row>
    <row r="96" spans="1:11" x14ac:dyDescent="0.3">
      <c r="A96" s="1">
        <v>120411</v>
      </c>
      <c r="B96" s="1" t="s">
        <v>12</v>
      </c>
      <c r="C96" s="1" t="s">
        <v>81</v>
      </c>
      <c r="D96" s="1">
        <v>34</v>
      </c>
      <c r="E96" s="1">
        <v>0.5</v>
      </c>
      <c r="F96" s="1">
        <v>0.39900000000000002</v>
      </c>
      <c r="G96" s="1">
        <v>0.33300000000000002</v>
      </c>
      <c r="H96" s="1">
        <v>0.23799999999999999</v>
      </c>
      <c r="I96" s="1">
        <v>0.13</v>
      </c>
      <c r="J96" s="1">
        <v>9.6000000000000002E-2</v>
      </c>
      <c r="K96" s="1">
        <v>5.7000000000000002E-2</v>
      </c>
    </row>
    <row r="97" spans="1:11" x14ac:dyDescent="0.3">
      <c r="A97" s="1">
        <v>120616</v>
      </c>
      <c r="B97" s="1" t="s">
        <v>12</v>
      </c>
      <c r="C97" s="1" t="s">
        <v>83</v>
      </c>
      <c r="D97" s="1">
        <v>34</v>
      </c>
      <c r="E97" s="1">
        <v>0.77100000000000002</v>
      </c>
      <c r="F97" s="1">
        <v>0.61099999999999999</v>
      </c>
      <c r="G97" s="1">
        <v>0.50900000000000001</v>
      </c>
      <c r="H97" s="1">
        <v>0.35499999999999998</v>
      </c>
      <c r="I97" s="1">
        <v>0.17699999999999999</v>
      </c>
      <c r="J97" s="1">
        <v>0.121</v>
      </c>
      <c r="K97" s="1">
        <v>6.6000000000000003E-2</v>
      </c>
    </row>
    <row r="98" spans="1:11" x14ac:dyDescent="0.3">
      <c r="A98" s="1">
        <v>120858</v>
      </c>
      <c r="B98" s="1" t="s">
        <v>12</v>
      </c>
      <c r="C98" s="1" t="s">
        <v>83</v>
      </c>
      <c r="D98" s="1">
        <v>34</v>
      </c>
      <c r="E98" s="1">
        <v>0.45900000000000002</v>
      </c>
      <c r="F98" s="1">
        <v>0.34599999999999997</v>
      </c>
      <c r="G98" s="1">
        <v>0.27600000000000002</v>
      </c>
      <c r="H98" s="1">
        <v>0.186</v>
      </c>
      <c r="I98" s="1">
        <v>8.4000000000000005E-2</v>
      </c>
      <c r="J98" s="1">
        <v>0.06</v>
      </c>
      <c r="K98" s="1">
        <v>0.04</v>
      </c>
    </row>
    <row r="99" spans="1:11" x14ac:dyDescent="0.3">
      <c r="A99" s="1">
        <v>120912</v>
      </c>
      <c r="B99" s="1" t="s">
        <v>12</v>
      </c>
      <c r="C99" s="1" t="s">
        <v>81</v>
      </c>
      <c r="D99" s="1">
        <v>34</v>
      </c>
      <c r="E99" s="1">
        <v>0.34400000000000003</v>
      </c>
      <c r="F99" s="1">
        <v>0.26</v>
      </c>
      <c r="G99" s="1">
        <v>0.20899999999999999</v>
      </c>
      <c r="H99" s="1">
        <v>0.14000000000000001</v>
      </c>
      <c r="I99" s="1">
        <v>6.5000000000000002E-2</v>
      </c>
      <c r="J99" s="1">
        <v>4.4999999999999998E-2</v>
      </c>
      <c r="K99" s="1">
        <v>2.8000000000000001E-2</v>
      </c>
    </row>
    <row r="100" spans="1:11" x14ac:dyDescent="0.3">
      <c r="A100" s="1">
        <v>121114</v>
      </c>
      <c r="B100" s="1" t="s">
        <v>12</v>
      </c>
      <c r="C100" s="1" t="s">
        <v>83</v>
      </c>
      <c r="D100" s="1">
        <v>34</v>
      </c>
      <c r="E100" s="1">
        <v>0.45300000000000001</v>
      </c>
      <c r="F100" s="1">
        <v>0.35599999999999998</v>
      </c>
      <c r="G100" s="1">
        <v>0.29899999999999999</v>
      </c>
      <c r="H100" s="1">
        <v>0.22500000000000001</v>
      </c>
      <c r="I100" s="1">
        <v>0.13900000000000001</v>
      </c>
      <c r="J100" s="1">
        <v>0.109</v>
      </c>
      <c r="K100" s="1">
        <v>7.3999999999999996E-2</v>
      </c>
    </row>
    <row r="101" spans="1:11" x14ac:dyDescent="0.3">
      <c r="A101" s="1">
        <v>121356</v>
      </c>
      <c r="B101" s="1" t="s">
        <v>12</v>
      </c>
      <c r="C101" s="1" t="s">
        <v>83</v>
      </c>
      <c r="D101" s="1">
        <v>34</v>
      </c>
      <c r="E101" s="1">
        <v>0.48599999999999999</v>
      </c>
      <c r="F101" s="1">
        <v>0.375</v>
      </c>
      <c r="G101" s="1">
        <v>0.30499999999999999</v>
      </c>
      <c r="H101" s="1">
        <v>0.20499999999999999</v>
      </c>
      <c r="I101" s="1">
        <v>9.1999999999999998E-2</v>
      </c>
      <c r="J101" s="1">
        <v>6.7000000000000004E-2</v>
      </c>
      <c r="K101" s="1">
        <v>3.6999999999999998E-2</v>
      </c>
    </row>
    <row r="102" spans="1:11" x14ac:dyDescent="0.3">
      <c r="A102" s="1">
        <v>121422</v>
      </c>
      <c r="B102" s="1" t="s">
        <v>12</v>
      </c>
      <c r="C102" s="1" t="s">
        <v>81</v>
      </c>
      <c r="D102" s="1">
        <v>34</v>
      </c>
      <c r="E102" s="1">
        <v>0.42399999999999999</v>
      </c>
      <c r="F102" s="1">
        <v>0.33300000000000002</v>
      </c>
      <c r="G102" s="1">
        <v>0.27600000000000002</v>
      </c>
      <c r="H102" s="1">
        <v>0.19400000000000001</v>
      </c>
      <c r="I102" s="1">
        <v>0.105</v>
      </c>
      <c r="J102" s="1">
        <v>7.9000000000000001E-2</v>
      </c>
      <c r="K102" s="1">
        <v>5.1000000000000004E-2</v>
      </c>
    </row>
    <row r="103" spans="1:11" x14ac:dyDescent="0.3">
      <c r="A103" s="1">
        <v>121607</v>
      </c>
      <c r="B103" s="1" t="s">
        <v>12</v>
      </c>
      <c r="C103" s="1" t="s">
        <v>83</v>
      </c>
      <c r="D103" s="1">
        <v>34</v>
      </c>
      <c r="E103" s="1">
        <v>0.58799999999999997</v>
      </c>
      <c r="F103" s="1">
        <v>0.45300000000000001</v>
      </c>
      <c r="G103" s="1">
        <v>0.375</v>
      </c>
      <c r="H103" s="1">
        <v>0.26300000000000001</v>
      </c>
      <c r="I103" s="1">
        <v>0.13800000000000001</v>
      </c>
      <c r="J103" s="1">
        <v>0.10299999999999999</v>
      </c>
      <c r="K103" s="1">
        <v>6.7000000000000004E-2</v>
      </c>
    </row>
    <row r="104" spans="1:11" x14ac:dyDescent="0.3">
      <c r="A104" s="1">
        <v>121856</v>
      </c>
      <c r="B104" s="1" t="s">
        <v>12</v>
      </c>
      <c r="C104" s="1" t="s">
        <v>83</v>
      </c>
      <c r="D104" s="1">
        <v>34</v>
      </c>
      <c r="E104" s="1">
        <v>0.48599999999999999</v>
      </c>
      <c r="F104" s="1">
        <v>0.36599999999999999</v>
      </c>
      <c r="G104" s="1">
        <v>0.29099999999999998</v>
      </c>
      <c r="H104" s="1">
        <v>0.19400000000000001</v>
      </c>
      <c r="I104" s="1">
        <v>8.6999999999999994E-2</v>
      </c>
      <c r="J104" s="1">
        <v>6.2E-2</v>
      </c>
      <c r="K104" s="1">
        <v>2.1000000000000001E-2</v>
      </c>
    </row>
    <row r="105" spans="1:11" x14ac:dyDescent="0.3">
      <c r="A105" s="1">
        <v>121905</v>
      </c>
      <c r="B105" s="1" t="s">
        <v>12</v>
      </c>
      <c r="C105" s="1" t="s">
        <v>81</v>
      </c>
      <c r="D105" s="1">
        <v>34</v>
      </c>
      <c r="E105" s="1">
        <v>0.40100000000000002</v>
      </c>
      <c r="F105" s="1">
        <v>0.29799999999999999</v>
      </c>
      <c r="G105" s="1">
        <v>0.23500000000000001</v>
      </c>
      <c r="H105" s="1">
        <v>0.156</v>
      </c>
      <c r="I105" s="1">
        <v>7.8E-2</v>
      </c>
      <c r="J105" s="1">
        <v>5.6000000000000001E-2</v>
      </c>
      <c r="K105" s="1">
        <v>4.1000000000000002E-2</v>
      </c>
    </row>
    <row r="106" spans="1:11" x14ac:dyDescent="0.3">
      <c r="A106" s="1">
        <v>122015</v>
      </c>
      <c r="B106" s="1" t="s">
        <v>12</v>
      </c>
      <c r="C106" s="1" t="s">
        <v>83</v>
      </c>
      <c r="D106" s="1">
        <v>34</v>
      </c>
      <c r="E106" s="1">
        <v>0.60499999999999998</v>
      </c>
      <c r="F106" s="1">
        <v>0.47299999999999998</v>
      </c>
      <c r="G106" s="1">
        <v>0.38300000000000001</v>
      </c>
      <c r="H106" s="1">
        <v>0.26400000000000001</v>
      </c>
      <c r="I106" s="1">
        <v>0.13800000000000001</v>
      </c>
      <c r="J106" s="1">
        <v>0.105</v>
      </c>
      <c r="K106" s="1">
        <v>6.4000000000000001E-2</v>
      </c>
    </row>
    <row r="108" spans="1:11" x14ac:dyDescent="0.3">
      <c r="A108" s="1">
        <v>117800</v>
      </c>
      <c r="B108" s="1" t="s">
        <v>84</v>
      </c>
      <c r="C108" s="1" t="s">
        <v>81</v>
      </c>
      <c r="D108" s="1">
        <v>33</v>
      </c>
      <c r="E108" s="1">
        <v>0.49099999999999999</v>
      </c>
      <c r="F108" s="1">
        <v>0.39900000000000002</v>
      </c>
      <c r="G108" s="1">
        <v>0.33300000000000002</v>
      </c>
      <c r="H108" s="1">
        <v>0.23799999999999999</v>
      </c>
      <c r="I108" s="1">
        <v>0.13</v>
      </c>
      <c r="J108" s="1">
        <v>9.4E-2</v>
      </c>
      <c r="K108" s="1">
        <v>0.06</v>
      </c>
    </row>
    <row r="109" spans="1:11" x14ac:dyDescent="0.3">
      <c r="A109" s="1">
        <v>117800</v>
      </c>
      <c r="B109" s="1" t="s">
        <v>84</v>
      </c>
      <c r="C109" s="1" t="s">
        <v>83</v>
      </c>
      <c r="D109" s="1">
        <v>30</v>
      </c>
      <c r="E109" s="1">
        <v>0.161</v>
      </c>
      <c r="F109" s="1">
        <v>0.17399999999999999</v>
      </c>
      <c r="G109" s="1">
        <v>0.18099999999999999</v>
      </c>
      <c r="H109" s="1">
        <v>0.182</v>
      </c>
      <c r="I109" s="1">
        <v>0.124</v>
      </c>
      <c r="J109" s="1">
        <v>0.10100000000000001</v>
      </c>
      <c r="K109" s="1">
        <v>6.4000000000000001E-2</v>
      </c>
    </row>
    <row r="110" spans="1:11" x14ac:dyDescent="0.3">
      <c r="A110" s="1">
        <v>118050</v>
      </c>
      <c r="B110" s="1" t="s">
        <v>84</v>
      </c>
      <c r="C110" s="1" t="s">
        <v>83</v>
      </c>
      <c r="D110" s="1">
        <v>30</v>
      </c>
      <c r="E110" s="1">
        <v>0.68</v>
      </c>
      <c r="F110" s="1">
        <v>0.53300000000000003</v>
      </c>
      <c r="G110" s="1">
        <v>0.443</v>
      </c>
      <c r="H110" s="1">
        <v>0.313</v>
      </c>
      <c r="I110" s="1">
        <v>0.151</v>
      </c>
      <c r="J110" s="1">
        <v>0.10100000000000001</v>
      </c>
      <c r="K110" s="1">
        <v>5.9000000000000004E-2</v>
      </c>
    </row>
    <row r="111" spans="1:11" x14ac:dyDescent="0.3">
      <c r="A111" s="1">
        <v>118300</v>
      </c>
      <c r="B111" s="1" t="s">
        <v>84</v>
      </c>
      <c r="C111" s="1" t="s">
        <v>81</v>
      </c>
      <c r="D111" s="1">
        <v>33</v>
      </c>
      <c r="E111" s="1">
        <v>0.34799999999999998</v>
      </c>
      <c r="F111" s="1">
        <v>0.27600000000000002</v>
      </c>
      <c r="G111" s="1">
        <v>0.23</v>
      </c>
      <c r="H111" s="1">
        <v>0.161</v>
      </c>
      <c r="I111" s="1">
        <v>7.9000000000000001E-2</v>
      </c>
      <c r="J111" s="1">
        <v>5.6000000000000001E-2</v>
      </c>
      <c r="K111" s="1">
        <v>3.5000000000000003E-2</v>
      </c>
    </row>
    <row r="112" spans="1:11" x14ac:dyDescent="0.3">
      <c r="A112" s="1">
        <v>118300</v>
      </c>
      <c r="B112" s="1" t="s">
        <v>84</v>
      </c>
      <c r="C112" s="1" t="s">
        <v>83</v>
      </c>
      <c r="D112" s="1">
        <v>30</v>
      </c>
      <c r="E112" s="1">
        <v>0.41399999999999998</v>
      </c>
      <c r="F112" s="1">
        <v>0.31900000000000001</v>
      </c>
      <c r="G112" s="1">
        <v>0.26200000000000001</v>
      </c>
      <c r="H112" s="1">
        <v>0.18099999999999999</v>
      </c>
      <c r="I112" s="1">
        <v>8.6000000000000007E-2</v>
      </c>
      <c r="J112" s="1">
        <v>5.6000000000000001E-2</v>
      </c>
      <c r="K112" s="1">
        <v>3.0000000000000002E-2</v>
      </c>
    </row>
    <row r="113" spans="1:11" x14ac:dyDescent="0.3">
      <c r="A113" s="1">
        <v>118550</v>
      </c>
      <c r="B113" s="1" t="s">
        <v>84</v>
      </c>
      <c r="C113" s="1" t="s">
        <v>83</v>
      </c>
      <c r="D113" s="1">
        <v>30</v>
      </c>
      <c r="E113" s="1">
        <v>0.21199999999999999</v>
      </c>
      <c r="F113" s="1">
        <v>0.16500000000000001</v>
      </c>
      <c r="G113" s="1">
        <v>0.13100000000000001</v>
      </c>
      <c r="H113" s="1">
        <v>0.09</v>
      </c>
      <c r="I113" s="1">
        <v>5.1999999999999998E-2</v>
      </c>
      <c r="J113" s="1">
        <v>4.2000000000000003E-2</v>
      </c>
      <c r="K113" s="1">
        <v>2.9000000000000001E-2</v>
      </c>
    </row>
    <row r="114" spans="1:11" x14ac:dyDescent="0.3">
      <c r="A114" s="1">
        <v>118800</v>
      </c>
      <c r="B114" s="1" t="s">
        <v>84</v>
      </c>
      <c r="C114" s="1" t="s">
        <v>81</v>
      </c>
      <c r="D114" s="1">
        <v>33</v>
      </c>
      <c r="E114" s="1">
        <v>0.32700000000000001</v>
      </c>
      <c r="F114" s="1">
        <v>0.26100000000000001</v>
      </c>
      <c r="G114" s="1">
        <v>0.22</v>
      </c>
      <c r="H114" s="1">
        <v>0.16300000000000001</v>
      </c>
      <c r="I114" s="1">
        <v>9.4E-2</v>
      </c>
      <c r="J114" s="1">
        <v>7.2999999999999995E-2</v>
      </c>
      <c r="K114" s="1">
        <v>4.8000000000000001E-2</v>
      </c>
    </row>
    <row r="115" spans="1:11" x14ac:dyDescent="0.3">
      <c r="A115" s="1">
        <v>118800</v>
      </c>
      <c r="B115" s="1" t="s">
        <v>84</v>
      </c>
      <c r="C115" s="1" t="s">
        <v>83</v>
      </c>
      <c r="D115" s="1">
        <v>30</v>
      </c>
      <c r="E115" s="1">
        <v>0.19500000000000001</v>
      </c>
      <c r="F115" s="1">
        <v>0.152</v>
      </c>
      <c r="G115" s="1">
        <v>0.126</v>
      </c>
      <c r="H115" s="1">
        <v>8.8999999999999996E-2</v>
      </c>
      <c r="I115" s="1">
        <v>4.8000000000000001E-2</v>
      </c>
      <c r="J115" s="1">
        <v>3.5000000000000003E-2</v>
      </c>
      <c r="K115" s="1">
        <v>2.4E-2</v>
      </c>
    </row>
    <row r="116" spans="1:11" x14ac:dyDescent="0.3">
      <c r="A116" s="1">
        <v>119050</v>
      </c>
      <c r="B116" s="1" t="s">
        <v>84</v>
      </c>
      <c r="C116" s="1" t="s">
        <v>83</v>
      </c>
      <c r="D116" s="1">
        <v>30</v>
      </c>
      <c r="E116" s="1">
        <v>0.32200000000000001</v>
      </c>
      <c r="F116" s="1">
        <v>0.26</v>
      </c>
      <c r="G116" s="1">
        <v>0.215</v>
      </c>
      <c r="H116" s="1">
        <v>0.156</v>
      </c>
      <c r="I116" s="1">
        <v>9.5000000000000001E-2</v>
      </c>
      <c r="J116" s="1">
        <v>7.4999999999999997E-2</v>
      </c>
      <c r="K116" s="1">
        <v>5.5E-2</v>
      </c>
    </row>
    <row r="117" spans="1:11" x14ac:dyDescent="0.3">
      <c r="A117" s="1">
        <v>119300</v>
      </c>
      <c r="B117" s="1" t="s">
        <v>84</v>
      </c>
      <c r="C117" s="1" t="s">
        <v>81</v>
      </c>
      <c r="D117" s="1">
        <v>33</v>
      </c>
      <c r="E117" s="1">
        <v>0.42199999999999999</v>
      </c>
      <c r="F117" s="1">
        <v>0.32100000000000001</v>
      </c>
      <c r="G117" s="1">
        <v>0.25800000000000001</v>
      </c>
      <c r="H117" s="1">
        <v>0.17200000000000001</v>
      </c>
      <c r="I117" s="1">
        <v>0.08</v>
      </c>
      <c r="J117" s="1">
        <v>5.8000000000000003E-2</v>
      </c>
      <c r="K117" s="1">
        <v>4.3000000000000003E-2</v>
      </c>
    </row>
    <row r="118" spans="1:11" x14ac:dyDescent="0.3">
      <c r="A118" s="1">
        <v>119300</v>
      </c>
      <c r="B118" s="1" t="s">
        <v>84</v>
      </c>
      <c r="C118" s="1" t="s">
        <v>83</v>
      </c>
      <c r="D118" s="1">
        <v>30</v>
      </c>
      <c r="E118" s="1">
        <v>0.51</v>
      </c>
      <c r="F118" s="1">
        <v>0.40899999999999997</v>
      </c>
      <c r="G118" s="1">
        <v>0.34699999999999998</v>
      </c>
      <c r="H118" s="1">
        <v>0.25600000000000001</v>
      </c>
      <c r="I118" s="1">
        <v>0.14899999999999999</v>
      </c>
      <c r="J118" s="1">
        <v>0.12</v>
      </c>
      <c r="K118" s="1">
        <v>8.4000000000000005E-2</v>
      </c>
    </row>
    <row r="119" spans="1:11" x14ac:dyDescent="0.3">
      <c r="A119" s="1">
        <v>119550</v>
      </c>
      <c r="B119" s="1" t="s">
        <v>84</v>
      </c>
      <c r="C119" s="1" t="s">
        <v>83</v>
      </c>
      <c r="D119" s="1">
        <v>30</v>
      </c>
      <c r="E119" s="1">
        <v>0.621</v>
      </c>
      <c r="F119" s="1">
        <v>0.503</v>
      </c>
      <c r="G119" s="1">
        <v>0.42699999999999999</v>
      </c>
      <c r="H119" s="1">
        <v>0.32200000000000001</v>
      </c>
      <c r="I119" s="1">
        <v>0.17100000000000001</v>
      </c>
      <c r="J119" s="1">
        <v>0.124</v>
      </c>
      <c r="K119" s="1">
        <v>7.9000000000000001E-2</v>
      </c>
    </row>
    <row r="120" spans="1:11" x14ac:dyDescent="0.3">
      <c r="A120" s="1">
        <v>119800</v>
      </c>
      <c r="B120" s="1" t="s">
        <v>84</v>
      </c>
      <c r="C120" s="1" t="s">
        <v>81</v>
      </c>
      <c r="D120" s="1">
        <v>33</v>
      </c>
      <c r="E120" s="1">
        <v>0.36199999999999999</v>
      </c>
      <c r="F120" s="1">
        <v>0.28399999999999997</v>
      </c>
      <c r="G120" s="1">
        <v>0.23599999999999999</v>
      </c>
      <c r="H120" s="1">
        <v>0.16400000000000001</v>
      </c>
      <c r="I120" s="1">
        <v>8.5000000000000006E-2</v>
      </c>
      <c r="J120" s="1">
        <v>6.4000000000000001E-2</v>
      </c>
      <c r="K120" s="1">
        <v>4.1000000000000002E-2</v>
      </c>
    </row>
    <row r="121" spans="1:11" x14ac:dyDescent="0.3">
      <c r="A121" s="1">
        <v>119800</v>
      </c>
      <c r="B121" s="1" t="s">
        <v>84</v>
      </c>
      <c r="C121" s="1" t="s">
        <v>83</v>
      </c>
      <c r="D121" s="1">
        <v>30</v>
      </c>
      <c r="E121" s="1">
        <v>0.314</v>
      </c>
      <c r="F121" s="1">
        <v>0.25</v>
      </c>
      <c r="G121" s="1">
        <v>0.21099999999999999</v>
      </c>
      <c r="H121" s="1">
        <v>0.158</v>
      </c>
      <c r="I121" s="1">
        <v>9.6000000000000002E-2</v>
      </c>
      <c r="J121" s="1">
        <v>7.3999999999999996E-2</v>
      </c>
      <c r="K121" s="1">
        <v>5.8000000000000003E-2</v>
      </c>
    </row>
    <row r="122" spans="1:11" x14ac:dyDescent="0.3">
      <c r="A122" s="1">
        <v>120050</v>
      </c>
      <c r="B122" s="1" t="s">
        <v>84</v>
      </c>
      <c r="C122" s="1" t="s">
        <v>83</v>
      </c>
      <c r="D122" s="1">
        <v>30</v>
      </c>
      <c r="E122" s="1">
        <v>0.48099999999999998</v>
      </c>
      <c r="F122" s="1">
        <v>0.372</v>
      </c>
      <c r="G122" s="1">
        <v>0.30099999999999999</v>
      </c>
      <c r="H122" s="1">
        <v>0.19400000000000001</v>
      </c>
      <c r="I122" s="1">
        <v>9.1999999999999998E-2</v>
      </c>
      <c r="J122" s="1">
        <v>6.7000000000000004E-2</v>
      </c>
      <c r="K122" s="1">
        <v>4.5999999999999999E-2</v>
      </c>
    </row>
    <row r="123" spans="1:11" x14ac:dyDescent="0.3">
      <c r="A123" s="1">
        <v>120300</v>
      </c>
      <c r="B123" s="1" t="s">
        <v>84</v>
      </c>
      <c r="C123" s="1" t="s">
        <v>81</v>
      </c>
      <c r="D123" s="1">
        <v>33</v>
      </c>
      <c r="E123" s="1">
        <v>0.14499999999999999</v>
      </c>
      <c r="F123" s="1">
        <v>0.121</v>
      </c>
      <c r="G123" s="1">
        <v>0.106</v>
      </c>
      <c r="H123" s="1">
        <v>8.3000000000000004E-2</v>
      </c>
      <c r="I123" s="1">
        <v>0.05</v>
      </c>
      <c r="J123" s="1">
        <v>0.04</v>
      </c>
      <c r="K123" s="1">
        <v>2.8000000000000001E-2</v>
      </c>
    </row>
    <row r="124" spans="1:11" x14ac:dyDescent="0.3">
      <c r="A124" s="1">
        <v>120300</v>
      </c>
      <c r="B124" s="1" t="s">
        <v>84</v>
      </c>
      <c r="C124" s="1" t="s">
        <v>83</v>
      </c>
      <c r="D124" s="1">
        <v>30</v>
      </c>
      <c r="E124" s="1">
        <v>0.498</v>
      </c>
      <c r="F124" s="1">
        <v>0.4</v>
      </c>
      <c r="G124" s="1">
        <v>0.33700000000000002</v>
      </c>
      <c r="H124" s="1">
        <v>0.249</v>
      </c>
      <c r="I124" s="1">
        <v>0.14299999999999999</v>
      </c>
      <c r="J124" s="1">
        <v>0.106</v>
      </c>
      <c r="K124" s="1">
        <v>6.6000000000000003E-2</v>
      </c>
    </row>
    <row r="125" spans="1:11" x14ac:dyDescent="0.3">
      <c r="A125" s="1">
        <v>120550</v>
      </c>
      <c r="B125" s="1" t="s">
        <v>84</v>
      </c>
      <c r="C125" s="1" t="s">
        <v>83</v>
      </c>
      <c r="D125" s="1">
        <v>30</v>
      </c>
      <c r="E125" s="1">
        <v>0.255</v>
      </c>
      <c r="F125" s="1">
        <v>0.22600000000000001</v>
      </c>
      <c r="G125" s="1">
        <v>0.20200000000000001</v>
      </c>
      <c r="H125" s="1">
        <v>0.16600000000000001</v>
      </c>
      <c r="I125" s="1">
        <v>0.11600000000000001</v>
      </c>
      <c r="J125" s="1">
        <v>9.2999999999999999E-2</v>
      </c>
      <c r="K125" s="1">
        <v>6.4000000000000001E-2</v>
      </c>
    </row>
    <row r="126" spans="1:11" x14ac:dyDescent="0.3">
      <c r="A126" s="1">
        <v>120800</v>
      </c>
      <c r="B126" s="1" t="s">
        <v>84</v>
      </c>
      <c r="C126" s="1" t="s">
        <v>81</v>
      </c>
      <c r="D126" s="1">
        <v>33</v>
      </c>
      <c r="E126" s="1">
        <v>0.214</v>
      </c>
      <c r="F126" s="1">
        <v>0.183</v>
      </c>
      <c r="G126" s="1">
        <v>0.159</v>
      </c>
      <c r="H126" s="1">
        <v>0.12</v>
      </c>
      <c r="I126" s="1">
        <v>7.3999999999999996E-2</v>
      </c>
      <c r="J126" s="1">
        <v>6.2E-2</v>
      </c>
      <c r="K126" s="1">
        <v>3.6999999999999998E-2</v>
      </c>
    </row>
    <row r="127" spans="1:11" x14ac:dyDescent="0.3">
      <c r="A127" s="1">
        <v>120800</v>
      </c>
      <c r="B127" s="1" t="s">
        <v>84</v>
      </c>
      <c r="C127" s="1" t="s">
        <v>83</v>
      </c>
      <c r="D127" s="1">
        <v>30</v>
      </c>
      <c r="E127" s="1">
        <v>0.30399999999999999</v>
      </c>
      <c r="F127" s="1">
        <v>0.23500000000000001</v>
      </c>
      <c r="G127" s="1">
        <v>0.191</v>
      </c>
      <c r="H127" s="1">
        <v>0.13400000000000001</v>
      </c>
      <c r="I127" s="1">
        <v>7.2999999999999995E-2</v>
      </c>
      <c r="J127" s="1">
        <v>5.6000000000000001E-2</v>
      </c>
      <c r="K127" s="1">
        <v>0.04</v>
      </c>
    </row>
    <row r="128" spans="1:11" x14ac:dyDescent="0.3">
      <c r="A128" s="1">
        <v>121050</v>
      </c>
      <c r="B128" s="1" t="s">
        <v>84</v>
      </c>
      <c r="C128" s="1" t="s">
        <v>83</v>
      </c>
      <c r="D128" s="1">
        <v>30</v>
      </c>
      <c r="E128" s="1">
        <v>0.28100000000000003</v>
      </c>
      <c r="F128" s="1">
        <v>0.22600000000000001</v>
      </c>
      <c r="G128" s="1">
        <v>0.193</v>
      </c>
      <c r="H128" s="1">
        <v>0.14699999999999999</v>
      </c>
      <c r="I128" s="1">
        <v>9.1999999999999998E-2</v>
      </c>
      <c r="J128" s="1">
        <v>7.1999999999999995E-2</v>
      </c>
      <c r="K128" s="1">
        <v>0.05</v>
      </c>
    </row>
    <row r="129" spans="1:11" x14ac:dyDescent="0.3">
      <c r="A129" s="1">
        <v>121300</v>
      </c>
      <c r="B129" s="1" t="s">
        <v>84</v>
      </c>
      <c r="C129" s="1" t="s">
        <v>81</v>
      </c>
      <c r="D129" s="1">
        <v>33</v>
      </c>
      <c r="E129" s="1">
        <v>0.42299999999999999</v>
      </c>
      <c r="F129" s="1">
        <v>0.34200000000000003</v>
      </c>
      <c r="G129" s="1">
        <v>0.27800000000000002</v>
      </c>
      <c r="H129" s="1">
        <v>0.19800000000000001</v>
      </c>
      <c r="I129" s="1">
        <v>9.8000000000000004E-2</v>
      </c>
      <c r="J129" s="1">
        <v>7.1999999999999995E-2</v>
      </c>
      <c r="K129" s="1">
        <v>4.8000000000000001E-2</v>
      </c>
    </row>
    <row r="130" spans="1:11" x14ac:dyDescent="0.3">
      <c r="A130" s="1">
        <v>121300</v>
      </c>
      <c r="B130" s="1" t="s">
        <v>84</v>
      </c>
      <c r="C130" s="1" t="s">
        <v>83</v>
      </c>
      <c r="D130" s="1">
        <v>30</v>
      </c>
      <c r="E130" s="1">
        <v>0.40400000000000003</v>
      </c>
      <c r="F130" s="1">
        <v>0.28299999999999997</v>
      </c>
      <c r="G130" s="1">
        <v>0.22800000000000001</v>
      </c>
      <c r="H130" s="1">
        <v>0.16</v>
      </c>
      <c r="I130" s="1">
        <v>7.9000000000000001E-2</v>
      </c>
      <c r="J130" s="1">
        <v>5.6000000000000001E-2</v>
      </c>
      <c r="K130" s="1">
        <v>3.9E-2</v>
      </c>
    </row>
    <row r="131" spans="1:11" x14ac:dyDescent="0.3">
      <c r="A131" s="1">
        <v>121550</v>
      </c>
      <c r="B131" s="1" t="s">
        <v>84</v>
      </c>
      <c r="C131" s="1" t="s">
        <v>83</v>
      </c>
      <c r="D131" s="1">
        <v>30</v>
      </c>
      <c r="E131" s="1">
        <v>0.31</v>
      </c>
      <c r="F131" s="1">
        <v>0.26300000000000001</v>
      </c>
      <c r="G131" s="1">
        <v>0.22700000000000001</v>
      </c>
      <c r="H131" s="1">
        <v>0.16400000000000001</v>
      </c>
      <c r="I131" s="1">
        <v>0.1</v>
      </c>
      <c r="J131" s="1">
        <v>8.1000000000000003E-2</v>
      </c>
      <c r="K131" s="1">
        <v>5.2999999999999999E-2</v>
      </c>
    </row>
    <row r="132" spans="1:11" x14ac:dyDescent="0.3">
      <c r="A132" s="1">
        <v>121800</v>
      </c>
      <c r="B132" s="1" t="s">
        <v>84</v>
      </c>
      <c r="C132" s="1" t="s">
        <v>81</v>
      </c>
      <c r="D132" s="1">
        <v>33</v>
      </c>
      <c r="E132" s="1">
        <v>0.26400000000000001</v>
      </c>
      <c r="F132" s="1">
        <v>0.23300000000000001</v>
      </c>
      <c r="G132" s="1">
        <v>0.20799999999999999</v>
      </c>
      <c r="H132" s="1">
        <v>0.16500000000000001</v>
      </c>
      <c r="I132" s="1">
        <v>0.10299999999999999</v>
      </c>
      <c r="J132" s="1">
        <v>7.8E-2</v>
      </c>
      <c r="K132" s="1">
        <v>4.9000000000000002E-2</v>
      </c>
    </row>
    <row r="133" spans="1:11" x14ac:dyDescent="0.3">
      <c r="A133" s="1">
        <v>121800</v>
      </c>
      <c r="B133" s="1" t="s">
        <v>84</v>
      </c>
      <c r="C133" s="1" t="s">
        <v>83</v>
      </c>
      <c r="D133" s="1">
        <v>30</v>
      </c>
      <c r="E133" s="1">
        <v>0.33800000000000002</v>
      </c>
      <c r="F133" s="1">
        <v>0.28599999999999998</v>
      </c>
      <c r="G133" s="1">
        <v>0.251</v>
      </c>
      <c r="H133" s="1">
        <v>0.17699999999999999</v>
      </c>
      <c r="I133" s="1">
        <v>9.4E-2</v>
      </c>
      <c r="J133" s="1">
        <v>7.0000000000000007E-2</v>
      </c>
      <c r="K133" s="1">
        <v>3.6000000000000004E-2</v>
      </c>
    </row>
    <row r="134" spans="1:11" x14ac:dyDescent="0.3">
      <c r="A134" s="1">
        <v>122050</v>
      </c>
      <c r="B134" s="1" t="s">
        <v>84</v>
      </c>
      <c r="C134" s="1" t="s">
        <v>83</v>
      </c>
      <c r="D134" s="1">
        <v>30</v>
      </c>
      <c r="E134" s="1">
        <v>0.79100000000000004</v>
      </c>
      <c r="F134" s="1">
        <v>0.66300000000000003</v>
      </c>
      <c r="G134" s="1">
        <v>0.52400000000000002</v>
      </c>
      <c r="H134" s="1">
        <v>0.33400000000000002</v>
      </c>
      <c r="I134" s="1">
        <v>0.16200000000000001</v>
      </c>
      <c r="J134" s="1">
        <v>0.11800000000000001</v>
      </c>
      <c r="K134" s="1">
        <v>8.2000000000000003E-2</v>
      </c>
    </row>
    <row r="135" spans="1:11" x14ac:dyDescent="0.3">
      <c r="A135" s="1">
        <v>122300</v>
      </c>
      <c r="B135" s="1" t="s">
        <v>84</v>
      </c>
      <c r="C135" s="1" t="s">
        <v>81</v>
      </c>
      <c r="D135" s="1">
        <v>33</v>
      </c>
      <c r="E135" s="1">
        <v>0.20100000000000001</v>
      </c>
      <c r="F135" s="1">
        <v>0.17299999999999999</v>
      </c>
      <c r="G135" s="1">
        <v>0.158</v>
      </c>
      <c r="H135" s="1">
        <v>0.13</v>
      </c>
      <c r="I135" s="1">
        <v>8.8999999999999996E-2</v>
      </c>
      <c r="J135" s="1">
        <v>7.1999999999999995E-2</v>
      </c>
      <c r="K135" s="1">
        <v>4.9000000000000002E-2</v>
      </c>
    </row>
    <row r="136" spans="1:11" x14ac:dyDescent="0.3">
      <c r="A136" s="1">
        <v>122800</v>
      </c>
      <c r="B136" s="1" t="s">
        <v>84</v>
      </c>
      <c r="C136" s="1" t="s">
        <v>81</v>
      </c>
      <c r="D136" s="1">
        <v>33</v>
      </c>
      <c r="E136" s="1">
        <v>0.17699999999999999</v>
      </c>
      <c r="F136" s="1">
        <v>0.14599999999999999</v>
      </c>
      <c r="G136" s="1">
        <v>0.122</v>
      </c>
      <c r="H136" s="1">
        <v>0.09</v>
      </c>
      <c r="I136" s="1">
        <v>5.3999999999999999E-2</v>
      </c>
      <c r="J136" s="1">
        <v>4.2000000000000003E-2</v>
      </c>
      <c r="K136" s="1">
        <v>3.0000000000000002E-2</v>
      </c>
    </row>
    <row r="137" spans="1:11" x14ac:dyDescent="0.3">
      <c r="A137" s="1">
        <v>123300</v>
      </c>
      <c r="B137" s="1" t="s">
        <v>84</v>
      </c>
      <c r="C137" s="1" t="s">
        <v>81</v>
      </c>
      <c r="D137" s="1">
        <v>33</v>
      </c>
      <c r="E137" s="1">
        <v>0.184</v>
      </c>
      <c r="F137" s="1">
        <v>0.151</v>
      </c>
      <c r="G137" s="1">
        <v>0.129</v>
      </c>
      <c r="H137" s="1">
        <v>9.9000000000000005E-2</v>
      </c>
      <c r="I137" s="1">
        <v>6.3E-2</v>
      </c>
      <c r="J137" s="1">
        <v>0.05</v>
      </c>
      <c r="K137" s="1">
        <v>3.6000000000000004E-2</v>
      </c>
    </row>
    <row r="138" spans="1:11" x14ac:dyDescent="0.3">
      <c r="A138" s="1">
        <v>123800</v>
      </c>
      <c r="B138" s="1" t="s">
        <v>84</v>
      </c>
      <c r="C138" s="1" t="s">
        <v>81</v>
      </c>
      <c r="D138" s="1">
        <v>33</v>
      </c>
      <c r="E138" s="1">
        <v>0.29699999999999999</v>
      </c>
      <c r="F138" s="1">
        <v>0.24099999999999999</v>
      </c>
      <c r="G138" s="1">
        <v>0.21</v>
      </c>
      <c r="H138" s="1">
        <v>0.16500000000000001</v>
      </c>
      <c r="I138" s="1">
        <v>9.9000000000000005E-2</v>
      </c>
      <c r="J138" s="1">
        <v>7.8E-2</v>
      </c>
      <c r="K138" s="1">
        <v>0.04</v>
      </c>
    </row>
    <row r="139" spans="1:11" x14ac:dyDescent="0.3">
      <c r="A139" s="1">
        <v>124300</v>
      </c>
      <c r="B139" s="1" t="s">
        <v>84</v>
      </c>
      <c r="C139" s="1" t="s">
        <v>81</v>
      </c>
      <c r="D139" s="1">
        <v>33</v>
      </c>
      <c r="E139" s="1">
        <v>0.23899999999999999</v>
      </c>
      <c r="F139" s="1">
        <v>0.19</v>
      </c>
      <c r="G139" s="1">
        <v>0.16300000000000001</v>
      </c>
      <c r="H139" s="1">
        <v>0.12</v>
      </c>
      <c r="I139" s="1">
        <v>7.0000000000000007E-2</v>
      </c>
      <c r="J139" s="1">
        <v>5.3999999999999999E-2</v>
      </c>
      <c r="K139" s="1">
        <v>3.9E-2</v>
      </c>
    </row>
    <row r="140" spans="1:11" x14ac:dyDescent="0.3">
      <c r="A140" s="1">
        <v>124800</v>
      </c>
      <c r="B140" s="1" t="s">
        <v>84</v>
      </c>
      <c r="C140" s="1" t="s">
        <v>81</v>
      </c>
      <c r="D140" s="1">
        <v>33</v>
      </c>
      <c r="E140" s="1">
        <v>0.31</v>
      </c>
      <c r="F140" s="1">
        <v>0.23400000000000001</v>
      </c>
      <c r="G140" s="1">
        <v>0.20200000000000001</v>
      </c>
      <c r="H140" s="1">
        <v>0.154</v>
      </c>
      <c r="I140" s="1">
        <v>0.09</v>
      </c>
      <c r="J140" s="1">
        <v>6.6000000000000003E-2</v>
      </c>
      <c r="K140" s="1">
        <v>3.4000000000000002E-2</v>
      </c>
    </row>
    <row r="141" spans="1:11" x14ac:dyDescent="0.3">
      <c r="A141" s="1">
        <v>125300</v>
      </c>
      <c r="B141" s="1" t="s">
        <v>84</v>
      </c>
      <c r="C141" s="1" t="s">
        <v>81</v>
      </c>
      <c r="D141" s="1">
        <v>33</v>
      </c>
      <c r="E141" s="1">
        <v>0.51</v>
      </c>
      <c r="F141" s="1">
        <v>0.42</v>
      </c>
      <c r="G141" s="1">
        <v>0.35899999999999999</v>
      </c>
      <c r="H141" s="1">
        <v>0.26600000000000001</v>
      </c>
      <c r="I141" s="1">
        <v>0.155</v>
      </c>
      <c r="J141" s="1">
        <v>0.11899999999999999</v>
      </c>
      <c r="K141" s="1">
        <v>7.9000000000000001E-2</v>
      </c>
    </row>
    <row r="143" spans="1:11" x14ac:dyDescent="0.3">
      <c r="A143" s="1">
        <v>123500</v>
      </c>
      <c r="B143" s="1" t="s">
        <v>12</v>
      </c>
      <c r="C143" s="1" t="s">
        <v>83</v>
      </c>
      <c r="D143" s="1">
        <v>26</v>
      </c>
      <c r="E143" s="1">
        <v>0.60299999999999998</v>
      </c>
      <c r="F143" s="1">
        <v>0.45900000000000002</v>
      </c>
      <c r="G143" s="1">
        <v>0.36699999999999999</v>
      </c>
      <c r="H143" s="1">
        <v>0.23500000000000001</v>
      </c>
      <c r="I143" s="1">
        <v>0.10100000000000001</v>
      </c>
      <c r="J143" s="1">
        <v>6.6000000000000003E-2</v>
      </c>
      <c r="K143" s="1">
        <v>3.6999999999999998E-2</v>
      </c>
    </row>
    <row r="144" spans="1:11" x14ac:dyDescent="0.3">
      <c r="A144" s="1">
        <v>123500</v>
      </c>
      <c r="B144" s="1" t="s">
        <v>12</v>
      </c>
      <c r="C144" s="1" t="s">
        <v>81</v>
      </c>
      <c r="D144" s="1">
        <v>26</v>
      </c>
      <c r="E144" s="1">
        <v>0.54500000000000004</v>
      </c>
      <c r="F144" s="1">
        <v>0.41599999999999998</v>
      </c>
      <c r="G144" s="1">
        <v>0.33600000000000002</v>
      </c>
      <c r="H144" s="1">
        <v>0.22600000000000001</v>
      </c>
      <c r="I144" s="1">
        <v>0.107</v>
      </c>
      <c r="J144" s="1">
        <v>7.5999999999999998E-2</v>
      </c>
      <c r="K144" s="1">
        <v>4.8000000000000001E-2</v>
      </c>
    </row>
    <row r="145" spans="1:11" x14ac:dyDescent="0.3">
      <c r="A145" s="1">
        <v>123750</v>
      </c>
      <c r="B145" s="1" t="s">
        <v>12</v>
      </c>
      <c r="C145" s="1" t="s">
        <v>81</v>
      </c>
      <c r="D145" s="1">
        <v>26</v>
      </c>
      <c r="E145" s="1">
        <v>0.60199999999999998</v>
      </c>
      <c r="F145" s="1">
        <v>0.45500000000000002</v>
      </c>
      <c r="G145" s="1">
        <v>0.36899999999999999</v>
      </c>
      <c r="H145" s="1">
        <v>0.248</v>
      </c>
      <c r="I145" s="1">
        <v>0.124</v>
      </c>
      <c r="J145" s="1">
        <v>9.0999999999999998E-2</v>
      </c>
      <c r="K145" s="1">
        <v>5.8000000000000003E-2</v>
      </c>
    </row>
    <row r="146" spans="1:11" x14ac:dyDescent="0.3">
      <c r="A146" s="1">
        <v>123773</v>
      </c>
      <c r="B146" s="1" t="s">
        <v>12</v>
      </c>
      <c r="C146" s="1" t="s">
        <v>83</v>
      </c>
      <c r="D146" s="1">
        <v>26</v>
      </c>
      <c r="E146" s="1">
        <v>0.58099999999999996</v>
      </c>
      <c r="F146" s="1">
        <v>0.45600000000000002</v>
      </c>
      <c r="G146" s="1">
        <v>0.376</v>
      </c>
      <c r="H146" s="1">
        <v>0.26300000000000001</v>
      </c>
      <c r="I146" s="1">
        <v>0.14100000000000001</v>
      </c>
      <c r="J146" s="1">
        <v>0.11</v>
      </c>
      <c r="K146" s="1">
        <v>7.5999999999999998E-2</v>
      </c>
    </row>
    <row r="147" spans="1:11" x14ac:dyDescent="0.3">
      <c r="A147" s="1">
        <v>124000</v>
      </c>
      <c r="B147" s="1" t="s">
        <v>12</v>
      </c>
      <c r="C147" s="1" t="s">
        <v>83</v>
      </c>
      <c r="D147" s="1">
        <v>26</v>
      </c>
      <c r="E147" s="1">
        <v>0.64600000000000002</v>
      </c>
      <c r="F147" s="1">
        <v>0.496</v>
      </c>
      <c r="G147" s="1">
        <v>0.40500000000000003</v>
      </c>
      <c r="H147" s="1">
        <v>0.27900000000000003</v>
      </c>
      <c r="I147" s="1">
        <v>0.14499999999999999</v>
      </c>
      <c r="J147" s="1">
        <v>0.10200000000000001</v>
      </c>
      <c r="K147" s="1">
        <v>5.9000000000000004E-2</v>
      </c>
    </row>
    <row r="148" spans="1:11" x14ac:dyDescent="0.3">
      <c r="A148" s="1">
        <v>124009</v>
      </c>
      <c r="B148" s="1" t="s">
        <v>12</v>
      </c>
      <c r="C148" s="1" t="s">
        <v>81</v>
      </c>
      <c r="D148" s="1">
        <v>26</v>
      </c>
      <c r="E148" s="1">
        <v>0.434</v>
      </c>
      <c r="F148" s="1">
        <v>0.34200000000000003</v>
      </c>
      <c r="G148" s="1">
        <v>0.28699999999999998</v>
      </c>
      <c r="H148" s="1">
        <v>0.20899999999999999</v>
      </c>
      <c r="I148" s="1">
        <v>0.114</v>
      </c>
      <c r="J148" s="1">
        <v>8.6000000000000007E-2</v>
      </c>
      <c r="K148" s="1">
        <v>5.8000000000000003E-2</v>
      </c>
    </row>
    <row r="149" spans="1:11" x14ac:dyDescent="0.3">
      <c r="A149" s="1">
        <v>124252</v>
      </c>
      <c r="B149" s="1" t="s">
        <v>12</v>
      </c>
      <c r="C149" s="1" t="s">
        <v>83</v>
      </c>
      <c r="D149" s="1">
        <v>26</v>
      </c>
      <c r="E149" s="1">
        <v>0.23899999999999999</v>
      </c>
      <c r="F149" s="1">
        <v>0.16</v>
      </c>
      <c r="G149" s="1">
        <v>0.113</v>
      </c>
      <c r="H149" s="1">
        <v>6.4000000000000001E-2</v>
      </c>
      <c r="I149" s="1">
        <v>3.6000000000000004E-2</v>
      </c>
      <c r="J149" s="1">
        <v>3.2000000000000001E-2</v>
      </c>
      <c r="K149" s="1">
        <v>2.7E-2</v>
      </c>
    </row>
    <row r="150" spans="1:11" x14ac:dyDescent="0.3">
      <c r="A150" s="1">
        <v>124263</v>
      </c>
      <c r="B150" s="1" t="s">
        <v>12</v>
      </c>
      <c r="C150" s="1" t="s">
        <v>81</v>
      </c>
      <c r="D150" s="1">
        <v>26</v>
      </c>
      <c r="E150" s="1">
        <v>0.32400000000000001</v>
      </c>
      <c r="F150" s="1">
        <v>0.22900000000000001</v>
      </c>
      <c r="G150" s="1">
        <v>0.17399999999999999</v>
      </c>
      <c r="H150" s="1">
        <v>0.104</v>
      </c>
      <c r="I150" s="1">
        <v>0.04</v>
      </c>
      <c r="J150" s="1">
        <v>2.8000000000000001E-2</v>
      </c>
      <c r="K150" s="1">
        <v>1.9E-2</v>
      </c>
    </row>
    <row r="151" spans="1:11" x14ac:dyDescent="0.3">
      <c r="A151" s="1">
        <v>124500</v>
      </c>
      <c r="B151" s="1" t="s">
        <v>12</v>
      </c>
      <c r="C151" s="1" t="s">
        <v>83</v>
      </c>
      <c r="D151" s="1">
        <v>25</v>
      </c>
      <c r="E151" s="1">
        <v>0.48599999999999999</v>
      </c>
      <c r="F151" s="1">
        <v>0.372</v>
      </c>
      <c r="G151" s="1">
        <v>0.308</v>
      </c>
      <c r="H151" s="1">
        <v>0.217</v>
      </c>
      <c r="I151" s="1">
        <v>0.108</v>
      </c>
      <c r="J151" s="1">
        <v>7.6999999999999999E-2</v>
      </c>
      <c r="K151" s="1">
        <v>0.04</v>
      </c>
    </row>
    <row r="152" spans="1:11" x14ac:dyDescent="0.3">
      <c r="A152" s="1">
        <v>124505</v>
      </c>
      <c r="B152" s="1" t="s">
        <v>12</v>
      </c>
      <c r="C152" s="1" t="s">
        <v>81</v>
      </c>
      <c r="D152" s="1">
        <v>25</v>
      </c>
      <c r="E152" s="1">
        <v>0.50800000000000001</v>
      </c>
      <c r="F152" s="1">
        <v>0.39</v>
      </c>
      <c r="G152" s="1">
        <v>0.308</v>
      </c>
      <c r="H152" s="1">
        <v>0.20400000000000001</v>
      </c>
      <c r="I152" s="1">
        <v>9.7000000000000003E-2</v>
      </c>
      <c r="J152" s="1">
        <v>6.8000000000000005E-2</v>
      </c>
      <c r="K152" s="1">
        <v>4.2000000000000003E-2</v>
      </c>
    </row>
    <row r="153" spans="1:11" x14ac:dyDescent="0.3">
      <c r="A153" s="1">
        <v>124755</v>
      </c>
      <c r="B153" s="1" t="s">
        <v>12</v>
      </c>
      <c r="C153" s="1" t="s">
        <v>81</v>
      </c>
      <c r="D153" s="1">
        <v>25</v>
      </c>
      <c r="E153" s="1">
        <v>0.42899999999999999</v>
      </c>
      <c r="F153" s="1">
        <v>0.32100000000000001</v>
      </c>
      <c r="G153" s="1">
        <v>0.25600000000000001</v>
      </c>
      <c r="H153" s="1">
        <v>0.16900000000000001</v>
      </c>
      <c r="I153" s="1">
        <v>8.1000000000000003E-2</v>
      </c>
      <c r="J153" s="1">
        <v>5.9000000000000004E-2</v>
      </c>
      <c r="K153" s="1">
        <v>3.6000000000000004E-2</v>
      </c>
    </row>
    <row r="154" spans="1:11" x14ac:dyDescent="0.3">
      <c r="A154" s="1">
        <v>124760</v>
      </c>
      <c r="B154" s="1" t="s">
        <v>12</v>
      </c>
      <c r="C154" s="1" t="s">
        <v>83</v>
      </c>
      <c r="D154" s="1">
        <v>25</v>
      </c>
      <c r="E154" s="1">
        <v>0.44</v>
      </c>
      <c r="F154" s="1">
        <v>0.32900000000000001</v>
      </c>
      <c r="G154" s="1">
        <v>0.26300000000000001</v>
      </c>
      <c r="H154" s="1">
        <v>0.17100000000000001</v>
      </c>
      <c r="I154" s="1">
        <v>7.8E-2</v>
      </c>
      <c r="J154" s="1">
        <v>5.6000000000000001E-2</v>
      </c>
      <c r="K154" s="1">
        <v>3.5000000000000003E-2</v>
      </c>
    </row>
    <row r="155" spans="1:11" x14ac:dyDescent="0.3">
      <c r="A155" s="1">
        <v>124917</v>
      </c>
      <c r="B155" s="1" t="s">
        <v>12</v>
      </c>
      <c r="C155" s="1" t="s">
        <v>81</v>
      </c>
      <c r="D155" s="1">
        <v>25</v>
      </c>
      <c r="E155" s="1">
        <v>0.374</v>
      </c>
      <c r="F155" s="1">
        <v>0.27400000000000002</v>
      </c>
      <c r="G155" s="1">
        <v>0.21</v>
      </c>
      <c r="H155" s="1">
        <v>0.13400000000000001</v>
      </c>
      <c r="I155" s="1">
        <v>6.3E-2</v>
      </c>
      <c r="J155" s="1">
        <v>4.8000000000000001E-2</v>
      </c>
      <c r="K155" s="1">
        <v>3.5000000000000003E-2</v>
      </c>
    </row>
    <row r="156" spans="1:11" x14ac:dyDescent="0.3">
      <c r="A156" s="1">
        <v>125001</v>
      </c>
      <c r="B156" s="1" t="s">
        <v>12</v>
      </c>
      <c r="C156" s="1" t="s">
        <v>83</v>
      </c>
      <c r="D156" s="1">
        <v>25</v>
      </c>
      <c r="E156" s="1">
        <v>0.5</v>
      </c>
      <c r="F156" s="1">
        <v>0.377</v>
      </c>
      <c r="G156" s="1">
        <v>0.29099999999999998</v>
      </c>
      <c r="H156" s="1">
        <v>0.193</v>
      </c>
      <c r="I156" s="1">
        <v>8.6999999999999994E-2</v>
      </c>
      <c r="J156" s="1">
        <v>0.06</v>
      </c>
      <c r="K156" s="1">
        <v>0.04</v>
      </c>
    </row>
    <row r="158" spans="1:11" x14ac:dyDescent="0.3">
      <c r="A158" s="1">
        <v>123500</v>
      </c>
      <c r="B158" s="1" t="s">
        <v>84</v>
      </c>
      <c r="C158" s="1" t="s">
        <v>83</v>
      </c>
      <c r="D158" s="1">
        <v>26</v>
      </c>
      <c r="E158" s="1">
        <v>0.60399999999999998</v>
      </c>
      <c r="F158" s="1">
        <v>0.46800000000000003</v>
      </c>
      <c r="G158" s="1">
        <v>0.39800000000000002</v>
      </c>
      <c r="H158" s="1">
        <v>0.29099999999999998</v>
      </c>
      <c r="I158" s="1">
        <v>0.161</v>
      </c>
      <c r="J158" s="1">
        <v>0.123</v>
      </c>
      <c r="K158" s="1">
        <v>7.4999999999999997E-2</v>
      </c>
    </row>
    <row r="159" spans="1:11" x14ac:dyDescent="0.3">
      <c r="A159" s="1">
        <v>123500</v>
      </c>
      <c r="B159" s="1" t="s">
        <v>84</v>
      </c>
      <c r="C159" s="1" t="s">
        <v>81</v>
      </c>
      <c r="D159" s="1">
        <v>26</v>
      </c>
      <c r="E159" s="1">
        <v>0.68</v>
      </c>
      <c r="F159" s="1">
        <v>0.55400000000000005</v>
      </c>
      <c r="G159" s="1">
        <v>0.46700000000000003</v>
      </c>
      <c r="H159" s="1">
        <v>0.34499999999999997</v>
      </c>
      <c r="I159" s="1">
        <v>0.19800000000000001</v>
      </c>
      <c r="J159" s="1">
        <v>0.14899999999999999</v>
      </c>
      <c r="K159" s="1">
        <v>9.4E-2</v>
      </c>
    </row>
    <row r="160" spans="1:11" x14ac:dyDescent="0.3">
      <c r="A160" s="1">
        <v>123750</v>
      </c>
      <c r="B160" s="1" t="s">
        <v>84</v>
      </c>
      <c r="C160" s="1" t="s">
        <v>83</v>
      </c>
      <c r="D160" s="1">
        <v>26</v>
      </c>
      <c r="E160" s="1">
        <v>0.44400000000000001</v>
      </c>
      <c r="F160" s="1">
        <v>0.35299999999999998</v>
      </c>
      <c r="G160" s="1">
        <v>0.29099999999999998</v>
      </c>
      <c r="H160" s="1">
        <v>0.20699999999999999</v>
      </c>
      <c r="I160" s="1">
        <v>0.104</v>
      </c>
      <c r="J160" s="1">
        <v>7.2999999999999995E-2</v>
      </c>
      <c r="K160" s="1">
        <v>4.4999999999999998E-2</v>
      </c>
    </row>
    <row r="161" spans="1:11" x14ac:dyDescent="0.3">
      <c r="A161" s="1">
        <v>123750</v>
      </c>
      <c r="B161" s="1" t="s">
        <v>84</v>
      </c>
      <c r="C161" s="1" t="s">
        <v>81</v>
      </c>
      <c r="D161" s="1">
        <v>26</v>
      </c>
      <c r="E161" s="1">
        <v>0.505</v>
      </c>
      <c r="F161" s="1">
        <v>0.40200000000000002</v>
      </c>
      <c r="G161" s="1">
        <v>0.33300000000000002</v>
      </c>
      <c r="H161" s="1">
        <v>0.23200000000000001</v>
      </c>
      <c r="I161" s="1">
        <v>0.121</v>
      </c>
      <c r="J161" s="1">
        <v>9.8000000000000004E-2</v>
      </c>
      <c r="K161" s="1">
        <v>0.05</v>
      </c>
    </row>
    <row r="162" spans="1:11" x14ac:dyDescent="0.3">
      <c r="A162" s="1">
        <v>124009</v>
      </c>
      <c r="B162" s="1" t="s">
        <v>84</v>
      </c>
      <c r="C162" s="1" t="s">
        <v>83</v>
      </c>
      <c r="D162" s="1">
        <v>26</v>
      </c>
      <c r="E162" s="1">
        <v>0.42599999999999999</v>
      </c>
      <c r="F162" s="1">
        <v>0.32200000000000001</v>
      </c>
      <c r="G162" s="1">
        <v>0.26</v>
      </c>
      <c r="H162" s="1">
        <v>0.17100000000000001</v>
      </c>
      <c r="I162" s="1">
        <v>0.08</v>
      </c>
      <c r="J162" s="1">
        <v>5.9000000000000004E-2</v>
      </c>
      <c r="K162" s="1">
        <v>4.1000000000000002E-2</v>
      </c>
    </row>
    <row r="163" spans="1:11" x14ac:dyDescent="0.3">
      <c r="A163" s="1">
        <v>124009</v>
      </c>
      <c r="B163" s="1" t="s">
        <v>84</v>
      </c>
      <c r="C163" s="1" t="s">
        <v>81</v>
      </c>
      <c r="D163" s="1">
        <v>27</v>
      </c>
      <c r="E163" s="1">
        <v>0.35399999999999998</v>
      </c>
      <c r="F163" s="1">
        <v>0.25</v>
      </c>
      <c r="G163" s="1">
        <v>0.187</v>
      </c>
      <c r="H163" s="1">
        <v>0.115</v>
      </c>
      <c r="I163" s="1">
        <v>5.3999999999999999E-2</v>
      </c>
      <c r="J163" s="1">
        <v>4.2000000000000003E-2</v>
      </c>
      <c r="K163" s="1">
        <v>3.2000000000000001E-2</v>
      </c>
    </row>
    <row r="164" spans="1:11" x14ac:dyDescent="0.3">
      <c r="A164" s="1">
        <v>124263</v>
      </c>
      <c r="B164" s="1" t="s">
        <v>84</v>
      </c>
      <c r="C164" s="1" t="s">
        <v>83</v>
      </c>
      <c r="D164" s="1">
        <v>27</v>
      </c>
      <c r="E164" s="1">
        <v>0.49</v>
      </c>
      <c r="F164" s="1">
        <v>0.39600000000000002</v>
      </c>
      <c r="G164" s="1">
        <v>0.34200000000000003</v>
      </c>
      <c r="H164" s="1">
        <v>0.25800000000000001</v>
      </c>
      <c r="I164" s="1">
        <v>0.16</v>
      </c>
      <c r="J164" s="1">
        <v>0.124</v>
      </c>
      <c r="K164" s="1">
        <v>8.5000000000000006E-2</v>
      </c>
    </row>
    <row r="165" spans="1:11" x14ac:dyDescent="0.3">
      <c r="A165" s="1">
        <v>124263</v>
      </c>
      <c r="B165" s="1" t="s">
        <v>84</v>
      </c>
      <c r="C165" s="1" t="s">
        <v>81</v>
      </c>
      <c r="D165" s="1">
        <v>27</v>
      </c>
      <c r="E165" s="1">
        <v>0.42399999999999999</v>
      </c>
      <c r="F165" s="1">
        <v>0.34200000000000003</v>
      </c>
      <c r="G165" s="1">
        <v>0.28599999999999998</v>
      </c>
      <c r="H165" s="1">
        <v>0.20200000000000001</v>
      </c>
      <c r="I165" s="1">
        <v>0.112</v>
      </c>
      <c r="J165" s="1">
        <v>8.6000000000000007E-2</v>
      </c>
      <c r="K165" s="1">
        <v>0.06</v>
      </c>
    </row>
    <row r="166" spans="1:11" x14ac:dyDescent="0.3">
      <c r="A166" s="1">
        <v>124505</v>
      </c>
      <c r="B166" s="1" t="s">
        <v>84</v>
      </c>
      <c r="C166" s="1" t="s">
        <v>83</v>
      </c>
      <c r="D166" s="1">
        <v>27</v>
      </c>
      <c r="E166" s="1">
        <v>0.62</v>
      </c>
      <c r="F166" s="1">
        <v>0.48199999999999998</v>
      </c>
      <c r="G166" s="1">
        <v>0.38</v>
      </c>
      <c r="H166" s="1">
        <v>0.254</v>
      </c>
      <c r="I166" s="1">
        <v>0.123</v>
      </c>
      <c r="J166" s="1">
        <v>8.6000000000000007E-2</v>
      </c>
      <c r="K166" s="1">
        <v>4.7E-2</v>
      </c>
    </row>
    <row r="167" spans="1:11" x14ac:dyDescent="0.3">
      <c r="A167" s="1">
        <v>124505</v>
      </c>
      <c r="B167" s="1" t="s">
        <v>84</v>
      </c>
      <c r="C167" s="1" t="s">
        <v>81</v>
      </c>
      <c r="D167" s="1">
        <v>27</v>
      </c>
      <c r="E167" s="1">
        <v>0.53900000000000003</v>
      </c>
      <c r="F167" s="1">
        <v>0.41499999999999998</v>
      </c>
      <c r="G167" s="1">
        <v>0.33200000000000002</v>
      </c>
      <c r="H167" s="1">
        <v>0.23300000000000001</v>
      </c>
      <c r="I167" s="1">
        <v>0.11899999999999999</v>
      </c>
      <c r="J167" s="1">
        <v>8.6999999999999994E-2</v>
      </c>
      <c r="K167" s="1">
        <v>3.6999999999999998E-2</v>
      </c>
    </row>
    <row r="168" spans="1:11" x14ac:dyDescent="0.3">
      <c r="A168" s="1">
        <v>124755</v>
      </c>
      <c r="B168" s="1" t="s">
        <v>84</v>
      </c>
      <c r="C168" s="1" t="s">
        <v>83</v>
      </c>
      <c r="D168" s="1">
        <v>27</v>
      </c>
      <c r="E168" s="1">
        <v>0.40700000000000003</v>
      </c>
      <c r="F168" s="1">
        <v>0.32500000000000001</v>
      </c>
      <c r="G168" s="1">
        <v>0.27900000000000003</v>
      </c>
      <c r="H168" s="1">
        <v>0.20300000000000001</v>
      </c>
      <c r="I168" s="1">
        <v>0.104</v>
      </c>
      <c r="J168" s="1">
        <v>7.4999999999999997E-2</v>
      </c>
      <c r="K168" s="1">
        <v>4.5999999999999999E-2</v>
      </c>
    </row>
    <row r="169" spans="1:11" x14ac:dyDescent="0.3">
      <c r="A169" s="1">
        <v>124755</v>
      </c>
      <c r="B169" s="1" t="s">
        <v>84</v>
      </c>
      <c r="C169" s="1" t="s">
        <v>81</v>
      </c>
      <c r="D169" s="1">
        <v>27</v>
      </c>
      <c r="E169" s="1">
        <v>0.58899999999999997</v>
      </c>
      <c r="F169" s="1">
        <v>0.443</v>
      </c>
      <c r="G169" s="1">
        <v>0.36299999999999999</v>
      </c>
      <c r="H169" s="1">
        <v>0.24399999999999999</v>
      </c>
      <c r="I169" s="1">
        <v>0.12</v>
      </c>
      <c r="J169" s="1">
        <v>8.8999999999999996E-2</v>
      </c>
      <c r="K169" s="1">
        <v>5.8000000000000003E-2</v>
      </c>
    </row>
    <row r="170" spans="1:11" x14ac:dyDescent="0.3">
      <c r="A170" s="1">
        <v>124917</v>
      </c>
      <c r="B170" s="1" t="s">
        <v>84</v>
      </c>
      <c r="C170" s="1" t="s">
        <v>83</v>
      </c>
      <c r="D170" s="1">
        <v>27</v>
      </c>
      <c r="E170" s="1">
        <v>0.36799999999999999</v>
      </c>
      <c r="F170" s="1">
        <v>0.27900000000000003</v>
      </c>
      <c r="G170" s="1">
        <v>0.224</v>
      </c>
      <c r="H170" s="1">
        <v>0.154</v>
      </c>
      <c r="I170" s="1">
        <v>7.5999999999999998E-2</v>
      </c>
      <c r="J170" s="1">
        <v>5.3999999999999999E-2</v>
      </c>
      <c r="K170" s="1">
        <v>3.5000000000000003E-2</v>
      </c>
    </row>
    <row r="171" spans="1:11" x14ac:dyDescent="0.3">
      <c r="A171" s="1">
        <v>124917</v>
      </c>
      <c r="B171" s="1" t="s">
        <v>84</v>
      </c>
      <c r="C171" s="1" t="s">
        <v>81</v>
      </c>
      <c r="D171" s="1">
        <v>27</v>
      </c>
      <c r="E171" s="1">
        <v>0.34799999999999998</v>
      </c>
      <c r="F171" s="1">
        <v>0.26900000000000002</v>
      </c>
      <c r="G171" s="1">
        <v>0.219</v>
      </c>
      <c r="H171" s="1">
        <v>0.151</v>
      </c>
      <c r="I171" s="1">
        <v>0.08</v>
      </c>
      <c r="J171" s="1">
        <v>6.2E-2</v>
      </c>
      <c r="K171" s="1">
        <v>4.3000000000000003E-2</v>
      </c>
    </row>
    <row r="173" spans="1:11" x14ac:dyDescent="0.3">
      <c r="A173" s="1">
        <v>141000</v>
      </c>
      <c r="B173" s="1" t="s">
        <v>12</v>
      </c>
      <c r="D173" s="1">
        <v>25</v>
      </c>
      <c r="E173" s="1">
        <v>0.187</v>
      </c>
      <c r="F173" s="1">
        <v>0.16800000000000001</v>
      </c>
      <c r="G173" s="1">
        <v>0.155</v>
      </c>
      <c r="H173" s="1">
        <v>0.13100000000000001</v>
      </c>
      <c r="I173" s="1">
        <v>9.2999999999999999E-2</v>
      </c>
      <c r="J173" s="1">
        <v>7.6999999999999999E-2</v>
      </c>
      <c r="K173" s="1">
        <v>4.8000000000000001E-2</v>
      </c>
    </row>
    <row r="174" spans="1:11" x14ac:dyDescent="0.3">
      <c r="A174" s="1">
        <v>141002</v>
      </c>
      <c r="B174" s="1" t="s">
        <v>84</v>
      </c>
      <c r="D174" s="1">
        <v>25</v>
      </c>
      <c r="E174" s="1">
        <v>0.36399999999999999</v>
      </c>
      <c r="F174" s="1">
        <v>0.27700000000000002</v>
      </c>
      <c r="G174" s="1">
        <v>0.22500000000000001</v>
      </c>
      <c r="H174" s="1">
        <v>0.157</v>
      </c>
      <c r="I174" s="1">
        <v>6.6000000000000003E-2</v>
      </c>
      <c r="J174" s="1">
        <v>4.1000000000000002E-2</v>
      </c>
      <c r="K174" s="1">
        <v>2.2000000000000002E-2</v>
      </c>
    </row>
    <row r="175" spans="1:11" x14ac:dyDescent="0.3">
      <c r="A175" s="1">
        <v>141240</v>
      </c>
      <c r="B175" s="1" t="s">
        <v>12</v>
      </c>
      <c r="D175" s="1">
        <v>25</v>
      </c>
      <c r="E175" s="1">
        <v>0.29299999999999998</v>
      </c>
      <c r="F175" s="1">
        <v>0.23400000000000001</v>
      </c>
      <c r="G175" s="1">
        <v>0.19900000000000001</v>
      </c>
      <c r="H175" s="1">
        <v>0.14899999999999999</v>
      </c>
      <c r="I175" s="1">
        <v>8.5000000000000006E-2</v>
      </c>
      <c r="J175" s="1">
        <v>6.3E-2</v>
      </c>
      <c r="K175" s="1">
        <v>3.9E-2</v>
      </c>
    </row>
    <row r="176" spans="1:11" x14ac:dyDescent="0.3">
      <c r="A176" s="1">
        <v>141250</v>
      </c>
      <c r="B176" s="1" t="s">
        <v>84</v>
      </c>
      <c r="D176" s="1">
        <v>25</v>
      </c>
      <c r="E176" s="1">
        <v>0.30399999999999999</v>
      </c>
      <c r="F176" s="1">
        <v>0.248</v>
      </c>
      <c r="G176" s="1">
        <v>0.217</v>
      </c>
      <c r="H176" s="1">
        <v>0.17</v>
      </c>
      <c r="I176" s="1">
        <v>0.10299999999999999</v>
      </c>
      <c r="J176" s="1">
        <v>7.8E-2</v>
      </c>
      <c r="K176" s="1">
        <v>4.7E-2</v>
      </c>
    </row>
    <row r="177" spans="1:11" x14ac:dyDescent="0.3">
      <c r="A177" s="1">
        <v>141520</v>
      </c>
      <c r="B177" s="1" t="s">
        <v>12</v>
      </c>
      <c r="D177" s="1">
        <v>25</v>
      </c>
      <c r="E177" s="1">
        <v>0.49</v>
      </c>
      <c r="F177" s="1">
        <v>0.38400000000000001</v>
      </c>
      <c r="G177" s="1">
        <v>0.318</v>
      </c>
      <c r="H177" s="1">
        <v>0.22600000000000001</v>
      </c>
      <c r="I177" s="1">
        <v>0.11700000000000001</v>
      </c>
      <c r="J177" s="1">
        <v>8.1000000000000003E-2</v>
      </c>
      <c r="K177" s="1">
        <v>4.8000000000000001E-2</v>
      </c>
    </row>
    <row r="178" spans="1:11" x14ac:dyDescent="0.3">
      <c r="A178" s="1">
        <v>141530</v>
      </c>
      <c r="B178" s="1" t="s">
        <v>84</v>
      </c>
      <c r="D178" s="1">
        <v>25</v>
      </c>
      <c r="E178" s="1">
        <v>0.42199999999999999</v>
      </c>
      <c r="F178" s="1">
        <v>0.34300000000000003</v>
      </c>
      <c r="G178" s="1">
        <v>0.29499999999999998</v>
      </c>
      <c r="H178" s="1">
        <v>0.22</v>
      </c>
      <c r="I178" s="1">
        <v>0.12</v>
      </c>
      <c r="J178" s="1">
        <v>0.09</v>
      </c>
      <c r="K178" s="1">
        <v>5.5E-2</v>
      </c>
    </row>
    <row r="179" spans="1:11" x14ac:dyDescent="0.3">
      <c r="A179" s="1">
        <v>141588</v>
      </c>
      <c r="B179" s="1" t="s">
        <v>12</v>
      </c>
      <c r="D179" s="1">
        <v>25</v>
      </c>
      <c r="E179" s="1">
        <v>0.34699999999999998</v>
      </c>
      <c r="F179" s="1">
        <v>0.27300000000000002</v>
      </c>
      <c r="G179" s="1">
        <v>0.23</v>
      </c>
      <c r="H179" s="1">
        <v>0.16500000000000001</v>
      </c>
      <c r="I179" s="1">
        <v>0.08</v>
      </c>
      <c r="J179" s="1">
        <v>4.9000000000000002E-2</v>
      </c>
      <c r="K179" s="1">
        <v>2.8000000000000001E-2</v>
      </c>
    </row>
    <row r="181" spans="1:11" x14ac:dyDescent="0.3">
      <c r="A181" s="1">
        <v>142600</v>
      </c>
      <c r="B181" s="1" t="s">
        <v>12</v>
      </c>
      <c r="D181" s="1">
        <v>26</v>
      </c>
      <c r="E181" s="1">
        <v>0.29599999999999999</v>
      </c>
      <c r="F181" s="1">
        <v>0.23699999999999999</v>
      </c>
      <c r="G181" s="1">
        <v>0.20799999999999999</v>
      </c>
      <c r="H181" s="1">
        <v>0.154</v>
      </c>
      <c r="I181" s="1">
        <v>9.2999999999999999E-2</v>
      </c>
      <c r="J181" s="1">
        <v>7.1999999999999995E-2</v>
      </c>
      <c r="K181" s="1">
        <v>4.2000000000000003E-2</v>
      </c>
    </row>
    <row r="182" spans="1:11" x14ac:dyDescent="0.3">
      <c r="A182" s="1">
        <v>142600</v>
      </c>
      <c r="B182" s="1" t="s">
        <v>84</v>
      </c>
      <c r="D182" s="1">
        <v>26</v>
      </c>
      <c r="E182" s="1">
        <v>0.34</v>
      </c>
      <c r="F182" s="1">
        <v>0.26500000000000001</v>
      </c>
      <c r="G182" s="1">
        <v>0.22500000000000001</v>
      </c>
      <c r="H182" s="1">
        <v>0.17</v>
      </c>
      <c r="I182" s="1">
        <v>9.6000000000000002E-2</v>
      </c>
      <c r="J182" s="1">
        <v>7.0000000000000007E-2</v>
      </c>
      <c r="K182" s="1">
        <v>4.2000000000000003E-2</v>
      </c>
    </row>
    <row r="183" spans="1:11" x14ac:dyDescent="0.3">
      <c r="A183" s="1">
        <v>142813</v>
      </c>
      <c r="B183" s="1" t="s">
        <v>12</v>
      </c>
      <c r="D183" s="1">
        <v>26</v>
      </c>
      <c r="E183" s="1">
        <v>0.34599999999999997</v>
      </c>
      <c r="F183" s="1">
        <v>0.27800000000000002</v>
      </c>
      <c r="G183" s="1">
        <v>0.24</v>
      </c>
      <c r="H183" s="1">
        <v>0.185</v>
      </c>
      <c r="I183" s="1">
        <v>0.107</v>
      </c>
      <c r="J183" s="1">
        <v>7.9000000000000001E-2</v>
      </c>
      <c r="K183" s="1">
        <v>4.9000000000000002E-2</v>
      </c>
    </row>
    <row r="184" spans="1:11" x14ac:dyDescent="0.3">
      <c r="A184" s="1">
        <v>142850</v>
      </c>
      <c r="B184" s="1" t="s">
        <v>84</v>
      </c>
      <c r="D184" s="1">
        <v>26</v>
      </c>
      <c r="E184" s="1">
        <v>0.36</v>
      </c>
      <c r="F184" s="1">
        <v>0.29299999999999998</v>
      </c>
      <c r="G184" s="1">
        <v>0.253</v>
      </c>
      <c r="H184" s="1">
        <v>0.19400000000000001</v>
      </c>
      <c r="I184" s="1">
        <v>0.113</v>
      </c>
      <c r="J184" s="1">
        <v>8.4000000000000005E-2</v>
      </c>
      <c r="K184" s="1">
        <v>5.1999999999999998E-2</v>
      </c>
    </row>
    <row r="185" spans="1:11" x14ac:dyDescent="0.3">
      <c r="A185" s="1">
        <v>143100</v>
      </c>
      <c r="B185" s="1" t="s">
        <v>84</v>
      </c>
      <c r="D185" s="1">
        <v>26</v>
      </c>
      <c r="E185" s="1">
        <v>0.38100000000000001</v>
      </c>
      <c r="F185" s="1">
        <v>0.29799999999999999</v>
      </c>
      <c r="G185" s="1">
        <v>0.25900000000000001</v>
      </c>
      <c r="H185" s="1">
        <v>0.19800000000000001</v>
      </c>
      <c r="I185" s="1">
        <v>0.121</v>
      </c>
      <c r="J185" s="1">
        <v>0.09</v>
      </c>
      <c r="K185" s="1">
        <v>0.05</v>
      </c>
    </row>
    <row r="186" spans="1:11" x14ac:dyDescent="0.3">
      <c r="A186" s="1">
        <v>143108</v>
      </c>
      <c r="B186" s="1" t="s">
        <v>12</v>
      </c>
      <c r="D186" s="1">
        <v>26</v>
      </c>
      <c r="E186" s="1">
        <v>0.40700000000000003</v>
      </c>
      <c r="F186" s="1">
        <v>0.32</v>
      </c>
      <c r="G186" s="1">
        <v>0.27</v>
      </c>
      <c r="H186" s="1">
        <v>0.19600000000000001</v>
      </c>
      <c r="I186" s="1">
        <v>0.10100000000000001</v>
      </c>
      <c r="J186" s="1">
        <v>7.2999999999999995E-2</v>
      </c>
      <c r="K186" s="1">
        <v>4.3000000000000003E-2</v>
      </c>
    </row>
    <row r="187" spans="1:11" x14ac:dyDescent="0.3">
      <c r="A187" s="1">
        <v>143347</v>
      </c>
      <c r="B187" s="1" t="s">
        <v>12</v>
      </c>
      <c r="D187" s="1">
        <v>26</v>
      </c>
      <c r="E187" s="1">
        <v>0.34</v>
      </c>
      <c r="F187" s="1">
        <v>0.26900000000000002</v>
      </c>
      <c r="G187" s="1">
        <v>0.23200000000000001</v>
      </c>
      <c r="H187" s="1">
        <v>0.17499999999999999</v>
      </c>
      <c r="I187" s="1">
        <v>9.4E-2</v>
      </c>
      <c r="J187" s="1">
        <v>6.9000000000000006E-2</v>
      </c>
      <c r="K187" s="1">
        <v>0.04</v>
      </c>
    </row>
    <row r="188" spans="1:11" x14ac:dyDescent="0.3">
      <c r="A188" s="1">
        <v>143350</v>
      </c>
      <c r="B188" s="1" t="s">
        <v>84</v>
      </c>
      <c r="D188" s="1">
        <v>26</v>
      </c>
      <c r="E188" s="1">
        <v>0.34</v>
      </c>
      <c r="F188" s="1">
        <v>0.26500000000000001</v>
      </c>
      <c r="G188" s="1">
        <v>0.224</v>
      </c>
      <c r="H188" s="1">
        <v>0.161</v>
      </c>
      <c r="I188" s="1">
        <v>8.7999999999999995E-2</v>
      </c>
      <c r="J188" s="1">
        <v>6.5000000000000002E-2</v>
      </c>
      <c r="K188" s="1">
        <v>4.1000000000000002E-2</v>
      </c>
    </row>
    <row r="189" spans="1:11" x14ac:dyDescent="0.3">
      <c r="A189" s="1">
        <v>143600</v>
      </c>
      <c r="B189" s="1" t="s">
        <v>84</v>
      </c>
      <c r="D189" s="1">
        <v>26</v>
      </c>
      <c r="E189" s="1">
        <v>0.29799999999999999</v>
      </c>
      <c r="F189" s="1">
        <v>0.27600000000000002</v>
      </c>
      <c r="G189" s="1">
        <v>0.215</v>
      </c>
      <c r="H189" s="1">
        <v>0.16700000000000001</v>
      </c>
      <c r="I189" s="1">
        <v>0.10100000000000001</v>
      </c>
      <c r="J189" s="1">
        <v>7.6999999999999999E-2</v>
      </c>
      <c r="K189" s="1">
        <v>4.9000000000000002E-2</v>
      </c>
    </row>
    <row r="190" spans="1:11" x14ac:dyDescent="0.3">
      <c r="A190" s="1">
        <v>143634</v>
      </c>
      <c r="B190" s="1" t="s">
        <v>12</v>
      </c>
      <c r="D190" s="1">
        <v>26</v>
      </c>
      <c r="E190" s="1">
        <v>0.35499999999999998</v>
      </c>
      <c r="F190" s="1">
        <v>0.27500000000000002</v>
      </c>
      <c r="G190" s="1">
        <v>0.23</v>
      </c>
      <c r="H190" s="1">
        <v>0.16500000000000001</v>
      </c>
      <c r="I190" s="1">
        <v>8.7999999999999995E-2</v>
      </c>
      <c r="J190" s="1">
        <v>6.4000000000000001E-2</v>
      </c>
      <c r="K190" s="1">
        <v>4.1000000000000002E-2</v>
      </c>
    </row>
    <row r="191" spans="1:11" x14ac:dyDescent="0.3">
      <c r="A191" s="1">
        <v>143850</v>
      </c>
      <c r="B191" s="1" t="s">
        <v>84</v>
      </c>
      <c r="D191" s="1">
        <v>26</v>
      </c>
      <c r="E191" s="1">
        <v>0.42</v>
      </c>
      <c r="F191" s="1">
        <v>0.34799999999999998</v>
      </c>
      <c r="G191" s="1">
        <v>0.30099999999999999</v>
      </c>
      <c r="H191" s="1">
        <v>0.22600000000000001</v>
      </c>
      <c r="I191" s="1">
        <v>0.13500000000000001</v>
      </c>
      <c r="J191" s="1">
        <v>0.10100000000000001</v>
      </c>
      <c r="K191" s="1">
        <v>6.2E-2</v>
      </c>
    </row>
    <row r="192" spans="1:11" x14ac:dyDescent="0.3">
      <c r="A192" s="1">
        <v>144000</v>
      </c>
      <c r="B192" s="1" t="s">
        <v>12</v>
      </c>
      <c r="D192" s="1">
        <v>26</v>
      </c>
      <c r="E192" s="1">
        <v>0.39600000000000002</v>
      </c>
      <c r="F192" s="1">
        <v>0.317</v>
      </c>
      <c r="G192" s="1">
        <v>0.27800000000000002</v>
      </c>
      <c r="H192" s="1">
        <v>0.214</v>
      </c>
      <c r="I192" s="1">
        <v>0.13400000000000001</v>
      </c>
      <c r="J192" s="1">
        <v>0.10299999999999999</v>
      </c>
      <c r="K192" s="1">
        <v>6.6000000000000003E-2</v>
      </c>
    </row>
    <row r="193" spans="1:11" x14ac:dyDescent="0.3">
      <c r="A193" s="1">
        <v>144100</v>
      </c>
      <c r="B193" s="1" t="s">
        <v>84</v>
      </c>
      <c r="D193" s="1">
        <v>26</v>
      </c>
      <c r="E193" s="1">
        <v>0.26500000000000001</v>
      </c>
      <c r="F193" s="1">
        <v>0.20699999999999999</v>
      </c>
      <c r="G193" s="1">
        <v>0.17100000000000001</v>
      </c>
      <c r="H193" s="1">
        <v>0.12</v>
      </c>
      <c r="I193" s="1">
        <v>6.4000000000000001E-2</v>
      </c>
      <c r="J193" s="1">
        <v>4.7E-2</v>
      </c>
      <c r="K193" s="1">
        <v>3.1E-2</v>
      </c>
    </row>
    <row r="194" spans="1:11" x14ac:dyDescent="0.3">
      <c r="A194" s="1">
        <v>144297</v>
      </c>
      <c r="B194" s="1" t="s">
        <v>12</v>
      </c>
      <c r="D194" s="1">
        <v>26</v>
      </c>
      <c r="E194" s="1">
        <v>0.34400000000000003</v>
      </c>
      <c r="F194" s="1">
        <v>0.26900000000000002</v>
      </c>
      <c r="G194" s="1">
        <v>0.22800000000000001</v>
      </c>
      <c r="H194" s="1">
        <v>0.16800000000000001</v>
      </c>
      <c r="I194" s="1">
        <v>8.8999999999999996E-2</v>
      </c>
      <c r="J194" s="1">
        <v>6.5000000000000002E-2</v>
      </c>
      <c r="K194" s="1">
        <v>3.9E-2</v>
      </c>
    </row>
    <row r="195" spans="1:11" x14ac:dyDescent="0.3">
      <c r="A195" s="1">
        <v>144350</v>
      </c>
      <c r="B195" s="1" t="s">
        <v>84</v>
      </c>
      <c r="D195" s="1">
        <v>26</v>
      </c>
      <c r="E195" s="1">
        <v>0.42499999999999999</v>
      </c>
      <c r="F195" s="1">
        <v>0.33300000000000002</v>
      </c>
      <c r="G195" s="1">
        <v>0.27800000000000002</v>
      </c>
      <c r="H195" s="1">
        <v>0.19800000000000001</v>
      </c>
      <c r="I195" s="1">
        <v>9.9000000000000005E-2</v>
      </c>
      <c r="J195" s="1">
        <v>6.9000000000000006E-2</v>
      </c>
      <c r="K195" s="1">
        <v>3.4000000000000002E-2</v>
      </c>
    </row>
    <row r="196" spans="1:11" x14ac:dyDescent="0.3">
      <c r="A196" s="1">
        <v>144507</v>
      </c>
      <c r="B196" s="1" t="s">
        <v>12</v>
      </c>
      <c r="D196" s="1">
        <v>26</v>
      </c>
      <c r="E196" s="1">
        <v>0.35199999999999998</v>
      </c>
      <c r="F196" s="1">
        <v>0.27600000000000002</v>
      </c>
      <c r="G196" s="1">
        <v>0.23599999999999999</v>
      </c>
      <c r="H196" s="1">
        <v>0.17599999999999999</v>
      </c>
      <c r="I196" s="1">
        <v>9.5000000000000001E-2</v>
      </c>
      <c r="J196" s="1">
        <v>6.6000000000000003E-2</v>
      </c>
      <c r="K196" s="1">
        <v>3.7999999999999999E-2</v>
      </c>
    </row>
    <row r="197" spans="1:11" x14ac:dyDescent="0.3">
      <c r="A197" s="1">
        <v>144600</v>
      </c>
      <c r="B197" s="1" t="s">
        <v>84</v>
      </c>
      <c r="D197" s="1">
        <v>26</v>
      </c>
      <c r="E197" s="1">
        <v>0.36799999999999999</v>
      </c>
      <c r="F197" s="1">
        <v>0.31</v>
      </c>
      <c r="G197" s="1">
        <v>0.26600000000000001</v>
      </c>
      <c r="H197" s="1">
        <v>0.19700000000000001</v>
      </c>
      <c r="I197" s="1">
        <v>0.112</v>
      </c>
      <c r="J197" s="1">
        <v>8.6000000000000007E-2</v>
      </c>
      <c r="K197" s="1">
        <v>5.6000000000000001E-2</v>
      </c>
    </row>
    <row r="198" spans="1:11" x14ac:dyDescent="0.3">
      <c r="A198" s="1">
        <v>144753</v>
      </c>
      <c r="B198" s="1" t="s">
        <v>12</v>
      </c>
      <c r="D198" s="1">
        <v>26</v>
      </c>
      <c r="E198" s="1">
        <v>0.36099999999999999</v>
      </c>
      <c r="F198" s="1">
        <v>0.28999999999999998</v>
      </c>
      <c r="G198" s="1">
        <v>0.25</v>
      </c>
      <c r="H198" s="1">
        <v>0.19</v>
      </c>
      <c r="I198" s="1">
        <v>0.11</v>
      </c>
      <c r="J198" s="1">
        <v>8.1000000000000003E-2</v>
      </c>
      <c r="K198" s="1">
        <v>4.9000000000000002E-2</v>
      </c>
    </row>
    <row r="199" spans="1:11" x14ac:dyDescent="0.3">
      <c r="A199" s="1">
        <v>144850</v>
      </c>
      <c r="B199" s="1" t="s">
        <v>84</v>
      </c>
      <c r="D199" s="1">
        <v>26</v>
      </c>
      <c r="E199" s="1">
        <v>0.48099999999999998</v>
      </c>
      <c r="F199" s="1">
        <v>0.39500000000000002</v>
      </c>
      <c r="G199" s="1">
        <v>0.33200000000000002</v>
      </c>
      <c r="H199" s="1">
        <v>0.24</v>
      </c>
      <c r="I199" s="1">
        <v>0.13</v>
      </c>
      <c r="J199" s="1">
        <v>9.1999999999999998E-2</v>
      </c>
      <c r="K199" s="1">
        <v>2.8000000000000001E-2</v>
      </c>
    </row>
    <row r="200" spans="1:11" x14ac:dyDescent="0.3">
      <c r="A200" s="1">
        <v>145012</v>
      </c>
      <c r="B200" s="1" t="s">
        <v>12</v>
      </c>
      <c r="D200" s="1">
        <v>26</v>
      </c>
      <c r="E200" s="1">
        <v>0.438</v>
      </c>
      <c r="F200" s="1">
        <v>0.33200000000000002</v>
      </c>
      <c r="G200" s="1">
        <v>0.28000000000000003</v>
      </c>
      <c r="H200" s="1">
        <v>0.2</v>
      </c>
      <c r="I200" s="1">
        <v>0.105</v>
      </c>
      <c r="J200" s="1">
        <v>7.4999999999999997E-2</v>
      </c>
      <c r="K200" s="1">
        <v>4.8000000000000001E-2</v>
      </c>
    </row>
    <row r="201" spans="1:11" x14ac:dyDescent="0.3">
      <c r="A201" s="1">
        <v>145100</v>
      </c>
      <c r="B201" s="1" t="s">
        <v>84</v>
      </c>
      <c r="D201" s="1">
        <v>28</v>
      </c>
      <c r="E201" s="1">
        <v>0.438</v>
      </c>
      <c r="F201" s="1">
        <v>0.33300000000000002</v>
      </c>
      <c r="G201" s="1">
        <v>0.28299999999999997</v>
      </c>
      <c r="H201" s="1">
        <v>0.20799999999999999</v>
      </c>
      <c r="I201" s="1">
        <v>0.11</v>
      </c>
      <c r="J201" s="1">
        <v>0.08</v>
      </c>
      <c r="K201" s="1">
        <v>4.9000000000000002E-2</v>
      </c>
    </row>
    <row r="202" spans="1:11" x14ac:dyDescent="0.3">
      <c r="A202" s="1">
        <v>145264</v>
      </c>
      <c r="B202" s="1" t="s">
        <v>12</v>
      </c>
      <c r="D202" s="1">
        <v>28</v>
      </c>
      <c r="E202" s="1">
        <v>0.33500000000000002</v>
      </c>
      <c r="F202" s="1">
        <v>0.26100000000000001</v>
      </c>
      <c r="G202" s="1">
        <v>0.219</v>
      </c>
      <c r="H202" s="1">
        <v>0.159</v>
      </c>
      <c r="I202" s="1">
        <v>8.6000000000000007E-2</v>
      </c>
      <c r="J202" s="1">
        <v>6.2E-2</v>
      </c>
      <c r="K202" s="1">
        <v>3.9E-2</v>
      </c>
    </row>
    <row r="203" spans="1:11" x14ac:dyDescent="0.3">
      <c r="A203" s="1">
        <v>145350</v>
      </c>
      <c r="B203" s="1" t="s">
        <v>84</v>
      </c>
      <c r="D203" s="1">
        <v>28</v>
      </c>
      <c r="E203" s="1">
        <v>0.437</v>
      </c>
      <c r="F203" s="1">
        <v>0.36</v>
      </c>
      <c r="G203" s="1">
        <v>0.314</v>
      </c>
      <c r="H203" s="1">
        <v>0.24399999999999999</v>
      </c>
      <c r="I203" s="1">
        <v>0.13600000000000001</v>
      </c>
      <c r="J203" s="1">
        <v>9.9000000000000005E-2</v>
      </c>
      <c r="K203" s="1">
        <v>5.8000000000000003E-2</v>
      </c>
    </row>
    <row r="204" spans="1:11" x14ac:dyDescent="0.3">
      <c r="A204" s="1">
        <v>145530</v>
      </c>
      <c r="B204" s="1" t="s">
        <v>12</v>
      </c>
      <c r="D204" s="1">
        <v>28</v>
      </c>
      <c r="E204" s="1">
        <v>0.44</v>
      </c>
      <c r="F204" s="1">
        <v>0.35</v>
      </c>
      <c r="G204" s="1">
        <v>0.30199999999999999</v>
      </c>
      <c r="H204" s="1">
        <v>0.22800000000000001</v>
      </c>
      <c r="I204" s="1">
        <v>0.13</v>
      </c>
      <c r="J204" s="1">
        <v>9.7000000000000003E-2</v>
      </c>
      <c r="K204" s="1">
        <v>5.8000000000000003E-2</v>
      </c>
    </row>
    <row r="205" spans="1:11" x14ac:dyDescent="0.3">
      <c r="A205" s="1">
        <v>145600</v>
      </c>
      <c r="B205" s="1" t="s">
        <v>84</v>
      </c>
      <c r="D205" s="1">
        <v>28</v>
      </c>
      <c r="E205" s="1">
        <v>0.39800000000000002</v>
      </c>
      <c r="F205" s="1">
        <v>0.315</v>
      </c>
      <c r="G205" s="1">
        <v>0.26900000000000002</v>
      </c>
      <c r="H205" s="1">
        <v>0.19800000000000001</v>
      </c>
      <c r="I205" s="1">
        <v>0.113</v>
      </c>
      <c r="J205" s="1">
        <v>8.2000000000000003E-2</v>
      </c>
      <c r="K205" s="1">
        <v>5.1000000000000004E-2</v>
      </c>
    </row>
    <row r="206" spans="1:11" x14ac:dyDescent="0.3">
      <c r="A206" s="1">
        <v>145795</v>
      </c>
      <c r="B206" s="1" t="s">
        <v>12</v>
      </c>
      <c r="D206" s="1">
        <v>28</v>
      </c>
      <c r="E206" s="1">
        <v>0.49399999999999999</v>
      </c>
      <c r="F206" s="1">
        <v>0.36399999999999999</v>
      </c>
      <c r="G206" s="1">
        <v>0.30199999999999999</v>
      </c>
      <c r="H206" s="1">
        <v>0.20899999999999999</v>
      </c>
      <c r="I206" s="1">
        <v>0.107</v>
      </c>
      <c r="J206" s="1">
        <v>7.6999999999999999E-2</v>
      </c>
      <c r="K206" s="1">
        <v>3.9E-2</v>
      </c>
    </row>
    <row r="207" spans="1:11" x14ac:dyDescent="0.3">
      <c r="A207" s="1">
        <v>145850</v>
      </c>
      <c r="B207" s="1" t="s">
        <v>84</v>
      </c>
      <c r="D207" s="1">
        <v>28</v>
      </c>
      <c r="E207" s="1">
        <v>0.439</v>
      </c>
      <c r="F207" s="1">
        <v>0.35499999999999998</v>
      </c>
      <c r="G207" s="1">
        <v>0.30299999999999999</v>
      </c>
      <c r="H207" s="1">
        <v>0.22500000000000001</v>
      </c>
      <c r="I207" s="1">
        <v>0.13</v>
      </c>
      <c r="J207" s="1">
        <v>9.5000000000000001E-2</v>
      </c>
      <c r="K207" s="1">
        <v>5.6000000000000001E-2</v>
      </c>
    </row>
    <row r="208" spans="1:11" x14ac:dyDescent="0.3">
      <c r="A208" s="1">
        <v>146065</v>
      </c>
      <c r="B208" s="1" t="s">
        <v>12</v>
      </c>
      <c r="D208" s="1">
        <v>28</v>
      </c>
      <c r="E208" s="1">
        <v>0.65600000000000003</v>
      </c>
      <c r="F208" s="1">
        <v>0.53600000000000003</v>
      </c>
      <c r="G208" s="1">
        <v>0.42399999999999999</v>
      </c>
      <c r="H208" s="1">
        <v>0.30499999999999999</v>
      </c>
      <c r="I208" s="1">
        <v>0.16700000000000001</v>
      </c>
      <c r="J208" s="1">
        <v>0.11800000000000001</v>
      </c>
      <c r="K208" s="1">
        <v>6.5000000000000002E-2</v>
      </c>
    </row>
    <row r="209" spans="1:11" x14ac:dyDescent="0.3">
      <c r="A209" s="1">
        <v>146100</v>
      </c>
      <c r="B209" s="1" t="s">
        <v>84</v>
      </c>
      <c r="D209" s="1">
        <v>28</v>
      </c>
      <c r="E209" s="1">
        <v>0.81300000000000006</v>
      </c>
      <c r="F209" s="1">
        <v>0.63900000000000001</v>
      </c>
      <c r="G209" s="1">
        <v>0.47599999999999998</v>
      </c>
      <c r="H209" s="1">
        <v>0.32100000000000001</v>
      </c>
      <c r="I209" s="1">
        <v>0.159</v>
      </c>
      <c r="J209" s="1">
        <v>0.113</v>
      </c>
      <c r="K209" s="1">
        <v>6.8000000000000005E-2</v>
      </c>
    </row>
    <row r="210" spans="1:11" x14ac:dyDescent="0.3">
      <c r="A210" s="1">
        <v>146307</v>
      </c>
      <c r="B210" s="1" t="s">
        <v>12</v>
      </c>
      <c r="D210" s="1">
        <v>28</v>
      </c>
      <c r="E210" s="1">
        <v>0.89</v>
      </c>
      <c r="F210" s="1">
        <v>0.70399999999999996</v>
      </c>
      <c r="G210" s="1">
        <v>0.58499999999999996</v>
      </c>
      <c r="H210" s="1">
        <v>0.40400000000000003</v>
      </c>
      <c r="I210" s="1">
        <v>0.20599999999999999</v>
      </c>
      <c r="J210" s="1">
        <v>0.15</v>
      </c>
      <c r="K210" s="1">
        <v>8.4000000000000005E-2</v>
      </c>
    </row>
    <row r="211" spans="1:11" x14ac:dyDescent="0.3">
      <c r="A211" s="1">
        <v>146350</v>
      </c>
      <c r="B211" s="1" t="s">
        <v>84</v>
      </c>
      <c r="D211" s="1">
        <v>28</v>
      </c>
      <c r="E211" s="1">
        <v>0.70199999999999996</v>
      </c>
      <c r="F211" s="1">
        <v>0.53900000000000003</v>
      </c>
      <c r="G211" s="1">
        <v>0.40500000000000003</v>
      </c>
      <c r="H211" s="1">
        <v>0.23799999999999999</v>
      </c>
      <c r="I211" s="1">
        <v>0.112</v>
      </c>
      <c r="J211" s="1">
        <v>0.08</v>
      </c>
      <c r="K211" s="1">
        <v>5.3999999999999999E-2</v>
      </c>
    </row>
    <row r="212" spans="1:11" x14ac:dyDescent="0.3">
      <c r="A212" s="1">
        <v>146524</v>
      </c>
      <c r="B212" s="1" t="s">
        <v>12</v>
      </c>
      <c r="D212" s="1">
        <v>28</v>
      </c>
      <c r="E212" s="1">
        <v>0.56499999999999995</v>
      </c>
      <c r="F212" s="1">
        <v>0.433</v>
      </c>
      <c r="G212" s="1">
        <v>0.36499999999999999</v>
      </c>
      <c r="H212" s="1">
        <v>0.24299999999999999</v>
      </c>
      <c r="I212" s="1">
        <v>0.112</v>
      </c>
      <c r="J212" s="1">
        <v>0.08</v>
      </c>
      <c r="K212" s="1">
        <v>5.8000000000000003E-2</v>
      </c>
    </row>
    <row r="213" spans="1:11" x14ac:dyDescent="0.3">
      <c r="A213" s="1">
        <v>146600</v>
      </c>
      <c r="B213" s="1" t="s">
        <v>84</v>
      </c>
      <c r="D213" s="1">
        <v>28</v>
      </c>
      <c r="E213" s="1">
        <v>0.86</v>
      </c>
      <c r="F213" s="1">
        <v>0.73499999999999999</v>
      </c>
      <c r="G213" s="1">
        <v>0.57299999999999995</v>
      </c>
      <c r="H213" s="1">
        <v>0.375</v>
      </c>
      <c r="I213" s="1">
        <v>0.16500000000000001</v>
      </c>
      <c r="J213" s="1">
        <v>9.6000000000000002E-2</v>
      </c>
      <c r="K213" s="1">
        <v>6.0999999999999999E-2</v>
      </c>
    </row>
    <row r="214" spans="1:11" x14ac:dyDescent="0.3">
      <c r="A214" s="1">
        <v>146771</v>
      </c>
      <c r="B214" s="1" t="s">
        <v>12</v>
      </c>
      <c r="D214" s="1">
        <v>28</v>
      </c>
      <c r="E214" s="1">
        <v>0.79800000000000004</v>
      </c>
      <c r="F214" s="1">
        <v>0.65200000000000002</v>
      </c>
      <c r="G214" s="1">
        <v>0.53100000000000003</v>
      </c>
      <c r="H214" s="1">
        <v>0.36199999999999999</v>
      </c>
      <c r="I214" s="1">
        <v>0.17</v>
      </c>
      <c r="J214" s="1">
        <v>0.114</v>
      </c>
      <c r="K214" s="1">
        <v>6.7000000000000004E-2</v>
      </c>
    </row>
    <row r="215" spans="1:11" x14ac:dyDescent="0.3">
      <c r="A215" s="1">
        <v>146850</v>
      </c>
      <c r="B215" s="1" t="s">
        <v>84</v>
      </c>
      <c r="D215" s="1">
        <v>28</v>
      </c>
      <c r="E215" s="1">
        <v>0.47</v>
      </c>
      <c r="F215" s="1">
        <v>0.371</v>
      </c>
      <c r="G215" s="1">
        <v>0.31900000000000001</v>
      </c>
      <c r="H215" s="1">
        <v>0.23699999999999999</v>
      </c>
      <c r="I215" s="1">
        <v>0.13100000000000001</v>
      </c>
      <c r="J215" s="1">
        <v>9.7000000000000003E-2</v>
      </c>
      <c r="K215" s="1">
        <v>6.3E-2</v>
      </c>
    </row>
    <row r="216" spans="1:11" x14ac:dyDescent="0.3">
      <c r="A216" s="1">
        <v>147022</v>
      </c>
      <c r="B216" s="1" t="s">
        <v>12</v>
      </c>
      <c r="D216" s="1">
        <v>28</v>
      </c>
      <c r="E216" s="1">
        <v>0.33900000000000002</v>
      </c>
      <c r="F216" s="1">
        <v>0.26700000000000002</v>
      </c>
      <c r="G216" s="1">
        <v>0.23500000000000001</v>
      </c>
      <c r="H216" s="1">
        <v>0.188</v>
      </c>
      <c r="I216" s="1">
        <v>0.114</v>
      </c>
      <c r="J216" s="1">
        <v>8.5000000000000006E-2</v>
      </c>
      <c r="K216" s="1">
        <v>5.5E-2</v>
      </c>
    </row>
    <row r="217" spans="1:11" x14ac:dyDescent="0.3">
      <c r="A217" s="1">
        <v>147100</v>
      </c>
      <c r="B217" s="1" t="s">
        <v>84</v>
      </c>
      <c r="D217" s="1">
        <v>28</v>
      </c>
      <c r="E217" s="1">
        <v>0.438</v>
      </c>
      <c r="F217" s="1">
        <v>0.36199999999999999</v>
      </c>
      <c r="G217" s="1">
        <v>0.314</v>
      </c>
      <c r="H217" s="1">
        <v>0.23799999999999999</v>
      </c>
      <c r="I217" s="1">
        <v>0.13900000000000001</v>
      </c>
      <c r="J217" s="1">
        <v>0.105</v>
      </c>
      <c r="K217" s="1">
        <v>6.3E-2</v>
      </c>
    </row>
    <row r="218" spans="1:11" x14ac:dyDescent="0.3">
      <c r="A218" s="1">
        <v>147285</v>
      </c>
      <c r="B218" s="1" t="s">
        <v>12</v>
      </c>
      <c r="D218" s="1">
        <v>28</v>
      </c>
      <c r="E218" s="1">
        <v>0.372</v>
      </c>
      <c r="F218" s="1">
        <v>0.30599999999999999</v>
      </c>
      <c r="G218" s="1">
        <v>0.26900000000000002</v>
      </c>
      <c r="H218" s="1">
        <v>0.20499999999999999</v>
      </c>
      <c r="I218" s="1">
        <v>0.123</v>
      </c>
      <c r="J218" s="1">
        <v>9.6000000000000002E-2</v>
      </c>
      <c r="K218" s="1">
        <v>5.2999999999999999E-2</v>
      </c>
    </row>
    <row r="219" spans="1:11" x14ac:dyDescent="0.3">
      <c r="A219" s="1">
        <v>147350</v>
      </c>
      <c r="B219" s="1" t="s">
        <v>84</v>
      </c>
      <c r="D219" s="1">
        <v>28</v>
      </c>
      <c r="E219" s="1">
        <v>0.36599999999999999</v>
      </c>
      <c r="F219" s="1">
        <v>0.30099999999999999</v>
      </c>
      <c r="G219" s="1">
        <v>0.25600000000000001</v>
      </c>
      <c r="H219" s="1">
        <v>0.191</v>
      </c>
      <c r="I219" s="1">
        <v>0.108</v>
      </c>
      <c r="J219" s="1">
        <v>8.1000000000000003E-2</v>
      </c>
      <c r="K219" s="1">
        <v>5.3999999999999999E-2</v>
      </c>
    </row>
    <row r="220" spans="1:11" x14ac:dyDescent="0.3">
      <c r="A220" s="1">
        <v>147551</v>
      </c>
      <c r="B220" s="1" t="s">
        <v>12</v>
      </c>
      <c r="D220" s="1">
        <v>28</v>
      </c>
      <c r="E220" s="1">
        <v>0.36299999999999999</v>
      </c>
      <c r="F220" s="1">
        <v>0.29299999999999998</v>
      </c>
      <c r="G220" s="1">
        <v>0.251</v>
      </c>
      <c r="H220" s="1">
        <v>0.184</v>
      </c>
      <c r="I220" s="1">
        <v>0.105</v>
      </c>
      <c r="J220" s="1">
        <v>0.08</v>
      </c>
      <c r="K220" s="1">
        <v>5.5E-2</v>
      </c>
    </row>
    <row r="221" spans="1:11" x14ac:dyDescent="0.3">
      <c r="A221" s="1">
        <v>147600</v>
      </c>
      <c r="B221" s="1" t="s">
        <v>84</v>
      </c>
      <c r="D221" s="1">
        <v>28</v>
      </c>
      <c r="E221" s="1">
        <v>0.33400000000000002</v>
      </c>
      <c r="F221" s="1">
        <v>0.27200000000000002</v>
      </c>
      <c r="G221" s="1">
        <v>0.23</v>
      </c>
      <c r="H221" s="1">
        <v>0.17399999999999999</v>
      </c>
      <c r="I221" s="1">
        <v>9.7000000000000003E-2</v>
      </c>
      <c r="J221" s="1">
        <v>7.0000000000000007E-2</v>
      </c>
      <c r="K221" s="1">
        <v>3.7999999999999999E-2</v>
      </c>
    </row>
    <row r="222" spans="1:11" x14ac:dyDescent="0.3">
      <c r="A222" s="1">
        <v>147800</v>
      </c>
      <c r="B222" s="1" t="s">
        <v>12</v>
      </c>
      <c r="D222" s="1">
        <v>28</v>
      </c>
      <c r="E222" s="1">
        <v>0.27600000000000002</v>
      </c>
      <c r="F222" s="1">
        <v>0.22</v>
      </c>
      <c r="G222" s="1">
        <v>0.189</v>
      </c>
      <c r="H222" s="1">
        <v>0.14199999999999999</v>
      </c>
      <c r="I222" s="1">
        <v>7.6999999999999999E-2</v>
      </c>
      <c r="J222" s="1">
        <v>5.1999999999999998E-2</v>
      </c>
      <c r="K222" s="1">
        <v>2.8000000000000001E-2</v>
      </c>
    </row>
  </sheetData>
  <sortState xmlns:xlrd2="http://schemas.microsoft.com/office/spreadsheetml/2017/richdata2" ref="A181:K222">
    <sortCondition ref="A181:A222"/>
  </sortState>
  <pageMargins left="0.7" right="0.7" top="0.75" bottom="0.75" header="0.3" footer="0.3"/>
  <pageSetup paperSize="0" orientation="portrait" horizontalDpi="0" verticalDpi="0" copies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BV149"/>
  <sheetViews>
    <sheetView view="pageBreakPreview" zoomScale="10" zoomScaleNormal="55" zoomScaleSheetLayoutView="10" workbookViewId="0">
      <pane ySplit="3" topLeftCell="A4" activePane="bottomLeft" state="frozen"/>
      <selection activeCell="CI209" sqref="CI209"/>
      <selection pane="bottomLeft" activeCell="CI209" sqref="CI209"/>
    </sheetView>
  </sheetViews>
  <sheetFormatPr defaultColWidth="9.109375" defaultRowHeight="61.2" x14ac:dyDescent="0.3"/>
  <cols>
    <col min="1" max="1" width="13.109375" style="15" customWidth="1"/>
    <col min="2" max="2" width="21.44140625" style="16" bestFit="1" customWidth="1"/>
    <col min="3" max="3" width="18.44140625" style="16" customWidth="1"/>
    <col min="4" max="4" width="21.33203125" style="16" customWidth="1"/>
    <col min="5" max="5" width="19.5546875" style="15" customWidth="1"/>
    <col min="6" max="6" width="23.33203125" style="15" customWidth="1"/>
    <col min="7" max="13" width="15.44140625" style="15" customWidth="1"/>
    <col min="14" max="14" width="83.109375" style="15" hidden="1" customWidth="1"/>
    <col min="15" max="15" width="71.5546875" style="15" hidden="1" customWidth="1"/>
    <col min="16" max="16" width="17.6640625" style="15" hidden="1" customWidth="1"/>
    <col min="17" max="17" width="17.33203125" style="15" hidden="1" customWidth="1"/>
    <col min="18" max="18" width="15.6640625" style="15" hidden="1" customWidth="1"/>
    <col min="19" max="19" width="22.33203125" style="15" hidden="1" customWidth="1"/>
    <col min="20" max="20" width="23.109375" style="15" hidden="1" customWidth="1"/>
    <col min="21" max="21" width="27.33203125" style="15" hidden="1" customWidth="1"/>
    <col min="22" max="22" width="25.33203125" style="15" hidden="1" customWidth="1"/>
    <col min="23" max="23" width="31.5546875" style="15" hidden="1" customWidth="1"/>
    <col min="24" max="24" width="27.33203125" style="15" hidden="1" customWidth="1"/>
    <col min="25" max="25" width="24" style="15" hidden="1" customWidth="1"/>
    <col min="26" max="26" width="14.33203125" style="15" hidden="1" customWidth="1"/>
    <col min="27" max="27" width="32.33203125" style="15" hidden="1" customWidth="1"/>
    <col min="28" max="28" width="22.33203125" style="15" customWidth="1"/>
    <col min="29" max="29" width="17.6640625" style="15" customWidth="1"/>
    <col min="30" max="30" width="19.33203125" style="15" customWidth="1"/>
    <col min="31" max="31" width="23.6640625" style="15" customWidth="1"/>
    <col min="32" max="32" width="14" style="15" customWidth="1"/>
    <col min="33" max="33" width="15.6640625" style="15" customWidth="1"/>
    <col min="34" max="34" width="30.33203125" style="15" customWidth="1"/>
    <col min="35" max="35" width="17.6640625" style="15" customWidth="1"/>
    <col min="36" max="37" width="16.44140625" style="15" customWidth="1"/>
    <col min="38" max="38" width="30.6640625" style="15" customWidth="1"/>
    <col min="39" max="39" width="22.33203125" style="15" customWidth="1"/>
    <col min="40" max="40" width="17.6640625" style="15" customWidth="1"/>
    <col min="41" max="42" width="22.33203125" style="15" customWidth="1"/>
    <col min="43" max="43" width="19.33203125" style="15" customWidth="1"/>
    <col min="44" max="44" width="17.44140625" style="15" customWidth="1"/>
    <col min="45" max="45" width="22.44140625" style="15" customWidth="1"/>
    <col min="46" max="46" width="21" style="15" customWidth="1"/>
    <col min="47" max="47" width="17.44140625" style="15" customWidth="1"/>
    <col min="48" max="48" width="16.6640625" style="15" customWidth="1"/>
    <col min="49" max="49" width="24.33203125" style="15" bestFit="1" customWidth="1"/>
    <col min="50" max="50" width="20.6640625" style="15" bestFit="1" customWidth="1"/>
    <col min="51" max="51" width="21.88671875" style="15" customWidth="1"/>
    <col min="52" max="52" width="23.33203125" style="33" hidden="1" customWidth="1"/>
    <col min="53" max="53" width="26.109375" style="15" customWidth="1"/>
    <col min="54" max="54" width="26" style="4" customWidth="1"/>
    <col min="55" max="55" width="21.88671875" style="4" customWidth="1"/>
    <col min="56" max="56" width="29.88671875" style="34" hidden="1" customWidth="1"/>
    <col min="57" max="57" width="30.6640625" style="4" customWidth="1"/>
    <col min="58" max="58" width="27" style="4" customWidth="1"/>
    <col min="59" max="59" width="22.44140625" style="4" customWidth="1"/>
    <col min="60" max="60" width="24.109375" style="4" customWidth="1"/>
    <col min="61" max="61" width="21.88671875" style="4" customWidth="1"/>
    <col min="62" max="62" width="21.6640625" style="4" customWidth="1"/>
    <col min="63" max="63" width="23.109375" style="137" customWidth="1"/>
    <col min="64" max="64" width="17.88671875" style="4" customWidth="1"/>
    <col min="65" max="65" width="27.6640625" style="4" customWidth="1"/>
    <col min="66" max="66" width="25.44140625" style="4" customWidth="1"/>
    <col min="67" max="67" width="21.88671875" style="4" customWidth="1"/>
    <col min="68" max="68" width="13" style="4" customWidth="1"/>
    <col min="69" max="70" width="27.33203125" style="4" customWidth="1"/>
    <col min="71" max="71" width="21.88671875" style="15" customWidth="1"/>
    <col min="72" max="72" width="28" style="15" customWidth="1"/>
    <col min="73" max="73" width="24.5546875" style="15" customWidth="1"/>
    <col min="74" max="74" width="9.109375" style="15"/>
    <col min="75" max="75" width="12.109375" style="15" bestFit="1" customWidth="1"/>
    <col min="76" max="16384" width="9.109375" style="15"/>
  </cols>
  <sheetData>
    <row r="1" spans="1:73" s="5" customFormat="1" ht="76.2" customHeight="1" x14ac:dyDescent="0.3">
      <c r="A1" s="332" t="s">
        <v>91</v>
      </c>
      <c r="B1" s="333"/>
      <c r="C1" s="333"/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3"/>
      <c r="AJ1" s="333"/>
      <c r="AK1" s="333"/>
      <c r="AL1" s="333"/>
      <c r="AM1" s="333"/>
      <c r="AN1" s="333"/>
      <c r="AO1" s="333"/>
      <c r="AP1" s="333"/>
      <c r="AQ1" s="333"/>
      <c r="AR1" s="333"/>
      <c r="AS1" s="333"/>
      <c r="AT1" s="333"/>
      <c r="AU1" s="333"/>
      <c r="AV1" s="334"/>
      <c r="AW1" s="165"/>
      <c r="AX1" s="165"/>
      <c r="AY1" s="165"/>
      <c r="AZ1" s="165"/>
      <c r="BA1" s="165"/>
      <c r="BB1" s="165"/>
      <c r="BC1" s="165"/>
      <c r="BD1" s="165"/>
      <c r="BE1" s="165"/>
      <c r="BF1" s="165"/>
      <c r="BG1" s="165"/>
      <c r="BH1" s="165"/>
      <c r="BI1" s="165"/>
      <c r="BJ1" s="165"/>
      <c r="BK1" s="165"/>
      <c r="BL1" s="165"/>
      <c r="BM1" s="165"/>
      <c r="BN1" s="165"/>
      <c r="BO1" s="165"/>
      <c r="BP1" s="165"/>
      <c r="BQ1" s="165"/>
      <c r="BR1" s="165"/>
      <c r="BS1" s="165"/>
      <c r="BT1" s="165"/>
      <c r="BU1" s="165"/>
    </row>
    <row r="2" spans="1:73" s="121" customFormat="1" ht="126.75" customHeight="1" x14ac:dyDescent="0.3">
      <c r="A2" s="313" t="s">
        <v>14</v>
      </c>
      <c r="B2" s="317" t="s">
        <v>15</v>
      </c>
      <c r="C2" s="317" t="s">
        <v>85</v>
      </c>
      <c r="D2" s="322" t="s">
        <v>62</v>
      </c>
      <c r="E2" s="313" t="s">
        <v>16</v>
      </c>
      <c r="F2" s="313" t="s">
        <v>17</v>
      </c>
      <c r="G2" s="313" t="s">
        <v>18</v>
      </c>
      <c r="H2" s="313"/>
      <c r="I2" s="313"/>
      <c r="J2" s="313"/>
      <c r="K2" s="313"/>
      <c r="L2" s="313"/>
      <c r="M2" s="313"/>
      <c r="N2" s="112"/>
      <c r="O2" s="112"/>
      <c r="P2" s="112"/>
      <c r="Q2" s="112"/>
      <c r="R2" s="112"/>
      <c r="S2" s="112"/>
      <c r="T2" s="112"/>
      <c r="U2" s="118" t="e">
        <f>SUM(U4:U114)</f>
        <v>#REF!</v>
      </c>
      <c r="V2" s="118" t="e">
        <f>#REF!</f>
        <v>#REF!</v>
      </c>
      <c r="W2" s="112"/>
      <c r="X2" s="112"/>
      <c r="Y2" s="119" t="e">
        <f>+#REF!</f>
        <v>#REF!</v>
      </c>
      <c r="Z2" s="112"/>
      <c r="AA2" s="112"/>
      <c r="AB2" s="313" t="s">
        <v>19</v>
      </c>
      <c r="AC2" s="313"/>
      <c r="AD2" s="313"/>
      <c r="AE2" s="313" t="s">
        <v>20</v>
      </c>
      <c r="AF2" s="313"/>
      <c r="AG2" s="313"/>
      <c r="AH2" s="313"/>
      <c r="AI2" s="313"/>
      <c r="AJ2" s="313"/>
      <c r="AK2" s="313"/>
      <c r="AL2" s="313"/>
      <c r="AM2" s="313" t="s">
        <v>92</v>
      </c>
      <c r="AN2" s="313"/>
      <c r="AO2" s="313" t="s">
        <v>22</v>
      </c>
      <c r="AP2" s="313"/>
      <c r="AQ2" s="313"/>
      <c r="AR2" s="313" t="s">
        <v>23</v>
      </c>
      <c r="AS2" s="313" t="s">
        <v>24</v>
      </c>
      <c r="AT2" s="313" t="s">
        <v>25</v>
      </c>
      <c r="AU2" s="313"/>
      <c r="AV2" s="313"/>
      <c r="AW2" s="319" t="s">
        <v>26</v>
      </c>
      <c r="AX2" s="320"/>
      <c r="AY2" s="321"/>
      <c r="AZ2" s="120"/>
      <c r="BA2" s="310" t="s">
        <v>68</v>
      </c>
      <c r="BB2" s="311"/>
      <c r="BC2" s="311"/>
      <c r="BD2" s="311"/>
      <c r="BE2" s="311"/>
      <c r="BF2" s="311"/>
      <c r="BG2" s="312"/>
      <c r="BH2" s="310" t="s">
        <v>70</v>
      </c>
      <c r="BI2" s="312"/>
      <c r="BJ2" s="313" t="s">
        <v>27</v>
      </c>
      <c r="BK2" s="315" t="s">
        <v>28</v>
      </c>
      <c r="BL2" s="112"/>
      <c r="BM2" s="309" t="s">
        <v>29</v>
      </c>
      <c r="BN2" s="309"/>
      <c r="BO2" s="309"/>
      <c r="BP2" s="309"/>
      <c r="BQ2" s="309"/>
      <c r="BR2" s="309"/>
      <c r="BS2" s="309"/>
      <c r="BT2" s="307" t="s">
        <v>71</v>
      </c>
      <c r="BU2" s="308"/>
    </row>
    <row r="3" spans="1:73" s="121" customFormat="1" ht="220.5" customHeight="1" x14ac:dyDescent="0.3">
      <c r="A3" s="314"/>
      <c r="B3" s="318"/>
      <c r="C3" s="318"/>
      <c r="D3" s="322"/>
      <c r="E3" s="314"/>
      <c r="F3" s="314"/>
      <c r="G3" s="117" t="s">
        <v>4</v>
      </c>
      <c r="H3" s="117" t="s">
        <v>5</v>
      </c>
      <c r="I3" s="117" t="s">
        <v>6</v>
      </c>
      <c r="J3" s="117" t="s">
        <v>7</v>
      </c>
      <c r="K3" s="117" t="s">
        <v>8</v>
      </c>
      <c r="L3" s="117" t="s">
        <v>9</v>
      </c>
      <c r="M3" s="117" t="s">
        <v>30</v>
      </c>
      <c r="N3" s="117"/>
      <c r="O3" s="117"/>
      <c r="P3" s="117"/>
      <c r="Q3" s="149" t="s">
        <v>31</v>
      </c>
      <c r="R3" s="149" t="s">
        <v>32</v>
      </c>
      <c r="S3" s="149" t="s">
        <v>87</v>
      </c>
      <c r="T3" s="149" t="s">
        <v>34</v>
      </c>
      <c r="U3" s="149" t="s">
        <v>35</v>
      </c>
      <c r="V3" s="149" t="s">
        <v>36</v>
      </c>
      <c r="W3" s="149" t="s">
        <v>37</v>
      </c>
      <c r="X3" s="149" t="s">
        <v>38</v>
      </c>
      <c r="Y3" s="149" t="s">
        <v>39</v>
      </c>
      <c r="Z3" s="149" t="s">
        <v>40</v>
      </c>
      <c r="AA3" s="117"/>
      <c r="AB3" s="117" t="s">
        <v>41</v>
      </c>
      <c r="AC3" s="117" t="s">
        <v>42</v>
      </c>
      <c r="AD3" s="117" t="s">
        <v>43</v>
      </c>
      <c r="AE3" s="117" t="s">
        <v>41</v>
      </c>
      <c r="AF3" s="117" t="s">
        <v>89</v>
      </c>
      <c r="AG3" s="117" t="s">
        <v>45</v>
      </c>
      <c r="AH3" s="117" t="s">
        <v>42</v>
      </c>
      <c r="AI3" s="117" t="s">
        <v>46</v>
      </c>
      <c r="AJ3" s="117" t="s">
        <v>47</v>
      </c>
      <c r="AK3" s="117" t="s">
        <v>48</v>
      </c>
      <c r="AL3" s="117" t="s">
        <v>43</v>
      </c>
      <c r="AM3" s="117" t="s">
        <v>41</v>
      </c>
      <c r="AN3" s="117" t="s">
        <v>42</v>
      </c>
      <c r="AO3" s="117" t="s">
        <v>41</v>
      </c>
      <c r="AP3" s="117" t="s">
        <v>42</v>
      </c>
      <c r="AQ3" s="117" t="s">
        <v>43</v>
      </c>
      <c r="AR3" s="314"/>
      <c r="AS3" s="314"/>
      <c r="AT3" s="117" t="s">
        <v>49</v>
      </c>
      <c r="AU3" s="117" t="s">
        <v>50</v>
      </c>
      <c r="AV3" s="117" t="s">
        <v>51</v>
      </c>
      <c r="AW3" s="115" t="s">
        <v>41</v>
      </c>
      <c r="AX3" s="115" t="s">
        <v>42</v>
      </c>
      <c r="AY3" s="115" t="s">
        <v>43</v>
      </c>
      <c r="AZ3" s="116"/>
      <c r="BA3" s="117" t="s">
        <v>52</v>
      </c>
      <c r="BB3" s="117" t="s">
        <v>53</v>
      </c>
      <c r="BC3" s="117" t="s">
        <v>54</v>
      </c>
      <c r="BD3" s="116"/>
      <c r="BE3" s="117" t="s">
        <v>74</v>
      </c>
      <c r="BF3" s="117" t="s">
        <v>75</v>
      </c>
      <c r="BG3" s="117" t="s">
        <v>54</v>
      </c>
      <c r="BH3" s="117" t="s">
        <v>72</v>
      </c>
      <c r="BI3" s="117" t="s">
        <v>73</v>
      </c>
      <c r="BJ3" s="314"/>
      <c r="BK3" s="316"/>
      <c r="BL3" s="117"/>
      <c r="BM3" s="117" t="s">
        <v>57</v>
      </c>
      <c r="BN3" s="117" t="s">
        <v>53</v>
      </c>
      <c r="BO3" s="117" t="s">
        <v>54</v>
      </c>
      <c r="BP3" s="117"/>
      <c r="BQ3" s="117" t="s">
        <v>58</v>
      </c>
      <c r="BR3" s="117" t="s">
        <v>56</v>
      </c>
      <c r="BS3" s="117" t="s">
        <v>54</v>
      </c>
      <c r="BT3" s="117" t="s">
        <v>72</v>
      </c>
      <c r="BU3" s="117" t="s">
        <v>93</v>
      </c>
    </row>
    <row r="4" spans="1:73" s="99" customFormat="1" ht="60" customHeight="1" x14ac:dyDescent="0.3">
      <c r="A4" s="93">
        <v>1</v>
      </c>
      <c r="B4" s="93">
        <v>36000</v>
      </c>
      <c r="C4" s="95" t="s">
        <v>12</v>
      </c>
      <c r="D4" s="95" t="s">
        <v>83</v>
      </c>
      <c r="E4" s="95">
        <v>40000</v>
      </c>
      <c r="F4" s="93">
        <v>0.56000000000000005</v>
      </c>
      <c r="G4" s="96">
        <v>0.36799999999999999</v>
      </c>
      <c r="H4" s="96">
        <v>0.30499999999999999</v>
      </c>
      <c r="I4" s="96">
        <v>0.26100000000000001</v>
      </c>
      <c r="J4" s="96">
        <v>0.20100000000000001</v>
      </c>
      <c r="K4" s="96">
        <v>0.14000000000000001</v>
      </c>
      <c r="L4" s="96">
        <v>0.12</v>
      </c>
      <c r="M4" s="96">
        <v>8.1000000000000003E-2</v>
      </c>
      <c r="N4" s="96" t="str">
        <f t="shared" ref="N4:N66" si="0">CONCATENATE(G4,",",H4,",",I4,",",J4,",",K4,",",L4,",",M4)</f>
        <v>0.368,0.305,0.261,0.201,0.14,0.12,0.081</v>
      </c>
      <c r="O4" s="96" t="s">
        <v>59</v>
      </c>
      <c r="P4" s="96"/>
      <c r="Q4" s="94">
        <f>+B4</f>
        <v>36000</v>
      </c>
      <c r="R4" s="95">
        <v>0</v>
      </c>
      <c r="S4" s="96">
        <f>+G4-I4</f>
        <v>0.10699999999999998</v>
      </c>
      <c r="T4" s="95">
        <v>1</v>
      </c>
      <c r="U4" s="95">
        <v>0</v>
      </c>
      <c r="V4" s="95">
        <f>+U4</f>
        <v>0</v>
      </c>
      <c r="W4" s="97">
        <v>0</v>
      </c>
      <c r="X4" s="97">
        <f>W4*U4</f>
        <v>0</v>
      </c>
      <c r="Y4" s="97">
        <f>+X4</f>
        <v>0</v>
      </c>
      <c r="Z4" s="97" t="e">
        <f t="shared" ref="Z4:Z28" si="1">Y4-(($Y$2/$V$2)*V4)</f>
        <v>#REF!</v>
      </c>
      <c r="AA4" s="96"/>
      <c r="AB4" s="93">
        <v>0.35</v>
      </c>
      <c r="AC4" s="93">
        <v>0.35</v>
      </c>
      <c r="AD4" s="93">
        <v>0.35</v>
      </c>
      <c r="AE4" s="93" t="s">
        <v>60</v>
      </c>
      <c r="AF4" s="93">
        <f>ROUNDUP(0.2*(AN4)^0.45*AJ4,2)</f>
        <v>183.35999999999999</v>
      </c>
      <c r="AG4" s="93">
        <f>ROUNDUP(0.2*(AN4)^0.45*AK4,2)</f>
        <v>224.09</v>
      </c>
      <c r="AH4" s="95" t="str">
        <f>CONCATENATE(AF4," ",AG4)</f>
        <v>183.36 224.09</v>
      </c>
      <c r="AI4" s="93">
        <v>8.4</v>
      </c>
      <c r="AJ4" s="98">
        <f>ROUNDUP(0.9*17.6*AI4^0.64,2)</f>
        <v>61.85</v>
      </c>
      <c r="AK4" s="98">
        <f>ROUNDUP(1.1*17.6*AI4^0.64,2)</f>
        <v>75.59</v>
      </c>
      <c r="AL4" s="95" t="str">
        <f>CONCATENATE(AJ4," ",AK4)</f>
        <v>61.85 75.59</v>
      </c>
      <c r="AM4" s="95">
        <v>130</v>
      </c>
      <c r="AN4" s="95">
        <v>400</v>
      </c>
      <c r="AO4" s="98">
        <v>2385.5</v>
      </c>
      <c r="AP4" s="98">
        <v>223.4</v>
      </c>
      <c r="AQ4" s="98">
        <v>75.599999999999994</v>
      </c>
      <c r="AR4" s="95">
        <v>37.9</v>
      </c>
      <c r="AS4" s="96">
        <f>(1-0.238*LN(35))/(1-0.238*LN(AR4))</f>
        <v>1.1404603821505459</v>
      </c>
      <c r="AT4" s="98">
        <f>AS4*AO4</f>
        <v>2720.5682416201271</v>
      </c>
      <c r="AU4" s="98">
        <f>-0.0003*(AP4)^2+0.9584*(AP4)-32.989</f>
        <v>166.14529200000001</v>
      </c>
      <c r="AV4" s="98">
        <f>0.8554*(AQ4)-8.461</f>
        <v>56.207239999999999</v>
      </c>
      <c r="AW4" s="295">
        <v>2743.7</v>
      </c>
      <c r="AX4" s="295">
        <v>165.8</v>
      </c>
      <c r="AY4" s="295">
        <v>56.1</v>
      </c>
      <c r="AZ4" s="323">
        <v>2.4479999999999999E-4</v>
      </c>
      <c r="BA4" s="292">
        <f>AZ4*10^6</f>
        <v>244.79999999999998</v>
      </c>
      <c r="BB4" s="292">
        <f>(1/($BJ$4*10^6/(0.711*10^-4*(1/AW4)^0.854))^(1/3.89))*10^6</f>
        <v>129.00100584110834</v>
      </c>
      <c r="BC4" s="295" t="str">
        <f>IF(BA4&lt;BB4,"Safe","Unsafe")</f>
        <v>Unsafe</v>
      </c>
      <c r="BD4" s="298">
        <v>4.5019999999999999E-4</v>
      </c>
      <c r="BE4" s="292">
        <f>BD4*10^6</f>
        <v>450.2</v>
      </c>
      <c r="BF4" s="292">
        <f>(1/((($BJ$4*10^6/(1.41*10^-8)))^(1/4.5337)))*10^6</f>
        <v>311.73824823485893</v>
      </c>
      <c r="BG4" s="295" t="str">
        <f>IF(BE4&lt;BF4,"Safe","Unsafe")</f>
        <v>Unsafe</v>
      </c>
      <c r="BH4" s="301">
        <f>(0.711*10^-4*(1/AZ4)^3.89*(1/AW4)^0.854)/10^6</f>
        <v>9.1844620933701133</v>
      </c>
      <c r="BI4" s="301">
        <f>(1.41*10^-8*(1/BD4)^4.5337)/10^6</f>
        <v>20.973680098339489</v>
      </c>
      <c r="BJ4" s="304">
        <v>111</v>
      </c>
      <c r="BK4" s="326">
        <v>110</v>
      </c>
      <c r="BL4" s="298">
        <v>1.2549999999999999E-4</v>
      </c>
      <c r="BM4" s="292">
        <f>BL4*10^6</f>
        <v>125.49999999999999</v>
      </c>
      <c r="BN4" s="292">
        <f>BB4</f>
        <v>129.00100584110834</v>
      </c>
      <c r="BO4" s="298" t="str">
        <f>IF(BM4&lt;BN4,"Safe","Unsafe")</f>
        <v>Safe</v>
      </c>
      <c r="BP4" s="298">
        <v>2.4369999999999999E-4</v>
      </c>
      <c r="BQ4" s="292">
        <f>BP4*10^6</f>
        <v>243.7</v>
      </c>
      <c r="BR4" s="292">
        <f>BF4</f>
        <v>311.73824823485893</v>
      </c>
      <c r="BS4" s="298" t="str">
        <f>IF(BQ4&lt;BR4,"Safe","Unsafe")</f>
        <v>Safe</v>
      </c>
      <c r="BT4" s="292">
        <f>(0.711*10^-4*(1/BL4)^3.89*(1/AW4)^0.854)/10^6</f>
        <v>123.53955454353107</v>
      </c>
      <c r="BU4" s="292">
        <f>(1.41*10^-8*(1/BP4)^4.5337)/10^6</f>
        <v>338.94731658604388</v>
      </c>
    </row>
    <row r="5" spans="1:73" s="99" customFormat="1" ht="60" customHeight="1" x14ac:dyDescent="0.3">
      <c r="A5" s="93">
        <v>2</v>
      </c>
      <c r="B5" s="93">
        <v>36000</v>
      </c>
      <c r="C5" s="95" t="s">
        <v>84</v>
      </c>
      <c r="D5" s="95"/>
      <c r="E5" s="95">
        <v>40000</v>
      </c>
      <c r="F5" s="93">
        <v>0.56000000000000005</v>
      </c>
      <c r="G5" s="96">
        <v>0.20499999999999999</v>
      </c>
      <c r="H5" s="96">
        <v>0.17299999999999999</v>
      </c>
      <c r="I5" s="96">
        <v>0.15</v>
      </c>
      <c r="J5" s="96">
        <v>0.124</v>
      </c>
      <c r="K5" s="96">
        <v>9.6000000000000002E-2</v>
      </c>
      <c r="L5" s="96">
        <v>8.3000000000000004E-2</v>
      </c>
      <c r="M5" s="96">
        <v>7.1000000000000008E-2</v>
      </c>
      <c r="N5" s="96" t="str">
        <f t="shared" si="0"/>
        <v>0.205,0.173,0.15,0.124,0.096,0.083,0.071</v>
      </c>
      <c r="O5" s="96" t="s">
        <v>59</v>
      </c>
      <c r="P5" s="96"/>
      <c r="Q5" s="94">
        <f>+B5</f>
        <v>36000</v>
      </c>
      <c r="R5" s="95">
        <f>+Q5-Q4</f>
        <v>0</v>
      </c>
      <c r="S5" s="96"/>
      <c r="T5" s="95"/>
      <c r="U5" s="95"/>
      <c r="V5" s="95"/>
      <c r="W5" s="97"/>
      <c r="X5" s="97"/>
      <c r="Y5" s="97"/>
      <c r="Z5" s="97"/>
      <c r="AA5" s="96"/>
      <c r="AB5" s="93">
        <v>0.35</v>
      </c>
      <c r="AC5" s="93">
        <v>0.35</v>
      </c>
      <c r="AD5" s="93">
        <v>0.35</v>
      </c>
      <c r="AE5" s="93" t="s">
        <v>60</v>
      </c>
      <c r="AF5" s="93">
        <f t="shared" ref="AF5:AF67" si="2">ROUNDUP(0.2*(AN5)^0.45*AJ5,2)</f>
        <v>183.35999999999999</v>
      </c>
      <c r="AG5" s="93">
        <f t="shared" ref="AG5:AG67" si="3">ROUNDUP(0.2*(AN5)^0.45*AK5,2)</f>
        <v>224.09</v>
      </c>
      <c r="AH5" s="95" t="str">
        <f t="shared" ref="AH5:AH67" si="4">CONCATENATE(AF5," ",AG5)</f>
        <v>183.36 224.09</v>
      </c>
      <c r="AI5" s="93">
        <v>8.4</v>
      </c>
      <c r="AJ5" s="98">
        <f t="shared" ref="AJ5:AJ67" si="5">ROUNDUP(0.9*17.6*AI5^0.64,2)</f>
        <v>61.85</v>
      </c>
      <c r="AK5" s="98">
        <f t="shared" ref="AK5:AK67" si="6">ROUNDUP(1.1*17.6*AI5^0.64,2)</f>
        <v>75.59</v>
      </c>
      <c r="AL5" s="95" t="str">
        <f t="shared" ref="AL5:AL67" si="7">CONCATENATE(AJ5," ",AK5)</f>
        <v>61.85 75.59</v>
      </c>
      <c r="AM5" s="95">
        <v>130</v>
      </c>
      <c r="AN5" s="95">
        <v>400</v>
      </c>
      <c r="AO5" s="98">
        <v>2387.1</v>
      </c>
      <c r="AP5" s="98">
        <v>223.9</v>
      </c>
      <c r="AQ5" s="98">
        <v>75.5</v>
      </c>
      <c r="AR5" s="95">
        <v>39.9</v>
      </c>
      <c r="AS5" s="96">
        <f t="shared" ref="AS5:AS68" si="8">(1-0.238*LN(35))/(1-0.238*LN(AR5))</f>
        <v>1.2542735430432226</v>
      </c>
      <c r="AT5" s="98">
        <f t="shared" ref="AT5:AT68" si="9">AS5*AO5</f>
        <v>2994.0763745984764</v>
      </c>
      <c r="AU5" s="98">
        <f t="shared" ref="AU5:AU68" si="10">-0.0003*(AP5)^2+0.9584*(AP5)-32.989</f>
        <v>166.55739700000001</v>
      </c>
      <c r="AV5" s="98">
        <f t="shared" ref="AV5:AV68" si="11">0.8554*(AQ5)-8.461</f>
        <v>56.121700000000004</v>
      </c>
      <c r="AW5" s="296"/>
      <c r="AX5" s="296"/>
      <c r="AY5" s="296"/>
      <c r="AZ5" s="324"/>
      <c r="BA5" s="293"/>
      <c r="BB5" s="293"/>
      <c r="BC5" s="296"/>
      <c r="BD5" s="299"/>
      <c r="BE5" s="293"/>
      <c r="BF5" s="293"/>
      <c r="BG5" s="296"/>
      <c r="BH5" s="302"/>
      <c r="BI5" s="302"/>
      <c r="BJ5" s="305"/>
      <c r="BK5" s="327"/>
      <c r="BL5" s="299"/>
      <c r="BM5" s="293"/>
      <c r="BN5" s="293"/>
      <c r="BO5" s="299"/>
      <c r="BP5" s="299"/>
      <c r="BQ5" s="293"/>
      <c r="BR5" s="293"/>
      <c r="BS5" s="299"/>
      <c r="BT5" s="293"/>
      <c r="BU5" s="293"/>
    </row>
    <row r="6" spans="1:73" s="99" customFormat="1" ht="60" customHeight="1" x14ac:dyDescent="0.3">
      <c r="A6" s="93">
        <v>3</v>
      </c>
      <c r="B6" s="93">
        <v>36256</v>
      </c>
      <c r="C6" s="95" t="s">
        <v>84</v>
      </c>
      <c r="D6" s="95" t="s">
        <v>83</v>
      </c>
      <c r="E6" s="95">
        <v>40000</v>
      </c>
      <c r="F6" s="93">
        <v>0.56000000000000005</v>
      </c>
      <c r="G6" s="96">
        <v>0.189</v>
      </c>
      <c r="H6" s="96">
        <v>0.17699999999999999</v>
      </c>
      <c r="I6" s="96">
        <v>0.158</v>
      </c>
      <c r="J6" s="96">
        <v>0.13300000000000001</v>
      </c>
      <c r="K6" s="96">
        <v>0.104</v>
      </c>
      <c r="L6" s="96">
        <v>9.0999999999999998E-2</v>
      </c>
      <c r="M6" s="96">
        <v>5.7000000000000002E-2</v>
      </c>
      <c r="N6" s="96" t="str">
        <f t="shared" si="0"/>
        <v>0.189,0.177,0.158,0.133,0.104,0.091,0.057</v>
      </c>
      <c r="O6" s="96" t="s">
        <v>59</v>
      </c>
      <c r="P6" s="96"/>
      <c r="Q6" s="94">
        <f>+B6</f>
        <v>36256</v>
      </c>
      <c r="R6" s="95">
        <f>+Q6-Q5</f>
        <v>256</v>
      </c>
      <c r="S6" s="96">
        <f t="shared" ref="S6:S110" si="12">+G6-I6</f>
        <v>3.1E-2</v>
      </c>
      <c r="T6" s="95">
        <f>+T4+1</f>
        <v>2</v>
      </c>
      <c r="U6" s="95">
        <f>+Q6-Q4</f>
        <v>256</v>
      </c>
      <c r="V6" s="95">
        <f>+U6+V4</f>
        <v>256</v>
      </c>
      <c r="W6" s="97">
        <f>(S6+S4)/2</f>
        <v>6.8999999999999992E-2</v>
      </c>
      <c r="X6" s="97">
        <f t="shared" ref="X6:X105" si="13">W6*U6</f>
        <v>17.663999999999998</v>
      </c>
      <c r="Y6" s="96">
        <f>+Y4+X6</f>
        <v>17.663999999999998</v>
      </c>
      <c r="Z6" s="97" t="e">
        <f t="shared" si="1"/>
        <v>#REF!</v>
      </c>
      <c r="AA6" s="96"/>
      <c r="AB6" s="93">
        <v>0.35</v>
      </c>
      <c r="AC6" s="93">
        <v>0.35</v>
      </c>
      <c r="AD6" s="93">
        <v>0.35</v>
      </c>
      <c r="AE6" s="93" t="s">
        <v>60</v>
      </c>
      <c r="AF6" s="93">
        <f t="shared" si="2"/>
        <v>183.35999999999999</v>
      </c>
      <c r="AG6" s="93">
        <f t="shared" si="3"/>
        <v>224.09</v>
      </c>
      <c r="AH6" s="95" t="str">
        <f t="shared" si="4"/>
        <v>183.36 224.09</v>
      </c>
      <c r="AI6" s="93">
        <v>8.4</v>
      </c>
      <c r="AJ6" s="98">
        <f t="shared" si="5"/>
        <v>61.85</v>
      </c>
      <c r="AK6" s="98">
        <f t="shared" si="6"/>
        <v>75.59</v>
      </c>
      <c r="AL6" s="95" t="str">
        <f t="shared" si="7"/>
        <v>61.85 75.59</v>
      </c>
      <c r="AM6" s="95">
        <v>130</v>
      </c>
      <c r="AN6" s="95">
        <v>400</v>
      </c>
      <c r="AO6" s="98">
        <v>2383.9</v>
      </c>
      <c r="AP6" s="98">
        <v>224</v>
      </c>
      <c r="AQ6" s="98">
        <v>75.599999999999994</v>
      </c>
      <c r="AR6" s="95">
        <v>39.700000000000003</v>
      </c>
      <c r="AS6" s="96">
        <f t="shared" si="8"/>
        <v>1.2421602656371951</v>
      </c>
      <c r="AT6" s="98">
        <f t="shared" si="9"/>
        <v>2961.1858572525093</v>
      </c>
      <c r="AU6" s="98">
        <f t="shared" si="10"/>
        <v>166.63980000000001</v>
      </c>
      <c r="AV6" s="98">
        <f t="shared" si="11"/>
        <v>56.207239999999999</v>
      </c>
      <c r="AW6" s="296"/>
      <c r="AX6" s="296"/>
      <c r="AY6" s="296"/>
      <c r="AZ6" s="324"/>
      <c r="BA6" s="293"/>
      <c r="BB6" s="293"/>
      <c r="BC6" s="296"/>
      <c r="BD6" s="299"/>
      <c r="BE6" s="293"/>
      <c r="BF6" s="293"/>
      <c r="BG6" s="296"/>
      <c r="BH6" s="302"/>
      <c r="BI6" s="302"/>
      <c r="BJ6" s="305"/>
      <c r="BK6" s="327"/>
      <c r="BL6" s="299"/>
      <c r="BM6" s="293"/>
      <c r="BN6" s="293"/>
      <c r="BO6" s="299"/>
      <c r="BP6" s="299"/>
      <c r="BQ6" s="293"/>
      <c r="BR6" s="293"/>
      <c r="BS6" s="299"/>
      <c r="BT6" s="293"/>
      <c r="BU6" s="293"/>
    </row>
    <row r="7" spans="1:73" s="99" customFormat="1" ht="60" customHeight="1" x14ac:dyDescent="0.3">
      <c r="A7" s="93">
        <v>4</v>
      </c>
      <c r="B7" s="93">
        <v>36503</v>
      </c>
      <c r="C7" s="95" t="s">
        <v>12</v>
      </c>
      <c r="D7" s="95"/>
      <c r="E7" s="95">
        <v>40000</v>
      </c>
      <c r="F7" s="93">
        <v>0.56000000000000005</v>
      </c>
      <c r="G7" s="96">
        <v>0.20300000000000001</v>
      </c>
      <c r="H7" s="96">
        <v>0.186</v>
      </c>
      <c r="I7" s="96">
        <v>0.16200000000000001</v>
      </c>
      <c r="J7" s="96">
        <v>0.128</v>
      </c>
      <c r="K7" s="96">
        <v>8.6000000000000007E-2</v>
      </c>
      <c r="L7" s="96">
        <v>7.1000000000000008E-2</v>
      </c>
      <c r="M7" s="96">
        <v>0.05</v>
      </c>
      <c r="N7" s="96" t="str">
        <f t="shared" si="0"/>
        <v>0.203,0.186,0.162,0.128,0.086,0.071,0.05</v>
      </c>
      <c r="O7" s="96" t="s">
        <v>59</v>
      </c>
      <c r="P7" s="96"/>
      <c r="Q7" s="94">
        <f>+B7</f>
        <v>36503</v>
      </c>
      <c r="R7" s="95">
        <f t="shared" ref="R7:R69" si="14">+Q7-Q6</f>
        <v>247</v>
      </c>
      <c r="S7" s="96"/>
      <c r="T7" s="95"/>
      <c r="U7" s="95"/>
      <c r="V7" s="95"/>
      <c r="W7" s="97"/>
      <c r="X7" s="97"/>
      <c r="Y7" s="96"/>
      <c r="Z7" s="97"/>
      <c r="AA7" s="96"/>
      <c r="AB7" s="93">
        <v>0.35</v>
      </c>
      <c r="AC7" s="93">
        <v>0.35</v>
      </c>
      <c r="AD7" s="93">
        <v>0.35</v>
      </c>
      <c r="AE7" s="93" t="s">
        <v>60</v>
      </c>
      <c r="AF7" s="93">
        <f t="shared" si="2"/>
        <v>183.35999999999999</v>
      </c>
      <c r="AG7" s="93">
        <f t="shared" si="3"/>
        <v>224.09</v>
      </c>
      <c r="AH7" s="95" t="str">
        <f t="shared" si="4"/>
        <v>183.36 224.09</v>
      </c>
      <c r="AI7" s="93">
        <v>8.4</v>
      </c>
      <c r="AJ7" s="98">
        <f t="shared" si="5"/>
        <v>61.85</v>
      </c>
      <c r="AK7" s="98">
        <f t="shared" si="6"/>
        <v>75.59</v>
      </c>
      <c r="AL7" s="95" t="str">
        <f t="shared" si="7"/>
        <v>61.85 75.59</v>
      </c>
      <c r="AM7" s="95">
        <v>130</v>
      </c>
      <c r="AN7" s="95">
        <v>400</v>
      </c>
      <c r="AO7" s="98">
        <v>2396.8000000000002</v>
      </c>
      <c r="AP7" s="98">
        <v>224.1</v>
      </c>
      <c r="AQ7" s="98">
        <v>75.5</v>
      </c>
      <c r="AR7" s="95">
        <v>38</v>
      </c>
      <c r="AS7" s="96">
        <f t="shared" si="8"/>
        <v>1.1457878004632658</v>
      </c>
      <c r="AT7" s="98">
        <f t="shared" si="9"/>
        <v>2746.2242001503555</v>
      </c>
      <c r="AU7" s="98">
        <f t="shared" si="10"/>
        <v>166.72219700000002</v>
      </c>
      <c r="AV7" s="98">
        <f t="shared" si="11"/>
        <v>56.121700000000004</v>
      </c>
      <c r="AW7" s="296"/>
      <c r="AX7" s="296"/>
      <c r="AY7" s="296"/>
      <c r="AZ7" s="324"/>
      <c r="BA7" s="293"/>
      <c r="BB7" s="293"/>
      <c r="BC7" s="296"/>
      <c r="BD7" s="299"/>
      <c r="BE7" s="293"/>
      <c r="BF7" s="293"/>
      <c r="BG7" s="296"/>
      <c r="BH7" s="302"/>
      <c r="BI7" s="302"/>
      <c r="BJ7" s="305"/>
      <c r="BK7" s="327"/>
      <c r="BL7" s="299"/>
      <c r="BM7" s="293"/>
      <c r="BN7" s="293"/>
      <c r="BO7" s="299"/>
      <c r="BP7" s="299"/>
      <c r="BQ7" s="293"/>
      <c r="BR7" s="293"/>
      <c r="BS7" s="299"/>
      <c r="BT7" s="293"/>
      <c r="BU7" s="293"/>
    </row>
    <row r="8" spans="1:73" s="99" customFormat="1" ht="60" customHeight="1" x14ac:dyDescent="0.3">
      <c r="A8" s="93">
        <v>5</v>
      </c>
      <c r="B8" s="93">
        <v>36759</v>
      </c>
      <c r="C8" s="95" t="s">
        <v>84</v>
      </c>
      <c r="D8" s="95" t="s">
        <v>81</v>
      </c>
      <c r="E8" s="95">
        <v>40000</v>
      </c>
      <c r="F8" s="93">
        <v>0.56000000000000005</v>
      </c>
      <c r="G8" s="96">
        <v>0.13900000000000001</v>
      </c>
      <c r="H8" s="96">
        <v>0.124</v>
      </c>
      <c r="I8" s="96">
        <v>0.109</v>
      </c>
      <c r="J8" s="96">
        <v>9.8000000000000004E-2</v>
      </c>
      <c r="K8" s="96">
        <v>7.4999999999999997E-2</v>
      </c>
      <c r="L8" s="96">
        <v>6.3E-2</v>
      </c>
      <c r="M8" s="96">
        <v>5.2999999999999999E-2</v>
      </c>
      <c r="N8" s="96" t="str">
        <f t="shared" si="0"/>
        <v>0.139,0.124,0.109,0.098,0.075,0.063,0.053</v>
      </c>
      <c r="O8" s="96" t="s">
        <v>59</v>
      </c>
      <c r="P8" s="96"/>
      <c r="Q8" s="94">
        <f t="shared" ref="Q8:Q110" si="15">+B8</f>
        <v>36759</v>
      </c>
      <c r="R8" s="95">
        <f t="shared" si="14"/>
        <v>256</v>
      </c>
      <c r="S8" s="96">
        <f t="shared" si="12"/>
        <v>3.0000000000000013E-2</v>
      </c>
      <c r="T8" s="95">
        <f>+T6+1</f>
        <v>3</v>
      </c>
      <c r="U8" s="95">
        <f>+Q8-Q6</f>
        <v>503</v>
      </c>
      <c r="V8" s="95">
        <f>+U8+V6</f>
        <v>759</v>
      </c>
      <c r="W8" s="97">
        <f>(S8+S6)/2</f>
        <v>3.0500000000000006E-2</v>
      </c>
      <c r="X8" s="97">
        <f t="shared" si="13"/>
        <v>15.341500000000003</v>
      </c>
      <c r="Y8" s="96">
        <f>+Y6+X8</f>
        <v>33.005499999999998</v>
      </c>
      <c r="Z8" s="97" t="e">
        <f t="shared" si="1"/>
        <v>#REF!</v>
      </c>
      <c r="AA8" s="96"/>
      <c r="AB8" s="93">
        <v>0.35</v>
      </c>
      <c r="AC8" s="93">
        <v>0.35</v>
      </c>
      <c r="AD8" s="93">
        <v>0.35</v>
      </c>
      <c r="AE8" s="93" t="s">
        <v>60</v>
      </c>
      <c r="AF8" s="93">
        <f t="shared" si="2"/>
        <v>183.35999999999999</v>
      </c>
      <c r="AG8" s="93">
        <f t="shared" si="3"/>
        <v>224.09</v>
      </c>
      <c r="AH8" s="95" t="str">
        <f t="shared" si="4"/>
        <v>183.36 224.09</v>
      </c>
      <c r="AI8" s="93">
        <v>8.4</v>
      </c>
      <c r="AJ8" s="98">
        <f t="shared" si="5"/>
        <v>61.85</v>
      </c>
      <c r="AK8" s="98">
        <f t="shared" si="6"/>
        <v>75.59</v>
      </c>
      <c r="AL8" s="95" t="str">
        <f t="shared" si="7"/>
        <v>61.85 75.59</v>
      </c>
      <c r="AM8" s="95">
        <v>130</v>
      </c>
      <c r="AN8" s="95">
        <v>400</v>
      </c>
      <c r="AO8" s="98">
        <v>2380.6</v>
      </c>
      <c r="AP8" s="98">
        <v>223.6</v>
      </c>
      <c r="AQ8" s="98">
        <v>75.599999999999994</v>
      </c>
      <c r="AR8" s="95">
        <v>39.9</v>
      </c>
      <c r="AS8" s="96">
        <f t="shared" si="8"/>
        <v>1.2542735430432226</v>
      </c>
      <c r="AT8" s="98">
        <f t="shared" si="9"/>
        <v>2985.9235965686958</v>
      </c>
      <c r="AU8" s="98">
        <f t="shared" si="10"/>
        <v>166.31015199999999</v>
      </c>
      <c r="AV8" s="98">
        <f t="shared" si="11"/>
        <v>56.207239999999999</v>
      </c>
      <c r="AW8" s="296"/>
      <c r="AX8" s="296"/>
      <c r="AY8" s="296"/>
      <c r="AZ8" s="324"/>
      <c r="BA8" s="293"/>
      <c r="BB8" s="293"/>
      <c r="BC8" s="296"/>
      <c r="BD8" s="299"/>
      <c r="BE8" s="293"/>
      <c r="BF8" s="293"/>
      <c r="BG8" s="296"/>
      <c r="BH8" s="302"/>
      <c r="BI8" s="302"/>
      <c r="BJ8" s="305"/>
      <c r="BK8" s="327"/>
      <c r="BL8" s="299"/>
      <c r="BM8" s="293"/>
      <c r="BN8" s="293"/>
      <c r="BO8" s="299"/>
      <c r="BP8" s="299"/>
      <c r="BQ8" s="293"/>
      <c r="BR8" s="293"/>
      <c r="BS8" s="299"/>
      <c r="BT8" s="293"/>
      <c r="BU8" s="293"/>
    </row>
    <row r="9" spans="1:73" s="99" customFormat="1" ht="60" customHeight="1" x14ac:dyDescent="0.3">
      <c r="A9" s="93">
        <v>6</v>
      </c>
      <c r="B9" s="93">
        <v>37007</v>
      </c>
      <c r="C9" s="95" t="s">
        <v>12</v>
      </c>
      <c r="D9" s="95"/>
      <c r="E9" s="95">
        <v>40000</v>
      </c>
      <c r="F9" s="93">
        <v>0.56000000000000005</v>
      </c>
      <c r="G9" s="96">
        <v>0.46100000000000002</v>
      </c>
      <c r="H9" s="96">
        <v>0.373</v>
      </c>
      <c r="I9" s="96">
        <v>0.36299999999999999</v>
      </c>
      <c r="J9" s="96">
        <v>0.29099999999999998</v>
      </c>
      <c r="K9" s="96">
        <v>0.192</v>
      </c>
      <c r="L9" s="96">
        <v>0.159</v>
      </c>
      <c r="M9" s="96">
        <v>0.109</v>
      </c>
      <c r="N9" s="96" t="str">
        <f t="shared" si="0"/>
        <v>0.461,0.373,0.363,0.291,0.192,0.159,0.109</v>
      </c>
      <c r="O9" s="96" t="s">
        <v>59</v>
      </c>
      <c r="P9" s="96"/>
      <c r="Q9" s="94">
        <f t="shared" si="15"/>
        <v>37007</v>
      </c>
      <c r="R9" s="95">
        <f t="shared" si="14"/>
        <v>248</v>
      </c>
      <c r="S9" s="96"/>
      <c r="T9" s="95"/>
      <c r="U9" s="95"/>
      <c r="V9" s="95"/>
      <c r="W9" s="97"/>
      <c r="X9" s="97"/>
      <c r="Y9" s="96"/>
      <c r="Z9" s="97"/>
      <c r="AA9" s="96"/>
      <c r="AB9" s="93">
        <v>0.35</v>
      </c>
      <c r="AC9" s="93">
        <v>0.35</v>
      </c>
      <c r="AD9" s="93">
        <v>0.35</v>
      </c>
      <c r="AE9" s="93" t="s">
        <v>60</v>
      </c>
      <c r="AF9" s="93">
        <f t="shared" si="2"/>
        <v>183.35999999999999</v>
      </c>
      <c r="AG9" s="93">
        <f t="shared" si="3"/>
        <v>224.09</v>
      </c>
      <c r="AH9" s="95" t="str">
        <f t="shared" si="4"/>
        <v>183.36 224.09</v>
      </c>
      <c r="AI9" s="93">
        <v>8.4</v>
      </c>
      <c r="AJ9" s="98">
        <f t="shared" si="5"/>
        <v>61.85</v>
      </c>
      <c r="AK9" s="98">
        <f t="shared" si="6"/>
        <v>75.59</v>
      </c>
      <c r="AL9" s="95" t="str">
        <f t="shared" si="7"/>
        <v>61.85 75.59</v>
      </c>
      <c r="AM9" s="95">
        <v>130</v>
      </c>
      <c r="AN9" s="95">
        <v>400</v>
      </c>
      <c r="AO9" s="98">
        <v>2393.5</v>
      </c>
      <c r="AP9" s="98">
        <v>219.4</v>
      </c>
      <c r="AQ9" s="98">
        <v>75.599999999999994</v>
      </c>
      <c r="AR9" s="95">
        <v>38.1</v>
      </c>
      <c r="AS9" s="96">
        <f t="shared" si="8"/>
        <v>1.1511510254828379</v>
      </c>
      <c r="AT9" s="98">
        <f t="shared" si="9"/>
        <v>2755.2799794931725</v>
      </c>
      <c r="AU9" s="98">
        <f t="shared" si="10"/>
        <v>162.843052</v>
      </c>
      <c r="AV9" s="98">
        <f t="shared" si="11"/>
        <v>56.207239999999999</v>
      </c>
      <c r="AW9" s="297"/>
      <c r="AX9" s="297"/>
      <c r="AY9" s="297"/>
      <c r="AZ9" s="325"/>
      <c r="BA9" s="294"/>
      <c r="BB9" s="294"/>
      <c r="BC9" s="297"/>
      <c r="BD9" s="300"/>
      <c r="BE9" s="294"/>
      <c r="BF9" s="294"/>
      <c r="BG9" s="297"/>
      <c r="BH9" s="303"/>
      <c r="BI9" s="303"/>
      <c r="BJ9" s="306"/>
      <c r="BK9" s="328"/>
      <c r="BL9" s="300"/>
      <c r="BM9" s="294"/>
      <c r="BN9" s="294"/>
      <c r="BO9" s="300"/>
      <c r="BP9" s="300"/>
      <c r="BQ9" s="294"/>
      <c r="BR9" s="294"/>
      <c r="BS9" s="300"/>
      <c r="BT9" s="294"/>
      <c r="BU9" s="294"/>
    </row>
    <row r="10" spans="1:73" s="99" customFormat="1" ht="60" customHeight="1" x14ac:dyDescent="0.3">
      <c r="A10" s="93">
        <v>7</v>
      </c>
      <c r="B10" s="93">
        <v>37269</v>
      </c>
      <c r="C10" s="95" t="s">
        <v>84</v>
      </c>
      <c r="D10" s="95" t="s">
        <v>83</v>
      </c>
      <c r="E10" s="95">
        <v>40000</v>
      </c>
      <c r="F10" s="93">
        <v>0.56000000000000005</v>
      </c>
      <c r="G10" s="96">
        <v>0.158</v>
      </c>
      <c r="H10" s="96">
        <v>0.14399999999999999</v>
      </c>
      <c r="I10" s="96">
        <v>0.129</v>
      </c>
      <c r="J10" s="96">
        <v>0.107</v>
      </c>
      <c r="K10" s="96">
        <v>8.2000000000000003E-2</v>
      </c>
      <c r="L10" s="96">
        <v>7.1000000000000008E-2</v>
      </c>
      <c r="M10" s="96">
        <v>5.3999999999999999E-2</v>
      </c>
      <c r="N10" s="96" t="str">
        <f t="shared" si="0"/>
        <v>0.158,0.144,0.129,0.107,0.082,0.071,0.054</v>
      </c>
      <c r="O10" s="96" t="s">
        <v>59</v>
      </c>
      <c r="P10" s="96"/>
      <c r="Q10" s="94">
        <f t="shared" si="15"/>
        <v>37269</v>
      </c>
      <c r="R10" s="95">
        <f t="shared" si="14"/>
        <v>262</v>
      </c>
      <c r="S10" s="96">
        <f t="shared" si="12"/>
        <v>2.8999999999999998E-2</v>
      </c>
      <c r="T10" s="95">
        <f>+T8+1</f>
        <v>4</v>
      </c>
      <c r="U10" s="95">
        <f>+Q10-Q8</f>
        <v>510</v>
      </c>
      <c r="V10" s="95">
        <f>+U10+V8</f>
        <v>1269</v>
      </c>
      <c r="W10" s="97">
        <f>(S10+S8)/2</f>
        <v>2.9500000000000005E-2</v>
      </c>
      <c r="X10" s="97">
        <f t="shared" si="13"/>
        <v>15.045000000000003</v>
      </c>
      <c r="Y10" s="96">
        <f>+Y8+X10</f>
        <v>48.0505</v>
      </c>
      <c r="Z10" s="97" t="e">
        <f t="shared" si="1"/>
        <v>#REF!</v>
      </c>
      <c r="AA10" s="96"/>
      <c r="AB10" s="93">
        <v>0.35</v>
      </c>
      <c r="AC10" s="93">
        <v>0.35</v>
      </c>
      <c r="AD10" s="93">
        <v>0.35</v>
      </c>
      <c r="AE10" s="93" t="s">
        <v>60</v>
      </c>
      <c r="AF10" s="93">
        <f t="shared" si="2"/>
        <v>186.51999999999998</v>
      </c>
      <c r="AG10" s="93">
        <f t="shared" si="3"/>
        <v>227.95</v>
      </c>
      <c r="AH10" s="95" t="str">
        <f t="shared" si="4"/>
        <v>186.52 227.95</v>
      </c>
      <c r="AI10" s="93">
        <v>8.1999999999999993</v>
      </c>
      <c r="AJ10" s="98">
        <f t="shared" si="5"/>
        <v>60.9</v>
      </c>
      <c r="AK10" s="98">
        <f t="shared" si="6"/>
        <v>74.430000000000007</v>
      </c>
      <c r="AL10" s="95" t="str">
        <f t="shared" si="7"/>
        <v>60.9 74.43</v>
      </c>
      <c r="AM10" s="95">
        <v>130</v>
      </c>
      <c r="AN10" s="95">
        <v>430</v>
      </c>
      <c r="AO10" s="98">
        <v>2400</v>
      </c>
      <c r="AP10" s="93">
        <v>227.4</v>
      </c>
      <c r="AQ10" s="93">
        <v>74.400000000000006</v>
      </c>
      <c r="AR10" s="95">
        <v>37.1</v>
      </c>
      <c r="AS10" s="96">
        <f t="shared" si="8"/>
        <v>1.0990860477544375</v>
      </c>
      <c r="AT10" s="98">
        <f t="shared" si="9"/>
        <v>2637.8065146106501</v>
      </c>
      <c r="AU10" s="98">
        <f t="shared" si="10"/>
        <v>169.43793200000002</v>
      </c>
      <c r="AV10" s="98">
        <f t="shared" si="11"/>
        <v>55.180760000000006</v>
      </c>
      <c r="AW10" s="295">
        <v>2616.6</v>
      </c>
      <c r="AX10" s="295">
        <v>150.69999999999999</v>
      </c>
      <c r="AY10" s="295">
        <v>55.2</v>
      </c>
      <c r="AZ10" s="298">
        <v>2.5999999999999998E-4</v>
      </c>
      <c r="BA10" s="292">
        <f>AZ10*10^6</f>
        <v>260</v>
      </c>
      <c r="BB10" s="292">
        <f>(1/($BJ$16*10^6/(0.711*10^-4*(1/AW10)^0.854))^(1/3.89))*10^6</f>
        <v>130.35131229707045</v>
      </c>
      <c r="BC10" s="295" t="str">
        <f>IF(BA10&lt;BB10,"Safe","Unsafe")</f>
        <v>Unsafe</v>
      </c>
      <c r="BD10" s="298">
        <v>4.3760000000000001E-4</v>
      </c>
      <c r="BE10" s="292">
        <f>BD10*10^6</f>
        <v>437.6</v>
      </c>
      <c r="BF10" s="292">
        <f>(1/((($BJ$10*10^6/(1.41*10^-8)))^(1/4.5337)))*10^6</f>
        <v>311.73824823485893</v>
      </c>
      <c r="BG10" s="295" t="str">
        <f>IF(BE10&lt;BF10,"Safe","Unsafe")</f>
        <v>Unsafe</v>
      </c>
      <c r="BH10" s="301">
        <f>(0.711*10^-4*(1/AZ10)^3.89*(1/AW10)^0.854)/10^6</f>
        <v>7.5661612245439542</v>
      </c>
      <c r="BI10" s="301">
        <f>(1.41*10^-8*(1/BD10)^4.5337)/10^6</f>
        <v>23.854312108070697</v>
      </c>
      <c r="BJ10" s="304">
        <v>111</v>
      </c>
      <c r="BK10" s="295">
        <v>120</v>
      </c>
      <c r="BL10" s="298">
        <v>1.2430000000000001E-4</v>
      </c>
      <c r="BM10" s="292">
        <f>BL10*10^6</f>
        <v>124.30000000000001</v>
      </c>
      <c r="BN10" s="292">
        <f>BB10</f>
        <v>130.35131229707045</v>
      </c>
      <c r="BO10" s="295" t="str">
        <f>IF(BM10&lt;BN10,"Safe","Unsafe")</f>
        <v>Safe</v>
      </c>
      <c r="BP10" s="298">
        <v>2.2680000000000001E-4</v>
      </c>
      <c r="BQ10" s="292">
        <f>BP10*10^6</f>
        <v>226.8</v>
      </c>
      <c r="BR10" s="292">
        <f>BF10</f>
        <v>311.73824823485893</v>
      </c>
      <c r="BS10" s="298" t="str">
        <f>IF(BQ10&lt;BR10,"Safe","Unsafe")</f>
        <v>Safe</v>
      </c>
      <c r="BT10" s="292">
        <f>(0.711*10^-4*(1/BL10)^3.89*(1/AW10)^0.854)/10^6</f>
        <v>133.54548954969607</v>
      </c>
      <c r="BU10" s="292">
        <f>(1.41*10^-8*(1/BP10)^4.5337)/10^6</f>
        <v>469.50499374832316</v>
      </c>
    </row>
    <row r="11" spans="1:73" s="99" customFormat="1" ht="60" customHeight="1" x14ac:dyDescent="0.3">
      <c r="A11" s="93">
        <v>8</v>
      </c>
      <c r="B11" s="93">
        <v>37505</v>
      </c>
      <c r="C11" s="95" t="s">
        <v>12</v>
      </c>
      <c r="D11" s="95"/>
      <c r="E11" s="95">
        <v>40000</v>
      </c>
      <c r="F11" s="93">
        <v>0.56000000000000005</v>
      </c>
      <c r="G11" s="96">
        <v>0.46500000000000002</v>
      </c>
      <c r="H11" s="96">
        <v>0.309</v>
      </c>
      <c r="I11" s="96">
        <v>0.214</v>
      </c>
      <c r="J11" s="96">
        <v>0.17899999999999999</v>
      </c>
      <c r="K11" s="96">
        <v>0.13200000000000001</v>
      </c>
      <c r="L11" s="96">
        <v>0.112</v>
      </c>
      <c r="M11" s="96">
        <v>8.4000000000000005E-2</v>
      </c>
      <c r="N11" s="96" t="str">
        <f t="shared" si="0"/>
        <v>0.465,0.309,0.214,0.179,0.132,0.112,0.084</v>
      </c>
      <c r="O11" s="96" t="s">
        <v>59</v>
      </c>
      <c r="P11" s="96"/>
      <c r="Q11" s="94">
        <f t="shared" si="15"/>
        <v>37505</v>
      </c>
      <c r="R11" s="95">
        <f t="shared" si="14"/>
        <v>236</v>
      </c>
      <c r="S11" s="96"/>
      <c r="T11" s="95"/>
      <c r="U11" s="95"/>
      <c r="V11" s="95"/>
      <c r="W11" s="97"/>
      <c r="X11" s="97"/>
      <c r="Y11" s="96"/>
      <c r="Z11" s="97"/>
      <c r="AA11" s="96"/>
      <c r="AB11" s="93">
        <v>0.35</v>
      </c>
      <c r="AC11" s="93">
        <v>0.35</v>
      </c>
      <c r="AD11" s="93">
        <v>0.35</v>
      </c>
      <c r="AE11" s="93" t="s">
        <v>60</v>
      </c>
      <c r="AF11" s="93">
        <f t="shared" si="2"/>
        <v>186.51999999999998</v>
      </c>
      <c r="AG11" s="93">
        <f t="shared" si="3"/>
        <v>227.95</v>
      </c>
      <c r="AH11" s="95" t="str">
        <f t="shared" si="4"/>
        <v>186.52 227.95</v>
      </c>
      <c r="AI11" s="93">
        <v>8.1999999999999993</v>
      </c>
      <c r="AJ11" s="98">
        <f t="shared" si="5"/>
        <v>60.9</v>
      </c>
      <c r="AK11" s="98">
        <f t="shared" si="6"/>
        <v>74.430000000000007</v>
      </c>
      <c r="AL11" s="95" t="str">
        <f t="shared" si="7"/>
        <v>60.9 74.43</v>
      </c>
      <c r="AM11" s="95">
        <v>130</v>
      </c>
      <c r="AN11" s="95">
        <v>430</v>
      </c>
      <c r="AO11" s="98">
        <v>2340.3000000000002</v>
      </c>
      <c r="AP11" s="93">
        <v>227.8</v>
      </c>
      <c r="AQ11" s="93">
        <v>74.400000000000006</v>
      </c>
      <c r="AR11" s="95">
        <v>38.9</v>
      </c>
      <c r="AS11" s="96">
        <f t="shared" si="8"/>
        <v>1.1953927173049075</v>
      </c>
      <c r="AT11" s="98">
        <f t="shared" si="9"/>
        <v>2797.5775763086754</v>
      </c>
      <c r="AU11" s="98">
        <f t="shared" si="10"/>
        <v>169.76666800000004</v>
      </c>
      <c r="AV11" s="98">
        <f t="shared" si="11"/>
        <v>55.180760000000006</v>
      </c>
      <c r="AW11" s="296"/>
      <c r="AX11" s="296"/>
      <c r="AY11" s="296"/>
      <c r="AZ11" s="299"/>
      <c r="BA11" s="293"/>
      <c r="BB11" s="293"/>
      <c r="BC11" s="296"/>
      <c r="BD11" s="299"/>
      <c r="BE11" s="293"/>
      <c r="BF11" s="293"/>
      <c r="BG11" s="296"/>
      <c r="BH11" s="302"/>
      <c r="BI11" s="302"/>
      <c r="BJ11" s="305"/>
      <c r="BK11" s="296"/>
      <c r="BL11" s="299"/>
      <c r="BM11" s="293"/>
      <c r="BN11" s="293"/>
      <c r="BO11" s="296"/>
      <c r="BP11" s="299"/>
      <c r="BQ11" s="293"/>
      <c r="BR11" s="293"/>
      <c r="BS11" s="299"/>
      <c r="BT11" s="293"/>
      <c r="BU11" s="293"/>
    </row>
    <row r="12" spans="1:73" s="99" customFormat="1" ht="60" customHeight="1" x14ac:dyDescent="0.3">
      <c r="A12" s="93">
        <v>9</v>
      </c>
      <c r="B12" s="93">
        <v>37845</v>
      </c>
      <c r="C12" s="95" t="s">
        <v>84</v>
      </c>
      <c r="D12" s="95" t="s">
        <v>81</v>
      </c>
      <c r="E12" s="95">
        <v>40000</v>
      </c>
      <c r="F12" s="93">
        <v>0.56000000000000005</v>
      </c>
      <c r="G12" s="96">
        <v>0.191</v>
      </c>
      <c r="H12" s="96">
        <v>0.17899999999999999</v>
      </c>
      <c r="I12" s="96">
        <v>0.17299999999999999</v>
      </c>
      <c r="J12" s="96">
        <v>0.15</v>
      </c>
      <c r="K12" s="96">
        <v>0.11700000000000001</v>
      </c>
      <c r="L12" s="96">
        <v>0.10200000000000001</v>
      </c>
      <c r="M12" s="96">
        <v>7.5999999999999998E-2</v>
      </c>
      <c r="N12" s="96" t="str">
        <f t="shared" si="0"/>
        <v>0.191,0.179,0.173,0.15,0.117,0.102,0.076</v>
      </c>
      <c r="O12" s="96" t="s">
        <v>59</v>
      </c>
      <c r="P12" s="96"/>
      <c r="Q12" s="94">
        <f t="shared" si="15"/>
        <v>37845</v>
      </c>
      <c r="R12" s="95">
        <f t="shared" si="14"/>
        <v>340</v>
      </c>
      <c r="S12" s="96">
        <f t="shared" si="12"/>
        <v>1.8000000000000016E-2</v>
      </c>
      <c r="T12" s="95">
        <f>+T10+1</f>
        <v>5</v>
      </c>
      <c r="U12" s="95">
        <f>+Q12-Q10</f>
        <v>576</v>
      </c>
      <c r="V12" s="95">
        <f>+U12+V10</f>
        <v>1845</v>
      </c>
      <c r="W12" s="97">
        <f>(S12+S10)/2</f>
        <v>2.3500000000000007E-2</v>
      </c>
      <c r="X12" s="97">
        <f t="shared" si="13"/>
        <v>13.536000000000005</v>
      </c>
      <c r="Y12" s="96">
        <f>+Y10+X12</f>
        <v>61.586500000000001</v>
      </c>
      <c r="Z12" s="97" t="e">
        <f t="shared" si="1"/>
        <v>#REF!</v>
      </c>
      <c r="AA12" s="96"/>
      <c r="AB12" s="93">
        <v>0.35</v>
      </c>
      <c r="AC12" s="93">
        <v>0.35</v>
      </c>
      <c r="AD12" s="93">
        <v>0.35</v>
      </c>
      <c r="AE12" s="93" t="s">
        <v>60</v>
      </c>
      <c r="AF12" s="93">
        <f t="shared" si="2"/>
        <v>186.51999999999998</v>
      </c>
      <c r="AG12" s="93">
        <f t="shared" si="3"/>
        <v>227.95</v>
      </c>
      <c r="AH12" s="95" t="str">
        <f t="shared" si="4"/>
        <v>186.52 227.95</v>
      </c>
      <c r="AI12" s="93">
        <v>8.1999999999999993</v>
      </c>
      <c r="AJ12" s="98">
        <f t="shared" si="5"/>
        <v>60.9</v>
      </c>
      <c r="AK12" s="98">
        <f t="shared" si="6"/>
        <v>74.430000000000007</v>
      </c>
      <c r="AL12" s="95" t="str">
        <f t="shared" si="7"/>
        <v>60.9 74.43</v>
      </c>
      <c r="AM12" s="95">
        <v>130</v>
      </c>
      <c r="AN12" s="95">
        <v>430</v>
      </c>
      <c r="AO12" s="98">
        <v>2385.5</v>
      </c>
      <c r="AP12" s="93">
        <v>227.4</v>
      </c>
      <c r="AQ12" s="93">
        <v>74.400000000000006</v>
      </c>
      <c r="AR12" s="95">
        <v>38</v>
      </c>
      <c r="AS12" s="96">
        <f t="shared" si="8"/>
        <v>1.1457878004632658</v>
      </c>
      <c r="AT12" s="98">
        <f t="shared" si="9"/>
        <v>2733.2767980051203</v>
      </c>
      <c r="AU12" s="98">
        <f t="shared" si="10"/>
        <v>169.43793200000002</v>
      </c>
      <c r="AV12" s="98">
        <f t="shared" si="11"/>
        <v>55.180760000000006</v>
      </c>
      <c r="AW12" s="296"/>
      <c r="AX12" s="296"/>
      <c r="AY12" s="296"/>
      <c r="AZ12" s="299"/>
      <c r="BA12" s="293"/>
      <c r="BB12" s="293"/>
      <c r="BC12" s="296"/>
      <c r="BD12" s="299"/>
      <c r="BE12" s="293"/>
      <c r="BF12" s="293"/>
      <c r="BG12" s="296"/>
      <c r="BH12" s="302"/>
      <c r="BI12" s="302"/>
      <c r="BJ12" s="305"/>
      <c r="BK12" s="296"/>
      <c r="BL12" s="299"/>
      <c r="BM12" s="293">
        <f>BL12*10^6</f>
        <v>0</v>
      </c>
      <c r="BN12" s="293">
        <f>BB12</f>
        <v>0</v>
      </c>
      <c r="BO12" s="296" t="str">
        <f>IF(BM12&lt;BN12,"Safe","Unsafe")</f>
        <v>Unsafe</v>
      </c>
      <c r="BP12" s="299"/>
      <c r="BQ12" s="293"/>
      <c r="BR12" s="293"/>
      <c r="BS12" s="299"/>
      <c r="BT12" s="293"/>
      <c r="BU12" s="293"/>
    </row>
    <row r="13" spans="1:73" s="132" customFormat="1" ht="60" customHeight="1" x14ac:dyDescent="0.3">
      <c r="A13" s="126">
        <v>10</v>
      </c>
      <c r="B13" s="126">
        <v>38014</v>
      </c>
      <c r="C13" s="128" t="s">
        <v>12</v>
      </c>
      <c r="D13" s="128"/>
      <c r="E13" s="128">
        <v>40000</v>
      </c>
      <c r="F13" s="126">
        <v>0.56000000000000005</v>
      </c>
      <c r="G13" s="129">
        <v>0.48399999999999999</v>
      </c>
      <c r="H13" s="129">
        <v>0.39200000000000002</v>
      </c>
      <c r="I13" s="129">
        <v>0.37</v>
      </c>
      <c r="J13" s="129">
        <v>0.29799999999999999</v>
      </c>
      <c r="K13" s="129">
        <v>0.20499999999999999</v>
      </c>
      <c r="L13" s="129">
        <v>0.16500000000000001</v>
      </c>
      <c r="M13" s="129">
        <v>0.114</v>
      </c>
      <c r="N13" s="129" t="str">
        <f t="shared" si="0"/>
        <v>0.484,0.392,0.37,0.298,0.205,0.165,0.114</v>
      </c>
      <c r="O13" s="129" t="s">
        <v>59</v>
      </c>
      <c r="P13" s="129"/>
      <c r="Q13" s="127">
        <f t="shared" si="15"/>
        <v>38014</v>
      </c>
      <c r="R13" s="128">
        <f t="shared" si="14"/>
        <v>169</v>
      </c>
      <c r="S13" s="129"/>
      <c r="T13" s="128"/>
      <c r="U13" s="128"/>
      <c r="V13" s="128"/>
      <c r="W13" s="130"/>
      <c r="X13" s="130"/>
      <c r="Y13" s="129"/>
      <c r="Z13" s="130"/>
      <c r="AA13" s="129"/>
      <c r="AB13" s="126">
        <v>0.35</v>
      </c>
      <c r="AC13" s="126">
        <v>0.35</v>
      </c>
      <c r="AD13" s="126">
        <v>0.35</v>
      </c>
      <c r="AE13" s="126" t="s">
        <v>60</v>
      </c>
      <c r="AF13" s="126">
        <f t="shared" si="2"/>
        <v>218.48999999999998</v>
      </c>
      <c r="AG13" s="126">
        <f t="shared" si="3"/>
        <v>267.02999999999997</v>
      </c>
      <c r="AH13" s="128" t="str">
        <f t="shared" si="4"/>
        <v>218.49 267.03</v>
      </c>
      <c r="AI13" s="166">
        <v>10.5</v>
      </c>
      <c r="AJ13" s="131">
        <f t="shared" si="5"/>
        <v>71.34</v>
      </c>
      <c r="AK13" s="131">
        <f t="shared" si="6"/>
        <v>87.190000000000012</v>
      </c>
      <c r="AL13" s="128" t="str">
        <f t="shared" si="7"/>
        <v>71.34 87.19</v>
      </c>
      <c r="AM13" s="128">
        <v>130</v>
      </c>
      <c r="AN13" s="128">
        <v>430</v>
      </c>
      <c r="AO13" s="131">
        <v>2019.4</v>
      </c>
      <c r="AP13" s="126">
        <v>218.5</v>
      </c>
      <c r="AQ13" s="126">
        <v>75.099999999999994</v>
      </c>
      <c r="AR13" s="128">
        <v>39</v>
      </c>
      <c r="AS13" s="129">
        <f t="shared" si="8"/>
        <v>1.201096001783494</v>
      </c>
      <c r="AT13" s="131">
        <f t="shared" si="9"/>
        <v>2425.4932660015879</v>
      </c>
      <c r="AU13" s="131">
        <f t="shared" si="10"/>
        <v>162.098725</v>
      </c>
      <c r="AV13" s="131">
        <f t="shared" si="11"/>
        <v>55.779539999999997</v>
      </c>
      <c r="AW13" s="296"/>
      <c r="AX13" s="296"/>
      <c r="AY13" s="296"/>
      <c r="AZ13" s="299"/>
      <c r="BA13" s="293"/>
      <c r="BB13" s="293"/>
      <c r="BC13" s="296"/>
      <c r="BD13" s="299"/>
      <c r="BE13" s="293"/>
      <c r="BF13" s="293"/>
      <c r="BG13" s="296"/>
      <c r="BH13" s="302"/>
      <c r="BI13" s="302"/>
      <c r="BJ13" s="305"/>
      <c r="BK13" s="296"/>
      <c r="BL13" s="299"/>
      <c r="BM13" s="293"/>
      <c r="BN13" s="293"/>
      <c r="BO13" s="296"/>
      <c r="BP13" s="299"/>
      <c r="BQ13" s="293"/>
      <c r="BR13" s="293"/>
      <c r="BS13" s="299"/>
      <c r="BT13" s="293"/>
      <c r="BU13" s="293"/>
    </row>
    <row r="14" spans="1:73" s="132" customFormat="1" ht="60" customHeight="1" x14ac:dyDescent="0.3">
      <c r="A14" s="126">
        <v>11</v>
      </c>
      <c r="B14" s="126">
        <v>38251</v>
      </c>
      <c r="C14" s="128" t="s">
        <v>84</v>
      </c>
      <c r="D14" s="128" t="s">
        <v>83</v>
      </c>
      <c r="E14" s="128">
        <v>40000</v>
      </c>
      <c r="F14" s="126">
        <v>0.56000000000000005</v>
      </c>
      <c r="G14" s="129">
        <v>0.36499999999999999</v>
      </c>
      <c r="H14" s="129">
        <v>0.36199999999999999</v>
      </c>
      <c r="I14" s="129">
        <v>0.27900000000000003</v>
      </c>
      <c r="J14" s="129">
        <v>0.192</v>
      </c>
      <c r="K14" s="129">
        <v>0.17100000000000001</v>
      </c>
      <c r="L14" s="129">
        <v>0.13500000000000001</v>
      </c>
      <c r="M14" s="129">
        <v>0.10100000000000001</v>
      </c>
      <c r="N14" s="129" t="str">
        <f t="shared" si="0"/>
        <v>0.365,0.362,0.279,0.192,0.171,0.135,0.101</v>
      </c>
      <c r="O14" s="129" t="s">
        <v>59</v>
      </c>
      <c r="P14" s="129"/>
      <c r="Q14" s="127">
        <f t="shared" si="15"/>
        <v>38251</v>
      </c>
      <c r="R14" s="128">
        <f t="shared" si="14"/>
        <v>237</v>
      </c>
      <c r="S14" s="129">
        <f t="shared" si="12"/>
        <v>8.5999999999999965E-2</v>
      </c>
      <c r="T14" s="128">
        <f>+T12+1</f>
        <v>6</v>
      </c>
      <c r="U14" s="128">
        <f>+Q14-Q12</f>
        <v>406</v>
      </c>
      <c r="V14" s="128">
        <f>+U14+V12</f>
        <v>2251</v>
      </c>
      <c r="W14" s="130">
        <f>(S14+S12)/2</f>
        <v>5.1999999999999991E-2</v>
      </c>
      <c r="X14" s="130">
        <f t="shared" si="13"/>
        <v>21.111999999999995</v>
      </c>
      <c r="Y14" s="129">
        <f>+Y12+X14</f>
        <v>82.698499999999996</v>
      </c>
      <c r="Z14" s="130" t="e">
        <f t="shared" si="1"/>
        <v>#REF!</v>
      </c>
      <c r="AA14" s="129"/>
      <c r="AB14" s="126">
        <v>0.35</v>
      </c>
      <c r="AC14" s="126">
        <v>0.35</v>
      </c>
      <c r="AD14" s="126">
        <v>0.35</v>
      </c>
      <c r="AE14" s="126" t="s">
        <v>60</v>
      </c>
      <c r="AF14" s="126">
        <f t="shared" si="2"/>
        <v>218.48999999999998</v>
      </c>
      <c r="AG14" s="126">
        <f t="shared" si="3"/>
        <v>267.02999999999997</v>
      </c>
      <c r="AH14" s="128" t="str">
        <f t="shared" si="4"/>
        <v>218.49 267.03</v>
      </c>
      <c r="AI14" s="166">
        <v>10.5</v>
      </c>
      <c r="AJ14" s="131">
        <f t="shared" si="5"/>
        <v>71.34</v>
      </c>
      <c r="AK14" s="131">
        <f t="shared" si="6"/>
        <v>87.190000000000012</v>
      </c>
      <c r="AL14" s="128" t="str">
        <f t="shared" si="7"/>
        <v>71.34 87.19</v>
      </c>
      <c r="AM14" s="128">
        <v>130</v>
      </c>
      <c r="AN14" s="128">
        <v>430</v>
      </c>
      <c r="AO14" s="131">
        <v>2395.1999999999998</v>
      </c>
      <c r="AP14" s="126">
        <v>266.39999999999998</v>
      </c>
      <c r="AQ14" s="126">
        <v>87.1</v>
      </c>
      <c r="AR14" s="128">
        <v>39</v>
      </c>
      <c r="AS14" s="129">
        <f t="shared" si="8"/>
        <v>1.201096001783494</v>
      </c>
      <c r="AT14" s="131">
        <f t="shared" si="9"/>
        <v>2876.8651434718245</v>
      </c>
      <c r="AU14" s="131">
        <f t="shared" si="10"/>
        <v>201.038072</v>
      </c>
      <c r="AV14" s="131">
        <f t="shared" si="11"/>
        <v>66.044340000000005</v>
      </c>
      <c r="AW14" s="296"/>
      <c r="AX14" s="296"/>
      <c r="AY14" s="296"/>
      <c r="AZ14" s="299"/>
      <c r="BA14" s="293"/>
      <c r="BB14" s="293"/>
      <c r="BC14" s="296"/>
      <c r="BD14" s="299"/>
      <c r="BE14" s="293"/>
      <c r="BF14" s="293"/>
      <c r="BG14" s="296"/>
      <c r="BH14" s="302"/>
      <c r="BI14" s="302"/>
      <c r="BJ14" s="305"/>
      <c r="BK14" s="296"/>
      <c r="BL14" s="299"/>
      <c r="BM14" s="293">
        <f>BL14*10^6</f>
        <v>0</v>
      </c>
      <c r="BN14" s="293">
        <f>BB14</f>
        <v>0</v>
      </c>
      <c r="BO14" s="296" t="str">
        <f>IF(BM14&lt;BN14,"Safe","Unsafe")</f>
        <v>Unsafe</v>
      </c>
      <c r="BP14" s="299"/>
      <c r="BQ14" s="293"/>
      <c r="BR14" s="293"/>
      <c r="BS14" s="299"/>
      <c r="BT14" s="293"/>
      <c r="BU14" s="293"/>
    </row>
    <row r="15" spans="1:73" s="132" customFormat="1" ht="60" customHeight="1" x14ac:dyDescent="0.3">
      <c r="A15" s="126">
        <v>12</v>
      </c>
      <c r="B15" s="126">
        <v>38487</v>
      </c>
      <c r="C15" s="128" t="s">
        <v>12</v>
      </c>
      <c r="D15" s="128"/>
      <c r="E15" s="128">
        <v>40000</v>
      </c>
      <c r="F15" s="126">
        <v>0.56000000000000005</v>
      </c>
      <c r="G15" s="129">
        <v>0.36499999999999999</v>
      </c>
      <c r="H15" s="129">
        <v>0.34599999999999997</v>
      </c>
      <c r="I15" s="129">
        <v>0.27800000000000002</v>
      </c>
      <c r="J15" s="129">
        <v>0.19500000000000001</v>
      </c>
      <c r="K15" s="129">
        <v>0.17</v>
      </c>
      <c r="L15" s="129">
        <v>0.13800000000000001</v>
      </c>
      <c r="M15" s="129">
        <v>9.4E-2</v>
      </c>
      <c r="N15" s="129" t="str">
        <f t="shared" si="0"/>
        <v>0.365,0.346,0.278,0.195,0.17,0.138,0.094</v>
      </c>
      <c r="O15" s="129" t="s">
        <v>59</v>
      </c>
      <c r="P15" s="129"/>
      <c r="Q15" s="127">
        <f t="shared" si="15"/>
        <v>38487</v>
      </c>
      <c r="R15" s="128">
        <f t="shared" si="14"/>
        <v>236</v>
      </c>
      <c r="S15" s="129"/>
      <c r="T15" s="128"/>
      <c r="U15" s="128"/>
      <c r="V15" s="128"/>
      <c r="W15" s="130"/>
      <c r="X15" s="130"/>
      <c r="Y15" s="129"/>
      <c r="Z15" s="130"/>
      <c r="AA15" s="129"/>
      <c r="AB15" s="126">
        <v>0.35</v>
      </c>
      <c r="AC15" s="126">
        <v>0.35</v>
      </c>
      <c r="AD15" s="126">
        <v>0.35</v>
      </c>
      <c r="AE15" s="126" t="s">
        <v>60</v>
      </c>
      <c r="AF15" s="126">
        <f t="shared" si="2"/>
        <v>218.48999999999998</v>
      </c>
      <c r="AG15" s="126">
        <f t="shared" si="3"/>
        <v>267.02999999999997</v>
      </c>
      <c r="AH15" s="128" t="str">
        <f t="shared" si="4"/>
        <v>218.49 267.03</v>
      </c>
      <c r="AI15" s="166">
        <v>10.5</v>
      </c>
      <c r="AJ15" s="131">
        <f t="shared" si="5"/>
        <v>71.34</v>
      </c>
      <c r="AK15" s="131">
        <f t="shared" si="6"/>
        <v>87.190000000000012</v>
      </c>
      <c r="AL15" s="128" t="str">
        <f t="shared" si="7"/>
        <v>71.34 87.19</v>
      </c>
      <c r="AM15" s="128">
        <v>130</v>
      </c>
      <c r="AN15" s="128">
        <v>430</v>
      </c>
      <c r="AO15" s="131">
        <v>2385.5</v>
      </c>
      <c r="AP15" s="126">
        <v>87.2</v>
      </c>
      <c r="AQ15" s="126">
        <v>87.2</v>
      </c>
      <c r="AR15" s="128">
        <v>39.6</v>
      </c>
      <c r="AS15" s="129">
        <f t="shared" si="8"/>
        <v>1.2361684799908235</v>
      </c>
      <c r="AT15" s="131">
        <f t="shared" si="9"/>
        <v>2948.8799090181092</v>
      </c>
      <c r="AU15" s="131">
        <f t="shared" si="10"/>
        <v>48.302327999999996</v>
      </c>
      <c r="AV15" s="131">
        <f t="shared" si="11"/>
        <v>66.129880000000014</v>
      </c>
      <c r="AW15" s="297"/>
      <c r="AX15" s="297"/>
      <c r="AY15" s="297"/>
      <c r="AZ15" s="300"/>
      <c r="BA15" s="294"/>
      <c r="BB15" s="294"/>
      <c r="BC15" s="297"/>
      <c r="BD15" s="300"/>
      <c r="BE15" s="294"/>
      <c r="BF15" s="294"/>
      <c r="BG15" s="297"/>
      <c r="BH15" s="303"/>
      <c r="BI15" s="303"/>
      <c r="BJ15" s="306"/>
      <c r="BK15" s="297"/>
      <c r="BL15" s="300"/>
      <c r="BM15" s="294"/>
      <c r="BN15" s="294"/>
      <c r="BO15" s="297"/>
      <c r="BP15" s="300"/>
      <c r="BQ15" s="294"/>
      <c r="BR15" s="294"/>
      <c r="BS15" s="300"/>
      <c r="BT15" s="294"/>
      <c r="BU15" s="294"/>
    </row>
    <row r="16" spans="1:73" s="99" customFormat="1" ht="60" customHeight="1" x14ac:dyDescent="0.3">
      <c r="A16" s="93">
        <v>13</v>
      </c>
      <c r="B16" s="93">
        <v>38749</v>
      </c>
      <c r="C16" s="95" t="s">
        <v>84</v>
      </c>
      <c r="D16" s="95" t="s">
        <v>81</v>
      </c>
      <c r="E16" s="95">
        <v>40000</v>
      </c>
      <c r="F16" s="93">
        <v>0.56000000000000005</v>
      </c>
      <c r="G16" s="96">
        <v>0.247</v>
      </c>
      <c r="H16" s="96">
        <v>0.23799999999999999</v>
      </c>
      <c r="I16" s="96">
        <v>0.218</v>
      </c>
      <c r="J16" s="96">
        <v>0.188</v>
      </c>
      <c r="K16" s="96">
        <v>0.14599999999999999</v>
      </c>
      <c r="L16" s="96">
        <v>0.125</v>
      </c>
      <c r="M16" s="96">
        <v>9.4E-2</v>
      </c>
      <c r="N16" s="96" t="str">
        <f t="shared" si="0"/>
        <v>0.247,0.238,0.218,0.188,0.146,0.125,0.094</v>
      </c>
      <c r="O16" s="96" t="s">
        <v>59</v>
      </c>
      <c r="P16" s="96"/>
      <c r="Q16" s="94">
        <f t="shared" si="15"/>
        <v>38749</v>
      </c>
      <c r="R16" s="95">
        <f t="shared" si="14"/>
        <v>262</v>
      </c>
      <c r="S16" s="96">
        <f t="shared" si="12"/>
        <v>2.8999999999999998E-2</v>
      </c>
      <c r="T16" s="95">
        <f>+T14+1</f>
        <v>7</v>
      </c>
      <c r="U16" s="95">
        <f>+Q16-Q14</f>
        <v>498</v>
      </c>
      <c r="V16" s="95">
        <f>+U16+V14</f>
        <v>2749</v>
      </c>
      <c r="W16" s="97">
        <f>(S16+S14)/2</f>
        <v>5.7499999999999982E-2</v>
      </c>
      <c r="X16" s="97">
        <f t="shared" si="13"/>
        <v>28.634999999999991</v>
      </c>
      <c r="Y16" s="96">
        <f>+Y14+X16</f>
        <v>111.33349999999999</v>
      </c>
      <c r="Z16" s="97" t="e">
        <f t="shared" si="1"/>
        <v>#REF!</v>
      </c>
      <c r="AA16" s="96"/>
      <c r="AB16" s="93">
        <v>0.35</v>
      </c>
      <c r="AC16" s="93">
        <v>0.35</v>
      </c>
      <c r="AD16" s="93">
        <v>0.35</v>
      </c>
      <c r="AE16" s="93" t="s">
        <v>60</v>
      </c>
      <c r="AF16" s="93">
        <f t="shared" si="2"/>
        <v>218.48999999999998</v>
      </c>
      <c r="AG16" s="93">
        <f t="shared" si="3"/>
        <v>267.02999999999997</v>
      </c>
      <c r="AH16" s="95" t="str">
        <f t="shared" si="4"/>
        <v>218.49 267.03</v>
      </c>
      <c r="AI16" s="153">
        <v>10.5</v>
      </c>
      <c r="AJ16" s="98">
        <f t="shared" si="5"/>
        <v>71.34</v>
      </c>
      <c r="AK16" s="98">
        <f t="shared" si="6"/>
        <v>87.190000000000012</v>
      </c>
      <c r="AL16" s="95" t="str">
        <f t="shared" si="7"/>
        <v>71.34 87.19</v>
      </c>
      <c r="AM16" s="95">
        <v>135</v>
      </c>
      <c r="AN16" s="95">
        <v>430</v>
      </c>
      <c r="AO16" s="98">
        <v>2390.3000000000002</v>
      </c>
      <c r="AP16" s="98">
        <v>266.5</v>
      </c>
      <c r="AQ16" s="98">
        <v>87</v>
      </c>
      <c r="AR16" s="95">
        <v>38.799999999999997</v>
      </c>
      <c r="AS16" s="96">
        <f t="shared" si="8"/>
        <v>1.1897288671790303</v>
      </c>
      <c r="AT16" s="98">
        <f t="shared" si="9"/>
        <v>2843.8089112180364</v>
      </c>
      <c r="AU16" s="98">
        <f t="shared" si="10"/>
        <v>201.11792499999999</v>
      </c>
      <c r="AV16" s="98">
        <f t="shared" si="11"/>
        <v>65.958800000000011</v>
      </c>
      <c r="AW16" s="295">
        <v>2839.2</v>
      </c>
      <c r="AX16" s="295">
        <v>170.8</v>
      </c>
      <c r="AY16" s="295">
        <v>55.7</v>
      </c>
      <c r="AZ16" s="298">
        <v>2.275E-4</v>
      </c>
      <c r="BA16" s="292">
        <f>AZ16*10^6</f>
        <v>227.5</v>
      </c>
      <c r="BB16" s="292">
        <f>(1/($BJ$16*10^6/(0.711*10^-4*(1/AW16)^0.854))^(1/3.89))*10^6</f>
        <v>128.03565055725156</v>
      </c>
      <c r="BC16" s="295" t="str">
        <f>IF(BA16&lt;BB16,"Safe","Unsafe")</f>
        <v>Unsafe</v>
      </c>
      <c r="BD16" s="298">
        <v>4.0319999999999999E-4</v>
      </c>
      <c r="BE16" s="292">
        <f>BD16*10^6</f>
        <v>403.2</v>
      </c>
      <c r="BF16" s="292">
        <f>(1/((($BJ$16*10^6/(1.41*10^-8)))^(1/4.5337)))*10^6</f>
        <v>311.73824823485893</v>
      </c>
      <c r="BG16" s="295" t="str">
        <f>IF(BE16&lt;BF16,"Safe","Unsafe")</f>
        <v>Unsafe</v>
      </c>
      <c r="BH16" s="301">
        <f>(0.711*10^-4*(1/AZ16)^3.89*(1/AW16)^0.854)/10^6</f>
        <v>11.862673532406255</v>
      </c>
      <c r="BI16" s="301">
        <f>(1.41*10^-8*(1/BD16)^4.5337)/10^6</f>
        <v>34.575678838498476</v>
      </c>
      <c r="BJ16" s="304">
        <v>111</v>
      </c>
      <c r="BK16" s="304">
        <v>100</v>
      </c>
      <c r="BL16" s="298">
        <v>1.25E-4</v>
      </c>
      <c r="BM16" s="292">
        <f>BL16*10^6</f>
        <v>125</v>
      </c>
      <c r="BN16" s="292">
        <f>BB16</f>
        <v>128.03565055725156</v>
      </c>
      <c r="BO16" s="298" t="str">
        <f>IF(BM16&lt;BN16,"Safe","Unsafe")</f>
        <v>Safe</v>
      </c>
      <c r="BP16" s="298">
        <v>2.3589999999999999E-4</v>
      </c>
      <c r="BQ16" s="292">
        <f>BP16*10^6</f>
        <v>235.89999999999998</v>
      </c>
      <c r="BR16" s="292">
        <f>BF16</f>
        <v>311.73824823485893</v>
      </c>
      <c r="BS16" s="298" t="str">
        <f>IF(BQ16&lt;BR16,"Safe","Unsafe")</f>
        <v>Safe</v>
      </c>
      <c r="BT16" s="292">
        <f>(0.711*10^-4*(1/BL16)^3.89*(1/AW16)^0.854)/10^6</f>
        <v>121.85974859060106</v>
      </c>
      <c r="BU16" s="292">
        <f>(1.41*10^-8*(1/BP16)^4.5337)/10^6</f>
        <v>392.80992014482672</v>
      </c>
    </row>
    <row r="17" spans="1:73" s="99" customFormat="1" ht="60" customHeight="1" x14ac:dyDescent="0.3">
      <c r="A17" s="93">
        <v>14</v>
      </c>
      <c r="B17" s="93">
        <v>39008</v>
      </c>
      <c r="C17" s="95" t="s">
        <v>12</v>
      </c>
      <c r="D17" s="95"/>
      <c r="E17" s="95">
        <v>40000</v>
      </c>
      <c r="F17" s="93">
        <v>0.56000000000000005</v>
      </c>
      <c r="G17" s="96">
        <v>0.42499999999999999</v>
      </c>
      <c r="H17" s="96">
        <v>0.222</v>
      </c>
      <c r="I17" s="96">
        <v>0.16900000000000001</v>
      </c>
      <c r="J17" s="96">
        <v>0.13</v>
      </c>
      <c r="K17" s="96">
        <v>0.09</v>
      </c>
      <c r="L17" s="96">
        <v>7.6999999999999999E-2</v>
      </c>
      <c r="M17" s="96">
        <v>5.9000000000000004E-2</v>
      </c>
      <c r="N17" s="96" t="str">
        <f t="shared" si="0"/>
        <v>0.425,0.222,0.169,0.13,0.09,0.077,0.059</v>
      </c>
      <c r="O17" s="96" t="s">
        <v>59</v>
      </c>
      <c r="P17" s="96"/>
      <c r="Q17" s="94">
        <f t="shared" si="15"/>
        <v>39008</v>
      </c>
      <c r="R17" s="95">
        <f t="shared" si="14"/>
        <v>259</v>
      </c>
      <c r="S17" s="96"/>
      <c r="T17" s="95"/>
      <c r="U17" s="95"/>
      <c r="V17" s="95"/>
      <c r="W17" s="97"/>
      <c r="X17" s="97"/>
      <c r="Y17" s="96"/>
      <c r="Z17" s="97"/>
      <c r="AA17" s="96"/>
      <c r="AB17" s="93">
        <v>0.35</v>
      </c>
      <c r="AC17" s="93">
        <v>0.35</v>
      </c>
      <c r="AD17" s="93">
        <v>0.35</v>
      </c>
      <c r="AE17" s="93" t="s">
        <v>60</v>
      </c>
      <c r="AF17" s="93">
        <f t="shared" si="2"/>
        <v>187.98999999999998</v>
      </c>
      <c r="AG17" s="93">
        <f t="shared" si="3"/>
        <v>229.73</v>
      </c>
      <c r="AH17" s="95" t="str">
        <f t="shared" si="4"/>
        <v>187.99 229.73</v>
      </c>
      <c r="AI17" s="153">
        <v>8.3000000000000007</v>
      </c>
      <c r="AJ17" s="98">
        <f t="shared" si="5"/>
        <v>61.379999999999995</v>
      </c>
      <c r="AK17" s="98">
        <f t="shared" si="6"/>
        <v>75.010000000000005</v>
      </c>
      <c r="AL17" s="95" t="str">
        <f t="shared" si="7"/>
        <v>61.38 75.01</v>
      </c>
      <c r="AM17" s="95">
        <v>135</v>
      </c>
      <c r="AN17" s="95">
        <v>430</v>
      </c>
      <c r="AO17" s="98">
        <v>2364.5</v>
      </c>
      <c r="AP17" s="98">
        <v>229</v>
      </c>
      <c r="AQ17" s="98">
        <v>75</v>
      </c>
      <c r="AR17" s="95">
        <v>39.6</v>
      </c>
      <c r="AS17" s="96">
        <f t="shared" si="8"/>
        <v>1.2361684799908235</v>
      </c>
      <c r="AT17" s="98">
        <f t="shared" si="9"/>
        <v>2922.9203709383019</v>
      </c>
      <c r="AU17" s="98">
        <f t="shared" si="10"/>
        <v>170.75229999999999</v>
      </c>
      <c r="AV17" s="98">
        <f t="shared" si="11"/>
        <v>55.694000000000003</v>
      </c>
      <c r="AW17" s="296"/>
      <c r="AX17" s="296"/>
      <c r="AY17" s="296"/>
      <c r="AZ17" s="299"/>
      <c r="BA17" s="293"/>
      <c r="BB17" s="293"/>
      <c r="BC17" s="296"/>
      <c r="BD17" s="299"/>
      <c r="BE17" s="293"/>
      <c r="BF17" s="293"/>
      <c r="BG17" s="296"/>
      <c r="BH17" s="302"/>
      <c r="BI17" s="302"/>
      <c r="BJ17" s="305"/>
      <c r="BK17" s="305"/>
      <c r="BL17" s="299"/>
      <c r="BM17" s="293"/>
      <c r="BN17" s="293"/>
      <c r="BO17" s="299"/>
      <c r="BP17" s="299"/>
      <c r="BQ17" s="293"/>
      <c r="BR17" s="293"/>
      <c r="BS17" s="299"/>
      <c r="BT17" s="293"/>
      <c r="BU17" s="293"/>
    </row>
    <row r="18" spans="1:73" s="99" customFormat="1" ht="60" customHeight="1" x14ac:dyDescent="0.3">
      <c r="A18" s="93">
        <v>15</v>
      </c>
      <c r="B18" s="93">
        <v>39253</v>
      </c>
      <c r="C18" s="95" t="s">
        <v>84</v>
      </c>
      <c r="D18" s="95" t="s">
        <v>83</v>
      </c>
      <c r="E18" s="95">
        <v>40000</v>
      </c>
      <c r="F18" s="93">
        <v>0.56000000000000005</v>
      </c>
      <c r="G18" s="96">
        <v>0.33500000000000002</v>
      </c>
      <c r="H18" s="96">
        <v>0.312</v>
      </c>
      <c r="I18" s="96">
        <v>0.27400000000000002</v>
      </c>
      <c r="J18" s="96">
        <v>0.223</v>
      </c>
      <c r="K18" s="96">
        <v>0.16</v>
      </c>
      <c r="L18" s="96">
        <v>0.13300000000000001</v>
      </c>
      <c r="M18" s="96">
        <v>9.5000000000000001E-2</v>
      </c>
      <c r="N18" s="96" t="str">
        <f t="shared" si="0"/>
        <v>0.335,0.312,0.274,0.223,0.16,0.133,0.095</v>
      </c>
      <c r="O18" s="96" t="s">
        <v>59</v>
      </c>
      <c r="P18" s="96"/>
      <c r="Q18" s="94">
        <f t="shared" si="15"/>
        <v>39253</v>
      </c>
      <c r="R18" s="95">
        <f t="shared" si="14"/>
        <v>245</v>
      </c>
      <c r="S18" s="96">
        <f t="shared" si="12"/>
        <v>6.0999999999999999E-2</v>
      </c>
      <c r="T18" s="95">
        <f>+T16+1</f>
        <v>8</v>
      </c>
      <c r="U18" s="95">
        <f>+Q18-Q16</f>
        <v>504</v>
      </c>
      <c r="V18" s="95">
        <f>+U18+V16</f>
        <v>3253</v>
      </c>
      <c r="W18" s="97">
        <f>(S18+S16)/2</f>
        <v>4.4999999999999998E-2</v>
      </c>
      <c r="X18" s="97">
        <f t="shared" si="13"/>
        <v>22.68</v>
      </c>
      <c r="Y18" s="96">
        <f>+Y16+X18</f>
        <v>134.01349999999999</v>
      </c>
      <c r="Z18" s="97" t="e">
        <f t="shared" si="1"/>
        <v>#REF!</v>
      </c>
      <c r="AA18" s="96"/>
      <c r="AB18" s="93">
        <v>0.35</v>
      </c>
      <c r="AC18" s="93">
        <v>0.35</v>
      </c>
      <c r="AD18" s="93">
        <v>0.35</v>
      </c>
      <c r="AE18" s="93" t="s">
        <v>60</v>
      </c>
      <c r="AF18" s="93">
        <f t="shared" si="2"/>
        <v>187.98999999999998</v>
      </c>
      <c r="AG18" s="93">
        <f t="shared" si="3"/>
        <v>229.73</v>
      </c>
      <c r="AH18" s="95" t="str">
        <f t="shared" si="4"/>
        <v>187.99 229.73</v>
      </c>
      <c r="AI18" s="153">
        <v>8.3000000000000007</v>
      </c>
      <c r="AJ18" s="98">
        <f t="shared" si="5"/>
        <v>61.379999999999995</v>
      </c>
      <c r="AK18" s="98">
        <f t="shared" si="6"/>
        <v>75.010000000000005</v>
      </c>
      <c r="AL18" s="95" t="str">
        <f t="shared" si="7"/>
        <v>61.38 75.01</v>
      </c>
      <c r="AM18" s="95">
        <v>135</v>
      </c>
      <c r="AN18" s="95">
        <v>430</v>
      </c>
      <c r="AO18" s="98">
        <v>2380.6</v>
      </c>
      <c r="AP18" s="98">
        <v>229.7</v>
      </c>
      <c r="AQ18" s="98">
        <v>75</v>
      </c>
      <c r="AR18" s="95">
        <v>38.799999999999997</v>
      </c>
      <c r="AS18" s="96">
        <f t="shared" si="8"/>
        <v>1.1897288671790303</v>
      </c>
      <c r="AT18" s="98">
        <f t="shared" si="9"/>
        <v>2832.2685412063993</v>
      </c>
      <c r="AU18" s="98">
        <f t="shared" si="10"/>
        <v>171.326853</v>
      </c>
      <c r="AV18" s="98">
        <f t="shared" si="11"/>
        <v>55.694000000000003</v>
      </c>
      <c r="AW18" s="296"/>
      <c r="AX18" s="296"/>
      <c r="AY18" s="296"/>
      <c r="AZ18" s="299"/>
      <c r="BA18" s="293"/>
      <c r="BB18" s="293"/>
      <c r="BC18" s="296"/>
      <c r="BD18" s="299"/>
      <c r="BE18" s="293"/>
      <c r="BF18" s="293"/>
      <c r="BG18" s="296"/>
      <c r="BH18" s="302"/>
      <c r="BI18" s="302"/>
      <c r="BJ18" s="305"/>
      <c r="BK18" s="305"/>
      <c r="BL18" s="299"/>
      <c r="BM18" s="293"/>
      <c r="BN18" s="293"/>
      <c r="BO18" s="299"/>
      <c r="BP18" s="299"/>
      <c r="BQ18" s="293"/>
      <c r="BR18" s="293"/>
      <c r="BS18" s="299"/>
      <c r="BT18" s="293"/>
      <c r="BU18" s="293"/>
    </row>
    <row r="19" spans="1:73" s="99" customFormat="1" ht="60" customHeight="1" x14ac:dyDescent="0.3">
      <c r="A19" s="93">
        <v>16</v>
      </c>
      <c r="B19" s="93">
        <v>39504</v>
      </c>
      <c r="C19" s="95" t="s">
        <v>12</v>
      </c>
      <c r="D19" s="95"/>
      <c r="E19" s="95">
        <v>40000</v>
      </c>
      <c r="F19" s="93">
        <v>0.56000000000000005</v>
      </c>
      <c r="G19" s="96">
        <v>0.39900000000000002</v>
      </c>
      <c r="H19" s="96">
        <v>0.36</v>
      </c>
      <c r="I19" s="96">
        <v>0.29299999999999998</v>
      </c>
      <c r="J19" s="96">
        <v>0.21199999999999999</v>
      </c>
      <c r="K19" s="96">
        <v>0.13200000000000001</v>
      </c>
      <c r="L19" s="96">
        <v>0.106</v>
      </c>
      <c r="M19" s="96">
        <v>7.3999999999999996E-2</v>
      </c>
      <c r="N19" s="96" t="str">
        <f t="shared" si="0"/>
        <v>0.399,0.36,0.293,0.212,0.132,0.106,0.074</v>
      </c>
      <c r="O19" s="96" t="s">
        <v>59</v>
      </c>
      <c r="P19" s="96"/>
      <c r="Q19" s="94">
        <f t="shared" si="15"/>
        <v>39504</v>
      </c>
      <c r="R19" s="95">
        <f t="shared" si="14"/>
        <v>251</v>
      </c>
      <c r="S19" s="96"/>
      <c r="T19" s="95"/>
      <c r="U19" s="95"/>
      <c r="V19" s="95"/>
      <c r="W19" s="97"/>
      <c r="X19" s="97"/>
      <c r="Y19" s="96"/>
      <c r="Z19" s="97"/>
      <c r="AA19" s="96"/>
      <c r="AB19" s="93">
        <v>0.35</v>
      </c>
      <c r="AC19" s="93">
        <v>0.35</v>
      </c>
      <c r="AD19" s="93">
        <v>0.35</v>
      </c>
      <c r="AE19" s="93" t="s">
        <v>60</v>
      </c>
      <c r="AF19" s="93">
        <f t="shared" si="2"/>
        <v>187.98999999999998</v>
      </c>
      <c r="AG19" s="93">
        <f t="shared" si="3"/>
        <v>229.73</v>
      </c>
      <c r="AH19" s="95" t="str">
        <f t="shared" si="4"/>
        <v>187.99 229.73</v>
      </c>
      <c r="AI19" s="153">
        <v>8.3000000000000007</v>
      </c>
      <c r="AJ19" s="98">
        <f t="shared" si="5"/>
        <v>61.379999999999995</v>
      </c>
      <c r="AK19" s="98">
        <f t="shared" si="6"/>
        <v>75.010000000000005</v>
      </c>
      <c r="AL19" s="95" t="str">
        <f t="shared" si="7"/>
        <v>61.38 75.01</v>
      </c>
      <c r="AM19" s="95">
        <v>135</v>
      </c>
      <c r="AN19" s="95">
        <v>430</v>
      </c>
      <c r="AO19" s="98">
        <v>2393.5</v>
      </c>
      <c r="AP19" s="98">
        <v>229.1</v>
      </c>
      <c r="AQ19" s="98">
        <v>75</v>
      </c>
      <c r="AR19" s="95">
        <v>39.1</v>
      </c>
      <c r="AS19" s="96">
        <f t="shared" si="8"/>
        <v>1.2068391528881361</v>
      </c>
      <c r="AT19" s="98">
        <f t="shared" si="9"/>
        <v>2888.5695124377539</v>
      </c>
      <c r="AU19" s="98">
        <f t="shared" si="10"/>
        <v>170.83439700000002</v>
      </c>
      <c r="AV19" s="98">
        <f t="shared" si="11"/>
        <v>55.694000000000003</v>
      </c>
      <c r="AW19" s="297"/>
      <c r="AX19" s="297"/>
      <c r="AY19" s="297"/>
      <c r="AZ19" s="300"/>
      <c r="BA19" s="294"/>
      <c r="BB19" s="294"/>
      <c r="BC19" s="297"/>
      <c r="BD19" s="300"/>
      <c r="BE19" s="294"/>
      <c r="BF19" s="294"/>
      <c r="BG19" s="297"/>
      <c r="BH19" s="303"/>
      <c r="BI19" s="303"/>
      <c r="BJ19" s="306"/>
      <c r="BK19" s="306"/>
      <c r="BL19" s="300"/>
      <c r="BM19" s="294"/>
      <c r="BN19" s="294"/>
      <c r="BO19" s="300"/>
      <c r="BP19" s="300"/>
      <c r="BQ19" s="294"/>
      <c r="BR19" s="294"/>
      <c r="BS19" s="300"/>
      <c r="BT19" s="294"/>
      <c r="BU19" s="294"/>
    </row>
    <row r="20" spans="1:73" s="132" customFormat="1" ht="60" customHeight="1" x14ac:dyDescent="0.3">
      <c r="A20" s="93">
        <v>17</v>
      </c>
      <c r="B20" s="93">
        <v>39760</v>
      </c>
      <c r="C20" s="95" t="s">
        <v>84</v>
      </c>
      <c r="D20" s="95" t="s">
        <v>81</v>
      </c>
      <c r="E20" s="95">
        <v>40000</v>
      </c>
      <c r="F20" s="93">
        <v>0.56000000000000005</v>
      </c>
      <c r="G20" s="96">
        <v>0.39</v>
      </c>
      <c r="H20" s="96">
        <v>0.34699999999999998</v>
      </c>
      <c r="I20" s="96">
        <v>0.28200000000000003</v>
      </c>
      <c r="J20" s="96">
        <v>0.222</v>
      </c>
      <c r="K20" s="96">
        <v>0.13700000000000001</v>
      </c>
      <c r="L20" s="96">
        <v>0.113</v>
      </c>
      <c r="M20" s="96">
        <v>8.1000000000000003E-2</v>
      </c>
      <c r="N20" s="96" t="str">
        <f t="shared" si="0"/>
        <v>0.39,0.347,0.282,0.222,0.137,0.113,0.081</v>
      </c>
      <c r="O20" s="96" t="s">
        <v>59</v>
      </c>
      <c r="P20" s="96"/>
      <c r="Q20" s="94">
        <f t="shared" si="15"/>
        <v>39760</v>
      </c>
      <c r="R20" s="95">
        <f t="shared" si="14"/>
        <v>256</v>
      </c>
      <c r="S20" s="96">
        <f t="shared" si="12"/>
        <v>0.10799999999999998</v>
      </c>
      <c r="T20" s="95">
        <f>+T18+1</f>
        <v>9</v>
      </c>
      <c r="U20" s="95">
        <f>+Q20-Q18</f>
        <v>507</v>
      </c>
      <c r="V20" s="95">
        <f>+U20+V18</f>
        <v>3760</v>
      </c>
      <c r="W20" s="97">
        <f>(S20+S18)/2</f>
        <v>8.4499999999999992E-2</v>
      </c>
      <c r="X20" s="97">
        <f t="shared" si="13"/>
        <v>42.841499999999996</v>
      </c>
      <c r="Y20" s="96">
        <f>+Y18+X20</f>
        <v>176.85499999999999</v>
      </c>
      <c r="Z20" s="97" t="e">
        <f t="shared" si="1"/>
        <v>#REF!</v>
      </c>
      <c r="AA20" s="96"/>
      <c r="AB20" s="93">
        <v>0.35</v>
      </c>
      <c r="AC20" s="93">
        <v>0.35</v>
      </c>
      <c r="AD20" s="93">
        <v>0.35</v>
      </c>
      <c r="AE20" s="93" t="s">
        <v>60</v>
      </c>
      <c r="AF20" s="93">
        <f t="shared" si="2"/>
        <v>191.87</v>
      </c>
      <c r="AG20" s="93">
        <f t="shared" si="3"/>
        <v>234.48</v>
      </c>
      <c r="AH20" s="95" t="str">
        <f t="shared" si="4"/>
        <v>191.87 234.48</v>
      </c>
      <c r="AI20" s="153">
        <v>8.3000000000000007</v>
      </c>
      <c r="AJ20" s="98">
        <f t="shared" si="5"/>
        <v>61.379999999999995</v>
      </c>
      <c r="AK20" s="98">
        <f t="shared" si="6"/>
        <v>75.010000000000005</v>
      </c>
      <c r="AL20" s="95" t="str">
        <f t="shared" si="7"/>
        <v>61.38 75.01</v>
      </c>
      <c r="AM20" s="95">
        <v>150</v>
      </c>
      <c r="AN20" s="95">
        <v>450</v>
      </c>
      <c r="AO20" s="98">
        <v>2388.6999999999998</v>
      </c>
      <c r="AP20" s="98">
        <v>234.5</v>
      </c>
      <c r="AQ20" s="98">
        <v>75</v>
      </c>
      <c r="AR20" s="95">
        <v>38.700000000000003</v>
      </c>
      <c r="AS20" s="96">
        <f t="shared" si="8"/>
        <v>1.1841040252526014</v>
      </c>
      <c r="AT20" s="98">
        <f t="shared" si="9"/>
        <v>2828.4692851208888</v>
      </c>
      <c r="AU20" s="98">
        <f t="shared" si="10"/>
        <v>175.258725</v>
      </c>
      <c r="AV20" s="98">
        <f t="shared" si="11"/>
        <v>55.694000000000003</v>
      </c>
      <c r="AW20" s="295">
        <v>2359.9</v>
      </c>
      <c r="AX20" s="295">
        <v>174</v>
      </c>
      <c r="AY20" s="295">
        <v>59</v>
      </c>
      <c r="AZ20" s="298">
        <v>2.2469999999999999E-4</v>
      </c>
      <c r="BA20" s="292">
        <f>AZ20*10^6</f>
        <v>224.7</v>
      </c>
      <c r="BB20" s="292">
        <f>(1/($BJ$20*10^6/(0.711*10^-4*(1/AW20)^0.854))^(1/3.89))*10^6</f>
        <v>133.33994741397578</v>
      </c>
      <c r="BC20" s="295" t="str">
        <f>IF(BA20&lt;BB20,"Safe","Unsafe")</f>
        <v>Unsafe</v>
      </c>
      <c r="BD20" s="298">
        <v>3.5659999999999999E-4</v>
      </c>
      <c r="BE20" s="292">
        <f>BD20*10^6</f>
        <v>356.59999999999997</v>
      </c>
      <c r="BF20" s="292">
        <f>(1/((($BJ$20*10^6/(1.41*10^-8)))^(1/4.5337)))*10^6</f>
        <v>311.73824823485893</v>
      </c>
      <c r="BG20" s="295" t="str">
        <f>IF(BE20&lt;BF20,"Safe","Unsafe")</f>
        <v>Unsafe</v>
      </c>
      <c r="BH20" s="301">
        <f>(0.711*10^-4*(1/AZ20)^3.89*(1/AW20)^0.854)/10^6</f>
        <v>14.577482018548048</v>
      </c>
      <c r="BI20" s="301">
        <f>(1.41*10^-8*(1/BD20)^4.5337)/10^6</f>
        <v>60.338509341733591</v>
      </c>
      <c r="BJ20" s="304">
        <v>111</v>
      </c>
      <c r="BK20" s="304">
        <v>90</v>
      </c>
      <c r="BL20" s="298">
        <v>1.3129999999999999E-4</v>
      </c>
      <c r="BM20" s="292">
        <f>BL20*10^6</f>
        <v>131.29999999999998</v>
      </c>
      <c r="BN20" s="292">
        <f>BB20</f>
        <v>133.33994741397578</v>
      </c>
      <c r="BO20" s="298" t="str">
        <f>IF(BM20&lt;BN20,"Safe","Unsafe")</f>
        <v>Safe</v>
      </c>
      <c r="BP20" s="298">
        <v>2.221E-4</v>
      </c>
      <c r="BQ20" s="292">
        <f>BP20*10^6</f>
        <v>222.1</v>
      </c>
      <c r="BR20" s="292">
        <f>BF20</f>
        <v>311.73824823485893</v>
      </c>
      <c r="BS20" s="298" t="str">
        <f>IF(BQ20&lt;BR20,"Safe","Unsafe")</f>
        <v>Safe</v>
      </c>
      <c r="BT20" s="292">
        <f>(0.711*10^-4*(1/BL20)^3.89*(1/AW20)^0.854)/10^6</f>
        <v>117.86060921513477</v>
      </c>
      <c r="BU20" s="292">
        <f>(1.41*10^-8*(1/BP20)^4.5337)/10^6</f>
        <v>516.26408414143407</v>
      </c>
    </row>
    <row r="21" spans="1:73" s="132" customFormat="1" ht="60" customHeight="1" x14ac:dyDescent="0.3">
      <c r="A21" s="93">
        <v>18</v>
      </c>
      <c r="B21" s="93">
        <v>40002</v>
      </c>
      <c r="C21" s="95" t="s">
        <v>12</v>
      </c>
      <c r="D21" s="95"/>
      <c r="E21" s="95">
        <v>40000</v>
      </c>
      <c r="F21" s="93">
        <v>0.56000000000000005</v>
      </c>
      <c r="G21" s="96">
        <v>0.32100000000000001</v>
      </c>
      <c r="H21" s="96">
        <v>0.29699999999999999</v>
      </c>
      <c r="I21" s="96">
        <v>0.22700000000000001</v>
      </c>
      <c r="J21" s="96">
        <v>0.184</v>
      </c>
      <c r="K21" s="96">
        <v>0.13400000000000001</v>
      </c>
      <c r="L21" s="96">
        <v>0.111</v>
      </c>
      <c r="M21" s="96">
        <v>8.1000000000000003E-2</v>
      </c>
      <c r="N21" s="96" t="str">
        <f t="shared" si="0"/>
        <v>0.321,0.297,0.227,0.184,0.134,0.111,0.081</v>
      </c>
      <c r="O21" s="96" t="s">
        <v>59</v>
      </c>
      <c r="P21" s="96"/>
      <c r="Q21" s="94">
        <f t="shared" si="15"/>
        <v>40002</v>
      </c>
      <c r="R21" s="95">
        <f t="shared" si="14"/>
        <v>242</v>
      </c>
      <c r="S21" s="96"/>
      <c r="T21" s="95"/>
      <c r="U21" s="95"/>
      <c r="V21" s="95"/>
      <c r="W21" s="97"/>
      <c r="X21" s="97"/>
      <c r="Y21" s="96"/>
      <c r="Z21" s="97"/>
      <c r="AA21" s="96"/>
      <c r="AB21" s="93">
        <v>0.35</v>
      </c>
      <c r="AC21" s="93">
        <v>0.35</v>
      </c>
      <c r="AD21" s="93">
        <v>0.35</v>
      </c>
      <c r="AE21" s="93" t="s">
        <v>60</v>
      </c>
      <c r="AF21" s="93">
        <f t="shared" si="2"/>
        <v>204.94</v>
      </c>
      <c r="AG21" s="93">
        <f t="shared" si="3"/>
        <v>250.45</v>
      </c>
      <c r="AH21" s="95" t="str">
        <f t="shared" si="4"/>
        <v>204.94 250.45</v>
      </c>
      <c r="AI21" s="153">
        <v>9.1999999999999993</v>
      </c>
      <c r="AJ21" s="98">
        <f t="shared" si="5"/>
        <v>65.56</v>
      </c>
      <c r="AK21" s="98">
        <f t="shared" si="6"/>
        <v>80.12</v>
      </c>
      <c r="AL21" s="95" t="str">
        <f t="shared" si="7"/>
        <v>65.56 80.12</v>
      </c>
      <c r="AM21" s="95">
        <v>150</v>
      </c>
      <c r="AN21" s="95">
        <v>450</v>
      </c>
      <c r="AO21" s="98">
        <v>2383.9</v>
      </c>
      <c r="AP21" s="98">
        <v>250.1</v>
      </c>
      <c r="AQ21" s="98">
        <v>80.099999999999994</v>
      </c>
      <c r="AR21" s="95">
        <v>34.799999999999997</v>
      </c>
      <c r="AS21" s="96">
        <f t="shared" si="8"/>
        <v>0.99121147465818205</v>
      </c>
      <c r="AT21" s="98">
        <f t="shared" si="9"/>
        <v>2362.9490344376404</v>
      </c>
      <c r="AU21" s="98">
        <f t="shared" si="10"/>
        <v>187.94183699999999</v>
      </c>
      <c r="AV21" s="98">
        <f t="shared" si="11"/>
        <v>60.056539999999998</v>
      </c>
      <c r="AW21" s="296"/>
      <c r="AX21" s="296"/>
      <c r="AY21" s="296"/>
      <c r="AZ21" s="299"/>
      <c r="BA21" s="293"/>
      <c r="BB21" s="293"/>
      <c r="BC21" s="296"/>
      <c r="BD21" s="299"/>
      <c r="BE21" s="293"/>
      <c r="BF21" s="293"/>
      <c r="BG21" s="296"/>
      <c r="BH21" s="302"/>
      <c r="BI21" s="302"/>
      <c r="BJ21" s="305"/>
      <c r="BK21" s="305"/>
      <c r="BL21" s="299"/>
      <c r="BM21" s="293"/>
      <c r="BN21" s="293"/>
      <c r="BO21" s="299"/>
      <c r="BP21" s="299"/>
      <c r="BQ21" s="293"/>
      <c r="BR21" s="293"/>
      <c r="BS21" s="299"/>
      <c r="BT21" s="293"/>
      <c r="BU21" s="293"/>
    </row>
    <row r="22" spans="1:73" s="99" customFormat="1" ht="60" customHeight="1" x14ac:dyDescent="0.3">
      <c r="A22" s="93">
        <v>19</v>
      </c>
      <c r="B22" s="93">
        <v>40274</v>
      </c>
      <c r="C22" s="95" t="s">
        <v>84</v>
      </c>
      <c r="D22" s="95" t="s">
        <v>83</v>
      </c>
      <c r="E22" s="95">
        <v>40000</v>
      </c>
      <c r="F22" s="93">
        <v>0.56000000000000005</v>
      </c>
      <c r="G22" s="96">
        <v>0.36499999999999999</v>
      </c>
      <c r="H22" s="96">
        <v>0.34300000000000003</v>
      </c>
      <c r="I22" s="96">
        <v>0.29699999999999999</v>
      </c>
      <c r="J22" s="96">
        <v>0.24399999999999999</v>
      </c>
      <c r="K22" s="96">
        <v>0.16600000000000001</v>
      </c>
      <c r="L22" s="96">
        <v>0.13500000000000001</v>
      </c>
      <c r="M22" s="96">
        <v>0.10100000000000001</v>
      </c>
      <c r="N22" s="96" t="str">
        <f t="shared" si="0"/>
        <v>0.365,0.343,0.297,0.244,0.166,0.135,0.101</v>
      </c>
      <c r="O22" s="96" t="s">
        <v>59</v>
      </c>
      <c r="P22" s="96"/>
      <c r="Q22" s="94">
        <f t="shared" si="15"/>
        <v>40274</v>
      </c>
      <c r="R22" s="95">
        <f t="shared" si="14"/>
        <v>272</v>
      </c>
      <c r="S22" s="96">
        <f t="shared" si="12"/>
        <v>6.8000000000000005E-2</v>
      </c>
      <c r="T22" s="95">
        <f>+T20+1</f>
        <v>10</v>
      </c>
      <c r="U22" s="95">
        <f>+Q22-Q20</f>
        <v>514</v>
      </c>
      <c r="V22" s="95">
        <f>+U22+V20</f>
        <v>4274</v>
      </c>
      <c r="W22" s="97">
        <f>(S22+S20)/2</f>
        <v>8.7999999999999995E-2</v>
      </c>
      <c r="X22" s="97">
        <f t="shared" si="13"/>
        <v>45.231999999999999</v>
      </c>
      <c r="Y22" s="96">
        <f>+Y20+X22</f>
        <v>222.08699999999999</v>
      </c>
      <c r="Z22" s="97" t="e">
        <f t="shared" si="1"/>
        <v>#REF!</v>
      </c>
      <c r="AA22" s="96"/>
      <c r="AB22" s="93">
        <v>0.35</v>
      </c>
      <c r="AC22" s="93">
        <v>0.35</v>
      </c>
      <c r="AD22" s="93">
        <v>0.35</v>
      </c>
      <c r="AE22" s="93" t="s">
        <v>60</v>
      </c>
      <c r="AF22" s="93">
        <f t="shared" si="2"/>
        <v>204.94</v>
      </c>
      <c r="AG22" s="93">
        <f t="shared" si="3"/>
        <v>250.45</v>
      </c>
      <c r="AH22" s="95" t="str">
        <f t="shared" si="4"/>
        <v>204.94 250.45</v>
      </c>
      <c r="AI22" s="153">
        <v>9.1999999999999993</v>
      </c>
      <c r="AJ22" s="98">
        <f t="shared" si="5"/>
        <v>65.56</v>
      </c>
      <c r="AK22" s="98">
        <f t="shared" si="6"/>
        <v>80.12</v>
      </c>
      <c r="AL22" s="95" t="str">
        <f t="shared" si="7"/>
        <v>65.56 80.12</v>
      </c>
      <c r="AM22" s="95">
        <v>150</v>
      </c>
      <c r="AN22" s="95">
        <v>450</v>
      </c>
      <c r="AO22" s="98">
        <v>2375.8000000000002</v>
      </c>
      <c r="AP22" s="98">
        <v>250.3</v>
      </c>
      <c r="AQ22" s="98">
        <v>80.099999999999994</v>
      </c>
      <c r="AR22" s="95">
        <v>38.200000000000003</v>
      </c>
      <c r="AS22" s="96">
        <f t="shared" si="8"/>
        <v>1.156550438133098</v>
      </c>
      <c r="AT22" s="98">
        <f t="shared" si="9"/>
        <v>2747.7325309166145</v>
      </c>
      <c r="AU22" s="98">
        <f t="shared" si="10"/>
        <v>188.10349300000001</v>
      </c>
      <c r="AV22" s="98">
        <f t="shared" si="11"/>
        <v>60.056539999999998</v>
      </c>
      <c r="AW22" s="296"/>
      <c r="AX22" s="296"/>
      <c r="AY22" s="296"/>
      <c r="AZ22" s="299"/>
      <c r="BA22" s="293"/>
      <c r="BB22" s="293"/>
      <c r="BC22" s="296"/>
      <c r="BD22" s="299"/>
      <c r="BE22" s="293"/>
      <c r="BF22" s="293"/>
      <c r="BG22" s="296"/>
      <c r="BH22" s="302"/>
      <c r="BI22" s="302"/>
      <c r="BJ22" s="305"/>
      <c r="BK22" s="305"/>
      <c r="BL22" s="299"/>
      <c r="BM22" s="293"/>
      <c r="BN22" s="293"/>
      <c r="BO22" s="299"/>
      <c r="BP22" s="299"/>
      <c r="BQ22" s="293"/>
      <c r="BR22" s="293"/>
      <c r="BS22" s="299"/>
      <c r="BT22" s="293"/>
      <c r="BU22" s="293"/>
    </row>
    <row r="23" spans="1:73" s="99" customFormat="1" ht="60" customHeight="1" x14ac:dyDescent="0.3">
      <c r="A23" s="93">
        <v>20</v>
      </c>
      <c r="B23" s="93">
        <v>40534</v>
      </c>
      <c r="C23" s="95" t="s">
        <v>12</v>
      </c>
      <c r="D23" s="95"/>
      <c r="E23" s="95">
        <v>40000</v>
      </c>
      <c r="F23" s="93">
        <v>0.56000000000000005</v>
      </c>
      <c r="G23" s="96">
        <v>0.30199999999999999</v>
      </c>
      <c r="H23" s="96">
        <v>0.29399999999999998</v>
      </c>
      <c r="I23" s="96">
        <v>0.24399999999999999</v>
      </c>
      <c r="J23" s="96">
        <v>0.19400000000000001</v>
      </c>
      <c r="K23" s="96">
        <v>0.128</v>
      </c>
      <c r="L23" s="96">
        <v>0.1</v>
      </c>
      <c r="M23" s="96">
        <v>5.9000000000000004E-2</v>
      </c>
      <c r="N23" s="96" t="str">
        <f t="shared" si="0"/>
        <v>0.302,0.294,0.244,0.194,0.128,0.1,0.059</v>
      </c>
      <c r="O23" s="96" t="s">
        <v>59</v>
      </c>
      <c r="P23" s="96"/>
      <c r="Q23" s="94">
        <f t="shared" si="15"/>
        <v>40534</v>
      </c>
      <c r="R23" s="95">
        <f t="shared" si="14"/>
        <v>260</v>
      </c>
      <c r="S23" s="96"/>
      <c r="T23" s="95"/>
      <c r="U23" s="95"/>
      <c r="V23" s="95"/>
      <c r="W23" s="97"/>
      <c r="X23" s="97"/>
      <c r="Y23" s="96"/>
      <c r="Z23" s="97"/>
      <c r="AA23" s="96"/>
      <c r="AB23" s="93">
        <v>0.35</v>
      </c>
      <c r="AC23" s="93">
        <v>0.35</v>
      </c>
      <c r="AD23" s="93">
        <v>0.35</v>
      </c>
      <c r="AE23" s="93" t="s">
        <v>60</v>
      </c>
      <c r="AF23" s="93">
        <f t="shared" si="2"/>
        <v>204.94</v>
      </c>
      <c r="AG23" s="93">
        <f t="shared" si="3"/>
        <v>250.45</v>
      </c>
      <c r="AH23" s="95" t="str">
        <f t="shared" si="4"/>
        <v>204.94 250.45</v>
      </c>
      <c r="AI23" s="153">
        <v>9.1999999999999993</v>
      </c>
      <c r="AJ23" s="98">
        <f t="shared" si="5"/>
        <v>65.56</v>
      </c>
      <c r="AK23" s="98">
        <f t="shared" si="6"/>
        <v>80.12</v>
      </c>
      <c r="AL23" s="95" t="str">
        <f t="shared" si="7"/>
        <v>65.56 80.12</v>
      </c>
      <c r="AM23" s="95">
        <v>150</v>
      </c>
      <c r="AN23" s="95">
        <v>450</v>
      </c>
      <c r="AO23" s="98">
        <v>2361.3000000000002</v>
      </c>
      <c r="AP23" s="98">
        <v>249.6</v>
      </c>
      <c r="AQ23" s="98">
        <v>80.099999999999994</v>
      </c>
      <c r="AR23" s="95">
        <v>34.9</v>
      </c>
      <c r="AS23" s="96">
        <f t="shared" si="8"/>
        <v>0.99559263798999886</v>
      </c>
      <c r="AT23" s="98">
        <f t="shared" si="9"/>
        <v>2350.8928960857843</v>
      </c>
      <c r="AU23" s="98">
        <f t="shared" si="10"/>
        <v>187.53759200000002</v>
      </c>
      <c r="AV23" s="98">
        <f t="shared" si="11"/>
        <v>60.056539999999998</v>
      </c>
      <c r="AW23" s="296"/>
      <c r="AX23" s="296"/>
      <c r="AY23" s="296"/>
      <c r="AZ23" s="299"/>
      <c r="BA23" s="293"/>
      <c r="BB23" s="293"/>
      <c r="BC23" s="296"/>
      <c r="BD23" s="299"/>
      <c r="BE23" s="293"/>
      <c r="BF23" s="293"/>
      <c r="BG23" s="296"/>
      <c r="BH23" s="302"/>
      <c r="BI23" s="302"/>
      <c r="BJ23" s="305"/>
      <c r="BK23" s="305"/>
      <c r="BL23" s="299"/>
      <c r="BM23" s="293"/>
      <c r="BN23" s="293"/>
      <c r="BO23" s="299"/>
      <c r="BP23" s="299"/>
      <c r="BQ23" s="293"/>
      <c r="BR23" s="293"/>
      <c r="BS23" s="299"/>
      <c r="BT23" s="293"/>
      <c r="BU23" s="293"/>
    </row>
    <row r="24" spans="1:73" s="132" customFormat="1" ht="60" customHeight="1" x14ac:dyDescent="0.3">
      <c r="A24" s="126">
        <v>21</v>
      </c>
      <c r="B24" s="126">
        <v>40751</v>
      </c>
      <c r="C24" s="128" t="s">
        <v>84</v>
      </c>
      <c r="D24" s="128" t="s">
        <v>81</v>
      </c>
      <c r="E24" s="128">
        <v>40000</v>
      </c>
      <c r="F24" s="126">
        <v>0.56000000000000005</v>
      </c>
      <c r="G24" s="129">
        <v>0.40600000000000003</v>
      </c>
      <c r="H24" s="129">
        <v>0.39700000000000002</v>
      </c>
      <c r="I24" s="129">
        <v>0.33500000000000002</v>
      </c>
      <c r="J24" s="129">
        <v>0.253</v>
      </c>
      <c r="K24" s="129">
        <v>0.156</v>
      </c>
      <c r="L24" s="129">
        <v>0.13600000000000001</v>
      </c>
      <c r="M24" s="129">
        <v>8.5000000000000006E-2</v>
      </c>
      <c r="N24" s="129" t="str">
        <f t="shared" si="0"/>
        <v>0.406,0.397,0.335,0.253,0.156,0.136,0.085</v>
      </c>
      <c r="O24" s="129" t="s">
        <v>59</v>
      </c>
      <c r="P24" s="129"/>
      <c r="Q24" s="127">
        <f t="shared" si="15"/>
        <v>40751</v>
      </c>
      <c r="R24" s="128">
        <f t="shared" si="14"/>
        <v>217</v>
      </c>
      <c r="S24" s="129">
        <f t="shared" si="12"/>
        <v>7.1000000000000008E-2</v>
      </c>
      <c r="T24" s="128">
        <f>+T22+1</f>
        <v>11</v>
      </c>
      <c r="U24" s="128">
        <f>+Q24-Q22</f>
        <v>477</v>
      </c>
      <c r="V24" s="128">
        <f>+U24+V22</f>
        <v>4751</v>
      </c>
      <c r="W24" s="130">
        <f>(S24+S22)/2</f>
        <v>6.9500000000000006E-2</v>
      </c>
      <c r="X24" s="130">
        <f t="shared" si="13"/>
        <v>33.151500000000006</v>
      </c>
      <c r="Y24" s="129">
        <f>+Y22+X24</f>
        <v>255.23849999999999</v>
      </c>
      <c r="Z24" s="130" t="e">
        <f t="shared" si="1"/>
        <v>#REF!</v>
      </c>
      <c r="AA24" s="129"/>
      <c r="AB24" s="126">
        <v>0.35</v>
      </c>
      <c r="AC24" s="126">
        <v>0.35</v>
      </c>
      <c r="AD24" s="126">
        <v>0.35</v>
      </c>
      <c r="AE24" s="126" t="s">
        <v>60</v>
      </c>
      <c r="AF24" s="126">
        <f t="shared" si="2"/>
        <v>204.94</v>
      </c>
      <c r="AG24" s="126">
        <f t="shared" si="3"/>
        <v>250.45</v>
      </c>
      <c r="AH24" s="128" t="str">
        <f t="shared" si="4"/>
        <v>204.94 250.45</v>
      </c>
      <c r="AI24" s="166">
        <v>9.1999999999999993</v>
      </c>
      <c r="AJ24" s="131">
        <f t="shared" si="5"/>
        <v>65.56</v>
      </c>
      <c r="AK24" s="131">
        <f t="shared" si="6"/>
        <v>80.12</v>
      </c>
      <c r="AL24" s="128" t="str">
        <f t="shared" si="7"/>
        <v>65.56 80.12</v>
      </c>
      <c r="AM24" s="128">
        <v>150</v>
      </c>
      <c r="AN24" s="128">
        <v>450</v>
      </c>
      <c r="AO24" s="131">
        <v>2350</v>
      </c>
      <c r="AP24" s="126">
        <v>228.4</v>
      </c>
      <c r="AQ24" s="126">
        <v>80.099999999999994</v>
      </c>
      <c r="AR24" s="128">
        <v>38.5</v>
      </c>
      <c r="AS24" s="129">
        <f t="shared" si="8"/>
        <v>1.1729696913347982</v>
      </c>
      <c r="AT24" s="131">
        <f t="shared" si="9"/>
        <v>2756.4787746367761</v>
      </c>
      <c r="AU24" s="131">
        <f t="shared" si="10"/>
        <v>170.259592</v>
      </c>
      <c r="AV24" s="131">
        <f t="shared" si="11"/>
        <v>60.056539999999998</v>
      </c>
      <c r="AW24" s="297"/>
      <c r="AX24" s="297"/>
      <c r="AY24" s="297"/>
      <c r="AZ24" s="300"/>
      <c r="BA24" s="294"/>
      <c r="BB24" s="294"/>
      <c r="BC24" s="297"/>
      <c r="BD24" s="300"/>
      <c r="BE24" s="294"/>
      <c r="BF24" s="294"/>
      <c r="BG24" s="297"/>
      <c r="BH24" s="303"/>
      <c r="BI24" s="303"/>
      <c r="BJ24" s="306"/>
      <c r="BK24" s="306"/>
      <c r="BL24" s="300"/>
      <c r="BM24" s="294"/>
      <c r="BN24" s="294"/>
      <c r="BO24" s="300"/>
      <c r="BP24" s="300"/>
      <c r="BQ24" s="294"/>
      <c r="BR24" s="294"/>
      <c r="BS24" s="300"/>
      <c r="BT24" s="294"/>
      <c r="BU24" s="294"/>
    </row>
    <row r="25" spans="1:73" s="99" customFormat="1" ht="60" customHeight="1" x14ac:dyDescent="0.3">
      <c r="A25" s="93">
        <v>22</v>
      </c>
      <c r="B25" s="93">
        <v>41007</v>
      </c>
      <c r="C25" s="95" t="s">
        <v>12</v>
      </c>
      <c r="D25" s="95"/>
      <c r="E25" s="95">
        <v>40000</v>
      </c>
      <c r="F25" s="93">
        <v>0.56000000000000005</v>
      </c>
      <c r="G25" s="96">
        <v>0.318</v>
      </c>
      <c r="H25" s="96">
        <v>0.253</v>
      </c>
      <c r="I25" s="96">
        <v>0.217</v>
      </c>
      <c r="J25" s="96">
        <v>0.17799999999999999</v>
      </c>
      <c r="K25" s="96">
        <v>0.13</v>
      </c>
      <c r="L25" s="96">
        <v>0.108</v>
      </c>
      <c r="M25" s="96">
        <v>0.08</v>
      </c>
      <c r="N25" s="96" t="str">
        <f t="shared" si="0"/>
        <v>0.318,0.253,0.217,0.178,0.13,0.108,0.08</v>
      </c>
      <c r="O25" s="96" t="s">
        <v>59</v>
      </c>
      <c r="P25" s="96"/>
      <c r="Q25" s="94">
        <f t="shared" si="15"/>
        <v>41007</v>
      </c>
      <c r="R25" s="95">
        <f t="shared" si="14"/>
        <v>256</v>
      </c>
      <c r="S25" s="96"/>
      <c r="T25" s="95"/>
      <c r="U25" s="95"/>
      <c r="V25" s="95"/>
      <c r="W25" s="97"/>
      <c r="X25" s="97"/>
      <c r="Y25" s="96"/>
      <c r="Z25" s="97"/>
      <c r="AA25" s="96"/>
      <c r="AB25" s="93">
        <v>0.35</v>
      </c>
      <c r="AC25" s="93">
        <v>0.35</v>
      </c>
      <c r="AD25" s="93">
        <v>0.35</v>
      </c>
      <c r="AE25" s="93" t="s">
        <v>60</v>
      </c>
      <c r="AF25" s="93">
        <f t="shared" si="2"/>
        <v>186.51999999999998</v>
      </c>
      <c r="AG25" s="93">
        <f t="shared" si="3"/>
        <v>227.95</v>
      </c>
      <c r="AH25" s="95" t="str">
        <f t="shared" si="4"/>
        <v>186.52 227.95</v>
      </c>
      <c r="AI25" s="153">
        <v>8.1999999999999993</v>
      </c>
      <c r="AJ25" s="98">
        <f t="shared" si="5"/>
        <v>60.9</v>
      </c>
      <c r="AK25" s="98">
        <f t="shared" si="6"/>
        <v>74.430000000000007</v>
      </c>
      <c r="AL25" s="95" t="str">
        <f t="shared" si="7"/>
        <v>60.9 74.43</v>
      </c>
      <c r="AM25" s="95">
        <v>150</v>
      </c>
      <c r="AN25" s="95">
        <v>430</v>
      </c>
      <c r="AO25" s="98">
        <v>2400</v>
      </c>
      <c r="AP25" s="93">
        <v>227.6</v>
      </c>
      <c r="AQ25" s="93">
        <v>74.400000000000006</v>
      </c>
      <c r="AR25" s="95">
        <v>34.9</v>
      </c>
      <c r="AS25" s="96">
        <f t="shared" si="8"/>
        <v>0.99559263798999886</v>
      </c>
      <c r="AT25" s="98">
        <f t="shared" si="9"/>
        <v>2389.4223311759974</v>
      </c>
      <c r="AU25" s="98">
        <f t="shared" si="10"/>
        <v>169.60231200000001</v>
      </c>
      <c r="AV25" s="98">
        <f t="shared" si="11"/>
        <v>55.180760000000006</v>
      </c>
      <c r="AW25" s="295">
        <v>2402.3000000000002</v>
      </c>
      <c r="AX25" s="295">
        <v>164.8</v>
      </c>
      <c r="AY25" s="295">
        <v>53.7</v>
      </c>
      <c r="AZ25" s="298">
        <v>2.298E-4</v>
      </c>
      <c r="BA25" s="292">
        <f>AZ25*10^6</f>
        <v>229.8</v>
      </c>
      <c r="BB25" s="292">
        <f>(1/($BJ$25*10^6/(0.711*10^-4*(1/AW25)^0.854))^(1/3.89))*10^6</f>
        <v>132.81968840196288</v>
      </c>
      <c r="BC25" s="295" t="str">
        <f>IF(BA25&lt;BB25,"Safe","Unsafe")</f>
        <v>Unsafe</v>
      </c>
      <c r="BD25" s="298">
        <v>3.9570000000000002E-4</v>
      </c>
      <c r="BE25" s="292">
        <f>BD25*10^6</f>
        <v>395.70000000000005</v>
      </c>
      <c r="BF25" s="292">
        <f>(1/((($BJ$25*10^6/(1.41*10^-8)))^(1/4.5337)))*10^6</f>
        <v>311.73824823485893</v>
      </c>
      <c r="BG25" s="295" t="str">
        <f>IF(BE25&lt;BF25,"Safe","Unsafe")</f>
        <v>Unsafe</v>
      </c>
      <c r="BH25" s="301">
        <f>(0.711*10^-4*(1/AZ25)^3.89*(1/AW20)^0.854)/10^6</f>
        <v>13.358782265965836</v>
      </c>
      <c r="BI25" s="301">
        <f>(1.41*10^-8*(1/BD25)^4.5337)/10^6</f>
        <v>37.647890837111859</v>
      </c>
      <c r="BJ25" s="304">
        <v>111</v>
      </c>
      <c r="BK25" s="304">
        <v>100</v>
      </c>
      <c r="BL25" s="298">
        <v>1.2689999999999999E-4</v>
      </c>
      <c r="BM25" s="292">
        <f>BL25*10^6</f>
        <v>126.89999999999999</v>
      </c>
      <c r="BN25" s="292">
        <f>BB25</f>
        <v>132.81968840196288</v>
      </c>
      <c r="BO25" s="295" t="str">
        <f>IF(BM25&lt;BN25,"Safe","Unsafe")</f>
        <v>Safe</v>
      </c>
      <c r="BP25" s="298">
        <v>2.3169999999999999E-4</v>
      </c>
      <c r="BQ25" s="292">
        <f>BP25*10^6</f>
        <v>231.7</v>
      </c>
      <c r="BR25" s="292">
        <f>BF25</f>
        <v>311.73824823485893</v>
      </c>
      <c r="BS25" s="295" t="str">
        <f>IF(BQ25&lt;BR25,"Safe","Unsafe")</f>
        <v>Safe</v>
      </c>
      <c r="BT25" s="301">
        <f>(0.711*10^-4*(1/BL25)^3.89*(1/AW25)^0.854)/10^6</f>
        <v>132.54038467530231</v>
      </c>
      <c r="BU25" s="301">
        <f>(1.41*10^-8*(1/BP25)^4.5337)/10^6</f>
        <v>426.14162071018768</v>
      </c>
    </row>
    <row r="26" spans="1:73" s="99" customFormat="1" ht="60" customHeight="1" x14ac:dyDescent="0.3">
      <c r="A26" s="93">
        <v>23</v>
      </c>
      <c r="B26" s="93">
        <v>41250</v>
      </c>
      <c r="C26" s="95" t="s">
        <v>84</v>
      </c>
      <c r="D26" s="95" t="s">
        <v>83</v>
      </c>
      <c r="E26" s="95">
        <v>40000</v>
      </c>
      <c r="F26" s="93">
        <v>0.56000000000000005</v>
      </c>
      <c r="G26" s="96">
        <v>0.40700000000000003</v>
      </c>
      <c r="H26" s="96">
        <v>0.40200000000000002</v>
      </c>
      <c r="I26" s="96">
        <v>0.34200000000000003</v>
      </c>
      <c r="J26" s="96">
        <v>0.26700000000000002</v>
      </c>
      <c r="K26" s="96">
        <v>0.16900000000000001</v>
      </c>
      <c r="L26" s="96">
        <v>0.13</v>
      </c>
      <c r="M26" s="96">
        <v>8.2000000000000003E-2</v>
      </c>
      <c r="N26" s="96" t="str">
        <f t="shared" si="0"/>
        <v>0.407,0.402,0.342,0.267,0.169,0.13,0.082</v>
      </c>
      <c r="O26" s="96" t="s">
        <v>59</v>
      </c>
      <c r="P26" s="96"/>
      <c r="Q26" s="94">
        <f t="shared" si="15"/>
        <v>41250</v>
      </c>
      <c r="R26" s="95">
        <f t="shared" si="14"/>
        <v>243</v>
      </c>
      <c r="S26" s="96">
        <f t="shared" si="12"/>
        <v>6.5000000000000002E-2</v>
      </c>
      <c r="T26" s="95">
        <f>+T24+1</f>
        <v>12</v>
      </c>
      <c r="U26" s="95">
        <f>+Q26-Q24</f>
        <v>499</v>
      </c>
      <c r="V26" s="95">
        <f>+U26+V24</f>
        <v>5250</v>
      </c>
      <c r="W26" s="97">
        <f>(S26+S24)/2</f>
        <v>6.8000000000000005E-2</v>
      </c>
      <c r="X26" s="97">
        <f t="shared" si="13"/>
        <v>33.932000000000002</v>
      </c>
      <c r="Y26" s="96">
        <f>+Y24+X26</f>
        <v>289.1705</v>
      </c>
      <c r="Z26" s="97" t="e">
        <f t="shared" si="1"/>
        <v>#REF!</v>
      </c>
      <c r="AA26" s="96"/>
      <c r="AB26" s="93">
        <v>0.35</v>
      </c>
      <c r="AC26" s="93">
        <v>0.35</v>
      </c>
      <c r="AD26" s="93">
        <v>0.35</v>
      </c>
      <c r="AE26" s="93" t="s">
        <v>60</v>
      </c>
      <c r="AF26" s="93">
        <f t="shared" si="2"/>
        <v>186.51999999999998</v>
      </c>
      <c r="AG26" s="93">
        <f t="shared" si="3"/>
        <v>227.95</v>
      </c>
      <c r="AH26" s="95" t="str">
        <f t="shared" si="4"/>
        <v>186.52 227.95</v>
      </c>
      <c r="AI26" s="153">
        <v>8.1999999999999993</v>
      </c>
      <c r="AJ26" s="98">
        <f t="shared" si="5"/>
        <v>60.9</v>
      </c>
      <c r="AK26" s="98">
        <f t="shared" si="6"/>
        <v>74.430000000000007</v>
      </c>
      <c r="AL26" s="95" t="str">
        <f t="shared" si="7"/>
        <v>60.9 74.43</v>
      </c>
      <c r="AM26" s="95">
        <v>150</v>
      </c>
      <c r="AN26" s="95">
        <v>430</v>
      </c>
      <c r="AO26" s="98">
        <v>2396.8000000000002</v>
      </c>
      <c r="AP26" s="98">
        <v>227.9</v>
      </c>
      <c r="AQ26" s="98">
        <v>74.400000000000006</v>
      </c>
      <c r="AR26" s="95">
        <v>38.200000000000003</v>
      </c>
      <c r="AS26" s="96">
        <f t="shared" si="8"/>
        <v>1.156550438133098</v>
      </c>
      <c r="AT26" s="98">
        <f t="shared" si="9"/>
        <v>2772.0200901174094</v>
      </c>
      <c r="AU26" s="98">
        <f t="shared" si="10"/>
        <v>169.848837</v>
      </c>
      <c r="AV26" s="98">
        <f t="shared" si="11"/>
        <v>55.180760000000006</v>
      </c>
      <c r="AW26" s="296"/>
      <c r="AX26" s="296"/>
      <c r="AY26" s="296"/>
      <c r="AZ26" s="299"/>
      <c r="BA26" s="293"/>
      <c r="BB26" s="293"/>
      <c r="BC26" s="296"/>
      <c r="BD26" s="299"/>
      <c r="BE26" s="293"/>
      <c r="BF26" s="293"/>
      <c r="BG26" s="296"/>
      <c r="BH26" s="302"/>
      <c r="BI26" s="302"/>
      <c r="BJ26" s="305"/>
      <c r="BK26" s="305"/>
      <c r="BL26" s="299"/>
      <c r="BM26" s="293"/>
      <c r="BN26" s="293"/>
      <c r="BO26" s="296"/>
      <c r="BP26" s="299"/>
      <c r="BQ26" s="293"/>
      <c r="BR26" s="293"/>
      <c r="BS26" s="296"/>
      <c r="BT26" s="302"/>
      <c r="BU26" s="302"/>
    </row>
    <row r="27" spans="1:73" s="132" customFormat="1" ht="60" customHeight="1" x14ac:dyDescent="0.3">
      <c r="A27" s="126">
        <v>24</v>
      </c>
      <c r="B27" s="126">
        <v>41513</v>
      </c>
      <c r="C27" s="128" t="s">
        <v>12</v>
      </c>
      <c r="D27" s="128"/>
      <c r="E27" s="128">
        <v>40000</v>
      </c>
      <c r="F27" s="126">
        <v>0.56000000000000005</v>
      </c>
      <c r="G27" s="129">
        <v>0.35099999999999998</v>
      </c>
      <c r="H27" s="129">
        <v>0.28000000000000003</v>
      </c>
      <c r="I27" s="129">
        <v>0.23500000000000001</v>
      </c>
      <c r="J27" s="129">
        <v>0.191</v>
      </c>
      <c r="K27" s="129">
        <v>0.14499999999999999</v>
      </c>
      <c r="L27" s="129">
        <v>0.123</v>
      </c>
      <c r="M27" s="129">
        <v>9.0999999999999998E-2</v>
      </c>
      <c r="N27" s="129" t="str">
        <f t="shared" si="0"/>
        <v>0.351,0.28,0.235,0.191,0.145,0.123,0.091</v>
      </c>
      <c r="O27" s="129" t="s">
        <v>59</v>
      </c>
      <c r="P27" s="129"/>
      <c r="Q27" s="127">
        <f t="shared" si="15"/>
        <v>41513</v>
      </c>
      <c r="R27" s="128">
        <f t="shared" si="14"/>
        <v>263</v>
      </c>
      <c r="S27" s="129"/>
      <c r="T27" s="128"/>
      <c r="U27" s="128"/>
      <c r="V27" s="128"/>
      <c r="W27" s="130"/>
      <c r="X27" s="130"/>
      <c r="Y27" s="129"/>
      <c r="Z27" s="130"/>
      <c r="AA27" s="129"/>
      <c r="AB27" s="126">
        <v>0.35</v>
      </c>
      <c r="AC27" s="126">
        <v>0.35</v>
      </c>
      <c r="AD27" s="126">
        <v>0.35</v>
      </c>
      <c r="AE27" s="126" t="s">
        <v>60</v>
      </c>
      <c r="AF27" s="126">
        <f t="shared" si="2"/>
        <v>186.51999999999998</v>
      </c>
      <c r="AG27" s="126">
        <f t="shared" si="3"/>
        <v>227.95</v>
      </c>
      <c r="AH27" s="128" t="str">
        <f t="shared" si="4"/>
        <v>186.52 227.95</v>
      </c>
      <c r="AI27" s="166">
        <v>8.1999999999999993</v>
      </c>
      <c r="AJ27" s="131">
        <f t="shared" si="5"/>
        <v>60.9</v>
      </c>
      <c r="AK27" s="131">
        <f t="shared" si="6"/>
        <v>74.430000000000007</v>
      </c>
      <c r="AL27" s="128" t="str">
        <f t="shared" si="7"/>
        <v>60.9 74.43</v>
      </c>
      <c r="AM27" s="128">
        <v>150</v>
      </c>
      <c r="AN27" s="128">
        <v>430</v>
      </c>
      <c r="AO27" s="131">
        <v>2375.8000000000002</v>
      </c>
      <c r="AP27" s="131">
        <v>227.9</v>
      </c>
      <c r="AQ27" s="131">
        <v>74.400000000000006</v>
      </c>
      <c r="AR27" s="128">
        <v>35</v>
      </c>
      <c r="AS27" s="129">
        <f t="shared" si="8"/>
        <v>1</v>
      </c>
      <c r="AT27" s="131">
        <f t="shared" si="9"/>
        <v>2375.8000000000002</v>
      </c>
      <c r="AU27" s="131">
        <f t="shared" si="10"/>
        <v>169.848837</v>
      </c>
      <c r="AV27" s="131">
        <f t="shared" si="11"/>
        <v>55.180760000000006</v>
      </c>
      <c r="AW27" s="296"/>
      <c r="AX27" s="296"/>
      <c r="AY27" s="296"/>
      <c r="AZ27" s="299"/>
      <c r="BA27" s="293"/>
      <c r="BB27" s="293"/>
      <c r="BC27" s="296"/>
      <c r="BD27" s="299"/>
      <c r="BE27" s="293"/>
      <c r="BF27" s="293"/>
      <c r="BG27" s="296"/>
      <c r="BH27" s="302"/>
      <c r="BI27" s="302"/>
      <c r="BJ27" s="305"/>
      <c r="BK27" s="305"/>
      <c r="BL27" s="299"/>
      <c r="BM27" s="293"/>
      <c r="BN27" s="293"/>
      <c r="BO27" s="296"/>
      <c r="BP27" s="299"/>
      <c r="BQ27" s="293"/>
      <c r="BR27" s="293"/>
      <c r="BS27" s="296"/>
      <c r="BT27" s="302"/>
      <c r="BU27" s="302"/>
    </row>
    <row r="28" spans="1:73" s="99" customFormat="1" ht="60" customHeight="1" x14ac:dyDescent="0.3">
      <c r="A28" s="93">
        <v>25</v>
      </c>
      <c r="B28" s="93">
        <v>41752</v>
      </c>
      <c r="C28" s="95" t="s">
        <v>84</v>
      </c>
      <c r="D28" s="95" t="s">
        <v>81</v>
      </c>
      <c r="E28" s="95">
        <v>40000</v>
      </c>
      <c r="F28" s="93">
        <v>0.56000000000000005</v>
      </c>
      <c r="G28" s="96">
        <v>0.26200000000000001</v>
      </c>
      <c r="H28" s="96">
        <v>0.23899999999999999</v>
      </c>
      <c r="I28" s="96">
        <v>0.20799999999999999</v>
      </c>
      <c r="J28" s="96">
        <v>0.16500000000000001</v>
      </c>
      <c r="K28" s="96">
        <v>0.112</v>
      </c>
      <c r="L28" s="96">
        <v>0.09</v>
      </c>
      <c r="M28" s="96">
        <v>6.4000000000000001E-2</v>
      </c>
      <c r="N28" s="96" t="str">
        <f t="shared" si="0"/>
        <v>0.262,0.239,0.208,0.165,0.112,0.09,0.064</v>
      </c>
      <c r="O28" s="96" t="s">
        <v>59</v>
      </c>
      <c r="P28" s="96"/>
      <c r="Q28" s="94">
        <f t="shared" si="15"/>
        <v>41752</v>
      </c>
      <c r="R28" s="95">
        <f t="shared" si="14"/>
        <v>239</v>
      </c>
      <c r="S28" s="96">
        <f t="shared" si="12"/>
        <v>5.400000000000002E-2</v>
      </c>
      <c r="T28" s="95">
        <f>+T26+1</f>
        <v>13</v>
      </c>
      <c r="U28" s="95">
        <f>+Q28-Q26</f>
        <v>502</v>
      </c>
      <c r="V28" s="95">
        <f>+U28+V26</f>
        <v>5752</v>
      </c>
      <c r="W28" s="97">
        <f>(S28+S26)/2</f>
        <v>5.9500000000000011E-2</v>
      </c>
      <c r="X28" s="97">
        <f t="shared" si="13"/>
        <v>29.869000000000007</v>
      </c>
      <c r="Y28" s="96">
        <f>+Y26+X28</f>
        <v>319.03950000000003</v>
      </c>
      <c r="Z28" s="97" t="e">
        <f t="shared" si="1"/>
        <v>#REF!</v>
      </c>
      <c r="AA28" s="96"/>
      <c r="AB28" s="93">
        <v>0.35</v>
      </c>
      <c r="AC28" s="93">
        <v>0.35</v>
      </c>
      <c r="AD28" s="93">
        <v>0.35</v>
      </c>
      <c r="AE28" s="93" t="s">
        <v>60</v>
      </c>
      <c r="AF28" s="93">
        <f t="shared" si="2"/>
        <v>186.51999999999998</v>
      </c>
      <c r="AG28" s="93">
        <f t="shared" si="3"/>
        <v>227.95</v>
      </c>
      <c r="AH28" s="95" t="str">
        <f t="shared" si="4"/>
        <v>186.52 227.95</v>
      </c>
      <c r="AI28" s="153">
        <v>8.1999999999999993</v>
      </c>
      <c r="AJ28" s="98">
        <f t="shared" si="5"/>
        <v>60.9</v>
      </c>
      <c r="AK28" s="98">
        <f t="shared" si="6"/>
        <v>74.430000000000007</v>
      </c>
      <c r="AL28" s="95" t="str">
        <f t="shared" si="7"/>
        <v>60.9 74.43</v>
      </c>
      <c r="AM28" s="95">
        <v>150</v>
      </c>
      <c r="AN28" s="95">
        <v>430</v>
      </c>
      <c r="AO28" s="98">
        <v>2393.5</v>
      </c>
      <c r="AP28" s="98">
        <v>227.2</v>
      </c>
      <c r="AQ28" s="98">
        <v>74.400000000000006</v>
      </c>
      <c r="AR28" s="95">
        <v>38.299999999999997</v>
      </c>
      <c r="AS28" s="96">
        <f t="shared" si="8"/>
        <v>1.1619864246487761</v>
      </c>
      <c r="AT28" s="98">
        <f t="shared" si="9"/>
        <v>2781.2145073968454</v>
      </c>
      <c r="AU28" s="98">
        <f t="shared" si="10"/>
        <v>169.273528</v>
      </c>
      <c r="AV28" s="98">
        <f t="shared" si="11"/>
        <v>55.180760000000006</v>
      </c>
      <c r="AW28" s="296"/>
      <c r="AX28" s="296"/>
      <c r="AY28" s="296"/>
      <c r="AZ28" s="299"/>
      <c r="BA28" s="293"/>
      <c r="BB28" s="293"/>
      <c r="BC28" s="296"/>
      <c r="BD28" s="299"/>
      <c r="BE28" s="293"/>
      <c r="BF28" s="293"/>
      <c r="BG28" s="296"/>
      <c r="BH28" s="302"/>
      <c r="BI28" s="302"/>
      <c r="BJ28" s="305"/>
      <c r="BK28" s="305"/>
      <c r="BL28" s="299"/>
      <c r="BM28" s="293"/>
      <c r="BN28" s="293"/>
      <c r="BO28" s="296"/>
      <c r="BP28" s="299"/>
      <c r="BQ28" s="293"/>
      <c r="BR28" s="293"/>
      <c r="BS28" s="296"/>
      <c r="BT28" s="302"/>
      <c r="BU28" s="302"/>
    </row>
    <row r="29" spans="1:73" s="132" customFormat="1" ht="60" customHeight="1" x14ac:dyDescent="0.3">
      <c r="A29" s="126">
        <v>26</v>
      </c>
      <c r="B29" s="126">
        <v>42005</v>
      </c>
      <c r="C29" s="128" t="s">
        <v>12</v>
      </c>
      <c r="D29" s="128"/>
      <c r="E29" s="128">
        <v>40000</v>
      </c>
      <c r="F29" s="126">
        <v>0.56000000000000005</v>
      </c>
      <c r="G29" s="129">
        <v>0.36699999999999999</v>
      </c>
      <c r="H29" s="129">
        <v>0.27800000000000002</v>
      </c>
      <c r="I29" s="129">
        <v>0.23200000000000001</v>
      </c>
      <c r="J29" s="129">
        <v>0.19400000000000001</v>
      </c>
      <c r="K29" s="129">
        <v>0.152</v>
      </c>
      <c r="L29" s="129">
        <v>0.12</v>
      </c>
      <c r="M29" s="129">
        <v>9.5000000000000001E-2</v>
      </c>
      <c r="N29" s="129" t="str">
        <f t="shared" si="0"/>
        <v>0.367,0.278,0.232,0.194,0.152,0.12,0.095</v>
      </c>
      <c r="O29" s="129" t="s">
        <v>59</v>
      </c>
      <c r="P29" s="129"/>
      <c r="Q29" s="127">
        <f t="shared" si="15"/>
        <v>42005</v>
      </c>
      <c r="R29" s="128">
        <f t="shared" si="14"/>
        <v>253</v>
      </c>
      <c r="S29" s="129"/>
      <c r="T29" s="128"/>
      <c r="U29" s="128"/>
      <c r="V29" s="128"/>
      <c r="W29" s="130"/>
      <c r="X29" s="130"/>
      <c r="Y29" s="129"/>
      <c r="Z29" s="130"/>
      <c r="AA29" s="129"/>
      <c r="AB29" s="126">
        <v>0.35</v>
      </c>
      <c r="AC29" s="126">
        <v>0.35</v>
      </c>
      <c r="AD29" s="126">
        <v>0.35</v>
      </c>
      <c r="AE29" s="126" t="s">
        <v>60</v>
      </c>
      <c r="AF29" s="126">
        <f t="shared" si="2"/>
        <v>182.14</v>
      </c>
      <c r="AG29" s="126">
        <f t="shared" si="3"/>
        <v>222.6</v>
      </c>
      <c r="AH29" s="128" t="str">
        <f t="shared" si="4"/>
        <v>182.14 222.6</v>
      </c>
      <c r="AI29" s="166">
        <v>7.9</v>
      </c>
      <c r="AJ29" s="131">
        <f t="shared" si="5"/>
        <v>59.47</v>
      </c>
      <c r="AK29" s="131">
        <f t="shared" si="6"/>
        <v>72.680000000000007</v>
      </c>
      <c r="AL29" s="128" t="str">
        <f t="shared" si="7"/>
        <v>59.47 72.68</v>
      </c>
      <c r="AM29" s="128">
        <v>150</v>
      </c>
      <c r="AN29" s="128">
        <v>430</v>
      </c>
      <c r="AO29" s="131">
        <v>2398.4</v>
      </c>
      <c r="AP29" s="131">
        <v>222.5</v>
      </c>
      <c r="AQ29" s="131">
        <v>72.599999999999994</v>
      </c>
      <c r="AR29" s="128">
        <v>35.299999999999997</v>
      </c>
      <c r="AS29" s="129">
        <f t="shared" si="8"/>
        <v>1.0133818330457631</v>
      </c>
      <c r="AT29" s="131">
        <f t="shared" si="9"/>
        <v>2430.4949883769582</v>
      </c>
      <c r="AU29" s="131">
        <f t="shared" si="10"/>
        <v>165.40312499999999</v>
      </c>
      <c r="AV29" s="131">
        <f t="shared" si="11"/>
        <v>53.641039999999997</v>
      </c>
      <c r="AW29" s="296"/>
      <c r="AX29" s="296"/>
      <c r="AY29" s="296"/>
      <c r="AZ29" s="299"/>
      <c r="BA29" s="293"/>
      <c r="BB29" s="293"/>
      <c r="BC29" s="296"/>
      <c r="BD29" s="299"/>
      <c r="BE29" s="293"/>
      <c r="BF29" s="293"/>
      <c r="BG29" s="296"/>
      <c r="BH29" s="302"/>
      <c r="BI29" s="302"/>
      <c r="BJ29" s="305"/>
      <c r="BK29" s="305"/>
      <c r="BL29" s="299"/>
      <c r="BM29" s="293"/>
      <c r="BN29" s="293"/>
      <c r="BO29" s="296"/>
      <c r="BP29" s="299"/>
      <c r="BQ29" s="293"/>
      <c r="BR29" s="293"/>
      <c r="BS29" s="296"/>
      <c r="BT29" s="302"/>
      <c r="BU29" s="302"/>
    </row>
    <row r="30" spans="1:73" s="99" customFormat="1" ht="60" customHeight="1" x14ac:dyDescent="0.3">
      <c r="A30" s="93">
        <v>27</v>
      </c>
      <c r="B30" s="93">
        <v>42254</v>
      </c>
      <c r="C30" s="95" t="s">
        <v>84</v>
      </c>
      <c r="D30" s="95" t="s">
        <v>83</v>
      </c>
      <c r="E30" s="95">
        <v>40000</v>
      </c>
      <c r="F30" s="93">
        <v>0.56000000000000005</v>
      </c>
      <c r="G30" s="96">
        <v>0.35</v>
      </c>
      <c r="H30" s="96">
        <v>0.312</v>
      </c>
      <c r="I30" s="96">
        <v>0.27100000000000002</v>
      </c>
      <c r="J30" s="96">
        <v>0.21299999999999999</v>
      </c>
      <c r="K30" s="96">
        <v>0.13300000000000001</v>
      </c>
      <c r="L30" s="96">
        <v>0.112</v>
      </c>
      <c r="M30" s="96">
        <v>5.7000000000000002E-2</v>
      </c>
      <c r="N30" s="96" t="str">
        <f t="shared" si="0"/>
        <v>0.35,0.312,0.271,0.213,0.133,0.112,0.057</v>
      </c>
      <c r="O30" s="96" t="s">
        <v>59</v>
      </c>
      <c r="P30" s="96"/>
      <c r="Q30" s="94">
        <f t="shared" si="15"/>
        <v>42254</v>
      </c>
      <c r="R30" s="95">
        <f t="shared" si="14"/>
        <v>249</v>
      </c>
      <c r="S30" s="96">
        <f t="shared" si="12"/>
        <v>7.8999999999999959E-2</v>
      </c>
      <c r="T30" s="95">
        <f>+T28+1</f>
        <v>14</v>
      </c>
      <c r="U30" s="95">
        <f>+Q30-Q28</f>
        <v>502</v>
      </c>
      <c r="V30" s="95">
        <f>+U30+V28</f>
        <v>6254</v>
      </c>
      <c r="W30" s="97">
        <f>(S30+S28)/2</f>
        <v>6.649999999999999E-2</v>
      </c>
      <c r="X30" s="97">
        <f t="shared" ref="X30" si="16">W30*U30</f>
        <v>33.382999999999996</v>
      </c>
      <c r="Y30" s="96">
        <f>+Y28+X30</f>
        <v>352.42250000000001</v>
      </c>
      <c r="Z30" s="97" t="e">
        <f t="shared" ref="Z30" si="17">Y30-(($Y$2/$V$2)*V30)</f>
        <v>#REF!</v>
      </c>
      <c r="AA30" s="96"/>
      <c r="AB30" s="93">
        <v>0.35</v>
      </c>
      <c r="AC30" s="93">
        <v>0.35</v>
      </c>
      <c r="AD30" s="93">
        <v>0.35</v>
      </c>
      <c r="AE30" s="93" t="s">
        <v>60</v>
      </c>
      <c r="AF30" s="93">
        <f t="shared" si="2"/>
        <v>182.14</v>
      </c>
      <c r="AG30" s="93">
        <f t="shared" si="3"/>
        <v>222.6</v>
      </c>
      <c r="AH30" s="95" t="str">
        <f t="shared" si="4"/>
        <v>182.14 222.6</v>
      </c>
      <c r="AI30" s="153">
        <v>7.9</v>
      </c>
      <c r="AJ30" s="98">
        <f t="shared" si="5"/>
        <v>59.47</v>
      </c>
      <c r="AK30" s="98">
        <f t="shared" si="6"/>
        <v>72.680000000000007</v>
      </c>
      <c r="AL30" s="95" t="str">
        <f t="shared" si="7"/>
        <v>59.47 72.68</v>
      </c>
      <c r="AM30" s="95">
        <v>150</v>
      </c>
      <c r="AN30" s="95">
        <v>430</v>
      </c>
      <c r="AO30" s="102">
        <v>2390.3000000000002</v>
      </c>
      <c r="AP30" s="102">
        <v>222</v>
      </c>
      <c r="AQ30" s="102">
        <v>72.7</v>
      </c>
      <c r="AR30" s="95">
        <v>38</v>
      </c>
      <c r="AS30" s="96">
        <f t="shared" si="8"/>
        <v>1.1457878004632658</v>
      </c>
      <c r="AT30" s="98">
        <f t="shared" si="9"/>
        <v>2738.7765794473444</v>
      </c>
      <c r="AU30" s="98">
        <f t="shared" si="10"/>
        <v>164.9906</v>
      </c>
      <c r="AV30" s="98">
        <f t="shared" si="11"/>
        <v>53.726580000000006</v>
      </c>
      <c r="AW30" s="296"/>
      <c r="AX30" s="296"/>
      <c r="AY30" s="296"/>
      <c r="AZ30" s="299"/>
      <c r="BA30" s="293"/>
      <c r="BB30" s="293"/>
      <c r="BC30" s="296"/>
      <c r="BD30" s="299"/>
      <c r="BE30" s="293"/>
      <c r="BF30" s="293"/>
      <c r="BG30" s="296"/>
      <c r="BH30" s="302"/>
      <c r="BI30" s="302"/>
      <c r="BJ30" s="305"/>
      <c r="BK30" s="305"/>
      <c r="BL30" s="299"/>
      <c r="BM30" s="293"/>
      <c r="BN30" s="293"/>
      <c r="BO30" s="296"/>
      <c r="BP30" s="299"/>
      <c r="BQ30" s="293"/>
      <c r="BR30" s="293"/>
      <c r="BS30" s="296"/>
      <c r="BT30" s="302"/>
      <c r="BU30" s="302"/>
    </row>
    <row r="31" spans="1:73" s="132" customFormat="1" ht="60" customHeight="1" x14ac:dyDescent="0.3">
      <c r="A31" s="126">
        <v>28</v>
      </c>
      <c r="B31" s="126">
        <v>42512</v>
      </c>
      <c r="C31" s="128" t="s">
        <v>12</v>
      </c>
      <c r="D31" s="128"/>
      <c r="E31" s="128">
        <v>40000</v>
      </c>
      <c r="F31" s="126">
        <v>0.56000000000000005</v>
      </c>
      <c r="G31" s="129">
        <v>0.32100000000000001</v>
      </c>
      <c r="H31" s="129">
        <v>0.26900000000000002</v>
      </c>
      <c r="I31" s="129">
        <v>0.22900000000000001</v>
      </c>
      <c r="J31" s="129">
        <v>0.161</v>
      </c>
      <c r="K31" s="129">
        <v>0.11</v>
      </c>
      <c r="L31" s="129">
        <v>9.1999999999999998E-2</v>
      </c>
      <c r="M31" s="129">
        <v>6.0999999999999999E-2</v>
      </c>
      <c r="N31" s="129" t="str">
        <f t="shared" si="0"/>
        <v>0.321,0.269,0.229,0.161,0.11,0.092,0.061</v>
      </c>
      <c r="O31" s="129" t="s">
        <v>59</v>
      </c>
      <c r="P31" s="129"/>
      <c r="Q31" s="127">
        <f t="shared" si="15"/>
        <v>42512</v>
      </c>
      <c r="R31" s="128">
        <f t="shared" si="14"/>
        <v>258</v>
      </c>
      <c r="S31" s="129"/>
      <c r="T31" s="128"/>
      <c r="U31" s="128"/>
      <c r="V31" s="128"/>
      <c r="W31" s="130"/>
      <c r="X31" s="130"/>
      <c r="Y31" s="129"/>
      <c r="Z31" s="130"/>
      <c r="AA31" s="129"/>
      <c r="AB31" s="126">
        <v>0.35</v>
      </c>
      <c r="AC31" s="126">
        <v>0.35</v>
      </c>
      <c r="AD31" s="126">
        <v>0.35</v>
      </c>
      <c r="AE31" s="126" t="s">
        <v>60</v>
      </c>
      <c r="AF31" s="126">
        <f t="shared" si="2"/>
        <v>182.14</v>
      </c>
      <c r="AG31" s="126">
        <f t="shared" si="3"/>
        <v>222.6</v>
      </c>
      <c r="AH31" s="128" t="str">
        <f t="shared" si="4"/>
        <v>182.14 222.6</v>
      </c>
      <c r="AI31" s="166">
        <v>7.9</v>
      </c>
      <c r="AJ31" s="131">
        <f t="shared" si="5"/>
        <v>59.47</v>
      </c>
      <c r="AK31" s="131">
        <f t="shared" si="6"/>
        <v>72.680000000000007</v>
      </c>
      <c r="AL31" s="128" t="str">
        <f t="shared" si="7"/>
        <v>59.47 72.68</v>
      </c>
      <c r="AM31" s="128">
        <v>150</v>
      </c>
      <c r="AN31" s="128">
        <v>430</v>
      </c>
      <c r="AO31" s="125">
        <v>2377.4</v>
      </c>
      <c r="AP31" s="125">
        <v>221.6</v>
      </c>
      <c r="AQ31" s="125">
        <v>72.7</v>
      </c>
      <c r="AR31" s="128">
        <v>35.299999999999997</v>
      </c>
      <c r="AS31" s="129">
        <f t="shared" si="8"/>
        <v>1.0133818330457631</v>
      </c>
      <c r="AT31" s="131">
        <f t="shared" si="9"/>
        <v>2409.2139698829974</v>
      </c>
      <c r="AU31" s="131">
        <f t="shared" si="10"/>
        <v>164.660472</v>
      </c>
      <c r="AV31" s="131">
        <f t="shared" si="11"/>
        <v>53.726580000000006</v>
      </c>
      <c r="AW31" s="296"/>
      <c r="AX31" s="296"/>
      <c r="AY31" s="296"/>
      <c r="AZ31" s="299"/>
      <c r="BA31" s="293"/>
      <c r="BB31" s="293"/>
      <c r="BC31" s="296"/>
      <c r="BD31" s="299"/>
      <c r="BE31" s="293"/>
      <c r="BF31" s="293"/>
      <c r="BG31" s="296"/>
      <c r="BH31" s="302"/>
      <c r="BI31" s="302"/>
      <c r="BJ31" s="305"/>
      <c r="BK31" s="305"/>
      <c r="BL31" s="299"/>
      <c r="BM31" s="293"/>
      <c r="BN31" s="293"/>
      <c r="BO31" s="296"/>
      <c r="BP31" s="299"/>
      <c r="BQ31" s="293"/>
      <c r="BR31" s="293"/>
      <c r="BS31" s="296"/>
      <c r="BT31" s="302"/>
      <c r="BU31" s="302"/>
    </row>
    <row r="32" spans="1:73" s="99" customFormat="1" ht="60" customHeight="1" x14ac:dyDescent="0.3">
      <c r="A32" s="93">
        <v>29</v>
      </c>
      <c r="B32" s="93">
        <v>42752</v>
      </c>
      <c r="C32" s="95" t="s">
        <v>84</v>
      </c>
      <c r="D32" s="95" t="s">
        <v>81</v>
      </c>
      <c r="E32" s="95">
        <v>40000</v>
      </c>
      <c r="F32" s="93">
        <v>0.56000000000000005</v>
      </c>
      <c r="G32" s="103">
        <v>0.30099999999999999</v>
      </c>
      <c r="H32" s="103">
        <v>0.27100000000000002</v>
      </c>
      <c r="I32" s="103">
        <v>0.20499999999999999</v>
      </c>
      <c r="J32" s="103">
        <v>0.151</v>
      </c>
      <c r="K32" s="103">
        <v>8.8999999999999996E-2</v>
      </c>
      <c r="L32" s="103">
        <v>7.1000000000000008E-2</v>
      </c>
      <c r="M32" s="103">
        <v>4.7E-2</v>
      </c>
      <c r="N32" s="96" t="str">
        <f t="shared" si="0"/>
        <v>0.301,0.271,0.205,0.151,0.089,0.071,0.047</v>
      </c>
      <c r="O32" s="96" t="s">
        <v>59</v>
      </c>
      <c r="P32" s="96"/>
      <c r="Q32" s="94">
        <f t="shared" si="15"/>
        <v>42752</v>
      </c>
      <c r="R32" s="95">
        <f t="shared" si="14"/>
        <v>240</v>
      </c>
      <c r="S32" s="96">
        <f t="shared" si="12"/>
        <v>9.6000000000000002E-2</v>
      </c>
      <c r="T32" s="95">
        <f>+T30+1</f>
        <v>15</v>
      </c>
      <c r="U32" s="95">
        <f>+Q32-Q30</f>
        <v>498</v>
      </c>
      <c r="V32" s="95">
        <f>+U32+V30</f>
        <v>6752</v>
      </c>
      <c r="W32" s="97">
        <f>(S32+S30)/2</f>
        <v>8.7499999999999981E-2</v>
      </c>
      <c r="X32" s="97">
        <f t="shared" si="13"/>
        <v>43.574999999999989</v>
      </c>
      <c r="Y32" s="96">
        <f>+Y30+X32</f>
        <v>395.9975</v>
      </c>
      <c r="Z32" s="97" t="e">
        <f t="shared" ref="Z32:Z105" si="18">Y32-(($Y$2/$V$2)*V32)</f>
        <v>#REF!</v>
      </c>
      <c r="AA32" s="96"/>
      <c r="AB32" s="93">
        <v>0.35</v>
      </c>
      <c r="AC32" s="93">
        <v>0.35</v>
      </c>
      <c r="AD32" s="93">
        <v>0.35</v>
      </c>
      <c r="AE32" s="93" t="s">
        <v>60</v>
      </c>
      <c r="AF32" s="93">
        <f t="shared" si="2"/>
        <v>182.14</v>
      </c>
      <c r="AG32" s="93">
        <f t="shared" si="3"/>
        <v>222.6</v>
      </c>
      <c r="AH32" s="95" t="str">
        <f t="shared" si="4"/>
        <v>182.14 222.6</v>
      </c>
      <c r="AI32" s="153">
        <v>7.9</v>
      </c>
      <c r="AJ32" s="98">
        <f t="shared" si="5"/>
        <v>59.47</v>
      </c>
      <c r="AK32" s="98">
        <f t="shared" si="6"/>
        <v>72.680000000000007</v>
      </c>
      <c r="AL32" s="95" t="str">
        <f t="shared" si="7"/>
        <v>59.47 72.68</v>
      </c>
      <c r="AM32" s="95">
        <v>150</v>
      </c>
      <c r="AN32" s="95">
        <v>430</v>
      </c>
      <c r="AO32" s="104">
        <v>2391.9</v>
      </c>
      <c r="AP32" s="102">
        <v>221.9</v>
      </c>
      <c r="AQ32" s="102">
        <v>72.599999999999994</v>
      </c>
      <c r="AR32" s="95">
        <v>38</v>
      </c>
      <c r="AS32" s="96">
        <f t="shared" si="8"/>
        <v>1.1457878004632658</v>
      </c>
      <c r="AT32" s="98">
        <f t="shared" si="9"/>
        <v>2740.6098399280854</v>
      </c>
      <c r="AU32" s="98">
        <f t="shared" si="10"/>
        <v>164.90807699999999</v>
      </c>
      <c r="AV32" s="98">
        <f t="shared" si="11"/>
        <v>53.641039999999997</v>
      </c>
      <c r="AW32" s="296"/>
      <c r="AX32" s="296"/>
      <c r="AY32" s="296"/>
      <c r="AZ32" s="299"/>
      <c r="BA32" s="293"/>
      <c r="BB32" s="293"/>
      <c r="BC32" s="296"/>
      <c r="BD32" s="299"/>
      <c r="BE32" s="293"/>
      <c r="BF32" s="293"/>
      <c r="BG32" s="296"/>
      <c r="BH32" s="302"/>
      <c r="BI32" s="302"/>
      <c r="BJ32" s="305"/>
      <c r="BK32" s="305"/>
      <c r="BL32" s="299"/>
      <c r="BM32" s="293"/>
      <c r="BN32" s="293"/>
      <c r="BO32" s="296"/>
      <c r="BP32" s="299"/>
      <c r="BQ32" s="293"/>
      <c r="BR32" s="293"/>
      <c r="BS32" s="296"/>
      <c r="BT32" s="302"/>
      <c r="BU32" s="302"/>
    </row>
    <row r="33" spans="1:73" s="99" customFormat="1" ht="60" customHeight="1" x14ac:dyDescent="0.3">
      <c r="A33" s="93">
        <v>30</v>
      </c>
      <c r="B33" s="93">
        <v>43004</v>
      </c>
      <c r="C33" s="95" t="s">
        <v>12</v>
      </c>
      <c r="D33" s="95"/>
      <c r="E33" s="95">
        <v>40000</v>
      </c>
      <c r="F33" s="93">
        <v>0.56000000000000005</v>
      </c>
      <c r="G33" s="103">
        <v>0.311</v>
      </c>
      <c r="H33" s="103">
        <v>0.27100000000000002</v>
      </c>
      <c r="I33" s="103">
        <v>0.218</v>
      </c>
      <c r="J33" s="103">
        <v>0.16200000000000001</v>
      </c>
      <c r="K33" s="103">
        <v>9.9000000000000005E-2</v>
      </c>
      <c r="L33" s="103">
        <v>7.9000000000000001E-2</v>
      </c>
      <c r="M33" s="103">
        <v>5.3999999999999999E-2</v>
      </c>
      <c r="N33" s="96" t="str">
        <f t="shared" si="0"/>
        <v>0.311,0.271,0.218,0.162,0.099,0.079,0.054</v>
      </c>
      <c r="O33" s="96" t="s">
        <v>59</v>
      </c>
      <c r="P33" s="96"/>
      <c r="Q33" s="94">
        <f t="shared" si="15"/>
        <v>43004</v>
      </c>
      <c r="R33" s="95">
        <f t="shared" si="14"/>
        <v>252</v>
      </c>
      <c r="S33" s="96"/>
      <c r="T33" s="95"/>
      <c r="U33" s="95"/>
      <c r="V33" s="95"/>
      <c r="W33" s="97"/>
      <c r="X33" s="97"/>
      <c r="Y33" s="96"/>
      <c r="Z33" s="97"/>
      <c r="AA33" s="96"/>
      <c r="AB33" s="93">
        <v>0.35</v>
      </c>
      <c r="AC33" s="93">
        <v>0.35</v>
      </c>
      <c r="AD33" s="93">
        <v>0.35</v>
      </c>
      <c r="AE33" s="93" t="s">
        <v>60</v>
      </c>
      <c r="AF33" s="93">
        <f t="shared" si="2"/>
        <v>182.14</v>
      </c>
      <c r="AG33" s="93">
        <f t="shared" si="3"/>
        <v>222.6</v>
      </c>
      <c r="AH33" s="95" t="str">
        <f t="shared" si="4"/>
        <v>182.14 222.6</v>
      </c>
      <c r="AI33" s="153">
        <v>7.9</v>
      </c>
      <c r="AJ33" s="98">
        <f t="shared" si="5"/>
        <v>59.47</v>
      </c>
      <c r="AK33" s="98">
        <f t="shared" si="6"/>
        <v>72.680000000000007</v>
      </c>
      <c r="AL33" s="95" t="str">
        <f t="shared" si="7"/>
        <v>59.47 72.68</v>
      </c>
      <c r="AM33" s="95">
        <v>150</v>
      </c>
      <c r="AN33" s="95">
        <v>430</v>
      </c>
      <c r="AO33" s="104">
        <v>2387.1</v>
      </c>
      <c r="AP33" s="102">
        <v>221.9</v>
      </c>
      <c r="AQ33" s="102">
        <v>72.7</v>
      </c>
      <c r="AR33" s="95">
        <v>35.4</v>
      </c>
      <c r="AS33" s="96">
        <f t="shared" si="8"/>
        <v>1.0178965607717769</v>
      </c>
      <c r="AT33" s="98">
        <f t="shared" si="9"/>
        <v>2429.8208802183085</v>
      </c>
      <c r="AU33" s="98">
        <f t="shared" si="10"/>
        <v>164.90807699999999</v>
      </c>
      <c r="AV33" s="98">
        <f t="shared" si="11"/>
        <v>53.726580000000006</v>
      </c>
      <c r="AW33" s="296"/>
      <c r="AX33" s="296"/>
      <c r="AY33" s="296"/>
      <c r="AZ33" s="299"/>
      <c r="BA33" s="293"/>
      <c r="BB33" s="293"/>
      <c r="BC33" s="296"/>
      <c r="BD33" s="299"/>
      <c r="BE33" s="293"/>
      <c r="BF33" s="293"/>
      <c r="BG33" s="296"/>
      <c r="BH33" s="302"/>
      <c r="BI33" s="302"/>
      <c r="BJ33" s="305"/>
      <c r="BK33" s="305"/>
      <c r="BL33" s="299"/>
      <c r="BM33" s="293"/>
      <c r="BN33" s="293"/>
      <c r="BO33" s="296"/>
      <c r="BP33" s="299"/>
      <c r="BQ33" s="293"/>
      <c r="BR33" s="293"/>
      <c r="BS33" s="296"/>
      <c r="BT33" s="302"/>
      <c r="BU33" s="302"/>
    </row>
    <row r="34" spans="1:73" s="99" customFormat="1" ht="60" customHeight="1" x14ac:dyDescent="0.3">
      <c r="A34" s="93">
        <v>31</v>
      </c>
      <c r="B34" s="93">
        <v>43251</v>
      </c>
      <c r="C34" s="95" t="s">
        <v>84</v>
      </c>
      <c r="D34" s="95" t="s">
        <v>83</v>
      </c>
      <c r="E34" s="95">
        <v>40000</v>
      </c>
      <c r="F34" s="93">
        <v>0.56000000000000005</v>
      </c>
      <c r="G34" s="103">
        <v>0.36899999999999999</v>
      </c>
      <c r="H34" s="103">
        <v>0.34499999999999997</v>
      </c>
      <c r="I34" s="103">
        <v>0.29199999999999998</v>
      </c>
      <c r="J34" s="103">
        <v>0.22500000000000001</v>
      </c>
      <c r="K34" s="103">
        <v>0.13600000000000001</v>
      </c>
      <c r="L34" s="103">
        <v>0.105</v>
      </c>
      <c r="M34" s="103">
        <v>6.5000000000000002E-2</v>
      </c>
      <c r="N34" s="96" t="str">
        <f t="shared" si="0"/>
        <v>0.369,0.345,0.292,0.225,0.136,0.105,0.065</v>
      </c>
      <c r="O34" s="96" t="s">
        <v>59</v>
      </c>
      <c r="P34" s="96"/>
      <c r="Q34" s="94">
        <f t="shared" si="15"/>
        <v>43251</v>
      </c>
      <c r="R34" s="95">
        <f t="shared" si="14"/>
        <v>247</v>
      </c>
      <c r="S34" s="96">
        <f t="shared" si="12"/>
        <v>7.7000000000000013E-2</v>
      </c>
      <c r="T34" s="95">
        <f>+T32+1</f>
        <v>16</v>
      </c>
      <c r="U34" s="95">
        <f>+Q34-Q32</f>
        <v>499</v>
      </c>
      <c r="V34" s="95">
        <f>+U34+V32</f>
        <v>7251</v>
      </c>
      <c r="W34" s="97">
        <f>(S34+S32)/2</f>
        <v>8.6500000000000007E-2</v>
      </c>
      <c r="X34" s="97">
        <f t="shared" si="13"/>
        <v>43.163500000000006</v>
      </c>
      <c r="Y34" s="96">
        <f>+Y32+X34</f>
        <v>439.161</v>
      </c>
      <c r="Z34" s="97" t="e">
        <f t="shared" si="18"/>
        <v>#REF!</v>
      </c>
      <c r="AA34" s="96"/>
      <c r="AB34" s="93">
        <v>0.35</v>
      </c>
      <c r="AC34" s="93">
        <v>0.35</v>
      </c>
      <c r="AD34" s="93">
        <v>0.35</v>
      </c>
      <c r="AE34" s="93" t="s">
        <v>60</v>
      </c>
      <c r="AF34" s="93">
        <f t="shared" si="2"/>
        <v>182.14</v>
      </c>
      <c r="AG34" s="93">
        <f t="shared" si="3"/>
        <v>222.6</v>
      </c>
      <c r="AH34" s="95" t="str">
        <f t="shared" si="4"/>
        <v>182.14 222.6</v>
      </c>
      <c r="AI34" s="153">
        <v>7.9</v>
      </c>
      <c r="AJ34" s="98">
        <f t="shared" si="5"/>
        <v>59.47</v>
      </c>
      <c r="AK34" s="98">
        <f t="shared" si="6"/>
        <v>72.680000000000007</v>
      </c>
      <c r="AL34" s="95" t="str">
        <f t="shared" si="7"/>
        <v>59.47 72.68</v>
      </c>
      <c r="AM34" s="95">
        <v>150</v>
      </c>
      <c r="AN34" s="95">
        <v>430</v>
      </c>
      <c r="AO34" s="104">
        <v>2383.9</v>
      </c>
      <c r="AP34" s="102">
        <v>221.5</v>
      </c>
      <c r="AQ34" s="102">
        <v>72.7</v>
      </c>
      <c r="AR34" s="95">
        <v>37.799999999999997</v>
      </c>
      <c r="AS34" s="96">
        <f t="shared" si="8"/>
        <v>1.1351683948398308</v>
      </c>
      <c r="AT34" s="98">
        <f t="shared" si="9"/>
        <v>2706.1279364586726</v>
      </c>
      <c r="AU34" s="98">
        <f t="shared" si="10"/>
        <v>164.57792500000002</v>
      </c>
      <c r="AV34" s="98">
        <f t="shared" si="11"/>
        <v>53.726580000000006</v>
      </c>
      <c r="AW34" s="296"/>
      <c r="AX34" s="296"/>
      <c r="AY34" s="296"/>
      <c r="AZ34" s="299"/>
      <c r="BA34" s="293"/>
      <c r="BB34" s="293"/>
      <c r="BC34" s="296"/>
      <c r="BD34" s="299"/>
      <c r="BE34" s="293"/>
      <c r="BF34" s="293"/>
      <c r="BG34" s="296"/>
      <c r="BH34" s="302"/>
      <c r="BI34" s="302"/>
      <c r="BJ34" s="305"/>
      <c r="BK34" s="305"/>
      <c r="BL34" s="299"/>
      <c r="BM34" s="293"/>
      <c r="BN34" s="293"/>
      <c r="BO34" s="296"/>
      <c r="BP34" s="299"/>
      <c r="BQ34" s="293"/>
      <c r="BR34" s="293"/>
      <c r="BS34" s="296"/>
      <c r="BT34" s="302"/>
      <c r="BU34" s="302"/>
    </row>
    <row r="35" spans="1:73" s="132" customFormat="1" ht="60" customHeight="1" x14ac:dyDescent="0.3">
      <c r="A35" s="126">
        <v>32</v>
      </c>
      <c r="B35" s="126">
        <v>43503</v>
      </c>
      <c r="C35" s="128" t="s">
        <v>12</v>
      </c>
      <c r="D35" s="128"/>
      <c r="E35" s="128">
        <v>40000</v>
      </c>
      <c r="F35" s="126">
        <v>0.56000000000000005</v>
      </c>
      <c r="G35" s="134">
        <v>0.379</v>
      </c>
      <c r="H35" s="134">
        <v>0.28899999999999998</v>
      </c>
      <c r="I35" s="134">
        <v>0.23799999999999999</v>
      </c>
      <c r="J35" s="134">
        <v>0.19600000000000001</v>
      </c>
      <c r="K35" s="134">
        <v>0.14799999999999999</v>
      </c>
      <c r="L35" s="134">
        <v>0.128</v>
      </c>
      <c r="M35" s="134">
        <v>9.4E-2</v>
      </c>
      <c r="N35" s="129" t="str">
        <f t="shared" si="0"/>
        <v>0.379,0.289,0.238,0.196,0.148,0.128,0.094</v>
      </c>
      <c r="O35" s="129" t="s">
        <v>59</v>
      </c>
      <c r="P35" s="129"/>
      <c r="Q35" s="127">
        <f t="shared" si="15"/>
        <v>43503</v>
      </c>
      <c r="R35" s="128">
        <f t="shared" si="14"/>
        <v>252</v>
      </c>
      <c r="S35" s="129"/>
      <c r="T35" s="128"/>
      <c r="U35" s="128"/>
      <c r="V35" s="128"/>
      <c r="W35" s="130"/>
      <c r="X35" s="130"/>
      <c r="Y35" s="129"/>
      <c r="Z35" s="130"/>
      <c r="AA35" s="129"/>
      <c r="AB35" s="126">
        <v>0.35</v>
      </c>
      <c r="AC35" s="126">
        <v>0.35</v>
      </c>
      <c r="AD35" s="126">
        <v>0.35</v>
      </c>
      <c r="AE35" s="126" t="s">
        <v>60</v>
      </c>
      <c r="AF35" s="126">
        <f t="shared" si="2"/>
        <v>182.14</v>
      </c>
      <c r="AG35" s="126">
        <f t="shared" si="3"/>
        <v>222.6</v>
      </c>
      <c r="AH35" s="128" t="str">
        <f t="shared" si="4"/>
        <v>182.14 222.6</v>
      </c>
      <c r="AI35" s="166">
        <v>7.9</v>
      </c>
      <c r="AJ35" s="131">
        <f t="shared" si="5"/>
        <v>59.47</v>
      </c>
      <c r="AK35" s="131">
        <f t="shared" si="6"/>
        <v>72.680000000000007</v>
      </c>
      <c r="AL35" s="128" t="str">
        <f t="shared" si="7"/>
        <v>59.47 72.68</v>
      </c>
      <c r="AM35" s="128">
        <v>150</v>
      </c>
      <c r="AN35" s="128">
        <v>430</v>
      </c>
      <c r="AO35" s="167">
        <v>2372.6</v>
      </c>
      <c r="AP35" s="125">
        <v>222.6</v>
      </c>
      <c r="AQ35" s="125">
        <v>72.7</v>
      </c>
      <c r="AR35" s="128">
        <v>35.6</v>
      </c>
      <c r="AS35" s="129">
        <f t="shared" si="8"/>
        <v>1.0270087877508394</v>
      </c>
      <c r="AT35" s="131">
        <f t="shared" si="9"/>
        <v>2436.6810498176415</v>
      </c>
      <c r="AU35" s="131">
        <f t="shared" si="10"/>
        <v>165.485612</v>
      </c>
      <c r="AV35" s="131">
        <f t="shared" si="11"/>
        <v>53.726580000000006</v>
      </c>
      <c r="AW35" s="297"/>
      <c r="AX35" s="297"/>
      <c r="AY35" s="297"/>
      <c r="AZ35" s="300"/>
      <c r="BA35" s="294"/>
      <c r="BB35" s="294"/>
      <c r="BC35" s="297"/>
      <c r="BD35" s="300"/>
      <c r="BE35" s="294"/>
      <c r="BF35" s="294"/>
      <c r="BG35" s="297"/>
      <c r="BH35" s="303"/>
      <c r="BI35" s="303"/>
      <c r="BJ35" s="306"/>
      <c r="BK35" s="306"/>
      <c r="BL35" s="300"/>
      <c r="BM35" s="294"/>
      <c r="BN35" s="294"/>
      <c r="BO35" s="297"/>
      <c r="BP35" s="300"/>
      <c r="BQ35" s="294"/>
      <c r="BR35" s="294"/>
      <c r="BS35" s="297"/>
      <c r="BT35" s="303"/>
      <c r="BU35" s="303"/>
    </row>
    <row r="36" spans="1:73" s="132" customFormat="1" ht="57" customHeight="1" x14ac:dyDescent="0.3">
      <c r="A36" s="93">
        <v>33</v>
      </c>
      <c r="B36" s="93">
        <v>43750</v>
      </c>
      <c r="C36" s="95" t="s">
        <v>84</v>
      </c>
      <c r="D36" s="95" t="s">
        <v>81</v>
      </c>
      <c r="E36" s="95">
        <v>40000</v>
      </c>
      <c r="F36" s="93">
        <v>0.56000000000000005</v>
      </c>
      <c r="G36" s="103">
        <v>0.28999999999999998</v>
      </c>
      <c r="H36" s="103">
        <v>0.26</v>
      </c>
      <c r="I36" s="103">
        <v>0.219</v>
      </c>
      <c r="J36" s="103">
        <v>0.16900000000000001</v>
      </c>
      <c r="K36" s="103">
        <v>0.11</v>
      </c>
      <c r="L36" s="103">
        <v>8.6999999999999994E-2</v>
      </c>
      <c r="M36" s="103">
        <v>5.7000000000000002E-2</v>
      </c>
      <c r="N36" s="96" t="str">
        <f t="shared" si="0"/>
        <v>0.29,0.26,0.219,0.169,0.11,0.087,0.057</v>
      </c>
      <c r="O36" s="96" t="s">
        <v>59</v>
      </c>
      <c r="P36" s="96"/>
      <c r="Q36" s="94">
        <f t="shared" si="15"/>
        <v>43750</v>
      </c>
      <c r="R36" s="95">
        <f t="shared" si="14"/>
        <v>247</v>
      </c>
      <c r="S36" s="96">
        <f t="shared" si="12"/>
        <v>7.099999999999998E-2</v>
      </c>
      <c r="T36" s="95">
        <f>+T34+1</f>
        <v>17</v>
      </c>
      <c r="U36" s="95">
        <f>+Q36-Q34</f>
        <v>499</v>
      </c>
      <c r="V36" s="95">
        <f>+U36+V34</f>
        <v>7750</v>
      </c>
      <c r="W36" s="97">
        <f>(S36+S34)/2</f>
        <v>7.3999999999999996E-2</v>
      </c>
      <c r="X36" s="97">
        <f t="shared" si="13"/>
        <v>36.925999999999995</v>
      </c>
      <c r="Y36" s="96">
        <f>+Y34+X36</f>
        <v>476.08699999999999</v>
      </c>
      <c r="Z36" s="97" t="e">
        <f t="shared" si="18"/>
        <v>#REF!</v>
      </c>
      <c r="AA36" s="96"/>
      <c r="AB36" s="93">
        <v>0.35</v>
      </c>
      <c r="AC36" s="93">
        <v>0.35</v>
      </c>
      <c r="AD36" s="93">
        <v>0.35</v>
      </c>
      <c r="AE36" s="93" t="s">
        <v>60</v>
      </c>
      <c r="AF36" s="93">
        <f t="shared" si="2"/>
        <v>266.27</v>
      </c>
      <c r="AG36" s="93">
        <f t="shared" si="3"/>
        <v>325.40999999999997</v>
      </c>
      <c r="AH36" s="95" t="str">
        <f t="shared" si="4"/>
        <v>266.27 325.41</v>
      </c>
      <c r="AI36" s="153">
        <v>14.3</v>
      </c>
      <c r="AJ36" s="98">
        <f t="shared" si="5"/>
        <v>86.940000000000012</v>
      </c>
      <c r="AK36" s="98">
        <f t="shared" si="6"/>
        <v>106.25</v>
      </c>
      <c r="AL36" s="95" t="str">
        <f t="shared" si="7"/>
        <v>86.94 106.25</v>
      </c>
      <c r="AM36" s="95">
        <v>150</v>
      </c>
      <c r="AN36" s="95">
        <v>430</v>
      </c>
      <c r="AO36" s="104">
        <v>2348.4</v>
      </c>
      <c r="AP36" s="102">
        <v>323.89999999999998</v>
      </c>
      <c r="AQ36" s="102">
        <v>106.2</v>
      </c>
      <c r="AR36" s="95">
        <v>37.700000000000003</v>
      </c>
      <c r="AS36" s="96">
        <f t="shared" si="8"/>
        <v>1.1299114679552535</v>
      </c>
      <c r="AT36" s="98">
        <f t="shared" si="9"/>
        <v>2653.4840913461176</v>
      </c>
      <c r="AU36" s="98">
        <f t="shared" si="10"/>
        <v>245.96339699999996</v>
      </c>
      <c r="AV36" s="98">
        <f t="shared" si="11"/>
        <v>82.382480000000015</v>
      </c>
      <c r="AW36" s="295">
        <v>2364.1999999999998</v>
      </c>
      <c r="AX36" s="295">
        <v>246.3</v>
      </c>
      <c r="AY36" s="295">
        <v>82.4</v>
      </c>
      <c r="AZ36" s="298">
        <v>1.8880000000000001E-4</v>
      </c>
      <c r="BA36" s="292">
        <f>AZ36*10^6</f>
        <v>188.8</v>
      </c>
      <c r="BB36" s="292">
        <f>(1/($BJ$36*10^6/(0.711*10^-4*(1/AW36)^0.854))^(1/3.89))*10^6</f>
        <v>133.28666777710052</v>
      </c>
      <c r="BC36" s="295" t="str">
        <f>IF(BA36&lt;BB36,"Safe","Unsafe")</f>
        <v>Unsafe</v>
      </c>
      <c r="BD36" s="298">
        <v>2.853E-4</v>
      </c>
      <c r="BE36" s="292">
        <f>BD36*10^6</f>
        <v>285.3</v>
      </c>
      <c r="BF36" s="292">
        <f>(1/((($BJ$36*10^6/(1.41*10^-8)))^(1/4.5337)))*10^6</f>
        <v>311.73824823485893</v>
      </c>
      <c r="BG36" s="295" t="str">
        <f>IF(BE36&lt;BF36,"Safe","Unsafe")</f>
        <v>Safe</v>
      </c>
      <c r="BH36" s="301">
        <f>(0.711*10^-4*(1/AZ36)^3.89*(1/AW20)^0.854)/10^6</f>
        <v>28.692654255604683</v>
      </c>
      <c r="BI36" s="301">
        <f t="shared" ref="BI36:BI57" si="19">(1.41*10^-8*(1/BD36)^4.5337)/10^6</f>
        <v>165.88895466775332</v>
      </c>
      <c r="BJ36" s="304">
        <v>111</v>
      </c>
      <c r="BK36" s="304">
        <v>80</v>
      </c>
      <c r="BL36" s="298">
        <v>1.2010000000000001E-4</v>
      </c>
      <c r="BM36" s="292">
        <f>BL36*10^6</f>
        <v>120.10000000000001</v>
      </c>
      <c r="BN36" s="292">
        <f>BB36</f>
        <v>133.28666777710052</v>
      </c>
      <c r="BO36" s="295" t="str">
        <f>IF(BM36&lt;BN36,"Safe","Unsafe")</f>
        <v>Safe</v>
      </c>
      <c r="BP36" s="298">
        <v>1.9110000000000001E-4</v>
      </c>
      <c r="BQ36" s="292">
        <f t="shared" ref="BQ36:BQ45" si="20">BP36*10^6</f>
        <v>191.10000000000002</v>
      </c>
      <c r="BR36" s="292">
        <f t="shared" ref="BR36:BR45" si="21">BF36</f>
        <v>311.73824823485893</v>
      </c>
      <c r="BS36" s="295" t="str">
        <f t="shared" ref="BS36:BS45" si="22">IF(BQ36&lt;BR36,"Safe","Unsafe")</f>
        <v>Safe</v>
      </c>
      <c r="BT36" s="301">
        <f>(0.711*10^-4*(1/BL36)^3.89*(1/AW36)^0.854)/10^6</f>
        <v>166.46425215371374</v>
      </c>
      <c r="BU36" s="301">
        <f t="shared" ref="BU36:BU45" si="23">(1.41*10^-8*(1/BP36)^4.5337)/10^6</f>
        <v>1020.6281342383591</v>
      </c>
    </row>
    <row r="37" spans="1:73" s="132" customFormat="1" ht="60" customHeight="1" x14ac:dyDescent="0.3">
      <c r="A37" s="126">
        <v>34</v>
      </c>
      <c r="B37" s="126">
        <v>44006</v>
      </c>
      <c r="C37" s="128" t="s">
        <v>12</v>
      </c>
      <c r="D37" s="128"/>
      <c r="E37" s="128">
        <v>40000</v>
      </c>
      <c r="F37" s="126">
        <v>0.56000000000000005</v>
      </c>
      <c r="G37" s="134">
        <v>0.21</v>
      </c>
      <c r="H37" s="134">
        <v>0.184</v>
      </c>
      <c r="I37" s="134">
        <v>0.17399999999999999</v>
      </c>
      <c r="J37" s="134">
        <v>0.13600000000000001</v>
      </c>
      <c r="K37" s="134">
        <v>9.1999999999999998E-2</v>
      </c>
      <c r="L37" s="134">
        <v>8.5000000000000006E-2</v>
      </c>
      <c r="M37" s="134">
        <v>5.8000000000000003E-2</v>
      </c>
      <c r="N37" s="129" t="str">
        <f t="shared" si="0"/>
        <v>0.21,0.184,0.174,0.136,0.092,0.085,0.058</v>
      </c>
      <c r="O37" s="129" t="s">
        <v>59</v>
      </c>
      <c r="P37" s="129"/>
      <c r="Q37" s="127">
        <f t="shared" si="15"/>
        <v>44006</v>
      </c>
      <c r="R37" s="128">
        <f t="shared" si="14"/>
        <v>256</v>
      </c>
      <c r="S37" s="129"/>
      <c r="T37" s="128"/>
      <c r="U37" s="128"/>
      <c r="V37" s="128"/>
      <c r="W37" s="130"/>
      <c r="X37" s="130"/>
      <c r="Y37" s="129"/>
      <c r="Z37" s="130"/>
      <c r="AA37" s="129"/>
      <c r="AB37" s="126">
        <v>0.35</v>
      </c>
      <c r="AC37" s="126">
        <v>0.35</v>
      </c>
      <c r="AD37" s="126">
        <v>0.35</v>
      </c>
      <c r="AE37" s="126" t="s">
        <v>60</v>
      </c>
      <c r="AF37" s="126">
        <f t="shared" si="2"/>
        <v>266.27</v>
      </c>
      <c r="AG37" s="126">
        <f t="shared" si="3"/>
        <v>325.40999999999997</v>
      </c>
      <c r="AH37" s="128" t="str">
        <f t="shared" si="4"/>
        <v>266.27 325.41</v>
      </c>
      <c r="AI37" s="166">
        <v>14.3</v>
      </c>
      <c r="AJ37" s="131">
        <f t="shared" si="5"/>
        <v>86.940000000000012</v>
      </c>
      <c r="AK37" s="131">
        <f t="shared" si="6"/>
        <v>106.25</v>
      </c>
      <c r="AL37" s="128" t="str">
        <f t="shared" si="7"/>
        <v>86.94 106.25</v>
      </c>
      <c r="AM37" s="128">
        <v>150</v>
      </c>
      <c r="AN37" s="128">
        <v>430</v>
      </c>
      <c r="AO37" s="167">
        <v>2393.5</v>
      </c>
      <c r="AP37" s="125">
        <v>324.3</v>
      </c>
      <c r="AQ37" s="125">
        <v>106.2</v>
      </c>
      <c r="AR37" s="128">
        <v>34.9</v>
      </c>
      <c r="AS37" s="129">
        <f t="shared" si="8"/>
        <v>0.99559263798999886</v>
      </c>
      <c r="AT37" s="131">
        <f t="shared" si="9"/>
        <v>2382.9509790290622</v>
      </c>
      <c r="AU37" s="131">
        <f t="shared" si="10"/>
        <v>246.26897299999999</v>
      </c>
      <c r="AV37" s="131">
        <f t="shared" si="11"/>
        <v>82.382480000000015</v>
      </c>
      <c r="AW37" s="296"/>
      <c r="AX37" s="296"/>
      <c r="AY37" s="296"/>
      <c r="AZ37" s="299"/>
      <c r="BA37" s="293"/>
      <c r="BB37" s="293"/>
      <c r="BC37" s="296"/>
      <c r="BD37" s="299"/>
      <c r="BE37" s="293"/>
      <c r="BF37" s="293"/>
      <c r="BG37" s="296"/>
      <c r="BH37" s="302"/>
      <c r="BI37" s="302"/>
      <c r="BJ37" s="305"/>
      <c r="BK37" s="305"/>
      <c r="BL37" s="299"/>
      <c r="BM37" s="293"/>
      <c r="BN37" s="293"/>
      <c r="BO37" s="296"/>
      <c r="BP37" s="299"/>
      <c r="BQ37" s="293"/>
      <c r="BR37" s="293"/>
      <c r="BS37" s="296"/>
      <c r="BT37" s="302"/>
      <c r="BU37" s="302"/>
    </row>
    <row r="38" spans="1:73" s="132" customFormat="1" ht="60" customHeight="1" x14ac:dyDescent="0.3">
      <c r="A38" s="126">
        <v>35</v>
      </c>
      <c r="B38" s="126">
        <v>44250</v>
      </c>
      <c r="C38" s="128" t="s">
        <v>84</v>
      </c>
      <c r="D38" s="128" t="s">
        <v>83</v>
      </c>
      <c r="E38" s="128">
        <v>40000</v>
      </c>
      <c r="F38" s="126">
        <v>0.56000000000000005</v>
      </c>
      <c r="G38" s="129">
        <v>0.28499999999999998</v>
      </c>
      <c r="H38" s="129">
        <v>0.246</v>
      </c>
      <c r="I38" s="129">
        <v>0.19700000000000001</v>
      </c>
      <c r="J38" s="129">
        <v>0.16700000000000001</v>
      </c>
      <c r="K38" s="129">
        <v>0.12</v>
      </c>
      <c r="L38" s="129">
        <v>9.7000000000000003E-2</v>
      </c>
      <c r="M38" s="129">
        <v>6.4000000000000001E-2</v>
      </c>
      <c r="N38" s="129" t="str">
        <f t="shared" si="0"/>
        <v>0.285,0.246,0.197,0.167,0.12,0.097,0.064</v>
      </c>
      <c r="O38" s="129" t="s">
        <v>59</v>
      </c>
      <c r="P38" s="129"/>
      <c r="Q38" s="127">
        <f t="shared" si="15"/>
        <v>44250</v>
      </c>
      <c r="R38" s="128">
        <f t="shared" si="14"/>
        <v>244</v>
      </c>
      <c r="S38" s="129">
        <f t="shared" si="12"/>
        <v>8.7999999999999967E-2</v>
      </c>
      <c r="T38" s="128">
        <f>+T36+1</f>
        <v>18</v>
      </c>
      <c r="U38" s="128">
        <f>+Q38-Q36</f>
        <v>500</v>
      </c>
      <c r="V38" s="128">
        <f>+U38+V36</f>
        <v>8250</v>
      </c>
      <c r="W38" s="130">
        <f>(S38+S36)/2</f>
        <v>7.9499999999999973E-2</v>
      </c>
      <c r="X38" s="130">
        <f t="shared" si="13"/>
        <v>39.749999999999986</v>
      </c>
      <c r="Y38" s="129">
        <f>+Y36+X38</f>
        <v>515.83699999999999</v>
      </c>
      <c r="Z38" s="130" t="e">
        <f t="shared" si="18"/>
        <v>#REF!</v>
      </c>
      <c r="AA38" s="129"/>
      <c r="AB38" s="126">
        <v>0.35</v>
      </c>
      <c r="AC38" s="126">
        <v>0.35</v>
      </c>
      <c r="AD38" s="126">
        <v>0.35</v>
      </c>
      <c r="AE38" s="126" t="s">
        <v>60</v>
      </c>
      <c r="AF38" s="126">
        <f t="shared" si="2"/>
        <v>266.27</v>
      </c>
      <c r="AG38" s="126">
        <f t="shared" si="3"/>
        <v>325.40999999999997</v>
      </c>
      <c r="AH38" s="128" t="str">
        <f t="shared" si="4"/>
        <v>266.27 325.41</v>
      </c>
      <c r="AI38" s="166">
        <v>14.3</v>
      </c>
      <c r="AJ38" s="131">
        <f t="shared" si="5"/>
        <v>86.940000000000012</v>
      </c>
      <c r="AK38" s="131">
        <f t="shared" si="6"/>
        <v>106.25</v>
      </c>
      <c r="AL38" s="128" t="str">
        <f t="shared" si="7"/>
        <v>86.94 106.25</v>
      </c>
      <c r="AM38" s="128">
        <v>150</v>
      </c>
      <c r="AN38" s="128">
        <v>430</v>
      </c>
      <c r="AO38" s="167">
        <v>2379</v>
      </c>
      <c r="AP38" s="125">
        <v>325.39999999999998</v>
      </c>
      <c r="AQ38" s="125">
        <v>106.3</v>
      </c>
      <c r="AR38" s="128">
        <v>38.1</v>
      </c>
      <c r="AS38" s="129">
        <f t="shared" si="8"/>
        <v>1.1511510254828379</v>
      </c>
      <c r="AT38" s="131">
        <f t="shared" si="9"/>
        <v>2738.5882896236712</v>
      </c>
      <c r="AU38" s="131">
        <f t="shared" si="10"/>
        <v>247.10881199999997</v>
      </c>
      <c r="AV38" s="131">
        <f t="shared" si="11"/>
        <v>82.46802000000001</v>
      </c>
      <c r="AW38" s="296"/>
      <c r="AX38" s="296"/>
      <c r="AY38" s="296"/>
      <c r="AZ38" s="299"/>
      <c r="BA38" s="293"/>
      <c r="BB38" s="293"/>
      <c r="BC38" s="296"/>
      <c r="BD38" s="299"/>
      <c r="BE38" s="293"/>
      <c r="BF38" s="293"/>
      <c r="BG38" s="296"/>
      <c r="BH38" s="302"/>
      <c r="BI38" s="302"/>
      <c r="BJ38" s="305"/>
      <c r="BK38" s="305"/>
      <c r="BL38" s="299"/>
      <c r="BM38" s="293"/>
      <c r="BN38" s="293"/>
      <c r="BO38" s="296"/>
      <c r="BP38" s="299"/>
      <c r="BQ38" s="293"/>
      <c r="BR38" s="293"/>
      <c r="BS38" s="296"/>
      <c r="BT38" s="302"/>
      <c r="BU38" s="302"/>
    </row>
    <row r="39" spans="1:73" s="99" customFormat="1" ht="60" customHeight="1" x14ac:dyDescent="0.3">
      <c r="A39" s="93">
        <v>36</v>
      </c>
      <c r="B39" s="93">
        <v>44511</v>
      </c>
      <c r="C39" s="95" t="s">
        <v>12</v>
      </c>
      <c r="D39" s="95"/>
      <c r="E39" s="95">
        <v>40000</v>
      </c>
      <c r="F39" s="93">
        <v>0.56000000000000005</v>
      </c>
      <c r="G39" s="96">
        <v>0.29199999999999998</v>
      </c>
      <c r="H39" s="96">
        <v>0.26</v>
      </c>
      <c r="I39" s="96">
        <v>0.20300000000000001</v>
      </c>
      <c r="J39" s="96">
        <v>0.158</v>
      </c>
      <c r="K39" s="96">
        <v>9.7000000000000003E-2</v>
      </c>
      <c r="L39" s="96">
        <v>7.9000000000000001E-2</v>
      </c>
      <c r="M39" s="96">
        <v>4.9000000000000002E-2</v>
      </c>
      <c r="N39" s="96" t="str">
        <f t="shared" si="0"/>
        <v>0.292,0.26,0.203,0.158,0.097,0.079,0.049</v>
      </c>
      <c r="O39" s="96" t="s">
        <v>59</v>
      </c>
      <c r="P39" s="96"/>
      <c r="Q39" s="94">
        <f t="shared" si="15"/>
        <v>44511</v>
      </c>
      <c r="R39" s="95">
        <f t="shared" si="14"/>
        <v>261</v>
      </c>
      <c r="S39" s="96"/>
      <c r="T39" s="95"/>
      <c r="U39" s="95"/>
      <c r="V39" s="95"/>
      <c r="W39" s="97"/>
      <c r="X39" s="97"/>
      <c r="Y39" s="96"/>
      <c r="Z39" s="97"/>
      <c r="AA39" s="96"/>
      <c r="AB39" s="93">
        <v>0.35</v>
      </c>
      <c r="AC39" s="93">
        <v>0.35</v>
      </c>
      <c r="AD39" s="93">
        <v>0.35</v>
      </c>
      <c r="AE39" s="93" t="s">
        <v>60</v>
      </c>
      <c r="AF39" s="93">
        <f t="shared" si="2"/>
        <v>266.27</v>
      </c>
      <c r="AG39" s="93">
        <f t="shared" si="3"/>
        <v>325.40999999999997</v>
      </c>
      <c r="AH39" s="95" t="str">
        <f t="shared" si="4"/>
        <v>266.27 325.41</v>
      </c>
      <c r="AI39" s="153">
        <v>14.3</v>
      </c>
      <c r="AJ39" s="98">
        <f t="shared" si="5"/>
        <v>86.940000000000012</v>
      </c>
      <c r="AK39" s="98">
        <f t="shared" si="6"/>
        <v>106.25</v>
      </c>
      <c r="AL39" s="95" t="str">
        <f t="shared" si="7"/>
        <v>86.94 106.25</v>
      </c>
      <c r="AM39" s="95">
        <v>150</v>
      </c>
      <c r="AN39" s="95">
        <v>430</v>
      </c>
      <c r="AO39" s="104">
        <v>2364.5</v>
      </c>
      <c r="AP39" s="102">
        <v>324.39999999999998</v>
      </c>
      <c r="AQ39" s="102">
        <v>106.2</v>
      </c>
      <c r="AR39" s="95">
        <v>34.966666666666669</v>
      </c>
      <c r="AS39" s="96">
        <f t="shared" si="8"/>
        <v>0.99852795275740425</v>
      </c>
      <c r="AT39" s="98">
        <f t="shared" si="9"/>
        <v>2361.0193442948826</v>
      </c>
      <c r="AU39" s="98">
        <f t="shared" si="10"/>
        <v>246.34535199999996</v>
      </c>
      <c r="AV39" s="98">
        <f t="shared" si="11"/>
        <v>82.382480000000015</v>
      </c>
      <c r="AW39" s="296"/>
      <c r="AX39" s="296"/>
      <c r="AY39" s="296"/>
      <c r="AZ39" s="299"/>
      <c r="BA39" s="293"/>
      <c r="BB39" s="293"/>
      <c r="BC39" s="296"/>
      <c r="BD39" s="299"/>
      <c r="BE39" s="293"/>
      <c r="BF39" s="293"/>
      <c r="BG39" s="296"/>
      <c r="BH39" s="302"/>
      <c r="BI39" s="302"/>
      <c r="BJ39" s="305"/>
      <c r="BK39" s="305"/>
      <c r="BL39" s="299"/>
      <c r="BM39" s="293"/>
      <c r="BN39" s="293"/>
      <c r="BO39" s="296"/>
      <c r="BP39" s="299"/>
      <c r="BQ39" s="293"/>
      <c r="BR39" s="293"/>
      <c r="BS39" s="296"/>
      <c r="BT39" s="302"/>
      <c r="BU39" s="302"/>
    </row>
    <row r="40" spans="1:73" s="99" customFormat="1" ht="60" customHeight="1" x14ac:dyDescent="0.3">
      <c r="A40" s="93">
        <v>37</v>
      </c>
      <c r="B40" s="93">
        <v>44774</v>
      </c>
      <c r="C40" s="95" t="s">
        <v>12</v>
      </c>
      <c r="D40" s="95"/>
      <c r="E40" s="95">
        <v>40000</v>
      </c>
      <c r="F40" s="93">
        <v>0.56000000000000005</v>
      </c>
      <c r="G40" s="103">
        <v>0.26</v>
      </c>
      <c r="H40" s="103">
        <v>0.23799999999999999</v>
      </c>
      <c r="I40" s="103">
        <v>0.20499999999999999</v>
      </c>
      <c r="J40" s="103">
        <v>0.16500000000000001</v>
      </c>
      <c r="K40" s="103">
        <v>0.11700000000000001</v>
      </c>
      <c r="L40" s="103">
        <v>9.6000000000000002E-2</v>
      </c>
      <c r="M40" s="103">
        <v>7.0000000000000007E-2</v>
      </c>
      <c r="N40" s="96" t="str">
        <f t="shared" si="0"/>
        <v>0.26,0.238,0.205,0.165,0.117,0.096,0.07</v>
      </c>
      <c r="O40" s="96" t="s">
        <v>59</v>
      </c>
      <c r="P40" s="96"/>
      <c r="Q40" s="94">
        <f t="shared" si="15"/>
        <v>44774</v>
      </c>
      <c r="R40" s="95" t="e">
        <f>+Q40-#REF!</f>
        <v>#REF!</v>
      </c>
      <c r="S40" s="96"/>
      <c r="T40" s="95"/>
      <c r="U40" s="95"/>
      <c r="V40" s="95"/>
      <c r="W40" s="97"/>
      <c r="X40" s="97"/>
      <c r="Y40" s="96"/>
      <c r="Z40" s="97"/>
      <c r="AA40" s="96"/>
      <c r="AB40" s="93">
        <v>0.35</v>
      </c>
      <c r="AC40" s="93">
        <v>0.35</v>
      </c>
      <c r="AD40" s="93">
        <v>0.35</v>
      </c>
      <c r="AE40" s="93" t="s">
        <v>60</v>
      </c>
      <c r="AF40" s="93">
        <f t="shared" si="2"/>
        <v>266.27</v>
      </c>
      <c r="AG40" s="93">
        <f t="shared" si="3"/>
        <v>325.40999999999997</v>
      </c>
      <c r="AH40" s="95" t="str">
        <f t="shared" si="4"/>
        <v>266.27 325.41</v>
      </c>
      <c r="AI40" s="153">
        <v>14.3</v>
      </c>
      <c r="AJ40" s="98">
        <f t="shared" si="5"/>
        <v>86.940000000000012</v>
      </c>
      <c r="AK40" s="98">
        <f t="shared" si="6"/>
        <v>106.25</v>
      </c>
      <c r="AL40" s="95" t="str">
        <f t="shared" si="7"/>
        <v>86.94 106.25</v>
      </c>
      <c r="AM40" s="95">
        <v>150</v>
      </c>
      <c r="AN40" s="95">
        <v>430</v>
      </c>
      <c r="AO40" s="104">
        <v>2380.6</v>
      </c>
      <c r="AP40" s="102">
        <v>324.89999999999998</v>
      </c>
      <c r="AQ40" s="102">
        <v>106.3</v>
      </c>
      <c r="AR40" s="95">
        <v>34.9</v>
      </c>
      <c r="AS40" s="96">
        <f t="shared" si="8"/>
        <v>0.99559263798999886</v>
      </c>
      <c r="AT40" s="98">
        <f t="shared" si="9"/>
        <v>2370.1078339989913</v>
      </c>
      <c r="AU40" s="98">
        <f t="shared" si="10"/>
        <v>246.72715700000001</v>
      </c>
      <c r="AV40" s="98">
        <f t="shared" si="11"/>
        <v>82.46802000000001</v>
      </c>
      <c r="AW40" s="296"/>
      <c r="AX40" s="296"/>
      <c r="AY40" s="296"/>
      <c r="AZ40" s="299"/>
      <c r="BA40" s="293"/>
      <c r="BB40" s="293"/>
      <c r="BC40" s="296"/>
      <c r="BD40" s="299"/>
      <c r="BE40" s="293"/>
      <c r="BF40" s="293"/>
      <c r="BG40" s="296"/>
      <c r="BH40" s="302"/>
      <c r="BI40" s="302"/>
      <c r="BJ40" s="305"/>
      <c r="BK40" s="305"/>
      <c r="BL40" s="299"/>
      <c r="BM40" s="293"/>
      <c r="BN40" s="293"/>
      <c r="BO40" s="296"/>
      <c r="BP40" s="299"/>
      <c r="BQ40" s="293"/>
      <c r="BR40" s="293"/>
      <c r="BS40" s="296"/>
      <c r="BT40" s="302"/>
      <c r="BU40" s="302"/>
    </row>
    <row r="41" spans="1:73" s="99" customFormat="1" ht="60" customHeight="1" x14ac:dyDescent="0.3">
      <c r="A41" s="93">
        <v>38</v>
      </c>
      <c r="B41" s="93">
        <v>45013</v>
      </c>
      <c r="C41" s="95" t="s">
        <v>84</v>
      </c>
      <c r="D41" s="95" t="s">
        <v>83</v>
      </c>
      <c r="E41" s="95">
        <v>40000</v>
      </c>
      <c r="F41" s="93">
        <v>0.56000000000000005</v>
      </c>
      <c r="G41" s="96">
        <v>0.20400000000000001</v>
      </c>
      <c r="H41" s="96">
        <v>0.186</v>
      </c>
      <c r="I41" s="96">
        <v>0.16200000000000001</v>
      </c>
      <c r="J41" s="96">
        <v>0.13</v>
      </c>
      <c r="K41" s="96">
        <v>9.1999999999999998E-2</v>
      </c>
      <c r="L41" s="96">
        <v>7.5999999999999998E-2</v>
      </c>
      <c r="M41" s="96">
        <v>5.5E-2</v>
      </c>
      <c r="N41" s="96" t="str">
        <f t="shared" si="0"/>
        <v>0.204,0.186,0.162,0.13,0.092,0.076,0.055</v>
      </c>
      <c r="O41" s="96" t="s">
        <v>59</v>
      </c>
      <c r="P41" s="96"/>
      <c r="Q41" s="94">
        <f t="shared" si="15"/>
        <v>45013</v>
      </c>
      <c r="R41" s="95">
        <f t="shared" si="14"/>
        <v>239</v>
      </c>
      <c r="S41" s="96">
        <f t="shared" si="12"/>
        <v>4.200000000000001E-2</v>
      </c>
      <c r="T41" s="95" t="e">
        <f>+#REF!+1</f>
        <v>#REF!</v>
      </c>
      <c r="U41" s="95" t="e">
        <f>+Q41-#REF!</f>
        <v>#REF!</v>
      </c>
      <c r="V41" s="95" t="e">
        <f>+U41+#REF!</f>
        <v>#REF!</v>
      </c>
      <c r="W41" s="97" t="e">
        <f>(S41+#REF!)/2</f>
        <v>#REF!</v>
      </c>
      <c r="X41" s="97" t="e">
        <f t="shared" si="13"/>
        <v>#REF!</v>
      </c>
      <c r="Y41" s="96" t="e">
        <f>+#REF!+X41</f>
        <v>#REF!</v>
      </c>
      <c r="Z41" s="97" t="e">
        <f t="shared" si="18"/>
        <v>#REF!</v>
      </c>
      <c r="AA41" s="96"/>
      <c r="AB41" s="93">
        <v>0.35</v>
      </c>
      <c r="AC41" s="93">
        <v>0.35</v>
      </c>
      <c r="AD41" s="93">
        <v>0.35</v>
      </c>
      <c r="AE41" s="93" t="s">
        <v>60</v>
      </c>
      <c r="AF41" s="93">
        <f t="shared" si="2"/>
        <v>296.27999999999997</v>
      </c>
      <c r="AG41" s="93">
        <f t="shared" si="3"/>
        <v>362.13</v>
      </c>
      <c r="AH41" s="95" t="str">
        <f t="shared" si="4"/>
        <v>296.28 362.13</v>
      </c>
      <c r="AI41" s="153">
        <v>16.899999999999999</v>
      </c>
      <c r="AJ41" s="98">
        <f t="shared" si="5"/>
        <v>96.740000000000009</v>
      </c>
      <c r="AK41" s="98">
        <f t="shared" si="6"/>
        <v>118.24000000000001</v>
      </c>
      <c r="AL41" s="95" t="str">
        <f t="shared" si="7"/>
        <v>96.74 118.24</v>
      </c>
      <c r="AM41" s="95">
        <v>150</v>
      </c>
      <c r="AN41" s="95">
        <v>430</v>
      </c>
      <c r="AO41" s="102">
        <v>2387.1</v>
      </c>
      <c r="AP41" s="102">
        <v>361.3</v>
      </c>
      <c r="AQ41" s="102">
        <v>118.2</v>
      </c>
      <c r="AR41" s="95">
        <v>35.1</v>
      </c>
      <c r="AS41" s="96">
        <f t="shared" si="8"/>
        <v>1.004433814592518</v>
      </c>
      <c r="AT41" s="98">
        <f t="shared" si="9"/>
        <v>2397.6839588137996</v>
      </c>
      <c r="AU41" s="98">
        <f t="shared" si="10"/>
        <v>274.11961300000002</v>
      </c>
      <c r="AV41" s="98">
        <f t="shared" si="11"/>
        <v>92.647280000000009</v>
      </c>
      <c r="AW41" s="296"/>
      <c r="AX41" s="296"/>
      <c r="AY41" s="296"/>
      <c r="AZ41" s="299"/>
      <c r="BA41" s="293"/>
      <c r="BB41" s="293"/>
      <c r="BC41" s="296"/>
      <c r="BD41" s="299"/>
      <c r="BE41" s="293"/>
      <c r="BF41" s="293"/>
      <c r="BG41" s="296"/>
      <c r="BH41" s="302"/>
      <c r="BI41" s="302"/>
      <c r="BJ41" s="305"/>
      <c r="BK41" s="305"/>
      <c r="BL41" s="299"/>
      <c r="BM41" s="293"/>
      <c r="BN41" s="293"/>
      <c r="BO41" s="296"/>
      <c r="BP41" s="299"/>
      <c r="BQ41" s="293"/>
      <c r="BR41" s="293"/>
      <c r="BS41" s="296"/>
      <c r="BT41" s="302"/>
      <c r="BU41" s="302"/>
    </row>
    <row r="42" spans="1:73" s="99" customFormat="1" ht="60" customHeight="1" x14ac:dyDescent="0.3">
      <c r="A42" s="93">
        <v>39</v>
      </c>
      <c r="B42" s="93">
        <v>45249</v>
      </c>
      <c r="C42" s="95" t="s">
        <v>12</v>
      </c>
      <c r="D42" s="95"/>
      <c r="E42" s="95">
        <v>40000</v>
      </c>
      <c r="F42" s="93">
        <v>0.56000000000000005</v>
      </c>
      <c r="G42" s="96">
        <v>0.16400000000000001</v>
      </c>
      <c r="H42" s="96">
        <v>0.124</v>
      </c>
      <c r="I42" s="96">
        <v>0.105</v>
      </c>
      <c r="J42" s="96">
        <v>8.1000000000000003E-2</v>
      </c>
      <c r="K42" s="96">
        <v>5.6000000000000001E-2</v>
      </c>
      <c r="L42" s="96">
        <v>4.7E-2</v>
      </c>
      <c r="M42" s="96">
        <v>3.4000000000000002E-2</v>
      </c>
      <c r="N42" s="96" t="str">
        <f t="shared" si="0"/>
        <v>0.164,0.124,0.105,0.081,0.056,0.047,0.034</v>
      </c>
      <c r="O42" s="96" t="s">
        <v>59</v>
      </c>
      <c r="P42" s="96"/>
      <c r="Q42" s="94">
        <f t="shared" si="15"/>
        <v>45249</v>
      </c>
      <c r="R42" s="95">
        <f t="shared" si="14"/>
        <v>236</v>
      </c>
      <c r="S42" s="96"/>
      <c r="T42" s="95"/>
      <c r="U42" s="95"/>
      <c r="V42" s="95"/>
      <c r="W42" s="97"/>
      <c r="X42" s="97"/>
      <c r="Y42" s="96"/>
      <c r="Z42" s="97"/>
      <c r="AA42" s="96"/>
      <c r="AB42" s="93">
        <v>0.35</v>
      </c>
      <c r="AC42" s="93">
        <v>0.35</v>
      </c>
      <c r="AD42" s="93">
        <v>0.35</v>
      </c>
      <c r="AE42" s="93" t="s">
        <v>60</v>
      </c>
      <c r="AF42" s="93">
        <f t="shared" si="2"/>
        <v>296.27999999999997</v>
      </c>
      <c r="AG42" s="93">
        <f t="shared" si="3"/>
        <v>362.13</v>
      </c>
      <c r="AH42" s="95" t="str">
        <f t="shared" si="4"/>
        <v>296.28 362.13</v>
      </c>
      <c r="AI42" s="153">
        <v>16.899999999999999</v>
      </c>
      <c r="AJ42" s="98">
        <f t="shared" si="5"/>
        <v>96.740000000000009</v>
      </c>
      <c r="AK42" s="98">
        <f t="shared" si="6"/>
        <v>118.24000000000001</v>
      </c>
      <c r="AL42" s="95" t="str">
        <f t="shared" si="7"/>
        <v>96.74 118.24</v>
      </c>
      <c r="AM42" s="95">
        <v>150</v>
      </c>
      <c r="AN42" s="95">
        <v>430</v>
      </c>
      <c r="AO42" s="102">
        <v>2390.3000000000002</v>
      </c>
      <c r="AP42" s="102">
        <v>361.4</v>
      </c>
      <c r="AQ42" s="102">
        <v>118.2</v>
      </c>
      <c r="AR42" s="95">
        <v>34.6</v>
      </c>
      <c r="AS42" s="96">
        <f t="shared" si="8"/>
        <v>0.9825267439662998</v>
      </c>
      <c r="AT42" s="98">
        <f t="shared" si="9"/>
        <v>2348.5336761026465</v>
      </c>
      <c r="AU42" s="98">
        <f t="shared" si="10"/>
        <v>274.19377200000002</v>
      </c>
      <c r="AV42" s="98">
        <f t="shared" si="11"/>
        <v>92.647280000000009</v>
      </c>
      <c r="AW42" s="296"/>
      <c r="AX42" s="296"/>
      <c r="AY42" s="296"/>
      <c r="AZ42" s="299"/>
      <c r="BA42" s="293"/>
      <c r="BB42" s="293"/>
      <c r="BC42" s="296"/>
      <c r="BD42" s="299"/>
      <c r="BE42" s="293"/>
      <c r="BF42" s="293"/>
      <c r="BG42" s="296"/>
      <c r="BH42" s="302"/>
      <c r="BI42" s="302"/>
      <c r="BJ42" s="305"/>
      <c r="BK42" s="305"/>
      <c r="BL42" s="299"/>
      <c r="BM42" s="293"/>
      <c r="BN42" s="293"/>
      <c r="BO42" s="296"/>
      <c r="BP42" s="299"/>
      <c r="BQ42" s="293"/>
      <c r="BR42" s="293"/>
      <c r="BS42" s="296"/>
      <c r="BT42" s="302"/>
      <c r="BU42" s="302"/>
    </row>
    <row r="43" spans="1:73" s="132" customFormat="1" ht="60" customHeight="1" x14ac:dyDescent="0.3">
      <c r="A43" s="126">
        <v>40</v>
      </c>
      <c r="B43" s="126">
        <v>45505</v>
      </c>
      <c r="C43" s="128" t="s">
        <v>84</v>
      </c>
      <c r="D43" s="128" t="s">
        <v>81</v>
      </c>
      <c r="E43" s="128">
        <v>40000</v>
      </c>
      <c r="F43" s="126">
        <v>0.56000000000000005</v>
      </c>
      <c r="G43" s="129">
        <v>0.248</v>
      </c>
      <c r="H43" s="129">
        <v>0.214</v>
      </c>
      <c r="I43" s="129">
        <v>0.17599999999999999</v>
      </c>
      <c r="J43" s="129">
        <v>0.156</v>
      </c>
      <c r="K43" s="129">
        <v>9.7000000000000003E-2</v>
      </c>
      <c r="L43" s="129">
        <v>7.2999999999999995E-2</v>
      </c>
      <c r="M43" s="129">
        <v>4.9000000000000002E-2</v>
      </c>
      <c r="N43" s="129" t="str">
        <f t="shared" si="0"/>
        <v>0.248,0.214,0.176,0.156,0.097,0.073,0.049</v>
      </c>
      <c r="O43" s="129" t="s">
        <v>59</v>
      </c>
      <c r="P43" s="129"/>
      <c r="Q43" s="127">
        <f t="shared" si="15"/>
        <v>45505</v>
      </c>
      <c r="R43" s="128">
        <f t="shared" si="14"/>
        <v>256</v>
      </c>
      <c r="S43" s="129">
        <f t="shared" si="12"/>
        <v>7.2000000000000008E-2</v>
      </c>
      <c r="T43" s="128" t="e">
        <f>+T41+1</f>
        <v>#REF!</v>
      </c>
      <c r="U43" s="128">
        <f>+Q43-Q41</f>
        <v>492</v>
      </c>
      <c r="V43" s="128" t="e">
        <f>+U43+V41</f>
        <v>#REF!</v>
      </c>
      <c r="W43" s="130">
        <f>(S43+S41)/2</f>
        <v>5.7000000000000009E-2</v>
      </c>
      <c r="X43" s="130">
        <f t="shared" si="13"/>
        <v>28.044000000000004</v>
      </c>
      <c r="Y43" s="129" t="e">
        <f>+Y41+X43</f>
        <v>#REF!</v>
      </c>
      <c r="Z43" s="130" t="e">
        <f t="shared" si="18"/>
        <v>#REF!</v>
      </c>
      <c r="AA43" s="129"/>
      <c r="AB43" s="126">
        <v>0.35</v>
      </c>
      <c r="AC43" s="126">
        <v>0.35</v>
      </c>
      <c r="AD43" s="126">
        <v>0.35</v>
      </c>
      <c r="AE43" s="126" t="s">
        <v>60</v>
      </c>
      <c r="AF43" s="126">
        <f t="shared" si="2"/>
        <v>296.27999999999997</v>
      </c>
      <c r="AG43" s="126">
        <f t="shared" si="3"/>
        <v>362.13</v>
      </c>
      <c r="AH43" s="128" t="str">
        <f t="shared" si="4"/>
        <v>296.28 362.13</v>
      </c>
      <c r="AI43" s="166">
        <v>16.899999999999999</v>
      </c>
      <c r="AJ43" s="131">
        <f t="shared" si="5"/>
        <v>96.740000000000009</v>
      </c>
      <c r="AK43" s="131">
        <f t="shared" si="6"/>
        <v>118.24000000000001</v>
      </c>
      <c r="AL43" s="128" t="str">
        <f t="shared" si="7"/>
        <v>96.74 118.24</v>
      </c>
      <c r="AM43" s="128">
        <v>150</v>
      </c>
      <c r="AN43" s="128">
        <v>430</v>
      </c>
      <c r="AO43" s="125">
        <v>2387.1</v>
      </c>
      <c r="AP43" s="125">
        <v>361.7</v>
      </c>
      <c r="AQ43" s="125">
        <v>118.2</v>
      </c>
      <c r="AR43" s="128">
        <v>35.4</v>
      </c>
      <c r="AS43" s="129">
        <f t="shared" si="8"/>
        <v>1.0178965607717769</v>
      </c>
      <c r="AT43" s="131">
        <f t="shared" si="9"/>
        <v>2429.8208802183085</v>
      </c>
      <c r="AU43" s="131">
        <f t="shared" si="10"/>
        <v>274.41621300000003</v>
      </c>
      <c r="AV43" s="131">
        <f t="shared" si="11"/>
        <v>92.647280000000009</v>
      </c>
      <c r="AW43" s="296"/>
      <c r="AX43" s="296"/>
      <c r="AY43" s="296"/>
      <c r="AZ43" s="299"/>
      <c r="BA43" s="293"/>
      <c r="BB43" s="293"/>
      <c r="BC43" s="296"/>
      <c r="BD43" s="299"/>
      <c r="BE43" s="293"/>
      <c r="BF43" s="293"/>
      <c r="BG43" s="296"/>
      <c r="BH43" s="302"/>
      <c r="BI43" s="302"/>
      <c r="BJ43" s="305"/>
      <c r="BK43" s="305"/>
      <c r="BL43" s="299"/>
      <c r="BM43" s="293"/>
      <c r="BN43" s="293"/>
      <c r="BO43" s="296"/>
      <c r="BP43" s="299"/>
      <c r="BQ43" s="293"/>
      <c r="BR43" s="293"/>
      <c r="BS43" s="296"/>
      <c r="BT43" s="302"/>
      <c r="BU43" s="302"/>
    </row>
    <row r="44" spans="1:73" s="99" customFormat="1" ht="60" customHeight="1" x14ac:dyDescent="0.3">
      <c r="A44" s="93">
        <v>41</v>
      </c>
      <c r="B44" s="93">
        <v>45757</v>
      </c>
      <c r="C44" s="95" t="s">
        <v>12</v>
      </c>
      <c r="D44" s="95"/>
      <c r="E44" s="95">
        <v>40000</v>
      </c>
      <c r="F44" s="93">
        <v>0.56000000000000005</v>
      </c>
      <c r="G44" s="96">
        <v>0.313</v>
      </c>
      <c r="H44" s="96">
        <v>0.28200000000000003</v>
      </c>
      <c r="I44" s="96">
        <v>0.21199999999999999</v>
      </c>
      <c r="J44" s="96">
        <v>0.14699999999999999</v>
      </c>
      <c r="K44" s="96">
        <v>8.1000000000000003E-2</v>
      </c>
      <c r="L44" s="96">
        <v>6.0999999999999999E-2</v>
      </c>
      <c r="M44" s="96">
        <v>3.7999999999999999E-2</v>
      </c>
      <c r="N44" s="96" t="str">
        <f t="shared" si="0"/>
        <v>0.313,0.282,0.212,0.147,0.081,0.061,0.038</v>
      </c>
      <c r="O44" s="96" t="s">
        <v>59</v>
      </c>
      <c r="P44" s="96"/>
      <c r="Q44" s="94">
        <f t="shared" si="15"/>
        <v>45757</v>
      </c>
      <c r="R44" s="95">
        <f t="shared" si="14"/>
        <v>252</v>
      </c>
      <c r="S44" s="96"/>
      <c r="T44" s="95"/>
      <c r="U44" s="95"/>
      <c r="V44" s="95"/>
      <c r="W44" s="97"/>
      <c r="X44" s="97"/>
      <c r="Y44" s="96"/>
      <c r="Z44" s="97"/>
      <c r="AA44" s="96"/>
      <c r="AB44" s="93">
        <v>0.35</v>
      </c>
      <c r="AC44" s="93">
        <v>0.35</v>
      </c>
      <c r="AD44" s="93">
        <v>0.35</v>
      </c>
      <c r="AE44" s="93" t="s">
        <v>60</v>
      </c>
      <c r="AF44" s="93">
        <f t="shared" si="2"/>
        <v>296.27999999999997</v>
      </c>
      <c r="AG44" s="93">
        <f t="shared" si="3"/>
        <v>362.13</v>
      </c>
      <c r="AH44" s="95" t="str">
        <f t="shared" si="4"/>
        <v>296.28 362.13</v>
      </c>
      <c r="AI44" s="153">
        <v>16.899999999999999</v>
      </c>
      <c r="AJ44" s="98">
        <f t="shared" si="5"/>
        <v>96.740000000000009</v>
      </c>
      <c r="AK44" s="98">
        <f t="shared" si="6"/>
        <v>118.24000000000001</v>
      </c>
      <c r="AL44" s="95" t="str">
        <f t="shared" si="7"/>
        <v>96.74 118.24</v>
      </c>
      <c r="AM44" s="95">
        <v>150</v>
      </c>
      <c r="AN44" s="95">
        <v>430</v>
      </c>
      <c r="AO44" s="102">
        <v>2380.6</v>
      </c>
      <c r="AP44" s="102">
        <v>357.9</v>
      </c>
      <c r="AQ44" s="102">
        <v>118.2</v>
      </c>
      <c r="AR44" s="95">
        <v>35.700000000000003</v>
      </c>
      <c r="AS44" s="96">
        <f t="shared" si="8"/>
        <v>1.0316068309868964</v>
      </c>
      <c r="AT44" s="98">
        <f t="shared" si="9"/>
        <v>2455.8432218474054</v>
      </c>
      <c r="AU44" s="98">
        <f t="shared" si="10"/>
        <v>271.59463699999998</v>
      </c>
      <c r="AV44" s="98">
        <f t="shared" si="11"/>
        <v>92.647280000000009</v>
      </c>
      <c r="AW44" s="297"/>
      <c r="AX44" s="297"/>
      <c r="AY44" s="297"/>
      <c r="AZ44" s="300"/>
      <c r="BA44" s="294"/>
      <c r="BB44" s="294"/>
      <c r="BC44" s="297"/>
      <c r="BD44" s="300"/>
      <c r="BE44" s="294"/>
      <c r="BF44" s="294"/>
      <c r="BG44" s="297"/>
      <c r="BH44" s="303"/>
      <c r="BI44" s="303"/>
      <c r="BJ44" s="306"/>
      <c r="BK44" s="306"/>
      <c r="BL44" s="300"/>
      <c r="BM44" s="294"/>
      <c r="BN44" s="294"/>
      <c r="BO44" s="297"/>
      <c r="BP44" s="300"/>
      <c r="BQ44" s="294"/>
      <c r="BR44" s="294"/>
      <c r="BS44" s="297"/>
      <c r="BT44" s="303"/>
      <c r="BU44" s="303"/>
    </row>
    <row r="45" spans="1:73" s="99" customFormat="1" ht="60" customHeight="1" x14ac:dyDescent="0.3">
      <c r="A45" s="93">
        <v>42</v>
      </c>
      <c r="B45" s="93">
        <v>46007</v>
      </c>
      <c r="C45" s="95" t="s">
        <v>84</v>
      </c>
      <c r="D45" s="95" t="s">
        <v>81</v>
      </c>
      <c r="E45" s="95">
        <v>40000</v>
      </c>
      <c r="F45" s="93">
        <v>0.56000000000000005</v>
      </c>
      <c r="G45" s="96">
        <v>0.38</v>
      </c>
      <c r="H45" s="96">
        <v>0.35899999999999999</v>
      </c>
      <c r="I45" s="96">
        <v>0.31</v>
      </c>
      <c r="J45" s="96">
        <v>0.23799999999999999</v>
      </c>
      <c r="K45" s="96">
        <v>0.14899999999999999</v>
      </c>
      <c r="L45" s="96">
        <v>0.114</v>
      </c>
      <c r="M45" s="96">
        <v>7.1000000000000008E-2</v>
      </c>
      <c r="N45" s="96" t="str">
        <f t="shared" si="0"/>
        <v>0.38,0.359,0.31,0.238,0.149,0.114,0.071</v>
      </c>
      <c r="O45" s="96" t="s">
        <v>59</v>
      </c>
      <c r="P45" s="96"/>
      <c r="Q45" s="94">
        <f t="shared" si="15"/>
        <v>46007</v>
      </c>
      <c r="R45" s="95">
        <f t="shared" si="14"/>
        <v>250</v>
      </c>
      <c r="S45" s="96">
        <f t="shared" si="12"/>
        <v>7.0000000000000007E-2</v>
      </c>
      <c r="T45" s="95" t="e">
        <f>+#REF!+1</f>
        <v>#REF!</v>
      </c>
      <c r="U45" s="95" t="e">
        <f>+Q45-#REF!</f>
        <v>#REF!</v>
      </c>
      <c r="V45" s="95" t="e">
        <f>+U45+#REF!</f>
        <v>#REF!</v>
      </c>
      <c r="W45" s="97" t="e">
        <f>(S45+#REF!)/2</f>
        <v>#REF!</v>
      </c>
      <c r="X45" s="97" t="e">
        <f t="shared" si="13"/>
        <v>#REF!</v>
      </c>
      <c r="Y45" s="96" t="e">
        <f>+#REF!+X45</f>
        <v>#REF!</v>
      </c>
      <c r="Z45" s="97" t="e">
        <f t="shared" si="18"/>
        <v>#REF!</v>
      </c>
      <c r="AA45" s="96"/>
      <c r="AB45" s="93">
        <v>0.35</v>
      </c>
      <c r="AC45" s="93">
        <v>0.35</v>
      </c>
      <c r="AD45" s="93">
        <v>0.35</v>
      </c>
      <c r="AE45" s="93" t="s">
        <v>60</v>
      </c>
      <c r="AF45" s="93">
        <f t="shared" si="2"/>
        <v>170.1</v>
      </c>
      <c r="AG45" s="93">
        <f t="shared" si="3"/>
        <v>207.89</v>
      </c>
      <c r="AH45" s="95" t="str">
        <f t="shared" si="4"/>
        <v>170.1 207.89</v>
      </c>
      <c r="AI45" s="153">
        <v>7.1</v>
      </c>
      <c r="AJ45" s="98">
        <f t="shared" si="5"/>
        <v>55.54</v>
      </c>
      <c r="AK45" s="98">
        <f t="shared" si="6"/>
        <v>67.88000000000001</v>
      </c>
      <c r="AL45" s="95" t="str">
        <f t="shared" si="7"/>
        <v>55.54 67.88</v>
      </c>
      <c r="AM45" s="95">
        <v>150</v>
      </c>
      <c r="AN45" s="95">
        <v>430</v>
      </c>
      <c r="AO45" s="104">
        <v>2398.4</v>
      </c>
      <c r="AP45" s="105">
        <v>206.9</v>
      </c>
      <c r="AQ45" s="102">
        <v>67.8</v>
      </c>
      <c r="AR45" s="95">
        <v>34.9</v>
      </c>
      <c r="AS45" s="96">
        <f t="shared" si="8"/>
        <v>0.99559263798999886</v>
      </c>
      <c r="AT45" s="98">
        <f t="shared" si="9"/>
        <v>2387.8293829552135</v>
      </c>
      <c r="AU45" s="98">
        <f t="shared" si="10"/>
        <v>152.46167700000001</v>
      </c>
      <c r="AV45" s="98">
        <f t="shared" si="11"/>
        <v>49.535119999999999</v>
      </c>
      <c r="AW45" s="295">
        <v>2378.1999999999998</v>
      </c>
      <c r="AX45" s="295">
        <v>152.4</v>
      </c>
      <c r="AY45" s="295">
        <v>49.6</v>
      </c>
      <c r="AZ45" s="298">
        <v>2.398E-4</v>
      </c>
      <c r="BA45" s="292">
        <f>AZ45*10^6</f>
        <v>239.8</v>
      </c>
      <c r="BB45" s="292">
        <f>(1/($BJ$45*10^6/(0.711*10^-4*(1/AW45)^0.854))^(1/3.89))*10^6</f>
        <v>133.1140145672928</v>
      </c>
      <c r="BC45" s="295" t="str">
        <f>IF(BA45&lt;BB45,"Safe","Unsafe")</f>
        <v>Unsafe</v>
      </c>
      <c r="BD45" s="298">
        <v>4.215E-4</v>
      </c>
      <c r="BE45" s="292">
        <f>BD45*10^6</f>
        <v>421.5</v>
      </c>
      <c r="BF45" s="292">
        <f>(1/((($BJ$45*10^6/(1.41*10^-8)))^(1/4.5337)))*10^6</f>
        <v>311.73824823485893</v>
      </c>
      <c r="BG45" s="295" t="str">
        <f>IF(BE45&lt;BF45,"Safe","Unsafe")</f>
        <v>Unsafe</v>
      </c>
      <c r="BH45" s="292">
        <f>(0.711*10^-4*(1/AZ45)^3.89*(1/AW45)^0.854)/10^6</f>
        <v>11.244500893284714</v>
      </c>
      <c r="BI45" s="292">
        <f>(1.41*10^-8*(1/BD45)^4.5337)/10^6</f>
        <v>28.273158569313146</v>
      </c>
      <c r="BJ45" s="295">
        <v>111</v>
      </c>
      <c r="BK45" s="295">
        <v>100</v>
      </c>
      <c r="BL45" s="298">
        <v>1.3129999999999999E-4</v>
      </c>
      <c r="BM45" s="292">
        <f t="shared" ref="BM45" si="24">BL45*10^6</f>
        <v>131.29999999999998</v>
      </c>
      <c r="BN45" s="292">
        <f t="shared" ref="BN45" si="25">BB45</f>
        <v>133.1140145672928</v>
      </c>
      <c r="BO45" s="295" t="str">
        <f t="shared" ref="BO45" si="26">IF(BM45&lt;BN45,"Safe","Unsafe")</f>
        <v>Safe</v>
      </c>
      <c r="BP45" s="298">
        <v>2.4420000000000003E-4</v>
      </c>
      <c r="BQ45" s="292">
        <f t="shared" si="20"/>
        <v>244.20000000000002</v>
      </c>
      <c r="BR45" s="292">
        <f t="shared" si="21"/>
        <v>311.73824823485893</v>
      </c>
      <c r="BS45" s="295" t="str">
        <f t="shared" si="22"/>
        <v>Safe</v>
      </c>
      <c r="BT45" s="292">
        <f>(0.711*10^-4*(1/BL45)^3.89*(1/AW45)^0.854)/10^6</f>
        <v>117.08565887447243</v>
      </c>
      <c r="BU45" s="301">
        <f t="shared" si="23"/>
        <v>335.8123127019058</v>
      </c>
    </row>
    <row r="46" spans="1:73" s="99" customFormat="1" ht="60" customHeight="1" x14ac:dyDescent="0.3">
      <c r="A46" s="93">
        <v>43</v>
      </c>
      <c r="B46" s="93">
        <v>46279</v>
      </c>
      <c r="C46" s="95" t="s">
        <v>12</v>
      </c>
      <c r="D46" s="95"/>
      <c r="E46" s="95">
        <v>40000</v>
      </c>
      <c r="F46" s="93">
        <v>0.56000000000000005</v>
      </c>
      <c r="G46" s="96">
        <v>0.32900000000000001</v>
      </c>
      <c r="H46" s="96">
        <v>0.308</v>
      </c>
      <c r="I46" s="96">
        <v>0.26800000000000002</v>
      </c>
      <c r="J46" s="96">
        <v>0.21199999999999999</v>
      </c>
      <c r="K46" s="96">
        <v>0.14000000000000001</v>
      </c>
      <c r="L46" s="96">
        <v>0.113</v>
      </c>
      <c r="M46" s="96">
        <v>7.6999999999999999E-2</v>
      </c>
      <c r="N46" s="96" t="str">
        <f t="shared" si="0"/>
        <v>0.329,0.308,0.268,0.212,0.14,0.113,0.077</v>
      </c>
      <c r="O46" s="96" t="s">
        <v>59</v>
      </c>
      <c r="P46" s="96"/>
      <c r="Q46" s="94">
        <f t="shared" si="15"/>
        <v>46279</v>
      </c>
      <c r="R46" s="95">
        <f t="shared" si="14"/>
        <v>272</v>
      </c>
      <c r="S46" s="96"/>
      <c r="T46" s="95"/>
      <c r="U46" s="95"/>
      <c r="V46" s="95"/>
      <c r="W46" s="97"/>
      <c r="X46" s="97"/>
      <c r="Y46" s="96"/>
      <c r="Z46" s="97"/>
      <c r="AA46" s="96"/>
      <c r="AB46" s="93">
        <v>0.35</v>
      </c>
      <c r="AC46" s="93">
        <v>0.35</v>
      </c>
      <c r="AD46" s="93">
        <v>0.35</v>
      </c>
      <c r="AE46" s="93" t="s">
        <v>60</v>
      </c>
      <c r="AF46" s="93">
        <f t="shared" si="2"/>
        <v>170.1</v>
      </c>
      <c r="AG46" s="93">
        <f t="shared" si="3"/>
        <v>207.89</v>
      </c>
      <c r="AH46" s="95" t="str">
        <f t="shared" si="4"/>
        <v>170.1 207.89</v>
      </c>
      <c r="AI46" s="153">
        <v>7.1</v>
      </c>
      <c r="AJ46" s="98">
        <f t="shared" si="5"/>
        <v>55.54</v>
      </c>
      <c r="AK46" s="98">
        <f t="shared" si="6"/>
        <v>67.88000000000001</v>
      </c>
      <c r="AL46" s="95" t="str">
        <f t="shared" si="7"/>
        <v>55.54 67.88</v>
      </c>
      <c r="AM46" s="95">
        <v>150</v>
      </c>
      <c r="AN46" s="95">
        <v>430</v>
      </c>
      <c r="AO46" s="104">
        <v>2377.4</v>
      </c>
      <c r="AP46" s="105">
        <v>207.3</v>
      </c>
      <c r="AQ46" s="102">
        <v>67.900000000000006</v>
      </c>
      <c r="AR46" s="95">
        <v>35.799999999999997</v>
      </c>
      <c r="AS46" s="96">
        <f t="shared" si="8"/>
        <v>1.0362331958221997</v>
      </c>
      <c r="AT46" s="98">
        <f t="shared" si="9"/>
        <v>2463.5407997476977</v>
      </c>
      <c r="AU46" s="98">
        <f t="shared" si="10"/>
        <v>152.795333</v>
      </c>
      <c r="AV46" s="98">
        <f t="shared" si="11"/>
        <v>49.620660000000008</v>
      </c>
      <c r="AW46" s="296"/>
      <c r="AX46" s="296"/>
      <c r="AY46" s="296"/>
      <c r="AZ46" s="299"/>
      <c r="BA46" s="293"/>
      <c r="BB46" s="293"/>
      <c r="BC46" s="296"/>
      <c r="BD46" s="299"/>
      <c r="BE46" s="293"/>
      <c r="BF46" s="293"/>
      <c r="BG46" s="296"/>
      <c r="BH46" s="293"/>
      <c r="BI46" s="293"/>
      <c r="BJ46" s="296"/>
      <c r="BK46" s="296"/>
      <c r="BL46" s="299"/>
      <c r="BM46" s="293"/>
      <c r="BN46" s="293"/>
      <c r="BO46" s="296"/>
      <c r="BP46" s="299"/>
      <c r="BQ46" s="293"/>
      <c r="BR46" s="293"/>
      <c r="BS46" s="296"/>
      <c r="BT46" s="293"/>
      <c r="BU46" s="302"/>
    </row>
    <row r="47" spans="1:73" s="99" customFormat="1" ht="60" customHeight="1" x14ac:dyDescent="0.3">
      <c r="A47" s="93">
        <v>44</v>
      </c>
      <c r="B47" s="93">
        <v>46502</v>
      </c>
      <c r="C47" s="95" t="s">
        <v>84</v>
      </c>
      <c r="D47" s="95" t="s">
        <v>83</v>
      </c>
      <c r="E47" s="95">
        <v>40000</v>
      </c>
      <c r="F47" s="93">
        <v>0.56000000000000005</v>
      </c>
      <c r="G47" s="96">
        <v>0.38500000000000001</v>
      </c>
      <c r="H47" s="96">
        <v>0.35299999999999998</v>
      </c>
      <c r="I47" s="96">
        <v>0.29499999999999998</v>
      </c>
      <c r="J47" s="96">
        <v>0.23200000000000001</v>
      </c>
      <c r="K47" s="96">
        <v>0.14299999999999999</v>
      </c>
      <c r="L47" s="96">
        <v>0.108</v>
      </c>
      <c r="M47" s="96">
        <v>6.2E-2</v>
      </c>
      <c r="N47" s="96" t="str">
        <f t="shared" si="0"/>
        <v>0.385,0.353,0.295,0.232,0.143,0.108,0.062</v>
      </c>
      <c r="O47" s="96" t="s">
        <v>59</v>
      </c>
      <c r="P47" s="96"/>
      <c r="Q47" s="94">
        <f t="shared" si="15"/>
        <v>46502</v>
      </c>
      <c r="R47" s="95">
        <f t="shared" si="14"/>
        <v>223</v>
      </c>
      <c r="S47" s="96">
        <f t="shared" si="12"/>
        <v>9.0000000000000024E-2</v>
      </c>
      <c r="T47" s="95" t="e">
        <f>+T45+1</f>
        <v>#REF!</v>
      </c>
      <c r="U47" s="95">
        <f>+Q47-Q45</f>
        <v>495</v>
      </c>
      <c r="V47" s="95" t="e">
        <f>+U47+V45</f>
        <v>#REF!</v>
      </c>
      <c r="W47" s="97">
        <f>(S47+S45)/2</f>
        <v>8.0000000000000016E-2</v>
      </c>
      <c r="X47" s="97">
        <f t="shared" si="13"/>
        <v>39.600000000000009</v>
      </c>
      <c r="Y47" s="96" t="e">
        <f>+Y45+X47</f>
        <v>#REF!</v>
      </c>
      <c r="Z47" s="97" t="e">
        <f t="shared" si="18"/>
        <v>#REF!</v>
      </c>
      <c r="AA47" s="96"/>
      <c r="AB47" s="93">
        <v>0.35</v>
      </c>
      <c r="AC47" s="93">
        <v>0.35</v>
      </c>
      <c r="AD47" s="93">
        <v>0.35</v>
      </c>
      <c r="AE47" s="93" t="s">
        <v>60</v>
      </c>
      <c r="AF47" s="93">
        <f t="shared" si="2"/>
        <v>170.1</v>
      </c>
      <c r="AG47" s="93">
        <f t="shared" si="3"/>
        <v>207.89</v>
      </c>
      <c r="AH47" s="95" t="str">
        <f t="shared" si="4"/>
        <v>170.1 207.89</v>
      </c>
      <c r="AI47" s="153">
        <v>7.1</v>
      </c>
      <c r="AJ47" s="98">
        <f t="shared" si="5"/>
        <v>55.54</v>
      </c>
      <c r="AK47" s="98">
        <f t="shared" si="6"/>
        <v>67.88000000000001</v>
      </c>
      <c r="AL47" s="95" t="str">
        <f t="shared" si="7"/>
        <v>55.54 67.88</v>
      </c>
      <c r="AM47" s="95">
        <v>150</v>
      </c>
      <c r="AN47" s="95">
        <v>430</v>
      </c>
      <c r="AO47" s="104">
        <v>2374.1999999999998</v>
      </c>
      <c r="AP47" s="105">
        <v>206.7</v>
      </c>
      <c r="AQ47" s="102">
        <v>67.900000000000006</v>
      </c>
      <c r="AR47" s="95">
        <v>34.9</v>
      </c>
      <c r="AS47" s="96">
        <f t="shared" si="8"/>
        <v>0.99559263798999886</v>
      </c>
      <c r="AT47" s="98">
        <f t="shared" si="9"/>
        <v>2363.7360411158552</v>
      </c>
      <c r="AU47" s="98">
        <f t="shared" si="10"/>
        <v>152.294813</v>
      </c>
      <c r="AV47" s="98">
        <f t="shared" si="11"/>
        <v>49.620660000000008</v>
      </c>
      <c r="AW47" s="296"/>
      <c r="AX47" s="296"/>
      <c r="AY47" s="296"/>
      <c r="AZ47" s="299"/>
      <c r="BA47" s="293"/>
      <c r="BB47" s="293"/>
      <c r="BC47" s="296"/>
      <c r="BD47" s="299"/>
      <c r="BE47" s="293"/>
      <c r="BF47" s="293"/>
      <c r="BG47" s="296"/>
      <c r="BH47" s="293"/>
      <c r="BI47" s="293"/>
      <c r="BJ47" s="296"/>
      <c r="BK47" s="296"/>
      <c r="BL47" s="299"/>
      <c r="BM47" s="293"/>
      <c r="BN47" s="293"/>
      <c r="BO47" s="296"/>
      <c r="BP47" s="299"/>
      <c r="BQ47" s="293"/>
      <c r="BR47" s="293"/>
      <c r="BS47" s="296"/>
      <c r="BT47" s="293"/>
      <c r="BU47" s="302"/>
    </row>
    <row r="48" spans="1:73" s="99" customFormat="1" ht="60" customHeight="1" x14ac:dyDescent="0.3">
      <c r="A48" s="93">
        <v>45</v>
      </c>
      <c r="B48" s="93">
        <v>46763</v>
      </c>
      <c r="C48" s="95" t="s">
        <v>12</v>
      </c>
      <c r="D48" s="95"/>
      <c r="E48" s="95">
        <v>40000</v>
      </c>
      <c r="F48" s="93">
        <v>0.56000000000000005</v>
      </c>
      <c r="G48" s="96">
        <v>0.29299999999999998</v>
      </c>
      <c r="H48" s="96">
        <v>0.27400000000000002</v>
      </c>
      <c r="I48" s="96">
        <v>0.23599999999999999</v>
      </c>
      <c r="J48" s="96">
        <v>0.19</v>
      </c>
      <c r="K48" s="96">
        <v>0.123</v>
      </c>
      <c r="L48" s="96">
        <v>9.4E-2</v>
      </c>
      <c r="M48" s="96">
        <v>6.2E-2</v>
      </c>
      <c r="N48" s="96" t="str">
        <f t="shared" si="0"/>
        <v>0.293,0.274,0.236,0.19,0.123,0.094,0.062</v>
      </c>
      <c r="O48" s="96" t="s">
        <v>59</v>
      </c>
      <c r="P48" s="96"/>
      <c r="Q48" s="94">
        <f t="shared" si="15"/>
        <v>46763</v>
      </c>
      <c r="R48" s="95">
        <f t="shared" si="14"/>
        <v>261</v>
      </c>
      <c r="S48" s="96"/>
      <c r="T48" s="95"/>
      <c r="U48" s="95"/>
      <c r="V48" s="95"/>
      <c r="W48" s="97"/>
      <c r="X48" s="97"/>
      <c r="Y48" s="96"/>
      <c r="Z48" s="97"/>
      <c r="AA48" s="96"/>
      <c r="AB48" s="93">
        <v>0.35</v>
      </c>
      <c r="AC48" s="93">
        <v>0.35</v>
      </c>
      <c r="AD48" s="93">
        <v>0.35</v>
      </c>
      <c r="AE48" s="93" t="s">
        <v>60</v>
      </c>
      <c r="AF48" s="93">
        <f t="shared" si="2"/>
        <v>170.1</v>
      </c>
      <c r="AG48" s="93">
        <f t="shared" si="3"/>
        <v>207.89</v>
      </c>
      <c r="AH48" s="95" t="str">
        <f t="shared" si="4"/>
        <v>170.1 207.89</v>
      </c>
      <c r="AI48" s="153">
        <v>7.1</v>
      </c>
      <c r="AJ48" s="98">
        <f t="shared" si="5"/>
        <v>55.54</v>
      </c>
      <c r="AK48" s="98">
        <f t="shared" si="6"/>
        <v>67.88000000000001</v>
      </c>
      <c r="AL48" s="95" t="str">
        <f t="shared" si="7"/>
        <v>55.54 67.88</v>
      </c>
      <c r="AM48" s="95">
        <v>150</v>
      </c>
      <c r="AN48" s="95">
        <v>430</v>
      </c>
      <c r="AO48" s="104">
        <v>2375.8000000000002</v>
      </c>
      <c r="AP48" s="105">
        <v>207.6</v>
      </c>
      <c r="AQ48" s="102">
        <v>67.900000000000006</v>
      </c>
      <c r="AR48" s="95">
        <v>35.700000000000003</v>
      </c>
      <c r="AS48" s="96">
        <f t="shared" si="8"/>
        <v>1.0316068309868964</v>
      </c>
      <c r="AT48" s="98">
        <f t="shared" si="9"/>
        <v>2450.8915090586688</v>
      </c>
      <c r="AU48" s="98">
        <f t="shared" si="10"/>
        <v>153.045512</v>
      </c>
      <c r="AV48" s="98">
        <f t="shared" si="11"/>
        <v>49.620660000000008</v>
      </c>
      <c r="AW48" s="297"/>
      <c r="AX48" s="297"/>
      <c r="AY48" s="297"/>
      <c r="AZ48" s="300"/>
      <c r="BA48" s="294"/>
      <c r="BB48" s="294"/>
      <c r="BC48" s="297"/>
      <c r="BD48" s="300"/>
      <c r="BE48" s="294"/>
      <c r="BF48" s="294"/>
      <c r="BG48" s="297"/>
      <c r="BH48" s="294"/>
      <c r="BI48" s="294"/>
      <c r="BJ48" s="297"/>
      <c r="BK48" s="297"/>
      <c r="BL48" s="300"/>
      <c r="BM48" s="294"/>
      <c r="BN48" s="294"/>
      <c r="BO48" s="297"/>
      <c r="BP48" s="300"/>
      <c r="BQ48" s="294"/>
      <c r="BR48" s="294"/>
      <c r="BS48" s="297"/>
      <c r="BT48" s="294"/>
      <c r="BU48" s="303"/>
    </row>
    <row r="49" spans="1:73" s="132" customFormat="1" ht="60" customHeight="1" x14ac:dyDescent="0.3">
      <c r="A49" s="126">
        <v>46</v>
      </c>
      <c r="B49" s="126">
        <v>47001</v>
      </c>
      <c r="C49" s="128" t="s">
        <v>84</v>
      </c>
      <c r="D49" s="128" t="s">
        <v>81</v>
      </c>
      <c r="E49" s="128">
        <v>40000</v>
      </c>
      <c r="F49" s="126">
        <v>0.56000000000000005</v>
      </c>
      <c r="G49" s="129">
        <v>0.216</v>
      </c>
      <c r="H49" s="129">
        <v>0.20300000000000001</v>
      </c>
      <c r="I49" s="129">
        <v>0.17</v>
      </c>
      <c r="J49" s="129">
        <v>0.14499999999999999</v>
      </c>
      <c r="K49" s="129">
        <v>7.8E-2</v>
      </c>
      <c r="L49" s="129">
        <v>5.8000000000000003E-2</v>
      </c>
      <c r="M49" s="129">
        <v>3.9E-2</v>
      </c>
      <c r="N49" s="129" t="str">
        <f t="shared" si="0"/>
        <v>0.216,0.203,0.17,0.145,0.078,0.058,0.039</v>
      </c>
      <c r="O49" s="129" t="s">
        <v>59</v>
      </c>
      <c r="P49" s="129"/>
      <c r="Q49" s="127">
        <f t="shared" si="15"/>
        <v>47001</v>
      </c>
      <c r="R49" s="128">
        <f t="shared" si="14"/>
        <v>238</v>
      </c>
      <c r="S49" s="129">
        <f t="shared" si="12"/>
        <v>4.5999999999999985E-2</v>
      </c>
      <c r="T49" s="128" t="e">
        <f>+T47+1</f>
        <v>#REF!</v>
      </c>
      <c r="U49" s="128">
        <f>+Q49-Q47</f>
        <v>499</v>
      </c>
      <c r="V49" s="128" t="e">
        <f>+U49+V47</f>
        <v>#REF!</v>
      </c>
      <c r="W49" s="130">
        <f>(S49+S47)/2</f>
        <v>6.8000000000000005E-2</v>
      </c>
      <c r="X49" s="130">
        <f t="shared" si="13"/>
        <v>33.932000000000002</v>
      </c>
      <c r="Y49" s="129" t="e">
        <f>+Y47+X49</f>
        <v>#REF!</v>
      </c>
      <c r="Z49" s="130" t="e">
        <f t="shared" si="18"/>
        <v>#REF!</v>
      </c>
      <c r="AA49" s="129"/>
      <c r="AB49" s="126">
        <v>0.35</v>
      </c>
      <c r="AC49" s="126">
        <v>0.35</v>
      </c>
      <c r="AD49" s="126">
        <v>0.35</v>
      </c>
      <c r="AE49" s="126" t="s">
        <v>60</v>
      </c>
      <c r="AF49" s="126">
        <f t="shared" si="2"/>
        <v>214.48</v>
      </c>
      <c r="AG49" s="126">
        <f t="shared" si="3"/>
        <v>262.13</v>
      </c>
      <c r="AH49" s="128" t="str">
        <f t="shared" si="4"/>
        <v>214.48 262.13</v>
      </c>
      <c r="AI49" s="166">
        <v>10.199999999999999</v>
      </c>
      <c r="AJ49" s="131">
        <f t="shared" si="5"/>
        <v>70.03</v>
      </c>
      <c r="AK49" s="131">
        <f t="shared" si="6"/>
        <v>85.59</v>
      </c>
      <c r="AL49" s="128" t="str">
        <f t="shared" si="7"/>
        <v>70.03 85.59</v>
      </c>
      <c r="AM49" s="128">
        <v>150</v>
      </c>
      <c r="AN49" s="128">
        <v>430</v>
      </c>
      <c r="AO49" s="167">
        <v>2362.9</v>
      </c>
      <c r="AP49" s="167">
        <v>261.39999999999998</v>
      </c>
      <c r="AQ49" s="167">
        <v>85.6</v>
      </c>
      <c r="AR49" s="128">
        <v>34.200000000000003</v>
      </c>
      <c r="AS49" s="129">
        <f t="shared" si="8"/>
        <v>0.96546083538574312</v>
      </c>
      <c r="AT49" s="131">
        <f t="shared" si="9"/>
        <v>2281.2874079329727</v>
      </c>
      <c r="AU49" s="131">
        <f t="shared" si="10"/>
        <v>197.03777199999999</v>
      </c>
      <c r="AV49" s="131">
        <f t="shared" si="11"/>
        <v>64.761240000000001</v>
      </c>
      <c r="AW49" s="295">
        <v>2235.1</v>
      </c>
      <c r="AX49" s="295">
        <v>197</v>
      </c>
      <c r="AY49" s="295">
        <v>64.7</v>
      </c>
      <c r="AZ49" s="298">
        <v>2.1790000000000001E-4</v>
      </c>
      <c r="BA49" s="292">
        <f>AZ49*10^6</f>
        <v>217.9</v>
      </c>
      <c r="BB49" s="292">
        <f>(1/($BJ$45*10^6/(0.711*10^-4*(1/AW49)^0.854))^(1/3.89))*10^6</f>
        <v>134.93997393713607</v>
      </c>
      <c r="BC49" s="295" t="str">
        <f>IF(BA49&lt;BB49,"Safe","Unsafe")</f>
        <v>Unsafe</v>
      </c>
      <c r="BD49" s="298">
        <v>3.4830000000000001E-4</v>
      </c>
      <c r="BE49" s="292">
        <f>BD49*10^6</f>
        <v>348.3</v>
      </c>
      <c r="BF49" s="292">
        <f>(1/((($BJ$49*10^6/(1.41*10^-8)))^(1/4.5337)))*10^6</f>
        <v>311.73824823485893</v>
      </c>
      <c r="BG49" s="295" t="str">
        <f>IF(BE49&lt;BF49,"Safe","Unsafe")</f>
        <v>Unsafe</v>
      </c>
      <c r="BH49" s="292">
        <f>(0.711*10^-4*(1/AZ49)^3.89*(1/AW49)^0.854)/10^6</f>
        <v>17.208751864123784</v>
      </c>
      <c r="BI49" s="292">
        <f>(1.41*10^-8*(1/BD49)^4.5337)/10^6</f>
        <v>67.137419631979355</v>
      </c>
      <c r="BJ49" s="295">
        <v>111</v>
      </c>
      <c r="BK49" s="295">
        <v>90</v>
      </c>
      <c r="BL49" s="298">
        <v>1.2889999999999999E-4</v>
      </c>
      <c r="BM49" s="292">
        <f t="shared" ref="BM49" si="27">BL49*10^6</f>
        <v>128.89999999999998</v>
      </c>
      <c r="BN49" s="292">
        <f t="shared" ref="BN49" si="28">BB49</f>
        <v>134.93997393713607</v>
      </c>
      <c r="BO49" s="295" t="str">
        <f t="shared" ref="BO49" si="29">IF(BM49&lt;BN49,"Safe","Unsafe")</f>
        <v>Safe</v>
      </c>
      <c r="BP49" s="298">
        <v>2.1709999999999999E-4</v>
      </c>
      <c r="BQ49" s="292">
        <f>BP49*10^6</f>
        <v>217.1</v>
      </c>
      <c r="BR49" s="292">
        <f t="shared" ref="BR49" si="30">BF49</f>
        <v>311.73824823485893</v>
      </c>
      <c r="BS49" s="295" t="str">
        <f t="shared" ref="BS49" si="31">IF(BQ49&lt;BR49,"Safe","Unsafe")</f>
        <v>Safe</v>
      </c>
      <c r="BT49" s="292">
        <f>(0.711*10^-4*(1/BL49)^3.89*(1/AW49)^0.854)/10^6</f>
        <v>132.64355398166697</v>
      </c>
      <c r="BU49" s="301">
        <f t="shared" ref="BU49" si="32">(1.41*10^-8*(1/BP49)^4.5337)/10^6</f>
        <v>572.40638702575495</v>
      </c>
    </row>
    <row r="50" spans="1:73" s="99" customFormat="1" ht="60" customHeight="1" x14ac:dyDescent="0.3">
      <c r="A50" s="93">
        <v>47</v>
      </c>
      <c r="B50" s="93">
        <v>47268</v>
      </c>
      <c r="C50" s="95" t="s">
        <v>12</v>
      </c>
      <c r="D50" s="95"/>
      <c r="E50" s="95">
        <v>40000</v>
      </c>
      <c r="F50" s="93">
        <v>0.56000000000000005</v>
      </c>
      <c r="G50" s="96">
        <v>0.155</v>
      </c>
      <c r="H50" s="96">
        <v>0.13600000000000001</v>
      </c>
      <c r="I50" s="96">
        <v>0.112</v>
      </c>
      <c r="J50" s="96">
        <v>8.5000000000000006E-2</v>
      </c>
      <c r="K50" s="96">
        <v>5.6000000000000001E-2</v>
      </c>
      <c r="L50" s="96">
        <v>4.9000000000000002E-2</v>
      </c>
      <c r="M50" s="96">
        <v>3.9E-2</v>
      </c>
      <c r="N50" s="96" t="str">
        <f t="shared" si="0"/>
        <v>0.155,0.136,0.112,0.085,0.056,0.049,0.039</v>
      </c>
      <c r="O50" s="96" t="s">
        <v>59</v>
      </c>
      <c r="P50" s="96"/>
      <c r="Q50" s="94">
        <f t="shared" si="15"/>
        <v>47268</v>
      </c>
      <c r="R50" s="95">
        <f t="shared" si="14"/>
        <v>267</v>
      </c>
      <c r="S50" s="96"/>
      <c r="T50" s="95"/>
      <c r="U50" s="95"/>
      <c r="V50" s="95"/>
      <c r="W50" s="97"/>
      <c r="X50" s="97"/>
      <c r="Y50" s="96"/>
      <c r="Z50" s="97"/>
      <c r="AA50" s="96"/>
      <c r="AB50" s="93">
        <v>0.35</v>
      </c>
      <c r="AC50" s="93">
        <v>0.35</v>
      </c>
      <c r="AD50" s="93">
        <v>0.35</v>
      </c>
      <c r="AE50" s="93" t="s">
        <v>60</v>
      </c>
      <c r="AF50" s="93">
        <f t="shared" si="2"/>
        <v>214.48</v>
      </c>
      <c r="AG50" s="93">
        <f t="shared" si="3"/>
        <v>262.13</v>
      </c>
      <c r="AH50" s="95" t="str">
        <f t="shared" si="4"/>
        <v>214.48 262.13</v>
      </c>
      <c r="AI50" s="153">
        <v>10.199999999999999</v>
      </c>
      <c r="AJ50" s="98">
        <f t="shared" si="5"/>
        <v>70.03</v>
      </c>
      <c r="AK50" s="98">
        <f t="shared" si="6"/>
        <v>85.59</v>
      </c>
      <c r="AL50" s="95" t="str">
        <f t="shared" si="7"/>
        <v>70.03 85.59</v>
      </c>
      <c r="AM50" s="95">
        <v>150</v>
      </c>
      <c r="AN50" s="95">
        <v>430</v>
      </c>
      <c r="AO50" s="104">
        <v>2383.9</v>
      </c>
      <c r="AP50" s="104">
        <v>261.39999999999998</v>
      </c>
      <c r="AQ50" s="104">
        <v>85.6</v>
      </c>
      <c r="AR50" s="95">
        <v>33.200000000000003</v>
      </c>
      <c r="AS50" s="96">
        <f t="shared" si="8"/>
        <v>0.92448024626738745</v>
      </c>
      <c r="AT50" s="98">
        <f t="shared" si="9"/>
        <v>2203.8684590768248</v>
      </c>
      <c r="AU50" s="98">
        <f t="shared" si="10"/>
        <v>197.03777199999999</v>
      </c>
      <c r="AV50" s="98">
        <f t="shared" si="11"/>
        <v>64.761240000000001</v>
      </c>
      <c r="AW50" s="296"/>
      <c r="AX50" s="296"/>
      <c r="AY50" s="296"/>
      <c r="AZ50" s="299"/>
      <c r="BA50" s="293"/>
      <c r="BB50" s="293"/>
      <c r="BC50" s="296"/>
      <c r="BD50" s="299"/>
      <c r="BE50" s="293"/>
      <c r="BF50" s="293"/>
      <c r="BG50" s="296"/>
      <c r="BH50" s="293"/>
      <c r="BI50" s="293"/>
      <c r="BJ50" s="296"/>
      <c r="BK50" s="296"/>
      <c r="BL50" s="299"/>
      <c r="BM50" s="293"/>
      <c r="BN50" s="293"/>
      <c r="BO50" s="296"/>
      <c r="BP50" s="299"/>
      <c r="BQ50" s="293"/>
      <c r="BR50" s="293"/>
      <c r="BS50" s="296"/>
      <c r="BT50" s="293"/>
      <c r="BU50" s="302"/>
    </row>
    <row r="51" spans="1:73" s="99" customFormat="1" ht="60" customHeight="1" x14ac:dyDescent="0.3">
      <c r="A51" s="93">
        <v>48</v>
      </c>
      <c r="B51" s="93">
        <v>47503</v>
      </c>
      <c r="C51" s="95" t="s">
        <v>84</v>
      </c>
      <c r="D51" s="95" t="s">
        <v>83</v>
      </c>
      <c r="E51" s="95">
        <v>40000</v>
      </c>
      <c r="F51" s="93">
        <v>0.56000000000000005</v>
      </c>
      <c r="G51" s="96">
        <v>0.22</v>
      </c>
      <c r="H51" s="96">
        <v>0.20599999999999999</v>
      </c>
      <c r="I51" s="96">
        <v>0.16700000000000001</v>
      </c>
      <c r="J51" s="96">
        <v>0.123</v>
      </c>
      <c r="K51" s="96">
        <v>7.1000000000000008E-2</v>
      </c>
      <c r="L51" s="96">
        <v>5.5E-2</v>
      </c>
      <c r="M51" s="96">
        <v>3.6000000000000004E-2</v>
      </c>
      <c r="N51" s="96" t="str">
        <f t="shared" si="0"/>
        <v>0.22,0.206,0.167,0.123,0.071,0.055,0.036</v>
      </c>
      <c r="O51" s="96" t="s">
        <v>59</v>
      </c>
      <c r="P51" s="96"/>
      <c r="Q51" s="94">
        <f t="shared" si="15"/>
        <v>47503</v>
      </c>
      <c r="R51" s="95">
        <f t="shared" si="14"/>
        <v>235</v>
      </c>
      <c r="S51" s="96">
        <f t="shared" si="12"/>
        <v>5.2999999999999992E-2</v>
      </c>
      <c r="T51" s="95" t="e">
        <f>+T49+1</f>
        <v>#REF!</v>
      </c>
      <c r="U51" s="95">
        <f>+Q51-Q49</f>
        <v>502</v>
      </c>
      <c r="V51" s="95" t="e">
        <f>+U51+V49</f>
        <v>#REF!</v>
      </c>
      <c r="W51" s="97">
        <f>(S51+S49)/2</f>
        <v>4.9499999999999988E-2</v>
      </c>
      <c r="X51" s="97">
        <f t="shared" si="13"/>
        <v>24.848999999999993</v>
      </c>
      <c r="Y51" s="96" t="e">
        <f>+Y49+X51</f>
        <v>#REF!</v>
      </c>
      <c r="Z51" s="97" t="e">
        <f t="shared" si="18"/>
        <v>#REF!</v>
      </c>
      <c r="AA51" s="96"/>
      <c r="AB51" s="93">
        <v>0.35</v>
      </c>
      <c r="AC51" s="93">
        <v>0.35</v>
      </c>
      <c r="AD51" s="93">
        <v>0.35</v>
      </c>
      <c r="AE51" s="93" t="s">
        <v>60</v>
      </c>
      <c r="AF51" s="93">
        <f t="shared" si="2"/>
        <v>214.48</v>
      </c>
      <c r="AG51" s="93">
        <f t="shared" si="3"/>
        <v>262.13</v>
      </c>
      <c r="AH51" s="95" t="str">
        <f t="shared" si="4"/>
        <v>214.48 262.13</v>
      </c>
      <c r="AI51" s="153">
        <v>10.199999999999999</v>
      </c>
      <c r="AJ51" s="98">
        <f t="shared" si="5"/>
        <v>70.03</v>
      </c>
      <c r="AK51" s="98">
        <f t="shared" si="6"/>
        <v>85.59</v>
      </c>
      <c r="AL51" s="95" t="str">
        <f t="shared" si="7"/>
        <v>70.03 85.59</v>
      </c>
      <c r="AM51" s="95">
        <v>150</v>
      </c>
      <c r="AN51" s="95">
        <v>430</v>
      </c>
      <c r="AO51" s="102">
        <v>2346.8000000000002</v>
      </c>
      <c r="AP51" s="102">
        <v>261.2</v>
      </c>
      <c r="AQ51" s="102">
        <v>85.6</v>
      </c>
      <c r="AR51" s="95">
        <v>34.1</v>
      </c>
      <c r="AS51" s="96">
        <f t="shared" si="8"/>
        <v>0.9612562095672742</v>
      </c>
      <c r="AT51" s="98">
        <f t="shared" si="9"/>
        <v>2255.8760726124792</v>
      </c>
      <c r="AU51" s="98">
        <f t="shared" si="10"/>
        <v>196.87744799999999</v>
      </c>
      <c r="AV51" s="98">
        <f t="shared" si="11"/>
        <v>64.761240000000001</v>
      </c>
      <c r="AW51" s="296"/>
      <c r="AX51" s="296"/>
      <c r="AY51" s="296"/>
      <c r="AZ51" s="299"/>
      <c r="BA51" s="293"/>
      <c r="BB51" s="293"/>
      <c r="BC51" s="296"/>
      <c r="BD51" s="299"/>
      <c r="BE51" s="293"/>
      <c r="BF51" s="293"/>
      <c r="BG51" s="296"/>
      <c r="BH51" s="293"/>
      <c r="BI51" s="293"/>
      <c r="BJ51" s="296"/>
      <c r="BK51" s="296"/>
      <c r="BL51" s="299"/>
      <c r="BM51" s="293"/>
      <c r="BN51" s="293"/>
      <c r="BO51" s="296"/>
      <c r="BP51" s="299"/>
      <c r="BQ51" s="293"/>
      <c r="BR51" s="293"/>
      <c r="BS51" s="296"/>
      <c r="BT51" s="293"/>
      <c r="BU51" s="302"/>
    </row>
    <row r="52" spans="1:73" s="132" customFormat="1" ht="60" customHeight="1" x14ac:dyDescent="0.3">
      <c r="A52" s="126">
        <v>49</v>
      </c>
      <c r="B52" s="126">
        <v>47782</v>
      </c>
      <c r="C52" s="128" t="s">
        <v>12</v>
      </c>
      <c r="D52" s="128"/>
      <c r="E52" s="128">
        <v>40000</v>
      </c>
      <c r="F52" s="126">
        <v>0.56000000000000005</v>
      </c>
      <c r="G52" s="129">
        <v>0.186</v>
      </c>
      <c r="H52" s="129">
        <v>0.14599999999999999</v>
      </c>
      <c r="I52" s="129">
        <v>0.11700000000000001</v>
      </c>
      <c r="J52" s="129">
        <v>9.2999999999999999E-2</v>
      </c>
      <c r="K52" s="129">
        <v>6.8000000000000005E-2</v>
      </c>
      <c r="L52" s="129">
        <v>6.2E-2</v>
      </c>
      <c r="M52" s="129">
        <v>4.3999999999999997E-2</v>
      </c>
      <c r="N52" s="129" t="str">
        <f t="shared" si="0"/>
        <v>0.186,0.146,0.117,0.093,0.068,0.062,0.044</v>
      </c>
      <c r="O52" s="129" t="s">
        <v>59</v>
      </c>
      <c r="P52" s="129"/>
      <c r="Q52" s="127">
        <f t="shared" si="15"/>
        <v>47782</v>
      </c>
      <c r="R52" s="128">
        <f t="shared" si="14"/>
        <v>279</v>
      </c>
      <c r="S52" s="129"/>
      <c r="T52" s="128"/>
      <c r="U52" s="128"/>
      <c r="V52" s="128"/>
      <c r="W52" s="130"/>
      <c r="X52" s="130"/>
      <c r="Y52" s="129"/>
      <c r="Z52" s="130"/>
      <c r="AA52" s="129"/>
      <c r="AB52" s="126">
        <v>0.35</v>
      </c>
      <c r="AC52" s="126">
        <v>0.35</v>
      </c>
      <c r="AD52" s="126">
        <v>0.35</v>
      </c>
      <c r="AE52" s="126" t="s">
        <v>60</v>
      </c>
      <c r="AF52" s="126">
        <f t="shared" si="2"/>
        <v>214.48</v>
      </c>
      <c r="AG52" s="126">
        <f t="shared" si="3"/>
        <v>262.13</v>
      </c>
      <c r="AH52" s="128" t="str">
        <f t="shared" si="4"/>
        <v>214.48 262.13</v>
      </c>
      <c r="AI52" s="166">
        <v>10.199999999999999</v>
      </c>
      <c r="AJ52" s="131">
        <f t="shared" si="5"/>
        <v>70.03</v>
      </c>
      <c r="AK52" s="131">
        <f t="shared" si="6"/>
        <v>85.59</v>
      </c>
      <c r="AL52" s="128" t="str">
        <f t="shared" si="7"/>
        <v>70.03 85.59</v>
      </c>
      <c r="AM52" s="128">
        <v>150</v>
      </c>
      <c r="AN52" s="128">
        <v>430</v>
      </c>
      <c r="AO52" s="125">
        <v>2400</v>
      </c>
      <c r="AP52" s="125">
        <v>261.8</v>
      </c>
      <c r="AQ52" s="125">
        <v>85.5</v>
      </c>
      <c r="AR52" s="128">
        <v>35.5</v>
      </c>
      <c r="AS52" s="129">
        <f t="shared" si="8"/>
        <v>1.0224387889153408</v>
      </c>
      <c r="AT52" s="131">
        <f t="shared" si="9"/>
        <v>2453.8530933968177</v>
      </c>
      <c r="AU52" s="131">
        <f t="shared" si="10"/>
        <v>197.35834800000003</v>
      </c>
      <c r="AV52" s="131">
        <f t="shared" si="11"/>
        <v>64.675700000000006</v>
      </c>
      <c r="AW52" s="297"/>
      <c r="AX52" s="297"/>
      <c r="AY52" s="297"/>
      <c r="AZ52" s="300"/>
      <c r="BA52" s="294"/>
      <c r="BB52" s="294"/>
      <c r="BC52" s="297"/>
      <c r="BD52" s="300"/>
      <c r="BE52" s="294"/>
      <c r="BF52" s="294"/>
      <c r="BG52" s="297"/>
      <c r="BH52" s="294"/>
      <c r="BI52" s="294"/>
      <c r="BJ52" s="297"/>
      <c r="BK52" s="297"/>
      <c r="BL52" s="300"/>
      <c r="BM52" s="294"/>
      <c r="BN52" s="294"/>
      <c r="BO52" s="297"/>
      <c r="BP52" s="300"/>
      <c r="BQ52" s="294"/>
      <c r="BR52" s="294"/>
      <c r="BS52" s="297"/>
      <c r="BT52" s="294"/>
      <c r="BU52" s="303"/>
    </row>
    <row r="53" spans="1:73" s="99" customFormat="1" ht="60" customHeight="1" x14ac:dyDescent="0.3">
      <c r="A53" s="93">
        <v>50</v>
      </c>
      <c r="B53" s="93">
        <v>48002</v>
      </c>
      <c r="C53" s="95" t="s">
        <v>84</v>
      </c>
      <c r="D53" s="95" t="s">
        <v>81</v>
      </c>
      <c r="E53" s="95">
        <v>40000</v>
      </c>
      <c r="F53" s="93">
        <v>0.56000000000000005</v>
      </c>
      <c r="G53" s="96">
        <v>0.375</v>
      </c>
      <c r="H53" s="96">
        <v>0.32</v>
      </c>
      <c r="I53" s="96">
        <v>0.249</v>
      </c>
      <c r="J53" s="96">
        <v>0.185</v>
      </c>
      <c r="K53" s="96">
        <v>0.11</v>
      </c>
      <c r="L53" s="96">
        <v>8.3000000000000004E-2</v>
      </c>
      <c r="M53" s="96">
        <v>5.1000000000000004E-2</v>
      </c>
      <c r="N53" s="96" t="str">
        <f t="shared" si="0"/>
        <v>0.375,0.32,0.249,0.185,0.11,0.083,0.051</v>
      </c>
      <c r="O53" s="96" t="s">
        <v>59</v>
      </c>
      <c r="P53" s="96"/>
      <c r="Q53" s="94">
        <f t="shared" si="15"/>
        <v>48002</v>
      </c>
      <c r="R53" s="95">
        <f t="shared" si="14"/>
        <v>220</v>
      </c>
      <c r="S53" s="96">
        <f t="shared" si="12"/>
        <v>0.126</v>
      </c>
      <c r="T53" s="95" t="e">
        <f>+T51+1</f>
        <v>#REF!</v>
      </c>
      <c r="U53" s="95">
        <f>+Q53-Q51</f>
        <v>499</v>
      </c>
      <c r="V53" s="95" t="e">
        <f>+U53+V51</f>
        <v>#REF!</v>
      </c>
      <c r="W53" s="97">
        <f>(S53+S51)/2</f>
        <v>8.9499999999999996E-2</v>
      </c>
      <c r="X53" s="97">
        <f t="shared" si="13"/>
        <v>44.660499999999999</v>
      </c>
      <c r="Y53" s="96" t="e">
        <f>+Y51+X53</f>
        <v>#REF!</v>
      </c>
      <c r="Z53" s="97" t="e">
        <f t="shared" si="18"/>
        <v>#REF!</v>
      </c>
      <c r="AA53" s="96"/>
      <c r="AB53" s="93">
        <v>0.35</v>
      </c>
      <c r="AC53" s="93">
        <v>0.35</v>
      </c>
      <c r="AD53" s="93">
        <v>0.35</v>
      </c>
      <c r="AE53" s="93" t="s">
        <v>60</v>
      </c>
      <c r="AF53" s="93">
        <f t="shared" si="2"/>
        <v>174.67</v>
      </c>
      <c r="AG53" s="93">
        <f t="shared" si="3"/>
        <v>213.47</v>
      </c>
      <c r="AH53" s="95" t="str">
        <f t="shared" si="4"/>
        <v>174.67 213.47</v>
      </c>
      <c r="AI53" s="153">
        <v>7.4</v>
      </c>
      <c r="AJ53" s="98">
        <f t="shared" si="5"/>
        <v>57.03</v>
      </c>
      <c r="AK53" s="98">
        <f t="shared" si="6"/>
        <v>69.7</v>
      </c>
      <c r="AL53" s="95" t="str">
        <f t="shared" si="7"/>
        <v>57.03 69.7</v>
      </c>
      <c r="AM53" s="95">
        <v>150</v>
      </c>
      <c r="AN53" s="95">
        <v>430</v>
      </c>
      <c r="AO53" s="102">
        <v>2366.1</v>
      </c>
      <c r="AP53" s="102">
        <v>213.1</v>
      </c>
      <c r="AQ53" s="102">
        <v>69.7</v>
      </c>
      <c r="AR53" s="95">
        <v>33.6</v>
      </c>
      <c r="AS53" s="96">
        <f t="shared" si="8"/>
        <v>0.94059270765936676</v>
      </c>
      <c r="AT53" s="98">
        <f t="shared" si="9"/>
        <v>2225.5364055928276</v>
      </c>
      <c r="AU53" s="98">
        <f t="shared" si="10"/>
        <v>157.622557</v>
      </c>
      <c r="AV53" s="98">
        <f t="shared" si="11"/>
        <v>51.160380000000011</v>
      </c>
      <c r="AW53" s="295">
        <v>2212.8000000000002</v>
      </c>
      <c r="AX53" s="295">
        <v>156.9</v>
      </c>
      <c r="AY53" s="295">
        <v>51.1</v>
      </c>
      <c r="AZ53" s="298">
        <v>2.4560000000000001E-4</v>
      </c>
      <c r="BA53" s="292">
        <f>AZ53*10^6</f>
        <v>245.6</v>
      </c>
      <c r="BB53" s="292">
        <f>(1/($BJ$45*10^6/(0.711*10^-4*(1/AW53)^0.854))^(1/3.89))*10^6</f>
        <v>135.23735306396296</v>
      </c>
      <c r="BC53" s="295" t="str">
        <f>IF(BA53&lt;BB53,"Safe","Unsafe")</f>
        <v>Unsafe</v>
      </c>
      <c r="BD53" s="298">
        <v>4.1889999999999999E-4</v>
      </c>
      <c r="BE53" s="292">
        <f>BD53*10^6</f>
        <v>418.9</v>
      </c>
      <c r="BF53" s="292">
        <f>(1/((($BJ$53*10^6/(1.41*10^-8)))^(1/4.5337)))*10^6</f>
        <v>311.73824823485893</v>
      </c>
      <c r="BG53" s="295" t="str">
        <f>IF(BE53&lt;BF53,"Safe","Unsafe")</f>
        <v>Unsafe</v>
      </c>
      <c r="BH53" s="292">
        <f>(0.711*10^-4*(1/AZ53)^3.89*(1/AW53)^0.854)/10^6</f>
        <v>10.896842247969314</v>
      </c>
      <c r="BI53" s="292">
        <f>(1.41*10^-8*(1/BD53)^4.5337)/10^6</f>
        <v>29.077520587300199</v>
      </c>
      <c r="BJ53" s="295">
        <v>111</v>
      </c>
      <c r="BK53" s="295">
        <v>100</v>
      </c>
      <c r="BL53" s="298">
        <v>1.3449999999999999E-4</v>
      </c>
      <c r="BM53" s="292">
        <f t="shared" ref="BM53" si="33">BL53*10^6</f>
        <v>134.5</v>
      </c>
      <c r="BN53" s="292">
        <f t="shared" ref="BN53" si="34">BB53</f>
        <v>135.23735306396296</v>
      </c>
      <c r="BO53" s="295" t="str">
        <f t="shared" ref="BO53" si="35">IF(BM53&lt;BN53,"Safe","Unsafe")</f>
        <v>Safe</v>
      </c>
      <c r="BP53" s="298">
        <v>2.4259999999999999E-4</v>
      </c>
      <c r="BQ53" s="292">
        <f t="shared" ref="BQ53" si="36">BP53*10^6</f>
        <v>242.6</v>
      </c>
      <c r="BR53" s="292">
        <f t="shared" ref="BR53" si="37">BF53</f>
        <v>311.73824823485893</v>
      </c>
      <c r="BS53" s="295" t="str">
        <f t="shared" ref="BS53" si="38">IF(BQ53&lt;BR53,"Safe","Unsafe")</f>
        <v>Safe</v>
      </c>
      <c r="BT53" s="292">
        <f>(0.711*10^-4*(1/BL53)^3.89*(1/AW53)^0.854)/10^6</f>
        <v>113.38596684469542</v>
      </c>
      <c r="BU53" s="301">
        <f t="shared" ref="BU53" si="39">(1.41*10^-8*(1/BP53)^4.5337)/10^6</f>
        <v>345.97100921070177</v>
      </c>
    </row>
    <row r="54" spans="1:73" s="99" customFormat="1" ht="60" customHeight="1" x14ac:dyDescent="0.3">
      <c r="A54" s="93">
        <v>51</v>
      </c>
      <c r="B54" s="93">
        <v>48260</v>
      </c>
      <c r="C54" s="95" t="s">
        <v>12</v>
      </c>
      <c r="D54" s="95"/>
      <c r="E54" s="95">
        <v>40000</v>
      </c>
      <c r="F54" s="93">
        <v>0.56000000000000005</v>
      </c>
      <c r="G54" s="96">
        <v>0.17899999999999999</v>
      </c>
      <c r="H54" s="96">
        <v>0.13700000000000001</v>
      </c>
      <c r="I54" s="96">
        <v>0.111</v>
      </c>
      <c r="J54" s="96">
        <v>8.7999999999999995E-2</v>
      </c>
      <c r="K54" s="96">
        <v>6.5000000000000002E-2</v>
      </c>
      <c r="L54" s="96">
        <v>5.9000000000000004E-2</v>
      </c>
      <c r="M54" s="96">
        <v>4.1000000000000002E-2</v>
      </c>
      <c r="N54" s="96" t="str">
        <f t="shared" si="0"/>
        <v>0.179,0.137,0.111,0.088,0.065,0.059,0.041</v>
      </c>
      <c r="O54" s="96" t="s">
        <v>59</v>
      </c>
      <c r="P54" s="96"/>
      <c r="Q54" s="94">
        <f t="shared" si="15"/>
        <v>48260</v>
      </c>
      <c r="R54" s="95">
        <f t="shared" si="14"/>
        <v>258</v>
      </c>
      <c r="S54" s="96"/>
      <c r="T54" s="95"/>
      <c r="U54" s="95"/>
      <c r="V54" s="95"/>
      <c r="W54" s="97"/>
      <c r="X54" s="97"/>
      <c r="Y54" s="96"/>
      <c r="Z54" s="97"/>
      <c r="AA54" s="96"/>
      <c r="AB54" s="93">
        <v>0.35</v>
      </c>
      <c r="AC54" s="93">
        <v>0.35</v>
      </c>
      <c r="AD54" s="93">
        <v>0.35</v>
      </c>
      <c r="AE54" s="93" t="s">
        <v>60</v>
      </c>
      <c r="AF54" s="93">
        <f t="shared" si="2"/>
        <v>174.67</v>
      </c>
      <c r="AG54" s="93">
        <f t="shared" si="3"/>
        <v>213.47</v>
      </c>
      <c r="AH54" s="95" t="str">
        <f t="shared" si="4"/>
        <v>174.67 213.47</v>
      </c>
      <c r="AI54" s="153">
        <v>7.4</v>
      </c>
      <c r="AJ54" s="98">
        <f t="shared" si="5"/>
        <v>57.03</v>
      </c>
      <c r="AK54" s="98">
        <f t="shared" si="6"/>
        <v>69.7</v>
      </c>
      <c r="AL54" s="95" t="str">
        <f t="shared" si="7"/>
        <v>57.03 69.7</v>
      </c>
      <c r="AM54" s="95">
        <v>150</v>
      </c>
      <c r="AN54" s="95">
        <v>430</v>
      </c>
      <c r="AO54" s="102">
        <v>2396.8000000000002</v>
      </c>
      <c r="AP54" s="102">
        <v>212.6</v>
      </c>
      <c r="AQ54" s="102">
        <v>69.7</v>
      </c>
      <c r="AR54" s="95">
        <v>33.299999999999997</v>
      </c>
      <c r="AS54" s="96">
        <f t="shared" si="8"/>
        <v>0.92847435752983754</v>
      </c>
      <c r="AT54" s="98">
        <f t="shared" si="9"/>
        <v>2225.3673401275146</v>
      </c>
      <c r="AU54" s="98">
        <f t="shared" si="10"/>
        <v>157.207212</v>
      </c>
      <c r="AV54" s="98">
        <f t="shared" si="11"/>
        <v>51.160380000000011</v>
      </c>
      <c r="AW54" s="296"/>
      <c r="AX54" s="296"/>
      <c r="AY54" s="296"/>
      <c r="AZ54" s="299"/>
      <c r="BA54" s="293"/>
      <c r="BB54" s="293"/>
      <c r="BC54" s="296"/>
      <c r="BD54" s="299"/>
      <c r="BE54" s="293"/>
      <c r="BF54" s="293"/>
      <c r="BG54" s="296"/>
      <c r="BH54" s="293"/>
      <c r="BI54" s="293"/>
      <c r="BJ54" s="296"/>
      <c r="BK54" s="296"/>
      <c r="BL54" s="299"/>
      <c r="BM54" s="293"/>
      <c r="BN54" s="293"/>
      <c r="BO54" s="296"/>
      <c r="BP54" s="299"/>
      <c r="BQ54" s="293"/>
      <c r="BR54" s="293"/>
      <c r="BS54" s="296"/>
      <c r="BT54" s="293"/>
      <c r="BU54" s="302"/>
    </row>
    <row r="55" spans="1:73" s="99" customFormat="1" ht="60" customHeight="1" x14ac:dyDescent="0.3">
      <c r="A55" s="93">
        <v>52</v>
      </c>
      <c r="B55" s="93">
        <v>48500</v>
      </c>
      <c r="C55" s="95" t="s">
        <v>84</v>
      </c>
      <c r="D55" s="95" t="s">
        <v>83</v>
      </c>
      <c r="E55" s="95">
        <v>40000</v>
      </c>
      <c r="F55" s="93">
        <v>0.56000000000000005</v>
      </c>
      <c r="G55" s="96">
        <v>0.32900000000000001</v>
      </c>
      <c r="H55" s="96">
        <v>0.28599999999999998</v>
      </c>
      <c r="I55" s="96">
        <v>0.23500000000000001</v>
      </c>
      <c r="J55" s="96">
        <v>0.18099999999999999</v>
      </c>
      <c r="K55" s="96">
        <v>0.115</v>
      </c>
      <c r="L55" s="96">
        <v>8.7999999999999995E-2</v>
      </c>
      <c r="M55" s="96">
        <v>5.2999999999999999E-2</v>
      </c>
      <c r="N55" s="96" t="str">
        <f t="shared" si="0"/>
        <v>0.329,0.286,0.235,0.181,0.115,0.088,0.053</v>
      </c>
      <c r="O55" s="96" t="s">
        <v>59</v>
      </c>
      <c r="P55" s="96"/>
      <c r="Q55" s="94">
        <f t="shared" si="15"/>
        <v>48500</v>
      </c>
      <c r="R55" s="95">
        <f t="shared" si="14"/>
        <v>240</v>
      </c>
      <c r="S55" s="96">
        <f t="shared" si="12"/>
        <v>9.4E-2</v>
      </c>
      <c r="T55" s="95" t="e">
        <f>+T53+1</f>
        <v>#REF!</v>
      </c>
      <c r="U55" s="95">
        <f>+Q55-Q53</f>
        <v>498</v>
      </c>
      <c r="V55" s="95" t="e">
        <f>+U55+V53</f>
        <v>#REF!</v>
      </c>
      <c r="W55" s="97">
        <f>(S55+S53)/2</f>
        <v>0.11</v>
      </c>
      <c r="X55" s="97">
        <f t="shared" si="13"/>
        <v>54.78</v>
      </c>
      <c r="Y55" s="96" t="e">
        <f>+Y53+X55</f>
        <v>#REF!</v>
      </c>
      <c r="Z55" s="97" t="e">
        <f t="shared" si="18"/>
        <v>#REF!</v>
      </c>
      <c r="AA55" s="96"/>
      <c r="AB55" s="93">
        <v>0.35</v>
      </c>
      <c r="AC55" s="93">
        <v>0.35</v>
      </c>
      <c r="AD55" s="93">
        <v>0.35</v>
      </c>
      <c r="AE55" s="93" t="s">
        <v>60</v>
      </c>
      <c r="AF55" s="93">
        <f t="shared" si="2"/>
        <v>174.67</v>
      </c>
      <c r="AG55" s="93">
        <f t="shared" si="3"/>
        <v>213.47</v>
      </c>
      <c r="AH55" s="95" t="str">
        <f t="shared" si="4"/>
        <v>174.67 213.47</v>
      </c>
      <c r="AI55" s="153">
        <v>7.4</v>
      </c>
      <c r="AJ55" s="98">
        <f t="shared" si="5"/>
        <v>57.03</v>
      </c>
      <c r="AK55" s="98">
        <f t="shared" si="6"/>
        <v>69.7</v>
      </c>
      <c r="AL55" s="95" t="str">
        <f t="shared" si="7"/>
        <v>57.03 69.7</v>
      </c>
      <c r="AM55" s="95">
        <v>150</v>
      </c>
      <c r="AN55" s="95">
        <v>430</v>
      </c>
      <c r="AO55" s="102">
        <v>2362.9</v>
      </c>
      <c r="AP55" s="102">
        <v>211.8</v>
      </c>
      <c r="AQ55" s="102">
        <v>69.7</v>
      </c>
      <c r="AR55" s="95">
        <v>33.299999999999997</v>
      </c>
      <c r="AS55" s="96">
        <f t="shared" si="8"/>
        <v>0.92847435752983754</v>
      </c>
      <c r="AT55" s="98">
        <f t="shared" si="9"/>
        <v>2193.8920594072533</v>
      </c>
      <c r="AU55" s="98">
        <f t="shared" si="10"/>
        <v>156.542348</v>
      </c>
      <c r="AV55" s="98">
        <f t="shared" si="11"/>
        <v>51.160380000000011</v>
      </c>
      <c r="AW55" s="296"/>
      <c r="AX55" s="296"/>
      <c r="AY55" s="296"/>
      <c r="AZ55" s="299"/>
      <c r="BA55" s="293"/>
      <c r="BB55" s="293"/>
      <c r="BC55" s="296"/>
      <c r="BD55" s="299"/>
      <c r="BE55" s="293"/>
      <c r="BF55" s="293"/>
      <c r="BG55" s="296"/>
      <c r="BH55" s="293"/>
      <c r="BI55" s="293"/>
      <c r="BJ55" s="296"/>
      <c r="BK55" s="296"/>
      <c r="BL55" s="299"/>
      <c r="BM55" s="293"/>
      <c r="BN55" s="293"/>
      <c r="BO55" s="296"/>
      <c r="BP55" s="299"/>
      <c r="BQ55" s="293"/>
      <c r="BR55" s="293"/>
      <c r="BS55" s="296"/>
      <c r="BT55" s="293"/>
      <c r="BU55" s="302"/>
    </row>
    <row r="56" spans="1:73" s="99" customFormat="1" ht="60" customHeight="1" x14ac:dyDescent="0.3">
      <c r="A56" s="93">
        <v>53</v>
      </c>
      <c r="B56" s="93">
        <v>48758</v>
      </c>
      <c r="C56" s="95" t="s">
        <v>12</v>
      </c>
      <c r="D56" s="95"/>
      <c r="E56" s="95">
        <v>40000</v>
      </c>
      <c r="F56" s="93">
        <v>0.56000000000000005</v>
      </c>
      <c r="G56" s="96">
        <v>0.25900000000000001</v>
      </c>
      <c r="H56" s="96">
        <v>0.23</v>
      </c>
      <c r="I56" s="96">
        <v>0.184</v>
      </c>
      <c r="J56" s="96">
        <v>0.13600000000000001</v>
      </c>
      <c r="K56" s="96">
        <v>8.6999999999999994E-2</v>
      </c>
      <c r="L56" s="96">
        <v>7.0000000000000007E-2</v>
      </c>
      <c r="M56" s="96">
        <v>5.9000000000000004E-2</v>
      </c>
      <c r="N56" s="96" t="str">
        <f t="shared" si="0"/>
        <v>0.259,0.23,0.184,0.136,0.087,0.07,0.059</v>
      </c>
      <c r="O56" s="96" t="s">
        <v>59</v>
      </c>
      <c r="P56" s="96"/>
      <c r="Q56" s="94">
        <f t="shared" si="15"/>
        <v>48758</v>
      </c>
      <c r="R56" s="95">
        <f t="shared" si="14"/>
        <v>258</v>
      </c>
      <c r="S56" s="96"/>
      <c r="T56" s="95"/>
      <c r="U56" s="95"/>
      <c r="V56" s="95"/>
      <c r="W56" s="97"/>
      <c r="X56" s="97"/>
      <c r="Y56" s="96"/>
      <c r="Z56" s="97"/>
      <c r="AA56" s="96"/>
      <c r="AB56" s="93">
        <v>0.35</v>
      </c>
      <c r="AC56" s="93">
        <v>0.35</v>
      </c>
      <c r="AD56" s="93">
        <v>0.35</v>
      </c>
      <c r="AE56" s="93" t="s">
        <v>60</v>
      </c>
      <c r="AF56" s="93">
        <f t="shared" si="2"/>
        <v>174.67</v>
      </c>
      <c r="AG56" s="93">
        <f t="shared" si="3"/>
        <v>213.47</v>
      </c>
      <c r="AH56" s="95" t="str">
        <f t="shared" si="4"/>
        <v>174.67 213.47</v>
      </c>
      <c r="AI56" s="153">
        <v>7.4</v>
      </c>
      <c r="AJ56" s="98">
        <f t="shared" si="5"/>
        <v>57.03</v>
      </c>
      <c r="AK56" s="98">
        <f t="shared" si="6"/>
        <v>69.7</v>
      </c>
      <c r="AL56" s="95" t="str">
        <f t="shared" si="7"/>
        <v>57.03 69.7</v>
      </c>
      <c r="AM56" s="95">
        <v>150</v>
      </c>
      <c r="AN56" s="95">
        <v>430</v>
      </c>
      <c r="AO56" s="102">
        <v>2388.6999999999998</v>
      </c>
      <c r="AP56" s="102">
        <v>213</v>
      </c>
      <c r="AQ56" s="102">
        <v>69.599999999999994</v>
      </c>
      <c r="AR56" s="95">
        <v>35.200000000000003</v>
      </c>
      <c r="AS56" s="96">
        <f t="shared" si="8"/>
        <v>1.008894338842395</v>
      </c>
      <c r="AT56" s="98">
        <f t="shared" si="9"/>
        <v>2409.9459071928286</v>
      </c>
      <c r="AU56" s="98">
        <f t="shared" si="10"/>
        <v>157.5395</v>
      </c>
      <c r="AV56" s="98">
        <f t="shared" si="11"/>
        <v>51.074840000000002</v>
      </c>
      <c r="AW56" s="297"/>
      <c r="AX56" s="297"/>
      <c r="AY56" s="297"/>
      <c r="AZ56" s="300"/>
      <c r="BA56" s="294"/>
      <c r="BB56" s="294"/>
      <c r="BC56" s="297"/>
      <c r="BD56" s="300"/>
      <c r="BE56" s="294"/>
      <c r="BF56" s="294"/>
      <c r="BG56" s="297"/>
      <c r="BH56" s="294"/>
      <c r="BI56" s="294"/>
      <c r="BJ56" s="297"/>
      <c r="BK56" s="297"/>
      <c r="BL56" s="300"/>
      <c r="BM56" s="294"/>
      <c r="BN56" s="294"/>
      <c r="BO56" s="297"/>
      <c r="BP56" s="300"/>
      <c r="BQ56" s="294"/>
      <c r="BR56" s="294"/>
      <c r="BS56" s="297"/>
      <c r="BT56" s="294"/>
      <c r="BU56" s="303"/>
    </row>
    <row r="57" spans="1:73" s="99" customFormat="1" ht="60" customHeight="1" x14ac:dyDescent="0.3">
      <c r="A57" s="93">
        <v>54</v>
      </c>
      <c r="B57" s="93">
        <v>49002</v>
      </c>
      <c r="C57" s="95" t="s">
        <v>84</v>
      </c>
      <c r="D57" s="95" t="s">
        <v>81</v>
      </c>
      <c r="E57" s="95">
        <v>40000</v>
      </c>
      <c r="F57" s="93">
        <v>0.56000000000000005</v>
      </c>
      <c r="G57" s="96">
        <v>0.223</v>
      </c>
      <c r="H57" s="96">
        <v>0.112</v>
      </c>
      <c r="I57" s="96">
        <v>9.6000000000000002E-2</v>
      </c>
      <c r="J57" s="96">
        <v>7.8E-2</v>
      </c>
      <c r="K57" s="96">
        <v>5.9000000000000004E-2</v>
      </c>
      <c r="L57" s="96">
        <v>5.1999999999999998E-2</v>
      </c>
      <c r="M57" s="96">
        <v>3.2000000000000001E-2</v>
      </c>
      <c r="N57" s="96" t="str">
        <f t="shared" si="0"/>
        <v>0.223,0.112,0.096,0.078,0.059,0.052,0.032</v>
      </c>
      <c r="O57" s="96" t="s">
        <v>59</v>
      </c>
      <c r="P57" s="96"/>
      <c r="Q57" s="94">
        <f t="shared" si="15"/>
        <v>49002</v>
      </c>
      <c r="R57" s="95">
        <f t="shared" si="14"/>
        <v>244</v>
      </c>
      <c r="S57" s="96">
        <f t="shared" si="12"/>
        <v>0.127</v>
      </c>
      <c r="T57" s="95" t="e">
        <f>+T55+1</f>
        <v>#REF!</v>
      </c>
      <c r="U57" s="95">
        <f>+Q57-Q55</f>
        <v>502</v>
      </c>
      <c r="V57" s="95" t="e">
        <f>+U57+V55</f>
        <v>#REF!</v>
      </c>
      <c r="W57" s="97">
        <f>(S57+S55)/2</f>
        <v>0.1105</v>
      </c>
      <c r="X57" s="97">
        <f t="shared" si="13"/>
        <v>55.471000000000004</v>
      </c>
      <c r="Y57" s="96" t="e">
        <f>+Y55+X57</f>
        <v>#REF!</v>
      </c>
      <c r="Z57" s="97" t="e">
        <f t="shared" si="18"/>
        <v>#REF!</v>
      </c>
      <c r="AA57" s="96"/>
      <c r="AB57" s="93">
        <v>0.35</v>
      </c>
      <c r="AC57" s="93">
        <v>0.35</v>
      </c>
      <c r="AD57" s="93">
        <v>0.35</v>
      </c>
      <c r="AE57" s="93" t="s">
        <v>60</v>
      </c>
      <c r="AF57" s="93">
        <f t="shared" si="2"/>
        <v>144.47</v>
      </c>
      <c r="AG57" s="93">
        <f t="shared" si="3"/>
        <v>176.56</v>
      </c>
      <c r="AH57" s="95" t="str">
        <f t="shared" si="4"/>
        <v>144.47 176.56</v>
      </c>
      <c r="AI57" s="153">
        <v>5.5</v>
      </c>
      <c r="AJ57" s="98">
        <f t="shared" si="5"/>
        <v>47.169999999999995</v>
      </c>
      <c r="AK57" s="98">
        <f t="shared" si="6"/>
        <v>57.65</v>
      </c>
      <c r="AL57" s="95" t="str">
        <f t="shared" si="7"/>
        <v>47.17 57.65</v>
      </c>
      <c r="AM57" s="95">
        <v>150</v>
      </c>
      <c r="AN57" s="95">
        <v>430</v>
      </c>
      <c r="AO57" s="98">
        <v>2333.9</v>
      </c>
      <c r="AP57" s="93">
        <v>176.5</v>
      </c>
      <c r="AQ57" s="93">
        <v>57.7</v>
      </c>
      <c r="AR57" s="95">
        <v>33.1</v>
      </c>
      <c r="AS57" s="96">
        <f t="shared" si="8"/>
        <v>0.92050845746864229</v>
      </c>
      <c r="AT57" s="98">
        <f t="shared" si="9"/>
        <v>2148.3746888860642</v>
      </c>
      <c r="AU57" s="98">
        <f t="shared" si="10"/>
        <v>126.822925</v>
      </c>
      <c r="AV57" s="98">
        <f t="shared" si="11"/>
        <v>40.89558000000001</v>
      </c>
      <c r="AW57" s="295">
        <v>2156.8000000000002</v>
      </c>
      <c r="AX57" s="295">
        <v>126.3</v>
      </c>
      <c r="AY57" s="295">
        <v>40.799999999999997</v>
      </c>
      <c r="AZ57" s="298">
        <v>2.7579999999999998E-4</v>
      </c>
      <c r="BA57" s="292">
        <f>AZ57*10^6</f>
        <v>275.79999999999995</v>
      </c>
      <c r="BB57" s="292">
        <f>(1/($BJ$57*10^6/(0.711*10^-4*(1/AW57)^0.854))^(1/3.89))*10^6</f>
        <v>136.0005341504166</v>
      </c>
      <c r="BC57" s="295" t="str">
        <f>IF(BA57&lt;BB57,"Safe","Unsafe")</f>
        <v>Unsafe</v>
      </c>
      <c r="BD57" s="298">
        <v>4.9980000000000001E-4</v>
      </c>
      <c r="BE57" s="292">
        <f>BD57*10^6</f>
        <v>499.8</v>
      </c>
      <c r="BF57" s="292">
        <f>(1/((($BJ$57*10^6/(1.41*10^-8)))^(1/4.5337)))*10^6</f>
        <v>311.73824823485893</v>
      </c>
      <c r="BG57" s="295" t="str">
        <f>IF(BE57&lt;BF57,"Safe","Unsafe")</f>
        <v>Unsafe</v>
      </c>
      <c r="BH57" s="292">
        <f>(0.711*10^-4*(1/AZ57)^3.89*(1/AW57)^0.854)/10^6</f>
        <v>7.0938873727887293</v>
      </c>
      <c r="BI57" s="292">
        <f t="shared" si="19"/>
        <v>13.058297116333001</v>
      </c>
      <c r="BJ57" s="295">
        <v>111</v>
      </c>
      <c r="BK57" s="295">
        <v>120</v>
      </c>
      <c r="BL57" s="298">
        <v>1.3239999999999999E-4</v>
      </c>
      <c r="BM57" s="292">
        <f>BL57*10^6</f>
        <v>132.4</v>
      </c>
      <c r="BN57" s="292">
        <f>BB57</f>
        <v>136.0005341504166</v>
      </c>
      <c r="BO57" s="295" t="str">
        <f>IF(BM57&lt;BN57,"Safe","Unsafe")</f>
        <v>Safe</v>
      </c>
      <c r="BP57" s="298">
        <v>2.5579999999999998E-4</v>
      </c>
      <c r="BQ57" s="292">
        <f>BP57*10^6</f>
        <v>255.79999999999998</v>
      </c>
      <c r="BR57" s="292">
        <f>BF57</f>
        <v>311.73824823485893</v>
      </c>
      <c r="BS57" s="295" t="str">
        <f>IF(BQ57&lt;BR57,"Safe","Unsafe")</f>
        <v>Safe</v>
      </c>
      <c r="BT57" s="292">
        <f>(0.711*10^-4*(1/BL57)^3.89*(1/AW57)^0.854)/10^6</f>
        <v>123.21163072047696</v>
      </c>
      <c r="BU57" s="301">
        <f>(1.41*10^-8*(1/BP57)^4.5337)/10^6</f>
        <v>272.09492013397579</v>
      </c>
    </row>
    <row r="58" spans="1:73" s="99" customFormat="1" ht="60" customHeight="1" x14ac:dyDescent="0.3">
      <c r="A58" s="93">
        <v>55</v>
      </c>
      <c r="B58" s="93">
        <v>49258</v>
      </c>
      <c r="C58" s="95" t="s">
        <v>12</v>
      </c>
      <c r="D58" s="95"/>
      <c r="E58" s="95">
        <v>40000</v>
      </c>
      <c r="F58" s="93">
        <v>0.56000000000000005</v>
      </c>
      <c r="G58" s="96">
        <v>9.4E-2</v>
      </c>
      <c r="H58" s="96">
        <v>8.2000000000000003E-2</v>
      </c>
      <c r="I58" s="96">
        <v>6.3E-2</v>
      </c>
      <c r="J58" s="96">
        <v>4.9000000000000002E-2</v>
      </c>
      <c r="K58" s="96">
        <v>3.5000000000000003E-2</v>
      </c>
      <c r="L58" s="96">
        <v>2.9000000000000001E-2</v>
      </c>
      <c r="M58" s="96">
        <v>2.2000000000000002E-2</v>
      </c>
      <c r="N58" s="96" t="str">
        <f t="shared" si="0"/>
        <v>0.094,0.082,0.063,0.049,0.035,0.029,0.022</v>
      </c>
      <c r="O58" s="96" t="s">
        <v>59</v>
      </c>
      <c r="P58" s="96"/>
      <c r="Q58" s="94">
        <f t="shared" si="15"/>
        <v>49258</v>
      </c>
      <c r="R58" s="95">
        <f t="shared" si="14"/>
        <v>256</v>
      </c>
      <c r="S58" s="96"/>
      <c r="T58" s="95"/>
      <c r="U58" s="95"/>
      <c r="V58" s="95"/>
      <c r="W58" s="97"/>
      <c r="X58" s="97"/>
      <c r="Y58" s="96"/>
      <c r="Z58" s="97"/>
      <c r="AA58" s="96"/>
      <c r="AB58" s="93">
        <v>0.35</v>
      </c>
      <c r="AC58" s="93">
        <v>0.35</v>
      </c>
      <c r="AD58" s="93">
        <v>0.35</v>
      </c>
      <c r="AE58" s="93" t="s">
        <v>60</v>
      </c>
      <c r="AF58" s="93">
        <f t="shared" si="2"/>
        <v>144.47</v>
      </c>
      <c r="AG58" s="93">
        <f t="shared" si="3"/>
        <v>176.56</v>
      </c>
      <c r="AH58" s="95" t="str">
        <f t="shared" si="4"/>
        <v>144.47 176.56</v>
      </c>
      <c r="AI58" s="153">
        <v>5.5</v>
      </c>
      <c r="AJ58" s="98">
        <f t="shared" si="5"/>
        <v>47.169999999999995</v>
      </c>
      <c r="AK58" s="98">
        <f t="shared" si="6"/>
        <v>57.65</v>
      </c>
      <c r="AL58" s="95" t="str">
        <f t="shared" si="7"/>
        <v>47.17 57.65</v>
      </c>
      <c r="AM58" s="95">
        <v>150</v>
      </c>
      <c r="AN58" s="95">
        <v>430</v>
      </c>
      <c r="AO58" s="98">
        <v>2393.5</v>
      </c>
      <c r="AP58" s="93">
        <v>175.8</v>
      </c>
      <c r="AQ58" s="93">
        <v>57.6</v>
      </c>
      <c r="AR58" s="95">
        <v>33.299999999999997</v>
      </c>
      <c r="AS58" s="96">
        <f t="shared" si="8"/>
        <v>0.92847435752983754</v>
      </c>
      <c r="AT58" s="98">
        <f t="shared" si="9"/>
        <v>2222.3033747476661</v>
      </c>
      <c r="AU58" s="98">
        <f t="shared" si="10"/>
        <v>126.22602800000001</v>
      </c>
      <c r="AV58" s="98">
        <f t="shared" si="11"/>
        <v>40.810040000000008</v>
      </c>
      <c r="AW58" s="296"/>
      <c r="AX58" s="296"/>
      <c r="AY58" s="296"/>
      <c r="AZ58" s="299"/>
      <c r="BA58" s="293"/>
      <c r="BB58" s="293"/>
      <c r="BC58" s="296"/>
      <c r="BD58" s="299"/>
      <c r="BE58" s="293"/>
      <c r="BF58" s="293"/>
      <c r="BG58" s="296"/>
      <c r="BH58" s="293"/>
      <c r="BI58" s="293"/>
      <c r="BJ58" s="296"/>
      <c r="BK58" s="296"/>
      <c r="BL58" s="299"/>
      <c r="BM58" s="293"/>
      <c r="BN58" s="293"/>
      <c r="BO58" s="296"/>
      <c r="BP58" s="299"/>
      <c r="BQ58" s="293"/>
      <c r="BR58" s="293"/>
      <c r="BS58" s="296"/>
      <c r="BT58" s="293"/>
      <c r="BU58" s="302"/>
    </row>
    <row r="59" spans="1:73" s="99" customFormat="1" ht="60" customHeight="1" x14ac:dyDescent="0.3">
      <c r="A59" s="93">
        <v>56</v>
      </c>
      <c r="B59" s="93">
        <v>49528</v>
      </c>
      <c r="C59" s="95" t="s">
        <v>84</v>
      </c>
      <c r="D59" s="95" t="s">
        <v>83</v>
      </c>
      <c r="E59" s="95">
        <v>40000</v>
      </c>
      <c r="F59" s="93">
        <v>0.56000000000000005</v>
      </c>
      <c r="G59" s="96">
        <v>0.125</v>
      </c>
      <c r="H59" s="96">
        <v>0.107</v>
      </c>
      <c r="I59" s="96">
        <v>8.6999999999999994E-2</v>
      </c>
      <c r="J59" s="96">
        <v>6.7000000000000004E-2</v>
      </c>
      <c r="K59" s="96">
        <v>4.7E-2</v>
      </c>
      <c r="L59" s="96">
        <v>3.9E-2</v>
      </c>
      <c r="M59" s="96">
        <v>2.9000000000000001E-2</v>
      </c>
      <c r="N59" s="96" t="str">
        <f t="shared" si="0"/>
        <v>0.125,0.107,0.087,0.067,0.047,0.039,0.029</v>
      </c>
      <c r="O59" s="96" t="s">
        <v>59</v>
      </c>
      <c r="P59" s="96"/>
      <c r="Q59" s="94">
        <f t="shared" si="15"/>
        <v>49528</v>
      </c>
      <c r="R59" s="95">
        <f t="shared" si="14"/>
        <v>270</v>
      </c>
      <c r="S59" s="96">
        <f t="shared" si="12"/>
        <v>3.8000000000000006E-2</v>
      </c>
      <c r="T59" s="95" t="e">
        <f>+T57+1</f>
        <v>#REF!</v>
      </c>
      <c r="U59" s="95">
        <f>+Q59-Q57</f>
        <v>526</v>
      </c>
      <c r="V59" s="95" t="e">
        <f>+U59+V57</f>
        <v>#REF!</v>
      </c>
      <c r="W59" s="97">
        <f>(S59+S57)/2</f>
        <v>8.2500000000000004E-2</v>
      </c>
      <c r="X59" s="97">
        <f t="shared" si="13"/>
        <v>43.395000000000003</v>
      </c>
      <c r="Y59" s="96" t="e">
        <f>+Y57+X59</f>
        <v>#REF!</v>
      </c>
      <c r="Z59" s="97" t="e">
        <f t="shared" si="18"/>
        <v>#REF!</v>
      </c>
      <c r="AA59" s="96"/>
      <c r="AB59" s="93">
        <v>0.35</v>
      </c>
      <c r="AC59" s="93">
        <v>0.35</v>
      </c>
      <c r="AD59" s="93">
        <v>0.35</v>
      </c>
      <c r="AE59" s="93" t="s">
        <v>60</v>
      </c>
      <c r="AF59" s="93">
        <f t="shared" si="2"/>
        <v>144.47</v>
      </c>
      <c r="AG59" s="93">
        <f t="shared" si="3"/>
        <v>176.56</v>
      </c>
      <c r="AH59" s="95" t="str">
        <f t="shared" si="4"/>
        <v>144.47 176.56</v>
      </c>
      <c r="AI59" s="153">
        <v>5.5</v>
      </c>
      <c r="AJ59" s="98">
        <f t="shared" si="5"/>
        <v>47.169999999999995</v>
      </c>
      <c r="AK59" s="98">
        <f t="shared" si="6"/>
        <v>57.65</v>
      </c>
      <c r="AL59" s="95" t="str">
        <f t="shared" si="7"/>
        <v>47.17 57.65</v>
      </c>
      <c r="AM59" s="95">
        <v>150</v>
      </c>
      <c r="AN59" s="95">
        <v>430</v>
      </c>
      <c r="AO59" s="98">
        <v>2400</v>
      </c>
      <c r="AP59" s="93">
        <v>176</v>
      </c>
      <c r="AQ59" s="93">
        <v>57.6</v>
      </c>
      <c r="AR59" s="95">
        <v>32.6</v>
      </c>
      <c r="AS59" s="96">
        <f t="shared" si="8"/>
        <v>0.90097727372520275</v>
      </c>
      <c r="AT59" s="98">
        <f t="shared" si="9"/>
        <v>2162.3454569404867</v>
      </c>
      <c r="AU59" s="98">
        <f t="shared" si="10"/>
        <v>126.39660000000001</v>
      </c>
      <c r="AV59" s="98">
        <f t="shared" si="11"/>
        <v>40.810040000000008</v>
      </c>
      <c r="AW59" s="296"/>
      <c r="AX59" s="296"/>
      <c r="AY59" s="296"/>
      <c r="AZ59" s="299"/>
      <c r="BA59" s="293"/>
      <c r="BB59" s="293"/>
      <c r="BC59" s="296"/>
      <c r="BD59" s="299"/>
      <c r="BE59" s="293"/>
      <c r="BF59" s="293"/>
      <c r="BG59" s="296"/>
      <c r="BH59" s="293"/>
      <c r="BI59" s="293"/>
      <c r="BJ59" s="296"/>
      <c r="BK59" s="296"/>
      <c r="BL59" s="299"/>
      <c r="BM59" s="293"/>
      <c r="BN59" s="293"/>
      <c r="BO59" s="296"/>
      <c r="BP59" s="299"/>
      <c r="BQ59" s="293"/>
      <c r="BR59" s="293"/>
      <c r="BS59" s="296"/>
      <c r="BT59" s="293"/>
      <c r="BU59" s="302"/>
    </row>
    <row r="60" spans="1:73" s="99" customFormat="1" ht="60" customHeight="1" x14ac:dyDescent="0.3">
      <c r="A60" s="93">
        <v>57</v>
      </c>
      <c r="B60" s="93">
        <v>49766</v>
      </c>
      <c r="C60" s="95" t="s">
        <v>12</v>
      </c>
      <c r="D60" s="95"/>
      <c r="E60" s="95">
        <v>40000</v>
      </c>
      <c r="F60" s="93">
        <v>0.56000000000000005</v>
      </c>
      <c r="G60" s="96">
        <v>0.53300000000000003</v>
      </c>
      <c r="H60" s="96">
        <v>0.48399999999999999</v>
      </c>
      <c r="I60" s="96">
        <v>0.372</v>
      </c>
      <c r="J60" s="96">
        <v>0.27400000000000002</v>
      </c>
      <c r="K60" s="96">
        <v>0.158</v>
      </c>
      <c r="L60" s="96">
        <v>0.125</v>
      </c>
      <c r="M60" s="96">
        <v>8.2000000000000003E-2</v>
      </c>
      <c r="N60" s="96" t="str">
        <f t="shared" si="0"/>
        <v>0.533,0.484,0.372,0.274,0.158,0.125,0.082</v>
      </c>
      <c r="O60" s="96" t="s">
        <v>59</v>
      </c>
      <c r="P60" s="96"/>
      <c r="Q60" s="94">
        <f t="shared" si="15"/>
        <v>49766</v>
      </c>
      <c r="R60" s="95">
        <f t="shared" si="14"/>
        <v>238</v>
      </c>
      <c r="S60" s="96"/>
      <c r="T60" s="95"/>
      <c r="U60" s="95"/>
      <c r="V60" s="95"/>
      <c r="W60" s="97"/>
      <c r="X60" s="97"/>
      <c r="Y60" s="96"/>
      <c r="Z60" s="97"/>
      <c r="AA60" s="96"/>
      <c r="AB60" s="93">
        <v>0.35</v>
      </c>
      <c r="AC60" s="93">
        <v>0.35</v>
      </c>
      <c r="AD60" s="93">
        <v>0.35</v>
      </c>
      <c r="AE60" s="93" t="s">
        <v>60</v>
      </c>
      <c r="AF60" s="93">
        <f t="shared" si="2"/>
        <v>144.47</v>
      </c>
      <c r="AG60" s="93">
        <f t="shared" si="3"/>
        <v>176.56</v>
      </c>
      <c r="AH60" s="95" t="str">
        <f t="shared" si="4"/>
        <v>144.47 176.56</v>
      </c>
      <c r="AI60" s="153">
        <v>5.5</v>
      </c>
      <c r="AJ60" s="98">
        <f t="shared" si="5"/>
        <v>47.169999999999995</v>
      </c>
      <c r="AK60" s="98">
        <f t="shared" si="6"/>
        <v>57.65</v>
      </c>
      <c r="AL60" s="95" t="str">
        <f t="shared" si="7"/>
        <v>47.17 57.65</v>
      </c>
      <c r="AM60" s="95">
        <v>150</v>
      </c>
      <c r="AN60" s="95">
        <v>430</v>
      </c>
      <c r="AO60" s="98">
        <v>2264.5</v>
      </c>
      <c r="AP60" s="93">
        <v>176.3</v>
      </c>
      <c r="AQ60" s="93">
        <v>57.6</v>
      </c>
      <c r="AR60" s="95">
        <v>35.200000000000003</v>
      </c>
      <c r="AS60" s="96">
        <f t="shared" si="8"/>
        <v>1.008894338842395</v>
      </c>
      <c r="AT60" s="98">
        <f t="shared" si="9"/>
        <v>2284.6412303086036</v>
      </c>
      <c r="AU60" s="98">
        <f t="shared" si="10"/>
        <v>126.652413</v>
      </c>
      <c r="AV60" s="98">
        <f t="shared" si="11"/>
        <v>40.810040000000008</v>
      </c>
      <c r="AW60" s="297"/>
      <c r="AX60" s="297"/>
      <c r="AY60" s="297"/>
      <c r="AZ60" s="300"/>
      <c r="BA60" s="294"/>
      <c r="BB60" s="294"/>
      <c r="BC60" s="297"/>
      <c r="BD60" s="300"/>
      <c r="BE60" s="294"/>
      <c r="BF60" s="294"/>
      <c r="BG60" s="297"/>
      <c r="BH60" s="294"/>
      <c r="BI60" s="294"/>
      <c r="BJ60" s="297"/>
      <c r="BK60" s="297"/>
      <c r="BL60" s="300"/>
      <c r="BM60" s="294"/>
      <c r="BN60" s="294"/>
      <c r="BO60" s="297"/>
      <c r="BP60" s="300"/>
      <c r="BQ60" s="294"/>
      <c r="BR60" s="294"/>
      <c r="BS60" s="297"/>
      <c r="BT60" s="294"/>
      <c r="BU60" s="303"/>
    </row>
    <row r="61" spans="1:73" s="99" customFormat="1" ht="60" customHeight="1" x14ac:dyDescent="0.3">
      <c r="A61" s="93">
        <v>58</v>
      </c>
      <c r="B61" s="93">
        <v>50008</v>
      </c>
      <c r="C61" s="95" t="s">
        <v>84</v>
      </c>
      <c r="D61" s="95" t="s">
        <v>81</v>
      </c>
      <c r="E61" s="95">
        <v>40000</v>
      </c>
      <c r="F61" s="93">
        <v>0.56000000000000005</v>
      </c>
      <c r="G61" s="96">
        <v>0.38800000000000001</v>
      </c>
      <c r="H61" s="96">
        <v>0.35</v>
      </c>
      <c r="I61" s="96">
        <v>0.27900000000000003</v>
      </c>
      <c r="J61" s="96">
        <v>0.20300000000000001</v>
      </c>
      <c r="K61" s="96">
        <v>0.11899999999999999</v>
      </c>
      <c r="L61" s="96">
        <v>9.1999999999999998E-2</v>
      </c>
      <c r="M61" s="96">
        <v>9.0999999999999998E-2</v>
      </c>
      <c r="N61" s="96" t="str">
        <f t="shared" si="0"/>
        <v>0.388,0.35,0.279,0.203,0.119,0.092,0.091</v>
      </c>
      <c r="O61" s="96" t="s">
        <v>59</v>
      </c>
      <c r="P61" s="96"/>
      <c r="Q61" s="94">
        <f t="shared" si="15"/>
        <v>50008</v>
      </c>
      <c r="R61" s="95">
        <f t="shared" si="14"/>
        <v>242</v>
      </c>
      <c r="S61" s="96">
        <f t="shared" si="12"/>
        <v>0.10899999999999999</v>
      </c>
      <c r="T61" s="95" t="e">
        <f>+T59+1</f>
        <v>#REF!</v>
      </c>
      <c r="U61" s="95">
        <f>+Q61-Q59</f>
        <v>480</v>
      </c>
      <c r="V61" s="95" t="e">
        <f>+U61+V59</f>
        <v>#REF!</v>
      </c>
      <c r="W61" s="97">
        <f>(S61+S59)/2</f>
        <v>7.3499999999999996E-2</v>
      </c>
      <c r="X61" s="97">
        <f t="shared" si="13"/>
        <v>35.28</v>
      </c>
      <c r="Y61" s="96" t="e">
        <f>+Y59+X61</f>
        <v>#REF!</v>
      </c>
      <c r="Z61" s="97" t="e">
        <f t="shared" si="18"/>
        <v>#REF!</v>
      </c>
      <c r="AA61" s="96"/>
      <c r="AB61" s="93">
        <v>0.35</v>
      </c>
      <c r="AC61" s="93">
        <v>0.35</v>
      </c>
      <c r="AD61" s="93">
        <v>0.35</v>
      </c>
      <c r="AE61" s="93" t="s">
        <v>60</v>
      </c>
      <c r="AF61" s="93">
        <f t="shared" si="2"/>
        <v>121.56</v>
      </c>
      <c r="AG61" s="93">
        <f t="shared" si="3"/>
        <v>148.57</v>
      </c>
      <c r="AH61" s="95" t="str">
        <f t="shared" si="4"/>
        <v>121.56 148.57</v>
      </c>
      <c r="AI61" s="153">
        <v>4.2</v>
      </c>
      <c r="AJ61" s="98">
        <f t="shared" si="5"/>
        <v>39.69</v>
      </c>
      <c r="AK61" s="98">
        <f t="shared" si="6"/>
        <v>48.51</v>
      </c>
      <c r="AL61" s="95" t="str">
        <f t="shared" si="7"/>
        <v>39.69 48.51</v>
      </c>
      <c r="AM61" s="95">
        <v>150</v>
      </c>
      <c r="AN61" s="95">
        <v>430</v>
      </c>
      <c r="AO61" s="93">
        <v>2366.1</v>
      </c>
      <c r="AP61" s="93">
        <v>148.4</v>
      </c>
      <c r="AQ61" s="93">
        <v>48.5</v>
      </c>
      <c r="AR61" s="95">
        <v>32.700000000000003</v>
      </c>
      <c r="AS61" s="96">
        <f t="shared" si="8"/>
        <v>0.90484047146996671</v>
      </c>
      <c r="AT61" s="98">
        <f t="shared" si="9"/>
        <v>2140.9430395450881</v>
      </c>
      <c r="AU61" s="98">
        <f t="shared" si="10"/>
        <v>102.63079200000001</v>
      </c>
      <c r="AV61" s="98">
        <f t="shared" si="11"/>
        <v>33.025900000000007</v>
      </c>
      <c r="AW61" s="295">
        <v>2103.3000000000002</v>
      </c>
      <c r="AX61" s="295">
        <v>102.2</v>
      </c>
      <c r="AY61" s="295">
        <v>33</v>
      </c>
      <c r="AZ61" s="298">
        <v>3.0729999999999999E-4</v>
      </c>
      <c r="BA61" s="292">
        <f>AZ61*10^6</f>
        <v>307.3</v>
      </c>
      <c r="BB61" s="292">
        <f>(1/($BJ$61*10^6/(0.711*10^-4*(1/AW61)^0.854))^(1/3.89))*10^6</f>
        <v>136.75256157506524</v>
      </c>
      <c r="BC61" s="295" t="str">
        <f>IF(BA61&lt;BB61,"Safe","Unsafe")</f>
        <v>Unsafe</v>
      </c>
      <c r="BD61" s="298">
        <v>5.8969999999999997E-4</v>
      </c>
      <c r="BE61" s="292">
        <f>BD61*10^6</f>
        <v>589.69999999999993</v>
      </c>
      <c r="BF61" s="292">
        <f>(1/((($BJ$61*10^6/(1.41*10^-8)))^(1/4.5337)))*10^6</f>
        <v>311.73824823485893</v>
      </c>
      <c r="BG61" s="295" t="str">
        <f>IF(BE61&lt;BF61,"Safe","Unsafe")</f>
        <v>Unsafe</v>
      </c>
      <c r="BH61" s="292">
        <f>(0.711*10^-4*(1/AZ61)^3.89*(1/AW61)^0.854)/10^6</f>
        <v>4.7587577585864631</v>
      </c>
      <c r="BI61" s="292">
        <f t="shared" ref="BI61" si="40">(1.41*10^-8*(1/BD61)^4.5337)/10^6</f>
        <v>6.1689147500502299</v>
      </c>
      <c r="BJ61" s="295">
        <v>111</v>
      </c>
      <c r="BK61" s="295">
        <v>130</v>
      </c>
      <c r="BL61" s="298">
        <v>1.3640000000000001E-4</v>
      </c>
      <c r="BM61" s="292">
        <f>BL61*10^6</f>
        <v>136.4</v>
      </c>
      <c r="BN61" s="292">
        <f>BB61</f>
        <v>136.75256157506524</v>
      </c>
      <c r="BO61" s="295" t="str">
        <f t="shared" ref="BO61" si="41">IF(BM61&lt;BN61,"Safe","Unsafe")</f>
        <v>Safe</v>
      </c>
      <c r="BP61" s="298">
        <v>2.786E-4</v>
      </c>
      <c r="BQ61" s="292">
        <f>BP61*10^6</f>
        <v>278.60000000000002</v>
      </c>
      <c r="BR61" s="292">
        <f>BF61</f>
        <v>311.73824823485893</v>
      </c>
      <c r="BS61" s="295" t="str">
        <f t="shared" ref="BS61" si="42">IF(BQ61&lt;BR61,"Safe","Unsafe")</f>
        <v>Safe</v>
      </c>
      <c r="BT61" s="292">
        <f>(0.711*10^-4*(1/BL61)^3.89*(1/AW61)^0.854)/10^6</f>
        <v>112.12024981465608</v>
      </c>
      <c r="BU61" s="301">
        <f>(1.41*10^-8*(1/BP61)^4.5337)/10^6</f>
        <v>184.76012388728265</v>
      </c>
    </row>
    <row r="62" spans="1:73" s="99" customFormat="1" ht="60" customHeight="1" x14ac:dyDescent="0.3">
      <c r="A62" s="93">
        <v>59</v>
      </c>
      <c r="B62" s="93">
        <v>50229</v>
      </c>
      <c r="C62" s="95" t="s">
        <v>12</v>
      </c>
      <c r="D62" s="95" t="s">
        <v>83</v>
      </c>
      <c r="E62" s="95">
        <v>40000</v>
      </c>
      <c r="F62" s="93">
        <v>0.56000000000000005</v>
      </c>
      <c r="G62" s="96">
        <v>0.123</v>
      </c>
      <c r="H62" s="96">
        <v>0.10299999999999999</v>
      </c>
      <c r="I62" s="96">
        <v>0.08</v>
      </c>
      <c r="J62" s="96">
        <v>6.2E-2</v>
      </c>
      <c r="K62" s="96">
        <v>4.1000000000000002E-2</v>
      </c>
      <c r="L62" s="96">
        <v>3.5000000000000003E-2</v>
      </c>
      <c r="M62" s="96">
        <v>2.4E-2</v>
      </c>
      <c r="N62" s="96" t="str">
        <f t="shared" si="0"/>
        <v>0.123,0.103,0.08,0.062,0.041,0.035,0.024</v>
      </c>
      <c r="O62" s="96" t="s">
        <v>59</v>
      </c>
      <c r="P62" s="96"/>
      <c r="Q62" s="94">
        <f t="shared" si="15"/>
        <v>50229</v>
      </c>
      <c r="R62" s="95">
        <f t="shared" si="14"/>
        <v>221</v>
      </c>
      <c r="S62" s="96"/>
      <c r="T62" s="95"/>
      <c r="U62" s="95"/>
      <c r="V62" s="95"/>
      <c r="W62" s="97"/>
      <c r="X62" s="97"/>
      <c r="Y62" s="96"/>
      <c r="Z62" s="97"/>
      <c r="AA62" s="96"/>
      <c r="AB62" s="93">
        <v>0.35</v>
      </c>
      <c r="AC62" s="93">
        <v>0.35</v>
      </c>
      <c r="AD62" s="93">
        <v>0.35</v>
      </c>
      <c r="AE62" s="93" t="s">
        <v>60</v>
      </c>
      <c r="AF62" s="93">
        <f t="shared" si="2"/>
        <v>121.56</v>
      </c>
      <c r="AG62" s="93">
        <f t="shared" si="3"/>
        <v>148.57</v>
      </c>
      <c r="AH62" s="95" t="str">
        <f t="shared" si="4"/>
        <v>121.56 148.57</v>
      </c>
      <c r="AI62" s="153">
        <v>4.2</v>
      </c>
      <c r="AJ62" s="98">
        <f t="shared" si="5"/>
        <v>39.69</v>
      </c>
      <c r="AK62" s="98">
        <f t="shared" si="6"/>
        <v>48.51</v>
      </c>
      <c r="AL62" s="95" t="str">
        <f t="shared" si="7"/>
        <v>39.69 48.51</v>
      </c>
      <c r="AM62" s="95">
        <v>150</v>
      </c>
      <c r="AN62" s="95">
        <v>430</v>
      </c>
      <c r="AO62" s="93">
        <v>2390.3000000000002</v>
      </c>
      <c r="AP62" s="93">
        <v>148</v>
      </c>
      <c r="AQ62" s="93">
        <v>48.5</v>
      </c>
      <c r="AR62" s="95">
        <v>33.5</v>
      </c>
      <c r="AS62" s="96">
        <f t="shared" si="8"/>
        <v>0.9365303776186138</v>
      </c>
      <c r="AT62" s="98">
        <f t="shared" si="9"/>
        <v>2238.5885616217729</v>
      </c>
      <c r="AU62" s="98">
        <f t="shared" si="10"/>
        <v>102.28299999999999</v>
      </c>
      <c r="AV62" s="98">
        <f t="shared" si="11"/>
        <v>33.025900000000007</v>
      </c>
      <c r="AW62" s="296"/>
      <c r="AX62" s="296"/>
      <c r="AY62" s="296"/>
      <c r="AZ62" s="299"/>
      <c r="BA62" s="293"/>
      <c r="BB62" s="293"/>
      <c r="BC62" s="296"/>
      <c r="BD62" s="299"/>
      <c r="BE62" s="293"/>
      <c r="BF62" s="293"/>
      <c r="BG62" s="296"/>
      <c r="BH62" s="293"/>
      <c r="BI62" s="293"/>
      <c r="BJ62" s="296"/>
      <c r="BK62" s="296"/>
      <c r="BL62" s="299"/>
      <c r="BM62" s="293"/>
      <c r="BN62" s="293"/>
      <c r="BO62" s="296"/>
      <c r="BP62" s="299"/>
      <c r="BQ62" s="293"/>
      <c r="BR62" s="293"/>
      <c r="BS62" s="296"/>
      <c r="BT62" s="293"/>
      <c r="BU62" s="302"/>
    </row>
    <row r="63" spans="1:73" s="99" customFormat="1" ht="60" customHeight="1" x14ac:dyDescent="0.3">
      <c r="A63" s="93">
        <v>60</v>
      </c>
      <c r="B63" s="93">
        <v>50510</v>
      </c>
      <c r="C63" s="95" t="s">
        <v>12</v>
      </c>
      <c r="D63" s="95" t="s">
        <v>81</v>
      </c>
      <c r="E63" s="95">
        <v>40000</v>
      </c>
      <c r="F63" s="93">
        <v>0.56000000000000005</v>
      </c>
      <c r="G63" s="96">
        <v>0.59399999999999997</v>
      </c>
      <c r="H63" s="96">
        <v>0.45700000000000002</v>
      </c>
      <c r="I63" s="96">
        <v>0.41399999999999998</v>
      </c>
      <c r="J63" s="96">
        <v>0.30399999999999999</v>
      </c>
      <c r="K63" s="96">
        <v>0.17699999999999999</v>
      </c>
      <c r="L63" s="96">
        <v>0.13900000000000001</v>
      </c>
      <c r="M63" s="96">
        <v>8.7999999999999995E-2</v>
      </c>
      <c r="N63" s="96" t="str">
        <f t="shared" si="0"/>
        <v>0.594,0.457,0.414,0.304,0.177,0.139,0.088</v>
      </c>
      <c r="O63" s="96" t="s">
        <v>59</v>
      </c>
      <c r="P63" s="96"/>
      <c r="Q63" s="94">
        <f t="shared" si="15"/>
        <v>50510</v>
      </c>
      <c r="R63" s="95">
        <f t="shared" si="14"/>
        <v>281</v>
      </c>
      <c r="S63" s="96"/>
      <c r="T63" s="95"/>
      <c r="U63" s="95"/>
      <c r="V63" s="95"/>
      <c r="W63" s="97"/>
      <c r="X63" s="97"/>
      <c r="Y63" s="96"/>
      <c r="Z63" s="97"/>
      <c r="AA63" s="96"/>
      <c r="AB63" s="93">
        <v>0.35</v>
      </c>
      <c r="AC63" s="93">
        <v>0.35</v>
      </c>
      <c r="AD63" s="93">
        <v>0.35</v>
      </c>
      <c r="AE63" s="93" t="s">
        <v>60</v>
      </c>
      <c r="AF63" s="93">
        <f t="shared" si="2"/>
        <v>121.56</v>
      </c>
      <c r="AG63" s="93">
        <f t="shared" si="3"/>
        <v>148.57</v>
      </c>
      <c r="AH63" s="95" t="str">
        <f t="shared" si="4"/>
        <v>121.56 148.57</v>
      </c>
      <c r="AI63" s="153">
        <v>4.2</v>
      </c>
      <c r="AJ63" s="98">
        <f t="shared" si="5"/>
        <v>39.69</v>
      </c>
      <c r="AK63" s="98">
        <f t="shared" si="6"/>
        <v>48.51</v>
      </c>
      <c r="AL63" s="95" t="str">
        <f t="shared" si="7"/>
        <v>39.69 48.51</v>
      </c>
      <c r="AM63" s="95">
        <v>150</v>
      </c>
      <c r="AN63" s="95">
        <v>430</v>
      </c>
      <c r="AO63" s="93">
        <v>2364.5</v>
      </c>
      <c r="AP63" s="93">
        <v>147.9</v>
      </c>
      <c r="AQ63" s="93">
        <v>48.5</v>
      </c>
      <c r="AR63" s="95">
        <v>32.5</v>
      </c>
      <c r="AS63" s="96">
        <f t="shared" si="8"/>
        <v>0.89713520599853391</v>
      </c>
      <c r="AT63" s="98">
        <f t="shared" si="9"/>
        <v>2121.2761945835337</v>
      </c>
      <c r="AU63" s="98">
        <f t="shared" si="10"/>
        <v>102.19603700000002</v>
      </c>
      <c r="AV63" s="98">
        <f t="shared" si="11"/>
        <v>33.025900000000007</v>
      </c>
      <c r="AW63" s="296"/>
      <c r="AX63" s="296"/>
      <c r="AY63" s="296"/>
      <c r="AZ63" s="299"/>
      <c r="BA63" s="293"/>
      <c r="BB63" s="293"/>
      <c r="BC63" s="296"/>
      <c r="BD63" s="299"/>
      <c r="BE63" s="293"/>
      <c r="BF63" s="293"/>
      <c r="BG63" s="296"/>
      <c r="BH63" s="293"/>
      <c r="BI63" s="293"/>
      <c r="BJ63" s="296"/>
      <c r="BK63" s="296"/>
      <c r="BL63" s="299"/>
      <c r="BM63" s="293"/>
      <c r="BN63" s="293"/>
      <c r="BO63" s="296"/>
      <c r="BP63" s="299"/>
      <c r="BQ63" s="293"/>
      <c r="BR63" s="293"/>
      <c r="BS63" s="296"/>
      <c r="BT63" s="293"/>
      <c r="BU63" s="302"/>
    </row>
    <row r="64" spans="1:73" s="99" customFormat="1" ht="60" customHeight="1" x14ac:dyDescent="0.3">
      <c r="A64" s="93">
        <v>61</v>
      </c>
      <c r="B64" s="93">
        <v>50542</v>
      </c>
      <c r="C64" s="95" t="s">
        <v>12</v>
      </c>
      <c r="D64" s="95"/>
      <c r="E64" s="95">
        <v>40000</v>
      </c>
      <c r="F64" s="93">
        <v>0.56000000000000005</v>
      </c>
      <c r="G64" s="96">
        <v>0.185</v>
      </c>
      <c r="H64" s="96">
        <v>0.153</v>
      </c>
      <c r="I64" s="96">
        <v>0.11899999999999999</v>
      </c>
      <c r="J64" s="96">
        <v>8.6000000000000007E-2</v>
      </c>
      <c r="K64" s="96">
        <v>5.1999999999999998E-2</v>
      </c>
      <c r="L64" s="96">
        <v>3.9E-2</v>
      </c>
      <c r="M64" s="96">
        <v>2.1000000000000001E-2</v>
      </c>
      <c r="N64" s="96" t="str">
        <f t="shared" si="0"/>
        <v>0.185,0.153,0.119,0.086,0.052,0.039,0.021</v>
      </c>
      <c r="O64" s="96" t="s">
        <v>59</v>
      </c>
      <c r="P64" s="96"/>
      <c r="Q64" s="94">
        <f t="shared" si="15"/>
        <v>50542</v>
      </c>
      <c r="R64" s="95">
        <f t="shared" si="14"/>
        <v>32</v>
      </c>
      <c r="S64" s="96"/>
      <c r="T64" s="95"/>
      <c r="U64" s="95"/>
      <c r="V64" s="95"/>
      <c r="W64" s="97"/>
      <c r="X64" s="97"/>
      <c r="Y64" s="96"/>
      <c r="Z64" s="97"/>
      <c r="AA64" s="96"/>
      <c r="AB64" s="93">
        <v>0.35</v>
      </c>
      <c r="AC64" s="93">
        <v>0.35</v>
      </c>
      <c r="AD64" s="93">
        <v>0.35</v>
      </c>
      <c r="AE64" s="93" t="s">
        <v>60</v>
      </c>
      <c r="AF64" s="93">
        <f t="shared" si="2"/>
        <v>121.56</v>
      </c>
      <c r="AG64" s="93">
        <f t="shared" si="3"/>
        <v>148.57</v>
      </c>
      <c r="AH64" s="95" t="str">
        <f t="shared" si="4"/>
        <v>121.56 148.57</v>
      </c>
      <c r="AI64" s="153">
        <v>4.2</v>
      </c>
      <c r="AJ64" s="98">
        <f t="shared" si="5"/>
        <v>39.69</v>
      </c>
      <c r="AK64" s="98">
        <f t="shared" si="6"/>
        <v>48.51</v>
      </c>
      <c r="AL64" s="95" t="str">
        <f t="shared" si="7"/>
        <v>39.69 48.51</v>
      </c>
      <c r="AM64" s="95">
        <v>150</v>
      </c>
      <c r="AN64" s="95">
        <v>430</v>
      </c>
      <c r="AO64" s="93">
        <v>2371</v>
      </c>
      <c r="AP64" s="93">
        <v>147.9</v>
      </c>
      <c r="AQ64" s="93">
        <v>48.5</v>
      </c>
      <c r="AR64" s="95">
        <v>32.1</v>
      </c>
      <c r="AS64" s="96">
        <f t="shared" si="8"/>
        <v>0.88197445011987896</v>
      </c>
      <c r="AT64" s="98">
        <f t="shared" si="9"/>
        <v>2091.1614212342329</v>
      </c>
      <c r="AU64" s="98">
        <f t="shared" si="10"/>
        <v>102.19603700000002</v>
      </c>
      <c r="AV64" s="98">
        <f t="shared" si="11"/>
        <v>33.025900000000007</v>
      </c>
      <c r="AW64" s="296"/>
      <c r="AX64" s="296"/>
      <c r="AY64" s="296"/>
      <c r="AZ64" s="299"/>
      <c r="BA64" s="293"/>
      <c r="BB64" s="293"/>
      <c r="BC64" s="296"/>
      <c r="BD64" s="299"/>
      <c r="BE64" s="293"/>
      <c r="BF64" s="293"/>
      <c r="BG64" s="296"/>
      <c r="BH64" s="293"/>
      <c r="BI64" s="293"/>
      <c r="BJ64" s="296"/>
      <c r="BK64" s="296"/>
      <c r="BL64" s="299"/>
      <c r="BM64" s="293"/>
      <c r="BN64" s="293"/>
      <c r="BO64" s="296"/>
      <c r="BP64" s="299"/>
      <c r="BQ64" s="293"/>
      <c r="BR64" s="293"/>
      <c r="BS64" s="296"/>
      <c r="BT64" s="293"/>
      <c r="BU64" s="302"/>
    </row>
    <row r="65" spans="1:73" s="132" customFormat="1" ht="60" customHeight="1" x14ac:dyDescent="0.3">
      <c r="A65" s="93">
        <v>62</v>
      </c>
      <c r="B65" s="93">
        <v>50595</v>
      </c>
      <c r="C65" s="95" t="s">
        <v>84</v>
      </c>
      <c r="D65" s="95" t="s">
        <v>83</v>
      </c>
      <c r="E65" s="95">
        <v>40000</v>
      </c>
      <c r="F65" s="93">
        <v>0.56000000000000005</v>
      </c>
      <c r="G65" s="96">
        <v>0.47699999999999998</v>
      </c>
      <c r="H65" s="96">
        <v>0.443</v>
      </c>
      <c r="I65" s="96">
        <v>0.36099999999999999</v>
      </c>
      <c r="J65" s="96">
        <v>0.27700000000000002</v>
      </c>
      <c r="K65" s="96">
        <v>0.17</v>
      </c>
      <c r="L65" s="96">
        <v>0.13100000000000001</v>
      </c>
      <c r="M65" s="96">
        <v>8.4000000000000005E-2</v>
      </c>
      <c r="N65" s="96" t="str">
        <f t="shared" si="0"/>
        <v>0.477,0.443,0.361,0.277,0.17,0.131,0.084</v>
      </c>
      <c r="O65" s="96" t="s">
        <v>59</v>
      </c>
      <c r="P65" s="96"/>
      <c r="Q65" s="94">
        <f t="shared" si="15"/>
        <v>50595</v>
      </c>
      <c r="R65" s="95">
        <f t="shared" si="14"/>
        <v>53</v>
      </c>
      <c r="S65" s="96">
        <f t="shared" si="12"/>
        <v>0.11599999999999999</v>
      </c>
      <c r="T65" s="95" t="e">
        <f>+#REF!+1</f>
        <v>#REF!</v>
      </c>
      <c r="U65" s="95" t="e">
        <f>+Q65-#REF!</f>
        <v>#REF!</v>
      </c>
      <c r="V65" s="95" t="e">
        <f>+U65+#REF!</f>
        <v>#REF!</v>
      </c>
      <c r="W65" s="97" t="e">
        <f>(S65+#REF!)/2</f>
        <v>#REF!</v>
      </c>
      <c r="X65" s="97" t="e">
        <f t="shared" si="13"/>
        <v>#REF!</v>
      </c>
      <c r="Y65" s="96" t="e">
        <f>+#REF!+X65</f>
        <v>#REF!</v>
      </c>
      <c r="Z65" s="97" t="e">
        <f t="shared" si="18"/>
        <v>#REF!</v>
      </c>
      <c r="AA65" s="96"/>
      <c r="AB65" s="93">
        <v>0.35</v>
      </c>
      <c r="AC65" s="93">
        <v>0.35</v>
      </c>
      <c r="AD65" s="93">
        <v>0.35</v>
      </c>
      <c r="AE65" s="93" t="s">
        <v>60</v>
      </c>
      <c r="AF65" s="93">
        <f t="shared" si="2"/>
        <v>121.56</v>
      </c>
      <c r="AG65" s="93">
        <f t="shared" si="3"/>
        <v>148.57</v>
      </c>
      <c r="AH65" s="95" t="str">
        <f t="shared" si="4"/>
        <v>121.56 148.57</v>
      </c>
      <c r="AI65" s="153">
        <v>4.2</v>
      </c>
      <c r="AJ65" s="98">
        <f t="shared" si="5"/>
        <v>39.69</v>
      </c>
      <c r="AK65" s="98">
        <f t="shared" si="6"/>
        <v>48.51</v>
      </c>
      <c r="AL65" s="95" t="str">
        <f t="shared" si="7"/>
        <v>39.69 48.51</v>
      </c>
      <c r="AM65" s="95">
        <v>150</v>
      </c>
      <c r="AN65" s="95">
        <v>430</v>
      </c>
      <c r="AO65" s="93">
        <v>2366.1</v>
      </c>
      <c r="AP65" s="93">
        <v>148.1</v>
      </c>
      <c r="AQ65" s="93">
        <v>48.5</v>
      </c>
      <c r="AR65" s="95">
        <v>32.299999999999997</v>
      </c>
      <c r="AS65" s="96">
        <f t="shared" si="8"/>
        <v>0.88951369928503188</v>
      </c>
      <c r="AT65" s="98">
        <f t="shared" si="9"/>
        <v>2104.678363878314</v>
      </c>
      <c r="AU65" s="98">
        <f t="shared" si="10"/>
        <v>102.369957</v>
      </c>
      <c r="AV65" s="98">
        <f t="shared" si="11"/>
        <v>33.025900000000007</v>
      </c>
      <c r="AW65" s="296"/>
      <c r="AX65" s="296"/>
      <c r="AY65" s="296"/>
      <c r="AZ65" s="299"/>
      <c r="BA65" s="293"/>
      <c r="BB65" s="293"/>
      <c r="BC65" s="296"/>
      <c r="BD65" s="299"/>
      <c r="BE65" s="293"/>
      <c r="BF65" s="293"/>
      <c r="BG65" s="296"/>
      <c r="BH65" s="293"/>
      <c r="BI65" s="293"/>
      <c r="BJ65" s="296"/>
      <c r="BK65" s="296"/>
      <c r="BL65" s="299"/>
      <c r="BM65" s="293"/>
      <c r="BN65" s="293"/>
      <c r="BO65" s="296"/>
      <c r="BP65" s="299"/>
      <c r="BQ65" s="293"/>
      <c r="BR65" s="293"/>
      <c r="BS65" s="296"/>
      <c r="BT65" s="293"/>
      <c r="BU65" s="302"/>
    </row>
    <row r="66" spans="1:73" s="132" customFormat="1" ht="60" customHeight="1" x14ac:dyDescent="0.3">
      <c r="A66" s="93">
        <v>63</v>
      </c>
      <c r="B66" s="93">
        <v>50753</v>
      </c>
      <c r="C66" s="95" t="s">
        <v>12</v>
      </c>
      <c r="D66" s="95"/>
      <c r="E66" s="95">
        <v>40000</v>
      </c>
      <c r="F66" s="93">
        <v>0.56000000000000005</v>
      </c>
      <c r="G66" s="96">
        <v>0.11899999999999999</v>
      </c>
      <c r="H66" s="96">
        <v>0.10200000000000001</v>
      </c>
      <c r="I66" s="96">
        <v>8.4000000000000005E-2</v>
      </c>
      <c r="J66" s="96">
        <v>6.8000000000000005E-2</v>
      </c>
      <c r="K66" s="96">
        <v>4.7E-2</v>
      </c>
      <c r="L66" s="96">
        <v>3.9E-2</v>
      </c>
      <c r="M66" s="96">
        <v>2.8000000000000001E-2</v>
      </c>
      <c r="N66" s="96" t="str">
        <f t="shared" si="0"/>
        <v>0.119,0.102,0.084,0.068,0.047,0.039,0.028</v>
      </c>
      <c r="O66" s="96" t="s">
        <v>59</v>
      </c>
      <c r="P66" s="96"/>
      <c r="Q66" s="94">
        <f t="shared" si="15"/>
        <v>50753</v>
      </c>
      <c r="R66" s="95">
        <f t="shared" si="14"/>
        <v>158</v>
      </c>
      <c r="S66" s="96"/>
      <c r="T66" s="95"/>
      <c r="U66" s="95"/>
      <c r="V66" s="95"/>
      <c r="W66" s="97"/>
      <c r="X66" s="97"/>
      <c r="Y66" s="96"/>
      <c r="Z66" s="97"/>
      <c r="AA66" s="96"/>
      <c r="AB66" s="93">
        <v>0.35</v>
      </c>
      <c r="AC66" s="93">
        <v>0.35</v>
      </c>
      <c r="AD66" s="93">
        <v>0.35</v>
      </c>
      <c r="AE66" s="93" t="s">
        <v>60</v>
      </c>
      <c r="AF66" s="93">
        <f t="shared" si="2"/>
        <v>121.56</v>
      </c>
      <c r="AG66" s="93">
        <f t="shared" si="3"/>
        <v>148.57</v>
      </c>
      <c r="AH66" s="95" t="str">
        <f t="shared" si="4"/>
        <v>121.56 148.57</v>
      </c>
      <c r="AI66" s="153">
        <v>4.2</v>
      </c>
      <c r="AJ66" s="98">
        <f t="shared" si="5"/>
        <v>39.69</v>
      </c>
      <c r="AK66" s="98">
        <f t="shared" si="6"/>
        <v>48.51</v>
      </c>
      <c r="AL66" s="95" t="str">
        <f t="shared" si="7"/>
        <v>39.69 48.51</v>
      </c>
      <c r="AM66" s="95">
        <v>150</v>
      </c>
      <c r="AN66" s="95">
        <v>430</v>
      </c>
      <c r="AO66" s="93">
        <v>2398.4</v>
      </c>
      <c r="AP66" s="93">
        <v>147.6</v>
      </c>
      <c r="AQ66" s="93">
        <v>48.5</v>
      </c>
      <c r="AR66" s="95">
        <v>33.299999999999997</v>
      </c>
      <c r="AS66" s="96">
        <f t="shared" si="8"/>
        <v>0.92847435752983754</v>
      </c>
      <c r="AT66" s="98">
        <f t="shared" si="9"/>
        <v>2226.8528990995624</v>
      </c>
      <c r="AU66" s="98">
        <f t="shared" si="10"/>
        <v>101.93511199999998</v>
      </c>
      <c r="AV66" s="98">
        <f t="shared" si="11"/>
        <v>33.025900000000007</v>
      </c>
      <c r="AW66" s="297"/>
      <c r="AX66" s="297"/>
      <c r="AY66" s="297"/>
      <c r="AZ66" s="300"/>
      <c r="BA66" s="294"/>
      <c r="BB66" s="294"/>
      <c r="BC66" s="297"/>
      <c r="BD66" s="300"/>
      <c r="BE66" s="294"/>
      <c r="BF66" s="294"/>
      <c r="BG66" s="297"/>
      <c r="BH66" s="294"/>
      <c r="BI66" s="294"/>
      <c r="BJ66" s="297"/>
      <c r="BK66" s="297"/>
      <c r="BL66" s="300"/>
      <c r="BM66" s="294"/>
      <c r="BN66" s="294"/>
      <c r="BO66" s="297"/>
      <c r="BP66" s="300"/>
      <c r="BQ66" s="294"/>
      <c r="BR66" s="294"/>
      <c r="BS66" s="297"/>
      <c r="BT66" s="294"/>
      <c r="BU66" s="303"/>
    </row>
    <row r="67" spans="1:73" s="99" customFormat="1" ht="60" customHeight="1" x14ac:dyDescent="0.3">
      <c r="A67" s="93">
        <v>64</v>
      </c>
      <c r="B67" s="93">
        <v>51011</v>
      </c>
      <c r="C67" s="95" t="s">
        <v>84</v>
      </c>
      <c r="D67" s="95" t="s">
        <v>81</v>
      </c>
      <c r="E67" s="95">
        <v>40000</v>
      </c>
      <c r="F67" s="93">
        <v>0.56000000000000005</v>
      </c>
      <c r="G67" s="96">
        <v>0.25700000000000001</v>
      </c>
      <c r="H67" s="96">
        <v>0.22800000000000001</v>
      </c>
      <c r="I67" s="96">
        <v>0.182</v>
      </c>
      <c r="J67" s="96">
        <v>0.13600000000000001</v>
      </c>
      <c r="K67" s="96">
        <v>0.08</v>
      </c>
      <c r="L67" s="96">
        <v>6.3E-2</v>
      </c>
      <c r="M67" s="96">
        <v>4.3999999999999997E-2</v>
      </c>
      <c r="N67" s="96" t="str">
        <f t="shared" ref="N67:N129" si="43">CONCATENATE(G67,",",H67,",",I67,",",J67,",",K67,",",L67,",",M67)</f>
        <v>0.257,0.228,0.182,0.136,0.08,0.063,0.044</v>
      </c>
      <c r="O67" s="96" t="s">
        <v>59</v>
      </c>
      <c r="P67" s="96"/>
      <c r="Q67" s="94">
        <f t="shared" si="15"/>
        <v>51011</v>
      </c>
      <c r="R67" s="95">
        <f t="shared" si="14"/>
        <v>258</v>
      </c>
      <c r="S67" s="96">
        <f t="shared" si="12"/>
        <v>7.5000000000000011E-2</v>
      </c>
      <c r="T67" s="95" t="e">
        <f>+T65+1</f>
        <v>#REF!</v>
      </c>
      <c r="U67" s="95">
        <f>+Q67-Q65</f>
        <v>416</v>
      </c>
      <c r="V67" s="95" t="e">
        <f>+U67+V65</f>
        <v>#REF!</v>
      </c>
      <c r="W67" s="97">
        <f>(S67+S65)/2</f>
        <v>9.5500000000000002E-2</v>
      </c>
      <c r="X67" s="97">
        <f t="shared" si="13"/>
        <v>39.728000000000002</v>
      </c>
      <c r="Y67" s="96" t="e">
        <f>+Y65+X67</f>
        <v>#REF!</v>
      </c>
      <c r="Z67" s="97" t="e">
        <f t="shared" si="18"/>
        <v>#REF!</v>
      </c>
      <c r="AA67" s="96"/>
      <c r="AB67" s="93">
        <v>0.35</v>
      </c>
      <c r="AC67" s="93">
        <v>0.35</v>
      </c>
      <c r="AD67" s="93">
        <v>0.35</v>
      </c>
      <c r="AE67" s="93" t="s">
        <v>60</v>
      </c>
      <c r="AF67" s="93">
        <f t="shared" si="2"/>
        <v>163.92</v>
      </c>
      <c r="AG67" s="93">
        <f t="shared" si="3"/>
        <v>200.32999999999998</v>
      </c>
      <c r="AH67" s="95" t="str">
        <f t="shared" si="4"/>
        <v>163.92 200.33</v>
      </c>
      <c r="AI67" s="153">
        <v>6.7</v>
      </c>
      <c r="AJ67" s="98">
        <f t="shared" si="5"/>
        <v>53.519999999999996</v>
      </c>
      <c r="AK67" s="98">
        <f t="shared" si="6"/>
        <v>65.410000000000011</v>
      </c>
      <c r="AL67" s="95" t="str">
        <f t="shared" si="7"/>
        <v>53.52 65.41</v>
      </c>
      <c r="AM67" s="95">
        <v>150</v>
      </c>
      <c r="AN67" s="95">
        <v>430</v>
      </c>
      <c r="AO67" s="93">
        <v>2398.4</v>
      </c>
      <c r="AP67" s="93">
        <v>199.9</v>
      </c>
      <c r="AQ67" s="93">
        <v>65.400000000000006</v>
      </c>
      <c r="AR67" s="95">
        <v>32.5</v>
      </c>
      <c r="AS67" s="96">
        <f t="shared" si="8"/>
        <v>0.89713520599853391</v>
      </c>
      <c r="AT67" s="98">
        <f t="shared" si="9"/>
        <v>2151.6890780668837</v>
      </c>
      <c r="AU67" s="98">
        <f t="shared" si="10"/>
        <v>146.60715700000003</v>
      </c>
      <c r="AV67" s="98">
        <f t="shared" si="11"/>
        <v>47.482160000000007</v>
      </c>
      <c r="AW67" s="295">
        <v>2154</v>
      </c>
      <c r="AX67" s="295">
        <v>146.30000000000001</v>
      </c>
      <c r="AY67" s="295">
        <v>47.5</v>
      </c>
      <c r="AZ67" s="298">
        <v>2.5759999999999997E-4</v>
      </c>
      <c r="BA67" s="292">
        <f>AZ67*10^6</f>
        <v>257.59999999999997</v>
      </c>
      <c r="BB67" s="292">
        <f>(1/($BJ$67*10^6/(0.711*10^-4*(1/AW67)^0.854))^(1/3.89))*10^6</f>
        <v>136.0393260482802</v>
      </c>
      <c r="BC67" s="295" t="str">
        <f>IF(BA67&lt;BB67,"Safe","Unsafe")</f>
        <v>Unsafe</v>
      </c>
      <c r="BD67" s="298">
        <v>4.4559999999999999E-4</v>
      </c>
      <c r="BE67" s="292">
        <f>BD67*10^6</f>
        <v>445.59999999999997</v>
      </c>
      <c r="BF67" s="292">
        <f>(1/((($BJ$67*10^6/(1.41*10^-8)))^(1/4.5337)))*10^6</f>
        <v>311.73824823485893</v>
      </c>
      <c r="BG67" s="295" t="str">
        <f>IF(BE67&lt;BF67,"Safe","Unsafe")</f>
        <v>Unsafe</v>
      </c>
      <c r="BH67" s="292">
        <f>(0.711*10^-4*(1/AZ67)^3.89*(1/AW67)^0.854)/10^6</f>
        <v>9.2618636574901103</v>
      </c>
      <c r="BI67" s="292">
        <f t="shared" ref="BI67" si="44">(1.41*10^-8*(1/BD67)^4.5337)/10^6</f>
        <v>21.973353384401687</v>
      </c>
      <c r="BJ67" s="295">
        <v>111</v>
      </c>
      <c r="BK67" s="295">
        <v>110</v>
      </c>
      <c r="BL67" s="298">
        <v>1.325E-4</v>
      </c>
      <c r="BM67" s="292">
        <f>BL67*10^6</f>
        <v>132.5</v>
      </c>
      <c r="BN67" s="292">
        <f>BB67</f>
        <v>136.0393260482802</v>
      </c>
      <c r="BO67" s="295" t="str">
        <f t="shared" ref="BO67" si="45">IF(BM67&lt;BN67,"Safe","Unsafe")</f>
        <v>Safe</v>
      </c>
      <c r="BP67" s="298">
        <v>2.4379999999999999E-4</v>
      </c>
      <c r="BQ67" s="292">
        <f>BP67*10^6</f>
        <v>243.79999999999998</v>
      </c>
      <c r="BR67" s="292">
        <f>BF67</f>
        <v>311.73824823485893</v>
      </c>
      <c r="BS67" s="295" t="str">
        <f t="shared" ref="BS67" si="46">IF(BQ67&lt;BR67,"Safe","Unsafe")</f>
        <v>Safe</v>
      </c>
      <c r="BT67" s="292">
        <f>(0.711*10^-4*(1/BL67)^3.89*(1/AW67)^0.854)/10^6</f>
        <v>122.98665999477792</v>
      </c>
      <c r="BU67" s="301">
        <f>(1.41*10^-8*(1/BP67)^4.5337)/10^6</f>
        <v>338.31746745593671</v>
      </c>
    </row>
    <row r="68" spans="1:73" s="99" customFormat="1" ht="60" customHeight="1" x14ac:dyDescent="0.3">
      <c r="A68" s="93">
        <v>65</v>
      </c>
      <c r="B68" s="93">
        <v>51289</v>
      </c>
      <c r="C68" s="95" t="s">
        <v>12</v>
      </c>
      <c r="D68" s="95"/>
      <c r="E68" s="95">
        <v>40000</v>
      </c>
      <c r="F68" s="93">
        <v>0.56000000000000005</v>
      </c>
      <c r="G68" s="96">
        <v>0.157</v>
      </c>
      <c r="H68" s="96">
        <v>0.13400000000000001</v>
      </c>
      <c r="I68" s="96">
        <v>9.9000000000000005E-2</v>
      </c>
      <c r="J68" s="96">
        <v>7.2999999999999995E-2</v>
      </c>
      <c r="K68" s="96">
        <v>4.4999999999999998E-2</v>
      </c>
      <c r="L68" s="96">
        <v>3.6999999999999998E-2</v>
      </c>
      <c r="M68" s="96">
        <v>3.3000000000000002E-2</v>
      </c>
      <c r="N68" s="96" t="str">
        <f t="shared" si="43"/>
        <v>0.157,0.134,0.099,0.073,0.045,0.037,0.033</v>
      </c>
      <c r="O68" s="96" t="s">
        <v>59</v>
      </c>
      <c r="P68" s="96"/>
      <c r="Q68" s="94">
        <f t="shared" si="15"/>
        <v>51289</v>
      </c>
      <c r="R68" s="95">
        <f t="shared" si="14"/>
        <v>278</v>
      </c>
      <c r="S68" s="96"/>
      <c r="T68" s="95"/>
      <c r="U68" s="95"/>
      <c r="V68" s="95"/>
      <c r="W68" s="97"/>
      <c r="X68" s="97"/>
      <c r="Y68" s="96"/>
      <c r="Z68" s="97"/>
      <c r="AA68" s="96"/>
      <c r="AB68" s="93">
        <v>0.35</v>
      </c>
      <c r="AC68" s="93">
        <v>0.35</v>
      </c>
      <c r="AD68" s="93">
        <v>0.35</v>
      </c>
      <c r="AE68" s="93" t="s">
        <v>60</v>
      </c>
      <c r="AF68" s="93">
        <f t="shared" ref="AF68:AF131" si="47">ROUNDUP(0.2*(AN68)^0.45*AJ68,2)</f>
        <v>163.92</v>
      </c>
      <c r="AG68" s="93">
        <f t="shared" ref="AG68:AG131" si="48">ROUNDUP(0.2*(AN68)^0.45*AK68,2)</f>
        <v>200.32999999999998</v>
      </c>
      <c r="AH68" s="95" t="str">
        <f t="shared" ref="AH68:AH130" si="49">CONCATENATE(AF68," ",AG68)</f>
        <v>163.92 200.33</v>
      </c>
      <c r="AI68" s="153">
        <v>6.7</v>
      </c>
      <c r="AJ68" s="98">
        <f t="shared" ref="AJ68:AJ131" si="50">ROUNDUP(0.9*17.6*AI68^0.64,2)</f>
        <v>53.519999999999996</v>
      </c>
      <c r="AK68" s="98">
        <f t="shared" ref="AK68:AK131" si="51">ROUNDUP(1.1*17.6*AI68^0.64,2)</f>
        <v>65.410000000000011</v>
      </c>
      <c r="AL68" s="95" t="str">
        <f t="shared" ref="AL68:AL131" si="52">CONCATENATE(AJ68," ",AK68)</f>
        <v>53.52 65.41</v>
      </c>
      <c r="AM68" s="95">
        <v>150</v>
      </c>
      <c r="AN68" s="95">
        <v>430</v>
      </c>
      <c r="AO68" s="93">
        <v>2393.5</v>
      </c>
      <c r="AP68" s="93">
        <v>199.3</v>
      </c>
      <c r="AQ68" s="93">
        <v>65.400000000000006</v>
      </c>
      <c r="AR68" s="95">
        <v>34.1</v>
      </c>
      <c r="AS68" s="96">
        <f t="shared" si="8"/>
        <v>0.9612562095672742</v>
      </c>
      <c r="AT68" s="98">
        <f t="shared" si="9"/>
        <v>2300.766737599271</v>
      </c>
      <c r="AU68" s="98">
        <f t="shared" si="10"/>
        <v>146.10397300000002</v>
      </c>
      <c r="AV68" s="98">
        <f t="shared" si="11"/>
        <v>47.482160000000007</v>
      </c>
      <c r="AW68" s="296"/>
      <c r="AX68" s="296"/>
      <c r="AY68" s="296"/>
      <c r="AZ68" s="299"/>
      <c r="BA68" s="293"/>
      <c r="BB68" s="293"/>
      <c r="BC68" s="296"/>
      <c r="BD68" s="299"/>
      <c r="BE68" s="293"/>
      <c r="BF68" s="293"/>
      <c r="BG68" s="296"/>
      <c r="BH68" s="293"/>
      <c r="BI68" s="293"/>
      <c r="BJ68" s="296"/>
      <c r="BK68" s="296"/>
      <c r="BL68" s="299"/>
      <c r="BM68" s="293"/>
      <c r="BN68" s="293"/>
      <c r="BO68" s="296"/>
      <c r="BP68" s="299"/>
      <c r="BQ68" s="293"/>
      <c r="BR68" s="293"/>
      <c r="BS68" s="296"/>
      <c r="BT68" s="293"/>
      <c r="BU68" s="302"/>
    </row>
    <row r="69" spans="1:73" s="99" customFormat="1" ht="60" customHeight="1" x14ac:dyDescent="0.3">
      <c r="A69" s="93">
        <v>66</v>
      </c>
      <c r="B69" s="93">
        <v>51500</v>
      </c>
      <c r="C69" s="95" t="s">
        <v>84</v>
      </c>
      <c r="D69" s="95" t="s">
        <v>83</v>
      </c>
      <c r="E69" s="95">
        <v>40000</v>
      </c>
      <c r="F69" s="93">
        <v>0.56000000000000005</v>
      </c>
      <c r="G69" s="96">
        <v>0.32200000000000001</v>
      </c>
      <c r="H69" s="96">
        <v>0.28299999999999997</v>
      </c>
      <c r="I69" s="96">
        <v>0.221</v>
      </c>
      <c r="J69" s="96">
        <v>0.16400000000000001</v>
      </c>
      <c r="K69" s="96">
        <v>0.10100000000000001</v>
      </c>
      <c r="L69" s="96">
        <v>8.1000000000000003E-2</v>
      </c>
      <c r="M69" s="96">
        <v>5.7000000000000002E-2</v>
      </c>
      <c r="N69" s="96" t="str">
        <f t="shared" si="43"/>
        <v>0.322,0.283,0.221,0.164,0.101,0.081,0.057</v>
      </c>
      <c r="O69" s="96" t="s">
        <v>59</v>
      </c>
      <c r="P69" s="96"/>
      <c r="Q69" s="94">
        <f t="shared" si="15"/>
        <v>51500</v>
      </c>
      <c r="R69" s="95">
        <f t="shared" si="14"/>
        <v>211</v>
      </c>
      <c r="S69" s="96">
        <f t="shared" si="12"/>
        <v>0.10100000000000001</v>
      </c>
      <c r="T69" s="95" t="e">
        <f>+T67+1</f>
        <v>#REF!</v>
      </c>
      <c r="U69" s="95">
        <f>+Q69-Q67</f>
        <v>489</v>
      </c>
      <c r="V69" s="95" t="e">
        <f>+U69+V67</f>
        <v>#REF!</v>
      </c>
      <c r="W69" s="97">
        <f>(S69+S67)/2</f>
        <v>8.8000000000000009E-2</v>
      </c>
      <c r="X69" s="97">
        <f t="shared" si="13"/>
        <v>43.032000000000004</v>
      </c>
      <c r="Y69" s="96" t="e">
        <f>+Y67+X69</f>
        <v>#REF!</v>
      </c>
      <c r="Z69" s="97" t="e">
        <f t="shared" si="18"/>
        <v>#REF!</v>
      </c>
      <c r="AA69" s="96"/>
      <c r="AB69" s="93">
        <v>0.35</v>
      </c>
      <c r="AC69" s="93">
        <v>0.35</v>
      </c>
      <c r="AD69" s="93">
        <v>0.35</v>
      </c>
      <c r="AE69" s="93" t="s">
        <v>60</v>
      </c>
      <c r="AF69" s="93">
        <f t="shared" si="47"/>
        <v>163.92</v>
      </c>
      <c r="AG69" s="93">
        <f t="shared" si="48"/>
        <v>200.32999999999998</v>
      </c>
      <c r="AH69" s="95" t="str">
        <f t="shared" si="49"/>
        <v>163.92 200.33</v>
      </c>
      <c r="AI69" s="153">
        <v>6.7</v>
      </c>
      <c r="AJ69" s="98">
        <f t="shared" si="50"/>
        <v>53.519999999999996</v>
      </c>
      <c r="AK69" s="98">
        <f t="shared" si="51"/>
        <v>65.410000000000011</v>
      </c>
      <c r="AL69" s="95" t="str">
        <f t="shared" si="52"/>
        <v>53.52 65.41</v>
      </c>
      <c r="AM69" s="95">
        <v>150</v>
      </c>
      <c r="AN69" s="95">
        <v>430</v>
      </c>
      <c r="AO69" s="93">
        <v>2382.3000000000002</v>
      </c>
      <c r="AP69" s="93">
        <v>199.7</v>
      </c>
      <c r="AQ69" s="93">
        <v>65.400000000000006</v>
      </c>
      <c r="AR69" s="95">
        <v>32.700000000000003</v>
      </c>
      <c r="AS69" s="96">
        <f t="shared" ref="AS69:AS132" si="53">(1-0.238*LN(35))/(1-0.238*LN(AR69))</f>
        <v>0.90484047146996671</v>
      </c>
      <c r="AT69" s="98">
        <f t="shared" ref="AT69:AT132" si="54">AS69*AO69</f>
        <v>2155.6014551829016</v>
      </c>
      <c r="AU69" s="98">
        <f t="shared" ref="AU69:AU132" si="55">-0.0003*(AP69)^2+0.9584*(AP69)-32.989</f>
        <v>146.43945300000001</v>
      </c>
      <c r="AV69" s="98">
        <f t="shared" ref="AV69:AV132" si="56">0.8554*(AQ69)-8.461</f>
        <v>47.482160000000007</v>
      </c>
      <c r="AW69" s="296"/>
      <c r="AX69" s="296"/>
      <c r="AY69" s="296"/>
      <c r="AZ69" s="299"/>
      <c r="BA69" s="293"/>
      <c r="BB69" s="293"/>
      <c r="BC69" s="296"/>
      <c r="BD69" s="299"/>
      <c r="BE69" s="293"/>
      <c r="BF69" s="293"/>
      <c r="BG69" s="296"/>
      <c r="BH69" s="293"/>
      <c r="BI69" s="293"/>
      <c r="BJ69" s="296"/>
      <c r="BK69" s="296"/>
      <c r="BL69" s="299"/>
      <c r="BM69" s="293"/>
      <c r="BN69" s="293"/>
      <c r="BO69" s="296"/>
      <c r="BP69" s="299"/>
      <c r="BQ69" s="293"/>
      <c r="BR69" s="293"/>
      <c r="BS69" s="296"/>
      <c r="BT69" s="293"/>
      <c r="BU69" s="302"/>
    </row>
    <row r="70" spans="1:73" s="99" customFormat="1" ht="60" customHeight="1" x14ac:dyDescent="0.3">
      <c r="A70" s="93">
        <v>67</v>
      </c>
      <c r="B70" s="93">
        <v>51778</v>
      </c>
      <c r="C70" s="95" t="s">
        <v>12</v>
      </c>
      <c r="D70" s="95"/>
      <c r="E70" s="95">
        <v>40000</v>
      </c>
      <c r="F70" s="93">
        <v>0.56000000000000005</v>
      </c>
      <c r="G70" s="96">
        <v>0.33100000000000002</v>
      </c>
      <c r="H70" s="96">
        <v>0.27900000000000003</v>
      </c>
      <c r="I70" s="96">
        <v>0.223</v>
      </c>
      <c r="J70" s="96">
        <v>0.16600000000000001</v>
      </c>
      <c r="K70" s="96">
        <v>0.1</v>
      </c>
      <c r="L70" s="96">
        <v>7.5999999999999998E-2</v>
      </c>
      <c r="M70" s="96">
        <v>4.5999999999999999E-2</v>
      </c>
      <c r="N70" s="96" t="str">
        <f t="shared" si="43"/>
        <v>0.331,0.279,0.223,0.166,0.1,0.076,0.046</v>
      </c>
      <c r="O70" s="96" t="s">
        <v>59</v>
      </c>
      <c r="P70" s="96"/>
      <c r="Q70" s="94">
        <f t="shared" si="15"/>
        <v>51778</v>
      </c>
      <c r="R70" s="95">
        <f t="shared" ref="R70:R132" si="57">+Q70-Q69</f>
        <v>278</v>
      </c>
      <c r="S70" s="96"/>
      <c r="T70" s="95"/>
      <c r="U70" s="95"/>
      <c r="V70" s="95"/>
      <c r="W70" s="97"/>
      <c r="X70" s="97"/>
      <c r="Y70" s="96"/>
      <c r="Z70" s="97"/>
      <c r="AA70" s="96"/>
      <c r="AB70" s="93">
        <v>0.35</v>
      </c>
      <c r="AC70" s="93">
        <v>0.35</v>
      </c>
      <c r="AD70" s="93">
        <v>0.35</v>
      </c>
      <c r="AE70" s="93" t="s">
        <v>60</v>
      </c>
      <c r="AF70" s="93">
        <f t="shared" si="47"/>
        <v>163.92</v>
      </c>
      <c r="AG70" s="93">
        <f t="shared" si="48"/>
        <v>200.32999999999998</v>
      </c>
      <c r="AH70" s="95" t="str">
        <f t="shared" si="49"/>
        <v>163.92 200.33</v>
      </c>
      <c r="AI70" s="153">
        <v>6.7</v>
      </c>
      <c r="AJ70" s="98">
        <f t="shared" si="50"/>
        <v>53.519999999999996</v>
      </c>
      <c r="AK70" s="98">
        <f t="shared" si="51"/>
        <v>65.410000000000011</v>
      </c>
      <c r="AL70" s="95" t="str">
        <f t="shared" si="52"/>
        <v>53.52 65.41</v>
      </c>
      <c r="AM70" s="95">
        <v>150</v>
      </c>
      <c r="AN70" s="95">
        <v>430</v>
      </c>
      <c r="AO70" s="93">
        <v>2387.1</v>
      </c>
      <c r="AP70" s="93">
        <v>200</v>
      </c>
      <c r="AQ70" s="93">
        <v>65.400000000000006</v>
      </c>
      <c r="AR70" s="95">
        <v>33.799999999999997</v>
      </c>
      <c r="AS70" s="96">
        <f t="shared" si="53"/>
        <v>0.94878707954935226</v>
      </c>
      <c r="AT70" s="98">
        <f t="shared" si="54"/>
        <v>2264.8496375922587</v>
      </c>
      <c r="AU70" s="98">
        <f t="shared" si="55"/>
        <v>146.691</v>
      </c>
      <c r="AV70" s="98">
        <f t="shared" si="56"/>
        <v>47.482160000000007</v>
      </c>
      <c r="AW70" s="297"/>
      <c r="AX70" s="297"/>
      <c r="AY70" s="297"/>
      <c r="AZ70" s="300"/>
      <c r="BA70" s="294"/>
      <c r="BB70" s="294"/>
      <c r="BC70" s="297"/>
      <c r="BD70" s="300"/>
      <c r="BE70" s="294"/>
      <c r="BF70" s="294"/>
      <c r="BG70" s="297"/>
      <c r="BH70" s="294"/>
      <c r="BI70" s="294"/>
      <c r="BJ70" s="297"/>
      <c r="BK70" s="297"/>
      <c r="BL70" s="300"/>
      <c r="BM70" s="294"/>
      <c r="BN70" s="294"/>
      <c r="BO70" s="297"/>
      <c r="BP70" s="300"/>
      <c r="BQ70" s="294"/>
      <c r="BR70" s="294"/>
      <c r="BS70" s="297"/>
      <c r="BT70" s="294"/>
      <c r="BU70" s="303"/>
    </row>
    <row r="71" spans="1:73" s="99" customFormat="1" ht="60" customHeight="1" x14ac:dyDescent="0.3">
      <c r="A71" s="93">
        <v>68</v>
      </c>
      <c r="B71" s="93">
        <v>52014</v>
      </c>
      <c r="C71" s="95" t="s">
        <v>84</v>
      </c>
      <c r="D71" s="95" t="s">
        <v>81</v>
      </c>
      <c r="E71" s="95">
        <v>40000</v>
      </c>
      <c r="F71" s="93">
        <v>0.56000000000000005</v>
      </c>
      <c r="G71" s="96">
        <v>0.189</v>
      </c>
      <c r="H71" s="96">
        <v>0.13600000000000001</v>
      </c>
      <c r="I71" s="96">
        <v>0.107</v>
      </c>
      <c r="J71" s="96">
        <v>8.1000000000000003E-2</v>
      </c>
      <c r="K71" s="96">
        <v>5.2999999999999999E-2</v>
      </c>
      <c r="L71" s="96">
        <v>4.2000000000000003E-2</v>
      </c>
      <c r="M71" s="96">
        <v>2.8000000000000001E-2</v>
      </c>
      <c r="N71" s="96" t="str">
        <f t="shared" si="43"/>
        <v>0.189,0.136,0.107,0.081,0.053,0.042,0.028</v>
      </c>
      <c r="O71" s="96" t="s">
        <v>59</v>
      </c>
      <c r="P71" s="96"/>
      <c r="Q71" s="94">
        <f t="shared" si="15"/>
        <v>52014</v>
      </c>
      <c r="R71" s="95">
        <f t="shared" si="57"/>
        <v>236</v>
      </c>
      <c r="S71" s="96">
        <f t="shared" si="12"/>
        <v>8.2000000000000003E-2</v>
      </c>
      <c r="T71" s="95" t="e">
        <f>+T69+1</f>
        <v>#REF!</v>
      </c>
      <c r="U71" s="95">
        <f>+Q71-Q69</f>
        <v>514</v>
      </c>
      <c r="V71" s="95" t="e">
        <f>+U71+V69</f>
        <v>#REF!</v>
      </c>
      <c r="W71" s="97">
        <f>(S71+S69)/2</f>
        <v>9.1499999999999998E-2</v>
      </c>
      <c r="X71" s="97">
        <f t="shared" si="13"/>
        <v>47.030999999999999</v>
      </c>
      <c r="Y71" s="96" t="e">
        <f>+Y69+X71</f>
        <v>#REF!</v>
      </c>
      <c r="Z71" s="97" t="e">
        <f t="shared" si="18"/>
        <v>#REF!</v>
      </c>
      <c r="AA71" s="96"/>
      <c r="AB71" s="93">
        <v>0.35</v>
      </c>
      <c r="AC71" s="93">
        <v>0.35</v>
      </c>
      <c r="AD71" s="93">
        <v>0.35</v>
      </c>
      <c r="AE71" s="93" t="s">
        <v>60</v>
      </c>
      <c r="AF71" s="93">
        <f t="shared" si="47"/>
        <v>127.04</v>
      </c>
      <c r="AG71" s="93">
        <f t="shared" si="48"/>
        <v>155.28</v>
      </c>
      <c r="AH71" s="95" t="str">
        <f t="shared" si="49"/>
        <v>127.04 155.28</v>
      </c>
      <c r="AI71" s="153">
        <v>4.5</v>
      </c>
      <c r="AJ71" s="98">
        <f t="shared" si="50"/>
        <v>41.48</v>
      </c>
      <c r="AK71" s="98">
        <f t="shared" si="51"/>
        <v>50.699999999999996</v>
      </c>
      <c r="AL71" s="95" t="str">
        <f t="shared" si="52"/>
        <v>41.48 50.7</v>
      </c>
      <c r="AM71" s="95">
        <v>150</v>
      </c>
      <c r="AN71" s="95">
        <v>430</v>
      </c>
      <c r="AO71" s="93">
        <v>2321</v>
      </c>
      <c r="AP71" s="93">
        <v>155.30000000000001</v>
      </c>
      <c r="AQ71" s="93">
        <v>50.7</v>
      </c>
      <c r="AR71" s="95">
        <v>32.700000000000003</v>
      </c>
      <c r="AS71" s="96">
        <f t="shared" si="53"/>
        <v>0.90484047146996671</v>
      </c>
      <c r="AT71" s="98">
        <f t="shared" si="54"/>
        <v>2100.1347342817926</v>
      </c>
      <c r="AU71" s="98">
        <f t="shared" si="55"/>
        <v>108.61509300000003</v>
      </c>
      <c r="AV71" s="98">
        <f t="shared" si="56"/>
        <v>34.90778000000001</v>
      </c>
      <c r="AW71" s="295">
        <v>2135.6999999999998</v>
      </c>
      <c r="AX71" s="295">
        <v>108.2</v>
      </c>
      <c r="AY71" s="295">
        <v>34.9</v>
      </c>
      <c r="AZ71" s="298">
        <v>2.9720000000000001E-4</v>
      </c>
      <c r="BA71" s="292">
        <f>AZ71*10^6</f>
        <v>297.2</v>
      </c>
      <c r="BB71" s="292">
        <f>(1/($BJ$71*10^6/(0.711*10^-4*(1/AW71)^0.854))^(1/3.89))*10^6</f>
        <v>136.29438251905219</v>
      </c>
      <c r="BC71" s="295" t="str">
        <f>IF(BA71&lt;BB71,"Safe","Unsafe")</f>
        <v>Unsafe</v>
      </c>
      <c r="BD71" s="298">
        <v>5.6329999999999998E-4</v>
      </c>
      <c r="BE71" s="292">
        <f>BD71*10^6</f>
        <v>563.29999999999995</v>
      </c>
      <c r="BF71" s="292">
        <f>(1/((($BJ$71*10^6/(1.41*10^-8)))^(1/4.5337)))*10^6</f>
        <v>311.73824823485893</v>
      </c>
      <c r="BG71" s="295" t="str">
        <f>IF(BE71&lt;BF71,"Safe","Unsafe")</f>
        <v>Unsafe</v>
      </c>
      <c r="BH71" s="292">
        <f>(0.711*10^-4*(1/AZ71)^3.89*(1/AW71)^0.854)/10^6</f>
        <v>5.3491204513501653</v>
      </c>
      <c r="BI71" s="292">
        <f t="shared" ref="BI71" si="58">(1.41*10^-8*(1/BD71)^4.5337)/10^6</f>
        <v>7.5925961867151228</v>
      </c>
      <c r="BJ71" s="295">
        <v>111</v>
      </c>
      <c r="BK71" s="295">
        <v>130</v>
      </c>
      <c r="BL71" s="298">
        <v>1.329E-4</v>
      </c>
      <c r="BM71" s="292">
        <f>BL71*10^6</f>
        <v>132.9</v>
      </c>
      <c r="BN71" s="292">
        <f>BB71</f>
        <v>136.29438251905219</v>
      </c>
      <c r="BO71" s="295" t="str">
        <f t="shared" ref="BO71" si="59">IF(BM71&lt;BN71,"Safe","Unsafe")</f>
        <v>Safe</v>
      </c>
      <c r="BP71" s="298">
        <v>2.6870000000000003E-4</v>
      </c>
      <c r="BQ71" s="292">
        <f>BP71*10^6</f>
        <v>268.70000000000005</v>
      </c>
      <c r="BR71" s="292">
        <f>BF71</f>
        <v>311.73824823485893</v>
      </c>
      <c r="BS71" s="295" t="str">
        <f t="shared" ref="BS71" si="60">IF(BQ71&lt;BR71,"Safe","Unsafe")</f>
        <v>Safe</v>
      </c>
      <c r="BT71" s="292">
        <f>(0.711*10^-4*(1/BL71)^3.89*(1/AW71)^0.854)/10^6</f>
        <v>122.44189808111206</v>
      </c>
      <c r="BU71" s="301">
        <f>(1.41*10^-8*(1/BP71)^4.5337)/10^6</f>
        <v>217.69491931194702</v>
      </c>
    </row>
    <row r="72" spans="1:73" s="99" customFormat="1" ht="60" customHeight="1" x14ac:dyDescent="0.3">
      <c r="A72" s="93">
        <v>69</v>
      </c>
      <c r="B72" s="93">
        <v>52250</v>
      </c>
      <c r="C72" s="95" t="s">
        <v>12</v>
      </c>
      <c r="D72" s="95"/>
      <c r="E72" s="95">
        <v>40000</v>
      </c>
      <c r="F72" s="93">
        <v>0.56000000000000005</v>
      </c>
      <c r="G72" s="96">
        <v>0.18099999999999999</v>
      </c>
      <c r="H72" s="96">
        <v>0.151</v>
      </c>
      <c r="I72" s="96">
        <v>0.129</v>
      </c>
      <c r="J72" s="96">
        <v>0.10299999999999999</v>
      </c>
      <c r="K72" s="96">
        <v>7.1000000000000008E-2</v>
      </c>
      <c r="L72" s="96">
        <v>0.06</v>
      </c>
      <c r="M72" s="96">
        <v>4.3000000000000003E-2</v>
      </c>
      <c r="N72" s="96" t="str">
        <f t="shared" si="43"/>
        <v>0.181,0.151,0.129,0.103,0.071,0.06,0.043</v>
      </c>
      <c r="O72" s="96" t="s">
        <v>59</v>
      </c>
      <c r="P72" s="96"/>
      <c r="Q72" s="94">
        <f t="shared" si="15"/>
        <v>52250</v>
      </c>
      <c r="R72" s="95">
        <f t="shared" si="57"/>
        <v>236</v>
      </c>
      <c r="S72" s="96"/>
      <c r="T72" s="95"/>
      <c r="U72" s="95"/>
      <c r="V72" s="95"/>
      <c r="W72" s="97"/>
      <c r="X72" s="97"/>
      <c r="Y72" s="96"/>
      <c r="Z72" s="97"/>
      <c r="AA72" s="96"/>
      <c r="AB72" s="93">
        <v>0.35</v>
      </c>
      <c r="AC72" s="93">
        <v>0.35</v>
      </c>
      <c r="AD72" s="93">
        <v>0.35</v>
      </c>
      <c r="AE72" s="93" t="s">
        <v>60</v>
      </c>
      <c r="AF72" s="93">
        <f t="shared" si="47"/>
        <v>127.04</v>
      </c>
      <c r="AG72" s="93">
        <f t="shared" si="48"/>
        <v>155.28</v>
      </c>
      <c r="AH72" s="95" t="str">
        <f t="shared" si="49"/>
        <v>127.04 155.28</v>
      </c>
      <c r="AI72" s="153">
        <v>4.5</v>
      </c>
      <c r="AJ72" s="98">
        <f t="shared" si="50"/>
        <v>41.48</v>
      </c>
      <c r="AK72" s="98">
        <f t="shared" si="51"/>
        <v>50.699999999999996</v>
      </c>
      <c r="AL72" s="95" t="str">
        <f t="shared" si="52"/>
        <v>41.48 50.7</v>
      </c>
      <c r="AM72" s="95">
        <v>150</v>
      </c>
      <c r="AN72" s="95">
        <v>430</v>
      </c>
      <c r="AO72" s="93">
        <v>2343.5</v>
      </c>
      <c r="AP72" s="93">
        <v>154.9</v>
      </c>
      <c r="AQ72" s="93">
        <v>50.7</v>
      </c>
      <c r="AR72" s="95">
        <v>34</v>
      </c>
      <c r="AS72" s="96">
        <f t="shared" si="53"/>
        <v>0.95707585954009289</v>
      </c>
      <c r="AT72" s="98">
        <f t="shared" si="54"/>
        <v>2242.9072768322076</v>
      </c>
      <c r="AU72" s="98">
        <f t="shared" si="55"/>
        <v>108.268957</v>
      </c>
      <c r="AV72" s="98">
        <f t="shared" si="56"/>
        <v>34.90778000000001</v>
      </c>
      <c r="AW72" s="296"/>
      <c r="AX72" s="296"/>
      <c r="AY72" s="296"/>
      <c r="AZ72" s="299"/>
      <c r="BA72" s="293"/>
      <c r="BB72" s="293"/>
      <c r="BC72" s="296"/>
      <c r="BD72" s="299"/>
      <c r="BE72" s="293"/>
      <c r="BF72" s="293"/>
      <c r="BG72" s="296"/>
      <c r="BH72" s="293"/>
      <c r="BI72" s="293"/>
      <c r="BJ72" s="296"/>
      <c r="BK72" s="296"/>
      <c r="BL72" s="299"/>
      <c r="BM72" s="293"/>
      <c r="BN72" s="293"/>
      <c r="BO72" s="296"/>
      <c r="BP72" s="299"/>
      <c r="BQ72" s="293"/>
      <c r="BR72" s="293"/>
      <c r="BS72" s="296"/>
      <c r="BT72" s="293"/>
      <c r="BU72" s="302"/>
    </row>
    <row r="73" spans="1:73" s="99" customFormat="1" ht="60" customHeight="1" x14ac:dyDescent="0.3">
      <c r="A73" s="93">
        <v>70</v>
      </c>
      <c r="B73" s="93">
        <v>52512</v>
      </c>
      <c r="C73" s="95" t="s">
        <v>84</v>
      </c>
      <c r="D73" s="95" t="s">
        <v>83</v>
      </c>
      <c r="E73" s="95">
        <v>40000</v>
      </c>
      <c r="F73" s="93">
        <v>0.56000000000000005</v>
      </c>
      <c r="G73" s="96">
        <v>0.36699999999999999</v>
      </c>
      <c r="H73" s="96">
        <v>0.312</v>
      </c>
      <c r="I73" s="96">
        <v>0.23200000000000001</v>
      </c>
      <c r="J73" s="96">
        <v>0.16200000000000001</v>
      </c>
      <c r="K73" s="96">
        <v>9.8000000000000004E-2</v>
      </c>
      <c r="L73" s="96">
        <v>7.8E-2</v>
      </c>
      <c r="M73" s="96">
        <v>5.2999999999999999E-2</v>
      </c>
      <c r="N73" s="96" t="str">
        <f t="shared" si="43"/>
        <v>0.367,0.312,0.232,0.162,0.098,0.078,0.053</v>
      </c>
      <c r="O73" s="96" t="s">
        <v>59</v>
      </c>
      <c r="P73" s="96"/>
      <c r="Q73" s="94">
        <f t="shared" si="15"/>
        <v>52512</v>
      </c>
      <c r="R73" s="95">
        <f t="shared" si="57"/>
        <v>262</v>
      </c>
      <c r="S73" s="96">
        <f t="shared" si="12"/>
        <v>0.13499999999999998</v>
      </c>
      <c r="T73" s="95" t="e">
        <f>+T71+1</f>
        <v>#REF!</v>
      </c>
      <c r="U73" s="95">
        <f>+Q73-Q71</f>
        <v>498</v>
      </c>
      <c r="V73" s="95" t="e">
        <f>+U73+V71</f>
        <v>#REF!</v>
      </c>
      <c r="W73" s="97">
        <f>(S73+S71)/2</f>
        <v>0.10849999999999999</v>
      </c>
      <c r="X73" s="97">
        <f t="shared" si="13"/>
        <v>54.032999999999994</v>
      </c>
      <c r="Y73" s="96" t="e">
        <f>+Y71+X73</f>
        <v>#REF!</v>
      </c>
      <c r="Z73" s="97" t="e">
        <f t="shared" si="18"/>
        <v>#REF!</v>
      </c>
      <c r="AA73" s="96"/>
      <c r="AB73" s="93">
        <v>0.35</v>
      </c>
      <c r="AC73" s="93">
        <v>0.35</v>
      </c>
      <c r="AD73" s="93">
        <v>0.35</v>
      </c>
      <c r="AE73" s="93" t="s">
        <v>60</v>
      </c>
      <c r="AF73" s="93">
        <f t="shared" si="47"/>
        <v>127.04</v>
      </c>
      <c r="AG73" s="93">
        <f t="shared" si="48"/>
        <v>155.28</v>
      </c>
      <c r="AH73" s="95" t="str">
        <f t="shared" si="49"/>
        <v>127.04 155.28</v>
      </c>
      <c r="AI73" s="153">
        <v>4.5</v>
      </c>
      <c r="AJ73" s="98">
        <f t="shared" si="50"/>
        <v>41.48</v>
      </c>
      <c r="AK73" s="98">
        <f t="shared" si="51"/>
        <v>50.699999999999996</v>
      </c>
      <c r="AL73" s="95" t="str">
        <f t="shared" si="52"/>
        <v>41.48 50.7</v>
      </c>
      <c r="AM73" s="95">
        <v>150</v>
      </c>
      <c r="AN73" s="95">
        <v>430</v>
      </c>
      <c r="AO73" s="93">
        <v>2396.8000000000002</v>
      </c>
      <c r="AP73" s="93">
        <v>154.80000000000001</v>
      </c>
      <c r="AQ73" s="93">
        <v>50.7</v>
      </c>
      <c r="AR73" s="95">
        <v>32.6</v>
      </c>
      <c r="AS73" s="96">
        <f t="shared" si="53"/>
        <v>0.90097727372520275</v>
      </c>
      <c r="AT73" s="98">
        <f t="shared" si="54"/>
        <v>2159.4623296645659</v>
      </c>
      <c r="AU73" s="98">
        <f t="shared" si="55"/>
        <v>108.18240800000001</v>
      </c>
      <c r="AV73" s="98">
        <f t="shared" si="56"/>
        <v>34.90778000000001</v>
      </c>
      <c r="AW73" s="296"/>
      <c r="AX73" s="296"/>
      <c r="AY73" s="296"/>
      <c r="AZ73" s="299"/>
      <c r="BA73" s="293"/>
      <c r="BB73" s="293"/>
      <c r="BC73" s="296"/>
      <c r="BD73" s="299"/>
      <c r="BE73" s="293"/>
      <c r="BF73" s="293"/>
      <c r="BG73" s="296"/>
      <c r="BH73" s="293"/>
      <c r="BI73" s="293"/>
      <c r="BJ73" s="296"/>
      <c r="BK73" s="296"/>
      <c r="BL73" s="299"/>
      <c r="BM73" s="293"/>
      <c r="BN73" s="293"/>
      <c r="BO73" s="296"/>
      <c r="BP73" s="299"/>
      <c r="BQ73" s="293"/>
      <c r="BR73" s="293"/>
      <c r="BS73" s="296"/>
      <c r="BT73" s="293"/>
      <c r="BU73" s="302"/>
    </row>
    <row r="74" spans="1:73" s="99" customFormat="1" ht="60" customHeight="1" x14ac:dyDescent="0.3">
      <c r="A74" s="93">
        <v>71</v>
      </c>
      <c r="B74" s="93">
        <v>52755</v>
      </c>
      <c r="C74" s="95" t="s">
        <v>12</v>
      </c>
      <c r="D74" s="95"/>
      <c r="E74" s="95">
        <v>40000</v>
      </c>
      <c r="F74" s="93">
        <v>0.56000000000000005</v>
      </c>
      <c r="G74" s="96">
        <v>0.155</v>
      </c>
      <c r="H74" s="96">
        <v>0.13800000000000001</v>
      </c>
      <c r="I74" s="96">
        <v>0.113</v>
      </c>
      <c r="J74" s="96">
        <v>9.0999999999999998E-2</v>
      </c>
      <c r="K74" s="96">
        <v>6.3E-2</v>
      </c>
      <c r="L74" s="96">
        <v>5.1999999999999998E-2</v>
      </c>
      <c r="M74" s="96">
        <v>3.9E-2</v>
      </c>
      <c r="N74" s="96" t="str">
        <f t="shared" si="43"/>
        <v>0.155,0.138,0.113,0.091,0.063,0.052,0.039</v>
      </c>
      <c r="O74" s="96" t="s">
        <v>59</v>
      </c>
      <c r="P74" s="96"/>
      <c r="Q74" s="94">
        <f t="shared" si="15"/>
        <v>52755</v>
      </c>
      <c r="R74" s="95">
        <f t="shared" si="57"/>
        <v>243</v>
      </c>
      <c r="S74" s="96"/>
      <c r="T74" s="95"/>
      <c r="U74" s="95"/>
      <c r="V74" s="95"/>
      <c r="W74" s="97"/>
      <c r="X74" s="97"/>
      <c r="Y74" s="96"/>
      <c r="Z74" s="97"/>
      <c r="AA74" s="96"/>
      <c r="AB74" s="93">
        <v>0.35</v>
      </c>
      <c r="AC74" s="93">
        <v>0.35</v>
      </c>
      <c r="AD74" s="93">
        <v>0.35</v>
      </c>
      <c r="AE74" s="93" t="s">
        <v>60</v>
      </c>
      <c r="AF74" s="93">
        <f t="shared" si="47"/>
        <v>127.04</v>
      </c>
      <c r="AG74" s="93">
        <f t="shared" si="48"/>
        <v>155.28</v>
      </c>
      <c r="AH74" s="95" t="str">
        <f t="shared" si="49"/>
        <v>127.04 155.28</v>
      </c>
      <c r="AI74" s="153">
        <v>4.5</v>
      </c>
      <c r="AJ74" s="98">
        <f t="shared" si="50"/>
        <v>41.48</v>
      </c>
      <c r="AK74" s="98">
        <f t="shared" si="51"/>
        <v>50.699999999999996</v>
      </c>
      <c r="AL74" s="95" t="str">
        <f t="shared" si="52"/>
        <v>41.48 50.7</v>
      </c>
      <c r="AM74" s="95">
        <v>150</v>
      </c>
      <c r="AN74" s="95">
        <v>430</v>
      </c>
      <c r="AO74" s="93">
        <v>2383.9</v>
      </c>
      <c r="AP74" s="93">
        <v>155.19999999999999</v>
      </c>
      <c r="AQ74" s="93">
        <v>50.7</v>
      </c>
      <c r="AR74" s="95">
        <v>33.5</v>
      </c>
      <c r="AS74" s="96">
        <f t="shared" si="53"/>
        <v>0.9365303776186138</v>
      </c>
      <c r="AT74" s="98">
        <f t="shared" si="54"/>
        <v>2232.5947672050133</v>
      </c>
      <c r="AU74" s="98">
        <f t="shared" si="55"/>
        <v>108.52856799999998</v>
      </c>
      <c r="AV74" s="98">
        <f t="shared" si="56"/>
        <v>34.90778000000001</v>
      </c>
      <c r="AW74" s="297"/>
      <c r="AX74" s="297"/>
      <c r="AY74" s="297"/>
      <c r="AZ74" s="300"/>
      <c r="BA74" s="294"/>
      <c r="BB74" s="294"/>
      <c r="BC74" s="297"/>
      <c r="BD74" s="300"/>
      <c r="BE74" s="294"/>
      <c r="BF74" s="294"/>
      <c r="BG74" s="297"/>
      <c r="BH74" s="294"/>
      <c r="BI74" s="294"/>
      <c r="BJ74" s="297"/>
      <c r="BK74" s="297"/>
      <c r="BL74" s="300"/>
      <c r="BM74" s="294"/>
      <c r="BN74" s="294"/>
      <c r="BO74" s="297"/>
      <c r="BP74" s="300"/>
      <c r="BQ74" s="294"/>
      <c r="BR74" s="294"/>
      <c r="BS74" s="297"/>
      <c r="BT74" s="294"/>
      <c r="BU74" s="303"/>
    </row>
    <row r="75" spans="1:73" s="99" customFormat="1" ht="60" customHeight="1" x14ac:dyDescent="0.3">
      <c r="A75" s="93">
        <v>72</v>
      </c>
      <c r="B75" s="93">
        <v>53007</v>
      </c>
      <c r="C75" s="95" t="s">
        <v>84</v>
      </c>
      <c r="D75" s="95" t="s">
        <v>81</v>
      </c>
      <c r="E75" s="95">
        <v>40000</v>
      </c>
      <c r="F75" s="93">
        <v>0.56000000000000005</v>
      </c>
      <c r="G75" s="96">
        <v>0.161</v>
      </c>
      <c r="H75" s="96">
        <v>0.13100000000000001</v>
      </c>
      <c r="I75" s="96">
        <v>0.112</v>
      </c>
      <c r="J75" s="96">
        <v>9.1999999999999998E-2</v>
      </c>
      <c r="K75" s="96">
        <v>6.7000000000000004E-2</v>
      </c>
      <c r="L75" s="96">
        <v>5.7000000000000002E-2</v>
      </c>
      <c r="M75" s="96">
        <v>4.3000000000000003E-2</v>
      </c>
      <c r="N75" s="96" t="str">
        <f t="shared" si="43"/>
        <v>0.161,0.131,0.112,0.092,0.067,0.057,0.043</v>
      </c>
      <c r="O75" s="96" t="s">
        <v>59</v>
      </c>
      <c r="P75" s="96"/>
      <c r="Q75" s="94">
        <f t="shared" si="15"/>
        <v>53007</v>
      </c>
      <c r="R75" s="95">
        <f t="shared" si="57"/>
        <v>252</v>
      </c>
      <c r="S75" s="96"/>
      <c r="T75" s="95"/>
      <c r="U75" s="95"/>
      <c r="V75" s="95"/>
      <c r="W75" s="97"/>
      <c r="X75" s="97"/>
      <c r="Y75" s="96"/>
      <c r="Z75" s="97"/>
      <c r="AA75" s="96"/>
      <c r="AB75" s="93">
        <v>0.35</v>
      </c>
      <c r="AC75" s="93">
        <v>0.35</v>
      </c>
      <c r="AD75" s="93">
        <v>0.35</v>
      </c>
      <c r="AE75" s="93" t="s">
        <v>60</v>
      </c>
      <c r="AF75" s="93">
        <f t="shared" si="47"/>
        <v>170.1</v>
      </c>
      <c r="AG75" s="93">
        <f t="shared" si="48"/>
        <v>207.89</v>
      </c>
      <c r="AH75" s="95" t="str">
        <f t="shared" si="49"/>
        <v>170.1 207.89</v>
      </c>
      <c r="AI75" s="153">
        <v>7.1</v>
      </c>
      <c r="AJ75" s="98">
        <f t="shared" si="50"/>
        <v>55.54</v>
      </c>
      <c r="AK75" s="98">
        <f t="shared" si="51"/>
        <v>67.88000000000001</v>
      </c>
      <c r="AL75" s="95" t="str">
        <f t="shared" si="52"/>
        <v>55.54 67.88</v>
      </c>
      <c r="AM75" s="95">
        <v>150</v>
      </c>
      <c r="AN75" s="95">
        <v>430</v>
      </c>
      <c r="AO75" s="93">
        <v>2375.8000000000002</v>
      </c>
      <c r="AP75" s="93">
        <v>207.5</v>
      </c>
      <c r="AQ75" s="93">
        <v>67.8</v>
      </c>
      <c r="AR75" s="95">
        <v>32.5</v>
      </c>
      <c r="AS75" s="96">
        <f t="shared" si="53"/>
        <v>0.89713520599853391</v>
      </c>
      <c r="AT75" s="98">
        <f t="shared" si="54"/>
        <v>2131.4138224113171</v>
      </c>
      <c r="AU75" s="98">
        <f t="shared" si="55"/>
        <v>152.96212499999999</v>
      </c>
      <c r="AV75" s="98">
        <f t="shared" si="56"/>
        <v>49.535119999999999</v>
      </c>
      <c r="AW75" s="295">
        <v>2129.4</v>
      </c>
      <c r="AX75" s="295">
        <v>152.6</v>
      </c>
      <c r="AY75" s="295">
        <v>49.6</v>
      </c>
      <c r="AZ75" s="298">
        <v>2.5389999999999999E-4</v>
      </c>
      <c r="BA75" s="292">
        <f>AZ75*10^6</f>
        <v>253.9</v>
      </c>
      <c r="BB75" s="292">
        <f>(1/($BJ$75*10^6/(0.711*10^-4*(1/AW75)^0.854))^(1/3.89))*10^6</f>
        <v>136.38280622426285</v>
      </c>
      <c r="BC75" s="295" t="str">
        <f>IF(BA75&lt;BB75,"Safe","Unsafe")</f>
        <v>Unsafe</v>
      </c>
      <c r="BD75" s="298">
        <v>4.3219999999999999E-4</v>
      </c>
      <c r="BE75" s="292">
        <f>BD75*10^6</f>
        <v>432.2</v>
      </c>
      <c r="BF75" s="292">
        <f>(1/((($BJ$75*10^6/(1.41*10^-8)))^(1/4.5337)))*10^6</f>
        <v>311.73824823485893</v>
      </c>
      <c r="BG75" s="295" t="str">
        <f>IF(BE75&lt;BF75,"Safe","Unsafe")</f>
        <v>Unsafe</v>
      </c>
      <c r="BH75" s="292">
        <f>(0.711*10^-4*(1/AZ75)^3.89*(1/AW75)^0.854)/10^6</f>
        <v>9.8946401210291892</v>
      </c>
      <c r="BI75" s="292">
        <f t="shared" ref="BI75" si="61">(1.41*10^-8*(1/BD75)^4.5337)/10^6</f>
        <v>25.235685402785435</v>
      </c>
      <c r="BJ75" s="295">
        <v>111</v>
      </c>
      <c r="BK75" s="295">
        <v>110</v>
      </c>
      <c r="BL75" s="298">
        <v>1.3109999999999999E-4</v>
      </c>
      <c r="BM75" s="292">
        <f>BL75*10^6</f>
        <v>131.1</v>
      </c>
      <c r="BN75" s="292">
        <f>BB75</f>
        <v>136.38280622426285</v>
      </c>
      <c r="BO75" s="295" t="str">
        <f t="shared" ref="BO75" si="62">IF(BM75&lt;BN75,"Safe","Unsafe")</f>
        <v>Safe</v>
      </c>
      <c r="BP75" s="298">
        <v>2.376E-4</v>
      </c>
      <c r="BQ75" s="292">
        <f>BP75*10^6</f>
        <v>237.6</v>
      </c>
      <c r="BR75" s="292">
        <f>BF75</f>
        <v>311.73824823485893</v>
      </c>
      <c r="BS75" s="295" t="str">
        <f t="shared" ref="BS75" si="63">IF(BQ75&lt;BR75,"Safe","Unsafe")</f>
        <v>Safe</v>
      </c>
      <c r="BT75" s="292">
        <f>(0.711*10^-4*(1/BL75)^3.89*(1/AW75)^0.854)/10^6</f>
        <v>129.43849025864657</v>
      </c>
      <c r="BU75" s="301">
        <f>(1.41*10^-8*(1/BP75)^4.5337)/10^6</f>
        <v>380.22802556162753</v>
      </c>
    </row>
    <row r="76" spans="1:73" s="99" customFormat="1" ht="60" customHeight="1" x14ac:dyDescent="0.3">
      <c r="A76" s="93">
        <v>73</v>
      </c>
      <c r="B76" s="93">
        <v>53263</v>
      </c>
      <c r="C76" s="95" t="s">
        <v>12</v>
      </c>
      <c r="D76" s="95"/>
      <c r="E76" s="95">
        <v>40000</v>
      </c>
      <c r="F76" s="93">
        <v>0.56000000000000005</v>
      </c>
      <c r="G76" s="96">
        <v>0.318</v>
      </c>
      <c r="H76" s="96">
        <v>0.30599999999999999</v>
      </c>
      <c r="I76" s="96">
        <v>0.249</v>
      </c>
      <c r="J76" s="96">
        <v>0.19600000000000001</v>
      </c>
      <c r="K76" s="96">
        <v>0.124</v>
      </c>
      <c r="L76" s="96">
        <v>9.9000000000000005E-2</v>
      </c>
      <c r="M76" s="96">
        <v>6.7000000000000004E-2</v>
      </c>
      <c r="N76" s="96" t="str">
        <f t="shared" si="43"/>
        <v>0.318,0.306,0.249,0.196,0.124,0.099,0.067</v>
      </c>
      <c r="O76" s="96" t="s">
        <v>59</v>
      </c>
      <c r="P76" s="96"/>
      <c r="Q76" s="94">
        <f t="shared" si="15"/>
        <v>53263</v>
      </c>
      <c r="R76" s="95">
        <f t="shared" si="57"/>
        <v>256</v>
      </c>
      <c r="S76" s="96"/>
      <c r="T76" s="95"/>
      <c r="U76" s="95"/>
      <c r="V76" s="95"/>
      <c r="W76" s="97"/>
      <c r="X76" s="97"/>
      <c r="Y76" s="96"/>
      <c r="Z76" s="97"/>
      <c r="AA76" s="96"/>
      <c r="AB76" s="93">
        <v>0.35</v>
      </c>
      <c r="AC76" s="93">
        <v>0.35</v>
      </c>
      <c r="AD76" s="93">
        <v>0.35</v>
      </c>
      <c r="AE76" s="93" t="s">
        <v>60</v>
      </c>
      <c r="AF76" s="93">
        <f t="shared" si="47"/>
        <v>170.1</v>
      </c>
      <c r="AG76" s="93">
        <f t="shared" si="48"/>
        <v>207.89</v>
      </c>
      <c r="AH76" s="95" t="str">
        <f t="shared" si="49"/>
        <v>170.1 207.89</v>
      </c>
      <c r="AI76" s="153">
        <v>7.1</v>
      </c>
      <c r="AJ76" s="98">
        <f t="shared" si="50"/>
        <v>55.54</v>
      </c>
      <c r="AK76" s="98">
        <f t="shared" si="51"/>
        <v>67.88000000000001</v>
      </c>
      <c r="AL76" s="95" t="str">
        <f t="shared" si="52"/>
        <v>55.54 67.88</v>
      </c>
      <c r="AM76" s="95">
        <v>150</v>
      </c>
      <c r="AN76" s="95">
        <v>430</v>
      </c>
      <c r="AO76" s="93">
        <v>2382.3000000000002</v>
      </c>
      <c r="AP76" s="93">
        <v>207.3</v>
      </c>
      <c r="AQ76" s="93">
        <v>67.900000000000006</v>
      </c>
      <c r="AR76" s="95">
        <v>34.200000000000003</v>
      </c>
      <c r="AS76" s="96">
        <f t="shared" si="53"/>
        <v>0.96546083538574312</v>
      </c>
      <c r="AT76" s="98">
        <f t="shared" si="54"/>
        <v>2300.0173481394559</v>
      </c>
      <c r="AU76" s="98">
        <f t="shared" si="55"/>
        <v>152.795333</v>
      </c>
      <c r="AV76" s="98">
        <f t="shared" si="56"/>
        <v>49.620660000000008</v>
      </c>
      <c r="AW76" s="296"/>
      <c r="AX76" s="296"/>
      <c r="AY76" s="296"/>
      <c r="AZ76" s="299"/>
      <c r="BA76" s="293"/>
      <c r="BB76" s="293"/>
      <c r="BC76" s="296"/>
      <c r="BD76" s="299"/>
      <c r="BE76" s="293"/>
      <c r="BF76" s="293"/>
      <c r="BG76" s="296"/>
      <c r="BH76" s="293"/>
      <c r="BI76" s="293"/>
      <c r="BJ76" s="296"/>
      <c r="BK76" s="296"/>
      <c r="BL76" s="299"/>
      <c r="BM76" s="293"/>
      <c r="BN76" s="293"/>
      <c r="BO76" s="296"/>
      <c r="BP76" s="299"/>
      <c r="BQ76" s="293"/>
      <c r="BR76" s="293"/>
      <c r="BS76" s="296"/>
      <c r="BT76" s="293"/>
      <c r="BU76" s="302"/>
    </row>
    <row r="77" spans="1:73" s="99" customFormat="1" ht="60" customHeight="1" x14ac:dyDescent="0.3">
      <c r="A77" s="93">
        <v>74</v>
      </c>
      <c r="B77" s="93">
        <v>53501</v>
      </c>
      <c r="C77" s="95" t="s">
        <v>84</v>
      </c>
      <c r="D77" s="95" t="s">
        <v>83</v>
      </c>
      <c r="E77" s="95">
        <v>40000</v>
      </c>
      <c r="F77" s="93">
        <v>0.56000000000000005</v>
      </c>
      <c r="G77" s="96">
        <v>0.35199999999999998</v>
      </c>
      <c r="H77" s="96">
        <v>0.29899999999999999</v>
      </c>
      <c r="I77" s="96">
        <v>0.24299999999999999</v>
      </c>
      <c r="J77" s="96">
        <v>0.185</v>
      </c>
      <c r="K77" s="96">
        <v>0.11800000000000001</v>
      </c>
      <c r="L77" s="96">
        <v>9.4E-2</v>
      </c>
      <c r="M77" s="96">
        <v>6.3E-2</v>
      </c>
      <c r="N77" s="96" t="str">
        <f t="shared" si="43"/>
        <v>0.352,0.299,0.243,0.185,0.118,0.094,0.063</v>
      </c>
      <c r="O77" s="96" t="s">
        <v>59</v>
      </c>
      <c r="P77" s="96"/>
      <c r="Q77" s="94">
        <f t="shared" si="15"/>
        <v>53501</v>
      </c>
      <c r="R77" s="95">
        <f t="shared" si="57"/>
        <v>238</v>
      </c>
      <c r="S77" s="96">
        <f t="shared" si="12"/>
        <v>0.10899999999999999</v>
      </c>
      <c r="T77" s="95">
        <f>+T75+1</f>
        <v>1</v>
      </c>
      <c r="U77" s="95">
        <f>+Q77-Q75</f>
        <v>494</v>
      </c>
      <c r="V77" s="95">
        <f>+U77+V75</f>
        <v>494</v>
      </c>
      <c r="W77" s="97">
        <f>(S77+S75)/2</f>
        <v>5.4499999999999993E-2</v>
      </c>
      <c r="X77" s="97">
        <f t="shared" si="13"/>
        <v>26.922999999999995</v>
      </c>
      <c r="Y77" s="96">
        <f>+Y75+X77</f>
        <v>26.922999999999995</v>
      </c>
      <c r="Z77" s="97" t="e">
        <f t="shared" si="18"/>
        <v>#REF!</v>
      </c>
      <c r="AA77" s="96"/>
      <c r="AB77" s="93">
        <v>0.35</v>
      </c>
      <c r="AC77" s="93">
        <v>0.35</v>
      </c>
      <c r="AD77" s="93">
        <v>0.35</v>
      </c>
      <c r="AE77" s="93" t="s">
        <v>60</v>
      </c>
      <c r="AF77" s="93">
        <f t="shared" si="47"/>
        <v>170.1</v>
      </c>
      <c r="AG77" s="93">
        <f t="shared" si="48"/>
        <v>207.89</v>
      </c>
      <c r="AH77" s="95" t="str">
        <f t="shared" si="49"/>
        <v>170.1 207.89</v>
      </c>
      <c r="AI77" s="153">
        <v>7.1</v>
      </c>
      <c r="AJ77" s="98">
        <f t="shared" si="50"/>
        <v>55.54</v>
      </c>
      <c r="AK77" s="98">
        <f t="shared" si="51"/>
        <v>67.88000000000001</v>
      </c>
      <c r="AL77" s="95" t="str">
        <f t="shared" si="52"/>
        <v>55.54 67.88</v>
      </c>
      <c r="AM77" s="95">
        <v>150</v>
      </c>
      <c r="AN77" s="95">
        <v>430</v>
      </c>
      <c r="AO77" s="93">
        <v>2393.5</v>
      </c>
      <c r="AP77" s="93">
        <v>206.3</v>
      </c>
      <c r="AQ77" s="93">
        <v>67.900000000000006</v>
      </c>
      <c r="AR77" s="95">
        <v>31.899999999999995</v>
      </c>
      <c r="AS77" s="96">
        <f t="shared" si="53"/>
        <v>0.87451599086396559</v>
      </c>
      <c r="AT77" s="98">
        <f t="shared" si="54"/>
        <v>2093.1540241329017</v>
      </c>
      <c r="AU77" s="98">
        <f t="shared" si="55"/>
        <v>151.96101300000001</v>
      </c>
      <c r="AV77" s="98">
        <f t="shared" si="56"/>
        <v>49.620660000000008</v>
      </c>
      <c r="AW77" s="296"/>
      <c r="AX77" s="296"/>
      <c r="AY77" s="296"/>
      <c r="AZ77" s="299"/>
      <c r="BA77" s="293"/>
      <c r="BB77" s="293"/>
      <c r="BC77" s="296"/>
      <c r="BD77" s="299"/>
      <c r="BE77" s="293"/>
      <c r="BF77" s="293"/>
      <c r="BG77" s="296"/>
      <c r="BH77" s="293"/>
      <c r="BI77" s="293"/>
      <c r="BJ77" s="296"/>
      <c r="BK77" s="296"/>
      <c r="BL77" s="299"/>
      <c r="BM77" s="293"/>
      <c r="BN77" s="293"/>
      <c r="BO77" s="296"/>
      <c r="BP77" s="299"/>
      <c r="BQ77" s="293"/>
      <c r="BR77" s="293"/>
      <c r="BS77" s="296"/>
      <c r="BT77" s="293"/>
      <c r="BU77" s="302"/>
    </row>
    <row r="78" spans="1:73" s="99" customFormat="1" ht="60" customHeight="1" x14ac:dyDescent="0.3">
      <c r="A78" s="93">
        <v>75</v>
      </c>
      <c r="B78" s="93">
        <v>53768</v>
      </c>
      <c r="C78" s="95" t="s">
        <v>12</v>
      </c>
      <c r="D78" s="95"/>
      <c r="E78" s="95">
        <v>40000</v>
      </c>
      <c r="F78" s="93">
        <v>0.56000000000000005</v>
      </c>
      <c r="G78" s="96">
        <v>0.14299999999999999</v>
      </c>
      <c r="H78" s="96">
        <v>0.127</v>
      </c>
      <c r="I78" s="96">
        <v>0.112</v>
      </c>
      <c r="J78" s="96">
        <v>9.6000000000000002E-2</v>
      </c>
      <c r="K78" s="96">
        <v>7.6999999999999999E-2</v>
      </c>
      <c r="L78" s="96">
        <v>6.7000000000000004E-2</v>
      </c>
      <c r="M78" s="96">
        <v>5.1999999999999998E-2</v>
      </c>
      <c r="N78" s="96" t="str">
        <f t="shared" si="43"/>
        <v>0.143,0.127,0.112,0.096,0.077,0.067,0.052</v>
      </c>
      <c r="O78" s="96" t="s">
        <v>59</v>
      </c>
      <c r="P78" s="96"/>
      <c r="Q78" s="94">
        <f t="shared" si="15"/>
        <v>53768</v>
      </c>
      <c r="R78" s="95">
        <f t="shared" si="57"/>
        <v>267</v>
      </c>
      <c r="S78" s="96"/>
      <c r="T78" s="95"/>
      <c r="U78" s="95"/>
      <c r="V78" s="95"/>
      <c r="W78" s="97"/>
      <c r="X78" s="97"/>
      <c r="Y78" s="96"/>
      <c r="Z78" s="97"/>
      <c r="AA78" s="96"/>
      <c r="AB78" s="93">
        <v>0.35</v>
      </c>
      <c r="AC78" s="93">
        <v>0.35</v>
      </c>
      <c r="AD78" s="93">
        <v>0.35</v>
      </c>
      <c r="AE78" s="93" t="s">
        <v>60</v>
      </c>
      <c r="AF78" s="93">
        <f t="shared" si="47"/>
        <v>170.1</v>
      </c>
      <c r="AG78" s="93">
        <f t="shared" si="48"/>
        <v>207.89</v>
      </c>
      <c r="AH78" s="95" t="str">
        <f t="shared" si="49"/>
        <v>170.1 207.89</v>
      </c>
      <c r="AI78" s="153">
        <v>7.1</v>
      </c>
      <c r="AJ78" s="98">
        <f t="shared" si="50"/>
        <v>55.54</v>
      </c>
      <c r="AK78" s="98">
        <f t="shared" si="51"/>
        <v>67.88000000000001</v>
      </c>
      <c r="AL78" s="95" t="str">
        <f t="shared" si="52"/>
        <v>55.54 67.88</v>
      </c>
      <c r="AM78" s="95">
        <v>150</v>
      </c>
      <c r="AN78" s="95">
        <v>430</v>
      </c>
      <c r="AO78" s="93">
        <v>2391.9</v>
      </c>
      <c r="AP78" s="93">
        <v>207.4</v>
      </c>
      <c r="AQ78" s="93">
        <v>67.900000000000006</v>
      </c>
      <c r="AR78" s="95">
        <v>34.799999999999997</v>
      </c>
      <c r="AS78" s="96">
        <f t="shared" si="53"/>
        <v>0.99121147465818205</v>
      </c>
      <c r="AT78" s="98">
        <f t="shared" si="54"/>
        <v>2370.8787262349056</v>
      </c>
      <c r="AU78" s="98">
        <f t="shared" si="55"/>
        <v>152.87873200000001</v>
      </c>
      <c r="AV78" s="98">
        <f t="shared" si="56"/>
        <v>49.620660000000008</v>
      </c>
      <c r="AW78" s="296"/>
      <c r="AX78" s="296"/>
      <c r="AY78" s="296"/>
      <c r="AZ78" s="299"/>
      <c r="BA78" s="293"/>
      <c r="BB78" s="293"/>
      <c r="BC78" s="296"/>
      <c r="BD78" s="299"/>
      <c r="BE78" s="293"/>
      <c r="BF78" s="293"/>
      <c r="BG78" s="296"/>
      <c r="BH78" s="293"/>
      <c r="BI78" s="293"/>
      <c r="BJ78" s="296"/>
      <c r="BK78" s="296"/>
      <c r="BL78" s="299"/>
      <c r="BM78" s="293"/>
      <c r="BN78" s="293"/>
      <c r="BO78" s="296"/>
      <c r="BP78" s="299"/>
      <c r="BQ78" s="293"/>
      <c r="BR78" s="293"/>
      <c r="BS78" s="296"/>
      <c r="BT78" s="293"/>
      <c r="BU78" s="302"/>
    </row>
    <row r="79" spans="1:73" s="99" customFormat="1" ht="60" customHeight="1" x14ac:dyDescent="0.3">
      <c r="A79" s="93">
        <v>76</v>
      </c>
      <c r="B79" s="93">
        <v>54011</v>
      </c>
      <c r="C79" s="95" t="s">
        <v>84</v>
      </c>
      <c r="D79" s="95" t="s">
        <v>81</v>
      </c>
      <c r="E79" s="95">
        <v>40000</v>
      </c>
      <c r="F79" s="93">
        <v>0.56000000000000005</v>
      </c>
      <c r="G79" s="96">
        <v>0.40400000000000003</v>
      </c>
      <c r="H79" s="96">
        <v>0.36199999999999999</v>
      </c>
      <c r="I79" s="96">
        <v>0.30199999999999999</v>
      </c>
      <c r="J79" s="96">
        <v>0.23200000000000001</v>
      </c>
      <c r="K79" s="96">
        <v>0.151</v>
      </c>
      <c r="L79" s="96">
        <v>0.123</v>
      </c>
      <c r="M79" s="96">
        <v>8.5000000000000006E-2</v>
      </c>
      <c r="N79" s="96" t="str">
        <f t="shared" si="43"/>
        <v>0.404,0.362,0.302,0.232,0.151,0.123,0.085</v>
      </c>
      <c r="O79" s="96" t="s">
        <v>59</v>
      </c>
      <c r="P79" s="96"/>
      <c r="Q79" s="94">
        <f t="shared" si="15"/>
        <v>54011</v>
      </c>
      <c r="R79" s="95">
        <f t="shared" si="57"/>
        <v>243</v>
      </c>
      <c r="S79" s="96">
        <f t="shared" si="12"/>
        <v>0.10200000000000004</v>
      </c>
      <c r="T79" s="95">
        <f>+T77+1</f>
        <v>2</v>
      </c>
      <c r="U79" s="95">
        <f>+Q79-Q77</f>
        <v>510</v>
      </c>
      <c r="V79" s="95">
        <f>+U79+V77</f>
        <v>1004</v>
      </c>
      <c r="W79" s="97">
        <f>(S79+S77)/2</f>
        <v>0.10550000000000001</v>
      </c>
      <c r="X79" s="97">
        <f t="shared" si="13"/>
        <v>53.805000000000007</v>
      </c>
      <c r="Y79" s="96">
        <f>+Y77+X79</f>
        <v>80.728000000000009</v>
      </c>
      <c r="Z79" s="97" t="e">
        <f t="shared" si="18"/>
        <v>#REF!</v>
      </c>
      <c r="AA79" s="96"/>
      <c r="AB79" s="93">
        <v>0.35</v>
      </c>
      <c r="AC79" s="93">
        <v>0.35</v>
      </c>
      <c r="AD79" s="93">
        <v>0.35</v>
      </c>
      <c r="AE79" s="93" t="s">
        <v>60</v>
      </c>
      <c r="AF79" s="93">
        <f t="shared" si="47"/>
        <v>174.67</v>
      </c>
      <c r="AG79" s="93">
        <f t="shared" si="48"/>
        <v>213.47</v>
      </c>
      <c r="AH79" s="95" t="str">
        <f t="shared" si="49"/>
        <v>174.67 213.47</v>
      </c>
      <c r="AI79" s="153">
        <v>7.4</v>
      </c>
      <c r="AJ79" s="98">
        <f t="shared" si="50"/>
        <v>57.03</v>
      </c>
      <c r="AK79" s="98">
        <f t="shared" si="51"/>
        <v>69.7</v>
      </c>
      <c r="AL79" s="95" t="str">
        <f t="shared" si="52"/>
        <v>57.03 69.7</v>
      </c>
      <c r="AM79" s="95">
        <v>150</v>
      </c>
      <c r="AN79" s="95">
        <v>430</v>
      </c>
      <c r="AO79" s="93">
        <v>2396.8000000000002</v>
      </c>
      <c r="AP79" s="93">
        <v>212.7</v>
      </c>
      <c r="AQ79" s="93">
        <v>69.7</v>
      </c>
      <c r="AR79" s="95">
        <v>32.299999999999997</v>
      </c>
      <c r="AS79" s="96">
        <f t="shared" si="53"/>
        <v>0.88951369928503188</v>
      </c>
      <c r="AT79" s="98">
        <f t="shared" si="54"/>
        <v>2131.9864344463645</v>
      </c>
      <c r="AU79" s="98">
        <f t="shared" si="55"/>
        <v>157.29029299999999</v>
      </c>
      <c r="AV79" s="98">
        <f t="shared" si="56"/>
        <v>51.160380000000011</v>
      </c>
      <c r="AW79" s="296"/>
      <c r="AX79" s="296"/>
      <c r="AY79" s="296"/>
      <c r="AZ79" s="299"/>
      <c r="BA79" s="293"/>
      <c r="BB79" s="293"/>
      <c r="BC79" s="296"/>
      <c r="BD79" s="299"/>
      <c r="BE79" s="293"/>
      <c r="BF79" s="293"/>
      <c r="BG79" s="296"/>
      <c r="BH79" s="293"/>
      <c r="BI79" s="293"/>
      <c r="BJ79" s="296"/>
      <c r="BK79" s="296"/>
      <c r="BL79" s="299"/>
      <c r="BM79" s="293"/>
      <c r="BN79" s="293"/>
      <c r="BO79" s="296"/>
      <c r="BP79" s="299"/>
      <c r="BQ79" s="293"/>
      <c r="BR79" s="293"/>
      <c r="BS79" s="296"/>
      <c r="BT79" s="293"/>
      <c r="BU79" s="302"/>
    </row>
    <row r="80" spans="1:73" s="99" customFormat="1" ht="60" customHeight="1" x14ac:dyDescent="0.3">
      <c r="A80" s="93">
        <v>77</v>
      </c>
      <c r="B80" s="93">
        <v>54250</v>
      </c>
      <c r="C80" s="95" t="s">
        <v>12</v>
      </c>
      <c r="D80" s="95"/>
      <c r="E80" s="95">
        <v>40000</v>
      </c>
      <c r="F80" s="93">
        <v>0.56000000000000005</v>
      </c>
      <c r="G80" s="96">
        <v>0.128</v>
      </c>
      <c r="H80" s="96">
        <v>0.108</v>
      </c>
      <c r="I80" s="96">
        <v>9.2999999999999999E-2</v>
      </c>
      <c r="J80" s="96">
        <v>7.6999999999999999E-2</v>
      </c>
      <c r="K80" s="96">
        <v>5.5E-2</v>
      </c>
      <c r="L80" s="96">
        <v>4.4999999999999998E-2</v>
      </c>
      <c r="M80" s="96">
        <v>3.5000000000000003E-2</v>
      </c>
      <c r="N80" s="96" t="str">
        <f t="shared" si="43"/>
        <v>0.128,0.108,0.093,0.077,0.055,0.045,0.035</v>
      </c>
      <c r="O80" s="96" t="s">
        <v>59</v>
      </c>
      <c r="P80" s="96"/>
      <c r="Q80" s="94">
        <f t="shared" si="15"/>
        <v>54250</v>
      </c>
      <c r="R80" s="95">
        <f t="shared" si="57"/>
        <v>239</v>
      </c>
      <c r="S80" s="96"/>
      <c r="T80" s="95"/>
      <c r="U80" s="95"/>
      <c r="V80" s="95"/>
      <c r="W80" s="97"/>
      <c r="X80" s="97"/>
      <c r="Y80" s="96"/>
      <c r="Z80" s="97"/>
      <c r="AA80" s="96"/>
      <c r="AB80" s="93">
        <v>0.35</v>
      </c>
      <c r="AC80" s="93">
        <v>0.35</v>
      </c>
      <c r="AD80" s="93">
        <v>0.35</v>
      </c>
      <c r="AE80" s="93" t="s">
        <v>60</v>
      </c>
      <c r="AF80" s="93">
        <f t="shared" si="47"/>
        <v>174.67</v>
      </c>
      <c r="AG80" s="93">
        <f t="shared" si="48"/>
        <v>213.47</v>
      </c>
      <c r="AH80" s="95" t="str">
        <f t="shared" si="49"/>
        <v>174.67 213.47</v>
      </c>
      <c r="AI80" s="153">
        <v>7.4</v>
      </c>
      <c r="AJ80" s="98">
        <f t="shared" si="50"/>
        <v>57.03</v>
      </c>
      <c r="AK80" s="98">
        <f t="shared" si="51"/>
        <v>69.7</v>
      </c>
      <c r="AL80" s="95" t="str">
        <f t="shared" si="52"/>
        <v>57.03 69.7</v>
      </c>
      <c r="AM80" s="95">
        <v>150</v>
      </c>
      <c r="AN80" s="95">
        <v>430</v>
      </c>
      <c r="AO80" s="93">
        <v>2391.9</v>
      </c>
      <c r="AP80" s="93">
        <v>213.3</v>
      </c>
      <c r="AQ80" s="93">
        <v>69.7</v>
      </c>
      <c r="AR80" s="95">
        <v>33.4</v>
      </c>
      <c r="AS80" s="96">
        <f t="shared" si="53"/>
        <v>0.9324909981901004</v>
      </c>
      <c r="AT80" s="98">
        <f t="shared" si="54"/>
        <v>2230.4252185709011</v>
      </c>
      <c r="AU80" s="98">
        <f t="shared" si="55"/>
        <v>157.78865300000001</v>
      </c>
      <c r="AV80" s="98">
        <f t="shared" si="56"/>
        <v>51.160380000000011</v>
      </c>
      <c r="AW80" s="296"/>
      <c r="AX80" s="296"/>
      <c r="AY80" s="296"/>
      <c r="AZ80" s="299"/>
      <c r="BA80" s="293"/>
      <c r="BB80" s="293"/>
      <c r="BC80" s="296"/>
      <c r="BD80" s="299"/>
      <c r="BE80" s="293"/>
      <c r="BF80" s="293"/>
      <c r="BG80" s="296"/>
      <c r="BH80" s="293"/>
      <c r="BI80" s="293"/>
      <c r="BJ80" s="296"/>
      <c r="BK80" s="296"/>
      <c r="BL80" s="299"/>
      <c r="BM80" s="293"/>
      <c r="BN80" s="293"/>
      <c r="BO80" s="296"/>
      <c r="BP80" s="299"/>
      <c r="BQ80" s="293"/>
      <c r="BR80" s="293"/>
      <c r="BS80" s="296"/>
      <c r="BT80" s="293"/>
      <c r="BU80" s="302"/>
    </row>
    <row r="81" spans="1:73" s="99" customFormat="1" ht="60" customHeight="1" x14ac:dyDescent="0.3">
      <c r="A81" s="93">
        <v>78</v>
      </c>
      <c r="B81" s="93">
        <v>54509</v>
      </c>
      <c r="C81" s="95" t="s">
        <v>84</v>
      </c>
      <c r="D81" s="95" t="s">
        <v>83</v>
      </c>
      <c r="E81" s="95">
        <v>40000</v>
      </c>
      <c r="F81" s="93">
        <v>0.56000000000000005</v>
      </c>
      <c r="G81" s="96">
        <v>0.20599999999999999</v>
      </c>
      <c r="H81" s="96">
        <v>0.18</v>
      </c>
      <c r="I81" s="96">
        <v>0.14299999999999999</v>
      </c>
      <c r="J81" s="96">
        <v>0.109</v>
      </c>
      <c r="K81" s="96">
        <v>6.9000000000000006E-2</v>
      </c>
      <c r="L81" s="96">
        <v>5.5E-2</v>
      </c>
      <c r="M81" s="96">
        <v>4.3000000000000003E-2</v>
      </c>
      <c r="N81" s="96" t="str">
        <f t="shared" si="43"/>
        <v>0.206,0.18,0.143,0.109,0.069,0.055,0.043</v>
      </c>
      <c r="O81" s="96" t="s">
        <v>59</v>
      </c>
      <c r="P81" s="96"/>
      <c r="Q81" s="94">
        <f t="shared" si="15"/>
        <v>54509</v>
      </c>
      <c r="R81" s="95">
        <f t="shared" si="57"/>
        <v>259</v>
      </c>
      <c r="S81" s="96">
        <f t="shared" si="12"/>
        <v>6.3E-2</v>
      </c>
      <c r="T81" s="95">
        <f>+T79+1</f>
        <v>3</v>
      </c>
      <c r="U81" s="95">
        <f>+Q81-Q79</f>
        <v>498</v>
      </c>
      <c r="V81" s="95">
        <f>+U81+V79</f>
        <v>1502</v>
      </c>
      <c r="W81" s="97">
        <f>(S81+S79)/2</f>
        <v>8.2500000000000018E-2</v>
      </c>
      <c r="X81" s="97">
        <f t="shared" si="13"/>
        <v>41.085000000000008</v>
      </c>
      <c r="Y81" s="96">
        <f>+Y79+X81</f>
        <v>121.81300000000002</v>
      </c>
      <c r="Z81" s="97" t="e">
        <f t="shared" si="18"/>
        <v>#REF!</v>
      </c>
      <c r="AA81" s="96"/>
      <c r="AB81" s="93">
        <v>0.35</v>
      </c>
      <c r="AC81" s="93">
        <v>0.35</v>
      </c>
      <c r="AD81" s="93">
        <v>0.35</v>
      </c>
      <c r="AE81" s="93" t="s">
        <v>60</v>
      </c>
      <c r="AF81" s="93">
        <f t="shared" si="47"/>
        <v>174.67</v>
      </c>
      <c r="AG81" s="93">
        <f t="shared" si="48"/>
        <v>213.47</v>
      </c>
      <c r="AH81" s="95" t="str">
        <f t="shared" si="49"/>
        <v>174.67 213.47</v>
      </c>
      <c r="AI81" s="153">
        <v>7.4</v>
      </c>
      <c r="AJ81" s="98">
        <f t="shared" si="50"/>
        <v>57.03</v>
      </c>
      <c r="AK81" s="98">
        <f t="shared" si="51"/>
        <v>69.7</v>
      </c>
      <c r="AL81" s="95" t="str">
        <f t="shared" si="52"/>
        <v>57.03 69.7</v>
      </c>
      <c r="AM81" s="95">
        <v>150</v>
      </c>
      <c r="AN81" s="95">
        <v>430</v>
      </c>
      <c r="AO81" s="93">
        <v>2364.5</v>
      </c>
      <c r="AP81" s="93">
        <v>213.5</v>
      </c>
      <c r="AQ81" s="93">
        <v>69.599999999999994</v>
      </c>
      <c r="AR81" s="95">
        <v>32.5</v>
      </c>
      <c r="AS81" s="96">
        <f t="shared" si="53"/>
        <v>0.89713520599853391</v>
      </c>
      <c r="AT81" s="98">
        <f t="shared" si="54"/>
        <v>2121.2761945835337</v>
      </c>
      <c r="AU81" s="98">
        <f t="shared" si="55"/>
        <v>157.954725</v>
      </c>
      <c r="AV81" s="98">
        <f t="shared" si="56"/>
        <v>51.074840000000002</v>
      </c>
      <c r="AW81" s="296"/>
      <c r="AX81" s="296"/>
      <c r="AY81" s="296"/>
      <c r="AZ81" s="299"/>
      <c r="BA81" s="293"/>
      <c r="BB81" s="293"/>
      <c r="BC81" s="296"/>
      <c r="BD81" s="299"/>
      <c r="BE81" s="293"/>
      <c r="BF81" s="293"/>
      <c r="BG81" s="296"/>
      <c r="BH81" s="293"/>
      <c r="BI81" s="293"/>
      <c r="BJ81" s="296"/>
      <c r="BK81" s="296"/>
      <c r="BL81" s="299"/>
      <c r="BM81" s="293"/>
      <c r="BN81" s="293"/>
      <c r="BO81" s="296"/>
      <c r="BP81" s="299"/>
      <c r="BQ81" s="293"/>
      <c r="BR81" s="293"/>
      <c r="BS81" s="296"/>
      <c r="BT81" s="293"/>
      <c r="BU81" s="302"/>
    </row>
    <row r="82" spans="1:73" s="99" customFormat="1" ht="60" customHeight="1" x14ac:dyDescent="0.3">
      <c r="A82" s="93">
        <v>79</v>
      </c>
      <c r="B82" s="93">
        <v>54756</v>
      </c>
      <c r="C82" s="95" t="s">
        <v>12</v>
      </c>
      <c r="D82" s="95"/>
      <c r="E82" s="95">
        <v>40000</v>
      </c>
      <c r="F82" s="93">
        <v>0.56000000000000005</v>
      </c>
      <c r="G82" s="96">
        <v>0.24199999999999999</v>
      </c>
      <c r="H82" s="96">
        <v>0.22500000000000001</v>
      </c>
      <c r="I82" s="96">
        <v>0.182</v>
      </c>
      <c r="J82" s="96">
        <v>0.13500000000000001</v>
      </c>
      <c r="K82" s="96">
        <v>8.5000000000000006E-2</v>
      </c>
      <c r="L82" s="96">
        <v>6.7000000000000004E-2</v>
      </c>
      <c r="M82" s="96">
        <v>4.3999999999999997E-2</v>
      </c>
      <c r="N82" s="96" t="str">
        <f t="shared" si="43"/>
        <v>0.242,0.225,0.182,0.135,0.085,0.067,0.044</v>
      </c>
      <c r="O82" s="96" t="s">
        <v>59</v>
      </c>
      <c r="P82" s="96"/>
      <c r="Q82" s="94">
        <f t="shared" si="15"/>
        <v>54756</v>
      </c>
      <c r="R82" s="95">
        <f t="shared" si="57"/>
        <v>247</v>
      </c>
      <c r="S82" s="96"/>
      <c r="T82" s="95"/>
      <c r="U82" s="95"/>
      <c r="V82" s="95"/>
      <c r="W82" s="97"/>
      <c r="X82" s="97"/>
      <c r="Y82" s="96"/>
      <c r="Z82" s="97"/>
      <c r="AA82" s="96"/>
      <c r="AB82" s="93">
        <v>0.35</v>
      </c>
      <c r="AC82" s="93">
        <v>0.35</v>
      </c>
      <c r="AD82" s="93">
        <v>0.35</v>
      </c>
      <c r="AE82" s="93" t="s">
        <v>60</v>
      </c>
      <c r="AF82" s="93">
        <f t="shared" si="47"/>
        <v>174.67</v>
      </c>
      <c r="AG82" s="93">
        <f t="shared" si="48"/>
        <v>213.47</v>
      </c>
      <c r="AH82" s="95" t="str">
        <f t="shared" si="49"/>
        <v>174.67 213.47</v>
      </c>
      <c r="AI82" s="153">
        <v>7.4</v>
      </c>
      <c r="AJ82" s="98">
        <f t="shared" si="50"/>
        <v>57.03</v>
      </c>
      <c r="AK82" s="98">
        <f t="shared" si="51"/>
        <v>69.7</v>
      </c>
      <c r="AL82" s="95" t="str">
        <f t="shared" si="52"/>
        <v>57.03 69.7</v>
      </c>
      <c r="AM82" s="95">
        <v>150</v>
      </c>
      <c r="AN82" s="95">
        <v>430</v>
      </c>
      <c r="AO82" s="93">
        <v>2388.6999999999998</v>
      </c>
      <c r="AP82" s="93">
        <v>211.6</v>
      </c>
      <c r="AQ82" s="93">
        <v>69.7</v>
      </c>
      <c r="AR82" s="95">
        <v>32.5</v>
      </c>
      <c r="AS82" s="96">
        <f t="shared" si="53"/>
        <v>0.89713520599853391</v>
      </c>
      <c r="AT82" s="98">
        <f t="shared" si="54"/>
        <v>2142.9868665686977</v>
      </c>
      <c r="AU82" s="98">
        <f t="shared" si="55"/>
        <v>156.37607199999999</v>
      </c>
      <c r="AV82" s="98">
        <f t="shared" si="56"/>
        <v>51.160380000000011</v>
      </c>
      <c r="AW82" s="296"/>
      <c r="AX82" s="296"/>
      <c r="AY82" s="296"/>
      <c r="AZ82" s="299"/>
      <c r="BA82" s="293"/>
      <c r="BB82" s="293"/>
      <c r="BC82" s="296"/>
      <c r="BD82" s="299"/>
      <c r="BE82" s="293"/>
      <c r="BF82" s="293"/>
      <c r="BG82" s="296"/>
      <c r="BH82" s="293"/>
      <c r="BI82" s="293"/>
      <c r="BJ82" s="296"/>
      <c r="BK82" s="296"/>
      <c r="BL82" s="299"/>
      <c r="BM82" s="293"/>
      <c r="BN82" s="293"/>
      <c r="BO82" s="296"/>
      <c r="BP82" s="299"/>
      <c r="BQ82" s="293"/>
      <c r="BR82" s="293"/>
      <c r="BS82" s="296"/>
      <c r="BT82" s="293"/>
      <c r="BU82" s="302"/>
    </row>
    <row r="83" spans="1:73" s="99" customFormat="1" ht="60" customHeight="1" x14ac:dyDescent="0.3">
      <c r="A83" s="93">
        <v>80</v>
      </c>
      <c r="B83" s="93">
        <v>55000</v>
      </c>
      <c r="C83" s="95" t="s">
        <v>84</v>
      </c>
      <c r="D83" s="95" t="s">
        <v>81</v>
      </c>
      <c r="E83" s="95">
        <v>40000</v>
      </c>
      <c r="F83" s="93">
        <v>0.56000000000000005</v>
      </c>
      <c r="G83" s="96">
        <v>0.45400000000000001</v>
      </c>
      <c r="H83" s="96">
        <v>0.4</v>
      </c>
      <c r="I83" s="96">
        <v>0.318</v>
      </c>
      <c r="J83" s="96">
        <v>0.23200000000000001</v>
      </c>
      <c r="K83" s="96">
        <v>0.13400000000000001</v>
      </c>
      <c r="L83" s="96">
        <v>0.10100000000000001</v>
      </c>
      <c r="M83" s="96">
        <v>6.0999999999999999E-2</v>
      </c>
      <c r="N83" s="96" t="str">
        <f t="shared" si="43"/>
        <v>0.454,0.4,0.318,0.232,0.134,0.101,0.061</v>
      </c>
      <c r="O83" s="96" t="s">
        <v>59</v>
      </c>
      <c r="P83" s="96"/>
      <c r="Q83" s="94">
        <f t="shared" si="15"/>
        <v>55000</v>
      </c>
      <c r="R83" s="95">
        <f t="shared" si="57"/>
        <v>244</v>
      </c>
      <c r="S83" s="96">
        <f t="shared" si="12"/>
        <v>0.13600000000000001</v>
      </c>
      <c r="T83" s="95">
        <f>+T81+1</f>
        <v>4</v>
      </c>
      <c r="U83" s="95">
        <f>+Q83-Q81</f>
        <v>491</v>
      </c>
      <c r="V83" s="95">
        <f>+U83+V81</f>
        <v>1993</v>
      </c>
      <c r="W83" s="97">
        <f>(S83+S81)/2</f>
        <v>9.9500000000000005E-2</v>
      </c>
      <c r="X83" s="97">
        <f t="shared" si="13"/>
        <v>48.854500000000002</v>
      </c>
      <c r="Y83" s="96">
        <f>+Y81+X83</f>
        <v>170.66750000000002</v>
      </c>
      <c r="Z83" s="97" t="e">
        <f t="shared" si="18"/>
        <v>#REF!</v>
      </c>
      <c r="AA83" s="96"/>
      <c r="AB83" s="93">
        <v>0.35</v>
      </c>
      <c r="AC83" s="93">
        <v>0.35</v>
      </c>
      <c r="AD83" s="93">
        <v>0.35</v>
      </c>
      <c r="AE83" s="93" t="s">
        <v>60</v>
      </c>
      <c r="AF83" s="93">
        <f t="shared" si="47"/>
        <v>170.1</v>
      </c>
      <c r="AG83" s="93">
        <f t="shared" si="48"/>
        <v>207.89</v>
      </c>
      <c r="AH83" s="95" t="str">
        <f t="shared" si="49"/>
        <v>170.1 207.89</v>
      </c>
      <c r="AI83" s="153">
        <v>7.1</v>
      </c>
      <c r="AJ83" s="98">
        <f t="shared" si="50"/>
        <v>55.54</v>
      </c>
      <c r="AK83" s="98">
        <f t="shared" si="51"/>
        <v>67.88000000000001</v>
      </c>
      <c r="AL83" s="95" t="str">
        <f t="shared" si="52"/>
        <v>55.54 67.88</v>
      </c>
      <c r="AM83" s="95">
        <v>150</v>
      </c>
      <c r="AN83" s="95">
        <v>430</v>
      </c>
      <c r="AO83" s="102">
        <v>2372.6</v>
      </c>
      <c r="AP83" s="102">
        <v>207.8</v>
      </c>
      <c r="AQ83" s="102">
        <v>67.900000000000006</v>
      </c>
      <c r="AR83" s="95">
        <v>32.700000000000003</v>
      </c>
      <c r="AS83" s="96">
        <f t="shared" si="53"/>
        <v>0.90484047146996671</v>
      </c>
      <c r="AT83" s="98">
        <f t="shared" si="54"/>
        <v>2146.8245026096429</v>
      </c>
      <c r="AU83" s="98">
        <f t="shared" si="55"/>
        <v>153.21226800000002</v>
      </c>
      <c r="AV83" s="98">
        <f t="shared" si="56"/>
        <v>49.620660000000008</v>
      </c>
      <c r="AW83" s="296"/>
      <c r="AX83" s="296"/>
      <c r="AY83" s="296"/>
      <c r="AZ83" s="299"/>
      <c r="BA83" s="293"/>
      <c r="BB83" s="293"/>
      <c r="BC83" s="296"/>
      <c r="BD83" s="299"/>
      <c r="BE83" s="293"/>
      <c r="BF83" s="293"/>
      <c r="BG83" s="296"/>
      <c r="BH83" s="293"/>
      <c r="BI83" s="293"/>
      <c r="BJ83" s="296"/>
      <c r="BK83" s="296"/>
      <c r="BL83" s="299"/>
      <c r="BM83" s="293"/>
      <c r="BN83" s="293"/>
      <c r="BO83" s="296"/>
      <c r="BP83" s="299"/>
      <c r="BQ83" s="293"/>
      <c r="BR83" s="293"/>
      <c r="BS83" s="296"/>
      <c r="BT83" s="293"/>
      <c r="BU83" s="302"/>
    </row>
    <row r="84" spans="1:73" s="99" customFormat="1" ht="60" customHeight="1" x14ac:dyDescent="0.3">
      <c r="A84" s="93">
        <v>81</v>
      </c>
      <c r="B84" s="93">
        <v>55272</v>
      </c>
      <c r="C84" s="95" t="s">
        <v>12</v>
      </c>
      <c r="D84" s="95"/>
      <c r="E84" s="95">
        <v>40000</v>
      </c>
      <c r="F84" s="93">
        <v>0.56000000000000005</v>
      </c>
      <c r="G84" s="96">
        <v>0.52100000000000002</v>
      </c>
      <c r="H84" s="96">
        <v>0.41199999999999998</v>
      </c>
      <c r="I84" s="96">
        <v>0.33</v>
      </c>
      <c r="J84" s="96">
        <v>0.24199999999999999</v>
      </c>
      <c r="K84" s="96">
        <v>0.16</v>
      </c>
      <c r="L84" s="96">
        <v>0.13400000000000001</v>
      </c>
      <c r="M84" s="96">
        <v>9.2999999999999999E-2</v>
      </c>
      <c r="N84" s="96" t="str">
        <f t="shared" si="43"/>
        <v>0.521,0.412,0.33,0.242,0.16,0.134,0.093</v>
      </c>
      <c r="O84" s="96" t="s">
        <v>59</v>
      </c>
      <c r="P84" s="96"/>
      <c r="Q84" s="94">
        <f t="shared" si="15"/>
        <v>55272</v>
      </c>
      <c r="R84" s="95">
        <f t="shared" si="57"/>
        <v>272</v>
      </c>
      <c r="S84" s="96"/>
      <c r="T84" s="95"/>
      <c r="U84" s="95"/>
      <c r="V84" s="95"/>
      <c r="W84" s="97"/>
      <c r="X84" s="97"/>
      <c r="Y84" s="96"/>
      <c r="Z84" s="97"/>
      <c r="AA84" s="96"/>
      <c r="AB84" s="93">
        <v>0.35</v>
      </c>
      <c r="AC84" s="93">
        <v>0.35</v>
      </c>
      <c r="AD84" s="93">
        <v>0.35</v>
      </c>
      <c r="AE84" s="93" t="s">
        <v>60</v>
      </c>
      <c r="AF84" s="93">
        <f t="shared" si="47"/>
        <v>170.1</v>
      </c>
      <c r="AG84" s="93">
        <f t="shared" si="48"/>
        <v>207.89</v>
      </c>
      <c r="AH84" s="95" t="str">
        <f t="shared" si="49"/>
        <v>170.1 207.89</v>
      </c>
      <c r="AI84" s="153">
        <v>7.1</v>
      </c>
      <c r="AJ84" s="98">
        <f t="shared" si="50"/>
        <v>55.54</v>
      </c>
      <c r="AK84" s="98">
        <f t="shared" si="51"/>
        <v>67.88000000000001</v>
      </c>
      <c r="AL84" s="95" t="str">
        <f t="shared" si="52"/>
        <v>55.54 67.88</v>
      </c>
      <c r="AM84" s="95">
        <v>150</v>
      </c>
      <c r="AN84" s="95">
        <v>430</v>
      </c>
      <c r="AO84" s="102">
        <v>2385.5</v>
      </c>
      <c r="AP84" s="102">
        <v>207.9</v>
      </c>
      <c r="AQ84" s="102">
        <v>67.900000000000006</v>
      </c>
      <c r="AR84" s="95">
        <v>33.799999999999997</v>
      </c>
      <c r="AS84" s="96">
        <f t="shared" si="53"/>
        <v>0.94878707954935226</v>
      </c>
      <c r="AT84" s="98">
        <f t="shared" si="54"/>
        <v>2263.3315782649797</v>
      </c>
      <c r="AU84" s="98">
        <f t="shared" si="55"/>
        <v>153.295637</v>
      </c>
      <c r="AV84" s="98">
        <f t="shared" si="56"/>
        <v>49.620660000000008</v>
      </c>
      <c r="AW84" s="296"/>
      <c r="AX84" s="296"/>
      <c r="AY84" s="296"/>
      <c r="AZ84" s="299"/>
      <c r="BA84" s="293"/>
      <c r="BB84" s="293"/>
      <c r="BC84" s="296"/>
      <c r="BD84" s="299"/>
      <c r="BE84" s="293"/>
      <c r="BF84" s="293"/>
      <c r="BG84" s="296"/>
      <c r="BH84" s="293"/>
      <c r="BI84" s="293"/>
      <c r="BJ84" s="296"/>
      <c r="BK84" s="296"/>
      <c r="BL84" s="299"/>
      <c r="BM84" s="293"/>
      <c r="BN84" s="293"/>
      <c r="BO84" s="296"/>
      <c r="BP84" s="299"/>
      <c r="BQ84" s="293"/>
      <c r="BR84" s="293"/>
      <c r="BS84" s="296"/>
      <c r="BT84" s="293"/>
      <c r="BU84" s="302"/>
    </row>
    <row r="85" spans="1:73" s="99" customFormat="1" ht="60" customHeight="1" x14ac:dyDescent="0.3">
      <c r="A85" s="93">
        <v>82</v>
      </c>
      <c r="B85" s="93">
        <v>55499</v>
      </c>
      <c r="C85" s="95" t="s">
        <v>84</v>
      </c>
      <c r="D85" s="95" t="s">
        <v>83</v>
      </c>
      <c r="E85" s="95">
        <v>40000</v>
      </c>
      <c r="F85" s="93">
        <v>0.56000000000000005</v>
      </c>
      <c r="G85" s="96">
        <v>0.45300000000000001</v>
      </c>
      <c r="H85" s="96">
        <v>0.4</v>
      </c>
      <c r="I85" s="96">
        <v>0.32600000000000001</v>
      </c>
      <c r="J85" s="96">
        <v>0.251</v>
      </c>
      <c r="K85" s="96">
        <v>0.16700000000000001</v>
      </c>
      <c r="L85" s="96">
        <v>0.13600000000000001</v>
      </c>
      <c r="M85" s="96">
        <v>0.10200000000000001</v>
      </c>
      <c r="N85" s="96" t="str">
        <f t="shared" si="43"/>
        <v>0.453,0.4,0.326,0.251,0.167,0.136,0.102</v>
      </c>
      <c r="O85" s="96" t="s">
        <v>59</v>
      </c>
      <c r="P85" s="96"/>
      <c r="Q85" s="94">
        <f t="shared" si="15"/>
        <v>55499</v>
      </c>
      <c r="R85" s="95">
        <f t="shared" si="57"/>
        <v>227</v>
      </c>
      <c r="S85" s="96">
        <f t="shared" si="12"/>
        <v>0.127</v>
      </c>
      <c r="T85" s="95">
        <f>+T83+1</f>
        <v>5</v>
      </c>
      <c r="U85" s="95">
        <f>+Q85-Q83</f>
        <v>499</v>
      </c>
      <c r="V85" s="95">
        <f>+U85+V83</f>
        <v>2492</v>
      </c>
      <c r="W85" s="97">
        <f>(S85+S83)/2</f>
        <v>0.13150000000000001</v>
      </c>
      <c r="X85" s="97">
        <f t="shared" si="13"/>
        <v>65.618499999999997</v>
      </c>
      <c r="Y85" s="96">
        <f>+Y83+X85</f>
        <v>236.286</v>
      </c>
      <c r="Z85" s="97" t="e">
        <f t="shared" si="18"/>
        <v>#REF!</v>
      </c>
      <c r="AA85" s="96"/>
      <c r="AB85" s="93">
        <v>0.35</v>
      </c>
      <c r="AC85" s="93">
        <v>0.35</v>
      </c>
      <c r="AD85" s="93">
        <v>0.35</v>
      </c>
      <c r="AE85" s="93" t="s">
        <v>60</v>
      </c>
      <c r="AF85" s="93">
        <f t="shared" si="47"/>
        <v>170.1</v>
      </c>
      <c r="AG85" s="93">
        <f t="shared" si="48"/>
        <v>207.89</v>
      </c>
      <c r="AH85" s="95" t="str">
        <f t="shared" si="49"/>
        <v>170.1 207.89</v>
      </c>
      <c r="AI85" s="153">
        <v>7.1</v>
      </c>
      <c r="AJ85" s="98">
        <f t="shared" si="50"/>
        <v>55.54</v>
      </c>
      <c r="AK85" s="98">
        <f t="shared" si="51"/>
        <v>67.88000000000001</v>
      </c>
      <c r="AL85" s="95" t="str">
        <f t="shared" si="52"/>
        <v>55.54 67.88</v>
      </c>
      <c r="AM85" s="95">
        <v>150</v>
      </c>
      <c r="AN85" s="95">
        <v>430</v>
      </c>
      <c r="AO85" s="102">
        <v>2400</v>
      </c>
      <c r="AP85" s="102">
        <v>207.1</v>
      </c>
      <c r="AQ85" s="102">
        <v>67.900000000000006</v>
      </c>
      <c r="AR85" s="95">
        <v>32.5</v>
      </c>
      <c r="AS85" s="96">
        <f t="shared" si="53"/>
        <v>0.89713520599853391</v>
      </c>
      <c r="AT85" s="98">
        <f t="shared" si="54"/>
        <v>2153.1244943964812</v>
      </c>
      <c r="AU85" s="98">
        <f t="shared" si="55"/>
        <v>152.62851700000002</v>
      </c>
      <c r="AV85" s="98">
        <f t="shared" si="56"/>
        <v>49.620660000000008</v>
      </c>
      <c r="AW85" s="296"/>
      <c r="AX85" s="296"/>
      <c r="AY85" s="296"/>
      <c r="AZ85" s="299"/>
      <c r="BA85" s="293"/>
      <c r="BB85" s="293"/>
      <c r="BC85" s="296"/>
      <c r="BD85" s="299"/>
      <c r="BE85" s="293"/>
      <c r="BF85" s="293"/>
      <c r="BG85" s="296"/>
      <c r="BH85" s="293"/>
      <c r="BI85" s="293"/>
      <c r="BJ85" s="296"/>
      <c r="BK85" s="296"/>
      <c r="BL85" s="299"/>
      <c r="BM85" s="293"/>
      <c r="BN85" s="293"/>
      <c r="BO85" s="296"/>
      <c r="BP85" s="299"/>
      <c r="BQ85" s="293"/>
      <c r="BR85" s="293"/>
      <c r="BS85" s="296"/>
      <c r="BT85" s="293"/>
      <c r="BU85" s="302"/>
    </row>
    <row r="86" spans="1:73" s="99" customFormat="1" ht="60" customHeight="1" x14ac:dyDescent="0.3">
      <c r="A86" s="93">
        <v>83</v>
      </c>
      <c r="B86" s="93">
        <v>55767</v>
      </c>
      <c r="C86" s="95" t="s">
        <v>12</v>
      </c>
      <c r="D86" s="95"/>
      <c r="E86" s="95">
        <v>40000</v>
      </c>
      <c r="F86" s="93">
        <v>0.56000000000000005</v>
      </c>
      <c r="G86" s="96">
        <v>0.23</v>
      </c>
      <c r="H86" s="96">
        <v>0.2</v>
      </c>
      <c r="I86" s="96">
        <v>0.17</v>
      </c>
      <c r="J86" s="96">
        <v>0.14199999999999999</v>
      </c>
      <c r="K86" s="96">
        <v>0.11</v>
      </c>
      <c r="L86" s="96">
        <v>9.8000000000000004E-2</v>
      </c>
      <c r="M86" s="96">
        <v>7.5999999999999998E-2</v>
      </c>
      <c r="N86" s="96" t="str">
        <f t="shared" si="43"/>
        <v>0.23,0.2,0.17,0.142,0.11,0.098,0.076</v>
      </c>
      <c r="O86" s="96" t="s">
        <v>59</v>
      </c>
      <c r="P86" s="96"/>
      <c r="Q86" s="94">
        <f t="shared" si="15"/>
        <v>55767</v>
      </c>
      <c r="R86" s="95">
        <f t="shared" si="57"/>
        <v>268</v>
      </c>
      <c r="S86" s="96"/>
      <c r="T86" s="95"/>
      <c r="U86" s="95"/>
      <c r="V86" s="95"/>
      <c r="W86" s="97"/>
      <c r="X86" s="97"/>
      <c r="Y86" s="96"/>
      <c r="Z86" s="97"/>
      <c r="AA86" s="96"/>
      <c r="AB86" s="93">
        <v>0.35</v>
      </c>
      <c r="AC86" s="93">
        <v>0.35</v>
      </c>
      <c r="AD86" s="93">
        <v>0.35</v>
      </c>
      <c r="AE86" s="93" t="s">
        <v>60</v>
      </c>
      <c r="AF86" s="93">
        <f t="shared" si="47"/>
        <v>170.1</v>
      </c>
      <c r="AG86" s="93">
        <f t="shared" si="48"/>
        <v>207.89</v>
      </c>
      <c r="AH86" s="95" t="str">
        <f t="shared" si="49"/>
        <v>170.1 207.89</v>
      </c>
      <c r="AI86" s="153">
        <v>7.1</v>
      </c>
      <c r="AJ86" s="98">
        <f t="shared" si="50"/>
        <v>55.54</v>
      </c>
      <c r="AK86" s="98">
        <f t="shared" si="51"/>
        <v>67.88000000000001</v>
      </c>
      <c r="AL86" s="95" t="str">
        <f t="shared" si="52"/>
        <v>55.54 67.88</v>
      </c>
      <c r="AM86" s="95">
        <v>150</v>
      </c>
      <c r="AN86" s="95">
        <v>430</v>
      </c>
      <c r="AO86" s="102">
        <v>2371</v>
      </c>
      <c r="AP86" s="102">
        <v>207</v>
      </c>
      <c r="AQ86" s="102">
        <v>67.8</v>
      </c>
      <c r="AR86" s="95">
        <v>33.200000000000003</v>
      </c>
      <c r="AS86" s="96">
        <f t="shared" si="53"/>
        <v>0.92448024626738745</v>
      </c>
      <c r="AT86" s="98">
        <f t="shared" si="54"/>
        <v>2191.9426638999757</v>
      </c>
      <c r="AU86" s="98">
        <f t="shared" si="55"/>
        <v>152.54509999999999</v>
      </c>
      <c r="AV86" s="98">
        <f t="shared" si="56"/>
        <v>49.535119999999999</v>
      </c>
      <c r="AW86" s="297"/>
      <c r="AX86" s="297"/>
      <c r="AY86" s="297"/>
      <c r="AZ86" s="300"/>
      <c r="BA86" s="294"/>
      <c r="BB86" s="294"/>
      <c r="BC86" s="297"/>
      <c r="BD86" s="300"/>
      <c r="BE86" s="294"/>
      <c r="BF86" s="294"/>
      <c r="BG86" s="297"/>
      <c r="BH86" s="294"/>
      <c r="BI86" s="294"/>
      <c r="BJ86" s="297"/>
      <c r="BK86" s="297"/>
      <c r="BL86" s="300"/>
      <c r="BM86" s="294"/>
      <c r="BN86" s="294"/>
      <c r="BO86" s="297"/>
      <c r="BP86" s="300"/>
      <c r="BQ86" s="294"/>
      <c r="BR86" s="294"/>
      <c r="BS86" s="297"/>
      <c r="BT86" s="294"/>
      <c r="BU86" s="303"/>
    </row>
    <row r="87" spans="1:73" s="99" customFormat="1" ht="60" customHeight="1" x14ac:dyDescent="0.3">
      <c r="A87" s="93">
        <v>84</v>
      </c>
      <c r="B87" s="93">
        <v>56013</v>
      </c>
      <c r="C87" s="95" t="s">
        <v>84</v>
      </c>
      <c r="D87" s="95" t="s">
        <v>81</v>
      </c>
      <c r="E87" s="95">
        <v>40000</v>
      </c>
      <c r="F87" s="93">
        <v>0.56000000000000005</v>
      </c>
      <c r="G87" s="96">
        <v>0.60199999999999998</v>
      </c>
      <c r="H87" s="96">
        <v>0.499</v>
      </c>
      <c r="I87" s="96">
        <v>0.379</v>
      </c>
      <c r="J87" s="96">
        <v>0.29299999999999998</v>
      </c>
      <c r="K87" s="96">
        <v>0.19800000000000001</v>
      </c>
      <c r="L87" s="96">
        <v>0.152</v>
      </c>
      <c r="M87" s="96">
        <v>0.112</v>
      </c>
      <c r="N87" s="96" t="str">
        <f t="shared" si="43"/>
        <v>0.602,0.499,0.379,0.293,0.198,0.152,0.112</v>
      </c>
      <c r="O87" s="96" t="s">
        <v>59</v>
      </c>
      <c r="P87" s="96"/>
      <c r="Q87" s="94">
        <f t="shared" si="15"/>
        <v>56013</v>
      </c>
      <c r="R87" s="95">
        <f t="shared" si="57"/>
        <v>246</v>
      </c>
      <c r="S87" s="96">
        <f t="shared" si="12"/>
        <v>0.22299999999999998</v>
      </c>
      <c r="T87" s="95">
        <f>+T85+1</f>
        <v>6</v>
      </c>
      <c r="U87" s="95">
        <f>+Q87-Q85</f>
        <v>514</v>
      </c>
      <c r="V87" s="95">
        <f>+U87+V85</f>
        <v>3006</v>
      </c>
      <c r="W87" s="97">
        <f>(S87+S85)/2</f>
        <v>0.17499999999999999</v>
      </c>
      <c r="X87" s="97">
        <f t="shared" si="13"/>
        <v>89.949999999999989</v>
      </c>
      <c r="Y87" s="96">
        <f>+Y85+X87</f>
        <v>326.23599999999999</v>
      </c>
      <c r="Z87" s="97" t="e">
        <f t="shared" si="18"/>
        <v>#REF!</v>
      </c>
      <c r="AA87" s="96"/>
      <c r="AB87" s="93">
        <v>0.35</v>
      </c>
      <c r="AC87" s="93">
        <v>0.35</v>
      </c>
      <c r="AD87" s="93">
        <v>0.35</v>
      </c>
      <c r="AE87" s="93" t="s">
        <v>60</v>
      </c>
      <c r="AF87" s="93">
        <f t="shared" si="47"/>
        <v>139.35</v>
      </c>
      <c r="AG87" s="93">
        <f t="shared" si="48"/>
        <v>170.32</v>
      </c>
      <c r="AH87" s="95" t="str">
        <f t="shared" si="49"/>
        <v>139.35 170.32</v>
      </c>
      <c r="AI87" s="153">
        <v>5.2</v>
      </c>
      <c r="AJ87" s="98">
        <f t="shared" si="50"/>
        <v>45.5</v>
      </c>
      <c r="AK87" s="98">
        <f t="shared" si="51"/>
        <v>55.61</v>
      </c>
      <c r="AL87" s="95" t="str">
        <f t="shared" si="52"/>
        <v>45.5 55.61</v>
      </c>
      <c r="AM87" s="95">
        <v>150</v>
      </c>
      <c r="AN87" s="95">
        <v>430</v>
      </c>
      <c r="AO87" s="102">
        <v>2400</v>
      </c>
      <c r="AP87" s="102">
        <v>170.2</v>
      </c>
      <c r="AQ87" s="102">
        <v>55.6</v>
      </c>
      <c r="AR87" s="101">
        <v>32.200000000000003</v>
      </c>
      <c r="AS87" s="96">
        <f t="shared" si="53"/>
        <v>0.88573388501157113</v>
      </c>
      <c r="AT87" s="98">
        <f t="shared" si="54"/>
        <v>2125.7613240277706</v>
      </c>
      <c r="AU87" s="98">
        <f t="shared" si="55"/>
        <v>121.44026799999997</v>
      </c>
      <c r="AV87" s="98">
        <f t="shared" si="56"/>
        <v>39.099240000000009</v>
      </c>
      <c r="AW87" s="295">
        <v>2041.1</v>
      </c>
      <c r="AX87" s="295">
        <v>115.6</v>
      </c>
      <c r="AY87" s="295">
        <v>37.299999999999997</v>
      </c>
      <c r="AZ87" s="298">
        <v>2.9589999999999998E-4</v>
      </c>
      <c r="BA87" s="292">
        <f>AZ87*10^6</f>
        <v>295.89999999999998</v>
      </c>
      <c r="BB87" s="292">
        <f>(1/($BJ$87*10^6/(0.711*10^-4*(1/AW87)^0.854))^(1/3.89))*10^6</f>
        <v>137.65676656334026</v>
      </c>
      <c r="BC87" s="295" t="str">
        <f>IF(BA87&lt;BB87,"Safe","Unsafe")</f>
        <v>Unsafe</v>
      </c>
      <c r="BD87" s="298">
        <v>5.4199999999999995E-4</v>
      </c>
      <c r="BE87" s="292">
        <f>BD87*10^6</f>
        <v>542</v>
      </c>
      <c r="BF87" s="292">
        <f>(1/((($BJ$87*10^6/(1.41*10^-8)))^(1/4.5337)))*10^6</f>
        <v>311.73824823485893</v>
      </c>
      <c r="BG87" s="295" t="str">
        <f>IF(BE87&lt;BF87,"Safe","Unsafe")</f>
        <v>Unsafe</v>
      </c>
      <c r="BH87" s="292">
        <f>(0.711*10^-4*(1/AZ87)^3.89*(1/AW87)^0.854)/10^6</f>
        <v>5.6557680319972521</v>
      </c>
      <c r="BI87" s="292">
        <f t="shared" ref="BI87" si="64">(1.41*10^-8*(1/BD87)^4.5337)/10^6</f>
        <v>9.0424589791989618</v>
      </c>
      <c r="BJ87" s="295">
        <v>111</v>
      </c>
      <c r="BK87" s="295">
        <v>130</v>
      </c>
      <c r="BL87" s="298">
        <v>1.329E-4</v>
      </c>
      <c r="BM87" s="292">
        <f>BL87*10^6</f>
        <v>132.9</v>
      </c>
      <c r="BN87" s="292">
        <f>BB87</f>
        <v>137.65676656334026</v>
      </c>
      <c r="BO87" s="295" t="str">
        <f t="shared" ref="BO87" si="65">IF(BM87&lt;BN87,"Safe","Unsafe")</f>
        <v>Safe</v>
      </c>
      <c r="BP87" s="298">
        <v>2.6059999999999999E-4</v>
      </c>
      <c r="BQ87" s="292">
        <f>BP87*10^6</f>
        <v>260.59999999999997</v>
      </c>
      <c r="BR87" s="292">
        <f>BF87</f>
        <v>311.73824823485893</v>
      </c>
      <c r="BS87" s="295" t="str">
        <f t="shared" ref="BS87" si="66">IF(BQ87&lt;BR87,"Safe","Unsafe")</f>
        <v>Safe</v>
      </c>
      <c r="BT87" s="292">
        <f>(0.711*10^-4*(1/BL87)^3.89*(1/AW87)^0.854)/10^6</f>
        <v>127.27213439449829</v>
      </c>
      <c r="BU87" s="301">
        <f>(1.41*10^-8*(1/BP87)^4.5337)/10^6</f>
        <v>250.10128539827153</v>
      </c>
    </row>
    <row r="88" spans="1:73" s="99" customFormat="1" ht="60" customHeight="1" x14ac:dyDescent="0.3">
      <c r="A88" s="93">
        <v>85</v>
      </c>
      <c r="B88" s="93">
        <v>56246</v>
      </c>
      <c r="C88" s="95" t="s">
        <v>12</v>
      </c>
      <c r="D88" s="95"/>
      <c r="E88" s="95">
        <v>40000</v>
      </c>
      <c r="F88" s="93">
        <v>0.56000000000000005</v>
      </c>
      <c r="G88" s="96">
        <v>0.185</v>
      </c>
      <c r="H88" s="96">
        <v>0.16500000000000001</v>
      </c>
      <c r="I88" s="96">
        <v>0.13100000000000001</v>
      </c>
      <c r="J88" s="96">
        <v>0.104</v>
      </c>
      <c r="K88" s="96">
        <v>7.5999999999999998E-2</v>
      </c>
      <c r="L88" s="96">
        <v>6.6000000000000003E-2</v>
      </c>
      <c r="M88" s="96">
        <v>5.5E-2</v>
      </c>
      <c r="N88" s="96" t="str">
        <f t="shared" si="43"/>
        <v>0.185,0.165,0.131,0.104,0.076,0.066,0.055</v>
      </c>
      <c r="O88" s="96" t="s">
        <v>59</v>
      </c>
      <c r="P88" s="96"/>
      <c r="Q88" s="94">
        <f t="shared" si="15"/>
        <v>56246</v>
      </c>
      <c r="R88" s="95">
        <f t="shared" si="57"/>
        <v>233</v>
      </c>
      <c r="S88" s="96"/>
      <c r="T88" s="95"/>
      <c r="U88" s="95"/>
      <c r="V88" s="95"/>
      <c r="W88" s="97"/>
      <c r="X88" s="97"/>
      <c r="Y88" s="96"/>
      <c r="Z88" s="97"/>
      <c r="AA88" s="96"/>
      <c r="AB88" s="93">
        <v>0.35</v>
      </c>
      <c r="AC88" s="93">
        <v>0.35</v>
      </c>
      <c r="AD88" s="93">
        <v>0.35</v>
      </c>
      <c r="AE88" s="93" t="s">
        <v>60</v>
      </c>
      <c r="AF88" s="93">
        <f t="shared" si="47"/>
        <v>139.35</v>
      </c>
      <c r="AG88" s="93">
        <f t="shared" si="48"/>
        <v>170.32</v>
      </c>
      <c r="AH88" s="95" t="str">
        <f t="shared" si="49"/>
        <v>139.35 170.32</v>
      </c>
      <c r="AI88" s="153">
        <v>5.2</v>
      </c>
      <c r="AJ88" s="98">
        <f t="shared" si="50"/>
        <v>45.5</v>
      </c>
      <c r="AK88" s="98">
        <f t="shared" si="51"/>
        <v>55.61</v>
      </c>
      <c r="AL88" s="95" t="str">
        <f t="shared" si="52"/>
        <v>45.5 55.61</v>
      </c>
      <c r="AM88" s="95">
        <v>150</v>
      </c>
      <c r="AN88" s="95">
        <v>430</v>
      </c>
      <c r="AO88" s="102">
        <v>2379</v>
      </c>
      <c r="AP88" s="102">
        <v>170.2</v>
      </c>
      <c r="AQ88" s="102">
        <v>55.6</v>
      </c>
      <c r="AR88" s="101">
        <v>32.4</v>
      </c>
      <c r="AS88" s="96">
        <f t="shared" si="53"/>
        <v>0.89331407742110669</v>
      </c>
      <c r="AT88" s="98">
        <f t="shared" si="54"/>
        <v>2125.1941901848127</v>
      </c>
      <c r="AU88" s="98">
        <f t="shared" si="55"/>
        <v>121.44026799999997</v>
      </c>
      <c r="AV88" s="98">
        <f t="shared" si="56"/>
        <v>39.099240000000009</v>
      </c>
      <c r="AW88" s="296"/>
      <c r="AX88" s="296"/>
      <c r="AY88" s="296"/>
      <c r="AZ88" s="299"/>
      <c r="BA88" s="293"/>
      <c r="BB88" s="293"/>
      <c r="BC88" s="296"/>
      <c r="BD88" s="299"/>
      <c r="BE88" s="293"/>
      <c r="BF88" s="293"/>
      <c r="BG88" s="296"/>
      <c r="BH88" s="293"/>
      <c r="BI88" s="293"/>
      <c r="BJ88" s="296"/>
      <c r="BK88" s="296"/>
      <c r="BL88" s="299"/>
      <c r="BM88" s="293"/>
      <c r="BN88" s="293"/>
      <c r="BO88" s="296"/>
      <c r="BP88" s="299"/>
      <c r="BQ88" s="293"/>
      <c r="BR88" s="293"/>
      <c r="BS88" s="296"/>
      <c r="BT88" s="293"/>
      <c r="BU88" s="302"/>
    </row>
    <row r="89" spans="1:73" s="99" customFormat="1" ht="60" customHeight="1" x14ac:dyDescent="0.3">
      <c r="A89" s="93">
        <v>86</v>
      </c>
      <c r="B89" s="93">
        <v>56504</v>
      </c>
      <c r="C89" s="95" t="s">
        <v>84</v>
      </c>
      <c r="D89" s="95" t="s">
        <v>83</v>
      </c>
      <c r="E89" s="95">
        <v>40000</v>
      </c>
      <c r="F89" s="93">
        <v>0.56000000000000005</v>
      </c>
      <c r="G89" s="96">
        <v>0.183</v>
      </c>
      <c r="H89" s="96">
        <v>0.17699999999999999</v>
      </c>
      <c r="I89" s="96">
        <v>0.151</v>
      </c>
      <c r="J89" s="96">
        <v>0.126</v>
      </c>
      <c r="K89" s="96">
        <v>9.6000000000000002E-2</v>
      </c>
      <c r="L89" s="96">
        <v>8.4000000000000005E-2</v>
      </c>
      <c r="M89" s="96">
        <v>6.7000000000000004E-2</v>
      </c>
      <c r="N89" s="96" t="str">
        <f t="shared" si="43"/>
        <v>0.183,0.177,0.151,0.126,0.096,0.084,0.067</v>
      </c>
      <c r="O89" s="96" t="s">
        <v>59</v>
      </c>
      <c r="P89" s="96"/>
      <c r="Q89" s="94">
        <f t="shared" si="15"/>
        <v>56504</v>
      </c>
      <c r="R89" s="95">
        <f t="shared" si="57"/>
        <v>258</v>
      </c>
      <c r="S89" s="96">
        <f t="shared" si="12"/>
        <v>3.2000000000000001E-2</v>
      </c>
      <c r="T89" s="95">
        <f>+T87+1</f>
        <v>7</v>
      </c>
      <c r="U89" s="95">
        <f>+Q89-Q87</f>
        <v>491</v>
      </c>
      <c r="V89" s="95">
        <f>+U89+V87</f>
        <v>3497</v>
      </c>
      <c r="W89" s="97">
        <f>(S89+S87)/2</f>
        <v>0.1275</v>
      </c>
      <c r="X89" s="97">
        <f t="shared" si="13"/>
        <v>62.602499999999999</v>
      </c>
      <c r="Y89" s="96">
        <f>+Y87+X89</f>
        <v>388.83850000000001</v>
      </c>
      <c r="Z89" s="97" t="e">
        <f t="shared" si="18"/>
        <v>#REF!</v>
      </c>
      <c r="AA89" s="96"/>
      <c r="AB89" s="93">
        <v>0.35</v>
      </c>
      <c r="AC89" s="93">
        <v>0.35</v>
      </c>
      <c r="AD89" s="93">
        <v>0.35</v>
      </c>
      <c r="AE89" s="93" t="s">
        <v>60</v>
      </c>
      <c r="AF89" s="93">
        <f t="shared" si="47"/>
        <v>139.35</v>
      </c>
      <c r="AG89" s="93">
        <f t="shared" si="48"/>
        <v>170.32</v>
      </c>
      <c r="AH89" s="95" t="str">
        <f t="shared" si="49"/>
        <v>139.35 170.32</v>
      </c>
      <c r="AI89" s="153">
        <v>5.2</v>
      </c>
      <c r="AJ89" s="98">
        <f t="shared" si="50"/>
        <v>45.5</v>
      </c>
      <c r="AK89" s="98">
        <f t="shared" si="51"/>
        <v>55.61</v>
      </c>
      <c r="AL89" s="95" t="str">
        <f t="shared" si="52"/>
        <v>45.5 55.61</v>
      </c>
      <c r="AM89" s="95">
        <v>150</v>
      </c>
      <c r="AN89" s="95">
        <v>430</v>
      </c>
      <c r="AO89" s="102">
        <v>2390.3000000000002</v>
      </c>
      <c r="AP89" s="102">
        <v>169.9</v>
      </c>
      <c r="AQ89" s="102">
        <v>55.6</v>
      </c>
      <c r="AR89" s="95">
        <v>31.399999999999995</v>
      </c>
      <c r="AS89" s="96">
        <f t="shared" si="53"/>
        <v>0.8562139587706542</v>
      </c>
      <c r="AT89" s="98">
        <f t="shared" si="54"/>
        <v>2046.6082256494949</v>
      </c>
      <c r="AU89" s="98">
        <f t="shared" si="55"/>
        <v>121.183357</v>
      </c>
      <c r="AV89" s="98">
        <f t="shared" si="56"/>
        <v>39.099240000000009</v>
      </c>
      <c r="AW89" s="296"/>
      <c r="AX89" s="296"/>
      <c r="AY89" s="296"/>
      <c r="AZ89" s="299"/>
      <c r="BA89" s="293"/>
      <c r="BB89" s="293"/>
      <c r="BC89" s="296"/>
      <c r="BD89" s="299"/>
      <c r="BE89" s="293"/>
      <c r="BF89" s="293"/>
      <c r="BG89" s="296"/>
      <c r="BH89" s="293"/>
      <c r="BI89" s="293"/>
      <c r="BJ89" s="296"/>
      <c r="BK89" s="296"/>
      <c r="BL89" s="299"/>
      <c r="BM89" s="293"/>
      <c r="BN89" s="293"/>
      <c r="BO89" s="296"/>
      <c r="BP89" s="299"/>
      <c r="BQ89" s="293"/>
      <c r="BR89" s="293"/>
      <c r="BS89" s="296"/>
      <c r="BT89" s="293"/>
      <c r="BU89" s="302"/>
    </row>
    <row r="90" spans="1:73" s="99" customFormat="1" ht="60" customHeight="1" x14ac:dyDescent="0.3">
      <c r="A90" s="93">
        <v>87</v>
      </c>
      <c r="B90" s="93">
        <v>56761</v>
      </c>
      <c r="C90" s="95" t="s">
        <v>12</v>
      </c>
      <c r="D90" s="95"/>
      <c r="E90" s="95">
        <v>40000</v>
      </c>
      <c r="F90" s="93">
        <v>0.56000000000000005</v>
      </c>
      <c r="G90" s="96">
        <v>0.17100000000000001</v>
      </c>
      <c r="H90" s="96">
        <v>0.14599999999999999</v>
      </c>
      <c r="I90" s="96">
        <v>0.11600000000000001</v>
      </c>
      <c r="J90" s="96">
        <v>0.09</v>
      </c>
      <c r="K90" s="96">
        <v>6.6000000000000003E-2</v>
      </c>
      <c r="L90" s="96">
        <v>5.7000000000000002E-2</v>
      </c>
      <c r="M90" s="96">
        <v>4.2000000000000003E-2</v>
      </c>
      <c r="N90" s="96" t="str">
        <f t="shared" si="43"/>
        <v>0.171,0.146,0.116,0.09,0.066,0.057,0.042</v>
      </c>
      <c r="O90" s="96" t="s">
        <v>59</v>
      </c>
      <c r="P90" s="96"/>
      <c r="Q90" s="94">
        <f t="shared" si="15"/>
        <v>56761</v>
      </c>
      <c r="R90" s="95">
        <f t="shared" si="57"/>
        <v>257</v>
      </c>
      <c r="S90" s="96"/>
      <c r="T90" s="95"/>
      <c r="U90" s="95"/>
      <c r="V90" s="95"/>
      <c r="W90" s="97"/>
      <c r="X90" s="97"/>
      <c r="Y90" s="96"/>
      <c r="Z90" s="97"/>
      <c r="AA90" s="96"/>
      <c r="AB90" s="93">
        <v>0.35</v>
      </c>
      <c r="AC90" s="93">
        <v>0.35</v>
      </c>
      <c r="AD90" s="93">
        <v>0.35</v>
      </c>
      <c r="AE90" s="93" t="s">
        <v>60</v>
      </c>
      <c r="AF90" s="93">
        <f t="shared" si="47"/>
        <v>139.35</v>
      </c>
      <c r="AG90" s="93">
        <f t="shared" si="48"/>
        <v>170.32</v>
      </c>
      <c r="AH90" s="95" t="str">
        <f t="shared" si="49"/>
        <v>139.35 170.32</v>
      </c>
      <c r="AI90" s="153">
        <v>5.2</v>
      </c>
      <c r="AJ90" s="98">
        <f t="shared" si="50"/>
        <v>45.5</v>
      </c>
      <c r="AK90" s="98">
        <f t="shared" si="51"/>
        <v>55.61</v>
      </c>
      <c r="AL90" s="95" t="str">
        <f t="shared" si="52"/>
        <v>45.5 55.61</v>
      </c>
      <c r="AM90" s="95">
        <v>150</v>
      </c>
      <c r="AN90" s="95">
        <v>430</v>
      </c>
      <c r="AO90" s="102">
        <v>2375.8000000000002</v>
      </c>
      <c r="AP90" s="102">
        <v>170.3</v>
      </c>
      <c r="AQ90" s="102">
        <v>55.6</v>
      </c>
      <c r="AR90" s="95">
        <v>32</v>
      </c>
      <c r="AS90" s="96">
        <f t="shared" si="53"/>
        <v>0.87823521219626044</v>
      </c>
      <c r="AT90" s="98">
        <f t="shared" si="54"/>
        <v>2086.5112171358755</v>
      </c>
      <c r="AU90" s="98">
        <f t="shared" si="55"/>
        <v>121.52589300000002</v>
      </c>
      <c r="AV90" s="98">
        <f t="shared" si="56"/>
        <v>39.099240000000009</v>
      </c>
      <c r="AW90" s="296"/>
      <c r="AX90" s="296"/>
      <c r="AY90" s="296"/>
      <c r="AZ90" s="299"/>
      <c r="BA90" s="293"/>
      <c r="BB90" s="293"/>
      <c r="BC90" s="296"/>
      <c r="BD90" s="299"/>
      <c r="BE90" s="293"/>
      <c r="BF90" s="293"/>
      <c r="BG90" s="296"/>
      <c r="BH90" s="293"/>
      <c r="BI90" s="293"/>
      <c r="BJ90" s="296"/>
      <c r="BK90" s="296"/>
      <c r="BL90" s="299"/>
      <c r="BM90" s="293"/>
      <c r="BN90" s="293"/>
      <c r="BO90" s="296"/>
      <c r="BP90" s="299"/>
      <c r="BQ90" s="293"/>
      <c r="BR90" s="293"/>
      <c r="BS90" s="296"/>
      <c r="BT90" s="293"/>
      <c r="BU90" s="302"/>
    </row>
    <row r="91" spans="1:73" s="99" customFormat="1" ht="60" customHeight="1" x14ac:dyDescent="0.3">
      <c r="A91" s="93">
        <v>88</v>
      </c>
      <c r="B91" s="93">
        <v>57001</v>
      </c>
      <c r="C91" s="95" t="s">
        <v>84</v>
      </c>
      <c r="D91" s="95" t="s">
        <v>81</v>
      </c>
      <c r="E91" s="95">
        <v>40000</v>
      </c>
      <c r="F91" s="93">
        <v>0.56000000000000005</v>
      </c>
      <c r="G91" s="96">
        <v>0.36399999999999999</v>
      </c>
      <c r="H91" s="96">
        <v>0.32600000000000001</v>
      </c>
      <c r="I91" s="96">
        <v>0.28299999999999997</v>
      </c>
      <c r="J91" s="96">
        <v>0.22700000000000001</v>
      </c>
      <c r="K91" s="96">
        <v>0.158</v>
      </c>
      <c r="L91" s="96">
        <v>0.13</v>
      </c>
      <c r="M91" s="96">
        <v>9.0999999999999998E-2</v>
      </c>
      <c r="N91" s="96" t="str">
        <f t="shared" si="43"/>
        <v>0.364,0.326,0.283,0.227,0.158,0.13,0.091</v>
      </c>
      <c r="O91" s="96" t="s">
        <v>59</v>
      </c>
      <c r="P91" s="96"/>
      <c r="Q91" s="94">
        <f t="shared" si="15"/>
        <v>57001</v>
      </c>
      <c r="R91" s="95">
        <f t="shared" si="57"/>
        <v>240</v>
      </c>
      <c r="S91" s="96">
        <f t="shared" si="12"/>
        <v>8.1000000000000016E-2</v>
      </c>
      <c r="T91" s="95">
        <f>+T89+1</f>
        <v>8</v>
      </c>
      <c r="U91" s="95">
        <f>+Q91-Q89</f>
        <v>497</v>
      </c>
      <c r="V91" s="95">
        <f>+U91+V89</f>
        <v>3994</v>
      </c>
      <c r="W91" s="97">
        <f>(S91+S89)/2</f>
        <v>5.6500000000000009E-2</v>
      </c>
      <c r="X91" s="97">
        <f t="shared" si="13"/>
        <v>28.080500000000004</v>
      </c>
      <c r="Y91" s="96">
        <f>+Y89+X91</f>
        <v>416.91900000000004</v>
      </c>
      <c r="Z91" s="97" t="e">
        <f t="shared" si="18"/>
        <v>#REF!</v>
      </c>
      <c r="AA91" s="96"/>
      <c r="AB91" s="93">
        <v>0.35</v>
      </c>
      <c r="AC91" s="93">
        <v>0.35</v>
      </c>
      <c r="AD91" s="93">
        <v>0.35</v>
      </c>
      <c r="AE91" s="93" t="s">
        <v>60</v>
      </c>
      <c r="AF91" s="93">
        <f t="shared" si="47"/>
        <v>134.17999999999998</v>
      </c>
      <c r="AG91" s="93">
        <f t="shared" si="48"/>
        <v>163.98</v>
      </c>
      <c r="AH91" s="95" t="str">
        <f t="shared" si="49"/>
        <v>134.18 163.98</v>
      </c>
      <c r="AI91" s="153">
        <v>4.9000000000000004</v>
      </c>
      <c r="AJ91" s="98">
        <f t="shared" si="50"/>
        <v>43.809999999999995</v>
      </c>
      <c r="AK91" s="98">
        <f t="shared" si="51"/>
        <v>53.54</v>
      </c>
      <c r="AL91" s="95" t="str">
        <f t="shared" si="52"/>
        <v>43.81 53.54</v>
      </c>
      <c r="AM91" s="95">
        <v>150</v>
      </c>
      <c r="AN91" s="95">
        <v>430</v>
      </c>
      <c r="AO91" s="102">
        <v>2382.3000000000002</v>
      </c>
      <c r="AP91" s="102">
        <v>163.80000000000001</v>
      </c>
      <c r="AQ91" s="102">
        <v>53.5</v>
      </c>
      <c r="AR91" s="95">
        <v>31.399999999999995</v>
      </c>
      <c r="AS91" s="96">
        <f t="shared" si="53"/>
        <v>0.8562139587706542</v>
      </c>
      <c r="AT91" s="98">
        <f t="shared" si="54"/>
        <v>2039.7585139793296</v>
      </c>
      <c r="AU91" s="98">
        <f t="shared" si="55"/>
        <v>115.94778800000003</v>
      </c>
      <c r="AV91" s="98">
        <f t="shared" si="56"/>
        <v>37.302900000000001</v>
      </c>
      <c r="AW91" s="296"/>
      <c r="AX91" s="296"/>
      <c r="AY91" s="296"/>
      <c r="AZ91" s="299"/>
      <c r="BA91" s="293"/>
      <c r="BB91" s="293"/>
      <c r="BC91" s="296"/>
      <c r="BD91" s="299"/>
      <c r="BE91" s="293"/>
      <c r="BF91" s="293"/>
      <c r="BG91" s="296"/>
      <c r="BH91" s="293"/>
      <c r="BI91" s="293"/>
      <c r="BJ91" s="296"/>
      <c r="BK91" s="296"/>
      <c r="BL91" s="299"/>
      <c r="BM91" s="293"/>
      <c r="BN91" s="293"/>
      <c r="BO91" s="296"/>
      <c r="BP91" s="299"/>
      <c r="BQ91" s="293"/>
      <c r="BR91" s="293"/>
      <c r="BS91" s="296"/>
      <c r="BT91" s="293"/>
      <c r="BU91" s="302"/>
    </row>
    <row r="92" spans="1:73" s="99" customFormat="1" ht="60" customHeight="1" x14ac:dyDescent="0.3">
      <c r="A92" s="93">
        <v>89</v>
      </c>
      <c r="B92" s="93">
        <v>57272</v>
      </c>
      <c r="C92" s="95" t="s">
        <v>12</v>
      </c>
      <c r="D92" s="95"/>
      <c r="E92" s="95">
        <v>40000</v>
      </c>
      <c r="F92" s="93">
        <v>0.56000000000000005</v>
      </c>
      <c r="G92" s="96">
        <v>0.26500000000000001</v>
      </c>
      <c r="H92" s="96">
        <v>0.22500000000000001</v>
      </c>
      <c r="I92" s="96">
        <v>0.186</v>
      </c>
      <c r="J92" s="96">
        <v>0.15</v>
      </c>
      <c r="K92" s="96">
        <v>0.108</v>
      </c>
      <c r="L92" s="96">
        <v>9.1999999999999998E-2</v>
      </c>
      <c r="M92" s="96">
        <v>7.1999999999999995E-2</v>
      </c>
      <c r="N92" s="96" t="str">
        <f t="shared" si="43"/>
        <v>0.265,0.225,0.186,0.15,0.108,0.092,0.072</v>
      </c>
      <c r="O92" s="96" t="s">
        <v>59</v>
      </c>
      <c r="P92" s="96"/>
      <c r="Q92" s="94">
        <f t="shared" si="15"/>
        <v>57272</v>
      </c>
      <c r="R92" s="95">
        <f t="shared" si="57"/>
        <v>271</v>
      </c>
      <c r="S92" s="96"/>
      <c r="T92" s="95"/>
      <c r="U92" s="95"/>
      <c r="V92" s="95"/>
      <c r="W92" s="97"/>
      <c r="X92" s="97"/>
      <c r="Y92" s="96"/>
      <c r="Z92" s="97"/>
      <c r="AA92" s="96"/>
      <c r="AB92" s="93">
        <v>0.35</v>
      </c>
      <c r="AC92" s="93">
        <v>0.35</v>
      </c>
      <c r="AD92" s="93">
        <v>0.35</v>
      </c>
      <c r="AE92" s="93" t="s">
        <v>60</v>
      </c>
      <c r="AF92" s="93">
        <f t="shared" si="47"/>
        <v>134.17999999999998</v>
      </c>
      <c r="AG92" s="93">
        <f t="shared" si="48"/>
        <v>163.98</v>
      </c>
      <c r="AH92" s="95" t="str">
        <f t="shared" si="49"/>
        <v>134.18 163.98</v>
      </c>
      <c r="AI92" s="153">
        <v>4.9000000000000004</v>
      </c>
      <c r="AJ92" s="98">
        <f t="shared" si="50"/>
        <v>43.809999999999995</v>
      </c>
      <c r="AK92" s="98">
        <f t="shared" si="51"/>
        <v>53.54</v>
      </c>
      <c r="AL92" s="95" t="str">
        <f t="shared" si="52"/>
        <v>43.81 53.54</v>
      </c>
      <c r="AM92" s="95">
        <v>150</v>
      </c>
      <c r="AN92" s="95">
        <v>430</v>
      </c>
      <c r="AO92" s="102">
        <v>2391.9</v>
      </c>
      <c r="AP92" s="102">
        <v>163.1</v>
      </c>
      <c r="AQ92" s="102">
        <v>53.5</v>
      </c>
      <c r="AR92" s="95">
        <v>32.200000000000003</v>
      </c>
      <c r="AS92" s="96">
        <f t="shared" si="53"/>
        <v>0.88573388501157113</v>
      </c>
      <c r="AT92" s="98">
        <f t="shared" si="54"/>
        <v>2118.5868795591769</v>
      </c>
      <c r="AU92" s="98">
        <f t="shared" si="55"/>
        <v>115.34555700000001</v>
      </c>
      <c r="AV92" s="98">
        <f t="shared" si="56"/>
        <v>37.302900000000001</v>
      </c>
      <c r="AW92" s="296"/>
      <c r="AX92" s="296"/>
      <c r="AY92" s="296"/>
      <c r="AZ92" s="299"/>
      <c r="BA92" s="293"/>
      <c r="BB92" s="293"/>
      <c r="BC92" s="296"/>
      <c r="BD92" s="299"/>
      <c r="BE92" s="293"/>
      <c r="BF92" s="293"/>
      <c r="BG92" s="296"/>
      <c r="BH92" s="293"/>
      <c r="BI92" s="293"/>
      <c r="BJ92" s="296"/>
      <c r="BK92" s="296"/>
      <c r="BL92" s="299"/>
      <c r="BM92" s="293"/>
      <c r="BN92" s="293"/>
      <c r="BO92" s="296"/>
      <c r="BP92" s="299"/>
      <c r="BQ92" s="293"/>
      <c r="BR92" s="293"/>
      <c r="BS92" s="296"/>
      <c r="BT92" s="293"/>
      <c r="BU92" s="302"/>
    </row>
    <row r="93" spans="1:73" s="99" customFormat="1" ht="60" customHeight="1" x14ac:dyDescent="0.3">
      <c r="A93" s="93">
        <v>90</v>
      </c>
      <c r="B93" s="93">
        <v>57509</v>
      </c>
      <c r="C93" s="95" t="s">
        <v>84</v>
      </c>
      <c r="D93" s="95" t="s">
        <v>83</v>
      </c>
      <c r="E93" s="95">
        <v>40000</v>
      </c>
      <c r="F93" s="93">
        <v>0.56000000000000005</v>
      </c>
      <c r="G93" s="96">
        <v>0.48199999999999998</v>
      </c>
      <c r="H93" s="96">
        <v>0.40200000000000002</v>
      </c>
      <c r="I93" s="96">
        <v>0.32700000000000001</v>
      </c>
      <c r="J93" s="96">
        <v>0.24399999999999999</v>
      </c>
      <c r="K93" s="96">
        <v>0.14699999999999999</v>
      </c>
      <c r="L93" s="96">
        <v>0.11600000000000001</v>
      </c>
      <c r="M93" s="96">
        <v>7.2999999999999995E-2</v>
      </c>
      <c r="N93" s="96" t="str">
        <f t="shared" si="43"/>
        <v>0.482,0.402,0.327,0.244,0.147,0.116,0.073</v>
      </c>
      <c r="O93" s="96" t="s">
        <v>59</v>
      </c>
      <c r="P93" s="96"/>
      <c r="Q93" s="94">
        <f t="shared" si="15"/>
        <v>57509</v>
      </c>
      <c r="R93" s="95">
        <f t="shared" si="57"/>
        <v>237</v>
      </c>
      <c r="S93" s="96">
        <f t="shared" si="12"/>
        <v>0.15499999999999997</v>
      </c>
      <c r="T93" s="95">
        <f>+T91+1</f>
        <v>9</v>
      </c>
      <c r="U93" s="95">
        <f>+Q93-Q91</f>
        <v>508</v>
      </c>
      <c r="V93" s="95">
        <f>+U93+V91</f>
        <v>4502</v>
      </c>
      <c r="W93" s="97">
        <f>(S93+S91)/2</f>
        <v>0.11799999999999999</v>
      </c>
      <c r="X93" s="97">
        <f t="shared" si="13"/>
        <v>59.943999999999996</v>
      </c>
      <c r="Y93" s="96">
        <f>+Y91+X93</f>
        <v>476.86300000000006</v>
      </c>
      <c r="Z93" s="97" t="e">
        <f t="shared" si="18"/>
        <v>#REF!</v>
      </c>
      <c r="AA93" s="96"/>
      <c r="AB93" s="93">
        <v>0.35</v>
      </c>
      <c r="AC93" s="93">
        <v>0.35</v>
      </c>
      <c r="AD93" s="93">
        <v>0.35</v>
      </c>
      <c r="AE93" s="93" t="s">
        <v>60</v>
      </c>
      <c r="AF93" s="93">
        <f t="shared" si="47"/>
        <v>134.17999999999998</v>
      </c>
      <c r="AG93" s="93">
        <f t="shared" si="48"/>
        <v>163.98</v>
      </c>
      <c r="AH93" s="95" t="str">
        <f t="shared" si="49"/>
        <v>134.18 163.98</v>
      </c>
      <c r="AI93" s="153">
        <v>4.9000000000000004</v>
      </c>
      <c r="AJ93" s="98">
        <f t="shared" si="50"/>
        <v>43.809999999999995</v>
      </c>
      <c r="AK93" s="98">
        <f t="shared" si="51"/>
        <v>53.54</v>
      </c>
      <c r="AL93" s="95" t="str">
        <f t="shared" si="52"/>
        <v>43.81 53.54</v>
      </c>
      <c r="AM93" s="95">
        <v>150</v>
      </c>
      <c r="AN93" s="95">
        <v>430</v>
      </c>
      <c r="AO93" s="102">
        <v>2374.1999999999998</v>
      </c>
      <c r="AP93" s="102">
        <v>163.30000000000001</v>
      </c>
      <c r="AQ93" s="102">
        <v>53.5</v>
      </c>
      <c r="AR93" s="95">
        <v>31.3</v>
      </c>
      <c r="AS93" s="96">
        <f t="shared" si="53"/>
        <v>0.8526111594624467</v>
      </c>
      <c r="AT93" s="98">
        <f t="shared" si="54"/>
        <v>2024.2694147957409</v>
      </c>
      <c r="AU93" s="98">
        <f t="shared" si="55"/>
        <v>115.51765300000002</v>
      </c>
      <c r="AV93" s="98">
        <f t="shared" si="56"/>
        <v>37.302900000000001</v>
      </c>
      <c r="AW93" s="296"/>
      <c r="AX93" s="296"/>
      <c r="AY93" s="296"/>
      <c r="AZ93" s="299"/>
      <c r="BA93" s="293"/>
      <c r="BB93" s="293"/>
      <c r="BC93" s="296"/>
      <c r="BD93" s="299"/>
      <c r="BE93" s="293"/>
      <c r="BF93" s="293"/>
      <c r="BG93" s="296"/>
      <c r="BH93" s="293"/>
      <c r="BI93" s="293"/>
      <c r="BJ93" s="296"/>
      <c r="BK93" s="296"/>
      <c r="BL93" s="299"/>
      <c r="BM93" s="293"/>
      <c r="BN93" s="293"/>
      <c r="BO93" s="296"/>
      <c r="BP93" s="299"/>
      <c r="BQ93" s="293"/>
      <c r="BR93" s="293"/>
      <c r="BS93" s="296"/>
      <c r="BT93" s="293"/>
      <c r="BU93" s="302"/>
    </row>
    <row r="94" spans="1:73" s="99" customFormat="1" ht="60" customHeight="1" x14ac:dyDescent="0.3">
      <c r="A94" s="93">
        <v>91</v>
      </c>
      <c r="B94" s="93">
        <v>57760</v>
      </c>
      <c r="C94" s="95" t="s">
        <v>12</v>
      </c>
      <c r="D94" s="95"/>
      <c r="E94" s="95">
        <v>40000</v>
      </c>
      <c r="F94" s="93">
        <v>0.56000000000000005</v>
      </c>
      <c r="G94" s="96">
        <v>0.34699999999999998</v>
      </c>
      <c r="H94" s="96">
        <v>0.27100000000000002</v>
      </c>
      <c r="I94" s="96">
        <v>0.24</v>
      </c>
      <c r="J94" s="96">
        <v>0.19800000000000001</v>
      </c>
      <c r="K94" s="96">
        <v>0.152</v>
      </c>
      <c r="L94" s="96">
        <v>0.13200000000000001</v>
      </c>
      <c r="M94" s="96">
        <v>0.10299999999999999</v>
      </c>
      <c r="N94" s="96" t="str">
        <f t="shared" si="43"/>
        <v>0.347,0.271,0.24,0.198,0.152,0.132,0.103</v>
      </c>
      <c r="O94" s="96" t="s">
        <v>59</v>
      </c>
      <c r="P94" s="96"/>
      <c r="Q94" s="94">
        <f t="shared" si="15"/>
        <v>57760</v>
      </c>
      <c r="R94" s="95">
        <f t="shared" si="57"/>
        <v>251</v>
      </c>
      <c r="S94" s="96"/>
      <c r="T94" s="95"/>
      <c r="U94" s="95"/>
      <c r="V94" s="95"/>
      <c r="W94" s="97"/>
      <c r="X94" s="97"/>
      <c r="Y94" s="96"/>
      <c r="Z94" s="97"/>
      <c r="AA94" s="96"/>
      <c r="AB94" s="93">
        <v>0.35</v>
      </c>
      <c r="AC94" s="93">
        <v>0.35</v>
      </c>
      <c r="AD94" s="93">
        <v>0.35</v>
      </c>
      <c r="AE94" s="93" t="s">
        <v>60</v>
      </c>
      <c r="AF94" s="93">
        <f t="shared" si="47"/>
        <v>134.17999999999998</v>
      </c>
      <c r="AG94" s="93">
        <f t="shared" si="48"/>
        <v>163.98</v>
      </c>
      <c r="AH94" s="95" t="str">
        <f t="shared" si="49"/>
        <v>134.18 163.98</v>
      </c>
      <c r="AI94" s="153">
        <v>4.9000000000000004</v>
      </c>
      <c r="AJ94" s="98">
        <f t="shared" si="50"/>
        <v>43.809999999999995</v>
      </c>
      <c r="AK94" s="98">
        <f t="shared" si="51"/>
        <v>53.54</v>
      </c>
      <c r="AL94" s="95" t="str">
        <f t="shared" si="52"/>
        <v>43.81 53.54</v>
      </c>
      <c r="AM94" s="95">
        <v>150</v>
      </c>
      <c r="AN94" s="95">
        <v>430</v>
      </c>
      <c r="AO94" s="102">
        <v>2398.4</v>
      </c>
      <c r="AP94" s="102">
        <v>163.80000000000001</v>
      </c>
      <c r="AQ94" s="102">
        <v>53.5</v>
      </c>
      <c r="AR94" s="95">
        <v>32.299999999999997</v>
      </c>
      <c r="AS94" s="96">
        <f t="shared" si="53"/>
        <v>0.88951369928503188</v>
      </c>
      <c r="AT94" s="98">
        <f t="shared" si="54"/>
        <v>2133.4096563652206</v>
      </c>
      <c r="AU94" s="98">
        <f t="shared" si="55"/>
        <v>115.94778800000003</v>
      </c>
      <c r="AV94" s="98">
        <f t="shared" si="56"/>
        <v>37.302900000000001</v>
      </c>
      <c r="AW94" s="297"/>
      <c r="AX94" s="297"/>
      <c r="AY94" s="297"/>
      <c r="AZ94" s="300"/>
      <c r="BA94" s="294"/>
      <c r="BB94" s="294"/>
      <c r="BC94" s="297"/>
      <c r="BD94" s="300"/>
      <c r="BE94" s="294"/>
      <c r="BF94" s="294"/>
      <c r="BG94" s="297"/>
      <c r="BH94" s="294"/>
      <c r="BI94" s="294"/>
      <c r="BJ94" s="297"/>
      <c r="BK94" s="297"/>
      <c r="BL94" s="300"/>
      <c r="BM94" s="294"/>
      <c r="BN94" s="294"/>
      <c r="BO94" s="297"/>
      <c r="BP94" s="300"/>
      <c r="BQ94" s="294"/>
      <c r="BR94" s="294"/>
      <c r="BS94" s="297"/>
      <c r="BT94" s="294"/>
      <c r="BU94" s="303"/>
    </row>
    <row r="95" spans="1:73" s="99" customFormat="1" ht="60" customHeight="1" x14ac:dyDescent="0.3">
      <c r="A95" s="93">
        <v>92</v>
      </c>
      <c r="B95" s="93">
        <v>57994</v>
      </c>
      <c r="C95" s="95" t="s">
        <v>84</v>
      </c>
      <c r="D95" s="95" t="s">
        <v>81</v>
      </c>
      <c r="E95" s="95">
        <v>40000</v>
      </c>
      <c r="F95" s="93">
        <v>0.56000000000000005</v>
      </c>
      <c r="G95" s="96">
        <v>0.35499999999999998</v>
      </c>
      <c r="H95" s="96">
        <v>0.32500000000000001</v>
      </c>
      <c r="I95" s="96">
        <v>0.28200000000000003</v>
      </c>
      <c r="J95" s="96">
        <v>0.22800000000000001</v>
      </c>
      <c r="K95" s="96">
        <v>0.16300000000000001</v>
      </c>
      <c r="L95" s="96">
        <v>0.13300000000000001</v>
      </c>
      <c r="M95" s="96">
        <v>9.9000000000000005E-2</v>
      </c>
      <c r="N95" s="96" t="str">
        <f t="shared" si="43"/>
        <v>0.355,0.325,0.282,0.228,0.163,0.133,0.099</v>
      </c>
      <c r="O95" s="96" t="s">
        <v>59</v>
      </c>
      <c r="P95" s="96"/>
      <c r="Q95" s="94">
        <f t="shared" si="15"/>
        <v>57994</v>
      </c>
      <c r="R95" s="95">
        <f t="shared" si="57"/>
        <v>234</v>
      </c>
      <c r="S95" s="96">
        <f t="shared" si="12"/>
        <v>7.2999999999999954E-2</v>
      </c>
      <c r="T95" s="95">
        <f>+T93+1</f>
        <v>10</v>
      </c>
      <c r="U95" s="95">
        <f>+Q95-Q93</f>
        <v>485</v>
      </c>
      <c r="V95" s="95">
        <f>+U95+V93</f>
        <v>4987</v>
      </c>
      <c r="W95" s="97">
        <f>(S95+S93)/2</f>
        <v>0.11399999999999996</v>
      </c>
      <c r="X95" s="97">
        <f t="shared" si="13"/>
        <v>55.289999999999985</v>
      </c>
      <c r="Y95" s="96">
        <f>+Y93+X95</f>
        <v>532.15300000000002</v>
      </c>
      <c r="Z95" s="97" t="e">
        <f t="shared" si="18"/>
        <v>#REF!</v>
      </c>
      <c r="AA95" s="96"/>
      <c r="AB95" s="93">
        <v>0.35</v>
      </c>
      <c r="AC95" s="93">
        <v>0.35</v>
      </c>
      <c r="AD95" s="93">
        <v>0.35</v>
      </c>
      <c r="AE95" s="93" t="s">
        <v>60</v>
      </c>
      <c r="AF95" s="93">
        <f t="shared" si="47"/>
        <v>128.85</v>
      </c>
      <c r="AG95" s="93">
        <f t="shared" si="48"/>
        <v>157.47999999999999</v>
      </c>
      <c r="AH95" s="95" t="str">
        <f t="shared" si="49"/>
        <v>128.85 157.48</v>
      </c>
      <c r="AI95" s="153">
        <v>4.5999999999999996</v>
      </c>
      <c r="AJ95" s="98">
        <f t="shared" si="50"/>
        <v>42.07</v>
      </c>
      <c r="AK95" s="98">
        <f t="shared" si="51"/>
        <v>51.419999999999995</v>
      </c>
      <c r="AL95" s="95" t="str">
        <f t="shared" si="52"/>
        <v>42.07 51.42</v>
      </c>
      <c r="AM95" s="95">
        <v>150</v>
      </c>
      <c r="AN95" s="95">
        <v>430</v>
      </c>
      <c r="AO95" s="102">
        <v>2382.3000000000002</v>
      </c>
      <c r="AP95" s="102">
        <v>156.9</v>
      </c>
      <c r="AQ95" s="102">
        <v>51.4</v>
      </c>
      <c r="AR95" s="95">
        <v>31.3</v>
      </c>
      <c r="AS95" s="96">
        <f t="shared" si="53"/>
        <v>0.8526111594624467</v>
      </c>
      <c r="AT95" s="98">
        <f t="shared" si="54"/>
        <v>2031.1755651873868</v>
      </c>
      <c r="AU95" s="98">
        <f t="shared" si="55"/>
        <v>109.99867700000001</v>
      </c>
      <c r="AV95" s="98">
        <f t="shared" si="56"/>
        <v>35.50656</v>
      </c>
      <c r="AW95" s="295">
        <v>2033.1</v>
      </c>
      <c r="AX95" s="295">
        <v>100.7</v>
      </c>
      <c r="AY95" s="295">
        <v>32.299999999999997</v>
      </c>
      <c r="AZ95" s="298">
        <v>3.1540000000000002E-4</v>
      </c>
      <c r="BA95" s="292">
        <f>AZ95*10^6</f>
        <v>315.40000000000003</v>
      </c>
      <c r="BB95" s="292">
        <f>(1/($BJ$95*10^6/(0.711*10^-4*(1/AW95)^0.854))^(1/3.89))*10^6</f>
        <v>137.77549951337207</v>
      </c>
      <c r="BC95" s="295" t="str">
        <f>IF(BA95&lt;BB95,"Safe","Unsafe")</f>
        <v>Unsafe</v>
      </c>
      <c r="BD95" s="298">
        <v>6.0349999999999998E-4</v>
      </c>
      <c r="BE95" s="292">
        <f>BD95*10^6</f>
        <v>603.5</v>
      </c>
      <c r="BF95" s="292">
        <f>(1/((($BJ$95*10^6/(1.41*10^-8)))^(1/4.5337)))*10^6</f>
        <v>311.73824823485893</v>
      </c>
      <c r="BG95" s="295" t="str">
        <f>IF(BE95&lt;BF95,"Safe","Unsafe")</f>
        <v>Unsafe</v>
      </c>
      <c r="BH95" s="292">
        <f>(0.711*10^-4*(1/AZ95)^3.89*(1/AW95)^0.854)/10^6</f>
        <v>4.4272094241981561</v>
      </c>
      <c r="BI95" s="292">
        <f t="shared" ref="BI95" si="67">(1.41*10^-8*(1/BD95)^4.5337)/10^6</f>
        <v>5.5547248789909895</v>
      </c>
      <c r="BJ95" s="295">
        <v>111</v>
      </c>
      <c r="BK95" s="295">
        <v>100</v>
      </c>
      <c r="BL95" s="298">
        <v>1.3219999999999999E-4</v>
      </c>
      <c r="BM95" s="292">
        <f>BL95*10^6</f>
        <v>132.19999999999999</v>
      </c>
      <c r="BN95" s="292">
        <f>BB95</f>
        <v>137.77549951337207</v>
      </c>
      <c r="BO95" s="295" t="str">
        <f t="shared" ref="BO95" si="68">IF(BM95&lt;BN95,"Safe","Unsafe")</f>
        <v>Safe</v>
      </c>
      <c r="BP95" s="298">
        <v>2.7109999999999998E-4</v>
      </c>
      <c r="BQ95" s="292">
        <f>BP95*10^6</f>
        <v>271.09999999999997</v>
      </c>
      <c r="BR95" s="292">
        <f>BF95</f>
        <v>311.73824823485893</v>
      </c>
      <c r="BS95" s="295" t="str">
        <f t="shared" ref="BS95" si="69">IF(BQ95&lt;BR95,"Safe","Unsafe")</f>
        <v>Safe</v>
      </c>
      <c r="BT95" s="292">
        <f>(0.711*10^-4*(1/BL95)^3.89*(1/AW95)^0.854)/10^6</f>
        <v>130.35019221892699</v>
      </c>
      <c r="BU95" s="301">
        <f>(1.41*10^-8*(1/BP95)^4.5337)/10^6</f>
        <v>209.09315648153841</v>
      </c>
    </row>
    <row r="96" spans="1:73" s="99" customFormat="1" ht="60" customHeight="1" x14ac:dyDescent="0.3">
      <c r="A96" s="93">
        <v>93</v>
      </c>
      <c r="B96" s="93">
        <v>58254</v>
      </c>
      <c r="C96" s="95" t="s">
        <v>12</v>
      </c>
      <c r="D96" s="95" t="s">
        <v>83</v>
      </c>
      <c r="E96" s="95">
        <v>40000</v>
      </c>
      <c r="F96" s="93">
        <v>0.56000000000000005</v>
      </c>
      <c r="G96" s="96">
        <v>0.29299999999999998</v>
      </c>
      <c r="H96" s="96">
        <v>0.28100000000000003</v>
      </c>
      <c r="I96" s="96">
        <v>0.24399999999999999</v>
      </c>
      <c r="J96" s="96">
        <v>0.20100000000000001</v>
      </c>
      <c r="K96" s="96">
        <v>0.14799999999999999</v>
      </c>
      <c r="L96" s="96">
        <v>0.128</v>
      </c>
      <c r="M96" s="96">
        <v>0.10299999999999999</v>
      </c>
      <c r="N96" s="96" t="str">
        <f t="shared" si="43"/>
        <v>0.293,0.281,0.244,0.201,0.148,0.128,0.103</v>
      </c>
      <c r="O96" s="96" t="s">
        <v>59</v>
      </c>
      <c r="P96" s="96"/>
      <c r="Q96" s="94">
        <f t="shared" si="15"/>
        <v>58254</v>
      </c>
      <c r="R96" s="95">
        <f t="shared" si="57"/>
        <v>260</v>
      </c>
      <c r="S96" s="96">
        <f t="shared" si="12"/>
        <v>4.8999999999999988E-2</v>
      </c>
      <c r="T96" s="95">
        <f t="shared" ref="T96:T105" si="70">+T95+1</f>
        <v>11</v>
      </c>
      <c r="U96" s="95">
        <f t="shared" ref="U96:U105" si="71">+Q96-Q95</f>
        <v>260</v>
      </c>
      <c r="V96" s="95">
        <f t="shared" ref="V96:V105" si="72">+U96+V95</f>
        <v>5247</v>
      </c>
      <c r="W96" s="97">
        <f t="shared" ref="W96:W105" si="73">(S96+S95)/2</f>
        <v>6.0999999999999971E-2</v>
      </c>
      <c r="X96" s="97">
        <f t="shared" si="13"/>
        <v>15.859999999999992</v>
      </c>
      <c r="Y96" s="96">
        <f t="shared" ref="Y96:Y105" si="74">+Y95+X96</f>
        <v>548.01300000000003</v>
      </c>
      <c r="Z96" s="97" t="e">
        <f t="shared" si="18"/>
        <v>#REF!</v>
      </c>
      <c r="AA96" s="96"/>
      <c r="AB96" s="93">
        <v>0.35</v>
      </c>
      <c r="AC96" s="93">
        <v>0.35</v>
      </c>
      <c r="AD96" s="93">
        <v>0.35</v>
      </c>
      <c r="AE96" s="93" t="s">
        <v>60</v>
      </c>
      <c r="AF96" s="93">
        <f t="shared" si="47"/>
        <v>128.85</v>
      </c>
      <c r="AG96" s="93">
        <f t="shared" si="48"/>
        <v>157.47999999999999</v>
      </c>
      <c r="AH96" s="95" t="str">
        <f t="shared" si="49"/>
        <v>128.85 157.48</v>
      </c>
      <c r="AI96" s="153">
        <v>4.5999999999999996</v>
      </c>
      <c r="AJ96" s="98">
        <f t="shared" si="50"/>
        <v>42.07</v>
      </c>
      <c r="AK96" s="98">
        <f t="shared" si="51"/>
        <v>51.419999999999995</v>
      </c>
      <c r="AL96" s="95" t="str">
        <f t="shared" si="52"/>
        <v>42.07 51.42</v>
      </c>
      <c r="AM96" s="95">
        <v>150</v>
      </c>
      <c r="AN96" s="95">
        <v>430</v>
      </c>
      <c r="AO96" s="102">
        <v>2369.4</v>
      </c>
      <c r="AP96" s="102">
        <v>156.69999999999999</v>
      </c>
      <c r="AQ96" s="102">
        <v>51.4</v>
      </c>
      <c r="AR96" s="95">
        <v>32.5</v>
      </c>
      <c r="AS96" s="96">
        <f t="shared" si="53"/>
        <v>0.89713520599853391</v>
      </c>
      <c r="AT96" s="98">
        <f t="shared" si="54"/>
        <v>2125.6721570929262</v>
      </c>
      <c r="AU96" s="98">
        <f t="shared" si="55"/>
        <v>109.82581299999998</v>
      </c>
      <c r="AV96" s="98">
        <f t="shared" si="56"/>
        <v>35.50656</v>
      </c>
      <c r="AW96" s="296"/>
      <c r="AX96" s="296"/>
      <c r="AY96" s="296"/>
      <c r="AZ96" s="299"/>
      <c r="BA96" s="293"/>
      <c r="BB96" s="293"/>
      <c r="BC96" s="296"/>
      <c r="BD96" s="299"/>
      <c r="BE96" s="293"/>
      <c r="BF96" s="293"/>
      <c r="BG96" s="296"/>
      <c r="BH96" s="293"/>
      <c r="BI96" s="293"/>
      <c r="BJ96" s="296"/>
      <c r="BK96" s="296"/>
      <c r="BL96" s="299"/>
      <c r="BM96" s="293"/>
      <c r="BN96" s="293"/>
      <c r="BO96" s="296"/>
      <c r="BP96" s="299"/>
      <c r="BQ96" s="293"/>
      <c r="BR96" s="293"/>
      <c r="BS96" s="296"/>
      <c r="BT96" s="293"/>
      <c r="BU96" s="302"/>
    </row>
    <row r="97" spans="1:73" s="99" customFormat="1" ht="60" customHeight="1" x14ac:dyDescent="0.3">
      <c r="A97" s="93">
        <v>94</v>
      </c>
      <c r="B97" s="93">
        <v>58505</v>
      </c>
      <c r="C97" s="95" t="s">
        <v>84</v>
      </c>
      <c r="D97" s="95" t="s">
        <v>81</v>
      </c>
      <c r="E97" s="95">
        <v>40000</v>
      </c>
      <c r="F97" s="93">
        <v>0.56000000000000005</v>
      </c>
      <c r="G97" s="96">
        <v>0.52200000000000002</v>
      </c>
      <c r="H97" s="96">
        <v>0.45300000000000001</v>
      </c>
      <c r="I97" s="96">
        <v>0.372</v>
      </c>
      <c r="J97" s="96">
        <v>0.28999999999999998</v>
      </c>
      <c r="K97" s="96">
        <v>0.186</v>
      </c>
      <c r="L97" s="96">
        <v>0.151</v>
      </c>
      <c r="M97" s="96">
        <v>0.108</v>
      </c>
      <c r="N97" s="96" t="str">
        <f t="shared" si="43"/>
        <v>0.522,0.453,0.372,0.29,0.186,0.151,0.108</v>
      </c>
      <c r="O97" s="96" t="s">
        <v>59</v>
      </c>
      <c r="P97" s="96"/>
      <c r="Q97" s="94">
        <f t="shared" si="15"/>
        <v>58505</v>
      </c>
      <c r="R97" s="95">
        <f t="shared" si="57"/>
        <v>251</v>
      </c>
      <c r="S97" s="96">
        <f t="shared" si="12"/>
        <v>0.15000000000000002</v>
      </c>
      <c r="T97" s="95">
        <f t="shared" si="70"/>
        <v>12</v>
      </c>
      <c r="U97" s="95">
        <f t="shared" si="71"/>
        <v>251</v>
      </c>
      <c r="V97" s="95">
        <f t="shared" si="72"/>
        <v>5498</v>
      </c>
      <c r="W97" s="97">
        <f t="shared" si="73"/>
        <v>9.9500000000000005E-2</v>
      </c>
      <c r="X97" s="97">
        <f t="shared" si="13"/>
        <v>24.974500000000003</v>
      </c>
      <c r="Y97" s="96">
        <f t="shared" si="74"/>
        <v>572.98750000000007</v>
      </c>
      <c r="Z97" s="97" t="e">
        <f t="shared" si="18"/>
        <v>#REF!</v>
      </c>
      <c r="AA97" s="96"/>
      <c r="AB97" s="93">
        <v>0.35</v>
      </c>
      <c r="AC97" s="93">
        <v>0.35</v>
      </c>
      <c r="AD97" s="93">
        <v>0.35</v>
      </c>
      <c r="AE97" s="93" t="s">
        <v>60</v>
      </c>
      <c r="AF97" s="93">
        <f t="shared" si="47"/>
        <v>128.85</v>
      </c>
      <c r="AG97" s="93">
        <f t="shared" si="48"/>
        <v>157.47999999999999</v>
      </c>
      <c r="AH97" s="95" t="str">
        <f t="shared" si="49"/>
        <v>128.85 157.48</v>
      </c>
      <c r="AI97" s="153">
        <v>4.5999999999999996</v>
      </c>
      <c r="AJ97" s="98">
        <f t="shared" si="50"/>
        <v>42.07</v>
      </c>
      <c r="AK97" s="98">
        <f t="shared" si="51"/>
        <v>51.419999999999995</v>
      </c>
      <c r="AL97" s="95" t="str">
        <f t="shared" si="52"/>
        <v>42.07 51.42</v>
      </c>
      <c r="AM97" s="95">
        <v>150</v>
      </c>
      <c r="AN97" s="95">
        <v>430</v>
      </c>
      <c r="AO97" s="102">
        <v>2364.5</v>
      </c>
      <c r="AP97" s="102">
        <v>157.30000000000001</v>
      </c>
      <c r="AQ97" s="102">
        <v>51.4</v>
      </c>
      <c r="AR97" s="95">
        <v>31.3</v>
      </c>
      <c r="AS97" s="96">
        <f t="shared" si="53"/>
        <v>0.8526111594624467</v>
      </c>
      <c r="AT97" s="98">
        <f t="shared" si="54"/>
        <v>2015.9990865489551</v>
      </c>
      <c r="AU97" s="98">
        <f t="shared" si="55"/>
        <v>110.34433300000001</v>
      </c>
      <c r="AV97" s="98">
        <f t="shared" si="56"/>
        <v>35.50656</v>
      </c>
      <c r="AW97" s="296"/>
      <c r="AX97" s="296"/>
      <c r="AY97" s="296"/>
      <c r="AZ97" s="299"/>
      <c r="BA97" s="293"/>
      <c r="BB97" s="293"/>
      <c r="BC97" s="296"/>
      <c r="BD97" s="299"/>
      <c r="BE97" s="293"/>
      <c r="BF97" s="293"/>
      <c r="BG97" s="296"/>
      <c r="BH97" s="293"/>
      <c r="BI97" s="293"/>
      <c r="BJ97" s="296"/>
      <c r="BK97" s="296"/>
      <c r="BL97" s="299"/>
      <c r="BM97" s="293"/>
      <c r="BN97" s="293"/>
      <c r="BO97" s="296"/>
      <c r="BP97" s="299"/>
      <c r="BQ97" s="293"/>
      <c r="BR97" s="293"/>
      <c r="BS97" s="296"/>
      <c r="BT97" s="293"/>
      <c r="BU97" s="302"/>
    </row>
    <row r="98" spans="1:73" s="99" customFormat="1" ht="60" customHeight="1" x14ac:dyDescent="0.3">
      <c r="A98" s="93">
        <v>95</v>
      </c>
      <c r="B98" s="93">
        <v>58751</v>
      </c>
      <c r="C98" s="95" t="s">
        <v>12</v>
      </c>
      <c r="D98" s="95" t="s">
        <v>83</v>
      </c>
      <c r="E98" s="95">
        <v>40000</v>
      </c>
      <c r="F98" s="93">
        <v>0.56000000000000005</v>
      </c>
      <c r="G98" s="96">
        <v>0.16200000000000001</v>
      </c>
      <c r="H98" s="96">
        <v>0.13</v>
      </c>
      <c r="I98" s="96">
        <v>0.11700000000000001</v>
      </c>
      <c r="J98" s="96">
        <v>9.8000000000000004E-2</v>
      </c>
      <c r="K98" s="96">
        <v>7.9000000000000001E-2</v>
      </c>
      <c r="L98" s="96">
        <v>7.1000000000000008E-2</v>
      </c>
      <c r="M98" s="96">
        <v>5.7000000000000002E-2</v>
      </c>
      <c r="N98" s="96" t="str">
        <f t="shared" si="43"/>
        <v>0.162,0.13,0.117,0.098,0.079,0.071,0.057</v>
      </c>
      <c r="O98" s="96" t="s">
        <v>59</v>
      </c>
      <c r="P98" s="96"/>
      <c r="Q98" s="94">
        <f t="shared" si="15"/>
        <v>58751</v>
      </c>
      <c r="R98" s="95">
        <f t="shared" si="57"/>
        <v>246</v>
      </c>
      <c r="S98" s="96">
        <f t="shared" si="12"/>
        <v>4.4999999999999998E-2</v>
      </c>
      <c r="T98" s="95">
        <f t="shared" si="70"/>
        <v>13</v>
      </c>
      <c r="U98" s="95">
        <f t="shared" si="71"/>
        <v>246</v>
      </c>
      <c r="V98" s="95">
        <f t="shared" si="72"/>
        <v>5744</v>
      </c>
      <c r="W98" s="97">
        <f t="shared" si="73"/>
        <v>9.7500000000000003E-2</v>
      </c>
      <c r="X98" s="97">
        <f t="shared" si="13"/>
        <v>23.984999999999999</v>
      </c>
      <c r="Y98" s="96">
        <f t="shared" si="74"/>
        <v>596.97250000000008</v>
      </c>
      <c r="Z98" s="97" t="e">
        <f t="shared" si="18"/>
        <v>#REF!</v>
      </c>
      <c r="AA98" s="96"/>
      <c r="AB98" s="93">
        <v>0.35</v>
      </c>
      <c r="AC98" s="93">
        <v>0.35</v>
      </c>
      <c r="AD98" s="93">
        <v>0.35</v>
      </c>
      <c r="AE98" s="93" t="s">
        <v>60</v>
      </c>
      <c r="AF98" s="93">
        <f t="shared" si="47"/>
        <v>128.85</v>
      </c>
      <c r="AG98" s="93">
        <f t="shared" si="48"/>
        <v>157.47999999999999</v>
      </c>
      <c r="AH98" s="95" t="str">
        <f t="shared" si="49"/>
        <v>128.85 157.48</v>
      </c>
      <c r="AI98" s="153">
        <v>4.5999999999999996</v>
      </c>
      <c r="AJ98" s="98">
        <f t="shared" si="50"/>
        <v>42.07</v>
      </c>
      <c r="AK98" s="98">
        <f t="shared" si="51"/>
        <v>51.419999999999995</v>
      </c>
      <c r="AL98" s="95" t="str">
        <f t="shared" si="52"/>
        <v>42.07 51.42</v>
      </c>
      <c r="AM98" s="95">
        <v>150</v>
      </c>
      <c r="AN98" s="95">
        <v>430</v>
      </c>
      <c r="AO98" s="102">
        <v>2385.5</v>
      </c>
      <c r="AP98" s="102">
        <v>157.1</v>
      </c>
      <c r="AQ98" s="102">
        <v>51.4</v>
      </c>
      <c r="AR98" s="95">
        <v>32.5</v>
      </c>
      <c r="AS98" s="96">
        <f t="shared" si="53"/>
        <v>0.89713520599853391</v>
      </c>
      <c r="AT98" s="98">
        <f t="shared" si="54"/>
        <v>2140.1160339095027</v>
      </c>
      <c r="AU98" s="98">
        <f t="shared" si="55"/>
        <v>110.17151699999999</v>
      </c>
      <c r="AV98" s="98">
        <f t="shared" si="56"/>
        <v>35.50656</v>
      </c>
      <c r="AW98" s="296"/>
      <c r="AX98" s="296"/>
      <c r="AY98" s="296"/>
      <c r="AZ98" s="299"/>
      <c r="BA98" s="293"/>
      <c r="BB98" s="293"/>
      <c r="BC98" s="296"/>
      <c r="BD98" s="299"/>
      <c r="BE98" s="293"/>
      <c r="BF98" s="293"/>
      <c r="BG98" s="296"/>
      <c r="BH98" s="293"/>
      <c r="BI98" s="293"/>
      <c r="BJ98" s="296"/>
      <c r="BK98" s="296"/>
      <c r="BL98" s="299"/>
      <c r="BM98" s="293"/>
      <c r="BN98" s="293"/>
      <c r="BO98" s="296"/>
      <c r="BP98" s="299"/>
      <c r="BQ98" s="293"/>
      <c r="BR98" s="293"/>
      <c r="BS98" s="296"/>
      <c r="BT98" s="293"/>
      <c r="BU98" s="302"/>
    </row>
    <row r="99" spans="1:73" s="99" customFormat="1" ht="60" customHeight="1" x14ac:dyDescent="0.3">
      <c r="A99" s="93">
        <v>96</v>
      </c>
      <c r="B99" s="93">
        <v>59029</v>
      </c>
      <c r="C99" s="95" t="s">
        <v>84</v>
      </c>
      <c r="D99" s="95" t="s">
        <v>81</v>
      </c>
      <c r="E99" s="95">
        <v>40000</v>
      </c>
      <c r="F99" s="93">
        <v>0.56000000000000005</v>
      </c>
      <c r="G99" s="96">
        <v>0.27500000000000002</v>
      </c>
      <c r="H99" s="96">
        <v>0.25900000000000001</v>
      </c>
      <c r="I99" s="96">
        <v>0.23</v>
      </c>
      <c r="J99" s="96">
        <v>0.19900000000000001</v>
      </c>
      <c r="K99" s="96">
        <v>0.14399999999999999</v>
      </c>
      <c r="L99" s="96">
        <v>0.11700000000000001</v>
      </c>
      <c r="M99" s="96">
        <v>8.1000000000000003E-2</v>
      </c>
      <c r="N99" s="96" t="str">
        <f t="shared" si="43"/>
        <v>0.275,0.259,0.23,0.199,0.144,0.117,0.081</v>
      </c>
      <c r="O99" s="96" t="s">
        <v>59</v>
      </c>
      <c r="P99" s="96"/>
      <c r="Q99" s="94">
        <f t="shared" si="15"/>
        <v>59029</v>
      </c>
      <c r="R99" s="95">
        <f t="shared" si="57"/>
        <v>278</v>
      </c>
      <c r="S99" s="96">
        <f t="shared" si="12"/>
        <v>4.5000000000000012E-2</v>
      </c>
      <c r="T99" s="95">
        <f t="shared" si="70"/>
        <v>14</v>
      </c>
      <c r="U99" s="95">
        <f t="shared" si="71"/>
        <v>278</v>
      </c>
      <c r="V99" s="95">
        <f t="shared" si="72"/>
        <v>6022</v>
      </c>
      <c r="W99" s="97">
        <f t="shared" si="73"/>
        <v>4.5000000000000005E-2</v>
      </c>
      <c r="X99" s="97">
        <f t="shared" si="13"/>
        <v>12.510000000000002</v>
      </c>
      <c r="Y99" s="96">
        <f t="shared" si="74"/>
        <v>609.48250000000007</v>
      </c>
      <c r="Z99" s="97" t="e">
        <f t="shared" si="18"/>
        <v>#REF!</v>
      </c>
      <c r="AA99" s="96"/>
      <c r="AB99" s="93">
        <v>0.35</v>
      </c>
      <c r="AC99" s="93">
        <v>0.35</v>
      </c>
      <c r="AD99" s="93">
        <v>0.35</v>
      </c>
      <c r="AE99" s="93" t="s">
        <v>60</v>
      </c>
      <c r="AF99" s="93">
        <f t="shared" si="47"/>
        <v>119.69000000000001</v>
      </c>
      <c r="AG99" s="93">
        <f t="shared" si="48"/>
        <v>146.31</v>
      </c>
      <c r="AH99" s="95" t="str">
        <f t="shared" si="49"/>
        <v>119.69 146.31</v>
      </c>
      <c r="AI99" s="153">
        <v>4.0999999999999996</v>
      </c>
      <c r="AJ99" s="98">
        <f t="shared" si="50"/>
        <v>39.08</v>
      </c>
      <c r="AK99" s="98">
        <f t="shared" si="51"/>
        <v>47.769999999999996</v>
      </c>
      <c r="AL99" s="95" t="str">
        <f t="shared" si="52"/>
        <v>39.08 47.77</v>
      </c>
      <c r="AM99" s="95">
        <v>150</v>
      </c>
      <c r="AN99" s="95">
        <v>430</v>
      </c>
      <c r="AO99" s="102">
        <v>2391.9</v>
      </c>
      <c r="AP99" s="102">
        <v>146.1</v>
      </c>
      <c r="AQ99" s="102">
        <v>47.8</v>
      </c>
      <c r="AR99" s="95">
        <v>31.399999999999995</v>
      </c>
      <c r="AS99" s="96">
        <f t="shared" si="53"/>
        <v>0.8562139587706542</v>
      </c>
      <c r="AT99" s="98">
        <f t="shared" si="54"/>
        <v>2047.9781679835278</v>
      </c>
      <c r="AU99" s="98">
        <f t="shared" si="55"/>
        <v>100.62967700000002</v>
      </c>
      <c r="AV99" s="98">
        <f t="shared" si="56"/>
        <v>32.427120000000002</v>
      </c>
      <c r="AW99" s="296"/>
      <c r="AX99" s="296"/>
      <c r="AY99" s="296"/>
      <c r="AZ99" s="299"/>
      <c r="BA99" s="293"/>
      <c r="BB99" s="293"/>
      <c r="BC99" s="296"/>
      <c r="BD99" s="299"/>
      <c r="BE99" s="293"/>
      <c r="BF99" s="293"/>
      <c r="BG99" s="296"/>
      <c r="BH99" s="293"/>
      <c r="BI99" s="293"/>
      <c r="BJ99" s="296"/>
      <c r="BK99" s="296"/>
      <c r="BL99" s="299"/>
      <c r="BM99" s="293"/>
      <c r="BN99" s="293"/>
      <c r="BO99" s="296"/>
      <c r="BP99" s="299"/>
      <c r="BQ99" s="293"/>
      <c r="BR99" s="293"/>
      <c r="BS99" s="296"/>
      <c r="BT99" s="293"/>
      <c r="BU99" s="302"/>
    </row>
    <row r="100" spans="1:73" s="99" customFormat="1" ht="60" customHeight="1" x14ac:dyDescent="0.3">
      <c r="A100" s="93">
        <v>97</v>
      </c>
      <c r="B100" s="93">
        <v>59250</v>
      </c>
      <c r="C100" s="95" t="s">
        <v>12</v>
      </c>
      <c r="D100" s="95" t="s">
        <v>83</v>
      </c>
      <c r="E100" s="95">
        <v>40000</v>
      </c>
      <c r="F100" s="93">
        <v>0.56000000000000005</v>
      </c>
      <c r="G100" s="96">
        <v>0.27200000000000002</v>
      </c>
      <c r="H100" s="96">
        <v>0.222</v>
      </c>
      <c r="I100" s="96">
        <v>0.19600000000000001</v>
      </c>
      <c r="J100" s="96">
        <v>0.16700000000000001</v>
      </c>
      <c r="K100" s="96">
        <v>0.125</v>
      </c>
      <c r="L100" s="96">
        <v>0.105</v>
      </c>
      <c r="M100" s="96">
        <v>8.6000000000000007E-2</v>
      </c>
      <c r="N100" s="96" t="str">
        <f t="shared" si="43"/>
        <v>0.272,0.222,0.196,0.167,0.125,0.105,0.086</v>
      </c>
      <c r="O100" s="96" t="s">
        <v>59</v>
      </c>
      <c r="P100" s="96"/>
      <c r="Q100" s="94">
        <f t="shared" si="15"/>
        <v>59250</v>
      </c>
      <c r="R100" s="95">
        <f t="shared" si="57"/>
        <v>221</v>
      </c>
      <c r="S100" s="96">
        <f t="shared" si="12"/>
        <v>7.6000000000000012E-2</v>
      </c>
      <c r="T100" s="95">
        <f t="shared" si="70"/>
        <v>15</v>
      </c>
      <c r="U100" s="95">
        <f t="shared" si="71"/>
        <v>221</v>
      </c>
      <c r="V100" s="95">
        <f t="shared" si="72"/>
        <v>6243</v>
      </c>
      <c r="W100" s="97">
        <f t="shared" si="73"/>
        <v>6.0500000000000012E-2</v>
      </c>
      <c r="X100" s="97">
        <f t="shared" si="13"/>
        <v>13.370500000000003</v>
      </c>
      <c r="Y100" s="96">
        <f t="shared" si="74"/>
        <v>622.85300000000007</v>
      </c>
      <c r="Z100" s="97" t="e">
        <f t="shared" si="18"/>
        <v>#REF!</v>
      </c>
      <c r="AA100" s="96"/>
      <c r="AB100" s="93">
        <v>0.35</v>
      </c>
      <c r="AC100" s="93">
        <v>0.35</v>
      </c>
      <c r="AD100" s="93">
        <v>0.35</v>
      </c>
      <c r="AE100" s="93" t="s">
        <v>60</v>
      </c>
      <c r="AF100" s="93">
        <f t="shared" si="47"/>
        <v>119.69000000000001</v>
      </c>
      <c r="AG100" s="93">
        <f t="shared" si="48"/>
        <v>146.31</v>
      </c>
      <c r="AH100" s="95" t="str">
        <f t="shared" si="49"/>
        <v>119.69 146.31</v>
      </c>
      <c r="AI100" s="153">
        <v>4.0999999999999996</v>
      </c>
      <c r="AJ100" s="98">
        <f t="shared" si="50"/>
        <v>39.08</v>
      </c>
      <c r="AK100" s="98">
        <f t="shared" si="51"/>
        <v>47.769999999999996</v>
      </c>
      <c r="AL100" s="95" t="str">
        <f t="shared" si="52"/>
        <v>39.08 47.77</v>
      </c>
      <c r="AM100" s="95">
        <v>150</v>
      </c>
      <c r="AN100" s="95">
        <v>430</v>
      </c>
      <c r="AO100" s="102">
        <v>2400</v>
      </c>
      <c r="AP100" s="102">
        <v>146.19999999999999</v>
      </c>
      <c r="AQ100" s="102">
        <v>47.7</v>
      </c>
      <c r="AR100" s="95">
        <v>32.799999999999997</v>
      </c>
      <c r="AS100" s="96">
        <f t="shared" si="53"/>
        <v>0.90872499229499404</v>
      </c>
      <c r="AT100" s="98">
        <f t="shared" si="54"/>
        <v>2180.9399815079855</v>
      </c>
      <c r="AU100" s="98">
        <f t="shared" si="55"/>
        <v>100.716748</v>
      </c>
      <c r="AV100" s="98">
        <f t="shared" si="56"/>
        <v>32.341580000000008</v>
      </c>
      <c r="AW100" s="296"/>
      <c r="AX100" s="296"/>
      <c r="AY100" s="296"/>
      <c r="AZ100" s="299"/>
      <c r="BA100" s="293"/>
      <c r="BB100" s="293"/>
      <c r="BC100" s="296"/>
      <c r="BD100" s="299"/>
      <c r="BE100" s="293"/>
      <c r="BF100" s="293"/>
      <c r="BG100" s="296"/>
      <c r="BH100" s="293"/>
      <c r="BI100" s="293"/>
      <c r="BJ100" s="296"/>
      <c r="BK100" s="296"/>
      <c r="BL100" s="299"/>
      <c r="BM100" s="293"/>
      <c r="BN100" s="293"/>
      <c r="BO100" s="296"/>
      <c r="BP100" s="299"/>
      <c r="BQ100" s="293"/>
      <c r="BR100" s="293"/>
      <c r="BS100" s="296"/>
      <c r="BT100" s="293"/>
      <c r="BU100" s="302"/>
    </row>
    <row r="101" spans="1:73" s="99" customFormat="1" ht="60" customHeight="1" x14ac:dyDescent="0.3">
      <c r="A101" s="93">
        <v>98</v>
      </c>
      <c r="B101" s="93">
        <v>59501</v>
      </c>
      <c r="C101" s="95" t="s">
        <v>12</v>
      </c>
      <c r="D101" s="95" t="s">
        <v>83</v>
      </c>
      <c r="E101" s="95">
        <v>40000</v>
      </c>
      <c r="F101" s="93">
        <v>0.56000000000000005</v>
      </c>
      <c r="G101" s="96">
        <v>0.40200000000000002</v>
      </c>
      <c r="H101" s="96">
        <v>0.38</v>
      </c>
      <c r="I101" s="96">
        <v>0.30199999999999999</v>
      </c>
      <c r="J101" s="96">
        <v>0.27400000000000002</v>
      </c>
      <c r="K101" s="96">
        <v>0.19400000000000001</v>
      </c>
      <c r="L101" s="96">
        <v>0.16400000000000001</v>
      </c>
      <c r="M101" s="96">
        <v>0.13</v>
      </c>
      <c r="N101" s="96" t="str">
        <f t="shared" si="43"/>
        <v>0.402,0.38,0.302,0.274,0.194,0.164,0.13</v>
      </c>
      <c r="O101" s="96" t="s">
        <v>59</v>
      </c>
      <c r="P101" s="96"/>
      <c r="Q101" s="94">
        <f t="shared" si="15"/>
        <v>59501</v>
      </c>
      <c r="R101" s="95" t="e">
        <f>+Q101-#REF!</f>
        <v>#REF!</v>
      </c>
      <c r="S101" s="96">
        <f t="shared" si="12"/>
        <v>0.10000000000000003</v>
      </c>
      <c r="T101" s="95" t="e">
        <f>+#REF!+1</f>
        <v>#REF!</v>
      </c>
      <c r="U101" s="95" t="e">
        <f>+Q101-#REF!</f>
        <v>#REF!</v>
      </c>
      <c r="V101" s="95" t="e">
        <f>+U101+#REF!</f>
        <v>#REF!</v>
      </c>
      <c r="W101" s="97" t="e">
        <f>(S101+#REF!)/2</f>
        <v>#REF!</v>
      </c>
      <c r="X101" s="97" t="e">
        <f t="shared" si="13"/>
        <v>#REF!</v>
      </c>
      <c r="Y101" s="96" t="e">
        <f>+#REF!+X101</f>
        <v>#REF!</v>
      </c>
      <c r="Z101" s="97" t="e">
        <f t="shared" si="18"/>
        <v>#REF!</v>
      </c>
      <c r="AA101" s="96"/>
      <c r="AB101" s="93">
        <v>0.35</v>
      </c>
      <c r="AC101" s="93">
        <v>0.35</v>
      </c>
      <c r="AD101" s="93">
        <v>0.35</v>
      </c>
      <c r="AE101" s="93" t="s">
        <v>60</v>
      </c>
      <c r="AF101" s="93">
        <f t="shared" si="47"/>
        <v>119.69000000000001</v>
      </c>
      <c r="AG101" s="93">
        <f t="shared" si="48"/>
        <v>146.31</v>
      </c>
      <c r="AH101" s="95" t="str">
        <f t="shared" si="49"/>
        <v>119.69 146.31</v>
      </c>
      <c r="AI101" s="153">
        <v>4.0999999999999996</v>
      </c>
      <c r="AJ101" s="98">
        <f t="shared" si="50"/>
        <v>39.08</v>
      </c>
      <c r="AK101" s="98">
        <f t="shared" si="51"/>
        <v>47.769999999999996</v>
      </c>
      <c r="AL101" s="95" t="str">
        <f t="shared" si="52"/>
        <v>39.08 47.77</v>
      </c>
      <c r="AM101" s="95">
        <v>150</v>
      </c>
      <c r="AN101" s="95">
        <v>430</v>
      </c>
      <c r="AO101" s="102">
        <v>2393.5</v>
      </c>
      <c r="AP101" s="102">
        <v>146.30000000000001</v>
      </c>
      <c r="AQ101" s="102">
        <v>47.7</v>
      </c>
      <c r="AR101" s="95">
        <v>31.3</v>
      </c>
      <c r="AS101" s="96">
        <f t="shared" si="53"/>
        <v>0.8526111594624467</v>
      </c>
      <c r="AT101" s="98">
        <f t="shared" si="54"/>
        <v>2040.7248101733662</v>
      </c>
      <c r="AU101" s="98">
        <f t="shared" si="55"/>
        <v>100.80381299999999</v>
      </c>
      <c r="AV101" s="98">
        <f t="shared" si="56"/>
        <v>32.341580000000008</v>
      </c>
      <c r="AW101" s="296"/>
      <c r="AX101" s="296"/>
      <c r="AY101" s="296"/>
      <c r="AZ101" s="299"/>
      <c r="BA101" s="293"/>
      <c r="BB101" s="293"/>
      <c r="BC101" s="296"/>
      <c r="BD101" s="299"/>
      <c r="BE101" s="293"/>
      <c r="BF101" s="293"/>
      <c r="BG101" s="296"/>
      <c r="BH101" s="293"/>
      <c r="BI101" s="293"/>
      <c r="BJ101" s="296"/>
      <c r="BK101" s="296"/>
      <c r="BL101" s="299"/>
      <c r="BM101" s="293"/>
      <c r="BN101" s="293"/>
      <c r="BO101" s="296"/>
      <c r="BP101" s="299"/>
      <c r="BQ101" s="293"/>
      <c r="BR101" s="293"/>
      <c r="BS101" s="296"/>
      <c r="BT101" s="293"/>
      <c r="BU101" s="302"/>
    </row>
    <row r="102" spans="1:73" s="99" customFormat="1" ht="60" customHeight="1" x14ac:dyDescent="0.3">
      <c r="A102" s="93">
        <v>99</v>
      </c>
      <c r="B102" s="93">
        <v>59766</v>
      </c>
      <c r="C102" s="95" t="s">
        <v>84</v>
      </c>
      <c r="D102" s="95" t="s">
        <v>81</v>
      </c>
      <c r="E102" s="95">
        <v>40000</v>
      </c>
      <c r="F102" s="93">
        <v>0.56000000000000005</v>
      </c>
      <c r="G102" s="96">
        <v>0.29699999999999999</v>
      </c>
      <c r="H102" s="96">
        <v>0.26900000000000002</v>
      </c>
      <c r="I102" s="96">
        <v>0.23400000000000001</v>
      </c>
      <c r="J102" s="96">
        <v>0.19900000000000001</v>
      </c>
      <c r="K102" s="96">
        <v>0.13700000000000001</v>
      </c>
      <c r="L102" s="96">
        <v>0.11600000000000001</v>
      </c>
      <c r="M102" s="96">
        <v>8.6000000000000007E-2</v>
      </c>
      <c r="N102" s="96" t="str">
        <f t="shared" si="43"/>
        <v>0.297,0.269,0.234,0.199,0.137,0.116,0.086</v>
      </c>
      <c r="O102" s="96" t="s">
        <v>59</v>
      </c>
      <c r="P102" s="96"/>
      <c r="Q102" s="94">
        <f t="shared" si="15"/>
        <v>59766</v>
      </c>
      <c r="R102" s="95">
        <f t="shared" si="57"/>
        <v>265</v>
      </c>
      <c r="S102" s="96">
        <f t="shared" si="12"/>
        <v>6.2999999999999973E-2</v>
      </c>
      <c r="T102" s="95" t="e">
        <f t="shared" si="70"/>
        <v>#REF!</v>
      </c>
      <c r="U102" s="95">
        <f t="shared" si="71"/>
        <v>265</v>
      </c>
      <c r="V102" s="95" t="e">
        <f t="shared" si="72"/>
        <v>#REF!</v>
      </c>
      <c r="W102" s="97">
        <f t="shared" si="73"/>
        <v>8.1500000000000003E-2</v>
      </c>
      <c r="X102" s="97">
        <f t="shared" si="13"/>
        <v>21.5975</v>
      </c>
      <c r="Y102" s="96" t="e">
        <f t="shared" si="74"/>
        <v>#REF!</v>
      </c>
      <c r="Z102" s="97" t="e">
        <f t="shared" si="18"/>
        <v>#REF!</v>
      </c>
      <c r="AA102" s="96"/>
      <c r="AB102" s="93">
        <v>0.35</v>
      </c>
      <c r="AC102" s="93">
        <v>0.35</v>
      </c>
      <c r="AD102" s="93">
        <v>0.35</v>
      </c>
      <c r="AE102" s="93" t="s">
        <v>60</v>
      </c>
      <c r="AF102" s="93">
        <f t="shared" si="47"/>
        <v>119.69000000000001</v>
      </c>
      <c r="AG102" s="93">
        <f t="shared" si="48"/>
        <v>146.31</v>
      </c>
      <c r="AH102" s="95" t="str">
        <f t="shared" si="49"/>
        <v>119.69 146.31</v>
      </c>
      <c r="AI102" s="153">
        <v>4.0999999999999996</v>
      </c>
      <c r="AJ102" s="98">
        <f t="shared" si="50"/>
        <v>39.08</v>
      </c>
      <c r="AK102" s="98">
        <f t="shared" si="51"/>
        <v>47.769999999999996</v>
      </c>
      <c r="AL102" s="95" t="str">
        <f t="shared" si="52"/>
        <v>39.08 47.77</v>
      </c>
      <c r="AM102" s="95">
        <v>150</v>
      </c>
      <c r="AN102" s="95">
        <v>430</v>
      </c>
      <c r="AO102" s="102">
        <v>2385.5</v>
      </c>
      <c r="AP102" s="102">
        <v>146.19999999999999</v>
      </c>
      <c r="AQ102" s="102">
        <v>47.7</v>
      </c>
      <c r="AR102" s="95">
        <v>32.200000000000003</v>
      </c>
      <c r="AS102" s="96">
        <f t="shared" si="53"/>
        <v>0.88573388501157113</v>
      </c>
      <c r="AT102" s="98">
        <f t="shared" si="54"/>
        <v>2112.918182695103</v>
      </c>
      <c r="AU102" s="98">
        <f t="shared" si="55"/>
        <v>100.716748</v>
      </c>
      <c r="AV102" s="98">
        <f t="shared" si="56"/>
        <v>32.341580000000008</v>
      </c>
      <c r="AW102" s="297"/>
      <c r="AX102" s="297"/>
      <c r="AY102" s="297"/>
      <c r="AZ102" s="300"/>
      <c r="BA102" s="294"/>
      <c r="BB102" s="294"/>
      <c r="BC102" s="297"/>
      <c r="BD102" s="300"/>
      <c r="BE102" s="294"/>
      <c r="BF102" s="294"/>
      <c r="BG102" s="297"/>
      <c r="BH102" s="294"/>
      <c r="BI102" s="294"/>
      <c r="BJ102" s="297"/>
      <c r="BK102" s="297"/>
      <c r="BL102" s="300"/>
      <c r="BM102" s="294"/>
      <c r="BN102" s="294"/>
      <c r="BO102" s="297"/>
      <c r="BP102" s="300"/>
      <c r="BQ102" s="294"/>
      <c r="BR102" s="294"/>
      <c r="BS102" s="297"/>
      <c r="BT102" s="294"/>
      <c r="BU102" s="303"/>
    </row>
    <row r="103" spans="1:73" s="99" customFormat="1" ht="60" customHeight="1" x14ac:dyDescent="0.3">
      <c r="A103" s="93">
        <v>100</v>
      </c>
      <c r="B103" s="93">
        <v>60000</v>
      </c>
      <c r="C103" s="95" t="s">
        <v>12</v>
      </c>
      <c r="D103" s="95" t="s">
        <v>83</v>
      </c>
      <c r="E103" s="95">
        <v>40000</v>
      </c>
      <c r="F103" s="93">
        <v>0.56000000000000005</v>
      </c>
      <c r="G103" s="96">
        <v>0.34300000000000003</v>
      </c>
      <c r="H103" s="96">
        <v>0.318</v>
      </c>
      <c r="I103" s="96">
        <v>0.26200000000000001</v>
      </c>
      <c r="J103" s="96">
        <v>0.22500000000000001</v>
      </c>
      <c r="K103" s="96">
        <v>0.159</v>
      </c>
      <c r="L103" s="96">
        <v>0.13100000000000001</v>
      </c>
      <c r="M103" s="96">
        <v>9.1999999999999998E-2</v>
      </c>
      <c r="N103" s="96" t="str">
        <f t="shared" si="43"/>
        <v>0.343,0.318,0.262,0.225,0.159,0.131,0.092</v>
      </c>
      <c r="O103" s="96" t="s">
        <v>59</v>
      </c>
      <c r="P103" s="96"/>
      <c r="Q103" s="94">
        <f t="shared" si="15"/>
        <v>60000</v>
      </c>
      <c r="R103" s="95">
        <f t="shared" si="57"/>
        <v>234</v>
      </c>
      <c r="S103" s="96">
        <f t="shared" si="12"/>
        <v>8.1000000000000016E-2</v>
      </c>
      <c r="T103" s="95" t="e">
        <f t="shared" si="70"/>
        <v>#REF!</v>
      </c>
      <c r="U103" s="95">
        <f t="shared" si="71"/>
        <v>234</v>
      </c>
      <c r="V103" s="95" t="e">
        <f t="shared" si="72"/>
        <v>#REF!</v>
      </c>
      <c r="W103" s="97">
        <f t="shared" si="73"/>
        <v>7.1999999999999995E-2</v>
      </c>
      <c r="X103" s="97">
        <f t="shared" si="13"/>
        <v>16.847999999999999</v>
      </c>
      <c r="Y103" s="96" t="e">
        <f t="shared" si="74"/>
        <v>#REF!</v>
      </c>
      <c r="Z103" s="97" t="e">
        <f t="shared" si="18"/>
        <v>#REF!</v>
      </c>
      <c r="AA103" s="96"/>
      <c r="AB103" s="93">
        <v>0.35</v>
      </c>
      <c r="AC103" s="93">
        <v>0.35</v>
      </c>
      <c r="AD103" s="93">
        <v>0.35</v>
      </c>
      <c r="AE103" s="93" t="s">
        <v>60</v>
      </c>
      <c r="AF103" s="93">
        <f t="shared" si="47"/>
        <v>142.78</v>
      </c>
      <c r="AG103" s="93">
        <f t="shared" si="48"/>
        <v>174.48</v>
      </c>
      <c r="AH103" s="95" t="str">
        <f t="shared" si="49"/>
        <v>142.78 174.48</v>
      </c>
      <c r="AI103" s="153">
        <v>5.4</v>
      </c>
      <c r="AJ103" s="98">
        <f t="shared" si="50"/>
        <v>46.62</v>
      </c>
      <c r="AK103" s="98">
        <f t="shared" si="51"/>
        <v>56.97</v>
      </c>
      <c r="AL103" s="95" t="str">
        <f t="shared" si="52"/>
        <v>46.62 56.97</v>
      </c>
      <c r="AM103" s="95">
        <v>150</v>
      </c>
      <c r="AN103" s="95">
        <v>430</v>
      </c>
      <c r="AO103" s="102">
        <v>2388.6999999999998</v>
      </c>
      <c r="AP103" s="102">
        <v>174.5</v>
      </c>
      <c r="AQ103" s="102">
        <v>56.9</v>
      </c>
      <c r="AR103" s="95">
        <v>31.3</v>
      </c>
      <c r="AS103" s="96">
        <f t="shared" si="53"/>
        <v>0.8526111594624467</v>
      </c>
      <c r="AT103" s="98">
        <f t="shared" si="54"/>
        <v>2036.6322766079463</v>
      </c>
      <c r="AU103" s="98">
        <f t="shared" si="55"/>
        <v>125.116725</v>
      </c>
      <c r="AV103" s="98">
        <f t="shared" si="56"/>
        <v>40.211260000000003</v>
      </c>
      <c r="AW103" s="295">
        <v>2034.3</v>
      </c>
      <c r="AX103" s="295">
        <v>124.8</v>
      </c>
      <c r="AY103" s="295">
        <v>40.200000000000003</v>
      </c>
      <c r="AZ103" s="298">
        <v>2.8630000000000002E-4</v>
      </c>
      <c r="BA103" s="292">
        <f>AZ103*10^6</f>
        <v>286.3</v>
      </c>
      <c r="BB103" s="292">
        <f>(1/($BJ$103*10^6/(0.711*10^-4*(1/AW103)^0.854))^(1/3.89))*10^6</f>
        <v>137.75765328259331</v>
      </c>
      <c r="BC103" s="295" t="str">
        <f>IF(BA103&lt;BB103,"Safe","Unsafe")</f>
        <v>Unsafe</v>
      </c>
      <c r="BD103" s="298">
        <v>5.1230000000000004E-4</v>
      </c>
      <c r="BE103" s="292">
        <f>BD103*10^6</f>
        <v>512.30000000000007</v>
      </c>
      <c r="BF103" s="292">
        <f>(1/((($BJ$103*10^6/(1.41*10^-8)))^(1/4.5337)))*10^6</f>
        <v>311.73824823485893</v>
      </c>
      <c r="BG103" s="295" t="str">
        <f>IF(BE103&lt;BF103,"Safe","Unsafe")</f>
        <v>Unsafe</v>
      </c>
      <c r="BH103" s="292">
        <f>(0.711*10^-4*(1/AZ103)^3.89*(1/AW103)^0.854)/10^6</f>
        <v>6.448343257034665</v>
      </c>
      <c r="BI103" s="292">
        <f t="shared" ref="BI103" si="75">(1.41*10^-8*(1/BD103)^4.5337)/10^6</f>
        <v>11.67477556351062</v>
      </c>
      <c r="BJ103" s="295">
        <v>111</v>
      </c>
      <c r="BK103" s="295">
        <v>120</v>
      </c>
      <c r="BL103" s="298">
        <v>1.3669999999999999E-4</v>
      </c>
      <c r="BM103" s="292">
        <f>BL103*10^6</f>
        <v>136.69999999999999</v>
      </c>
      <c r="BN103" s="292">
        <f>BB103</f>
        <v>137.75765328259331</v>
      </c>
      <c r="BO103" s="295" t="str">
        <f t="shared" ref="BO103" si="76">IF(BM103&lt;BN103,"Safe","Unsafe")</f>
        <v>Safe</v>
      </c>
      <c r="BP103" s="298">
        <v>2.608E-4</v>
      </c>
      <c r="BQ103" s="292">
        <f>BP103*10^6</f>
        <v>260.8</v>
      </c>
      <c r="BR103" s="292">
        <f>BF103</f>
        <v>311.73824823485893</v>
      </c>
      <c r="BS103" s="295" t="str">
        <f t="shared" ref="BS103" si="77">IF(BQ103&lt;BR103,"Safe","Unsafe")</f>
        <v>Safe</v>
      </c>
      <c r="BT103" s="292">
        <f>(0.711*10^-4*(1/BL103)^3.89*(1/AW103)^0.854)/10^6</f>
        <v>114.37830855277699</v>
      </c>
      <c r="BU103" s="301">
        <f>(1.41*10^-8*(1/BP103)^4.5337)/10^6</f>
        <v>249.23291972330645</v>
      </c>
    </row>
    <row r="104" spans="1:73" s="99" customFormat="1" ht="60" customHeight="1" x14ac:dyDescent="0.3">
      <c r="A104" s="93">
        <v>101</v>
      </c>
      <c r="B104" s="93">
        <v>60254</v>
      </c>
      <c r="C104" s="95" t="s">
        <v>84</v>
      </c>
      <c r="D104" s="95" t="s">
        <v>81</v>
      </c>
      <c r="E104" s="95">
        <v>40000</v>
      </c>
      <c r="F104" s="93">
        <v>0.56000000000000005</v>
      </c>
      <c r="G104" s="96">
        <v>0.188</v>
      </c>
      <c r="H104" s="96">
        <v>0.17299999999999999</v>
      </c>
      <c r="I104" s="96">
        <v>0.156</v>
      </c>
      <c r="J104" s="96">
        <v>0.13300000000000001</v>
      </c>
      <c r="K104" s="96">
        <v>0.104</v>
      </c>
      <c r="L104" s="96">
        <v>9.1999999999999998E-2</v>
      </c>
      <c r="M104" s="96">
        <v>7.3999999999999996E-2</v>
      </c>
      <c r="N104" s="96" t="str">
        <f t="shared" si="43"/>
        <v>0.188,0.173,0.156,0.133,0.104,0.092,0.074</v>
      </c>
      <c r="O104" s="96" t="s">
        <v>59</v>
      </c>
      <c r="P104" s="96"/>
      <c r="Q104" s="94">
        <f t="shared" si="15"/>
        <v>60254</v>
      </c>
      <c r="R104" s="95">
        <f t="shared" si="57"/>
        <v>254</v>
      </c>
      <c r="S104" s="96">
        <f t="shared" si="12"/>
        <v>3.2000000000000001E-2</v>
      </c>
      <c r="T104" s="95" t="e">
        <f t="shared" si="70"/>
        <v>#REF!</v>
      </c>
      <c r="U104" s="95">
        <f t="shared" si="71"/>
        <v>254</v>
      </c>
      <c r="V104" s="95" t="e">
        <f t="shared" si="72"/>
        <v>#REF!</v>
      </c>
      <c r="W104" s="97">
        <f t="shared" si="73"/>
        <v>5.6500000000000009E-2</v>
      </c>
      <c r="X104" s="97">
        <f t="shared" si="13"/>
        <v>14.351000000000003</v>
      </c>
      <c r="Y104" s="96" t="e">
        <f t="shared" si="74"/>
        <v>#REF!</v>
      </c>
      <c r="Z104" s="97" t="e">
        <f t="shared" si="18"/>
        <v>#REF!</v>
      </c>
      <c r="AA104" s="96"/>
      <c r="AB104" s="93">
        <v>0.35</v>
      </c>
      <c r="AC104" s="93">
        <v>0.35</v>
      </c>
      <c r="AD104" s="93">
        <v>0.35</v>
      </c>
      <c r="AE104" s="93" t="s">
        <v>60</v>
      </c>
      <c r="AF104" s="93">
        <f t="shared" si="47"/>
        <v>142.78</v>
      </c>
      <c r="AG104" s="93">
        <f t="shared" si="48"/>
        <v>174.48</v>
      </c>
      <c r="AH104" s="95" t="str">
        <f t="shared" si="49"/>
        <v>142.78 174.48</v>
      </c>
      <c r="AI104" s="153">
        <v>5.4</v>
      </c>
      <c r="AJ104" s="98">
        <f t="shared" si="50"/>
        <v>46.62</v>
      </c>
      <c r="AK104" s="98">
        <f t="shared" si="51"/>
        <v>56.97</v>
      </c>
      <c r="AL104" s="95" t="str">
        <f t="shared" si="52"/>
        <v>46.62 56.97</v>
      </c>
      <c r="AM104" s="95">
        <v>150</v>
      </c>
      <c r="AN104" s="95">
        <v>430</v>
      </c>
      <c r="AO104" s="102">
        <v>2385.5</v>
      </c>
      <c r="AP104" s="102">
        <v>174.3</v>
      </c>
      <c r="AQ104" s="102">
        <v>56.9</v>
      </c>
      <c r="AR104" s="95">
        <v>32.299999999999997</v>
      </c>
      <c r="AS104" s="96">
        <f t="shared" si="53"/>
        <v>0.88951369928503188</v>
      </c>
      <c r="AT104" s="98">
        <f t="shared" si="54"/>
        <v>2121.9349296444434</v>
      </c>
      <c r="AU104" s="98">
        <f t="shared" si="55"/>
        <v>124.94597300000001</v>
      </c>
      <c r="AV104" s="98">
        <f t="shared" si="56"/>
        <v>40.211260000000003</v>
      </c>
      <c r="AW104" s="296"/>
      <c r="AX104" s="296"/>
      <c r="AY104" s="296"/>
      <c r="AZ104" s="299"/>
      <c r="BA104" s="293"/>
      <c r="BB104" s="293"/>
      <c r="BC104" s="296"/>
      <c r="BD104" s="299"/>
      <c r="BE104" s="293"/>
      <c r="BF104" s="293"/>
      <c r="BG104" s="296"/>
      <c r="BH104" s="293"/>
      <c r="BI104" s="293"/>
      <c r="BJ104" s="296"/>
      <c r="BK104" s="296"/>
      <c r="BL104" s="299"/>
      <c r="BM104" s="293"/>
      <c r="BN104" s="293"/>
      <c r="BO104" s="296"/>
      <c r="BP104" s="299"/>
      <c r="BQ104" s="293"/>
      <c r="BR104" s="293"/>
      <c r="BS104" s="296"/>
      <c r="BT104" s="293"/>
      <c r="BU104" s="302"/>
    </row>
    <row r="105" spans="1:73" s="99" customFormat="1" ht="60" customHeight="1" x14ac:dyDescent="0.3">
      <c r="A105" s="93">
        <v>102</v>
      </c>
      <c r="B105" s="93">
        <v>60502</v>
      </c>
      <c r="C105" s="95" t="s">
        <v>12</v>
      </c>
      <c r="D105" s="95" t="s">
        <v>83</v>
      </c>
      <c r="E105" s="95">
        <v>40000</v>
      </c>
      <c r="F105" s="93">
        <v>0.56000000000000005</v>
      </c>
      <c r="G105" s="96">
        <v>0.27800000000000002</v>
      </c>
      <c r="H105" s="96">
        <v>0.254</v>
      </c>
      <c r="I105" s="96">
        <v>0.20499999999999999</v>
      </c>
      <c r="J105" s="96">
        <v>0.183</v>
      </c>
      <c r="K105" s="96">
        <v>0.14000000000000001</v>
      </c>
      <c r="L105" s="96">
        <v>0.122</v>
      </c>
      <c r="M105" s="96">
        <v>9.2999999999999999E-2</v>
      </c>
      <c r="N105" s="96" t="str">
        <f t="shared" si="43"/>
        <v>0.278,0.254,0.205,0.183,0.14,0.122,0.093</v>
      </c>
      <c r="O105" s="96" t="s">
        <v>59</v>
      </c>
      <c r="P105" s="96"/>
      <c r="Q105" s="94">
        <f t="shared" si="15"/>
        <v>60502</v>
      </c>
      <c r="R105" s="95">
        <f t="shared" si="57"/>
        <v>248</v>
      </c>
      <c r="S105" s="96">
        <f t="shared" si="12"/>
        <v>7.3000000000000037E-2</v>
      </c>
      <c r="T105" s="95" t="e">
        <f t="shared" si="70"/>
        <v>#REF!</v>
      </c>
      <c r="U105" s="95">
        <f t="shared" si="71"/>
        <v>248</v>
      </c>
      <c r="V105" s="95" t="e">
        <f t="shared" si="72"/>
        <v>#REF!</v>
      </c>
      <c r="W105" s="97">
        <f t="shared" si="73"/>
        <v>5.2500000000000019E-2</v>
      </c>
      <c r="X105" s="97">
        <f t="shared" si="13"/>
        <v>13.020000000000005</v>
      </c>
      <c r="Y105" s="96" t="e">
        <f t="shared" si="74"/>
        <v>#REF!</v>
      </c>
      <c r="Z105" s="97" t="e">
        <f t="shared" si="18"/>
        <v>#REF!</v>
      </c>
      <c r="AA105" s="96"/>
      <c r="AB105" s="93">
        <v>0.35</v>
      </c>
      <c r="AC105" s="93">
        <v>0.35</v>
      </c>
      <c r="AD105" s="93">
        <v>0.35</v>
      </c>
      <c r="AE105" s="93" t="s">
        <v>60</v>
      </c>
      <c r="AF105" s="93">
        <f t="shared" si="47"/>
        <v>142.78</v>
      </c>
      <c r="AG105" s="93">
        <f t="shared" si="48"/>
        <v>174.48</v>
      </c>
      <c r="AH105" s="95" t="str">
        <f t="shared" si="49"/>
        <v>142.78 174.48</v>
      </c>
      <c r="AI105" s="153">
        <v>5.4</v>
      </c>
      <c r="AJ105" s="98">
        <f t="shared" si="50"/>
        <v>46.62</v>
      </c>
      <c r="AK105" s="98">
        <f t="shared" si="51"/>
        <v>56.97</v>
      </c>
      <c r="AL105" s="95" t="str">
        <f t="shared" si="52"/>
        <v>46.62 56.97</v>
      </c>
      <c r="AM105" s="95">
        <v>150</v>
      </c>
      <c r="AN105" s="95">
        <v>430</v>
      </c>
      <c r="AO105" s="102">
        <v>2391.9</v>
      </c>
      <c r="AP105" s="102">
        <v>174.3</v>
      </c>
      <c r="AQ105" s="102">
        <v>57</v>
      </c>
      <c r="AR105" s="95">
        <v>31.2</v>
      </c>
      <c r="AS105" s="96">
        <f t="shared" si="53"/>
        <v>0.84902716870907591</v>
      </c>
      <c r="AT105" s="98">
        <f t="shared" si="54"/>
        <v>2030.7880848352388</v>
      </c>
      <c r="AU105" s="98">
        <f t="shared" si="55"/>
        <v>124.94597300000001</v>
      </c>
      <c r="AV105" s="98">
        <f t="shared" si="56"/>
        <v>40.296800000000005</v>
      </c>
      <c r="AW105" s="296"/>
      <c r="AX105" s="296"/>
      <c r="AY105" s="296"/>
      <c r="AZ105" s="299"/>
      <c r="BA105" s="293"/>
      <c r="BB105" s="293"/>
      <c r="BC105" s="296"/>
      <c r="BD105" s="299"/>
      <c r="BE105" s="293"/>
      <c r="BF105" s="293"/>
      <c r="BG105" s="296"/>
      <c r="BH105" s="293"/>
      <c r="BI105" s="293"/>
      <c r="BJ105" s="296"/>
      <c r="BK105" s="296"/>
      <c r="BL105" s="299"/>
      <c r="BM105" s="293"/>
      <c r="BN105" s="293"/>
      <c r="BO105" s="296"/>
      <c r="BP105" s="299"/>
      <c r="BQ105" s="293"/>
      <c r="BR105" s="293"/>
      <c r="BS105" s="296"/>
      <c r="BT105" s="293"/>
      <c r="BU105" s="302"/>
    </row>
    <row r="106" spans="1:73" s="99" customFormat="1" ht="60" customHeight="1" x14ac:dyDescent="0.3">
      <c r="A106" s="93">
        <v>103</v>
      </c>
      <c r="B106" s="93">
        <v>60753</v>
      </c>
      <c r="C106" s="95" t="s">
        <v>84</v>
      </c>
      <c r="D106" s="95" t="s">
        <v>81</v>
      </c>
      <c r="E106" s="95">
        <v>40000</v>
      </c>
      <c r="F106" s="93">
        <v>0.56000000000000005</v>
      </c>
      <c r="G106" s="96">
        <v>0.1</v>
      </c>
      <c r="H106" s="96">
        <v>8.6000000000000007E-2</v>
      </c>
      <c r="I106" s="96">
        <v>8.3000000000000004E-2</v>
      </c>
      <c r="J106" s="96">
        <v>7.8E-2</v>
      </c>
      <c r="K106" s="96">
        <v>7.1000000000000008E-2</v>
      </c>
      <c r="L106" s="96">
        <v>7.0000000000000007E-2</v>
      </c>
      <c r="M106" s="96">
        <v>5.2999999999999999E-2</v>
      </c>
      <c r="N106" s="96" t="str">
        <f t="shared" si="43"/>
        <v>0.1,0.086,0.083,0.078,0.071,0.07,0.053</v>
      </c>
      <c r="O106" s="96" t="s">
        <v>59</v>
      </c>
      <c r="P106" s="96"/>
      <c r="Q106" s="94">
        <f t="shared" si="15"/>
        <v>60753</v>
      </c>
      <c r="R106" s="95">
        <f t="shared" si="57"/>
        <v>251</v>
      </c>
      <c r="S106" s="96">
        <f t="shared" si="12"/>
        <v>1.7000000000000001E-2</v>
      </c>
      <c r="T106" s="95"/>
      <c r="U106" s="95"/>
      <c r="V106" s="95"/>
      <c r="W106" s="97"/>
      <c r="X106" s="97"/>
      <c r="Y106" s="96"/>
      <c r="Z106" s="97"/>
      <c r="AA106" s="96"/>
      <c r="AB106" s="93">
        <v>0.35</v>
      </c>
      <c r="AC106" s="93">
        <v>0.35</v>
      </c>
      <c r="AD106" s="93">
        <v>0.35</v>
      </c>
      <c r="AE106" s="93" t="s">
        <v>60</v>
      </c>
      <c r="AF106" s="93">
        <f t="shared" si="47"/>
        <v>142.78</v>
      </c>
      <c r="AG106" s="93">
        <f t="shared" si="48"/>
        <v>174.48</v>
      </c>
      <c r="AH106" s="95" t="str">
        <f t="shared" si="49"/>
        <v>142.78 174.48</v>
      </c>
      <c r="AI106" s="153">
        <v>5.4</v>
      </c>
      <c r="AJ106" s="98">
        <f t="shared" si="50"/>
        <v>46.62</v>
      </c>
      <c r="AK106" s="98">
        <f t="shared" si="51"/>
        <v>56.97</v>
      </c>
      <c r="AL106" s="95" t="str">
        <f t="shared" si="52"/>
        <v>46.62 56.97</v>
      </c>
      <c r="AM106" s="95">
        <v>150</v>
      </c>
      <c r="AN106" s="95">
        <v>430</v>
      </c>
      <c r="AO106" s="102">
        <v>2398.4</v>
      </c>
      <c r="AP106" s="102">
        <v>173.9</v>
      </c>
      <c r="AQ106" s="102">
        <v>56.9</v>
      </c>
      <c r="AR106" s="95">
        <v>32.9</v>
      </c>
      <c r="AS106" s="96">
        <f t="shared" si="53"/>
        <v>0.91263103148870328</v>
      </c>
      <c r="AT106" s="98">
        <f t="shared" si="54"/>
        <v>2188.8542659225059</v>
      </c>
      <c r="AU106" s="98">
        <f t="shared" si="55"/>
        <v>124.60439700000001</v>
      </c>
      <c r="AV106" s="98">
        <f t="shared" si="56"/>
        <v>40.211260000000003</v>
      </c>
      <c r="AW106" s="297"/>
      <c r="AX106" s="297"/>
      <c r="AY106" s="297"/>
      <c r="AZ106" s="300"/>
      <c r="BA106" s="294"/>
      <c r="BB106" s="294"/>
      <c r="BC106" s="297"/>
      <c r="BD106" s="300"/>
      <c r="BE106" s="294"/>
      <c r="BF106" s="294"/>
      <c r="BG106" s="297"/>
      <c r="BH106" s="294"/>
      <c r="BI106" s="294"/>
      <c r="BJ106" s="297"/>
      <c r="BK106" s="297"/>
      <c r="BL106" s="300"/>
      <c r="BM106" s="294"/>
      <c r="BN106" s="294"/>
      <c r="BO106" s="297"/>
      <c r="BP106" s="300"/>
      <c r="BQ106" s="294"/>
      <c r="BR106" s="294"/>
      <c r="BS106" s="297"/>
      <c r="BT106" s="294"/>
      <c r="BU106" s="303"/>
    </row>
    <row r="107" spans="1:73" s="99" customFormat="1" ht="60" customHeight="1" x14ac:dyDescent="0.3">
      <c r="A107" s="93">
        <v>104</v>
      </c>
      <c r="B107" s="93">
        <v>61007</v>
      </c>
      <c r="C107" s="95" t="s">
        <v>12</v>
      </c>
      <c r="D107" s="95" t="s">
        <v>83</v>
      </c>
      <c r="E107" s="95">
        <v>40000</v>
      </c>
      <c r="F107" s="93">
        <v>0.56000000000000005</v>
      </c>
      <c r="G107" s="96">
        <v>0.21</v>
      </c>
      <c r="H107" s="96">
        <v>0.185</v>
      </c>
      <c r="I107" s="96">
        <v>0.16</v>
      </c>
      <c r="J107" s="96">
        <v>0.126</v>
      </c>
      <c r="K107" s="96">
        <v>0.09</v>
      </c>
      <c r="L107" s="96">
        <v>7.5999999999999998E-2</v>
      </c>
      <c r="M107" s="96">
        <v>5.7000000000000002E-2</v>
      </c>
      <c r="N107" s="96" t="str">
        <f t="shared" si="43"/>
        <v>0.21,0.185,0.16,0.126,0.09,0.076,0.057</v>
      </c>
      <c r="O107" s="96" t="s">
        <v>59</v>
      </c>
      <c r="P107" s="96"/>
      <c r="Q107" s="94">
        <f t="shared" si="15"/>
        <v>61007</v>
      </c>
      <c r="R107" s="95">
        <f t="shared" si="57"/>
        <v>254</v>
      </c>
      <c r="S107" s="96">
        <f t="shared" si="12"/>
        <v>4.9999999999999989E-2</v>
      </c>
      <c r="T107" s="95"/>
      <c r="U107" s="95"/>
      <c r="V107" s="95"/>
      <c r="W107" s="97"/>
      <c r="X107" s="97"/>
      <c r="Y107" s="96"/>
      <c r="Z107" s="97"/>
      <c r="AA107" s="96"/>
      <c r="AB107" s="93">
        <v>0.35</v>
      </c>
      <c r="AC107" s="93">
        <v>0.35</v>
      </c>
      <c r="AD107" s="93">
        <v>0.35</v>
      </c>
      <c r="AE107" s="93" t="s">
        <v>60</v>
      </c>
      <c r="AF107" s="93">
        <f t="shared" si="47"/>
        <v>219.84</v>
      </c>
      <c r="AG107" s="93">
        <f t="shared" si="48"/>
        <v>268.69</v>
      </c>
      <c r="AH107" s="95" t="str">
        <f t="shared" si="49"/>
        <v>219.84 268.69</v>
      </c>
      <c r="AI107" s="153">
        <v>10.6</v>
      </c>
      <c r="AJ107" s="98">
        <f t="shared" si="50"/>
        <v>71.78</v>
      </c>
      <c r="AK107" s="98">
        <f t="shared" si="51"/>
        <v>87.73</v>
      </c>
      <c r="AL107" s="95" t="str">
        <f t="shared" si="52"/>
        <v>71.78 87.73</v>
      </c>
      <c r="AM107" s="95">
        <v>150</v>
      </c>
      <c r="AN107" s="95">
        <v>430</v>
      </c>
      <c r="AO107" s="102">
        <v>2396.8000000000002</v>
      </c>
      <c r="AP107" s="102">
        <v>268.10000000000002</v>
      </c>
      <c r="AQ107" s="102">
        <v>87.7</v>
      </c>
      <c r="AR107" s="95">
        <v>31.2</v>
      </c>
      <c r="AS107" s="96">
        <f t="shared" si="53"/>
        <v>0.84902716870907591</v>
      </c>
      <c r="AT107" s="98">
        <f t="shared" si="54"/>
        <v>2034.9483179619133</v>
      </c>
      <c r="AU107" s="98">
        <f t="shared" si="55"/>
        <v>202.394757</v>
      </c>
      <c r="AV107" s="98">
        <f t="shared" si="56"/>
        <v>66.557580000000002</v>
      </c>
      <c r="AW107" s="295">
        <v>2026.7</v>
      </c>
      <c r="AX107" s="295">
        <v>202.4</v>
      </c>
      <c r="AY107" s="295">
        <v>66.5</v>
      </c>
      <c r="AZ107" s="298">
        <v>2.252E-4</v>
      </c>
      <c r="BA107" s="292">
        <f>AZ107*10^6</f>
        <v>225.2</v>
      </c>
      <c r="BB107" s="292">
        <f>(1/($BJ$107*10^6/(0.711*10^-4*(1/AW107)^0.854))^(1/3.89))*10^6</f>
        <v>137.87089685346234</v>
      </c>
      <c r="BC107" s="295" t="str">
        <f>IF(BA107&lt;BB107,"Safe","Unsafe")</f>
        <v>Unsafe</v>
      </c>
      <c r="BD107" s="298">
        <v>3.4769999999999999E-4</v>
      </c>
      <c r="BE107" s="292">
        <f>BD107*10^6</f>
        <v>347.7</v>
      </c>
      <c r="BF107" s="292">
        <f>(1/((($BJ$107*10^6/(1.41*10^-8)))^(1/4.5337)))*10^6</f>
        <v>311.73824823485893</v>
      </c>
      <c r="BG107" s="295" t="str">
        <f>IF(BE107&lt;BF107,"Safe","Unsafe")</f>
        <v>Unsafe</v>
      </c>
      <c r="BH107" s="301">
        <f>(0.711*10^-4*(1/AZ107)^3.89*(1/AW107)^0.854)/10^6</f>
        <v>16.458125635496856</v>
      </c>
      <c r="BI107" s="301">
        <f>(1.41*10^-8*(1/BD107)^4.5337)/10^6</f>
        <v>67.664270893974816</v>
      </c>
      <c r="BJ107" s="304">
        <v>111</v>
      </c>
      <c r="BK107" s="304">
        <v>90</v>
      </c>
      <c r="BL107" s="298">
        <v>1.3310000000000001E-4</v>
      </c>
      <c r="BM107" s="292">
        <f>BL107*10^6</f>
        <v>133.10000000000002</v>
      </c>
      <c r="BN107" s="292">
        <f>BB107</f>
        <v>137.87089685346234</v>
      </c>
      <c r="BO107" s="295" t="str">
        <f>IF(BM107&lt;BN107,"Safe","Unsafe")</f>
        <v>Safe</v>
      </c>
      <c r="BP107" s="298">
        <v>2.163E-4</v>
      </c>
      <c r="BQ107" s="292">
        <f>BP107*10^6</f>
        <v>216.3</v>
      </c>
      <c r="BR107" s="292">
        <f>BF107</f>
        <v>311.73824823485893</v>
      </c>
      <c r="BS107" s="295" t="str">
        <f>IF(BQ107&lt;BR107,"Safe","Unsafe")</f>
        <v>Safe</v>
      </c>
      <c r="BT107" s="301">
        <f>(0.711*10^-4*(1/BL107)^3.89*(1/AW107)^0.854)/10^6</f>
        <v>127.29717320218737</v>
      </c>
      <c r="BU107" s="301">
        <f>(1.41*10^-8*(1/BP107)^4.5337)/10^6</f>
        <v>582.06752618837652</v>
      </c>
    </row>
    <row r="108" spans="1:73" s="99" customFormat="1" ht="60" customHeight="1" x14ac:dyDescent="0.3">
      <c r="A108" s="93">
        <v>105</v>
      </c>
      <c r="B108" s="93">
        <v>61293</v>
      </c>
      <c r="C108" s="95" t="s">
        <v>84</v>
      </c>
      <c r="D108" s="95" t="s">
        <v>81</v>
      </c>
      <c r="E108" s="95">
        <v>40000</v>
      </c>
      <c r="F108" s="93">
        <v>0.56000000000000005</v>
      </c>
      <c r="G108" s="96">
        <v>0.21099999999999999</v>
      </c>
      <c r="H108" s="96">
        <v>0.20300000000000001</v>
      </c>
      <c r="I108" s="96">
        <v>0.17399999999999999</v>
      </c>
      <c r="J108" s="96">
        <v>0.14399999999999999</v>
      </c>
      <c r="K108" s="96">
        <v>0.11</v>
      </c>
      <c r="L108" s="96">
        <v>9.4E-2</v>
      </c>
      <c r="M108" s="96">
        <v>7.2999999999999995E-2</v>
      </c>
      <c r="N108" s="96" t="str">
        <f t="shared" si="43"/>
        <v>0.211,0.203,0.174,0.144,0.11,0.094,0.073</v>
      </c>
      <c r="O108" s="96" t="s">
        <v>59</v>
      </c>
      <c r="P108" s="96"/>
      <c r="Q108" s="94">
        <f t="shared" si="15"/>
        <v>61293</v>
      </c>
      <c r="R108" s="95">
        <f t="shared" si="57"/>
        <v>286</v>
      </c>
      <c r="S108" s="96">
        <f t="shared" si="12"/>
        <v>3.7000000000000005E-2</v>
      </c>
      <c r="T108" s="95"/>
      <c r="U108" s="95"/>
      <c r="V108" s="95"/>
      <c r="W108" s="97"/>
      <c r="X108" s="97"/>
      <c r="Y108" s="96"/>
      <c r="Z108" s="97"/>
      <c r="AA108" s="96"/>
      <c r="AB108" s="93">
        <v>0.35</v>
      </c>
      <c r="AC108" s="93">
        <v>0.35</v>
      </c>
      <c r="AD108" s="93">
        <v>0.35</v>
      </c>
      <c r="AE108" s="93" t="s">
        <v>60</v>
      </c>
      <c r="AF108" s="93">
        <f t="shared" si="47"/>
        <v>219.84</v>
      </c>
      <c r="AG108" s="93">
        <f t="shared" si="48"/>
        <v>268.69</v>
      </c>
      <c r="AH108" s="95" t="str">
        <f t="shared" si="49"/>
        <v>219.84 268.69</v>
      </c>
      <c r="AI108" s="153">
        <v>10.6</v>
      </c>
      <c r="AJ108" s="98">
        <f t="shared" si="50"/>
        <v>71.78</v>
      </c>
      <c r="AK108" s="98">
        <f t="shared" si="51"/>
        <v>87.73</v>
      </c>
      <c r="AL108" s="95" t="str">
        <f t="shared" si="52"/>
        <v>71.78 87.73</v>
      </c>
      <c r="AM108" s="95">
        <v>150</v>
      </c>
      <c r="AN108" s="95">
        <v>430</v>
      </c>
      <c r="AO108" s="102">
        <v>2396.8000000000002</v>
      </c>
      <c r="AP108" s="102">
        <v>268.10000000000002</v>
      </c>
      <c r="AQ108" s="102">
        <v>87.6</v>
      </c>
      <c r="AR108" s="95">
        <v>32.700000000000003</v>
      </c>
      <c r="AS108" s="96">
        <f t="shared" si="53"/>
        <v>0.90484047146996671</v>
      </c>
      <c r="AT108" s="98">
        <f t="shared" si="54"/>
        <v>2168.7216420192162</v>
      </c>
      <c r="AU108" s="98">
        <f t="shared" si="55"/>
        <v>202.394757</v>
      </c>
      <c r="AV108" s="98">
        <f t="shared" si="56"/>
        <v>66.472040000000007</v>
      </c>
      <c r="AW108" s="296"/>
      <c r="AX108" s="296"/>
      <c r="AY108" s="296"/>
      <c r="AZ108" s="299"/>
      <c r="BA108" s="293"/>
      <c r="BB108" s="293"/>
      <c r="BC108" s="296"/>
      <c r="BD108" s="299"/>
      <c r="BE108" s="293"/>
      <c r="BF108" s="293"/>
      <c r="BG108" s="296"/>
      <c r="BH108" s="302"/>
      <c r="BI108" s="302"/>
      <c r="BJ108" s="305"/>
      <c r="BK108" s="305"/>
      <c r="BL108" s="299"/>
      <c r="BM108" s="293"/>
      <c r="BN108" s="293"/>
      <c r="BO108" s="296"/>
      <c r="BP108" s="299"/>
      <c r="BQ108" s="293"/>
      <c r="BR108" s="293"/>
      <c r="BS108" s="296"/>
      <c r="BT108" s="302"/>
      <c r="BU108" s="302"/>
    </row>
    <row r="109" spans="1:73" s="99" customFormat="1" ht="60" customHeight="1" x14ac:dyDescent="0.3">
      <c r="A109" s="93">
        <v>106</v>
      </c>
      <c r="B109" s="93">
        <v>61509</v>
      </c>
      <c r="C109" s="95" t="s">
        <v>12</v>
      </c>
      <c r="D109" s="95" t="s">
        <v>83</v>
      </c>
      <c r="E109" s="95">
        <v>40000</v>
      </c>
      <c r="F109" s="93">
        <v>0.56000000000000005</v>
      </c>
      <c r="G109" s="96">
        <v>0.22800000000000001</v>
      </c>
      <c r="H109" s="96">
        <v>0.20300000000000001</v>
      </c>
      <c r="I109" s="96">
        <v>0.16800000000000001</v>
      </c>
      <c r="J109" s="96">
        <v>0.13500000000000001</v>
      </c>
      <c r="K109" s="96">
        <v>0.1</v>
      </c>
      <c r="L109" s="96">
        <v>8.6000000000000007E-2</v>
      </c>
      <c r="M109" s="96">
        <v>6.5000000000000002E-2</v>
      </c>
      <c r="N109" s="96" t="str">
        <f t="shared" si="43"/>
        <v>0.228,0.203,0.168,0.135,0.1,0.086,0.065</v>
      </c>
      <c r="O109" s="96" t="s">
        <v>59</v>
      </c>
      <c r="P109" s="96"/>
      <c r="Q109" s="94">
        <f t="shared" si="15"/>
        <v>61509</v>
      </c>
      <c r="R109" s="95">
        <f t="shared" si="57"/>
        <v>216</v>
      </c>
      <c r="S109" s="96">
        <f t="shared" si="12"/>
        <v>0.06</v>
      </c>
      <c r="T109" s="95"/>
      <c r="U109" s="95"/>
      <c r="V109" s="95"/>
      <c r="W109" s="97"/>
      <c r="X109" s="97"/>
      <c r="Y109" s="96"/>
      <c r="Z109" s="97"/>
      <c r="AA109" s="96"/>
      <c r="AB109" s="93">
        <v>0.35</v>
      </c>
      <c r="AC109" s="93">
        <v>0.35</v>
      </c>
      <c r="AD109" s="93">
        <v>0.35</v>
      </c>
      <c r="AE109" s="93" t="s">
        <v>60</v>
      </c>
      <c r="AF109" s="93">
        <f t="shared" si="47"/>
        <v>219.84</v>
      </c>
      <c r="AG109" s="93">
        <f t="shared" si="48"/>
        <v>268.69</v>
      </c>
      <c r="AH109" s="95" t="str">
        <f t="shared" si="49"/>
        <v>219.84 268.69</v>
      </c>
      <c r="AI109" s="153">
        <v>10.6</v>
      </c>
      <c r="AJ109" s="98">
        <f t="shared" si="50"/>
        <v>71.78</v>
      </c>
      <c r="AK109" s="98">
        <f t="shared" si="51"/>
        <v>87.73</v>
      </c>
      <c r="AL109" s="95" t="str">
        <f t="shared" si="52"/>
        <v>71.78 87.73</v>
      </c>
      <c r="AM109" s="95">
        <v>150</v>
      </c>
      <c r="AN109" s="95">
        <v>430</v>
      </c>
      <c r="AO109" s="102">
        <v>2372.6</v>
      </c>
      <c r="AP109" s="102">
        <v>268.7</v>
      </c>
      <c r="AQ109" s="102">
        <v>87.7</v>
      </c>
      <c r="AR109" s="95">
        <v>31.2</v>
      </c>
      <c r="AS109" s="96">
        <f t="shared" si="53"/>
        <v>0.84902716870907591</v>
      </c>
      <c r="AT109" s="98">
        <f t="shared" si="54"/>
        <v>2014.4018604791534</v>
      </c>
      <c r="AU109" s="98">
        <f t="shared" si="55"/>
        <v>202.87317300000001</v>
      </c>
      <c r="AV109" s="98">
        <f t="shared" si="56"/>
        <v>66.557580000000002</v>
      </c>
      <c r="AW109" s="296"/>
      <c r="AX109" s="296"/>
      <c r="AY109" s="296"/>
      <c r="AZ109" s="299"/>
      <c r="BA109" s="293"/>
      <c r="BB109" s="293"/>
      <c r="BC109" s="296"/>
      <c r="BD109" s="299"/>
      <c r="BE109" s="293"/>
      <c r="BF109" s="293"/>
      <c r="BG109" s="296"/>
      <c r="BH109" s="302"/>
      <c r="BI109" s="302"/>
      <c r="BJ109" s="305"/>
      <c r="BK109" s="305"/>
      <c r="BL109" s="299"/>
      <c r="BM109" s="293"/>
      <c r="BN109" s="293"/>
      <c r="BO109" s="296"/>
      <c r="BP109" s="299"/>
      <c r="BQ109" s="293"/>
      <c r="BR109" s="293"/>
      <c r="BS109" s="296"/>
      <c r="BT109" s="302"/>
      <c r="BU109" s="302"/>
    </row>
    <row r="110" spans="1:73" s="99" customFormat="1" ht="60" customHeight="1" x14ac:dyDescent="0.3">
      <c r="A110" s="93">
        <v>107</v>
      </c>
      <c r="B110" s="93">
        <v>61754</v>
      </c>
      <c r="C110" s="95" t="s">
        <v>84</v>
      </c>
      <c r="D110" s="95" t="s">
        <v>81</v>
      </c>
      <c r="E110" s="95">
        <v>40000</v>
      </c>
      <c r="F110" s="93">
        <v>0.56000000000000005</v>
      </c>
      <c r="G110" s="96">
        <v>0.32100000000000001</v>
      </c>
      <c r="H110" s="96">
        <v>0.27800000000000002</v>
      </c>
      <c r="I110" s="96">
        <v>0.222</v>
      </c>
      <c r="J110" s="96">
        <v>0.16900000000000001</v>
      </c>
      <c r="K110" s="96">
        <v>0.115</v>
      </c>
      <c r="L110" s="96">
        <v>9.6000000000000002E-2</v>
      </c>
      <c r="M110" s="96">
        <v>7.2999999999999995E-2</v>
      </c>
      <c r="N110" s="96" t="str">
        <f t="shared" si="43"/>
        <v>0.321,0.278,0.222,0.169,0.115,0.096,0.073</v>
      </c>
      <c r="O110" s="96" t="s">
        <v>59</v>
      </c>
      <c r="P110" s="96"/>
      <c r="Q110" s="94">
        <f t="shared" si="15"/>
        <v>61754</v>
      </c>
      <c r="R110" s="95">
        <f t="shared" si="57"/>
        <v>245</v>
      </c>
      <c r="S110" s="96">
        <f t="shared" si="12"/>
        <v>9.9000000000000005E-2</v>
      </c>
      <c r="T110" s="95"/>
      <c r="U110" s="95"/>
      <c r="V110" s="95"/>
      <c r="W110" s="97"/>
      <c r="X110" s="97"/>
      <c r="Y110" s="96"/>
      <c r="Z110" s="97"/>
      <c r="AA110" s="96"/>
      <c r="AB110" s="93">
        <v>0.35</v>
      </c>
      <c r="AC110" s="93">
        <v>0.35</v>
      </c>
      <c r="AD110" s="93">
        <v>0.35</v>
      </c>
      <c r="AE110" s="93" t="s">
        <v>60</v>
      </c>
      <c r="AF110" s="93">
        <f t="shared" si="47"/>
        <v>219.84</v>
      </c>
      <c r="AG110" s="93">
        <f t="shared" si="48"/>
        <v>268.69</v>
      </c>
      <c r="AH110" s="95" t="str">
        <f t="shared" si="49"/>
        <v>219.84 268.69</v>
      </c>
      <c r="AI110" s="153">
        <v>10.6</v>
      </c>
      <c r="AJ110" s="98">
        <f t="shared" si="50"/>
        <v>71.78</v>
      </c>
      <c r="AK110" s="98">
        <f t="shared" si="51"/>
        <v>87.73</v>
      </c>
      <c r="AL110" s="95" t="str">
        <f t="shared" si="52"/>
        <v>71.78 87.73</v>
      </c>
      <c r="AM110" s="95">
        <v>150</v>
      </c>
      <c r="AN110" s="95">
        <v>430</v>
      </c>
      <c r="AO110" s="102">
        <v>2382.3000000000002</v>
      </c>
      <c r="AP110" s="102">
        <v>268.2</v>
      </c>
      <c r="AQ110" s="102">
        <v>87.7</v>
      </c>
      <c r="AR110" s="95">
        <v>32.6</v>
      </c>
      <c r="AS110" s="96">
        <f t="shared" si="53"/>
        <v>0.90097727372520275</v>
      </c>
      <c r="AT110" s="98">
        <f t="shared" si="54"/>
        <v>2146.3981591955508</v>
      </c>
      <c r="AU110" s="98">
        <f t="shared" si="55"/>
        <v>202.47450800000001</v>
      </c>
      <c r="AV110" s="98">
        <f t="shared" si="56"/>
        <v>66.557580000000002</v>
      </c>
      <c r="AW110" s="297"/>
      <c r="AX110" s="297"/>
      <c r="AY110" s="297"/>
      <c r="AZ110" s="300"/>
      <c r="BA110" s="294"/>
      <c r="BB110" s="294"/>
      <c r="BC110" s="297"/>
      <c r="BD110" s="300"/>
      <c r="BE110" s="294"/>
      <c r="BF110" s="294"/>
      <c r="BG110" s="297"/>
      <c r="BH110" s="303"/>
      <c r="BI110" s="303"/>
      <c r="BJ110" s="306"/>
      <c r="BK110" s="306"/>
      <c r="BL110" s="300"/>
      <c r="BM110" s="294"/>
      <c r="BN110" s="294"/>
      <c r="BO110" s="297"/>
      <c r="BP110" s="300"/>
      <c r="BQ110" s="294"/>
      <c r="BR110" s="294"/>
      <c r="BS110" s="297"/>
      <c r="BT110" s="303"/>
      <c r="BU110" s="303"/>
    </row>
    <row r="111" spans="1:73" s="99" customFormat="1" ht="60" customHeight="1" x14ac:dyDescent="0.3">
      <c r="A111" s="93">
        <v>108</v>
      </c>
      <c r="B111" s="93">
        <v>62008</v>
      </c>
      <c r="C111" s="95" t="s">
        <v>12</v>
      </c>
      <c r="D111" s="95" t="s">
        <v>83</v>
      </c>
      <c r="E111" s="95">
        <v>40000</v>
      </c>
      <c r="F111" s="93">
        <v>0.56000000000000005</v>
      </c>
      <c r="G111" s="96">
        <v>0.34200000000000003</v>
      </c>
      <c r="H111" s="96">
        <v>0.32400000000000001</v>
      </c>
      <c r="I111" s="96">
        <v>0.27900000000000003</v>
      </c>
      <c r="J111" s="96">
        <v>0.22700000000000001</v>
      </c>
      <c r="K111" s="96">
        <v>0.16800000000000001</v>
      </c>
      <c r="L111" s="96">
        <v>0.14100000000000001</v>
      </c>
      <c r="M111" s="96">
        <v>0.111</v>
      </c>
      <c r="N111" s="96" t="str">
        <f t="shared" si="43"/>
        <v>0.342,0.324,0.279,0.227,0.168,0.141,0.111</v>
      </c>
      <c r="O111" s="96" t="s">
        <v>59</v>
      </c>
      <c r="P111" s="96"/>
      <c r="Q111" s="94">
        <f t="shared" ref="Q111:Q149" si="78">+B111</f>
        <v>62008</v>
      </c>
      <c r="R111" s="95">
        <f t="shared" si="57"/>
        <v>254</v>
      </c>
      <c r="S111" s="96">
        <f t="shared" ref="S111:S113" si="79">+G111-I111</f>
        <v>6.3E-2</v>
      </c>
      <c r="T111" s="95"/>
      <c r="U111" s="95"/>
      <c r="V111" s="95"/>
      <c r="W111" s="97"/>
      <c r="X111" s="97"/>
      <c r="Y111" s="96"/>
      <c r="Z111" s="97"/>
      <c r="AA111" s="96"/>
      <c r="AB111" s="93">
        <v>0.35</v>
      </c>
      <c r="AC111" s="93">
        <v>0.35</v>
      </c>
      <c r="AD111" s="93">
        <v>0.35</v>
      </c>
      <c r="AE111" s="93" t="s">
        <v>60</v>
      </c>
      <c r="AF111" s="93">
        <f t="shared" si="47"/>
        <v>239.26</v>
      </c>
      <c r="AG111" s="93">
        <f t="shared" si="48"/>
        <v>292.42</v>
      </c>
      <c r="AH111" s="95" t="str">
        <f t="shared" si="49"/>
        <v>239.26 292.42</v>
      </c>
      <c r="AI111" s="153">
        <v>12.1</v>
      </c>
      <c r="AJ111" s="98">
        <f t="shared" si="50"/>
        <v>78.12</v>
      </c>
      <c r="AK111" s="98">
        <f t="shared" si="51"/>
        <v>95.48</v>
      </c>
      <c r="AL111" s="95" t="str">
        <f t="shared" si="52"/>
        <v>78.12 95.48</v>
      </c>
      <c r="AM111" s="95">
        <v>150</v>
      </c>
      <c r="AN111" s="95">
        <v>430</v>
      </c>
      <c r="AO111" s="102">
        <v>2388.6999999999998</v>
      </c>
      <c r="AP111" s="102">
        <v>289.10000000000002</v>
      </c>
      <c r="AQ111" s="102">
        <v>86</v>
      </c>
      <c r="AR111" s="95">
        <v>31.2</v>
      </c>
      <c r="AS111" s="96">
        <f t="shared" si="53"/>
        <v>0.84902716870907591</v>
      </c>
      <c r="AT111" s="98">
        <f t="shared" si="54"/>
        <v>2028.0711978953696</v>
      </c>
      <c r="AU111" s="98">
        <f t="shared" si="55"/>
        <v>219.010797</v>
      </c>
      <c r="AV111" s="98">
        <f t="shared" si="56"/>
        <v>65.103400000000008</v>
      </c>
      <c r="AW111" s="295">
        <v>2031.4</v>
      </c>
      <c r="AX111" s="295">
        <v>209.5</v>
      </c>
      <c r="AY111" s="295">
        <v>69.099999999999994</v>
      </c>
      <c r="AZ111" s="298">
        <v>2.2100000000000001E-4</v>
      </c>
      <c r="BA111" s="292">
        <f>AZ111*10^6</f>
        <v>221</v>
      </c>
      <c r="BB111" s="292">
        <f>(1/($BJ$111*10^6/(0.711*10^-4*(1/AW111)^0.854))^(1/3.89))*10^6</f>
        <v>137.80080367522589</v>
      </c>
      <c r="BC111" s="295" t="str">
        <f>IF(BA111&lt;BB111,"Safe","Unsafe")</f>
        <v>Unsafe</v>
      </c>
      <c r="BD111" s="298">
        <v>3.3740000000000002E-4</v>
      </c>
      <c r="BE111" s="292">
        <f>BD111*10^6</f>
        <v>337.40000000000003</v>
      </c>
      <c r="BF111" s="292">
        <f>(1/((($BJ$111*10^6/(1.41*10^-8)))^(1/4.5337)))*10^6</f>
        <v>311.73824823485893</v>
      </c>
      <c r="BG111" s="295" t="str">
        <f>IF(BE111&lt;BF111,"Safe","Unsafe")</f>
        <v>Unsafe</v>
      </c>
      <c r="BH111" s="301">
        <f>(0.711*10^-4*(1/AZ111)^3.89*(1/AW111)^0.854)/10^6</f>
        <v>17.673653793134736</v>
      </c>
      <c r="BI111" s="301">
        <f>(1.41*10^-8*(1/BD111)^4.5337)/10^6</f>
        <v>77.547494629312482</v>
      </c>
      <c r="BJ111" s="304">
        <v>111</v>
      </c>
      <c r="BK111" s="304">
        <v>90</v>
      </c>
      <c r="BL111" s="298">
        <v>1.3100000000000001E-4</v>
      </c>
      <c r="BM111" s="292">
        <f>BL111*10^6</f>
        <v>131</v>
      </c>
      <c r="BN111" s="292">
        <f>BB111</f>
        <v>137.80080367522589</v>
      </c>
      <c r="BO111" s="295" t="str">
        <f>IF(BM111&lt;BN111,"Safe","Unsafe")</f>
        <v>Safe</v>
      </c>
      <c r="BP111" s="298">
        <v>2.107E-4</v>
      </c>
      <c r="BQ111" s="292">
        <f>BP111*10^6</f>
        <v>210.7</v>
      </c>
      <c r="BR111" s="292">
        <f>BF111</f>
        <v>311.73824823485893</v>
      </c>
      <c r="BS111" s="295" t="str">
        <f>IF(BQ111&lt;BR111,"Safe","Unsafe")</f>
        <v>Safe</v>
      </c>
      <c r="BT111" s="301">
        <f>(0.711*10^-4*(1/BL111)^3.89*(1/AW111)^0.854)/10^6</f>
        <v>135.15339140868542</v>
      </c>
      <c r="BU111" s="301">
        <f>(1.41*10^-8*(1/BP111)^4.5337)/10^6</f>
        <v>655.57322472133956</v>
      </c>
    </row>
    <row r="112" spans="1:73" s="132" customFormat="1" ht="60" customHeight="1" x14ac:dyDescent="0.3">
      <c r="A112" s="126">
        <v>109</v>
      </c>
      <c r="B112" s="126">
        <v>62269</v>
      </c>
      <c r="C112" s="128" t="s">
        <v>84</v>
      </c>
      <c r="D112" s="128" t="s">
        <v>81</v>
      </c>
      <c r="E112" s="128">
        <v>40000</v>
      </c>
      <c r="F112" s="126">
        <v>0.56000000000000005</v>
      </c>
      <c r="G112" s="129">
        <v>0.32700000000000001</v>
      </c>
      <c r="H112" s="129">
        <v>0.252</v>
      </c>
      <c r="I112" s="129">
        <v>0.251</v>
      </c>
      <c r="J112" s="129">
        <v>0.16600000000000001</v>
      </c>
      <c r="K112" s="129">
        <v>0.12</v>
      </c>
      <c r="L112" s="129">
        <v>9.9000000000000005E-2</v>
      </c>
      <c r="M112" s="129">
        <v>6.8000000000000005E-2</v>
      </c>
      <c r="N112" s="129" t="str">
        <f t="shared" si="43"/>
        <v>0.327,0.252,0.251,0.166,0.12,0.099,0.068</v>
      </c>
      <c r="O112" s="129" t="s">
        <v>59</v>
      </c>
      <c r="P112" s="129"/>
      <c r="Q112" s="127">
        <f t="shared" si="78"/>
        <v>62269</v>
      </c>
      <c r="R112" s="128">
        <f t="shared" si="57"/>
        <v>261</v>
      </c>
      <c r="S112" s="129">
        <f t="shared" si="79"/>
        <v>7.6000000000000012E-2</v>
      </c>
      <c r="T112" s="128"/>
      <c r="U112" s="128"/>
      <c r="V112" s="128"/>
      <c r="W112" s="130"/>
      <c r="X112" s="130"/>
      <c r="Y112" s="129"/>
      <c r="Z112" s="130"/>
      <c r="AA112" s="129"/>
      <c r="AB112" s="126">
        <v>0.35</v>
      </c>
      <c r="AC112" s="126">
        <v>0.35</v>
      </c>
      <c r="AD112" s="126">
        <v>0.35</v>
      </c>
      <c r="AE112" s="126" t="s">
        <v>60</v>
      </c>
      <c r="AF112" s="126">
        <f t="shared" si="47"/>
        <v>239.26</v>
      </c>
      <c r="AG112" s="126">
        <f t="shared" si="48"/>
        <v>292.42</v>
      </c>
      <c r="AH112" s="128" t="str">
        <f t="shared" si="49"/>
        <v>239.26 292.42</v>
      </c>
      <c r="AI112" s="166">
        <v>12.1</v>
      </c>
      <c r="AJ112" s="131">
        <f t="shared" si="50"/>
        <v>78.12</v>
      </c>
      <c r="AK112" s="131">
        <f t="shared" si="51"/>
        <v>95.48</v>
      </c>
      <c r="AL112" s="128" t="str">
        <f t="shared" si="52"/>
        <v>78.12 95.48</v>
      </c>
      <c r="AM112" s="128">
        <v>150</v>
      </c>
      <c r="AN112" s="128">
        <v>430</v>
      </c>
      <c r="AO112" s="125">
        <v>2398.4</v>
      </c>
      <c r="AP112" s="125">
        <v>292.39999999999998</v>
      </c>
      <c r="AQ112" s="125">
        <v>95.5</v>
      </c>
      <c r="AR112" s="128">
        <v>32.5</v>
      </c>
      <c r="AS112" s="129">
        <f t="shared" si="53"/>
        <v>0.89713520599853391</v>
      </c>
      <c r="AT112" s="131">
        <f t="shared" si="54"/>
        <v>2151.6890780668837</v>
      </c>
      <c r="AU112" s="131">
        <f t="shared" si="55"/>
        <v>221.59783199999998</v>
      </c>
      <c r="AV112" s="131">
        <f t="shared" si="56"/>
        <v>73.229700000000008</v>
      </c>
      <c r="AW112" s="296"/>
      <c r="AX112" s="296"/>
      <c r="AY112" s="296"/>
      <c r="AZ112" s="299"/>
      <c r="BA112" s="293"/>
      <c r="BB112" s="293"/>
      <c r="BC112" s="296"/>
      <c r="BD112" s="299"/>
      <c r="BE112" s="293"/>
      <c r="BF112" s="293"/>
      <c r="BG112" s="296"/>
      <c r="BH112" s="302"/>
      <c r="BI112" s="302"/>
      <c r="BJ112" s="305"/>
      <c r="BK112" s="305"/>
      <c r="BL112" s="299"/>
      <c r="BM112" s="293"/>
      <c r="BN112" s="293"/>
      <c r="BO112" s="296"/>
      <c r="BP112" s="299"/>
      <c r="BQ112" s="293"/>
      <c r="BR112" s="293"/>
      <c r="BS112" s="296"/>
      <c r="BT112" s="302"/>
      <c r="BU112" s="302"/>
    </row>
    <row r="113" spans="1:74" s="99" customFormat="1" ht="60" customHeight="1" x14ac:dyDescent="0.3">
      <c r="A113" s="93">
        <v>110</v>
      </c>
      <c r="B113" s="93">
        <v>62521</v>
      </c>
      <c r="C113" s="95" t="s">
        <v>12</v>
      </c>
      <c r="D113" s="95" t="s">
        <v>83</v>
      </c>
      <c r="E113" s="95">
        <v>40000</v>
      </c>
      <c r="F113" s="93">
        <v>0.56000000000000005</v>
      </c>
      <c r="G113" s="96">
        <v>0.16900000000000001</v>
      </c>
      <c r="H113" s="96">
        <v>0.151</v>
      </c>
      <c r="I113" s="96">
        <v>0.127</v>
      </c>
      <c r="J113" s="96">
        <v>0.105</v>
      </c>
      <c r="K113" s="96">
        <v>0.08</v>
      </c>
      <c r="L113" s="96">
        <v>6.9000000000000006E-2</v>
      </c>
      <c r="M113" s="96">
        <v>5.3999999999999999E-2</v>
      </c>
      <c r="N113" s="96" t="str">
        <f t="shared" si="43"/>
        <v>0.169,0.151,0.127,0.105,0.08,0.069,0.054</v>
      </c>
      <c r="O113" s="96" t="s">
        <v>59</v>
      </c>
      <c r="P113" s="96"/>
      <c r="Q113" s="94">
        <f t="shared" si="78"/>
        <v>62521</v>
      </c>
      <c r="R113" s="95">
        <f t="shared" si="57"/>
        <v>252</v>
      </c>
      <c r="S113" s="96">
        <f t="shared" si="79"/>
        <v>4.200000000000001E-2</v>
      </c>
      <c r="T113" s="95"/>
      <c r="U113" s="95"/>
      <c r="V113" s="95"/>
      <c r="W113" s="97"/>
      <c r="X113" s="97"/>
      <c r="Y113" s="96"/>
      <c r="Z113" s="97"/>
      <c r="AA113" s="96"/>
      <c r="AB113" s="93">
        <v>0.35</v>
      </c>
      <c r="AC113" s="93">
        <v>0.35</v>
      </c>
      <c r="AD113" s="93">
        <v>0.35</v>
      </c>
      <c r="AE113" s="93" t="s">
        <v>60</v>
      </c>
      <c r="AF113" s="93">
        <f t="shared" si="47"/>
        <v>239.26</v>
      </c>
      <c r="AG113" s="93">
        <f t="shared" si="48"/>
        <v>292.42</v>
      </c>
      <c r="AH113" s="95" t="str">
        <f t="shared" si="49"/>
        <v>239.26 292.42</v>
      </c>
      <c r="AI113" s="153">
        <v>12.1</v>
      </c>
      <c r="AJ113" s="98">
        <f t="shared" si="50"/>
        <v>78.12</v>
      </c>
      <c r="AK113" s="98">
        <f t="shared" si="51"/>
        <v>95.48</v>
      </c>
      <c r="AL113" s="95" t="str">
        <f t="shared" si="52"/>
        <v>78.12 95.48</v>
      </c>
      <c r="AM113" s="95">
        <v>150</v>
      </c>
      <c r="AN113" s="95">
        <v>430</v>
      </c>
      <c r="AO113" s="102">
        <v>2395.1999999999998</v>
      </c>
      <c r="AP113" s="102">
        <v>292.2</v>
      </c>
      <c r="AQ113" s="102">
        <v>95.5</v>
      </c>
      <c r="AR113" s="95">
        <v>31.399999999999995</v>
      </c>
      <c r="AS113" s="96">
        <f t="shared" si="53"/>
        <v>0.8562139587706542</v>
      </c>
      <c r="AT113" s="98">
        <f t="shared" si="54"/>
        <v>2050.8036740474708</v>
      </c>
      <c r="AU113" s="98">
        <f t="shared" si="55"/>
        <v>221.44122800000002</v>
      </c>
      <c r="AV113" s="98">
        <f t="shared" si="56"/>
        <v>73.229700000000008</v>
      </c>
      <c r="AW113" s="296"/>
      <c r="AX113" s="296"/>
      <c r="AY113" s="296"/>
      <c r="AZ113" s="299"/>
      <c r="BA113" s="293"/>
      <c r="BB113" s="293"/>
      <c r="BC113" s="296"/>
      <c r="BD113" s="299"/>
      <c r="BE113" s="293"/>
      <c r="BF113" s="293"/>
      <c r="BG113" s="296"/>
      <c r="BH113" s="302"/>
      <c r="BI113" s="302"/>
      <c r="BJ113" s="305"/>
      <c r="BK113" s="305"/>
      <c r="BL113" s="299"/>
      <c r="BM113" s="293"/>
      <c r="BN113" s="293"/>
      <c r="BO113" s="296"/>
      <c r="BP113" s="299"/>
      <c r="BQ113" s="293"/>
      <c r="BR113" s="293"/>
      <c r="BS113" s="296"/>
      <c r="BT113" s="302"/>
      <c r="BU113" s="302"/>
    </row>
    <row r="114" spans="1:74" s="61" customFormat="1" ht="60" customHeight="1" x14ac:dyDescent="0.3">
      <c r="A114" s="126">
        <v>111</v>
      </c>
      <c r="B114" s="126">
        <v>62835</v>
      </c>
      <c r="C114" s="128" t="s">
        <v>84</v>
      </c>
      <c r="D114" s="168"/>
      <c r="E114" s="128">
        <v>40000</v>
      </c>
      <c r="F114" s="126">
        <v>0.56000000000000005</v>
      </c>
      <c r="G114" s="129">
        <v>0.377</v>
      </c>
      <c r="H114" s="129">
        <v>0.28000000000000003</v>
      </c>
      <c r="I114" s="129">
        <v>0.223</v>
      </c>
      <c r="J114" s="129">
        <v>0.17399999999999999</v>
      </c>
      <c r="K114" s="129">
        <v>0.11600000000000001</v>
      </c>
      <c r="L114" s="129">
        <v>9.7000000000000003E-2</v>
      </c>
      <c r="M114" s="129">
        <v>7.3999999999999996E-2</v>
      </c>
      <c r="N114" s="129" t="str">
        <f t="shared" si="43"/>
        <v>0.377,0.28,0.223,0.174,0.116,0.097,0.074</v>
      </c>
      <c r="O114" s="129" t="s">
        <v>59</v>
      </c>
      <c r="P114" s="129"/>
      <c r="Q114" s="127">
        <f t="shared" si="78"/>
        <v>62835</v>
      </c>
      <c r="R114" s="128">
        <f t="shared" si="57"/>
        <v>314</v>
      </c>
      <c r="S114" s="129"/>
      <c r="T114" s="128"/>
      <c r="U114" s="128"/>
      <c r="V114" s="128"/>
      <c r="W114" s="130"/>
      <c r="X114" s="130"/>
      <c r="Y114" s="129"/>
      <c r="Z114" s="130"/>
      <c r="AA114" s="129"/>
      <c r="AB114" s="126">
        <v>0.35</v>
      </c>
      <c r="AC114" s="126">
        <v>0.35</v>
      </c>
      <c r="AD114" s="126">
        <v>0.35</v>
      </c>
      <c r="AE114" s="126" t="s">
        <v>60</v>
      </c>
      <c r="AF114" s="126">
        <f t="shared" si="47"/>
        <v>239.26</v>
      </c>
      <c r="AG114" s="126">
        <f t="shared" si="48"/>
        <v>292.42</v>
      </c>
      <c r="AH114" s="128" t="str">
        <f t="shared" si="49"/>
        <v>239.26 292.42</v>
      </c>
      <c r="AI114" s="169">
        <v>12.1</v>
      </c>
      <c r="AJ114" s="131">
        <f t="shared" si="50"/>
        <v>78.12</v>
      </c>
      <c r="AK114" s="131">
        <f t="shared" si="51"/>
        <v>95.48</v>
      </c>
      <c r="AL114" s="128" t="str">
        <f t="shared" si="52"/>
        <v>78.12 95.48</v>
      </c>
      <c r="AM114" s="128">
        <v>150</v>
      </c>
      <c r="AN114" s="128">
        <v>430</v>
      </c>
      <c r="AO114" s="125">
        <v>2393.5</v>
      </c>
      <c r="AP114" s="125">
        <v>291.8</v>
      </c>
      <c r="AQ114" s="125">
        <v>95.5</v>
      </c>
      <c r="AR114" s="128">
        <v>32.4</v>
      </c>
      <c r="AS114" s="129">
        <f t="shared" si="53"/>
        <v>0.89331407742110669</v>
      </c>
      <c r="AT114" s="131">
        <f t="shared" si="54"/>
        <v>2138.147244307419</v>
      </c>
      <c r="AU114" s="131">
        <f t="shared" si="55"/>
        <v>221.12794800000003</v>
      </c>
      <c r="AV114" s="131">
        <f t="shared" si="56"/>
        <v>73.229700000000008</v>
      </c>
      <c r="AW114" s="296"/>
      <c r="AX114" s="296"/>
      <c r="AY114" s="296"/>
      <c r="AZ114" s="299"/>
      <c r="BA114" s="293"/>
      <c r="BB114" s="293"/>
      <c r="BC114" s="296"/>
      <c r="BD114" s="299"/>
      <c r="BE114" s="293"/>
      <c r="BF114" s="293"/>
      <c r="BG114" s="296"/>
      <c r="BH114" s="302"/>
      <c r="BI114" s="302"/>
      <c r="BJ114" s="305"/>
      <c r="BK114" s="305"/>
      <c r="BL114" s="299"/>
      <c r="BM114" s="293"/>
      <c r="BN114" s="293"/>
      <c r="BO114" s="296"/>
      <c r="BP114" s="299"/>
      <c r="BQ114" s="293"/>
      <c r="BR114" s="293"/>
      <c r="BS114" s="296"/>
      <c r="BT114" s="302"/>
      <c r="BU114" s="302"/>
    </row>
    <row r="115" spans="1:74" ht="60" customHeight="1" x14ac:dyDescent="0.3">
      <c r="A115" s="93">
        <v>112</v>
      </c>
      <c r="B115" s="93">
        <v>63011</v>
      </c>
      <c r="C115" s="95" t="s">
        <v>12</v>
      </c>
      <c r="D115" s="101"/>
      <c r="E115" s="95">
        <v>40000</v>
      </c>
      <c r="F115" s="93">
        <v>0.56000000000000005</v>
      </c>
      <c r="G115" s="96">
        <v>9.2999999999999999E-2</v>
      </c>
      <c r="H115" s="96">
        <v>8.5000000000000006E-2</v>
      </c>
      <c r="I115" s="96">
        <v>7.6999999999999999E-2</v>
      </c>
      <c r="J115" s="96">
        <v>6.9000000000000006E-2</v>
      </c>
      <c r="K115" s="96">
        <v>5.8000000000000003E-2</v>
      </c>
      <c r="L115" s="96">
        <v>0.05</v>
      </c>
      <c r="M115" s="96">
        <v>4.3000000000000003E-2</v>
      </c>
      <c r="N115" s="96" t="str">
        <f t="shared" si="43"/>
        <v>0.093,0.085,0.077,0.069,0.058,0.05,0.043</v>
      </c>
      <c r="O115" s="96" t="s">
        <v>59</v>
      </c>
      <c r="P115" s="96"/>
      <c r="Q115" s="94">
        <f t="shared" si="78"/>
        <v>63011</v>
      </c>
      <c r="R115" s="95">
        <f t="shared" si="57"/>
        <v>176</v>
      </c>
      <c r="S115" s="96"/>
      <c r="T115" s="95"/>
      <c r="U115" s="95"/>
      <c r="V115" s="95" t="e">
        <f>SUM(V4:V114)</f>
        <v>#REF!</v>
      </c>
      <c r="W115" s="97"/>
      <c r="X115" s="97"/>
      <c r="Y115" s="96"/>
      <c r="Z115" s="97"/>
      <c r="AA115" s="96"/>
      <c r="AB115" s="93">
        <v>0.35</v>
      </c>
      <c r="AC115" s="93">
        <v>0.35</v>
      </c>
      <c r="AD115" s="93">
        <v>0.35</v>
      </c>
      <c r="AE115" s="93" t="s">
        <v>60</v>
      </c>
      <c r="AF115" s="93">
        <f t="shared" si="47"/>
        <v>227.70999999999998</v>
      </c>
      <c r="AG115" s="93">
        <f t="shared" si="48"/>
        <v>278.3</v>
      </c>
      <c r="AH115" s="95" t="str">
        <f t="shared" si="49"/>
        <v>227.71 278.3</v>
      </c>
      <c r="AI115" s="105">
        <v>11.2</v>
      </c>
      <c r="AJ115" s="98">
        <f t="shared" si="50"/>
        <v>74.350000000000009</v>
      </c>
      <c r="AK115" s="98">
        <f t="shared" si="51"/>
        <v>90.87</v>
      </c>
      <c r="AL115" s="95" t="str">
        <f t="shared" si="52"/>
        <v>74.35 90.87</v>
      </c>
      <c r="AM115" s="95">
        <v>150</v>
      </c>
      <c r="AN115" s="95">
        <v>430</v>
      </c>
      <c r="AO115" s="102">
        <v>2385.5</v>
      </c>
      <c r="AP115" s="102">
        <v>277.89999999999998</v>
      </c>
      <c r="AQ115" s="102">
        <v>90.8</v>
      </c>
      <c r="AR115" s="95">
        <v>30.399999999999995</v>
      </c>
      <c r="AS115" s="96">
        <f t="shared" si="53"/>
        <v>0.82101290632857327</v>
      </c>
      <c r="AT115" s="98">
        <f t="shared" si="54"/>
        <v>1958.5262880468115</v>
      </c>
      <c r="AU115" s="98">
        <f t="shared" si="55"/>
        <v>210.181837</v>
      </c>
      <c r="AV115" s="98">
        <f t="shared" si="56"/>
        <v>69.209320000000005</v>
      </c>
      <c r="AW115" s="296"/>
      <c r="AX115" s="296"/>
      <c r="AY115" s="296"/>
      <c r="AZ115" s="299"/>
      <c r="BA115" s="293"/>
      <c r="BB115" s="293"/>
      <c r="BC115" s="296"/>
      <c r="BD115" s="299"/>
      <c r="BE115" s="293"/>
      <c r="BF115" s="293"/>
      <c r="BG115" s="296"/>
      <c r="BH115" s="302"/>
      <c r="BI115" s="302"/>
      <c r="BJ115" s="305"/>
      <c r="BK115" s="305"/>
      <c r="BL115" s="299"/>
      <c r="BM115" s="293"/>
      <c r="BN115" s="293"/>
      <c r="BO115" s="296"/>
      <c r="BP115" s="299"/>
      <c r="BQ115" s="293"/>
      <c r="BR115" s="293"/>
      <c r="BS115" s="296"/>
      <c r="BT115" s="302"/>
      <c r="BU115" s="302"/>
      <c r="BV115" s="255"/>
    </row>
    <row r="116" spans="1:74" ht="60" customHeight="1" x14ac:dyDescent="0.3">
      <c r="A116" s="93">
        <v>113</v>
      </c>
      <c r="B116" s="93">
        <v>63256</v>
      </c>
      <c r="C116" s="95" t="s">
        <v>84</v>
      </c>
      <c r="D116" s="101"/>
      <c r="E116" s="95">
        <v>40000</v>
      </c>
      <c r="F116" s="93">
        <v>0.56000000000000005</v>
      </c>
      <c r="G116" s="96">
        <v>0.08</v>
      </c>
      <c r="H116" s="96">
        <v>7.1000000000000008E-2</v>
      </c>
      <c r="I116" s="96">
        <v>6.2E-2</v>
      </c>
      <c r="J116" s="96">
        <v>5.2999999999999999E-2</v>
      </c>
      <c r="K116" s="96">
        <v>4.3999999999999997E-2</v>
      </c>
      <c r="L116" s="96">
        <v>3.6000000000000004E-2</v>
      </c>
      <c r="M116" s="96">
        <v>3.6000000000000004E-2</v>
      </c>
      <c r="N116" s="96" t="str">
        <f t="shared" si="43"/>
        <v>0.08,0.071,0.062,0.053,0.044,0.036,0.036</v>
      </c>
      <c r="O116" s="96" t="s">
        <v>59</v>
      </c>
      <c r="P116" s="96"/>
      <c r="Q116" s="94">
        <f t="shared" si="78"/>
        <v>63256</v>
      </c>
      <c r="R116" s="95">
        <f t="shared" si="57"/>
        <v>245</v>
      </c>
      <c r="S116" s="96"/>
      <c r="T116" s="95"/>
      <c r="U116" s="95"/>
      <c r="V116" s="95"/>
      <c r="W116" s="97"/>
      <c r="X116" s="97"/>
      <c r="Y116" s="96"/>
      <c r="Z116" s="97"/>
      <c r="AA116" s="96"/>
      <c r="AB116" s="93">
        <v>0.35</v>
      </c>
      <c r="AC116" s="93">
        <v>0.35</v>
      </c>
      <c r="AD116" s="93">
        <v>0.35</v>
      </c>
      <c r="AE116" s="93" t="s">
        <v>60</v>
      </c>
      <c r="AF116" s="93">
        <f t="shared" si="47"/>
        <v>227.70999999999998</v>
      </c>
      <c r="AG116" s="93">
        <f t="shared" si="48"/>
        <v>278.3</v>
      </c>
      <c r="AH116" s="95" t="str">
        <f t="shared" si="49"/>
        <v>227.71 278.3</v>
      </c>
      <c r="AI116" s="105">
        <v>11.2</v>
      </c>
      <c r="AJ116" s="98">
        <f t="shared" si="50"/>
        <v>74.350000000000009</v>
      </c>
      <c r="AK116" s="98">
        <f t="shared" si="51"/>
        <v>90.87</v>
      </c>
      <c r="AL116" s="95" t="str">
        <f t="shared" si="52"/>
        <v>74.35 90.87</v>
      </c>
      <c r="AM116" s="95">
        <v>150</v>
      </c>
      <c r="AN116" s="95">
        <v>430</v>
      </c>
      <c r="AO116" s="102">
        <v>2391.9</v>
      </c>
      <c r="AP116" s="102">
        <v>277.3</v>
      </c>
      <c r="AQ116" s="102">
        <v>90.7</v>
      </c>
      <c r="AR116" s="95">
        <v>31.7</v>
      </c>
      <c r="AS116" s="96">
        <f t="shared" si="53"/>
        <v>0.86713688647331411</v>
      </c>
      <c r="AT116" s="98">
        <f t="shared" si="54"/>
        <v>2074.10471875552</v>
      </c>
      <c r="AU116" s="98">
        <f t="shared" si="55"/>
        <v>209.70673299999999</v>
      </c>
      <c r="AV116" s="98">
        <f t="shared" si="56"/>
        <v>69.123780000000011</v>
      </c>
      <c r="AW116" s="296"/>
      <c r="AX116" s="296"/>
      <c r="AY116" s="296"/>
      <c r="AZ116" s="299"/>
      <c r="BA116" s="293"/>
      <c r="BB116" s="293"/>
      <c r="BC116" s="296"/>
      <c r="BD116" s="299"/>
      <c r="BE116" s="293"/>
      <c r="BF116" s="293"/>
      <c r="BG116" s="296"/>
      <c r="BH116" s="302"/>
      <c r="BI116" s="302"/>
      <c r="BJ116" s="305"/>
      <c r="BK116" s="305"/>
      <c r="BL116" s="299"/>
      <c r="BM116" s="293"/>
      <c r="BN116" s="293"/>
      <c r="BO116" s="296"/>
      <c r="BP116" s="299"/>
      <c r="BQ116" s="293"/>
      <c r="BR116" s="293"/>
      <c r="BS116" s="296"/>
      <c r="BT116" s="302"/>
      <c r="BU116" s="302"/>
      <c r="BV116" s="255"/>
    </row>
    <row r="117" spans="1:74" ht="60" customHeight="1" x14ac:dyDescent="0.3">
      <c r="A117" s="93">
        <v>114</v>
      </c>
      <c r="B117" s="93">
        <v>63509</v>
      </c>
      <c r="C117" s="95" t="s">
        <v>12</v>
      </c>
      <c r="D117" s="101"/>
      <c r="E117" s="95">
        <v>40000</v>
      </c>
      <c r="F117" s="93">
        <v>0.56000000000000005</v>
      </c>
      <c r="G117" s="96">
        <v>0.115</v>
      </c>
      <c r="H117" s="96">
        <v>9.7000000000000003E-2</v>
      </c>
      <c r="I117" s="96">
        <v>8.1000000000000003E-2</v>
      </c>
      <c r="J117" s="96">
        <v>6.8000000000000005E-2</v>
      </c>
      <c r="K117" s="96">
        <v>4.8000000000000001E-2</v>
      </c>
      <c r="L117" s="96">
        <v>0.04</v>
      </c>
      <c r="M117" s="96">
        <v>2.8000000000000001E-2</v>
      </c>
      <c r="N117" s="96" t="str">
        <f t="shared" si="43"/>
        <v>0.115,0.097,0.081,0.068,0.048,0.04,0.028</v>
      </c>
      <c r="O117" s="96" t="s">
        <v>59</v>
      </c>
      <c r="P117" s="96"/>
      <c r="Q117" s="94">
        <f t="shared" si="78"/>
        <v>63509</v>
      </c>
      <c r="R117" s="95">
        <f t="shared" si="57"/>
        <v>253</v>
      </c>
      <c r="S117" s="96"/>
      <c r="T117" s="95"/>
      <c r="U117" s="95"/>
      <c r="V117" s="95"/>
      <c r="W117" s="97"/>
      <c r="X117" s="97"/>
      <c r="Y117" s="96"/>
      <c r="Z117" s="97"/>
      <c r="AA117" s="96"/>
      <c r="AB117" s="93">
        <v>0.35</v>
      </c>
      <c r="AC117" s="93">
        <v>0.35</v>
      </c>
      <c r="AD117" s="93">
        <v>0.35</v>
      </c>
      <c r="AE117" s="93" t="s">
        <v>60</v>
      </c>
      <c r="AF117" s="93">
        <f t="shared" si="47"/>
        <v>227.70999999999998</v>
      </c>
      <c r="AG117" s="93">
        <f t="shared" si="48"/>
        <v>278.3</v>
      </c>
      <c r="AH117" s="95" t="str">
        <f t="shared" si="49"/>
        <v>227.71 278.3</v>
      </c>
      <c r="AI117" s="105">
        <v>11.2</v>
      </c>
      <c r="AJ117" s="98">
        <f t="shared" si="50"/>
        <v>74.350000000000009</v>
      </c>
      <c r="AK117" s="98">
        <f t="shared" si="51"/>
        <v>90.87</v>
      </c>
      <c r="AL117" s="95" t="str">
        <f t="shared" si="52"/>
        <v>74.35 90.87</v>
      </c>
      <c r="AM117" s="95">
        <v>150</v>
      </c>
      <c r="AN117" s="95">
        <v>430</v>
      </c>
      <c r="AO117" s="102">
        <v>2398.4</v>
      </c>
      <c r="AP117" s="102">
        <v>276.7</v>
      </c>
      <c r="AQ117" s="102">
        <v>90.9</v>
      </c>
      <c r="AR117" s="95">
        <v>31.3</v>
      </c>
      <c r="AS117" s="96">
        <f t="shared" si="53"/>
        <v>0.8526111594624467</v>
      </c>
      <c r="AT117" s="98">
        <f t="shared" si="54"/>
        <v>2044.9026048547323</v>
      </c>
      <c r="AU117" s="98">
        <f t="shared" si="55"/>
        <v>209.231413</v>
      </c>
      <c r="AV117" s="98">
        <f t="shared" si="56"/>
        <v>69.294860000000014</v>
      </c>
      <c r="AW117" s="296"/>
      <c r="AX117" s="296"/>
      <c r="AY117" s="296"/>
      <c r="AZ117" s="299"/>
      <c r="BA117" s="293"/>
      <c r="BB117" s="293"/>
      <c r="BC117" s="296"/>
      <c r="BD117" s="299"/>
      <c r="BE117" s="293"/>
      <c r="BF117" s="293"/>
      <c r="BG117" s="296"/>
      <c r="BH117" s="302"/>
      <c r="BI117" s="302"/>
      <c r="BJ117" s="305"/>
      <c r="BK117" s="305"/>
      <c r="BL117" s="299"/>
      <c r="BM117" s="293"/>
      <c r="BN117" s="293"/>
      <c r="BO117" s="296"/>
      <c r="BP117" s="299"/>
      <c r="BQ117" s="293"/>
      <c r="BR117" s="293"/>
      <c r="BS117" s="296"/>
      <c r="BT117" s="302"/>
      <c r="BU117" s="302"/>
      <c r="BV117" s="255"/>
    </row>
    <row r="118" spans="1:74" ht="60" customHeight="1" x14ac:dyDescent="0.3">
      <c r="A118" s="93">
        <v>115</v>
      </c>
      <c r="B118" s="93">
        <v>63757</v>
      </c>
      <c r="C118" s="95" t="s">
        <v>84</v>
      </c>
      <c r="D118" s="101"/>
      <c r="E118" s="95">
        <v>40000</v>
      </c>
      <c r="F118" s="93">
        <v>0.56000000000000005</v>
      </c>
      <c r="G118" s="102">
        <v>0.23799999999999999</v>
      </c>
      <c r="H118" s="102">
        <v>0.23300000000000001</v>
      </c>
      <c r="I118" s="102">
        <v>0.193</v>
      </c>
      <c r="J118" s="102">
        <v>0.152</v>
      </c>
      <c r="K118" s="102">
        <v>9.9000000000000005E-2</v>
      </c>
      <c r="L118" s="102">
        <v>7.8E-2</v>
      </c>
      <c r="M118" s="102">
        <v>0.05</v>
      </c>
      <c r="N118" s="96" t="str">
        <f t="shared" si="43"/>
        <v>0.238,0.233,0.193,0.152,0.099,0.078,0.05</v>
      </c>
      <c r="O118" s="96" t="s">
        <v>59</v>
      </c>
      <c r="P118" s="102"/>
      <c r="Q118" s="94">
        <f t="shared" si="78"/>
        <v>63757</v>
      </c>
      <c r="R118" s="95">
        <f t="shared" si="57"/>
        <v>248</v>
      </c>
      <c r="S118" s="96"/>
      <c r="T118" s="102"/>
      <c r="U118" s="102"/>
      <c r="V118" s="102"/>
      <c r="W118" s="102"/>
      <c r="X118" s="102"/>
      <c r="Y118" s="102"/>
      <c r="Z118" s="102"/>
      <c r="AA118" s="102"/>
      <c r="AB118" s="93">
        <v>0.35</v>
      </c>
      <c r="AC118" s="93">
        <v>0.35</v>
      </c>
      <c r="AD118" s="93">
        <v>0.35</v>
      </c>
      <c r="AE118" s="93" t="s">
        <v>60</v>
      </c>
      <c r="AF118" s="93">
        <f t="shared" si="47"/>
        <v>227.70999999999998</v>
      </c>
      <c r="AG118" s="93">
        <f t="shared" si="48"/>
        <v>278.3</v>
      </c>
      <c r="AH118" s="95" t="str">
        <f t="shared" si="49"/>
        <v>227.71 278.3</v>
      </c>
      <c r="AI118" s="105">
        <v>11.2</v>
      </c>
      <c r="AJ118" s="98">
        <f t="shared" si="50"/>
        <v>74.350000000000009</v>
      </c>
      <c r="AK118" s="98">
        <f t="shared" si="51"/>
        <v>90.87</v>
      </c>
      <c r="AL118" s="95" t="str">
        <f t="shared" si="52"/>
        <v>74.35 90.87</v>
      </c>
      <c r="AM118" s="95">
        <v>150</v>
      </c>
      <c r="AN118" s="95">
        <v>430</v>
      </c>
      <c r="AO118" s="102">
        <v>2398.4</v>
      </c>
      <c r="AP118" s="102">
        <v>277</v>
      </c>
      <c r="AQ118" s="102">
        <v>90.8</v>
      </c>
      <c r="AR118" s="95">
        <v>32.6</v>
      </c>
      <c r="AS118" s="96">
        <f t="shared" si="53"/>
        <v>0.90097727372520275</v>
      </c>
      <c r="AT118" s="98">
        <f t="shared" si="54"/>
        <v>2160.9038933025263</v>
      </c>
      <c r="AU118" s="98">
        <f t="shared" si="55"/>
        <v>209.46910000000003</v>
      </c>
      <c r="AV118" s="98">
        <f t="shared" si="56"/>
        <v>69.209320000000005</v>
      </c>
      <c r="AW118" s="297"/>
      <c r="AX118" s="297"/>
      <c r="AY118" s="297"/>
      <c r="AZ118" s="300"/>
      <c r="BA118" s="294"/>
      <c r="BB118" s="294"/>
      <c r="BC118" s="297"/>
      <c r="BD118" s="300"/>
      <c r="BE118" s="294"/>
      <c r="BF118" s="294"/>
      <c r="BG118" s="297"/>
      <c r="BH118" s="303"/>
      <c r="BI118" s="303"/>
      <c r="BJ118" s="306"/>
      <c r="BK118" s="306"/>
      <c r="BL118" s="300"/>
      <c r="BM118" s="294"/>
      <c r="BN118" s="294"/>
      <c r="BO118" s="297"/>
      <c r="BP118" s="300"/>
      <c r="BQ118" s="294"/>
      <c r="BR118" s="294"/>
      <c r="BS118" s="297"/>
      <c r="BT118" s="303"/>
      <c r="BU118" s="303"/>
      <c r="BV118" s="255"/>
    </row>
    <row r="119" spans="1:74" ht="60" customHeight="1" x14ac:dyDescent="0.3">
      <c r="A119" s="93">
        <v>116</v>
      </c>
      <c r="B119" s="93">
        <v>64002</v>
      </c>
      <c r="C119" s="95" t="s">
        <v>12</v>
      </c>
      <c r="D119" s="104"/>
      <c r="E119" s="95">
        <v>40000</v>
      </c>
      <c r="F119" s="93">
        <v>0.56000000000000005</v>
      </c>
      <c r="G119" s="102">
        <v>8.4000000000000005E-2</v>
      </c>
      <c r="H119" s="102">
        <v>7.2999999999999995E-2</v>
      </c>
      <c r="I119" s="102">
        <v>6.3E-2</v>
      </c>
      <c r="J119" s="102">
        <v>5.5E-2</v>
      </c>
      <c r="K119" s="102">
        <v>4.3999999999999997E-2</v>
      </c>
      <c r="L119" s="102">
        <v>0.04</v>
      </c>
      <c r="M119" s="102">
        <v>3.2000000000000001E-2</v>
      </c>
      <c r="N119" s="96" t="str">
        <f t="shared" si="43"/>
        <v>0.084,0.073,0.063,0.055,0.044,0.04,0.032</v>
      </c>
      <c r="O119" s="96" t="s">
        <v>59</v>
      </c>
      <c r="P119" s="102"/>
      <c r="Q119" s="94">
        <f t="shared" si="78"/>
        <v>64002</v>
      </c>
      <c r="R119" s="95">
        <f t="shared" si="57"/>
        <v>245</v>
      </c>
      <c r="S119" s="102"/>
      <c r="T119" s="102"/>
      <c r="U119" s="102"/>
      <c r="V119" s="102"/>
      <c r="W119" s="102"/>
      <c r="X119" s="102"/>
      <c r="Y119" s="102"/>
      <c r="Z119" s="102"/>
      <c r="AA119" s="102"/>
      <c r="AB119" s="93">
        <v>0.35</v>
      </c>
      <c r="AC119" s="93">
        <v>0.35</v>
      </c>
      <c r="AD119" s="93">
        <v>0.35</v>
      </c>
      <c r="AE119" s="93" t="s">
        <v>60</v>
      </c>
      <c r="AF119" s="93">
        <f t="shared" si="47"/>
        <v>167.01</v>
      </c>
      <c r="AG119" s="93">
        <f t="shared" si="48"/>
        <v>204.13</v>
      </c>
      <c r="AH119" s="95" t="str">
        <f t="shared" si="49"/>
        <v>167.01 204.13</v>
      </c>
      <c r="AI119" s="105">
        <v>6.9</v>
      </c>
      <c r="AJ119" s="98">
        <f t="shared" si="50"/>
        <v>54.53</v>
      </c>
      <c r="AK119" s="98">
        <f t="shared" si="51"/>
        <v>66.650000000000006</v>
      </c>
      <c r="AL119" s="95" t="str">
        <f t="shared" si="52"/>
        <v>54.53 66.65</v>
      </c>
      <c r="AM119" s="95">
        <v>150</v>
      </c>
      <c r="AN119" s="95">
        <v>430</v>
      </c>
      <c r="AO119" s="102">
        <v>2383.9</v>
      </c>
      <c r="AP119" s="102">
        <v>204.1</v>
      </c>
      <c r="AQ119" s="102">
        <v>66.599999999999994</v>
      </c>
      <c r="AR119" s="101">
        <v>31.8</v>
      </c>
      <c r="AS119" s="96">
        <f t="shared" si="53"/>
        <v>0.87081660775347847</v>
      </c>
      <c r="AT119" s="98">
        <f t="shared" si="54"/>
        <v>2075.9397112235174</v>
      </c>
      <c r="AU119" s="98">
        <f t="shared" si="55"/>
        <v>150.12339700000001</v>
      </c>
      <c r="AV119" s="98">
        <f t="shared" si="56"/>
        <v>48.50864</v>
      </c>
      <c r="AW119" s="295">
        <v>2098.6</v>
      </c>
      <c r="AX119" s="295">
        <v>148.5</v>
      </c>
      <c r="AY119" s="295">
        <v>48</v>
      </c>
      <c r="AZ119" s="298">
        <v>2.5930000000000001E-4</v>
      </c>
      <c r="BA119" s="292">
        <f>AZ119*10^6</f>
        <v>259.3</v>
      </c>
      <c r="BB119" s="292">
        <f>(1/($BJ$119*10^6/(0.711*10^-4*(1/AW119)^0.854))^(1/3.89))*10^6</f>
        <v>136.81974044779651</v>
      </c>
      <c r="BC119" s="295" t="str">
        <f>IF(BA119&lt;BB119,"Safe","Unsafe")</f>
        <v>Unsafe</v>
      </c>
      <c r="BD119" s="298">
        <v>4.4420000000000001E-4</v>
      </c>
      <c r="BE119" s="292">
        <f>BD119*10^6</f>
        <v>444.2</v>
      </c>
      <c r="BF119" s="292">
        <f>(1/((($BJ$119*10^6/(1.41*10^-8)))^(1/4.5337)))*10^6</f>
        <v>311.73824823485893</v>
      </c>
      <c r="BG119" s="295" t="str">
        <f>IF(BE119&lt;BF119,"Safe","Unsafe")</f>
        <v>Unsafe</v>
      </c>
      <c r="BH119" s="301">
        <f>(0.711*10^-4*(1/AZ119)^3.89*(1/AW119)^0.854)/10^6</f>
        <v>9.2310238612516198</v>
      </c>
      <c r="BI119" s="301">
        <f>(1.41*10^-8*(1/BD119)^4.5337)/10^6</f>
        <v>22.2890840253269</v>
      </c>
      <c r="BJ119" s="295">
        <v>111</v>
      </c>
      <c r="BK119" s="329">
        <v>110</v>
      </c>
      <c r="BL119" s="298">
        <v>1.3339999999999999E-4</v>
      </c>
      <c r="BM119" s="292">
        <f>BL119*10^6</f>
        <v>133.39999999999998</v>
      </c>
      <c r="BN119" s="292">
        <f>BB119</f>
        <v>136.81974044779651</v>
      </c>
      <c r="BO119" s="295" t="str">
        <f>IF(BM119&lt;BN119,"Safe","Unsafe")</f>
        <v>Safe</v>
      </c>
      <c r="BP119" s="298">
        <v>2.431E-4</v>
      </c>
      <c r="BQ119" s="292">
        <f>BP119*10^6</f>
        <v>243.1</v>
      </c>
      <c r="BR119" s="292">
        <f>BF119</f>
        <v>311.73824823485893</v>
      </c>
      <c r="BS119" s="295" t="str">
        <f>IF(BQ119&lt;BR119,"Safe","Unsafe")</f>
        <v>Safe</v>
      </c>
      <c r="BT119" s="301">
        <f>(0.711*10^-4*(1/BL119)^3.89*(1/AW119)^0.854)/10^6</f>
        <v>122.485727704742</v>
      </c>
      <c r="BU119" s="301">
        <f>(1.41*10^-8*(1/BP119)^4.5337)/10^6</f>
        <v>342.7566146671125</v>
      </c>
      <c r="BV119" s="255"/>
    </row>
    <row r="120" spans="1:74" ht="60" customHeight="1" x14ac:dyDescent="0.3">
      <c r="A120" s="93">
        <v>117</v>
      </c>
      <c r="B120" s="93">
        <v>64250</v>
      </c>
      <c r="C120" s="95" t="s">
        <v>84</v>
      </c>
      <c r="D120" s="104"/>
      <c r="E120" s="95">
        <v>40000</v>
      </c>
      <c r="F120" s="93">
        <v>0.56000000000000005</v>
      </c>
      <c r="G120" s="102">
        <v>0.13500000000000001</v>
      </c>
      <c r="H120" s="102">
        <v>0.115</v>
      </c>
      <c r="I120" s="102">
        <v>9.8000000000000004E-2</v>
      </c>
      <c r="J120" s="102">
        <v>8.1000000000000003E-2</v>
      </c>
      <c r="K120" s="102">
        <v>6.4000000000000001E-2</v>
      </c>
      <c r="L120" s="102">
        <v>5.6000000000000001E-2</v>
      </c>
      <c r="M120" s="102">
        <v>4.3000000000000003E-2</v>
      </c>
      <c r="N120" s="96" t="str">
        <f t="shared" si="43"/>
        <v>0.135,0.115,0.098,0.081,0.064,0.056,0.043</v>
      </c>
      <c r="O120" s="96" t="s">
        <v>59</v>
      </c>
      <c r="P120" s="102"/>
      <c r="Q120" s="94">
        <f t="shared" si="78"/>
        <v>64250</v>
      </c>
      <c r="R120" s="95">
        <f t="shared" si="57"/>
        <v>248</v>
      </c>
      <c r="S120" s="102"/>
      <c r="T120" s="102"/>
      <c r="U120" s="102"/>
      <c r="V120" s="102"/>
      <c r="W120" s="102"/>
      <c r="X120" s="102"/>
      <c r="Y120" s="102"/>
      <c r="Z120" s="102"/>
      <c r="AA120" s="102"/>
      <c r="AB120" s="93">
        <v>0.35</v>
      </c>
      <c r="AC120" s="93">
        <v>0.35</v>
      </c>
      <c r="AD120" s="93">
        <v>0.35</v>
      </c>
      <c r="AE120" s="93" t="s">
        <v>60</v>
      </c>
      <c r="AF120" s="93">
        <f t="shared" si="47"/>
        <v>167.01</v>
      </c>
      <c r="AG120" s="93">
        <f t="shared" si="48"/>
        <v>204.13</v>
      </c>
      <c r="AH120" s="95" t="str">
        <f t="shared" si="49"/>
        <v>167.01 204.13</v>
      </c>
      <c r="AI120" s="105">
        <v>6.9</v>
      </c>
      <c r="AJ120" s="98">
        <f t="shared" si="50"/>
        <v>54.53</v>
      </c>
      <c r="AK120" s="98">
        <f t="shared" si="51"/>
        <v>66.650000000000006</v>
      </c>
      <c r="AL120" s="95" t="str">
        <f t="shared" si="52"/>
        <v>54.53 66.65</v>
      </c>
      <c r="AM120" s="95">
        <v>150</v>
      </c>
      <c r="AN120" s="95">
        <v>430</v>
      </c>
      <c r="AO120" s="102">
        <v>2396.8000000000002</v>
      </c>
      <c r="AP120" s="102">
        <v>203.8</v>
      </c>
      <c r="AQ120" s="102">
        <v>66.599999999999994</v>
      </c>
      <c r="AR120" s="101">
        <v>32.299999999999997</v>
      </c>
      <c r="AS120" s="96">
        <f t="shared" si="53"/>
        <v>0.88951369928503188</v>
      </c>
      <c r="AT120" s="98">
        <f t="shared" si="54"/>
        <v>2131.9864344463645</v>
      </c>
      <c r="AU120" s="98">
        <f t="shared" si="55"/>
        <v>149.87258800000001</v>
      </c>
      <c r="AV120" s="98">
        <f t="shared" si="56"/>
        <v>48.50864</v>
      </c>
      <c r="AW120" s="296"/>
      <c r="AX120" s="296"/>
      <c r="AY120" s="296"/>
      <c r="AZ120" s="299"/>
      <c r="BA120" s="293"/>
      <c r="BB120" s="293"/>
      <c r="BC120" s="296"/>
      <c r="BD120" s="299"/>
      <c r="BE120" s="293"/>
      <c r="BF120" s="293"/>
      <c r="BG120" s="296"/>
      <c r="BH120" s="302"/>
      <c r="BI120" s="302"/>
      <c r="BJ120" s="296"/>
      <c r="BK120" s="330"/>
      <c r="BL120" s="299"/>
      <c r="BM120" s="293"/>
      <c r="BN120" s="293"/>
      <c r="BO120" s="296"/>
      <c r="BP120" s="299"/>
      <c r="BQ120" s="293"/>
      <c r="BR120" s="293"/>
      <c r="BS120" s="296"/>
      <c r="BT120" s="302"/>
      <c r="BU120" s="302"/>
    </row>
    <row r="121" spans="1:74" ht="60" customHeight="1" x14ac:dyDescent="0.3">
      <c r="A121" s="93">
        <v>118</v>
      </c>
      <c r="B121" s="93">
        <v>64515</v>
      </c>
      <c r="C121" s="95" t="s">
        <v>12</v>
      </c>
      <c r="D121" s="104"/>
      <c r="E121" s="95">
        <v>40000</v>
      </c>
      <c r="F121" s="93">
        <v>0.56000000000000005</v>
      </c>
      <c r="G121" s="102">
        <v>0.13</v>
      </c>
      <c r="H121" s="102">
        <v>8.5000000000000006E-2</v>
      </c>
      <c r="I121" s="102">
        <v>7.1999999999999995E-2</v>
      </c>
      <c r="J121" s="102">
        <v>6.2E-2</v>
      </c>
      <c r="K121" s="102">
        <v>0.05</v>
      </c>
      <c r="L121" s="102">
        <v>4.3999999999999997E-2</v>
      </c>
      <c r="M121" s="102">
        <v>3.5000000000000003E-2</v>
      </c>
      <c r="N121" s="96" t="str">
        <f t="shared" si="43"/>
        <v>0.13,0.085,0.072,0.062,0.05,0.044,0.035</v>
      </c>
      <c r="O121" s="96" t="s">
        <v>59</v>
      </c>
      <c r="P121" s="102"/>
      <c r="Q121" s="94">
        <f t="shared" si="78"/>
        <v>64515</v>
      </c>
      <c r="R121" s="95">
        <f t="shared" si="57"/>
        <v>265</v>
      </c>
      <c r="S121" s="102"/>
      <c r="T121" s="102"/>
      <c r="U121" s="102"/>
      <c r="V121" s="102"/>
      <c r="W121" s="102"/>
      <c r="X121" s="102"/>
      <c r="Y121" s="102"/>
      <c r="Z121" s="102"/>
      <c r="AA121" s="102"/>
      <c r="AB121" s="93">
        <v>0.35</v>
      </c>
      <c r="AC121" s="93">
        <v>0.35</v>
      </c>
      <c r="AD121" s="93">
        <v>0.35</v>
      </c>
      <c r="AE121" s="93" t="s">
        <v>60</v>
      </c>
      <c r="AF121" s="93">
        <f t="shared" si="47"/>
        <v>167.01</v>
      </c>
      <c r="AG121" s="93">
        <f t="shared" si="48"/>
        <v>204.13</v>
      </c>
      <c r="AH121" s="95" t="str">
        <f t="shared" si="49"/>
        <v>167.01 204.13</v>
      </c>
      <c r="AI121" s="105">
        <v>6.9</v>
      </c>
      <c r="AJ121" s="98">
        <f t="shared" si="50"/>
        <v>54.53</v>
      </c>
      <c r="AK121" s="98">
        <f t="shared" si="51"/>
        <v>66.650000000000006</v>
      </c>
      <c r="AL121" s="95" t="str">
        <f t="shared" si="52"/>
        <v>54.53 66.65</v>
      </c>
      <c r="AM121" s="95">
        <v>150</v>
      </c>
      <c r="AN121" s="95">
        <v>430</v>
      </c>
      <c r="AO121" s="102">
        <v>2375.8000000000002</v>
      </c>
      <c r="AP121" s="102">
        <v>204.1</v>
      </c>
      <c r="AQ121" s="102">
        <v>66.599999999999994</v>
      </c>
      <c r="AR121" s="101">
        <v>32.200000000000003</v>
      </c>
      <c r="AS121" s="96">
        <f t="shared" si="53"/>
        <v>0.88573388501157113</v>
      </c>
      <c r="AT121" s="98">
        <f t="shared" si="54"/>
        <v>2104.326564010491</v>
      </c>
      <c r="AU121" s="98">
        <f t="shared" si="55"/>
        <v>150.12339700000001</v>
      </c>
      <c r="AV121" s="98">
        <f t="shared" si="56"/>
        <v>48.50864</v>
      </c>
      <c r="AW121" s="296"/>
      <c r="AX121" s="296"/>
      <c r="AY121" s="296"/>
      <c r="AZ121" s="299"/>
      <c r="BA121" s="293"/>
      <c r="BB121" s="293"/>
      <c r="BC121" s="296"/>
      <c r="BD121" s="299"/>
      <c r="BE121" s="293"/>
      <c r="BF121" s="293"/>
      <c r="BG121" s="296"/>
      <c r="BH121" s="302"/>
      <c r="BI121" s="302"/>
      <c r="BJ121" s="296"/>
      <c r="BK121" s="330"/>
      <c r="BL121" s="299"/>
      <c r="BM121" s="293"/>
      <c r="BN121" s="293"/>
      <c r="BO121" s="296"/>
      <c r="BP121" s="299"/>
      <c r="BQ121" s="293"/>
      <c r="BR121" s="293"/>
      <c r="BS121" s="296"/>
      <c r="BT121" s="302"/>
      <c r="BU121" s="302"/>
    </row>
    <row r="122" spans="1:74" ht="60" customHeight="1" x14ac:dyDescent="0.3">
      <c r="A122" s="93">
        <v>119</v>
      </c>
      <c r="B122" s="101">
        <v>64800</v>
      </c>
      <c r="C122" s="95" t="s">
        <v>84</v>
      </c>
      <c r="D122" s="104"/>
      <c r="E122" s="95">
        <v>40000</v>
      </c>
      <c r="F122" s="93">
        <v>0.56000000000000005</v>
      </c>
      <c r="G122" s="102">
        <v>9.8000000000000004E-2</v>
      </c>
      <c r="H122" s="102">
        <v>9.7000000000000003E-2</v>
      </c>
      <c r="I122" s="102">
        <v>8.8999999999999996E-2</v>
      </c>
      <c r="J122" s="102">
        <v>8.1000000000000003E-2</v>
      </c>
      <c r="K122" s="102">
        <v>7.1000000000000008E-2</v>
      </c>
      <c r="L122" s="102">
        <v>6.8000000000000005E-2</v>
      </c>
      <c r="M122" s="102">
        <v>6.6000000000000003E-2</v>
      </c>
      <c r="N122" s="96" t="str">
        <f t="shared" si="43"/>
        <v>0.098,0.097,0.089,0.081,0.071,0.068,0.066</v>
      </c>
      <c r="O122" s="96" t="s">
        <v>59</v>
      </c>
      <c r="P122" s="102"/>
      <c r="Q122" s="94">
        <f t="shared" si="78"/>
        <v>64800</v>
      </c>
      <c r="R122" s="95">
        <f t="shared" si="57"/>
        <v>285</v>
      </c>
      <c r="S122" s="102"/>
      <c r="T122" s="102"/>
      <c r="U122" s="102"/>
      <c r="V122" s="102"/>
      <c r="W122" s="102"/>
      <c r="X122" s="102"/>
      <c r="Y122" s="102"/>
      <c r="Z122" s="102"/>
      <c r="AA122" s="102"/>
      <c r="AB122" s="93">
        <v>0.35</v>
      </c>
      <c r="AC122" s="93">
        <v>0.35</v>
      </c>
      <c r="AD122" s="93">
        <v>0.35</v>
      </c>
      <c r="AE122" s="93" t="s">
        <v>60</v>
      </c>
      <c r="AF122" s="93">
        <f t="shared" si="47"/>
        <v>167.01</v>
      </c>
      <c r="AG122" s="93">
        <f t="shared" si="48"/>
        <v>204.13</v>
      </c>
      <c r="AH122" s="95" t="str">
        <f t="shared" si="49"/>
        <v>167.01 204.13</v>
      </c>
      <c r="AI122" s="105">
        <v>6.9</v>
      </c>
      <c r="AJ122" s="98">
        <f t="shared" si="50"/>
        <v>54.53</v>
      </c>
      <c r="AK122" s="98">
        <f t="shared" si="51"/>
        <v>66.650000000000006</v>
      </c>
      <c r="AL122" s="95" t="str">
        <f t="shared" si="52"/>
        <v>54.53 66.65</v>
      </c>
      <c r="AM122" s="95">
        <v>150</v>
      </c>
      <c r="AN122" s="95">
        <v>430</v>
      </c>
      <c r="AO122" s="102">
        <v>2372.6</v>
      </c>
      <c r="AP122" s="102">
        <v>203.6</v>
      </c>
      <c r="AQ122" s="102">
        <v>66.599999999999994</v>
      </c>
      <c r="AR122" s="101">
        <v>31.899999999999995</v>
      </c>
      <c r="AS122" s="96">
        <f t="shared" si="53"/>
        <v>0.87451599086396559</v>
      </c>
      <c r="AT122" s="98">
        <f t="shared" si="54"/>
        <v>2074.8766399238448</v>
      </c>
      <c r="AU122" s="98">
        <f t="shared" si="55"/>
        <v>149.705352</v>
      </c>
      <c r="AV122" s="98">
        <f t="shared" si="56"/>
        <v>48.50864</v>
      </c>
      <c r="AW122" s="296"/>
      <c r="AX122" s="296"/>
      <c r="AY122" s="296"/>
      <c r="AZ122" s="299"/>
      <c r="BA122" s="293"/>
      <c r="BB122" s="293"/>
      <c r="BC122" s="296"/>
      <c r="BD122" s="299"/>
      <c r="BE122" s="293"/>
      <c r="BF122" s="293"/>
      <c r="BG122" s="296"/>
      <c r="BH122" s="302"/>
      <c r="BI122" s="302"/>
      <c r="BJ122" s="296"/>
      <c r="BK122" s="330"/>
      <c r="BL122" s="299"/>
      <c r="BM122" s="293"/>
      <c r="BN122" s="293"/>
      <c r="BO122" s="296"/>
      <c r="BP122" s="299"/>
      <c r="BQ122" s="293"/>
      <c r="BR122" s="293"/>
      <c r="BS122" s="296"/>
      <c r="BT122" s="302"/>
      <c r="BU122" s="302"/>
    </row>
    <row r="123" spans="1:74" ht="60" customHeight="1" x14ac:dyDescent="0.3">
      <c r="A123" s="93">
        <v>120</v>
      </c>
      <c r="B123" s="101">
        <v>65045</v>
      </c>
      <c r="C123" s="95" t="s">
        <v>12</v>
      </c>
      <c r="D123" s="104"/>
      <c r="E123" s="95">
        <v>40000</v>
      </c>
      <c r="F123" s="93">
        <v>0.56000000000000005</v>
      </c>
      <c r="G123" s="102">
        <v>0.106</v>
      </c>
      <c r="H123" s="102">
        <v>9.9000000000000005E-2</v>
      </c>
      <c r="I123" s="102">
        <v>8.7999999999999995E-2</v>
      </c>
      <c r="J123" s="102">
        <v>0.08</v>
      </c>
      <c r="K123" s="102">
        <v>6.8000000000000005E-2</v>
      </c>
      <c r="L123" s="102">
        <v>6.0999999999999999E-2</v>
      </c>
      <c r="M123" s="102">
        <v>0.05</v>
      </c>
      <c r="N123" s="96" t="str">
        <f t="shared" si="43"/>
        <v>0.106,0.099,0.088,0.08,0.068,0.061,0.05</v>
      </c>
      <c r="O123" s="96" t="s">
        <v>59</v>
      </c>
      <c r="P123" s="102"/>
      <c r="Q123" s="94">
        <f t="shared" si="78"/>
        <v>65045</v>
      </c>
      <c r="R123" s="95">
        <f t="shared" si="57"/>
        <v>245</v>
      </c>
      <c r="S123" s="102"/>
      <c r="T123" s="102"/>
      <c r="U123" s="102"/>
      <c r="V123" s="102"/>
      <c r="W123" s="102"/>
      <c r="X123" s="102"/>
      <c r="Y123" s="102"/>
      <c r="Z123" s="102"/>
      <c r="AA123" s="102"/>
      <c r="AB123" s="93">
        <v>0.35</v>
      </c>
      <c r="AC123" s="93">
        <v>0.35</v>
      </c>
      <c r="AD123" s="93">
        <v>0.35</v>
      </c>
      <c r="AE123" s="93" t="s">
        <v>60</v>
      </c>
      <c r="AF123" s="93">
        <f t="shared" si="47"/>
        <v>165.48</v>
      </c>
      <c r="AG123" s="93">
        <f t="shared" si="48"/>
        <v>202.23</v>
      </c>
      <c r="AH123" s="95" t="str">
        <f t="shared" si="49"/>
        <v>165.48 202.23</v>
      </c>
      <c r="AI123" s="105">
        <v>6.8</v>
      </c>
      <c r="AJ123" s="98">
        <f t="shared" si="50"/>
        <v>54.03</v>
      </c>
      <c r="AK123" s="98">
        <f t="shared" si="51"/>
        <v>66.03</v>
      </c>
      <c r="AL123" s="95" t="str">
        <f t="shared" si="52"/>
        <v>54.03 66.03</v>
      </c>
      <c r="AM123" s="95">
        <v>150</v>
      </c>
      <c r="AN123" s="95">
        <v>430</v>
      </c>
      <c r="AO123" s="102">
        <v>2393.5</v>
      </c>
      <c r="AP123" s="102">
        <v>201.9</v>
      </c>
      <c r="AQ123" s="102">
        <v>65.8</v>
      </c>
      <c r="AR123" s="101">
        <v>32.700000000000003</v>
      </c>
      <c r="AS123" s="96">
        <f t="shared" si="53"/>
        <v>0.90484047146996671</v>
      </c>
      <c r="AT123" s="98">
        <f t="shared" si="54"/>
        <v>2165.7356684633655</v>
      </c>
      <c r="AU123" s="98">
        <f t="shared" si="55"/>
        <v>148.28287700000001</v>
      </c>
      <c r="AV123" s="98">
        <f t="shared" si="56"/>
        <v>47.82432</v>
      </c>
      <c r="AW123" s="296"/>
      <c r="AX123" s="296"/>
      <c r="AY123" s="296"/>
      <c r="AZ123" s="299"/>
      <c r="BA123" s="293"/>
      <c r="BB123" s="293"/>
      <c r="BC123" s="296"/>
      <c r="BD123" s="299"/>
      <c r="BE123" s="293"/>
      <c r="BF123" s="293"/>
      <c r="BG123" s="296"/>
      <c r="BH123" s="302"/>
      <c r="BI123" s="302"/>
      <c r="BJ123" s="296"/>
      <c r="BK123" s="330"/>
      <c r="BL123" s="299"/>
      <c r="BM123" s="293"/>
      <c r="BN123" s="293"/>
      <c r="BO123" s="296"/>
      <c r="BP123" s="299"/>
      <c r="BQ123" s="293"/>
      <c r="BR123" s="293"/>
      <c r="BS123" s="296"/>
      <c r="BT123" s="302"/>
      <c r="BU123" s="302"/>
    </row>
    <row r="124" spans="1:74" ht="60" customHeight="1" x14ac:dyDescent="0.3">
      <c r="A124" s="93">
        <v>121</v>
      </c>
      <c r="B124" s="101">
        <v>65269</v>
      </c>
      <c r="C124" s="95" t="s">
        <v>84</v>
      </c>
      <c r="D124" s="104"/>
      <c r="E124" s="95">
        <v>40000</v>
      </c>
      <c r="F124" s="93">
        <v>0.56000000000000005</v>
      </c>
      <c r="G124" s="102">
        <v>0.13200000000000001</v>
      </c>
      <c r="H124" s="102">
        <v>0.13</v>
      </c>
      <c r="I124" s="102">
        <v>0.11700000000000001</v>
      </c>
      <c r="J124" s="102">
        <v>0.10200000000000001</v>
      </c>
      <c r="K124" s="102">
        <v>8.6999999999999994E-2</v>
      </c>
      <c r="L124" s="102">
        <v>7.6999999999999999E-2</v>
      </c>
      <c r="M124" s="102">
        <v>6.2E-2</v>
      </c>
      <c r="N124" s="96" t="str">
        <f t="shared" si="43"/>
        <v>0.132,0.13,0.117,0.102,0.087,0.077,0.062</v>
      </c>
      <c r="O124" s="96" t="s">
        <v>59</v>
      </c>
      <c r="P124" s="102"/>
      <c r="Q124" s="94">
        <f t="shared" si="78"/>
        <v>65269</v>
      </c>
      <c r="R124" s="95">
        <f t="shared" si="57"/>
        <v>224</v>
      </c>
      <c r="S124" s="102"/>
      <c r="T124" s="102"/>
      <c r="U124" s="102"/>
      <c r="V124" s="102"/>
      <c r="W124" s="102"/>
      <c r="X124" s="102"/>
      <c r="Y124" s="102"/>
      <c r="Z124" s="102"/>
      <c r="AA124" s="102"/>
      <c r="AB124" s="93">
        <v>0.35</v>
      </c>
      <c r="AC124" s="93">
        <v>0.35</v>
      </c>
      <c r="AD124" s="93">
        <v>0.35</v>
      </c>
      <c r="AE124" s="93" t="s">
        <v>60</v>
      </c>
      <c r="AF124" s="93">
        <f t="shared" si="47"/>
        <v>165.48</v>
      </c>
      <c r="AG124" s="93">
        <f t="shared" si="48"/>
        <v>202.23</v>
      </c>
      <c r="AH124" s="95" t="str">
        <f t="shared" si="49"/>
        <v>165.48 202.23</v>
      </c>
      <c r="AI124" s="105">
        <v>6.8</v>
      </c>
      <c r="AJ124" s="98">
        <f t="shared" si="50"/>
        <v>54.03</v>
      </c>
      <c r="AK124" s="98">
        <f t="shared" si="51"/>
        <v>66.03</v>
      </c>
      <c r="AL124" s="95" t="str">
        <f t="shared" si="52"/>
        <v>54.03 66.03</v>
      </c>
      <c r="AM124" s="95">
        <v>150</v>
      </c>
      <c r="AN124" s="95">
        <v>430</v>
      </c>
      <c r="AO124" s="102">
        <v>2400</v>
      </c>
      <c r="AP124" s="102">
        <v>202.2</v>
      </c>
      <c r="AQ124" s="102">
        <v>65.900000000000006</v>
      </c>
      <c r="AR124" s="101">
        <v>33.299999999999997</v>
      </c>
      <c r="AS124" s="96">
        <f t="shared" si="53"/>
        <v>0.92847435752983754</v>
      </c>
      <c r="AT124" s="98">
        <f t="shared" si="54"/>
        <v>2228.3384580716101</v>
      </c>
      <c r="AU124" s="98">
        <f t="shared" si="55"/>
        <v>148.53402799999998</v>
      </c>
      <c r="AV124" s="98">
        <f t="shared" si="56"/>
        <v>47.909860000000009</v>
      </c>
      <c r="AW124" s="296"/>
      <c r="AX124" s="296"/>
      <c r="AY124" s="296"/>
      <c r="AZ124" s="299"/>
      <c r="BA124" s="293"/>
      <c r="BB124" s="293"/>
      <c r="BC124" s="296"/>
      <c r="BD124" s="299"/>
      <c r="BE124" s="293"/>
      <c r="BF124" s="293"/>
      <c r="BG124" s="296"/>
      <c r="BH124" s="302"/>
      <c r="BI124" s="302"/>
      <c r="BJ124" s="296"/>
      <c r="BK124" s="330"/>
      <c r="BL124" s="299"/>
      <c r="BM124" s="293"/>
      <c r="BN124" s="293"/>
      <c r="BO124" s="296"/>
      <c r="BP124" s="299"/>
      <c r="BQ124" s="293"/>
      <c r="BR124" s="293"/>
      <c r="BS124" s="296"/>
      <c r="BT124" s="302"/>
      <c r="BU124" s="302"/>
    </row>
    <row r="125" spans="1:74" ht="60" customHeight="1" x14ac:dyDescent="0.3">
      <c r="A125" s="93">
        <v>122</v>
      </c>
      <c r="B125" s="101">
        <v>65539</v>
      </c>
      <c r="C125" s="95" t="s">
        <v>12</v>
      </c>
      <c r="D125" s="104"/>
      <c r="E125" s="95">
        <v>40000</v>
      </c>
      <c r="F125" s="93">
        <v>0.56000000000000005</v>
      </c>
      <c r="G125" s="102">
        <v>0.38300000000000001</v>
      </c>
      <c r="H125" s="102">
        <v>0.36799999999999999</v>
      </c>
      <c r="I125" s="102">
        <v>0.26900000000000002</v>
      </c>
      <c r="J125" s="102">
        <v>0.248</v>
      </c>
      <c r="K125" s="102">
        <v>0.185</v>
      </c>
      <c r="L125" s="102">
        <v>0.15</v>
      </c>
      <c r="M125" s="102">
        <v>9.2999999999999999E-2</v>
      </c>
      <c r="N125" s="96" t="str">
        <f t="shared" si="43"/>
        <v>0.383,0.368,0.269,0.248,0.185,0.15,0.093</v>
      </c>
      <c r="O125" s="96" t="s">
        <v>59</v>
      </c>
      <c r="P125" s="102"/>
      <c r="Q125" s="94">
        <f t="shared" si="78"/>
        <v>65539</v>
      </c>
      <c r="R125" s="95">
        <f t="shared" si="57"/>
        <v>270</v>
      </c>
      <c r="S125" s="102"/>
      <c r="T125" s="102"/>
      <c r="U125" s="102"/>
      <c r="V125" s="102"/>
      <c r="W125" s="102"/>
      <c r="X125" s="102"/>
      <c r="Y125" s="102"/>
      <c r="Z125" s="102"/>
      <c r="AA125" s="102"/>
      <c r="AB125" s="93">
        <v>0.35</v>
      </c>
      <c r="AC125" s="93">
        <v>0.35</v>
      </c>
      <c r="AD125" s="93">
        <v>0.35</v>
      </c>
      <c r="AE125" s="93" t="s">
        <v>60</v>
      </c>
      <c r="AF125" s="93">
        <f t="shared" si="47"/>
        <v>165.48</v>
      </c>
      <c r="AG125" s="93">
        <f t="shared" si="48"/>
        <v>202.23</v>
      </c>
      <c r="AH125" s="95" t="str">
        <f t="shared" si="49"/>
        <v>165.48 202.23</v>
      </c>
      <c r="AI125" s="105">
        <v>6.8</v>
      </c>
      <c r="AJ125" s="98">
        <f t="shared" si="50"/>
        <v>54.03</v>
      </c>
      <c r="AK125" s="98">
        <f t="shared" si="51"/>
        <v>66.03</v>
      </c>
      <c r="AL125" s="95" t="str">
        <f t="shared" si="52"/>
        <v>54.03 66.03</v>
      </c>
      <c r="AM125" s="95">
        <v>150</v>
      </c>
      <c r="AN125" s="95">
        <v>430</v>
      </c>
      <c r="AO125" s="102">
        <v>2377.4</v>
      </c>
      <c r="AP125" s="102">
        <v>202</v>
      </c>
      <c r="AQ125" s="102">
        <v>66</v>
      </c>
      <c r="AR125" s="101">
        <v>33</v>
      </c>
      <c r="AS125" s="96">
        <f t="shared" si="53"/>
        <v>0.91655878659925405</v>
      </c>
      <c r="AT125" s="98">
        <f t="shared" si="54"/>
        <v>2179.0268592610669</v>
      </c>
      <c r="AU125" s="98">
        <f t="shared" si="55"/>
        <v>148.36660000000001</v>
      </c>
      <c r="AV125" s="98">
        <f t="shared" si="56"/>
        <v>47.995400000000004</v>
      </c>
      <c r="AW125" s="296"/>
      <c r="AX125" s="296"/>
      <c r="AY125" s="296"/>
      <c r="AZ125" s="299"/>
      <c r="BA125" s="293"/>
      <c r="BB125" s="293"/>
      <c r="BC125" s="296"/>
      <c r="BD125" s="299"/>
      <c r="BE125" s="293"/>
      <c r="BF125" s="293"/>
      <c r="BG125" s="296"/>
      <c r="BH125" s="302"/>
      <c r="BI125" s="302"/>
      <c r="BJ125" s="296"/>
      <c r="BK125" s="330"/>
      <c r="BL125" s="299"/>
      <c r="BM125" s="293"/>
      <c r="BN125" s="293"/>
      <c r="BO125" s="296"/>
      <c r="BP125" s="299"/>
      <c r="BQ125" s="293"/>
      <c r="BR125" s="293"/>
      <c r="BS125" s="296"/>
      <c r="BT125" s="302"/>
      <c r="BU125" s="302"/>
    </row>
    <row r="126" spans="1:74" ht="60" customHeight="1" x14ac:dyDescent="0.3">
      <c r="A126" s="93">
        <v>123</v>
      </c>
      <c r="B126" s="101">
        <v>65801</v>
      </c>
      <c r="C126" s="95" t="s">
        <v>84</v>
      </c>
      <c r="D126" s="104"/>
      <c r="E126" s="95">
        <v>40000</v>
      </c>
      <c r="F126" s="93">
        <v>0.56000000000000005</v>
      </c>
      <c r="G126" s="102">
        <v>0.222</v>
      </c>
      <c r="H126" s="102">
        <v>0.17399999999999999</v>
      </c>
      <c r="I126" s="102">
        <v>0.125</v>
      </c>
      <c r="J126" s="102">
        <v>8.3000000000000004E-2</v>
      </c>
      <c r="K126" s="102">
        <v>5.1000000000000004E-2</v>
      </c>
      <c r="L126" s="102">
        <v>4.1000000000000002E-2</v>
      </c>
      <c r="M126" s="102">
        <v>3.1E-2</v>
      </c>
      <c r="N126" s="96" t="str">
        <f t="shared" si="43"/>
        <v>0.222,0.174,0.125,0.083,0.051,0.041,0.031</v>
      </c>
      <c r="O126" s="96" t="s">
        <v>59</v>
      </c>
      <c r="P126" s="102"/>
      <c r="Q126" s="94">
        <f t="shared" si="78"/>
        <v>65801</v>
      </c>
      <c r="R126" s="95">
        <f t="shared" si="57"/>
        <v>262</v>
      </c>
      <c r="S126" s="102"/>
      <c r="T126" s="102"/>
      <c r="U126" s="102"/>
      <c r="V126" s="102"/>
      <c r="W126" s="102"/>
      <c r="X126" s="102"/>
      <c r="Y126" s="102"/>
      <c r="Z126" s="102"/>
      <c r="AA126" s="102"/>
      <c r="AB126" s="93">
        <v>0.35</v>
      </c>
      <c r="AC126" s="93">
        <v>0.35</v>
      </c>
      <c r="AD126" s="93">
        <v>0.35</v>
      </c>
      <c r="AE126" s="93" t="s">
        <v>60</v>
      </c>
      <c r="AF126" s="93">
        <f t="shared" si="47"/>
        <v>165.48</v>
      </c>
      <c r="AG126" s="93">
        <f t="shared" si="48"/>
        <v>202.23</v>
      </c>
      <c r="AH126" s="95" t="str">
        <f t="shared" si="49"/>
        <v>165.48 202.23</v>
      </c>
      <c r="AI126" s="105">
        <v>6.8</v>
      </c>
      <c r="AJ126" s="98">
        <f t="shared" si="50"/>
        <v>54.03</v>
      </c>
      <c r="AK126" s="98">
        <f t="shared" si="51"/>
        <v>66.03</v>
      </c>
      <c r="AL126" s="95" t="str">
        <f t="shared" si="52"/>
        <v>54.03 66.03</v>
      </c>
      <c r="AM126" s="95">
        <v>150</v>
      </c>
      <c r="AN126" s="95">
        <v>430</v>
      </c>
      <c r="AO126" s="102">
        <v>2353.1999999999998</v>
      </c>
      <c r="AP126" s="102">
        <v>202.2</v>
      </c>
      <c r="AQ126" s="102">
        <v>66</v>
      </c>
      <c r="AR126" s="101">
        <v>33.5</v>
      </c>
      <c r="AS126" s="96">
        <f t="shared" si="53"/>
        <v>0.9365303776186138</v>
      </c>
      <c r="AT126" s="98">
        <f t="shared" si="54"/>
        <v>2203.8432846121218</v>
      </c>
      <c r="AU126" s="98">
        <f t="shared" si="55"/>
        <v>148.53402799999998</v>
      </c>
      <c r="AV126" s="98">
        <f t="shared" si="56"/>
        <v>47.995400000000004</v>
      </c>
      <c r="AW126" s="296"/>
      <c r="AX126" s="296"/>
      <c r="AY126" s="296"/>
      <c r="AZ126" s="299"/>
      <c r="BA126" s="293"/>
      <c r="BB126" s="293"/>
      <c r="BC126" s="296"/>
      <c r="BD126" s="299"/>
      <c r="BE126" s="293"/>
      <c r="BF126" s="293"/>
      <c r="BG126" s="296"/>
      <c r="BH126" s="302"/>
      <c r="BI126" s="302"/>
      <c r="BJ126" s="296"/>
      <c r="BK126" s="330"/>
      <c r="BL126" s="299"/>
      <c r="BM126" s="293"/>
      <c r="BN126" s="293"/>
      <c r="BO126" s="296"/>
      <c r="BP126" s="299"/>
      <c r="BQ126" s="293"/>
      <c r="BR126" s="293"/>
      <c r="BS126" s="296"/>
      <c r="BT126" s="302"/>
      <c r="BU126" s="302"/>
    </row>
    <row r="127" spans="1:74" ht="60" customHeight="1" x14ac:dyDescent="0.3">
      <c r="A127" s="93">
        <v>124</v>
      </c>
      <c r="B127" s="101">
        <v>65968</v>
      </c>
      <c r="C127" s="95" t="s">
        <v>12</v>
      </c>
      <c r="D127" s="104"/>
      <c r="E127" s="95">
        <v>40000</v>
      </c>
      <c r="F127" s="93">
        <v>0.56000000000000005</v>
      </c>
      <c r="G127" s="102">
        <v>0.155</v>
      </c>
      <c r="H127" s="102">
        <v>0.152</v>
      </c>
      <c r="I127" s="102">
        <v>0.11800000000000001</v>
      </c>
      <c r="J127" s="102">
        <v>8.6999999999999994E-2</v>
      </c>
      <c r="K127" s="102">
        <v>6.4000000000000001E-2</v>
      </c>
      <c r="L127" s="102">
        <v>5.8000000000000003E-2</v>
      </c>
      <c r="M127" s="102">
        <v>4.4999999999999998E-2</v>
      </c>
      <c r="N127" s="96" t="str">
        <f t="shared" si="43"/>
        <v>0.155,0.152,0.118,0.087,0.064,0.058,0.045</v>
      </c>
      <c r="O127" s="96" t="s">
        <v>59</v>
      </c>
      <c r="P127" s="102"/>
      <c r="Q127" s="94">
        <f t="shared" si="78"/>
        <v>65968</v>
      </c>
      <c r="R127" s="95">
        <f t="shared" si="57"/>
        <v>167</v>
      </c>
      <c r="S127" s="102"/>
      <c r="T127" s="102"/>
      <c r="U127" s="102"/>
      <c r="V127" s="102"/>
      <c r="W127" s="102"/>
      <c r="X127" s="102"/>
      <c r="Y127" s="102"/>
      <c r="Z127" s="102"/>
      <c r="AA127" s="102"/>
      <c r="AB127" s="93">
        <v>0.35</v>
      </c>
      <c r="AC127" s="93">
        <v>0.35</v>
      </c>
      <c r="AD127" s="93">
        <v>0.35</v>
      </c>
      <c r="AE127" s="93" t="s">
        <v>60</v>
      </c>
      <c r="AF127" s="93">
        <f t="shared" si="47"/>
        <v>174.67</v>
      </c>
      <c r="AG127" s="93">
        <f t="shared" si="48"/>
        <v>213.47</v>
      </c>
      <c r="AH127" s="95" t="str">
        <f t="shared" si="49"/>
        <v>174.67 213.47</v>
      </c>
      <c r="AI127" s="105">
        <v>7.4</v>
      </c>
      <c r="AJ127" s="98">
        <f t="shared" si="50"/>
        <v>57.03</v>
      </c>
      <c r="AK127" s="98">
        <f t="shared" si="51"/>
        <v>69.7</v>
      </c>
      <c r="AL127" s="95" t="str">
        <f t="shared" si="52"/>
        <v>57.03 69.7</v>
      </c>
      <c r="AM127" s="95">
        <v>150</v>
      </c>
      <c r="AN127" s="95">
        <v>430</v>
      </c>
      <c r="AO127" s="102">
        <v>2400</v>
      </c>
      <c r="AP127" s="102">
        <v>213.4</v>
      </c>
      <c r="AQ127" s="102">
        <v>69.400000000000006</v>
      </c>
      <c r="AR127" s="101">
        <v>32.9</v>
      </c>
      <c r="AS127" s="96">
        <f t="shared" si="53"/>
        <v>0.91263103148870328</v>
      </c>
      <c r="AT127" s="98">
        <f t="shared" si="54"/>
        <v>2190.3144755728877</v>
      </c>
      <c r="AU127" s="98">
        <f t="shared" si="55"/>
        <v>157.871692</v>
      </c>
      <c r="AV127" s="98">
        <f t="shared" si="56"/>
        <v>50.903760000000013</v>
      </c>
      <c r="AW127" s="296"/>
      <c r="AX127" s="296"/>
      <c r="AY127" s="296"/>
      <c r="AZ127" s="299"/>
      <c r="BA127" s="293"/>
      <c r="BB127" s="293"/>
      <c r="BC127" s="296"/>
      <c r="BD127" s="299"/>
      <c r="BE127" s="293"/>
      <c r="BF127" s="293"/>
      <c r="BG127" s="296"/>
      <c r="BH127" s="302"/>
      <c r="BI127" s="302"/>
      <c r="BJ127" s="296"/>
      <c r="BK127" s="330"/>
      <c r="BL127" s="299"/>
      <c r="BM127" s="293"/>
      <c r="BN127" s="293"/>
      <c r="BO127" s="296"/>
      <c r="BP127" s="299"/>
      <c r="BQ127" s="293"/>
      <c r="BR127" s="293"/>
      <c r="BS127" s="296"/>
      <c r="BT127" s="302"/>
      <c r="BU127" s="302"/>
    </row>
    <row r="128" spans="1:74" ht="60" customHeight="1" x14ac:dyDescent="0.3">
      <c r="A128" s="93">
        <v>125</v>
      </c>
      <c r="B128" s="101">
        <v>66256</v>
      </c>
      <c r="C128" s="95" t="s">
        <v>84</v>
      </c>
      <c r="D128" s="104"/>
      <c r="E128" s="95">
        <v>40000</v>
      </c>
      <c r="F128" s="93">
        <v>0.56000000000000005</v>
      </c>
      <c r="G128" s="102">
        <v>0.124</v>
      </c>
      <c r="H128" s="102">
        <v>0.105</v>
      </c>
      <c r="I128" s="102">
        <v>9.2999999999999999E-2</v>
      </c>
      <c r="J128" s="102">
        <v>7.8E-2</v>
      </c>
      <c r="K128" s="102">
        <v>5.8000000000000003E-2</v>
      </c>
      <c r="L128" s="102">
        <v>4.9000000000000002E-2</v>
      </c>
      <c r="M128" s="102">
        <v>0.04</v>
      </c>
      <c r="N128" s="96" t="str">
        <f t="shared" si="43"/>
        <v>0.124,0.105,0.093,0.078,0.058,0.049,0.04</v>
      </c>
      <c r="O128" s="96" t="s">
        <v>59</v>
      </c>
      <c r="P128" s="102"/>
      <c r="Q128" s="94">
        <f t="shared" si="78"/>
        <v>66256</v>
      </c>
      <c r="R128" s="95">
        <f t="shared" si="57"/>
        <v>288</v>
      </c>
      <c r="S128" s="102"/>
      <c r="T128" s="102"/>
      <c r="U128" s="102"/>
      <c r="V128" s="102"/>
      <c r="W128" s="102"/>
      <c r="X128" s="102"/>
      <c r="Y128" s="102"/>
      <c r="Z128" s="102"/>
      <c r="AA128" s="102"/>
      <c r="AB128" s="93">
        <v>0.35</v>
      </c>
      <c r="AC128" s="93">
        <v>0.35</v>
      </c>
      <c r="AD128" s="93">
        <v>0.35</v>
      </c>
      <c r="AE128" s="93" t="s">
        <v>60</v>
      </c>
      <c r="AF128" s="93">
        <f t="shared" si="47"/>
        <v>174.67</v>
      </c>
      <c r="AG128" s="93">
        <f t="shared" si="48"/>
        <v>213.47</v>
      </c>
      <c r="AH128" s="95" t="str">
        <f t="shared" si="49"/>
        <v>174.67 213.47</v>
      </c>
      <c r="AI128" s="105">
        <v>7.4</v>
      </c>
      <c r="AJ128" s="98">
        <f t="shared" si="50"/>
        <v>57.03</v>
      </c>
      <c r="AK128" s="98">
        <f t="shared" si="51"/>
        <v>69.7</v>
      </c>
      <c r="AL128" s="95" t="str">
        <f t="shared" si="52"/>
        <v>57.03 69.7</v>
      </c>
      <c r="AM128" s="95">
        <v>150</v>
      </c>
      <c r="AN128" s="95">
        <v>430</v>
      </c>
      <c r="AO128" s="102">
        <v>2396.8000000000002</v>
      </c>
      <c r="AP128" s="102">
        <v>212.1</v>
      </c>
      <c r="AQ128" s="102">
        <v>69.599999999999994</v>
      </c>
      <c r="AR128" s="101">
        <v>33</v>
      </c>
      <c r="AS128" s="96">
        <f t="shared" si="53"/>
        <v>0.91655878659925405</v>
      </c>
      <c r="AT128" s="98">
        <f t="shared" si="54"/>
        <v>2196.8080997210923</v>
      </c>
      <c r="AU128" s="98">
        <f t="shared" si="55"/>
        <v>156.79171700000001</v>
      </c>
      <c r="AV128" s="98">
        <f t="shared" si="56"/>
        <v>51.074840000000002</v>
      </c>
      <c r="AW128" s="296"/>
      <c r="AX128" s="296"/>
      <c r="AY128" s="296"/>
      <c r="AZ128" s="299"/>
      <c r="BA128" s="293"/>
      <c r="BB128" s="293"/>
      <c r="BC128" s="296"/>
      <c r="BD128" s="299"/>
      <c r="BE128" s="293"/>
      <c r="BF128" s="293"/>
      <c r="BG128" s="296"/>
      <c r="BH128" s="302"/>
      <c r="BI128" s="302"/>
      <c r="BJ128" s="296"/>
      <c r="BK128" s="330"/>
      <c r="BL128" s="299"/>
      <c r="BM128" s="293"/>
      <c r="BN128" s="293"/>
      <c r="BO128" s="296"/>
      <c r="BP128" s="299"/>
      <c r="BQ128" s="293"/>
      <c r="BR128" s="293"/>
      <c r="BS128" s="296"/>
      <c r="BT128" s="302"/>
      <c r="BU128" s="302"/>
    </row>
    <row r="129" spans="1:73" ht="60" customHeight="1" x14ac:dyDescent="0.3">
      <c r="A129" s="93">
        <v>126</v>
      </c>
      <c r="B129" s="101">
        <v>66538</v>
      </c>
      <c r="C129" s="95" t="s">
        <v>12</v>
      </c>
      <c r="D129" s="104"/>
      <c r="E129" s="95">
        <v>40000</v>
      </c>
      <c r="F129" s="93">
        <v>0.56000000000000005</v>
      </c>
      <c r="G129" s="102">
        <v>0.151</v>
      </c>
      <c r="H129" s="102">
        <v>0.14499999999999999</v>
      </c>
      <c r="I129" s="102">
        <v>0.124</v>
      </c>
      <c r="J129" s="102">
        <v>0.105</v>
      </c>
      <c r="K129" s="102">
        <v>7.8E-2</v>
      </c>
      <c r="L129" s="102">
        <v>6.6000000000000003E-2</v>
      </c>
      <c r="M129" s="102">
        <v>4.3000000000000003E-2</v>
      </c>
      <c r="N129" s="96" t="str">
        <f t="shared" si="43"/>
        <v>0.151,0.145,0.124,0.105,0.078,0.066,0.043</v>
      </c>
      <c r="O129" s="96" t="s">
        <v>59</v>
      </c>
      <c r="P129" s="102"/>
      <c r="Q129" s="94">
        <f t="shared" si="78"/>
        <v>66538</v>
      </c>
      <c r="R129" s="95">
        <f t="shared" si="57"/>
        <v>282</v>
      </c>
      <c r="S129" s="102"/>
      <c r="T129" s="102"/>
      <c r="U129" s="102"/>
      <c r="V129" s="102"/>
      <c r="W129" s="102"/>
      <c r="X129" s="102"/>
      <c r="Y129" s="102"/>
      <c r="Z129" s="102"/>
      <c r="AA129" s="102"/>
      <c r="AB129" s="93">
        <v>0.35</v>
      </c>
      <c r="AC129" s="93">
        <v>0.35</v>
      </c>
      <c r="AD129" s="93">
        <v>0.35</v>
      </c>
      <c r="AE129" s="93" t="s">
        <v>60</v>
      </c>
      <c r="AF129" s="93">
        <f t="shared" si="47"/>
        <v>174.67</v>
      </c>
      <c r="AG129" s="93">
        <f t="shared" si="48"/>
        <v>213.47</v>
      </c>
      <c r="AH129" s="95" t="str">
        <f t="shared" si="49"/>
        <v>174.67 213.47</v>
      </c>
      <c r="AI129" s="105">
        <v>7.4</v>
      </c>
      <c r="AJ129" s="98">
        <f t="shared" si="50"/>
        <v>57.03</v>
      </c>
      <c r="AK129" s="98">
        <f t="shared" si="51"/>
        <v>69.7</v>
      </c>
      <c r="AL129" s="95" t="str">
        <f t="shared" si="52"/>
        <v>57.03 69.7</v>
      </c>
      <c r="AM129" s="95">
        <v>150</v>
      </c>
      <c r="AN129" s="95">
        <v>430</v>
      </c>
      <c r="AO129" s="102">
        <v>2383.9</v>
      </c>
      <c r="AP129" s="102">
        <v>213.5</v>
      </c>
      <c r="AQ129" s="102">
        <v>69.7</v>
      </c>
      <c r="AR129" s="101">
        <v>33.799999999999997</v>
      </c>
      <c r="AS129" s="96">
        <f t="shared" si="53"/>
        <v>0.94878707954935226</v>
      </c>
      <c r="AT129" s="98">
        <f t="shared" si="54"/>
        <v>2261.8135189377008</v>
      </c>
      <c r="AU129" s="98">
        <f t="shared" si="55"/>
        <v>157.954725</v>
      </c>
      <c r="AV129" s="98">
        <f t="shared" si="56"/>
        <v>51.160380000000011</v>
      </c>
      <c r="AW129" s="296"/>
      <c r="AX129" s="296"/>
      <c r="AY129" s="296"/>
      <c r="AZ129" s="299"/>
      <c r="BA129" s="293"/>
      <c r="BB129" s="293"/>
      <c r="BC129" s="296"/>
      <c r="BD129" s="299"/>
      <c r="BE129" s="293"/>
      <c r="BF129" s="293"/>
      <c r="BG129" s="296"/>
      <c r="BH129" s="302"/>
      <c r="BI129" s="302"/>
      <c r="BJ129" s="296"/>
      <c r="BK129" s="330"/>
      <c r="BL129" s="299"/>
      <c r="BM129" s="293"/>
      <c r="BN129" s="293"/>
      <c r="BO129" s="296"/>
      <c r="BP129" s="299"/>
      <c r="BQ129" s="293"/>
      <c r="BR129" s="293"/>
      <c r="BS129" s="296"/>
      <c r="BT129" s="302"/>
      <c r="BU129" s="302"/>
    </row>
    <row r="130" spans="1:73" ht="60" customHeight="1" x14ac:dyDescent="0.3">
      <c r="A130" s="93">
        <v>127</v>
      </c>
      <c r="B130" s="101">
        <v>66773</v>
      </c>
      <c r="C130" s="95" t="s">
        <v>84</v>
      </c>
      <c r="D130" s="104"/>
      <c r="E130" s="95">
        <v>40000</v>
      </c>
      <c r="F130" s="93">
        <v>0.56000000000000005</v>
      </c>
      <c r="G130" s="102">
        <v>0.315</v>
      </c>
      <c r="H130" s="102">
        <v>0.29099999999999998</v>
      </c>
      <c r="I130" s="102">
        <v>0.23500000000000001</v>
      </c>
      <c r="J130" s="102">
        <v>0.17799999999999999</v>
      </c>
      <c r="K130" s="102">
        <v>0.109</v>
      </c>
      <c r="L130" s="102">
        <v>8.7999999999999995E-2</v>
      </c>
      <c r="M130" s="102">
        <v>0.06</v>
      </c>
      <c r="N130" s="96" t="str">
        <f t="shared" ref="N130:N149" si="80">CONCATENATE(G130,",",H130,",",I130,",",J130,",",K130,",",L130,",",M130)</f>
        <v>0.315,0.291,0.235,0.178,0.109,0.088,0.06</v>
      </c>
      <c r="O130" s="96" t="s">
        <v>59</v>
      </c>
      <c r="P130" s="102"/>
      <c r="Q130" s="94">
        <f t="shared" si="78"/>
        <v>66773</v>
      </c>
      <c r="R130" s="95">
        <f t="shared" si="57"/>
        <v>235</v>
      </c>
      <c r="S130" s="102"/>
      <c r="T130" s="102"/>
      <c r="U130" s="102"/>
      <c r="V130" s="102"/>
      <c r="W130" s="102"/>
      <c r="X130" s="102"/>
      <c r="Y130" s="102"/>
      <c r="Z130" s="102"/>
      <c r="AA130" s="102"/>
      <c r="AB130" s="93">
        <v>0.35</v>
      </c>
      <c r="AC130" s="93">
        <v>0.35</v>
      </c>
      <c r="AD130" s="93">
        <v>0.35</v>
      </c>
      <c r="AE130" s="93" t="s">
        <v>60</v>
      </c>
      <c r="AF130" s="93">
        <f t="shared" si="47"/>
        <v>174.67</v>
      </c>
      <c r="AG130" s="93">
        <f t="shared" si="48"/>
        <v>213.47</v>
      </c>
      <c r="AH130" s="95" t="str">
        <f t="shared" si="49"/>
        <v>174.67 213.47</v>
      </c>
      <c r="AI130" s="105">
        <v>7.4</v>
      </c>
      <c r="AJ130" s="98">
        <f t="shared" si="50"/>
        <v>57.03</v>
      </c>
      <c r="AK130" s="98">
        <f t="shared" si="51"/>
        <v>69.7</v>
      </c>
      <c r="AL130" s="95" t="str">
        <f t="shared" si="52"/>
        <v>57.03 69.7</v>
      </c>
      <c r="AM130" s="95">
        <v>150</v>
      </c>
      <c r="AN130" s="95">
        <v>430</v>
      </c>
      <c r="AO130" s="102">
        <v>2398.4</v>
      </c>
      <c r="AP130" s="102">
        <v>212.9</v>
      </c>
      <c r="AQ130" s="102">
        <v>69.7</v>
      </c>
      <c r="AR130" s="101">
        <v>32.6</v>
      </c>
      <c r="AS130" s="96">
        <f t="shared" si="53"/>
        <v>0.90097727372520275</v>
      </c>
      <c r="AT130" s="98">
        <f t="shared" si="54"/>
        <v>2160.9038933025263</v>
      </c>
      <c r="AU130" s="98">
        <f t="shared" si="55"/>
        <v>157.45643699999999</v>
      </c>
      <c r="AV130" s="98">
        <f t="shared" si="56"/>
        <v>51.160380000000011</v>
      </c>
      <c r="AW130" s="297"/>
      <c r="AX130" s="297"/>
      <c r="AY130" s="297"/>
      <c r="AZ130" s="300"/>
      <c r="BA130" s="294"/>
      <c r="BB130" s="294"/>
      <c r="BC130" s="297"/>
      <c r="BD130" s="300"/>
      <c r="BE130" s="294"/>
      <c r="BF130" s="294"/>
      <c r="BG130" s="297"/>
      <c r="BH130" s="303"/>
      <c r="BI130" s="303"/>
      <c r="BJ130" s="297"/>
      <c r="BK130" s="331"/>
      <c r="BL130" s="300"/>
      <c r="BM130" s="294"/>
      <c r="BN130" s="294"/>
      <c r="BO130" s="297"/>
      <c r="BP130" s="300"/>
      <c r="BQ130" s="294"/>
      <c r="BR130" s="294"/>
      <c r="BS130" s="297"/>
      <c r="BT130" s="303"/>
      <c r="BU130" s="303"/>
    </row>
    <row r="131" spans="1:73" ht="60" customHeight="1" x14ac:dyDescent="0.3">
      <c r="A131" s="93">
        <v>128</v>
      </c>
      <c r="B131" s="101">
        <v>67000</v>
      </c>
      <c r="C131" s="95" t="s">
        <v>12</v>
      </c>
      <c r="D131" s="104"/>
      <c r="E131" s="95">
        <v>40000</v>
      </c>
      <c r="F131" s="93">
        <v>0.56000000000000005</v>
      </c>
      <c r="G131" s="102">
        <v>0.27900000000000003</v>
      </c>
      <c r="H131" s="102">
        <v>0.22700000000000001</v>
      </c>
      <c r="I131" s="102">
        <v>0.21099999999999999</v>
      </c>
      <c r="J131" s="102">
        <v>0.16400000000000001</v>
      </c>
      <c r="K131" s="102">
        <v>0.10200000000000001</v>
      </c>
      <c r="L131" s="102">
        <v>7.9000000000000001E-2</v>
      </c>
      <c r="M131" s="102">
        <v>0.05</v>
      </c>
      <c r="N131" s="96" t="str">
        <f t="shared" si="80"/>
        <v>0.279,0.227,0.211,0.164,0.102,0.079,0.05</v>
      </c>
      <c r="O131" s="96" t="s">
        <v>59</v>
      </c>
      <c r="P131" s="102"/>
      <c r="Q131" s="94">
        <f t="shared" si="78"/>
        <v>67000</v>
      </c>
      <c r="R131" s="95">
        <f t="shared" si="57"/>
        <v>227</v>
      </c>
      <c r="S131" s="102"/>
      <c r="T131" s="102"/>
      <c r="U131" s="102"/>
      <c r="V131" s="102"/>
      <c r="W131" s="102"/>
      <c r="X131" s="102"/>
      <c r="Y131" s="102"/>
      <c r="Z131" s="102"/>
      <c r="AA131" s="102"/>
      <c r="AB131" s="93">
        <v>0.35</v>
      </c>
      <c r="AC131" s="93">
        <v>0.35</v>
      </c>
      <c r="AD131" s="93">
        <v>0.35</v>
      </c>
      <c r="AE131" s="93" t="s">
        <v>60</v>
      </c>
      <c r="AF131" s="93">
        <f t="shared" si="47"/>
        <v>315.02</v>
      </c>
      <c r="AG131" s="93">
        <f t="shared" si="48"/>
        <v>385.03999999999996</v>
      </c>
      <c r="AH131" s="95" t="str">
        <f t="shared" ref="AH131:AH149" si="81">CONCATENATE(AF131," ",AG131)</f>
        <v>315.02 385.04</v>
      </c>
      <c r="AI131" s="105">
        <v>18.600000000000001</v>
      </c>
      <c r="AJ131" s="98">
        <f t="shared" si="50"/>
        <v>102.86</v>
      </c>
      <c r="AK131" s="98">
        <f t="shared" si="51"/>
        <v>125.72</v>
      </c>
      <c r="AL131" s="95" t="str">
        <f t="shared" si="52"/>
        <v>102.86 125.72</v>
      </c>
      <c r="AM131" s="95">
        <v>150</v>
      </c>
      <c r="AN131" s="95">
        <v>430</v>
      </c>
      <c r="AO131" s="102">
        <v>2400</v>
      </c>
      <c r="AP131" s="102">
        <v>382.4</v>
      </c>
      <c r="AQ131" s="102">
        <v>125.7</v>
      </c>
      <c r="AR131" s="101">
        <v>33.9</v>
      </c>
      <c r="AS131" s="96">
        <f t="shared" si="53"/>
        <v>0.9529195577987809</v>
      </c>
      <c r="AT131" s="98">
        <f t="shared" si="54"/>
        <v>2287.0069387170743</v>
      </c>
      <c r="AU131" s="98">
        <f t="shared" si="55"/>
        <v>289.63423200000005</v>
      </c>
      <c r="AV131" s="98">
        <f t="shared" si="56"/>
        <v>99.062780000000004</v>
      </c>
      <c r="AW131" s="295">
        <v>2155.8000000000002</v>
      </c>
      <c r="AX131" s="295">
        <v>289.89999999999998</v>
      </c>
      <c r="AY131" s="295">
        <v>99.1</v>
      </c>
      <c r="AZ131" s="298">
        <v>1.8039999999999999E-4</v>
      </c>
      <c r="BA131" s="292">
        <f>AZ131*10^6</f>
        <v>180.4</v>
      </c>
      <c r="BB131" s="292">
        <f>(1/($BJ$131*10^6/(0.711*10^-4*(1/AW131)^0.854))^(1/3.89))*10^6</f>
        <v>136.01438134569165</v>
      </c>
      <c r="BC131" s="295" t="str">
        <f>IF(BA131&lt;BB131,"Safe","Unsafe")</f>
        <v>Unsafe</v>
      </c>
      <c r="BD131" s="298">
        <v>2.5149999999999999E-4</v>
      </c>
      <c r="BE131" s="292">
        <f>BD131*10^6</f>
        <v>251.5</v>
      </c>
      <c r="BF131" s="292">
        <f>(1/((($BJ$131*10^6/(1.41*10^-8)))^(1/4.5337)))*10^6</f>
        <v>311.73824823485893</v>
      </c>
      <c r="BG131" s="295" t="str">
        <f>IF(BE131&lt;BF131,"Safe","Unsafe")</f>
        <v>Safe</v>
      </c>
      <c r="BH131" s="292">
        <f>(0.711*10^-4*(1/AZ131)^3.89*(1/AW131)^0.854)/10^6</f>
        <v>37.000522352804062</v>
      </c>
      <c r="BI131" s="292">
        <f>(1.41*10^-8*(1/BD131)^4.5337)/10^6</f>
        <v>293.83263526540475</v>
      </c>
      <c r="BJ131" s="295">
        <v>111</v>
      </c>
      <c r="BK131" s="295">
        <v>80</v>
      </c>
      <c r="BL131" s="298">
        <v>1.155E-4</v>
      </c>
      <c r="BM131" s="292">
        <f>BL131*10^6</f>
        <v>115.5</v>
      </c>
      <c r="BN131" s="292">
        <f>BB131</f>
        <v>136.01438134569165</v>
      </c>
      <c r="BO131" s="295" t="str">
        <f>IF(BM131&lt;BN131,"Safe","Unsafe")</f>
        <v>Safe</v>
      </c>
      <c r="BP131" s="298">
        <v>1.7029999999999999E-4</v>
      </c>
      <c r="BQ131" s="292">
        <f>BP131*10^6</f>
        <v>170.29999999999998</v>
      </c>
      <c r="BR131" s="292">
        <f>BF131</f>
        <v>311.73824823485893</v>
      </c>
      <c r="BS131" s="295" t="str">
        <f>IF(BQ131&lt;BR131,"Safe","Unsafe")</f>
        <v>Safe</v>
      </c>
      <c r="BT131" s="292">
        <f>(0.711*10^-4*(1/BL131)^3.89*(1/AW131)^0.854)/10^6</f>
        <v>209.66408867967186</v>
      </c>
      <c r="BU131" s="292">
        <f>(1.41*10^-8*(1/BP131)^4.5337)/10^6</f>
        <v>1720.9223035796508</v>
      </c>
    </row>
    <row r="132" spans="1:73" ht="60" customHeight="1" x14ac:dyDescent="0.3">
      <c r="A132" s="93">
        <v>129</v>
      </c>
      <c r="B132" s="101">
        <v>67274</v>
      </c>
      <c r="C132" s="95" t="s">
        <v>84</v>
      </c>
      <c r="D132" s="104"/>
      <c r="E132" s="95">
        <v>40000</v>
      </c>
      <c r="F132" s="93">
        <v>0.56000000000000005</v>
      </c>
      <c r="G132" s="102">
        <v>0.30199999999999999</v>
      </c>
      <c r="H132" s="102">
        <v>0.25900000000000001</v>
      </c>
      <c r="I132" s="102">
        <v>0.215</v>
      </c>
      <c r="J132" s="102">
        <v>0.16700000000000001</v>
      </c>
      <c r="K132" s="102">
        <v>0.114</v>
      </c>
      <c r="L132" s="102">
        <v>9.7000000000000003E-2</v>
      </c>
      <c r="M132" s="102">
        <v>7.5999999999999998E-2</v>
      </c>
      <c r="N132" s="96" t="str">
        <f t="shared" si="80"/>
        <v>0.302,0.259,0.215,0.167,0.114,0.097,0.076</v>
      </c>
      <c r="O132" s="96" t="s">
        <v>59</v>
      </c>
      <c r="P132" s="102"/>
      <c r="Q132" s="94">
        <f t="shared" si="78"/>
        <v>67274</v>
      </c>
      <c r="R132" s="95">
        <f t="shared" si="57"/>
        <v>274</v>
      </c>
      <c r="S132" s="102"/>
      <c r="T132" s="102"/>
      <c r="U132" s="102"/>
      <c r="V132" s="102"/>
      <c r="W132" s="102"/>
      <c r="X132" s="102"/>
      <c r="Y132" s="102"/>
      <c r="Z132" s="102"/>
      <c r="AA132" s="102"/>
      <c r="AB132" s="93">
        <v>0.35</v>
      </c>
      <c r="AC132" s="93">
        <v>0.35</v>
      </c>
      <c r="AD132" s="93">
        <v>0.35</v>
      </c>
      <c r="AE132" s="93" t="s">
        <v>60</v>
      </c>
      <c r="AF132" s="93">
        <f t="shared" ref="AF132:AF149" si="82">ROUNDUP(0.2*(AN132)^0.45*AJ132,2)</f>
        <v>315.02</v>
      </c>
      <c r="AG132" s="93">
        <f t="shared" ref="AG132:AG149" si="83">ROUNDUP(0.2*(AN132)^0.45*AK132,2)</f>
        <v>385.03999999999996</v>
      </c>
      <c r="AH132" s="95" t="str">
        <f t="shared" si="81"/>
        <v>315.02 385.04</v>
      </c>
      <c r="AI132" s="105">
        <v>18.600000000000001</v>
      </c>
      <c r="AJ132" s="98">
        <f t="shared" ref="AJ132:AJ149" si="84">ROUNDUP(0.9*17.6*AI132^0.64,2)</f>
        <v>102.86</v>
      </c>
      <c r="AK132" s="98">
        <f t="shared" ref="AK132:AK149" si="85">ROUNDUP(1.1*17.6*AI132^0.64,2)</f>
        <v>125.72</v>
      </c>
      <c r="AL132" s="95" t="str">
        <f t="shared" ref="AL132:AL149" si="86">CONCATENATE(AJ132," ",AK132)</f>
        <v>102.86 125.72</v>
      </c>
      <c r="AM132" s="95">
        <v>150</v>
      </c>
      <c r="AN132" s="95">
        <v>430</v>
      </c>
      <c r="AO132" s="102">
        <v>2366.1</v>
      </c>
      <c r="AP132" s="102">
        <v>316.89999999999998</v>
      </c>
      <c r="AQ132" s="102">
        <v>125.7</v>
      </c>
      <c r="AR132" s="101">
        <v>33.1</v>
      </c>
      <c r="AS132" s="96">
        <f t="shared" si="53"/>
        <v>0.92050845746864229</v>
      </c>
      <c r="AT132" s="98">
        <f t="shared" si="54"/>
        <v>2178.0150612165544</v>
      </c>
      <c r="AU132" s="98">
        <f t="shared" si="55"/>
        <v>240.60027699999998</v>
      </c>
      <c r="AV132" s="98">
        <f t="shared" si="56"/>
        <v>99.062780000000004</v>
      </c>
      <c r="AW132" s="296"/>
      <c r="AX132" s="296"/>
      <c r="AY132" s="296"/>
      <c r="AZ132" s="299"/>
      <c r="BA132" s="293"/>
      <c r="BB132" s="293"/>
      <c r="BC132" s="296"/>
      <c r="BD132" s="299"/>
      <c r="BE132" s="293"/>
      <c r="BF132" s="293"/>
      <c r="BG132" s="296"/>
      <c r="BH132" s="293"/>
      <c r="BI132" s="293"/>
      <c r="BJ132" s="296"/>
      <c r="BK132" s="296"/>
      <c r="BL132" s="299"/>
      <c r="BM132" s="293"/>
      <c r="BN132" s="293"/>
      <c r="BO132" s="296"/>
      <c r="BP132" s="299"/>
      <c r="BQ132" s="293"/>
      <c r="BR132" s="293"/>
      <c r="BS132" s="296"/>
      <c r="BT132" s="293"/>
      <c r="BU132" s="293"/>
    </row>
    <row r="133" spans="1:73" ht="60" customHeight="1" x14ac:dyDescent="0.3">
      <c r="A133" s="93">
        <v>130</v>
      </c>
      <c r="B133" s="101">
        <v>67518</v>
      </c>
      <c r="C133" s="95" t="s">
        <v>12</v>
      </c>
      <c r="D133" s="104"/>
      <c r="E133" s="95">
        <v>40000</v>
      </c>
      <c r="F133" s="93">
        <v>0.56000000000000005</v>
      </c>
      <c r="G133" s="102">
        <v>0.22</v>
      </c>
      <c r="H133" s="102">
        <v>0.19400000000000001</v>
      </c>
      <c r="I133" s="102">
        <v>0.157</v>
      </c>
      <c r="J133" s="102">
        <v>0.11700000000000001</v>
      </c>
      <c r="K133" s="102">
        <v>7.6999999999999999E-2</v>
      </c>
      <c r="L133" s="102">
        <v>6.5000000000000002E-2</v>
      </c>
      <c r="M133" s="102">
        <v>4.9000000000000002E-2</v>
      </c>
      <c r="N133" s="96" t="str">
        <f t="shared" si="80"/>
        <v>0.22,0.194,0.157,0.117,0.077,0.065,0.049</v>
      </c>
      <c r="O133" s="96" t="s">
        <v>59</v>
      </c>
      <c r="P133" s="102"/>
      <c r="Q133" s="94">
        <f t="shared" si="78"/>
        <v>67518</v>
      </c>
      <c r="R133" s="95">
        <f t="shared" ref="R133:R149" si="87">+Q133-Q132</f>
        <v>244</v>
      </c>
      <c r="S133" s="102"/>
      <c r="T133" s="102"/>
      <c r="U133" s="102"/>
      <c r="V133" s="102"/>
      <c r="W133" s="102"/>
      <c r="X133" s="102"/>
      <c r="Y133" s="102"/>
      <c r="Z133" s="102"/>
      <c r="AA133" s="102"/>
      <c r="AB133" s="93">
        <v>0.35</v>
      </c>
      <c r="AC133" s="93">
        <v>0.35</v>
      </c>
      <c r="AD133" s="93">
        <v>0.35</v>
      </c>
      <c r="AE133" s="93" t="s">
        <v>60</v>
      </c>
      <c r="AF133" s="93">
        <f t="shared" si="82"/>
        <v>315.02</v>
      </c>
      <c r="AG133" s="93">
        <f t="shared" si="83"/>
        <v>385.03999999999996</v>
      </c>
      <c r="AH133" s="95" t="str">
        <f t="shared" si="81"/>
        <v>315.02 385.04</v>
      </c>
      <c r="AI133" s="105">
        <v>18.600000000000001</v>
      </c>
      <c r="AJ133" s="98">
        <f t="shared" si="84"/>
        <v>102.86</v>
      </c>
      <c r="AK133" s="98">
        <f t="shared" si="85"/>
        <v>125.72</v>
      </c>
      <c r="AL133" s="95" t="str">
        <f t="shared" si="86"/>
        <v>102.86 125.72</v>
      </c>
      <c r="AM133" s="95">
        <v>150</v>
      </c>
      <c r="AN133" s="95">
        <v>430</v>
      </c>
      <c r="AO133" s="102">
        <v>2400</v>
      </c>
      <c r="AP133" s="102">
        <v>384.4</v>
      </c>
      <c r="AQ133" s="102">
        <v>125.6</v>
      </c>
      <c r="AR133" s="101">
        <v>33.033333333333331</v>
      </c>
      <c r="AS133" s="96">
        <f t="shared" ref="AS133:AS149" si="88">(1-0.238*LN(35))/(1-0.238*LN(AR133))</f>
        <v>0.91787289853592013</v>
      </c>
      <c r="AT133" s="98">
        <f t="shared" ref="AT133:AT149" si="89">AS133*AO133</f>
        <v>2202.8949564862082</v>
      </c>
      <c r="AU133" s="98">
        <f t="shared" ref="AU133:AU149" si="90">-0.0003*(AP133)^2+0.9584*(AP133)-32.989</f>
        <v>291.09095200000002</v>
      </c>
      <c r="AV133" s="98">
        <f t="shared" ref="AV133:AV148" si="91">0.8554*(AQ133)-8.461</f>
        <v>98.977240000000009</v>
      </c>
      <c r="AW133" s="296"/>
      <c r="AX133" s="296"/>
      <c r="AY133" s="296"/>
      <c r="AZ133" s="299"/>
      <c r="BA133" s="293"/>
      <c r="BB133" s="293"/>
      <c r="BC133" s="296"/>
      <c r="BD133" s="299"/>
      <c r="BE133" s="293"/>
      <c r="BF133" s="293"/>
      <c r="BG133" s="296"/>
      <c r="BH133" s="293"/>
      <c r="BI133" s="293"/>
      <c r="BJ133" s="296"/>
      <c r="BK133" s="296"/>
      <c r="BL133" s="299"/>
      <c r="BM133" s="293"/>
      <c r="BN133" s="293"/>
      <c r="BO133" s="296"/>
      <c r="BP133" s="299"/>
      <c r="BQ133" s="293"/>
      <c r="BR133" s="293"/>
      <c r="BS133" s="296"/>
      <c r="BT133" s="293"/>
      <c r="BU133" s="293"/>
    </row>
    <row r="134" spans="1:73" s="33" customFormat="1" ht="60" customHeight="1" x14ac:dyDescent="0.3">
      <c r="A134" s="126">
        <v>131</v>
      </c>
      <c r="B134" s="168">
        <v>67752</v>
      </c>
      <c r="C134" s="128" t="s">
        <v>84</v>
      </c>
      <c r="D134" s="167"/>
      <c r="E134" s="128">
        <v>40000</v>
      </c>
      <c r="F134" s="126">
        <v>0.56000000000000005</v>
      </c>
      <c r="G134" s="125">
        <v>0.221</v>
      </c>
      <c r="H134" s="125">
        <v>0.214</v>
      </c>
      <c r="I134" s="125">
        <v>0.187</v>
      </c>
      <c r="J134" s="125">
        <v>0.13400000000000001</v>
      </c>
      <c r="K134" s="125">
        <v>8.4000000000000005E-2</v>
      </c>
      <c r="L134" s="125">
        <v>6.0999999999999999E-2</v>
      </c>
      <c r="M134" s="125">
        <v>3.7999999999999999E-2</v>
      </c>
      <c r="N134" s="129" t="str">
        <f t="shared" si="80"/>
        <v>0.221,0.214,0.187,0.134,0.084,0.061,0.038</v>
      </c>
      <c r="O134" s="129" t="s">
        <v>59</v>
      </c>
      <c r="P134" s="125"/>
      <c r="Q134" s="127">
        <f t="shared" si="78"/>
        <v>67752</v>
      </c>
      <c r="R134" s="128">
        <f t="shared" si="87"/>
        <v>234</v>
      </c>
      <c r="S134" s="125"/>
      <c r="T134" s="125"/>
      <c r="U134" s="125"/>
      <c r="V134" s="125"/>
      <c r="W134" s="125"/>
      <c r="X134" s="125"/>
      <c r="Y134" s="125"/>
      <c r="Z134" s="125"/>
      <c r="AA134" s="125"/>
      <c r="AB134" s="126">
        <v>0.35</v>
      </c>
      <c r="AC134" s="126">
        <v>0.35</v>
      </c>
      <c r="AD134" s="126">
        <v>0.35</v>
      </c>
      <c r="AE134" s="126" t="s">
        <v>60</v>
      </c>
      <c r="AF134" s="126">
        <f t="shared" si="82"/>
        <v>315.02</v>
      </c>
      <c r="AG134" s="126">
        <f t="shared" si="83"/>
        <v>385.03999999999996</v>
      </c>
      <c r="AH134" s="128" t="str">
        <f t="shared" si="81"/>
        <v>315.02 385.04</v>
      </c>
      <c r="AI134" s="169">
        <v>18.600000000000001</v>
      </c>
      <c r="AJ134" s="131">
        <f t="shared" si="84"/>
        <v>102.86</v>
      </c>
      <c r="AK134" s="131">
        <f t="shared" si="85"/>
        <v>125.72</v>
      </c>
      <c r="AL134" s="128" t="str">
        <f t="shared" si="86"/>
        <v>102.86 125.72</v>
      </c>
      <c r="AM134" s="128">
        <v>150</v>
      </c>
      <c r="AN134" s="128">
        <v>430</v>
      </c>
      <c r="AO134" s="125">
        <v>2377.4</v>
      </c>
      <c r="AP134" s="125">
        <v>383.9</v>
      </c>
      <c r="AQ134" s="125">
        <v>125.7</v>
      </c>
      <c r="AR134" s="168">
        <v>32.5</v>
      </c>
      <c r="AS134" s="129">
        <f t="shared" si="88"/>
        <v>0.89713520599853391</v>
      </c>
      <c r="AT134" s="131">
        <f t="shared" si="89"/>
        <v>2132.8492387409146</v>
      </c>
      <c r="AU134" s="131">
        <f t="shared" si="90"/>
        <v>290.72699700000004</v>
      </c>
      <c r="AV134" s="131">
        <f t="shared" si="91"/>
        <v>99.062780000000004</v>
      </c>
      <c r="AW134" s="296"/>
      <c r="AX134" s="296"/>
      <c r="AY134" s="296"/>
      <c r="AZ134" s="299"/>
      <c r="BA134" s="293"/>
      <c r="BB134" s="293"/>
      <c r="BC134" s="296"/>
      <c r="BD134" s="299"/>
      <c r="BE134" s="293"/>
      <c r="BF134" s="293"/>
      <c r="BG134" s="296"/>
      <c r="BH134" s="293"/>
      <c r="BI134" s="293"/>
      <c r="BJ134" s="296"/>
      <c r="BK134" s="296"/>
      <c r="BL134" s="299"/>
      <c r="BM134" s="293"/>
      <c r="BN134" s="293"/>
      <c r="BO134" s="296"/>
      <c r="BP134" s="299"/>
      <c r="BQ134" s="293"/>
      <c r="BR134" s="293"/>
      <c r="BS134" s="296"/>
      <c r="BT134" s="293"/>
      <c r="BU134" s="293"/>
    </row>
    <row r="135" spans="1:73" ht="60" customHeight="1" x14ac:dyDescent="0.3">
      <c r="A135" s="93">
        <v>132</v>
      </c>
      <c r="B135" s="101">
        <v>68008</v>
      </c>
      <c r="C135" s="95" t="s">
        <v>12</v>
      </c>
      <c r="D135" s="104"/>
      <c r="E135" s="95">
        <v>40000</v>
      </c>
      <c r="F135" s="93">
        <v>0.56000000000000005</v>
      </c>
      <c r="G135" s="102">
        <v>0.20200000000000001</v>
      </c>
      <c r="H135" s="102">
        <v>0.18099999999999999</v>
      </c>
      <c r="I135" s="102">
        <v>0.13200000000000001</v>
      </c>
      <c r="J135" s="102">
        <v>0.11</v>
      </c>
      <c r="K135" s="102">
        <v>7.8E-2</v>
      </c>
      <c r="L135" s="102">
        <v>6.8000000000000005E-2</v>
      </c>
      <c r="M135" s="102">
        <v>6.6000000000000003E-2</v>
      </c>
      <c r="N135" s="96" t="str">
        <f t="shared" si="80"/>
        <v>0.202,0.181,0.132,0.11,0.078,0.068,0.066</v>
      </c>
      <c r="O135" s="96" t="s">
        <v>59</v>
      </c>
      <c r="P135" s="102"/>
      <c r="Q135" s="94">
        <f t="shared" si="78"/>
        <v>68008</v>
      </c>
      <c r="R135" s="95">
        <f t="shared" si="87"/>
        <v>256</v>
      </c>
      <c r="S135" s="102"/>
      <c r="T135" s="102"/>
      <c r="U135" s="102"/>
      <c r="V135" s="102"/>
      <c r="W135" s="102"/>
      <c r="X135" s="102"/>
      <c r="Y135" s="102"/>
      <c r="Z135" s="102"/>
      <c r="AA135" s="102"/>
      <c r="AB135" s="93">
        <v>0.35</v>
      </c>
      <c r="AC135" s="93">
        <v>0.35</v>
      </c>
      <c r="AD135" s="93">
        <v>0.35</v>
      </c>
      <c r="AE135" s="93" t="s">
        <v>60</v>
      </c>
      <c r="AF135" s="93">
        <f t="shared" si="82"/>
        <v>324.7</v>
      </c>
      <c r="AG135" s="93">
        <f t="shared" si="83"/>
        <v>396.86</v>
      </c>
      <c r="AH135" s="95" t="str">
        <f t="shared" si="81"/>
        <v>324.7 396.86</v>
      </c>
      <c r="AI135" s="105">
        <v>19.5</v>
      </c>
      <c r="AJ135" s="98">
        <f t="shared" si="84"/>
        <v>106.02000000000001</v>
      </c>
      <c r="AK135" s="98">
        <f t="shared" si="85"/>
        <v>129.57999999999998</v>
      </c>
      <c r="AL135" s="95" t="str">
        <f t="shared" si="86"/>
        <v>106.02 129.58</v>
      </c>
      <c r="AM135" s="95">
        <v>150</v>
      </c>
      <c r="AN135" s="95">
        <v>430</v>
      </c>
      <c r="AO135" s="102">
        <v>2383.9</v>
      </c>
      <c r="AP135" s="102">
        <v>396.9</v>
      </c>
      <c r="AQ135" s="102">
        <v>129.6</v>
      </c>
      <c r="AR135" s="101">
        <v>33.299999999999997</v>
      </c>
      <c r="AS135" s="96">
        <f t="shared" si="88"/>
        <v>0.92847435752983754</v>
      </c>
      <c r="AT135" s="98">
        <f t="shared" si="89"/>
        <v>2213.3900209153799</v>
      </c>
      <c r="AU135" s="98">
        <f t="shared" si="90"/>
        <v>300.14107700000005</v>
      </c>
      <c r="AV135" s="98">
        <f t="shared" si="91"/>
        <v>102.39884000000001</v>
      </c>
      <c r="AW135" s="296"/>
      <c r="AX135" s="296"/>
      <c r="AY135" s="296"/>
      <c r="AZ135" s="299"/>
      <c r="BA135" s="293"/>
      <c r="BB135" s="293"/>
      <c r="BC135" s="296"/>
      <c r="BD135" s="299"/>
      <c r="BE135" s="293"/>
      <c r="BF135" s="293"/>
      <c r="BG135" s="296"/>
      <c r="BH135" s="293"/>
      <c r="BI135" s="293"/>
      <c r="BJ135" s="296"/>
      <c r="BK135" s="296"/>
      <c r="BL135" s="299"/>
      <c r="BM135" s="293"/>
      <c r="BN135" s="293"/>
      <c r="BO135" s="296"/>
      <c r="BP135" s="299"/>
      <c r="BQ135" s="293"/>
      <c r="BR135" s="293"/>
      <c r="BS135" s="296"/>
      <c r="BT135" s="293"/>
      <c r="BU135" s="293"/>
    </row>
    <row r="136" spans="1:73" ht="60" customHeight="1" x14ac:dyDescent="0.3">
      <c r="A136" s="93">
        <v>133</v>
      </c>
      <c r="B136" s="101">
        <v>68263</v>
      </c>
      <c r="C136" s="95" t="s">
        <v>84</v>
      </c>
      <c r="D136" s="104"/>
      <c r="E136" s="95">
        <v>40000</v>
      </c>
      <c r="F136" s="93">
        <v>0.56000000000000005</v>
      </c>
      <c r="G136" s="102">
        <v>0.246</v>
      </c>
      <c r="H136" s="102">
        <v>0.23300000000000001</v>
      </c>
      <c r="I136" s="102">
        <v>0.19</v>
      </c>
      <c r="J136" s="102">
        <v>0.14399999999999999</v>
      </c>
      <c r="K136" s="102">
        <v>8.6000000000000007E-2</v>
      </c>
      <c r="L136" s="102">
        <v>6.5000000000000002E-2</v>
      </c>
      <c r="M136" s="102">
        <v>3.6000000000000004E-2</v>
      </c>
      <c r="N136" s="96" t="str">
        <f t="shared" si="80"/>
        <v>0.246,0.233,0.19,0.144,0.086,0.065,0.036</v>
      </c>
      <c r="O136" s="96" t="s">
        <v>59</v>
      </c>
      <c r="P136" s="102"/>
      <c r="Q136" s="94">
        <f t="shared" si="78"/>
        <v>68263</v>
      </c>
      <c r="R136" s="95">
        <f t="shared" si="87"/>
        <v>255</v>
      </c>
      <c r="S136" s="102"/>
      <c r="T136" s="102"/>
      <c r="U136" s="102"/>
      <c r="V136" s="102"/>
      <c r="W136" s="102"/>
      <c r="X136" s="102"/>
      <c r="Y136" s="102"/>
      <c r="Z136" s="102"/>
      <c r="AA136" s="102"/>
      <c r="AB136" s="93">
        <v>0.35</v>
      </c>
      <c r="AC136" s="93">
        <v>0.35</v>
      </c>
      <c r="AD136" s="93">
        <v>0.35</v>
      </c>
      <c r="AE136" s="93" t="s">
        <v>60</v>
      </c>
      <c r="AF136" s="93">
        <f t="shared" si="82"/>
        <v>324.7</v>
      </c>
      <c r="AG136" s="93">
        <f t="shared" si="83"/>
        <v>396.86</v>
      </c>
      <c r="AH136" s="95" t="str">
        <f t="shared" si="81"/>
        <v>324.7 396.86</v>
      </c>
      <c r="AI136" s="105">
        <v>19.5</v>
      </c>
      <c r="AJ136" s="98">
        <f t="shared" si="84"/>
        <v>106.02000000000001</v>
      </c>
      <c r="AK136" s="98">
        <f t="shared" si="85"/>
        <v>129.57999999999998</v>
      </c>
      <c r="AL136" s="95" t="str">
        <f t="shared" si="86"/>
        <v>106.02 129.58</v>
      </c>
      <c r="AM136" s="95">
        <v>150</v>
      </c>
      <c r="AN136" s="95">
        <v>430</v>
      </c>
      <c r="AO136" s="102">
        <v>2396.8000000000002</v>
      </c>
      <c r="AP136" s="102">
        <v>396.7</v>
      </c>
      <c r="AQ136" s="102">
        <v>129.6</v>
      </c>
      <c r="AR136" s="101">
        <v>32.5</v>
      </c>
      <c r="AS136" s="96">
        <f t="shared" si="88"/>
        <v>0.89713520599853391</v>
      </c>
      <c r="AT136" s="98">
        <f t="shared" si="89"/>
        <v>2150.2536617372862</v>
      </c>
      <c r="AU136" s="98">
        <f t="shared" si="90"/>
        <v>299.99701299999998</v>
      </c>
      <c r="AV136" s="98">
        <f t="shared" si="91"/>
        <v>102.39884000000001</v>
      </c>
      <c r="AW136" s="296"/>
      <c r="AX136" s="296"/>
      <c r="AY136" s="296"/>
      <c r="AZ136" s="299"/>
      <c r="BA136" s="293"/>
      <c r="BB136" s="293"/>
      <c r="BC136" s="296"/>
      <c r="BD136" s="299"/>
      <c r="BE136" s="293"/>
      <c r="BF136" s="293"/>
      <c r="BG136" s="296"/>
      <c r="BH136" s="293"/>
      <c r="BI136" s="293"/>
      <c r="BJ136" s="296"/>
      <c r="BK136" s="296"/>
      <c r="BL136" s="299"/>
      <c r="BM136" s="293"/>
      <c r="BN136" s="293"/>
      <c r="BO136" s="296"/>
      <c r="BP136" s="299"/>
      <c r="BQ136" s="293"/>
      <c r="BR136" s="293"/>
      <c r="BS136" s="296"/>
      <c r="BT136" s="293"/>
      <c r="BU136" s="293"/>
    </row>
    <row r="137" spans="1:73" ht="60" customHeight="1" x14ac:dyDescent="0.3">
      <c r="A137" s="93">
        <v>134</v>
      </c>
      <c r="B137" s="101">
        <v>68526</v>
      </c>
      <c r="C137" s="95" t="s">
        <v>12</v>
      </c>
      <c r="D137" s="104"/>
      <c r="E137" s="95">
        <v>40000</v>
      </c>
      <c r="F137" s="93">
        <v>0.56000000000000005</v>
      </c>
      <c r="G137" s="102">
        <v>0.24299999999999999</v>
      </c>
      <c r="H137" s="102">
        <v>0.224</v>
      </c>
      <c r="I137" s="102">
        <v>0.189</v>
      </c>
      <c r="J137" s="102">
        <v>0.14699999999999999</v>
      </c>
      <c r="K137" s="102">
        <v>8.8999999999999996E-2</v>
      </c>
      <c r="L137" s="102">
        <v>7.2999999999999995E-2</v>
      </c>
      <c r="M137" s="102">
        <v>5.1999999999999998E-2</v>
      </c>
      <c r="N137" s="96" t="str">
        <f t="shared" si="80"/>
        <v>0.243,0.224,0.189,0.147,0.089,0.073,0.052</v>
      </c>
      <c r="O137" s="96" t="s">
        <v>59</v>
      </c>
      <c r="P137" s="102"/>
      <c r="Q137" s="94">
        <f t="shared" si="78"/>
        <v>68526</v>
      </c>
      <c r="R137" s="95">
        <f t="shared" si="87"/>
        <v>263</v>
      </c>
      <c r="S137" s="102"/>
      <c r="T137" s="102"/>
      <c r="U137" s="102"/>
      <c r="V137" s="102"/>
      <c r="W137" s="102"/>
      <c r="X137" s="102"/>
      <c r="Y137" s="102"/>
      <c r="Z137" s="102"/>
      <c r="AA137" s="102"/>
      <c r="AB137" s="93">
        <v>0.35</v>
      </c>
      <c r="AC137" s="93">
        <v>0.35</v>
      </c>
      <c r="AD137" s="93">
        <v>0.35</v>
      </c>
      <c r="AE137" s="93" t="s">
        <v>60</v>
      </c>
      <c r="AF137" s="93">
        <f t="shared" si="82"/>
        <v>324.7</v>
      </c>
      <c r="AG137" s="93">
        <f t="shared" si="83"/>
        <v>396.86</v>
      </c>
      <c r="AH137" s="95" t="str">
        <f t="shared" si="81"/>
        <v>324.7 396.86</v>
      </c>
      <c r="AI137" s="105">
        <v>19.5</v>
      </c>
      <c r="AJ137" s="98">
        <f t="shared" si="84"/>
        <v>106.02000000000001</v>
      </c>
      <c r="AK137" s="98">
        <f t="shared" si="85"/>
        <v>129.57999999999998</v>
      </c>
      <c r="AL137" s="95" t="str">
        <f t="shared" si="86"/>
        <v>106.02 129.58</v>
      </c>
      <c r="AM137" s="95">
        <v>150</v>
      </c>
      <c r="AN137" s="95">
        <v>430</v>
      </c>
      <c r="AO137" s="102">
        <v>2395.1999999999998</v>
      </c>
      <c r="AP137" s="102">
        <v>396.9</v>
      </c>
      <c r="AQ137" s="102">
        <v>129.6</v>
      </c>
      <c r="AR137" s="101">
        <v>33</v>
      </c>
      <c r="AS137" s="96">
        <f t="shared" si="88"/>
        <v>0.91655878659925405</v>
      </c>
      <c r="AT137" s="98">
        <f t="shared" si="89"/>
        <v>2195.3416056625333</v>
      </c>
      <c r="AU137" s="98">
        <f t="shared" si="90"/>
        <v>300.14107700000005</v>
      </c>
      <c r="AV137" s="98">
        <f t="shared" si="91"/>
        <v>102.39884000000001</v>
      </c>
      <c r="AW137" s="296"/>
      <c r="AX137" s="296"/>
      <c r="AY137" s="296"/>
      <c r="AZ137" s="299"/>
      <c r="BA137" s="293"/>
      <c r="BB137" s="293"/>
      <c r="BC137" s="296"/>
      <c r="BD137" s="299"/>
      <c r="BE137" s="293"/>
      <c r="BF137" s="293"/>
      <c r="BG137" s="296"/>
      <c r="BH137" s="293"/>
      <c r="BI137" s="293"/>
      <c r="BJ137" s="296"/>
      <c r="BK137" s="296"/>
      <c r="BL137" s="299"/>
      <c r="BM137" s="293"/>
      <c r="BN137" s="293"/>
      <c r="BO137" s="296"/>
      <c r="BP137" s="299"/>
      <c r="BQ137" s="293"/>
      <c r="BR137" s="293"/>
      <c r="BS137" s="296"/>
      <c r="BT137" s="293"/>
      <c r="BU137" s="293"/>
    </row>
    <row r="138" spans="1:73" ht="60" customHeight="1" x14ac:dyDescent="0.3">
      <c r="A138" s="93">
        <v>135</v>
      </c>
      <c r="B138" s="101">
        <v>68761</v>
      </c>
      <c r="C138" s="95" t="s">
        <v>84</v>
      </c>
      <c r="D138" s="104"/>
      <c r="E138" s="95">
        <v>40000</v>
      </c>
      <c r="F138" s="93">
        <v>0.56000000000000005</v>
      </c>
      <c r="G138" s="102">
        <v>0.215</v>
      </c>
      <c r="H138" s="102">
        <v>0.19500000000000001</v>
      </c>
      <c r="I138" s="102">
        <v>0.16700000000000001</v>
      </c>
      <c r="J138" s="102">
        <v>0.129</v>
      </c>
      <c r="K138" s="102">
        <v>7.8E-2</v>
      </c>
      <c r="L138" s="102">
        <v>6.0999999999999999E-2</v>
      </c>
      <c r="M138" s="102">
        <v>3.9E-2</v>
      </c>
      <c r="N138" s="96" t="str">
        <f t="shared" si="80"/>
        <v>0.215,0.195,0.167,0.129,0.078,0.061,0.039</v>
      </c>
      <c r="O138" s="96" t="s">
        <v>59</v>
      </c>
      <c r="P138" s="102"/>
      <c r="Q138" s="94">
        <f t="shared" si="78"/>
        <v>68761</v>
      </c>
      <c r="R138" s="95">
        <f t="shared" si="87"/>
        <v>235</v>
      </c>
      <c r="S138" s="102"/>
      <c r="T138" s="102"/>
      <c r="U138" s="102"/>
      <c r="V138" s="102"/>
      <c r="W138" s="102"/>
      <c r="X138" s="102"/>
      <c r="Y138" s="102"/>
      <c r="Z138" s="102"/>
      <c r="AA138" s="102"/>
      <c r="AB138" s="93">
        <v>0.35</v>
      </c>
      <c r="AC138" s="93">
        <v>0.35</v>
      </c>
      <c r="AD138" s="93">
        <v>0.35</v>
      </c>
      <c r="AE138" s="93" t="s">
        <v>60</v>
      </c>
      <c r="AF138" s="93">
        <f t="shared" si="82"/>
        <v>324.7</v>
      </c>
      <c r="AG138" s="93">
        <f t="shared" si="83"/>
        <v>396.86</v>
      </c>
      <c r="AH138" s="95" t="str">
        <f t="shared" si="81"/>
        <v>324.7 396.86</v>
      </c>
      <c r="AI138" s="105">
        <v>19.5</v>
      </c>
      <c r="AJ138" s="98">
        <f t="shared" si="84"/>
        <v>106.02000000000001</v>
      </c>
      <c r="AK138" s="98">
        <f t="shared" si="85"/>
        <v>129.57999999999998</v>
      </c>
      <c r="AL138" s="95" t="str">
        <f t="shared" si="86"/>
        <v>106.02 129.58</v>
      </c>
      <c r="AM138" s="95">
        <v>150</v>
      </c>
      <c r="AN138" s="95">
        <v>430</v>
      </c>
      <c r="AO138" s="102">
        <v>2396.8000000000002</v>
      </c>
      <c r="AP138" s="102">
        <v>394</v>
      </c>
      <c r="AQ138" s="102">
        <v>129.5</v>
      </c>
      <c r="AR138" s="101">
        <v>32.9</v>
      </c>
      <c r="AS138" s="96">
        <f t="shared" si="88"/>
        <v>0.91263103148870328</v>
      </c>
      <c r="AT138" s="98">
        <f t="shared" si="89"/>
        <v>2187.3940562721241</v>
      </c>
      <c r="AU138" s="98">
        <f t="shared" si="90"/>
        <v>298.0498</v>
      </c>
      <c r="AV138" s="98">
        <f t="shared" si="91"/>
        <v>102.31330000000001</v>
      </c>
      <c r="AW138" s="297"/>
      <c r="AX138" s="297"/>
      <c r="AY138" s="297"/>
      <c r="AZ138" s="300"/>
      <c r="BA138" s="294"/>
      <c r="BB138" s="294"/>
      <c r="BC138" s="297"/>
      <c r="BD138" s="300"/>
      <c r="BE138" s="294"/>
      <c r="BF138" s="294"/>
      <c r="BG138" s="297"/>
      <c r="BH138" s="294"/>
      <c r="BI138" s="294"/>
      <c r="BJ138" s="297"/>
      <c r="BK138" s="297"/>
      <c r="BL138" s="300"/>
      <c r="BM138" s="294"/>
      <c r="BN138" s="294"/>
      <c r="BO138" s="297"/>
      <c r="BP138" s="300"/>
      <c r="BQ138" s="294"/>
      <c r="BR138" s="294"/>
      <c r="BS138" s="297"/>
      <c r="BT138" s="294"/>
      <c r="BU138" s="294"/>
    </row>
    <row r="139" spans="1:73" ht="60" customHeight="1" x14ac:dyDescent="0.3">
      <c r="A139" s="93">
        <v>136</v>
      </c>
      <c r="B139" s="101">
        <v>69005</v>
      </c>
      <c r="C139" s="95" t="s">
        <v>12</v>
      </c>
      <c r="D139" s="104"/>
      <c r="E139" s="95">
        <v>40000</v>
      </c>
      <c r="F139" s="93">
        <v>0.56000000000000005</v>
      </c>
      <c r="G139" s="102">
        <v>0.221</v>
      </c>
      <c r="H139" s="102">
        <v>0.19900000000000001</v>
      </c>
      <c r="I139" s="102">
        <v>0.16700000000000001</v>
      </c>
      <c r="J139" s="102">
        <v>0.13100000000000001</v>
      </c>
      <c r="K139" s="102">
        <v>8.1000000000000003E-2</v>
      </c>
      <c r="L139" s="102">
        <v>6.2E-2</v>
      </c>
      <c r="M139" s="102">
        <v>3.9E-2</v>
      </c>
      <c r="N139" s="96" t="str">
        <f t="shared" si="80"/>
        <v>0.221,0.199,0.167,0.131,0.081,0.062,0.039</v>
      </c>
      <c r="O139" s="96" t="s">
        <v>59</v>
      </c>
      <c r="P139" s="102"/>
      <c r="Q139" s="94">
        <f t="shared" si="78"/>
        <v>69005</v>
      </c>
      <c r="R139" s="95">
        <f t="shared" si="87"/>
        <v>244</v>
      </c>
      <c r="S139" s="102"/>
      <c r="T139" s="102"/>
      <c r="U139" s="102"/>
      <c r="V139" s="102"/>
      <c r="W139" s="102"/>
      <c r="X139" s="102"/>
      <c r="Y139" s="102"/>
      <c r="Z139" s="102"/>
      <c r="AA139" s="102"/>
      <c r="AB139" s="93">
        <v>0.35</v>
      </c>
      <c r="AC139" s="93">
        <v>0.35</v>
      </c>
      <c r="AD139" s="93">
        <v>0.35</v>
      </c>
      <c r="AE139" s="93" t="s">
        <v>60</v>
      </c>
      <c r="AF139" s="93">
        <f t="shared" si="82"/>
        <v>180.64</v>
      </c>
      <c r="AG139" s="93">
        <f t="shared" si="83"/>
        <v>220.79</v>
      </c>
      <c r="AH139" s="95" t="str">
        <f t="shared" si="81"/>
        <v>180.64 220.79</v>
      </c>
      <c r="AI139" s="105">
        <v>7.8</v>
      </c>
      <c r="AJ139" s="98">
        <f t="shared" si="84"/>
        <v>58.98</v>
      </c>
      <c r="AK139" s="98">
        <f t="shared" si="85"/>
        <v>72.09</v>
      </c>
      <c r="AL139" s="95" t="str">
        <f t="shared" si="86"/>
        <v>58.98 72.09</v>
      </c>
      <c r="AM139" s="95">
        <v>150</v>
      </c>
      <c r="AN139" s="95">
        <v>430</v>
      </c>
      <c r="AO139" s="102">
        <v>2385.5</v>
      </c>
      <c r="AP139" s="102">
        <v>219.8</v>
      </c>
      <c r="AQ139" s="102">
        <v>72.099999999999994</v>
      </c>
      <c r="AR139" s="101">
        <v>32.9</v>
      </c>
      <c r="AS139" s="96">
        <f t="shared" si="88"/>
        <v>0.91263103148870328</v>
      </c>
      <c r="AT139" s="98">
        <f t="shared" si="89"/>
        <v>2177.0813256163015</v>
      </c>
      <c r="AU139" s="98">
        <f t="shared" si="90"/>
        <v>163.173708</v>
      </c>
      <c r="AV139" s="98">
        <f t="shared" si="91"/>
        <v>53.213340000000002</v>
      </c>
      <c r="AW139" s="295">
        <v>2149.3000000000002</v>
      </c>
      <c r="AX139" s="295">
        <v>163.30000000000001</v>
      </c>
      <c r="AY139" s="295">
        <v>53.2</v>
      </c>
      <c r="AZ139" s="298">
        <v>2.4439999999999998E-4</v>
      </c>
      <c r="BA139" s="292">
        <f>AZ139*10^6</f>
        <v>244.39999999999998</v>
      </c>
      <c r="BB139" s="292">
        <f>(1/($BJ$139*10^6/(0.711*10^-4*(1/AW139)^0.854))^(1/3.89))*10^6</f>
        <v>136.10457946869062</v>
      </c>
      <c r="BC139" s="295" t="str">
        <f>IF(BA139&lt;BB139,"Safe","Unsafe")</f>
        <v>Unsafe</v>
      </c>
      <c r="BD139" s="298">
        <v>4.0870000000000001E-4</v>
      </c>
      <c r="BE139" s="292">
        <f>BD139*10^6</f>
        <v>408.7</v>
      </c>
      <c r="BF139" s="292">
        <f>(1/((($BJ$139*10^6/(1.41*10^-8)))^(1/4.5337)))*10^6</f>
        <v>311.73824823485893</v>
      </c>
      <c r="BG139" s="295" t="str">
        <f>IF(BE139&lt;BF139,"Safe","Unsafe")</f>
        <v>Unsafe</v>
      </c>
      <c r="BH139" s="292">
        <f>(0.711*10^-4*(1/AZ139)^3.89*(1/AW139)^0.854)/10^6</f>
        <v>11.386080647239856</v>
      </c>
      <c r="BI139" s="292">
        <f>(1.41*10^-8*(1/BD139)^4.5337)/10^6</f>
        <v>32.515759798805036</v>
      </c>
      <c r="BJ139" s="295">
        <v>111</v>
      </c>
      <c r="BK139" s="295">
        <v>100</v>
      </c>
      <c r="BL139" s="298">
        <v>1.3420000000000001E-4</v>
      </c>
      <c r="BM139" s="292">
        <f>BL139*10^6</f>
        <v>134.20000000000002</v>
      </c>
      <c r="BN139" s="292">
        <f>BB139</f>
        <v>136.10457946869062</v>
      </c>
      <c r="BO139" s="295" t="str">
        <f>IF(BM139&lt;BN139,"Safe","Unsafe")</f>
        <v>Safe</v>
      </c>
      <c r="BP139" s="298">
        <v>2.374E-4</v>
      </c>
      <c r="BQ139" s="292">
        <f>BP139*10^6</f>
        <v>237.4</v>
      </c>
      <c r="BR139" s="292">
        <f>BF139</f>
        <v>311.73824823485893</v>
      </c>
      <c r="BS139" s="295" t="str">
        <f>IF(BQ139&lt;BR139,"Safe","Unsafe")</f>
        <v>Safe</v>
      </c>
      <c r="BT139" s="292">
        <f>(0.711*10^-4*(1/BL139)^3.89*(1/AW139)^0.854)/10^6</f>
        <v>117.25480347104991</v>
      </c>
      <c r="BU139" s="292">
        <f>(1.41*10^-8*(1/BP139)^4.5337)/10^6</f>
        <v>381.68245484725679</v>
      </c>
    </row>
    <row r="140" spans="1:73" ht="60" customHeight="1" x14ac:dyDescent="0.3">
      <c r="A140" s="93">
        <v>137</v>
      </c>
      <c r="B140" s="101">
        <v>69250</v>
      </c>
      <c r="C140" s="95" t="s">
        <v>84</v>
      </c>
      <c r="D140" s="104"/>
      <c r="E140" s="95">
        <v>40000</v>
      </c>
      <c r="F140" s="93">
        <v>0.56000000000000005</v>
      </c>
      <c r="G140" s="102">
        <v>0.24099999999999999</v>
      </c>
      <c r="H140" s="102">
        <v>0.223</v>
      </c>
      <c r="I140" s="102">
        <v>0.189</v>
      </c>
      <c r="J140" s="102">
        <v>0.14699999999999999</v>
      </c>
      <c r="K140" s="102">
        <v>9.1999999999999998E-2</v>
      </c>
      <c r="L140" s="102">
        <v>7.2999999999999995E-2</v>
      </c>
      <c r="M140" s="102">
        <v>4.9000000000000002E-2</v>
      </c>
      <c r="N140" s="96" t="str">
        <f t="shared" si="80"/>
        <v>0.241,0.223,0.189,0.147,0.092,0.073,0.049</v>
      </c>
      <c r="O140" s="96" t="s">
        <v>59</v>
      </c>
      <c r="P140" s="102"/>
      <c r="Q140" s="94">
        <f t="shared" si="78"/>
        <v>69250</v>
      </c>
      <c r="R140" s="95">
        <f t="shared" si="87"/>
        <v>245</v>
      </c>
      <c r="S140" s="102"/>
      <c r="T140" s="102"/>
      <c r="U140" s="102"/>
      <c r="V140" s="102"/>
      <c r="W140" s="102"/>
      <c r="X140" s="102"/>
      <c r="Y140" s="102"/>
      <c r="Z140" s="102"/>
      <c r="AA140" s="102"/>
      <c r="AB140" s="93">
        <v>0.35</v>
      </c>
      <c r="AC140" s="93">
        <v>0.35</v>
      </c>
      <c r="AD140" s="93">
        <v>0.35</v>
      </c>
      <c r="AE140" s="93" t="s">
        <v>60</v>
      </c>
      <c r="AF140" s="93">
        <f t="shared" si="82"/>
        <v>180.64</v>
      </c>
      <c r="AG140" s="93">
        <f t="shared" si="83"/>
        <v>220.79</v>
      </c>
      <c r="AH140" s="95" t="str">
        <f t="shared" si="81"/>
        <v>180.64 220.79</v>
      </c>
      <c r="AI140" s="105">
        <v>7.8</v>
      </c>
      <c r="AJ140" s="98">
        <f t="shared" si="84"/>
        <v>58.98</v>
      </c>
      <c r="AK140" s="98">
        <f t="shared" si="85"/>
        <v>72.09</v>
      </c>
      <c r="AL140" s="95" t="str">
        <f t="shared" si="86"/>
        <v>58.98 72.09</v>
      </c>
      <c r="AM140" s="95">
        <v>150</v>
      </c>
      <c r="AN140" s="95">
        <v>430</v>
      </c>
      <c r="AO140" s="102">
        <v>2400</v>
      </c>
      <c r="AP140" s="102">
        <v>220.1</v>
      </c>
      <c r="AQ140" s="102">
        <v>72.099999999999994</v>
      </c>
      <c r="AR140" s="101">
        <v>33</v>
      </c>
      <c r="AS140" s="96">
        <f t="shared" si="88"/>
        <v>0.91655878659925405</v>
      </c>
      <c r="AT140" s="98">
        <f t="shared" si="89"/>
        <v>2199.7410878382098</v>
      </c>
      <c r="AU140" s="98">
        <f t="shared" si="90"/>
        <v>163.421637</v>
      </c>
      <c r="AV140" s="98">
        <f t="shared" si="91"/>
        <v>53.213340000000002</v>
      </c>
      <c r="AW140" s="296"/>
      <c r="AX140" s="296"/>
      <c r="AY140" s="296"/>
      <c r="AZ140" s="299"/>
      <c r="BA140" s="293"/>
      <c r="BB140" s="293"/>
      <c r="BC140" s="296"/>
      <c r="BD140" s="299"/>
      <c r="BE140" s="293"/>
      <c r="BF140" s="293"/>
      <c r="BG140" s="296"/>
      <c r="BH140" s="293"/>
      <c r="BI140" s="293"/>
      <c r="BJ140" s="296"/>
      <c r="BK140" s="296"/>
      <c r="BL140" s="299"/>
      <c r="BM140" s="293"/>
      <c r="BN140" s="293"/>
      <c r="BO140" s="296"/>
      <c r="BP140" s="299"/>
      <c r="BQ140" s="293"/>
      <c r="BR140" s="293"/>
      <c r="BS140" s="296"/>
      <c r="BT140" s="293"/>
      <c r="BU140" s="293"/>
    </row>
    <row r="141" spans="1:73" ht="60" customHeight="1" x14ac:dyDescent="0.3">
      <c r="A141" s="93">
        <v>138</v>
      </c>
      <c r="B141" s="101">
        <v>69517</v>
      </c>
      <c r="C141" s="95" t="s">
        <v>12</v>
      </c>
      <c r="D141" s="104"/>
      <c r="E141" s="95">
        <v>40000</v>
      </c>
      <c r="F141" s="93">
        <v>0.56000000000000005</v>
      </c>
      <c r="G141" s="102">
        <v>0.216</v>
      </c>
      <c r="H141" s="102">
        <v>0.214</v>
      </c>
      <c r="I141" s="102">
        <v>0.186</v>
      </c>
      <c r="J141" s="102">
        <v>0.14899999999999999</v>
      </c>
      <c r="K141" s="102">
        <v>0.104</v>
      </c>
      <c r="L141" s="102">
        <v>8.7999999999999995E-2</v>
      </c>
      <c r="M141" s="102">
        <v>5.3999999999999999E-2</v>
      </c>
      <c r="N141" s="96" t="str">
        <f t="shared" si="80"/>
        <v>0.216,0.214,0.186,0.149,0.104,0.088,0.054</v>
      </c>
      <c r="O141" s="96" t="s">
        <v>59</v>
      </c>
      <c r="P141" s="102"/>
      <c r="Q141" s="94">
        <f t="shared" si="78"/>
        <v>69517</v>
      </c>
      <c r="R141" s="95">
        <f t="shared" si="87"/>
        <v>267</v>
      </c>
      <c r="S141" s="102"/>
      <c r="T141" s="102"/>
      <c r="U141" s="102"/>
      <c r="V141" s="102"/>
      <c r="W141" s="102"/>
      <c r="X141" s="102"/>
      <c r="Y141" s="102"/>
      <c r="Z141" s="102"/>
      <c r="AA141" s="102"/>
      <c r="AB141" s="93">
        <v>0.35</v>
      </c>
      <c r="AC141" s="93">
        <v>0.35</v>
      </c>
      <c r="AD141" s="93">
        <v>0.35</v>
      </c>
      <c r="AE141" s="93" t="s">
        <v>60</v>
      </c>
      <c r="AF141" s="93">
        <f t="shared" si="82"/>
        <v>180.64</v>
      </c>
      <c r="AG141" s="93">
        <f t="shared" si="83"/>
        <v>220.79</v>
      </c>
      <c r="AH141" s="95" t="str">
        <f t="shared" si="81"/>
        <v>180.64 220.79</v>
      </c>
      <c r="AI141" s="105">
        <v>7.8</v>
      </c>
      <c r="AJ141" s="98">
        <f t="shared" si="84"/>
        <v>58.98</v>
      </c>
      <c r="AK141" s="98">
        <f t="shared" si="85"/>
        <v>72.09</v>
      </c>
      <c r="AL141" s="95" t="str">
        <f t="shared" si="86"/>
        <v>58.98 72.09</v>
      </c>
      <c r="AM141" s="95">
        <v>150</v>
      </c>
      <c r="AN141" s="95">
        <v>430</v>
      </c>
      <c r="AO141" s="102">
        <v>2380.6</v>
      </c>
      <c r="AP141" s="102">
        <v>220.7</v>
      </c>
      <c r="AQ141" s="102">
        <v>72</v>
      </c>
      <c r="AR141" s="101">
        <v>33.1</v>
      </c>
      <c r="AS141" s="96">
        <f t="shared" si="88"/>
        <v>0.92050845746864229</v>
      </c>
      <c r="AT141" s="98">
        <f t="shared" si="89"/>
        <v>2191.3624338498498</v>
      </c>
      <c r="AU141" s="98">
        <f t="shared" si="90"/>
        <v>163.91733299999999</v>
      </c>
      <c r="AV141" s="98">
        <f t="shared" si="91"/>
        <v>53.127800000000008</v>
      </c>
      <c r="AW141" s="296"/>
      <c r="AX141" s="296"/>
      <c r="AY141" s="296"/>
      <c r="AZ141" s="299"/>
      <c r="BA141" s="293"/>
      <c r="BB141" s="293"/>
      <c r="BC141" s="296"/>
      <c r="BD141" s="299"/>
      <c r="BE141" s="293"/>
      <c r="BF141" s="293"/>
      <c r="BG141" s="296"/>
      <c r="BH141" s="293"/>
      <c r="BI141" s="293"/>
      <c r="BJ141" s="296"/>
      <c r="BK141" s="296"/>
      <c r="BL141" s="299"/>
      <c r="BM141" s="293"/>
      <c r="BN141" s="293"/>
      <c r="BO141" s="296"/>
      <c r="BP141" s="299"/>
      <c r="BQ141" s="293"/>
      <c r="BR141" s="293"/>
      <c r="BS141" s="296"/>
      <c r="BT141" s="293"/>
      <c r="BU141" s="293"/>
    </row>
    <row r="142" spans="1:73" ht="60" customHeight="1" x14ac:dyDescent="0.3">
      <c r="A142" s="93">
        <v>139</v>
      </c>
      <c r="B142" s="101">
        <v>69750</v>
      </c>
      <c r="C142" s="95" t="s">
        <v>84</v>
      </c>
      <c r="D142" s="104"/>
      <c r="E142" s="95">
        <v>40000</v>
      </c>
      <c r="F142" s="93">
        <v>0.56000000000000005</v>
      </c>
      <c r="G142" s="102">
        <v>0.20400000000000001</v>
      </c>
      <c r="H142" s="102">
        <v>0.185</v>
      </c>
      <c r="I142" s="102">
        <v>0.151</v>
      </c>
      <c r="J142" s="102">
        <v>0.115</v>
      </c>
      <c r="K142" s="102">
        <v>7.1999999999999995E-2</v>
      </c>
      <c r="L142" s="102">
        <v>5.9000000000000004E-2</v>
      </c>
      <c r="M142" s="102">
        <v>4.3999999999999997E-2</v>
      </c>
      <c r="N142" s="96" t="str">
        <f t="shared" si="80"/>
        <v>0.204,0.185,0.151,0.115,0.072,0.059,0.044</v>
      </c>
      <c r="O142" s="96" t="s">
        <v>59</v>
      </c>
      <c r="P142" s="102"/>
      <c r="Q142" s="94">
        <f t="shared" si="78"/>
        <v>69750</v>
      </c>
      <c r="R142" s="95">
        <f t="shared" si="87"/>
        <v>233</v>
      </c>
      <c r="S142" s="102"/>
      <c r="T142" s="102"/>
      <c r="U142" s="102"/>
      <c r="V142" s="102"/>
      <c r="W142" s="102"/>
      <c r="X142" s="102"/>
      <c r="Y142" s="102"/>
      <c r="Z142" s="102"/>
      <c r="AA142" s="102"/>
      <c r="AB142" s="93">
        <v>0.35</v>
      </c>
      <c r="AC142" s="93">
        <v>0.35</v>
      </c>
      <c r="AD142" s="93">
        <v>0.35</v>
      </c>
      <c r="AE142" s="93" t="s">
        <v>60</v>
      </c>
      <c r="AF142" s="93">
        <f t="shared" si="82"/>
        <v>180.64</v>
      </c>
      <c r="AG142" s="93">
        <f t="shared" si="83"/>
        <v>220.79</v>
      </c>
      <c r="AH142" s="95" t="str">
        <f t="shared" si="81"/>
        <v>180.64 220.79</v>
      </c>
      <c r="AI142" s="105">
        <v>7.8</v>
      </c>
      <c r="AJ142" s="98">
        <f t="shared" si="84"/>
        <v>58.98</v>
      </c>
      <c r="AK142" s="98">
        <f t="shared" si="85"/>
        <v>72.09</v>
      </c>
      <c r="AL142" s="95" t="str">
        <f t="shared" si="86"/>
        <v>58.98 72.09</v>
      </c>
      <c r="AM142" s="95">
        <v>150</v>
      </c>
      <c r="AN142" s="95">
        <v>430</v>
      </c>
      <c r="AO142" s="102">
        <v>2398.4</v>
      </c>
      <c r="AP142" s="102">
        <v>219.9</v>
      </c>
      <c r="AQ142" s="102">
        <v>72.099999999999994</v>
      </c>
      <c r="AR142" s="101">
        <v>32.799999999999997</v>
      </c>
      <c r="AS142" s="96">
        <f t="shared" si="88"/>
        <v>0.90872499229499404</v>
      </c>
      <c r="AT142" s="98">
        <f t="shared" si="89"/>
        <v>2179.4860215203139</v>
      </c>
      <c r="AU142" s="98">
        <f t="shared" si="90"/>
        <v>163.25635700000001</v>
      </c>
      <c r="AV142" s="98">
        <f t="shared" si="91"/>
        <v>53.213340000000002</v>
      </c>
      <c r="AW142" s="296"/>
      <c r="AX142" s="296"/>
      <c r="AY142" s="296"/>
      <c r="AZ142" s="299"/>
      <c r="BA142" s="293"/>
      <c r="BB142" s="293"/>
      <c r="BC142" s="296"/>
      <c r="BD142" s="299"/>
      <c r="BE142" s="293"/>
      <c r="BF142" s="293"/>
      <c r="BG142" s="296"/>
      <c r="BH142" s="293"/>
      <c r="BI142" s="293"/>
      <c r="BJ142" s="296"/>
      <c r="BK142" s="296"/>
      <c r="BL142" s="299"/>
      <c r="BM142" s="293"/>
      <c r="BN142" s="293"/>
      <c r="BO142" s="296"/>
      <c r="BP142" s="299"/>
      <c r="BQ142" s="293"/>
      <c r="BR142" s="293"/>
      <c r="BS142" s="296"/>
      <c r="BT142" s="293"/>
      <c r="BU142" s="293"/>
    </row>
    <row r="143" spans="1:73" ht="60" customHeight="1" x14ac:dyDescent="0.3">
      <c r="A143" s="93">
        <v>140</v>
      </c>
      <c r="B143" s="101">
        <v>70000</v>
      </c>
      <c r="C143" s="95" t="s">
        <v>12</v>
      </c>
      <c r="D143" s="104"/>
      <c r="E143" s="95">
        <v>40000</v>
      </c>
      <c r="F143" s="93">
        <v>0.56000000000000005</v>
      </c>
      <c r="G143" s="102">
        <v>0.25600000000000001</v>
      </c>
      <c r="H143" s="102">
        <v>0.222</v>
      </c>
      <c r="I143" s="102">
        <v>0.189</v>
      </c>
      <c r="J143" s="102">
        <v>0.14799999999999999</v>
      </c>
      <c r="K143" s="102">
        <v>0.10100000000000001</v>
      </c>
      <c r="L143" s="102">
        <v>8.4000000000000005E-2</v>
      </c>
      <c r="M143" s="102">
        <v>7.1999999999999995E-2</v>
      </c>
      <c r="N143" s="96" t="str">
        <f t="shared" si="80"/>
        <v>0.256,0.222,0.189,0.148,0.101,0.084,0.072</v>
      </c>
      <c r="O143" s="96" t="s">
        <v>59</v>
      </c>
      <c r="P143" s="102"/>
      <c r="Q143" s="94">
        <f t="shared" si="78"/>
        <v>70000</v>
      </c>
      <c r="R143" s="95">
        <f t="shared" si="87"/>
        <v>250</v>
      </c>
      <c r="S143" s="102"/>
      <c r="T143" s="102"/>
      <c r="U143" s="102"/>
      <c r="V143" s="102"/>
      <c r="W143" s="102"/>
      <c r="X143" s="102"/>
      <c r="Y143" s="102"/>
      <c r="Z143" s="102"/>
      <c r="AA143" s="102"/>
      <c r="AB143" s="93">
        <v>0.35</v>
      </c>
      <c r="AC143" s="93">
        <v>0.35</v>
      </c>
      <c r="AD143" s="93">
        <v>0.35</v>
      </c>
      <c r="AE143" s="93" t="s">
        <v>60</v>
      </c>
      <c r="AF143" s="93">
        <f t="shared" si="82"/>
        <v>186.51999999999998</v>
      </c>
      <c r="AG143" s="93">
        <f t="shared" si="83"/>
        <v>227.95</v>
      </c>
      <c r="AH143" s="95" t="str">
        <f t="shared" si="81"/>
        <v>186.52 227.95</v>
      </c>
      <c r="AI143" s="105">
        <v>8.1999999999999993</v>
      </c>
      <c r="AJ143" s="98">
        <f t="shared" si="84"/>
        <v>60.9</v>
      </c>
      <c r="AK143" s="98">
        <f t="shared" si="85"/>
        <v>74.430000000000007</v>
      </c>
      <c r="AL143" s="95" t="str">
        <f t="shared" si="86"/>
        <v>60.9 74.43</v>
      </c>
      <c r="AM143" s="95">
        <v>150</v>
      </c>
      <c r="AN143" s="95">
        <v>430</v>
      </c>
      <c r="AO143" s="102">
        <v>2400</v>
      </c>
      <c r="AP143" s="102">
        <v>227.4</v>
      </c>
      <c r="AQ143" s="102">
        <v>74.400000000000006</v>
      </c>
      <c r="AR143" s="101">
        <v>32.799999999999997</v>
      </c>
      <c r="AS143" s="96">
        <f t="shared" si="88"/>
        <v>0.90872499229499404</v>
      </c>
      <c r="AT143" s="98">
        <f t="shared" si="89"/>
        <v>2180.9399815079855</v>
      </c>
      <c r="AU143" s="98">
        <f t="shared" si="90"/>
        <v>169.43793200000002</v>
      </c>
      <c r="AV143" s="98">
        <f t="shared" si="91"/>
        <v>55.180760000000006</v>
      </c>
      <c r="AW143" s="296"/>
      <c r="AX143" s="296"/>
      <c r="AY143" s="296"/>
      <c r="AZ143" s="299"/>
      <c r="BA143" s="293"/>
      <c r="BB143" s="293"/>
      <c r="BC143" s="296"/>
      <c r="BD143" s="299"/>
      <c r="BE143" s="293"/>
      <c r="BF143" s="293"/>
      <c r="BG143" s="296"/>
      <c r="BH143" s="293"/>
      <c r="BI143" s="293"/>
      <c r="BJ143" s="296"/>
      <c r="BK143" s="296"/>
      <c r="BL143" s="299"/>
      <c r="BM143" s="293"/>
      <c r="BN143" s="293"/>
      <c r="BO143" s="296"/>
      <c r="BP143" s="299"/>
      <c r="BQ143" s="293"/>
      <c r="BR143" s="293"/>
      <c r="BS143" s="296"/>
      <c r="BT143" s="293"/>
      <c r="BU143" s="293"/>
    </row>
    <row r="144" spans="1:73" ht="60" customHeight="1" x14ac:dyDescent="0.3">
      <c r="A144" s="93">
        <v>141</v>
      </c>
      <c r="B144" s="101">
        <v>70250</v>
      </c>
      <c r="C144" s="95" t="s">
        <v>84</v>
      </c>
      <c r="D144" s="104"/>
      <c r="E144" s="95">
        <v>40000</v>
      </c>
      <c r="F144" s="93">
        <v>0.56000000000000005</v>
      </c>
      <c r="G144" s="102">
        <v>0.28100000000000003</v>
      </c>
      <c r="H144" s="102">
        <v>0.26400000000000001</v>
      </c>
      <c r="I144" s="102">
        <v>0.23300000000000001</v>
      </c>
      <c r="J144" s="102">
        <v>0.191</v>
      </c>
      <c r="K144" s="102">
        <v>0.13200000000000001</v>
      </c>
      <c r="L144" s="102">
        <v>0.106</v>
      </c>
      <c r="M144" s="102">
        <v>9.5000000000000001E-2</v>
      </c>
      <c r="N144" s="96" t="str">
        <f t="shared" si="80"/>
        <v>0.281,0.264,0.233,0.191,0.132,0.106,0.095</v>
      </c>
      <c r="O144" s="96" t="s">
        <v>59</v>
      </c>
      <c r="P144" s="102"/>
      <c r="Q144" s="94">
        <f t="shared" si="78"/>
        <v>70250</v>
      </c>
      <c r="R144" s="95">
        <f t="shared" si="87"/>
        <v>250</v>
      </c>
      <c r="S144" s="102"/>
      <c r="T144" s="102"/>
      <c r="U144" s="102"/>
      <c r="V144" s="102"/>
      <c r="W144" s="102"/>
      <c r="X144" s="102"/>
      <c r="Y144" s="102"/>
      <c r="Z144" s="102"/>
      <c r="AA144" s="102"/>
      <c r="AB144" s="93">
        <v>0.35</v>
      </c>
      <c r="AC144" s="93">
        <v>0.35</v>
      </c>
      <c r="AD144" s="93">
        <v>0.35</v>
      </c>
      <c r="AE144" s="93" t="s">
        <v>60</v>
      </c>
      <c r="AF144" s="93">
        <f t="shared" si="82"/>
        <v>186.51999999999998</v>
      </c>
      <c r="AG144" s="93">
        <f t="shared" si="83"/>
        <v>227.95</v>
      </c>
      <c r="AH144" s="95" t="str">
        <f t="shared" si="81"/>
        <v>186.52 227.95</v>
      </c>
      <c r="AI144" s="105">
        <v>8.1999999999999993</v>
      </c>
      <c r="AJ144" s="98">
        <f t="shared" si="84"/>
        <v>60.9</v>
      </c>
      <c r="AK144" s="98">
        <f t="shared" si="85"/>
        <v>74.430000000000007</v>
      </c>
      <c r="AL144" s="95" t="str">
        <f t="shared" si="86"/>
        <v>60.9 74.43</v>
      </c>
      <c r="AM144" s="95">
        <v>150</v>
      </c>
      <c r="AN144" s="95">
        <v>430</v>
      </c>
      <c r="AO144" s="102">
        <v>2367.6999999999998</v>
      </c>
      <c r="AP144" s="102">
        <v>227.5</v>
      </c>
      <c r="AQ144" s="102">
        <v>74.3</v>
      </c>
      <c r="AR144" s="101">
        <v>32.700000000000003</v>
      </c>
      <c r="AS144" s="96">
        <f t="shared" si="88"/>
        <v>0.90484047146996671</v>
      </c>
      <c r="AT144" s="98">
        <f t="shared" si="89"/>
        <v>2142.3907842994399</v>
      </c>
      <c r="AU144" s="98">
        <f t="shared" si="90"/>
        <v>169.52012500000001</v>
      </c>
      <c r="AV144" s="98">
        <f t="shared" si="91"/>
        <v>55.095220000000005</v>
      </c>
      <c r="AW144" s="296"/>
      <c r="AX144" s="296"/>
      <c r="AY144" s="296"/>
      <c r="AZ144" s="299"/>
      <c r="BA144" s="293"/>
      <c r="BB144" s="293"/>
      <c r="BC144" s="296"/>
      <c r="BD144" s="299"/>
      <c r="BE144" s="293"/>
      <c r="BF144" s="293"/>
      <c r="BG144" s="296"/>
      <c r="BH144" s="293"/>
      <c r="BI144" s="293"/>
      <c r="BJ144" s="296"/>
      <c r="BK144" s="296"/>
      <c r="BL144" s="299"/>
      <c r="BM144" s="293"/>
      <c r="BN144" s="293"/>
      <c r="BO144" s="296"/>
      <c r="BP144" s="299"/>
      <c r="BQ144" s="293"/>
      <c r="BR144" s="293"/>
      <c r="BS144" s="296"/>
      <c r="BT144" s="293"/>
      <c r="BU144" s="293"/>
    </row>
    <row r="145" spans="1:73" ht="60" customHeight="1" x14ac:dyDescent="0.3">
      <c r="A145" s="93">
        <v>142</v>
      </c>
      <c r="B145" s="101">
        <v>70513</v>
      </c>
      <c r="C145" s="95" t="s">
        <v>12</v>
      </c>
      <c r="D145" s="104"/>
      <c r="E145" s="95">
        <v>40000</v>
      </c>
      <c r="F145" s="93">
        <v>0.56000000000000005</v>
      </c>
      <c r="G145" s="102">
        <v>0.214</v>
      </c>
      <c r="H145" s="102">
        <v>0.20699999999999999</v>
      </c>
      <c r="I145" s="102">
        <v>0.18</v>
      </c>
      <c r="J145" s="102">
        <v>0.14299999999999999</v>
      </c>
      <c r="K145" s="102">
        <v>0.1</v>
      </c>
      <c r="L145" s="102">
        <v>8.4000000000000005E-2</v>
      </c>
      <c r="M145" s="102">
        <v>7.1999999999999995E-2</v>
      </c>
      <c r="N145" s="96" t="str">
        <f t="shared" si="80"/>
        <v>0.214,0.207,0.18,0.143,0.1,0.084,0.072</v>
      </c>
      <c r="O145" s="96" t="s">
        <v>59</v>
      </c>
      <c r="P145" s="102"/>
      <c r="Q145" s="94">
        <f t="shared" si="78"/>
        <v>70513</v>
      </c>
      <c r="R145" s="95">
        <f t="shared" si="87"/>
        <v>263</v>
      </c>
      <c r="S145" s="102"/>
      <c r="T145" s="102"/>
      <c r="U145" s="102"/>
      <c r="V145" s="102"/>
      <c r="W145" s="102"/>
      <c r="X145" s="102"/>
      <c r="Y145" s="102"/>
      <c r="Z145" s="102"/>
      <c r="AA145" s="102"/>
      <c r="AB145" s="93">
        <v>0.35</v>
      </c>
      <c r="AC145" s="93">
        <v>0.35</v>
      </c>
      <c r="AD145" s="93">
        <v>0.35</v>
      </c>
      <c r="AE145" s="93" t="s">
        <v>60</v>
      </c>
      <c r="AF145" s="93">
        <f t="shared" si="82"/>
        <v>186.51999999999998</v>
      </c>
      <c r="AG145" s="93">
        <f t="shared" si="83"/>
        <v>227.95</v>
      </c>
      <c r="AH145" s="95" t="str">
        <f t="shared" si="81"/>
        <v>186.52 227.95</v>
      </c>
      <c r="AI145" s="105">
        <v>8.1999999999999993</v>
      </c>
      <c r="AJ145" s="98">
        <f t="shared" si="84"/>
        <v>60.9</v>
      </c>
      <c r="AK145" s="98">
        <f t="shared" si="85"/>
        <v>74.430000000000007</v>
      </c>
      <c r="AL145" s="95" t="str">
        <f t="shared" si="86"/>
        <v>60.9 74.43</v>
      </c>
      <c r="AM145" s="95">
        <v>150</v>
      </c>
      <c r="AN145" s="95">
        <v>430</v>
      </c>
      <c r="AO145" s="102">
        <v>2361.3000000000002</v>
      </c>
      <c r="AP145" s="102">
        <v>227.6</v>
      </c>
      <c r="AQ145" s="102">
        <v>74.400000000000006</v>
      </c>
      <c r="AR145" s="101">
        <v>32.6</v>
      </c>
      <c r="AS145" s="96">
        <f t="shared" si="88"/>
        <v>0.90097727372520275</v>
      </c>
      <c r="AT145" s="98">
        <f t="shared" si="89"/>
        <v>2127.4776364473214</v>
      </c>
      <c r="AU145" s="98">
        <f t="shared" si="90"/>
        <v>169.60231200000001</v>
      </c>
      <c r="AV145" s="98">
        <f t="shared" si="91"/>
        <v>55.180760000000006</v>
      </c>
      <c r="AW145" s="296"/>
      <c r="AX145" s="296"/>
      <c r="AY145" s="296"/>
      <c r="AZ145" s="299"/>
      <c r="BA145" s="293"/>
      <c r="BB145" s="293"/>
      <c r="BC145" s="296"/>
      <c r="BD145" s="299"/>
      <c r="BE145" s="293"/>
      <c r="BF145" s="293"/>
      <c r="BG145" s="296"/>
      <c r="BH145" s="293"/>
      <c r="BI145" s="293"/>
      <c r="BJ145" s="296"/>
      <c r="BK145" s="296"/>
      <c r="BL145" s="299"/>
      <c r="BM145" s="293"/>
      <c r="BN145" s="293"/>
      <c r="BO145" s="296"/>
      <c r="BP145" s="299"/>
      <c r="BQ145" s="293"/>
      <c r="BR145" s="293"/>
      <c r="BS145" s="296"/>
      <c r="BT145" s="293"/>
      <c r="BU145" s="293"/>
    </row>
    <row r="146" spans="1:73" ht="60" customHeight="1" x14ac:dyDescent="0.3">
      <c r="A146" s="93">
        <v>143</v>
      </c>
      <c r="B146" s="101">
        <v>70750</v>
      </c>
      <c r="C146" s="95" t="s">
        <v>84</v>
      </c>
      <c r="D146" s="104"/>
      <c r="E146" s="95">
        <v>40000</v>
      </c>
      <c r="F146" s="93">
        <v>0.56000000000000005</v>
      </c>
      <c r="G146" s="102">
        <v>0.23500000000000001</v>
      </c>
      <c r="H146" s="102">
        <v>0.21199999999999999</v>
      </c>
      <c r="I146" s="102">
        <v>0.17699999999999999</v>
      </c>
      <c r="J146" s="102">
        <v>0.13500000000000001</v>
      </c>
      <c r="K146" s="102">
        <v>0.08</v>
      </c>
      <c r="L146" s="102">
        <v>6.2E-2</v>
      </c>
      <c r="M146" s="102">
        <v>0.05</v>
      </c>
      <c r="N146" s="96" t="str">
        <f t="shared" si="80"/>
        <v>0.235,0.212,0.177,0.135,0.08,0.062,0.05</v>
      </c>
      <c r="O146" s="96" t="s">
        <v>59</v>
      </c>
      <c r="P146" s="102"/>
      <c r="Q146" s="94">
        <f t="shared" si="78"/>
        <v>70750</v>
      </c>
      <c r="R146" s="95">
        <f t="shared" si="87"/>
        <v>237</v>
      </c>
      <c r="S146" s="102"/>
      <c r="T146" s="102"/>
      <c r="U146" s="102"/>
      <c r="V146" s="102"/>
      <c r="W146" s="102"/>
      <c r="X146" s="102"/>
      <c r="Y146" s="102"/>
      <c r="Z146" s="102"/>
      <c r="AA146" s="102"/>
      <c r="AB146" s="93">
        <v>0.35</v>
      </c>
      <c r="AC146" s="93">
        <v>0.35</v>
      </c>
      <c r="AD146" s="93">
        <v>0.35</v>
      </c>
      <c r="AE146" s="93" t="s">
        <v>60</v>
      </c>
      <c r="AF146" s="93">
        <f t="shared" si="82"/>
        <v>186.51999999999998</v>
      </c>
      <c r="AG146" s="93">
        <f t="shared" si="83"/>
        <v>227.95</v>
      </c>
      <c r="AH146" s="95" t="str">
        <f t="shared" si="81"/>
        <v>186.52 227.95</v>
      </c>
      <c r="AI146" s="105">
        <v>8.1999999999999993</v>
      </c>
      <c r="AJ146" s="98">
        <f t="shared" si="84"/>
        <v>60.9</v>
      </c>
      <c r="AK146" s="98">
        <f t="shared" si="85"/>
        <v>74.430000000000007</v>
      </c>
      <c r="AL146" s="95" t="str">
        <f t="shared" si="86"/>
        <v>60.9 74.43</v>
      </c>
      <c r="AM146" s="95">
        <v>150</v>
      </c>
      <c r="AN146" s="95">
        <v>430</v>
      </c>
      <c r="AO146" s="102">
        <v>2372.6</v>
      </c>
      <c r="AP146" s="102">
        <v>227.9</v>
      </c>
      <c r="AQ146" s="102">
        <v>74.400000000000006</v>
      </c>
      <c r="AR146" s="101">
        <v>33.200000000000003</v>
      </c>
      <c r="AS146" s="96">
        <f t="shared" si="88"/>
        <v>0.92448024626738745</v>
      </c>
      <c r="AT146" s="98">
        <f t="shared" si="89"/>
        <v>2193.4218322940033</v>
      </c>
      <c r="AU146" s="98">
        <f t="shared" si="90"/>
        <v>169.848837</v>
      </c>
      <c r="AV146" s="98">
        <f t="shared" si="91"/>
        <v>55.180760000000006</v>
      </c>
      <c r="AW146" s="297"/>
      <c r="AX146" s="297"/>
      <c r="AY146" s="297"/>
      <c r="AZ146" s="300"/>
      <c r="BA146" s="294"/>
      <c r="BB146" s="294"/>
      <c r="BC146" s="297"/>
      <c r="BD146" s="300"/>
      <c r="BE146" s="294"/>
      <c r="BF146" s="294"/>
      <c r="BG146" s="297"/>
      <c r="BH146" s="294"/>
      <c r="BI146" s="294"/>
      <c r="BJ146" s="297"/>
      <c r="BK146" s="297"/>
      <c r="BL146" s="300"/>
      <c r="BM146" s="294"/>
      <c r="BN146" s="294"/>
      <c r="BO146" s="297"/>
      <c r="BP146" s="300"/>
      <c r="BQ146" s="294"/>
      <c r="BR146" s="294"/>
      <c r="BS146" s="297"/>
      <c r="BT146" s="294"/>
      <c r="BU146" s="294"/>
    </row>
    <row r="147" spans="1:73" ht="60" customHeight="1" x14ac:dyDescent="0.3">
      <c r="A147" s="93">
        <v>144</v>
      </c>
      <c r="B147" s="101">
        <v>71002</v>
      </c>
      <c r="C147" s="95" t="s">
        <v>12</v>
      </c>
      <c r="D147" s="104"/>
      <c r="E147" s="95">
        <v>40000</v>
      </c>
      <c r="F147" s="93">
        <v>0.56000000000000005</v>
      </c>
      <c r="G147" s="102">
        <v>0.19500000000000001</v>
      </c>
      <c r="H147" s="102">
        <v>0.17699999999999999</v>
      </c>
      <c r="I147" s="102">
        <v>0.14599999999999999</v>
      </c>
      <c r="J147" s="102">
        <v>0.113</v>
      </c>
      <c r="K147" s="102">
        <v>7.9000000000000001E-2</v>
      </c>
      <c r="L147" s="102">
        <v>6.8000000000000005E-2</v>
      </c>
      <c r="M147" s="102">
        <v>5.1999999999999998E-2</v>
      </c>
      <c r="N147" s="96" t="str">
        <f t="shared" si="80"/>
        <v>0.195,0.177,0.146,0.113,0.079,0.068,0.052</v>
      </c>
      <c r="O147" s="96" t="s">
        <v>59</v>
      </c>
      <c r="P147" s="102"/>
      <c r="Q147" s="94">
        <f t="shared" si="78"/>
        <v>71002</v>
      </c>
      <c r="R147" s="95">
        <f t="shared" si="87"/>
        <v>252</v>
      </c>
      <c r="S147" s="102"/>
      <c r="T147" s="102"/>
      <c r="U147" s="102"/>
      <c r="V147" s="102"/>
      <c r="W147" s="102"/>
      <c r="X147" s="102"/>
      <c r="Y147" s="102"/>
      <c r="Z147" s="102"/>
      <c r="AA147" s="102"/>
      <c r="AB147" s="93">
        <v>0.35</v>
      </c>
      <c r="AC147" s="93">
        <v>0.35</v>
      </c>
      <c r="AD147" s="93">
        <v>0.35</v>
      </c>
      <c r="AE147" s="93" t="s">
        <v>60</v>
      </c>
      <c r="AF147" s="93">
        <f t="shared" si="82"/>
        <v>333.19</v>
      </c>
      <c r="AG147" s="93">
        <f t="shared" si="83"/>
        <v>407.21</v>
      </c>
      <c r="AH147" s="95" t="str">
        <f t="shared" si="81"/>
        <v>333.19 407.21</v>
      </c>
      <c r="AI147" s="105">
        <v>20.3</v>
      </c>
      <c r="AJ147" s="98">
        <f t="shared" si="84"/>
        <v>108.79</v>
      </c>
      <c r="AK147" s="98">
        <f t="shared" si="85"/>
        <v>132.95999999999998</v>
      </c>
      <c r="AL147" s="95" t="str">
        <f t="shared" si="86"/>
        <v>108.79 132.96</v>
      </c>
      <c r="AM147" s="95">
        <v>150</v>
      </c>
      <c r="AN147" s="95">
        <v>430</v>
      </c>
      <c r="AO147" s="102">
        <v>2396.8000000000002</v>
      </c>
      <c r="AP147" s="102">
        <v>405.2</v>
      </c>
      <c r="AQ147" s="102">
        <v>132.9</v>
      </c>
      <c r="AR147" s="101">
        <v>32.799999999999997</v>
      </c>
      <c r="AS147" s="96">
        <f t="shared" si="88"/>
        <v>0.90872499229499404</v>
      </c>
      <c r="AT147" s="98">
        <f t="shared" si="89"/>
        <v>2178.0320615326418</v>
      </c>
      <c r="AU147" s="98">
        <f t="shared" si="90"/>
        <v>306.09856800000006</v>
      </c>
      <c r="AV147" s="98">
        <f t="shared" si="91"/>
        <v>105.22166000000001</v>
      </c>
      <c r="AW147" s="295">
        <v>2156.9</v>
      </c>
      <c r="AX147" s="295">
        <v>277.2</v>
      </c>
      <c r="AY147" s="295">
        <v>103</v>
      </c>
      <c r="AZ147" s="298">
        <v>1.8459999999999999E-4</v>
      </c>
      <c r="BA147" s="292">
        <f>AZ147*10^6</f>
        <v>184.6</v>
      </c>
      <c r="BB147" s="292">
        <f>(1/($BJ$147*10^6/(0.711*10^-4*(1/AW147)^0.854))^(1/3.89))*10^6</f>
        <v>135.99914986153573</v>
      </c>
      <c r="BC147" s="295" t="str">
        <f>IF(BA147&lt;BB147,"Safe","Unsafe")</f>
        <v>Unsafe</v>
      </c>
      <c r="BD147" s="298">
        <v>2.4909999999999998E-4</v>
      </c>
      <c r="BE147" s="292">
        <f>BD147*10^6</f>
        <v>249.1</v>
      </c>
      <c r="BF147" s="292">
        <f>(1/((($BJ$147*10^6/(1.41*10^-8)))^(1/4.5337)))*10^6</f>
        <v>311.73824823485893</v>
      </c>
      <c r="BG147" s="295" t="str">
        <f>IF(BE147&lt;BF147,"Safe","Unsafe")</f>
        <v>Safe</v>
      </c>
      <c r="BH147" s="301">
        <f>(0.711*10^-4*(1/AZ147)^3.89*(1/AW147)^0.854)/10^6</f>
        <v>33.817186427346769</v>
      </c>
      <c r="BI147" s="301">
        <f>(1.41*10^-8*(1/BD147)^4.5337)/10^6</f>
        <v>306.88774365718768</v>
      </c>
      <c r="BJ147" s="292">
        <v>111</v>
      </c>
      <c r="BK147" s="329">
        <v>80</v>
      </c>
      <c r="BL147" s="298">
        <v>1.175E-4</v>
      </c>
      <c r="BM147" s="292">
        <f>BL147*10^6</f>
        <v>117.5</v>
      </c>
      <c r="BN147" s="292">
        <f>BB147</f>
        <v>135.99914986153573</v>
      </c>
      <c r="BO147" s="295" t="str">
        <f>IF(BM147&lt;BN147,"Safe","Unsafe")</f>
        <v>Safe</v>
      </c>
      <c r="BP147" s="298">
        <v>1.6809999999999999E-4</v>
      </c>
      <c r="BQ147" s="292">
        <f>BP147*10^6</f>
        <v>168.1</v>
      </c>
      <c r="BR147" s="292">
        <f>BF147</f>
        <v>311.73824823485893</v>
      </c>
      <c r="BS147" s="295" t="str">
        <f>IF(BQ147&lt;BR147,"Safe","Unsafe")</f>
        <v>Safe</v>
      </c>
      <c r="BT147" s="292">
        <f>(0.711*10^-4*(1/BL147)^3.89*(1/AW147)^0.854)/10^6</f>
        <v>196.03403118358011</v>
      </c>
      <c r="BU147" s="292">
        <f>(1.41*10^-8*(1/BP147)^4.5337)/10^6</f>
        <v>1825.4198559069955</v>
      </c>
    </row>
    <row r="148" spans="1:73" ht="60" customHeight="1" x14ac:dyDescent="0.3">
      <c r="A148" s="93">
        <v>145</v>
      </c>
      <c r="B148" s="101">
        <v>71250</v>
      </c>
      <c r="C148" s="95" t="s">
        <v>84</v>
      </c>
      <c r="D148" s="104"/>
      <c r="E148" s="95">
        <v>40000</v>
      </c>
      <c r="F148" s="93">
        <v>0.56000000000000005</v>
      </c>
      <c r="G148" s="102">
        <v>0.24199999999999999</v>
      </c>
      <c r="H148" s="102">
        <v>0.221</v>
      </c>
      <c r="I148" s="102">
        <v>0.189</v>
      </c>
      <c r="J148" s="102">
        <v>0.14399999999999999</v>
      </c>
      <c r="K148" s="102">
        <v>8.6999999999999994E-2</v>
      </c>
      <c r="L148" s="102">
        <v>6.3E-2</v>
      </c>
      <c r="M148" s="102">
        <v>0.05</v>
      </c>
      <c r="N148" s="96" t="str">
        <f t="shared" si="80"/>
        <v>0.242,0.221,0.189,0.144,0.087,0.063,0.05</v>
      </c>
      <c r="O148" s="96" t="s">
        <v>59</v>
      </c>
      <c r="P148" s="102"/>
      <c r="Q148" s="94">
        <f t="shared" si="78"/>
        <v>71250</v>
      </c>
      <c r="R148" s="95">
        <f t="shared" si="87"/>
        <v>248</v>
      </c>
      <c r="S148" s="102"/>
      <c r="T148" s="102"/>
      <c r="U148" s="102"/>
      <c r="V148" s="102"/>
      <c r="W148" s="102"/>
      <c r="X148" s="102"/>
      <c r="Y148" s="102"/>
      <c r="Z148" s="102"/>
      <c r="AA148" s="102"/>
      <c r="AB148" s="93">
        <v>0.35</v>
      </c>
      <c r="AC148" s="93">
        <v>0.35</v>
      </c>
      <c r="AD148" s="93">
        <v>0.35</v>
      </c>
      <c r="AE148" s="93" t="s">
        <v>60</v>
      </c>
      <c r="AF148" s="93">
        <f t="shared" si="82"/>
        <v>333.19</v>
      </c>
      <c r="AG148" s="93">
        <f t="shared" si="83"/>
        <v>407.21</v>
      </c>
      <c r="AH148" s="95" t="str">
        <f t="shared" si="81"/>
        <v>333.19 407.21</v>
      </c>
      <c r="AI148" s="105">
        <v>20.3</v>
      </c>
      <c r="AJ148" s="98">
        <f t="shared" si="84"/>
        <v>108.79</v>
      </c>
      <c r="AK148" s="98">
        <f t="shared" si="85"/>
        <v>132.95999999999998</v>
      </c>
      <c r="AL148" s="95" t="str">
        <f t="shared" si="86"/>
        <v>108.79 132.96</v>
      </c>
      <c r="AM148" s="95">
        <v>150</v>
      </c>
      <c r="AN148" s="95">
        <v>430</v>
      </c>
      <c r="AO148" s="102">
        <v>2391.9</v>
      </c>
      <c r="AP148" s="102">
        <v>405.8</v>
      </c>
      <c r="AQ148" s="102">
        <v>133</v>
      </c>
      <c r="AR148" s="101">
        <v>33.200000000000003</v>
      </c>
      <c r="AS148" s="96">
        <f t="shared" si="88"/>
        <v>0.92448024626738745</v>
      </c>
      <c r="AT148" s="98">
        <f t="shared" si="89"/>
        <v>2211.2643010469642</v>
      </c>
      <c r="AU148" s="98">
        <f t="shared" si="90"/>
        <v>306.52762800000005</v>
      </c>
      <c r="AV148" s="98">
        <f t="shared" si="91"/>
        <v>105.30720000000001</v>
      </c>
      <c r="AW148" s="296"/>
      <c r="AX148" s="296"/>
      <c r="AY148" s="296"/>
      <c r="AZ148" s="299"/>
      <c r="BA148" s="293"/>
      <c r="BB148" s="293"/>
      <c r="BC148" s="296"/>
      <c r="BD148" s="299"/>
      <c r="BE148" s="293"/>
      <c r="BF148" s="293"/>
      <c r="BG148" s="296"/>
      <c r="BH148" s="302"/>
      <c r="BI148" s="302"/>
      <c r="BJ148" s="293"/>
      <c r="BK148" s="330"/>
      <c r="BL148" s="299"/>
      <c r="BM148" s="293"/>
      <c r="BN148" s="293"/>
      <c r="BO148" s="296"/>
      <c r="BP148" s="299"/>
      <c r="BQ148" s="293"/>
      <c r="BR148" s="293"/>
      <c r="BS148" s="296"/>
      <c r="BT148" s="293"/>
      <c r="BU148" s="293"/>
    </row>
    <row r="149" spans="1:73" ht="60" customHeight="1" x14ac:dyDescent="0.3">
      <c r="A149" s="93">
        <v>146</v>
      </c>
      <c r="B149" s="101">
        <v>71590</v>
      </c>
      <c r="C149" s="95" t="s">
        <v>12</v>
      </c>
      <c r="D149" s="104"/>
      <c r="E149" s="95">
        <v>40000</v>
      </c>
      <c r="F149" s="93">
        <v>0.56000000000000005</v>
      </c>
      <c r="G149" s="102">
        <v>0.26</v>
      </c>
      <c r="H149" s="102">
        <v>0.25600000000000001</v>
      </c>
      <c r="I149" s="102">
        <v>0.22600000000000001</v>
      </c>
      <c r="J149" s="102">
        <v>0.183</v>
      </c>
      <c r="K149" s="102">
        <v>0.125</v>
      </c>
      <c r="L149" s="102">
        <v>0.1</v>
      </c>
      <c r="M149" s="102">
        <v>6.5000000000000002E-2</v>
      </c>
      <c r="N149" s="96" t="str">
        <f t="shared" si="80"/>
        <v>0.26,0.256,0.226,0.183,0.125,0.1,0.065</v>
      </c>
      <c r="O149" s="96" t="s">
        <v>59</v>
      </c>
      <c r="P149" s="102"/>
      <c r="Q149" s="94">
        <f t="shared" si="78"/>
        <v>71590</v>
      </c>
      <c r="R149" s="95">
        <f t="shared" si="87"/>
        <v>340</v>
      </c>
      <c r="S149" s="102"/>
      <c r="T149" s="102"/>
      <c r="U149" s="102"/>
      <c r="V149" s="102"/>
      <c r="W149" s="102"/>
      <c r="X149" s="102"/>
      <c r="Y149" s="102"/>
      <c r="Z149" s="102"/>
      <c r="AA149" s="102"/>
      <c r="AB149" s="93">
        <v>0.35</v>
      </c>
      <c r="AC149" s="93">
        <v>0.35</v>
      </c>
      <c r="AD149" s="93">
        <v>0.35</v>
      </c>
      <c r="AE149" s="93" t="s">
        <v>60</v>
      </c>
      <c r="AF149" s="93">
        <f t="shared" si="82"/>
        <v>333.19</v>
      </c>
      <c r="AG149" s="93">
        <f t="shared" si="83"/>
        <v>407.21</v>
      </c>
      <c r="AH149" s="95" t="str">
        <f t="shared" si="81"/>
        <v>333.19 407.21</v>
      </c>
      <c r="AI149" s="105">
        <v>20.3</v>
      </c>
      <c r="AJ149" s="98">
        <f t="shared" si="84"/>
        <v>108.79</v>
      </c>
      <c r="AK149" s="98">
        <f t="shared" si="85"/>
        <v>132.95999999999998</v>
      </c>
      <c r="AL149" s="95" t="str">
        <f t="shared" si="86"/>
        <v>108.79 132.96</v>
      </c>
      <c r="AM149" s="95">
        <v>150</v>
      </c>
      <c r="AN149" s="95">
        <v>430</v>
      </c>
      <c r="AO149" s="102">
        <v>2395.1999999999998</v>
      </c>
      <c r="AP149" s="102">
        <v>333.8</v>
      </c>
      <c r="AQ149" s="102">
        <v>128.19999999999999</v>
      </c>
      <c r="AR149" s="101">
        <v>32.4</v>
      </c>
      <c r="AS149" s="96">
        <f t="shared" si="88"/>
        <v>0.89331407742110669</v>
      </c>
      <c r="AT149" s="98">
        <f t="shared" si="89"/>
        <v>2139.6658782390346</v>
      </c>
      <c r="AU149" s="98">
        <f t="shared" si="90"/>
        <v>253.498188</v>
      </c>
      <c r="AV149" s="98">
        <f>0.8554*(AQ149)-8.461</f>
        <v>101.20128</v>
      </c>
      <c r="AW149" s="297"/>
      <c r="AX149" s="297"/>
      <c r="AY149" s="297"/>
      <c r="AZ149" s="300"/>
      <c r="BA149" s="294"/>
      <c r="BB149" s="294"/>
      <c r="BC149" s="297"/>
      <c r="BD149" s="300"/>
      <c r="BE149" s="294"/>
      <c r="BF149" s="294"/>
      <c r="BG149" s="297"/>
      <c r="BH149" s="303"/>
      <c r="BI149" s="303"/>
      <c r="BJ149" s="294"/>
      <c r="BK149" s="331"/>
      <c r="BL149" s="300"/>
      <c r="BM149" s="294"/>
      <c r="BN149" s="294"/>
      <c r="BO149" s="297"/>
      <c r="BP149" s="300"/>
      <c r="BQ149" s="294"/>
      <c r="BR149" s="294"/>
      <c r="BS149" s="297"/>
      <c r="BT149" s="294"/>
      <c r="BU149" s="294"/>
    </row>
  </sheetData>
  <autoFilter ref="D1:D118" xr:uid="{00000000-0009-0000-0000-00000B000000}"/>
  <mergeCells count="598">
    <mergeCell ref="A1:AV1"/>
    <mergeCell ref="BA67:BA70"/>
    <mergeCell ref="BB67:BB70"/>
    <mergeCell ref="BC67:BC70"/>
    <mergeCell ref="BD67:BD70"/>
    <mergeCell ref="BE67:BE70"/>
    <mergeCell ref="BF67:BF70"/>
    <mergeCell ref="BA61:BA66"/>
    <mergeCell ref="BB61:BB66"/>
    <mergeCell ref="BC61:BC66"/>
    <mergeCell ref="BD61:BD66"/>
    <mergeCell ref="BE61:BE66"/>
    <mergeCell ref="BF61:BF66"/>
    <mergeCell ref="AW20:AW24"/>
    <mergeCell ref="AX20:AX24"/>
    <mergeCell ref="AZ20:AZ24"/>
    <mergeCell ref="BA20:BA24"/>
    <mergeCell ref="BB20:BB24"/>
    <mergeCell ref="BC20:BC24"/>
    <mergeCell ref="AY20:AY24"/>
    <mergeCell ref="AY36:AY44"/>
    <mergeCell ref="AZ36:AZ44"/>
    <mergeCell ref="BE20:BE24"/>
    <mergeCell ref="BF20:BF24"/>
    <mergeCell ref="BG61:BG66"/>
    <mergeCell ref="BH61:BH66"/>
    <mergeCell ref="BI61:BI66"/>
    <mergeCell ref="BU53:BU56"/>
    <mergeCell ref="AW57:AW60"/>
    <mergeCell ref="AX57:AX60"/>
    <mergeCell ref="AY57:AY60"/>
    <mergeCell ref="AZ57:AZ60"/>
    <mergeCell ref="BA57:BA60"/>
    <mergeCell ref="BB57:BB60"/>
    <mergeCell ref="BC57:BC60"/>
    <mergeCell ref="BD57:BD60"/>
    <mergeCell ref="BE57:BE60"/>
    <mergeCell ref="BF57:BF60"/>
    <mergeCell ref="BG57:BG60"/>
    <mergeCell ref="BH57:BH60"/>
    <mergeCell ref="BI57:BI60"/>
    <mergeCell ref="BJ57:BJ60"/>
    <mergeCell ref="BK57:BK60"/>
    <mergeCell ref="BL57:BL60"/>
    <mergeCell ref="BM57:BM60"/>
    <mergeCell ref="BN57:BN60"/>
    <mergeCell ref="BO57:BO60"/>
    <mergeCell ref="BP57:BP60"/>
    <mergeCell ref="BU49:BU52"/>
    <mergeCell ref="AW53:AW56"/>
    <mergeCell ref="AX53:AX56"/>
    <mergeCell ref="AY53:AY56"/>
    <mergeCell ref="AZ53:AZ56"/>
    <mergeCell ref="BA53:BA56"/>
    <mergeCell ref="BB53:BB56"/>
    <mergeCell ref="BC53:BC56"/>
    <mergeCell ref="BD53:BD56"/>
    <mergeCell ref="BE53:BE56"/>
    <mergeCell ref="BF53:BF56"/>
    <mergeCell ref="BG53:BG56"/>
    <mergeCell ref="BH53:BH56"/>
    <mergeCell ref="BI53:BI56"/>
    <mergeCell ref="BJ53:BJ56"/>
    <mergeCell ref="BK53:BK56"/>
    <mergeCell ref="BL53:BL56"/>
    <mergeCell ref="BM53:BM56"/>
    <mergeCell ref="BN53:BN56"/>
    <mergeCell ref="BO53:BO56"/>
    <mergeCell ref="BP53:BP56"/>
    <mergeCell ref="BQ53:BQ56"/>
    <mergeCell ref="BU57:BU60"/>
    <mergeCell ref="BT53:BT56"/>
    <mergeCell ref="BF45:BF48"/>
    <mergeCell ref="BG45:BG48"/>
    <mergeCell ref="BH45:BH48"/>
    <mergeCell ref="BU45:BU48"/>
    <mergeCell ref="BL45:BL48"/>
    <mergeCell ref="BP45:BP48"/>
    <mergeCell ref="AW49:AW52"/>
    <mergeCell ref="AX49:AX52"/>
    <mergeCell ref="AY49:AY52"/>
    <mergeCell ref="AZ49:AZ52"/>
    <mergeCell ref="BA49:BA52"/>
    <mergeCell ref="BB49:BB52"/>
    <mergeCell ref="BC49:BC52"/>
    <mergeCell ref="BD49:BD52"/>
    <mergeCell ref="BE49:BE52"/>
    <mergeCell ref="BF49:BF52"/>
    <mergeCell ref="BG49:BG52"/>
    <mergeCell ref="BH49:BH52"/>
    <mergeCell ref="BI49:BI52"/>
    <mergeCell ref="BJ49:BJ52"/>
    <mergeCell ref="BK49:BK52"/>
    <mergeCell ref="BL49:BL52"/>
    <mergeCell ref="BS71:BS74"/>
    <mergeCell ref="BO119:BO130"/>
    <mergeCell ref="BP119:BP130"/>
    <mergeCell ref="BQ119:BQ130"/>
    <mergeCell ref="BR119:BR130"/>
    <mergeCell ref="BS119:BS130"/>
    <mergeCell ref="BO107:BO110"/>
    <mergeCell ref="BP107:BP110"/>
    <mergeCell ref="BQ107:BQ110"/>
    <mergeCell ref="BR107:BR110"/>
    <mergeCell ref="BS107:BS110"/>
    <mergeCell ref="BS111:BS118"/>
    <mergeCell ref="BS75:BS86"/>
    <mergeCell ref="BS87:BS94"/>
    <mergeCell ref="BS95:BS102"/>
    <mergeCell ref="BS103:BS106"/>
    <mergeCell ref="BQ75:BQ86"/>
    <mergeCell ref="BR75:BR86"/>
    <mergeCell ref="BR87:BR94"/>
    <mergeCell ref="BS131:BS138"/>
    <mergeCell ref="BT131:BT138"/>
    <mergeCell ref="BU131:BU138"/>
    <mergeCell ref="BO139:BO146"/>
    <mergeCell ref="BP139:BP146"/>
    <mergeCell ref="BQ139:BQ146"/>
    <mergeCell ref="BR139:BR146"/>
    <mergeCell ref="BS139:BS146"/>
    <mergeCell ref="BT139:BT146"/>
    <mergeCell ref="BU139:BU146"/>
    <mergeCell ref="BO147:BO149"/>
    <mergeCell ref="BP147:BP149"/>
    <mergeCell ref="BT119:BT130"/>
    <mergeCell ref="BU119:BU130"/>
    <mergeCell ref="AX147:AX149"/>
    <mergeCell ref="AW147:AW149"/>
    <mergeCell ref="AY147:AY149"/>
    <mergeCell ref="AZ147:AZ149"/>
    <mergeCell ref="BA147:BA149"/>
    <mergeCell ref="BB147:BB149"/>
    <mergeCell ref="BJ147:BJ149"/>
    <mergeCell ref="BC147:BC149"/>
    <mergeCell ref="BD147:BD149"/>
    <mergeCell ref="BE147:BE149"/>
    <mergeCell ref="BF147:BF149"/>
    <mergeCell ref="BG147:BG149"/>
    <mergeCell ref="BH147:BH149"/>
    <mergeCell ref="BI147:BI149"/>
    <mergeCell ref="BQ147:BQ149"/>
    <mergeCell ref="BR147:BR149"/>
    <mergeCell ref="BS147:BS149"/>
    <mergeCell ref="BT147:BT149"/>
    <mergeCell ref="BU147:BU149"/>
    <mergeCell ref="BR131:BR138"/>
    <mergeCell ref="BK119:BK130"/>
    <mergeCell ref="BL119:BL130"/>
    <mergeCell ref="BM119:BM130"/>
    <mergeCell ref="BN119:BN130"/>
    <mergeCell ref="BJ119:BJ130"/>
    <mergeCell ref="BN139:BN146"/>
    <mergeCell ref="BK147:BK149"/>
    <mergeCell ref="BL147:BL149"/>
    <mergeCell ref="BM147:BM149"/>
    <mergeCell ref="BN147:BN149"/>
    <mergeCell ref="BJ71:BJ74"/>
    <mergeCell ref="BK71:BK74"/>
    <mergeCell ref="BL71:BL74"/>
    <mergeCell ref="BM71:BM74"/>
    <mergeCell ref="BN71:BN74"/>
    <mergeCell ref="BO71:BO74"/>
    <mergeCell ref="BP71:BP74"/>
    <mergeCell ref="BQ71:BQ74"/>
    <mergeCell ref="BR71:BR74"/>
    <mergeCell ref="BL61:BL66"/>
    <mergeCell ref="BK61:BK66"/>
    <mergeCell ref="BJ61:BJ66"/>
    <mergeCell ref="BQ67:BQ70"/>
    <mergeCell ref="BR67:BR70"/>
    <mergeCell ref="BS67:BS70"/>
    <mergeCell ref="BT67:BT70"/>
    <mergeCell ref="BU67:BU70"/>
    <mergeCell ref="BM61:BM66"/>
    <mergeCell ref="BN61:BN66"/>
    <mergeCell ref="BO61:BO66"/>
    <mergeCell ref="BP61:BP66"/>
    <mergeCell ref="BQ61:BQ66"/>
    <mergeCell ref="BR61:BR66"/>
    <mergeCell ref="BS61:BS66"/>
    <mergeCell ref="BT61:BT66"/>
    <mergeCell ref="BU61:BU66"/>
    <mergeCell ref="BJ67:BJ70"/>
    <mergeCell ref="BK67:BK70"/>
    <mergeCell ref="BL67:BL70"/>
    <mergeCell ref="BO67:BO70"/>
    <mergeCell ref="BP67:BP70"/>
    <mergeCell ref="BS57:BS60"/>
    <mergeCell ref="BT57:BT60"/>
    <mergeCell ref="BO49:BO52"/>
    <mergeCell ref="BP49:BP52"/>
    <mergeCell ref="BQ49:BQ52"/>
    <mergeCell ref="BS49:BS52"/>
    <mergeCell ref="BT49:BT52"/>
    <mergeCell ref="BO45:BO48"/>
    <mergeCell ref="BQ45:BQ48"/>
    <mergeCell ref="BR45:BR48"/>
    <mergeCell ref="BS45:BS48"/>
    <mergeCell ref="BT45:BT48"/>
    <mergeCell ref="BS53:BS56"/>
    <mergeCell ref="BQ57:BQ60"/>
    <mergeCell ref="BR53:BR56"/>
    <mergeCell ref="BA25:BA35"/>
    <mergeCell ref="BB25:BB35"/>
    <mergeCell ref="BC25:BC35"/>
    <mergeCell ref="BF36:BF44"/>
    <mergeCell ref="BG36:BG44"/>
    <mergeCell ref="BI25:BI35"/>
    <mergeCell ref="AZ25:AZ35"/>
    <mergeCell ref="AW36:AW44"/>
    <mergeCell ref="BR57:BR60"/>
    <mergeCell ref="BJ25:BJ35"/>
    <mergeCell ref="BD25:BD35"/>
    <mergeCell ref="BE25:BE35"/>
    <mergeCell ref="BF25:BF35"/>
    <mergeCell ref="BK45:BK48"/>
    <mergeCell ref="BM45:BM48"/>
    <mergeCell ref="BN45:BN48"/>
    <mergeCell ref="BN49:BN52"/>
    <mergeCell ref="BM49:BM52"/>
    <mergeCell ref="BG25:BG35"/>
    <mergeCell ref="BH25:BH35"/>
    <mergeCell ref="BE45:BE48"/>
    <mergeCell ref="BI45:BI48"/>
    <mergeCell ref="BQ10:BQ15"/>
    <mergeCell ref="BR10:BR15"/>
    <mergeCell ref="BS10:BS15"/>
    <mergeCell ref="BT10:BT15"/>
    <mergeCell ref="BU10:BU15"/>
    <mergeCell ref="BF16:BF19"/>
    <mergeCell ref="BG16:BG19"/>
    <mergeCell ref="BH16:BH19"/>
    <mergeCell ref="BI16:BI19"/>
    <mergeCell ref="BJ16:BJ19"/>
    <mergeCell ref="BK16:BK19"/>
    <mergeCell ref="BL16:BL19"/>
    <mergeCell ref="BO16:BO19"/>
    <mergeCell ref="BP16:BP19"/>
    <mergeCell ref="BQ16:BQ19"/>
    <mergeCell ref="BR16:BR19"/>
    <mergeCell ref="BS16:BS19"/>
    <mergeCell ref="BT16:BT19"/>
    <mergeCell ref="BU16:BU19"/>
    <mergeCell ref="BJ20:BJ24"/>
    <mergeCell ref="BG20:BG24"/>
    <mergeCell ref="BH20:BH24"/>
    <mergeCell ref="BI20:BI24"/>
    <mergeCell ref="AW16:AW19"/>
    <mergeCell ref="AX16:AX19"/>
    <mergeCell ref="AY16:AY19"/>
    <mergeCell ref="AZ16:AZ19"/>
    <mergeCell ref="BA16:BA19"/>
    <mergeCell ref="BB16:BB19"/>
    <mergeCell ref="BC16:BC19"/>
    <mergeCell ref="BD16:BD19"/>
    <mergeCell ref="BE16:BE19"/>
    <mergeCell ref="BD20:BD24"/>
    <mergeCell ref="BR4:BR9"/>
    <mergeCell ref="BS4:BS9"/>
    <mergeCell ref="BT4:BT9"/>
    <mergeCell ref="BU4:BU9"/>
    <mergeCell ref="AW10:AW15"/>
    <mergeCell ref="AX10:AX15"/>
    <mergeCell ref="AY10:AY15"/>
    <mergeCell ref="AZ10:AZ15"/>
    <mergeCell ref="BA10:BA15"/>
    <mergeCell ref="BB10:BB15"/>
    <mergeCell ref="BC10:BC15"/>
    <mergeCell ref="BD10:BD15"/>
    <mergeCell ref="BE10:BE15"/>
    <mergeCell ref="BF10:BF15"/>
    <mergeCell ref="BG10:BG15"/>
    <mergeCell ref="BH10:BH15"/>
    <mergeCell ref="BI10:BI15"/>
    <mergeCell ref="BJ10:BJ15"/>
    <mergeCell ref="BK10:BK15"/>
    <mergeCell ref="BL10:BL15"/>
    <mergeCell ref="BM10:BM15"/>
    <mergeCell ref="BN10:BN15"/>
    <mergeCell ref="BO10:BO15"/>
    <mergeCell ref="BP10:BP15"/>
    <mergeCell ref="BI4:BI9"/>
    <mergeCell ref="BJ4:BJ9"/>
    <mergeCell ref="BK4:BK9"/>
    <mergeCell ref="BL4:BL9"/>
    <mergeCell ref="BM4:BM9"/>
    <mergeCell ref="BN4:BN9"/>
    <mergeCell ref="BO4:BO9"/>
    <mergeCell ref="BP4:BP9"/>
    <mergeCell ref="BQ4:BQ9"/>
    <mergeCell ref="AZ4:AZ9"/>
    <mergeCell ref="BA4:BA9"/>
    <mergeCell ref="BB4:BB9"/>
    <mergeCell ref="BC4:BC9"/>
    <mergeCell ref="BD4:BD9"/>
    <mergeCell ref="BE4:BE9"/>
    <mergeCell ref="BF4:BF9"/>
    <mergeCell ref="BG4:BG9"/>
    <mergeCell ref="BH4:BH9"/>
    <mergeCell ref="BM20:BM24"/>
    <mergeCell ref="BR20:BR24"/>
    <mergeCell ref="BS20:BS24"/>
    <mergeCell ref="BT20:BT24"/>
    <mergeCell ref="BU20:BU24"/>
    <mergeCell ref="BM25:BM35"/>
    <mergeCell ref="BN25:BN35"/>
    <mergeCell ref="BO25:BO35"/>
    <mergeCell ref="BP25:BP35"/>
    <mergeCell ref="BQ25:BQ35"/>
    <mergeCell ref="BR25:BR35"/>
    <mergeCell ref="BS25:BS35"/>
    <mergeCell ref="BT25:BT35"/>
    <mergeCell ref="BO20:BO24"/>
    <mergeCell ref="BN20:BN24"/>
    <mergeCell ref="AW75:AW86"/>
    <mergeCell ref="BG119:BG130"/>
    <mergeCell ref="BH119:BH130"/>
    <mergeCell ref="BI119:BI130"/>
    <mergeCell ref="BH36:BH44"/>
    <mergeCell ref="BI36:BI44"/>
    <mergeCell ref="BA119:BA130"/>
    <mergeCell ref="BB119:BB130"/>
    <mergeCell ref="BC119:BC130"/>
    <mergeCell ref="BD119:BD130"/>
    <mergeCell ref="BE119:BE130"/>
    <mergeCell ref="BF119:BF130"/>
    <mergeCell ref="BA36:BA44"/>
    <mergeCell ref="BB36:BB44"/>
    <mergeCell ref="BC36:BC44"/>
    <mergeCell ref="BD36:BD44"/>
    <mergeCell ref="BE36:BE44"/>
    <mergeCell ref="BG67:BG70"/>
    <mergeCell ref="BH67:BH70"/>
    <mergeCell ref="BI67:BI70"/>
    <mergeCell ref="BA45:BA48"/>
    <mergeCell ref="BB45:BB48"/>
    <mergeCell ref="BC45:BC48"/>
    <mergeCell ref="BD45:BD48"/>
    <mergeCell ref="AX75:AX86"/>
    <mergeCell ref="AZ119:AZ130"/>
    <mergeCell ref="AW45:AW48"/>
    <mergeCell ref="AX45:AX48"/>
    <mergeCell ref="AY45:AY48"/>
    <mergeCell ref="AW61:AW66"/>
    <mergeCell ref="AX61:AX66"/>
    <mergeCell ref="AY61:AY66"/>
    <mergeCell ref="AZ61:AZ66"/>
    <mergeCell ref="AW67:AW70"/>
    <mergeCell ref="AW71:AW74"/>
    <mergeCell ref="AX71:AX74"/>
    <mergeCell ref="AY71:AY74"/>
    <mergeCell ref="AZ71:AZ74"/>
    <mergeCell ref="AZ45:AZ48"/>
    <mergeCell ref="AX67:AX70"/>
    <mergeCell ref="AY67:AY70"/>
    <mergeCell ref="AZ67:AZ70"/>
    <mergeCell ref="AX119:AX130"/>
    <mergeCell ref="AY119:AY130"/>
    <mergeCell ref="AW111:AW118"/>
    <mergeCell ref="AX111:AX118"/>
    <mergeCell ref="AY111:AY118"/>
    <mergeCell ref="AZ111:AZ118"/>
    <mergeCell ref="BV115:BV119"/>
    <mergeCell ref="BJ36:BJ44"/>
    <mergeCell ref="BR36:BR44"/>
    <mergeCell ref="BS36:BS44"/>
    <mergeCell ref="BL25:BL35"/>
    <mergeCell ref="BK25:BK35"/>
    <mergeCell ref="BK36:BK44"/>
    <mergeCell ref="BL36:BL44"/>
    <mergeCell ref="BM36:BM44"/>
    <mergeCell ref="BN36:BN44"/>
    <mergeCell ref="BO36:BO44"/>
    <mergeCell ref="BP36:BP44"/>
    <mergeCell ref="BQ36:BQ44"/>
    <mergeCell ref="BM67:BM70"/>
    <mergeCell ref="BN67:BN70"/>
    <mergeCell ref="BU25:BU35"/>
    <mergeCell ref="BJ45:BJ48"/>
    <mergeCell ref="BR49:BR52"/>
    <mergeCell ref="BT36:BT44"/>
    <mergeCell ref="BT75:BT86"/>
    <mergeCell ref="BU75:BU86"/>
    <mergeCell ref="BO87:BO94"/>
    <mergeCell ref="BP87:BP94"/>
    <mergeCell ref="BQ87:BQ94"/>
    <mergeCell ref="A2:A3"/>
    <mergeCell ref="B2:B3"/>
    <mergeCell ref="D2:D3"/>
    <mergeCell ref="E2:E3"/>
    <mergeCell ref="F2:F3"/>
    <mergeCell ref="G2:M2"/>
    <mergeCell ref="AB2:AD2"/>
    <mergeCell ref="AE2:AL2"/>
    <mergeCell ref="AM2:AN2"/>
    <mergeCell ref="AO2:AQ2"/>
    <mergeCell ref="AR2:AR3"/>
    <mergeCell ref="AS2:AS3"/>
    <mergeCell ref="AT2:AV2"/>
    <mergeCell ref="C2:C3"/>
    <mergeCell ref="AW2:AY2"/>
    <mergeCell ref="AX36:AX44"/>
    <mergeCell ref="AW4:AW9"/>
    <mergeCell ref="AX4:AX9"/>
    <mergeCell ref="AY4:AY9"/>
    <mergeCell ref="AW25:AW35"/>
    <mergeCell ref="AX25:AX35"/>
    <mergeCell ref="AY25:AY35"/>
    <mergeCell ref="BT2:BU2"/>
    <mergeCell ref="BL20:BL24"/>
    <mergeCell ref="BA71:BA74"/>
    <mergeCell ref="BB71:BB74"/>
    <mergeCell ref="BC71:BC74"/>
    <mergeCell ref="BD71:BD74"/>
    <mergeCell ref="BE71:BE74"/>
    <mergeCell ref="BF71:BF74"/>
    <mergeCell ref="BG71:BG74"/>
    <mergeCell ref="BH71:BH74"/>
    <mergeCell ref="BI71:BI74"/>
    <mergeCell ref="BT71:BT74"/>
    <mergeCell ref="BU71:BU74"/>
    <mergeCell ref="BM2:BS2"/>
    <mergeCell ref="BA2:BG2"/>
    <mergeCell ref="BH2:BI2"/>
    <mergeCell ref="BJ2:BJ3"/>
    <mergeCell ref="BK2:BK3"/>
    <mergeCell ref="BK20:BK24"/>
    <mergeCell ref="BP20:BP24"/>
    <mergeCell ref="BQ20:BQ24"/>
    <mergeCell ref="BU36:BU44"/>
    <mergeCell ref="BM16:BM19"/>
    <mergeCell ref="BN16:BN19"/>
    <mergeCell ref="AY75:AY86"/>
    <mergeCell ref="AZ75:AZ86"/>
    <mergeCell ref="BA75:BA86"/>
    <mergeCell ref="BB75:BB86"/>
    <mergeCell ref="BC75:BC86"/>
    <mergeCell ref="BD75:BD86"/>
    <mergeCell ref="BE75:BE86"/>
    <mergeCell ref="BF75:BF86"/>
    <mergeCell ref="BG75:BG86"/>
    <mergeCell ref="BH75:BH86"/>
    <mergeCell ref="BI75:BI86"/>
    <mergeCell ref="BJ75:BJ86"/>
    <mergeCell ref="BK75:BK86"/>
    <mergeCell ref="BL75:BL86"/>
    <mergeCell ref="BM75:BM86"/>
    <mergeCell ref="BN75:BN86"/>
    <mergeCell ref="BO75:BO86"/>
    <mergeCell ref="BP75:BP86"/>
    <mergeCell ref="AW87:AW94"/>
    <mergeCell ref="AX87:AX94"/>
    <mergeCell ref="AY87:AY94"/>
    <mergeCell ref="AZ87:AZ94"/>
    <mergeCell ref="BA87:BA94"/>
    <mergeCell ref="BB87:BB94"/>
    <mergeCell ref="BC87:BC94"/>
    <mergeCell ref="BD87:BD94"/>
    <mergeCell ref="BE87:BE94"/>
    <mergeCell ref="BF87:BF94"/>
    <mergeCell ref="BG87:BG94"/>
    <mergeCell ref="BH87:BH94"/>
    <mergeCell ref="BI87:BI94"/>
    <mergeCell ref="BJ87:BJ94"/>
    <mergeCell ref="BK87:BK94"/>
    <mergeCell ref="BL87:BL94"/>
    <mergeCell ref="BM87:BM94"/>
    <mergeCell ref="BN87:BN94"/>
    <mergeCell ref="BT87:BT94"/>
    <mergeCell ref="BU87:BU94"/>
    <mergeCell ref="AW95:AW102"/>
    <mergeCell ref="AX95:AX102"/>
    <mergeCell ref="AY95:AY102"/>
    <mergeCell ref="AZ95:AZ102"/>
    <mergeCell ref="BA95:BA102"/>
    <mergeCell ref="BB95:BB102"/>
    <mergeCell ref="BC95:BC102"/>
    <mergeCell ref="BD95:BD102"/>
    <mergeCell ref="BE95:BE102"/>
    <mergeCell ref="BF95:BF102"/>
    <mergeCell ref="BG95:BG102"/>
    <mergeCell ref="BH95:BH102"/>
    <mergeCell ref="BI95:BI102"/>
    <mergeCell ref="BJ95:BJ102"/>
    <mergeCell ref="BK95:BK102"/>
    <mergeCell ref="BL95:BL102"/>
    <mergeCell ref="BM95:BM102"/>
    <mergeCell ref="BN95:BN102"/>
    <mergeCell ref="BO95:BO102"/>
    <mergeCell ref="BP95:BP102"/>
    <mergeCell ref="BQ95:BQ102"/>
    <mergeCell ref="BR95:BR102"/>
    <mergeCell ref="BT95:BT102"/>
    <mergeCell ref="BU95:BU102"/>
    <mergeCell ref="AW103:AW106"/>
    <mergeCell ref="AX103:AX106"/>
    <mergeCell ref="AY103:AY106"/>
    <mergeCell ref="AZ103:AZ106"/>
    <mergeCell ref="BA103:BA106"/>
    <mergeCell ref="BB103:BB106"/>
    <mergeCell ref="BC103:BC106"/>
    <mergeCell ref="BD103:BD106"/>
    <mergeCell ref="BE103:BE106"/>
    <mergeCell ref="BF103:BF106"/>
    <mergeCell ref="BG103:BG106"/>
    <mergeCell ref="BH103:BH106"/>
    <mergeCell ref="BI103:BI106"/>
    <mergeCell ref="BJ103:BJ106"/>
    <mergeCell ref="BK103:BK106"/>
    <mergeCell ref="BL103:BL106"/>
    <mergeCell ref="BM103:BM106"/>
    <mergeCell ref="BN103:BN106"/>
    <mergeCell ref="BO103:BO106"/>
    <mergeCell ref="BP103:BP106"/>
    <mergeCell ref="BQ103:BQ106"/>
    <mergeCell ref="BR103:BR106"/>
    <mergeCell ref="BT103:BT106"/>
    <mergeCell ref="BU103:BU106"/>
    <mergeCell ref="AW107:AW110"/>
    <mergeCell ref="AX107:AX110"/>
    <mergeCell ref="AY107:AY110"/>
    <mergeCell ref="AZ107:AZ110"/>
    <mergeCell ref="BA107:BA110"/>
    <mergeCell ref="BB107:BB110"/>
    <mergeCell ref="BC107:BC110"/>
    <mergeCell ref="BD107:BD110"/>
    <mergeCell ref="BE107:BE110"/>
    <mergeCell ref="BF107:BF110"/>
    <mergeCell ref="BG107:BG110"/>
    <mergeCell ref="BH107:BH110"/>
    <mergeCell ref="BI107:BI110"/>
    <mergeCell ref="BJ107:BJ110"/>
    <mergeCell ref="BK107:BK110"/>
    <mergeCell ref="BL107:BL110"/>
    <mergeCell ref="BM107:BM110"/>
    <mergeCell ref="BN107:BN110"/>
    <mergeCell ref="BT107:BT110"/>
    <mergeCell ref="BU107:BU110"/>
    <mergeCell ref="BA111:BA118"/>
    <mergeCell ref="BB111:BB118"/>
    <mergeCell ref="BC111:BC118"/>
    <mergeCell ref="BD111:BD118"/>
    <mergeCell ref="BE111:BE118"/>
    <mergeCell ref="BF111:BF118"/>
    <mergeCell ref="BG111:BG118"/>
    <mergeCell ref="BH111:BH118"/>
    <mergeCell ref="BI111:BI118"/>
    <mergeCell ref="BJ111:BJ118"/>
    <mergeCell ref="BK111:BK118"/>
    <mergeCell ref="BL111:BL118"/>
    <mergeCell ref="BM111:BM118"/>
    <mergeCell ref="BN111:BN118"/>
    <mergeCell ref="BO111:BO118"/>
    <mergeCell ref="BP111:BP118"/>
    <mergeCell ref="BQ111:BQ118"/>
    <mergeCell ref="BR111:BR118"/>
    <mergeCell ref="BT111:BT118"/>
    <mergeCell ref="BU111:BU118"/>
    <mergeCell ref="AW131:AW138"/>
    <mergeCell ref="AX131:AX138"/>
    <mergeCell ref="AY131:AY138"/>
    <mergeCell ref="AZ131:AZ138"/>
    <mergeCell ref="BA131:BA138"/>
    <mergeCell ref="BB131:BB138"/>
    <mergeCell ref="BC131:BC138"/>
    <mergeCell ref="BD131:BD138"/>
    <mergeCell ref="BE131:BE138"/>
    <mergeCell ref="BF131:BF138"/>
    <mergeCell ref="BG131:BG138"/>
    <mergeCell ref="BH131:BH138"/>
    <mergeCell ref="BI131:BI138"/>
    <mergeCell ref="BJ131:BJ138"/>
    <mergeCell ref="BK131:BK138"/>
    <mergeCell ref="BL131:BL138"/>
    <mergeCell ref="BM131:BM138"/>
    <mergeCell ref="BN131:BN138"/>
    <mergeCell ref="BO131:BO138"/>
    <mergeCell ref="BP131:BP138"/>
    <mergeCell ref="BQ131:BQ138"/>
    <mergeCell ref="AW119:AW130"/>
    <mergeCell ref="BF139:BF146"/>
    <mergeCell ref="BG139:BG146"/>
    <mergeCell ref="BH139:BH146"/>
    <mergeCell ref="BI139:BI146"/>
    <mergeCell ref="BJ139:BJ146"/>
    <mergeCell ref="BK139:BK146"/>
    <mergeCell ref="BL139:BL146"/>
    <mergeCell ref="BM139:BM146"/>
    <mergeCell ref="AW139:AW146"/>
    <mergeCell ref="AX139:AX146"/>
    <mergeCell ref="AY139:AY146"/>
    <mergeCell ref="AZ139:AZ146"/>
    <mergeCell ref="BA139:BA146"/>
    <mergeCell ref="BB139:BB146"/>
    <mergeCell ref="BC139:BC146"/>
    <mergeCell ref="BD139:BD146"/>
    <mergeCell ref="BE139:BE146"/>
  </mergeCells>
  <phoneticPr fontId="14" type="noConversion"/>
  <printOptions horizontalCentered="1"/>
  <pageMargins left="0.51181102362204722" right="0.51181102362204722" top="0.74803149606299213" bottom="0.51181102362204722" header="0.31496062992125984" footer="0.31496062992125984"/>
  <pageSetup paperSize="8" scale="16" fitToHeight="100" orientation="landscape" horizontalDpi="1200" verticalDpi="1200" r:id="rId1"/>
  <headerFooter>
    <oddHeader>&amp;C&amp;20 &amp;R&amp;36ANNEXURE 1</oddHeader>
  </headerFooter>
  <rowBreaks count="1" manualBreakCount="1">
    <brk id="74" max="72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A9148-5CBA-4DB8-944B-3B5CF21F7039}">
  <dimension ref="A1:BB66"/>
  <sheetViews>
    <sheetView topLeftCell="A3" zoomScale="96" workbookViewId="0">
      <selection activeCell="BB9" sqref="BB9"/>
    </sheetView>
  </sheetViews>
  <sheetFormatPr defaultRowHeight="14.4" x14ac:dyDescent="0.3"/>
  <cols>
    <col min="3" max="3" width="8.88671875" style="4"/>
    <col min="15" max="20" width="0" hidden="1" customWidth="1"/>
    <col min="38" max="38" width="11.109375" bestFit="1" customWidth="1"/>
    <col min="39" max="39" width="16.21875" bestFit="1" customWidth="1"/>
    <col min="54" max="54" width="10.88671875" bestFit="1" customWidth="1"/>
  </cols>
  <sheetData>
    <row r="1" spans="1:54" x14ac:dyDescent="0.3">
      <c r="A1" s="335" t="s">
        <v>139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V1" s="335" t="s">
        <v>140</v>
      </c>
      <c r="W1" s="335"/>
      <c r="X1" s="335"/>
      <c r="Y1" s="335"/>
      <c r="Z1" s="335"/>
      <c r="AA1" s="335"/>
      <c r="AB1" s="335"/>
    </row>
    <row r="2" spans="1:54" ht="28.8" x14ac:dyDescent="0.3">
      <c r="A2" s="228" t="s">
        <v>136</v>
      </c>
      <c r="B2" s="228" t="s">
        <v>13</v>
      </c>
      <c r="C2" s="228" t="s">
        <v>62</v>
      </c>
      <c r="D2" s="228" t="s">
        <v>0</v>
      </c>
      <c r="E2" s="228" t="s">
        <v>3</v>
      </c>
      <c r="F2" s="228" t="s">
        <v>4</v>
      </c>
      <c r="G2" s="228" t="s">
        <v>5</v>
      </c>
      <c r="H2" s="228" t="s">
        <v>6</v>
      </c>
      <c r="I2" s="228" t="s">
        <v>7</v>
      </c>
      <c r="J2" s="228" t="s">
        <v>8</v>
      </c>
      <c r="K2" s="228" t="s">
        <v>9</v>
      </c>
      <c r="L2" s="228" t="s">
        <v>137</v>
      </c>
      <c r="M2" s="229" t="s">
        <v>138</v>
      </c>
      <c r="O2" s="223" t="s">
        <v>4</v>
      </c>
      <c r="P2" s="223" t="s">
        <v>5</v>
      </c>
      <c r="Q2" s="223" t="s">
        <v>6</v>
      </c>
      <c r="R2" s="223" t="s">
        <v>7</v>
      </c>
      <c r="S2" s="223" t="s">
        <v>8</v>
      </c>
      <c r="T2" s="223" t="s">
        <v>9</v>
      </c>
      <c r="V2" s="228" t="s">
        <v>3</v>
      </c>
      <c r="W2" s="228" t="s">
        <v>4</v>
      </c>
      <c r="X2" s="228" t="s">
        <v>5</v>
      </c>
      <c r="Y2" s="228" t="s">
        <v>6</v>
      </c>
      <c r="Z2" s="228" t="s">
        <v>7</v>
      </c>
      <c r="AA2" s="228" t="s">
        <v>8</v>
      </c>
      <c r="AB2" s="228" t="s">
        <v>9</v>
      </c>
      <c r="AD2" s="223" t="s">
        <v>4</v>
      </c>
      <c r="AE2" s="223" t="s">
        <v>5</v>
      </c>
      <c r="AF2" s="223" t="s">
        <v>6</v>
      </c>
      <c r="AG2" s="223" t="s">
        <v>7</v>
      </c>
      <c r="AH2" s="223" t="s">
        <v>8</v>
      </c>
      <c r="AI2" s="223" t="s">
        <v>9</v>
      </c>
      <c r="AK2" s="223" t="s">
        <v>141</v>
      </c>
      <c r="AL2" s="223" t="s">
        <v>143</v>
      </c>
      <c r="AM2" s="223" t="s">
        <v>144</v>
      </c>
      <c r="AV2" t="s">
        <v>204</v>
      </c>
      <c r="AY2" s="336" t="s">
        <v>174</v>
      </c>
      <c r="AZ2" s="336"/>
      <c r="BA2" s="336"/>
      <c r="BB2" s="336"/>
    </row>
    <row r="3" spans="1:54" x14ac:dyDescent="0.3">
      <c r="A3" s="225">
        <v>39200</v>
      </c>
      <c r="B3" s="225" t="s">
        <v>12</v>
      </c>
      <c r="C3" s="225" t="s">
        <v>83</v>
      </c>
      <c r="D3" s="226">
        <v>43.633333333333326</v>
      </c>
      <c r="E3" s="227">
        <v>523.66666666666663</v>
      </c>
      <c r="F3" s="227">
        <v>417</v>
      </c>
      <c r="G3" s="227">
        <v>361</v>
      </c>
      <c r="H3" s="227">
        <v>278.33333333333331</v>
      </c>
      <c r="I3" s="227">
        <v>173</v>
      </c>
      <c r="J3" s="227">
        <v>138.33333333333334</v>
      </c>
      <c r="K3" s="227">
        <v>26.666666666666668</v>
      </c>
      <c r="L3" s="225">
        <v>23.8</v>
      </c>
      <c r="M3" s="225">
        <v>29.899999999999995</v>
      </c>
      <c r="O3" s="4">
        <f t="shared" ref="O3:T35" si="0">IF(E3&gt;F3,1,0)</f>
        <v>1</v>
      </c>
      <c r="P3" s="4">
        <f t="shared" si="0"/>
        <v>1</v>
      </c>
      <c r="Q3" s="4">
        <f t="shared" si="0"/>
        <v>1</v>
      </c>
      <c r="R3" s="4">
        <f t="shared" si="0"/>
        <v>1</v>
      </c>
      <c r="S3" s="4">
        <f t="shared" si="0"/>
        <v>1</v>
      </c>
      <c r="T3" s="4">
        <f t="shared" si="0"/>
        <v>1</v>
      </c>
      <c r="V3" s="230">
        <f t="shared" ref="V3:V64" si="1">+ROUNDUP(((E3*40)/D3)/1000,3)</f>
        <v>0.48099999999999998</v>
      </c>
      <c r="W3" s="230">
        <f t="shared" ref="W3:W64" si="2">+ROUNDUP(((F3*40)/D3)/1000,3)</f>
        <v>0.38300000000000001</v>
      </c>
      <c r="X3" s="230">
        <f t="shared" ref="X3:X64" si="3">+ROUNDUP(((G3*40)/D3)/1000,3)</f>
        <v>0.33100000000000002</v>
      </c>
      <c r="Y3" s="230">
        <f t="shared" ref="Y3:Y64" si="4">+ROUNDUP(((H3*40)/D3)/1000,3)</f>
        <v>0.25600000000000001</v>
      </c>
      <c r="Z3" s="230">
        <f t="shared" ref="Z3:Z64" si="5">+ROUNDUP(((I3*40)/D3)/1000,3)</f>
        <v>0.159</v>
      </c>
      <c r="AA3" s="230">
        <f t="shared" ref="AA3:AA63" si="6">+ROUNDUP(((J3*40)/D3)/1000,3)</f>
        <v>0.127</v>
      </c>
      <c r="AB3" s="230">
        <f t="shared" ref="AB3:AB63" si="7">+ROUNDUP(((K3*40)/D3)/1000,3)</f>
        <v>2.5000000000000001E-2</v>
      </c>
      <c r="AD3" s="4">
        <f t="shared" ref="AD3:AI35" si="8">IF(V3&gt;W3,0,1)</f>
        <v>0</v>
      </c>
      <c r="AE3" s="4">
        <f t="shared" si="8"/>
        <v>0</v>
      </c>
      <c r="AF3" s="4">
        <f t="shared" si="8"/>
        <v>0</v>
      </c>
      <c r="AG3" s="4">
        <f t="shared" si="8"/>
        <v>0</v>
      </c>
      <c r="AH3" s="4">
        <f t="shared" si="8"/>
        <v>0</v>
      </c>
      <c r="AI3" s="4">
        <f t="shared" si="8"/>
        <v>0</v>
      </c>
      <c r="AK3" s="4">
        <f>V3-W3</f>
        <v>9.7999999999999976E-2</v>
      </c>
      <c r="AL3" s="232">
        <f>AK3-$AK$66</f>
        <v>3.7741935483870934E-2</v>
      </c>
      <c r="AM3" s="232">
        <f>AL3</f>
        <v>3.7741935483870934E-2</v>
      </c>
      <c r="AV3" s="176">
        <v>39461</v>
      </c>
      <c r="AW3" s="176">
        <v>2.1499999999999998E-2</v>
      </c>
      <c r="AY3" s="235" t="s">
        <v>175</v>
      </c>
      <c r="AZ3" s="235" t="s">
        <v>94</v>
      </c>
      <c r="BA3" s="235" t="s">
        <v>95</v>
      </c>
      <c r="BB3" s="235" t="s">
        <v>176</v>
      </c>
    </row>
    <row r="4" spans="1:54" x14ac:dyDescent="0.3">
      <c r="A4" s="225">
        <v>39461</v>
      </c>
      <c r="B4" s="225" t="s">
        <v>12</v>
      </c>
      <c r="C4" s="225" t="s">
        <v>81</v>
      </c>
      <c r="D4" s="226">
        <v>43.4</v>
      </c>
      <c r="E4" s="227">
        <v>229.66666666666666</v>
      </c>
      <c r="F4" s="227">
        <v>182</v>
      </c>
      <c r="G4" s="227">
        <v>155.66666666666666</v>
      </c>
      <c r="H4" s="227">
        <v>120.66666666666667</v>
      </c>
      <c r="I4" s="227">
        <v>87.333333333333329</v>
      </c>
      <c r="J4" s="227">
        <v>76.666666666666671</v>
      </c>
      <c r="K4" s="227">
        <v>27</v>
      </c>
      <c r="L4" s="225">
        <v>24.5</v>
      </c>
      <c r="M4" s="225">
        <v>31.2</v>
      </c>
      <c r="O4" s="4">
        <f t="shared" si="0"/>
        <v>1</v>
      </c>
      <c r="P4" s="4">
        <f t="shared" si="0"/>
        <v>1</v>
      </c>
      <c r="Q4" s="4">
        <f t="shared" si="0"/>
        <v>1</v>
      </c>
      <c r="R4" s="4">
        <f t="shared" si="0"/>
        <v>1</v>
      </c>
      <c r="S4" s="4">
        <f t="shared" si="0"/>
        <v>1</v>
      </c>
      <c r="T4" s="4">
        <f t="shared" si="0"/>
        <v>1</v>
      </c>
      <c r="V4" s="230">
        <f t="shared" si="1"/>
        <v>0.21199999999999999</v>
      </c>
      <c r="W4" s="230">
        <f t="shared" si="2"/>
        <v>0.16800000000000001</v>
      </c>
      <c r="X4" s="230">
        <f t="shared" si="3"/>
        <v>0.14399999999999999</v>
      </c>
      <c r="Y4" s="230">
        <f t="shared" si="4"/>
        <v>0.112</v>
      </c>
      <c r="Z4" s="230">
        <f t="shared" si="5"/>
        <v>8.1000000000000003E-2</v>
      </c>
      <c r="AA4" s="230">
        <f t="shared" si="6"/>
        <v>7.1000000000000008E-2</v>
      </c>
      <c r="AB4" s="230">
        <f t="shared" si="7"/>
        <v>2.5000000000000001E-2</v>
      </c>
      <c r="AD4" s="4">
        <f t="shared" si="8"/>
        <v>0</v>
      </c>
      <c r="AE4" s="4">
        <f t="shared" si="8"/>
        <v>0</v>
      </c>
      <c r="AF4" s="4">
        <f t="shared" si="8"/>
        <v>0</v>
      </c>
      <c r="AG4" s="4">
        <f t="shared" si="8"/>
        <v>0</v>
      </c>
      <c r="AH4" s="4">
        <f t="shared" si="8"/>
        <v>0</v>
      </c>
      <c r="AI4" s="4">
        <f t="shared" si="8"/>
        <v>0</v>
      </c>
      <c r="AK4" s="4">
        <f t="shared" ref="AK4:AK64" si="9">V4-W4</f>
        <v>4.3999999999999984E-2</v>
      </c>
      <c r="AL4" s="232">
        <f t="shared" ref="AL4:AL64" si="10">AK4-$AK$66</f>
        <v>-1.6258064516129059E-2</v>
      </c>
      <c r="AM4" s="232">
        <f>AL4+AM3</f>
        <v>2.1483870967741875E-2</v>
      </c>
      <c r="AV4" s="176">
        <v>48945</v>
      </c>
      <c r="AW4" s="176">
        <v>0.1762</v>
      </c>
      <c r="AY4" s="176">
        <v>1</v>
      </c>
      <c r="AZ4" s="176">
        <v>39461</v>
      </c>
      <c r="BA4" s="176">
        <v>48945</v>
      </c>
      <c r="BB4" s="176">
        <f>(BA4-AZ4)/1000</f>
        <v>9.484</v>
      </c>
    </row>
    <row r="5" spans="1:54" x14ac:dyDescent="0.3">
      <c r="A5" s="225">
        <v>39711</v>
      </c>
      <c r="B5" s="225" t="s">
        <v>12</v>
      </c>
      <c r="C5" s="225" t="s">
        <v>83</v>
      </c>
      <c r="D5" s="226">
        <v>43.366666666666667</v>
      </c>
      <c r="E5" s="227">
        <v>408.33333333333331</v>
      </c>
      <c r="F5" s="227">
        <v>310.66666666666669</v>
      </c>
      <c r="G5" s="227">
        <v>256.66666666666669</v>
      </c>
      <c r="H5" s="227">
        <v>193</v>
      </c>
      <c r="I5" s="227">
        <v>123</v>
      </c>
      <c r="J5" s="227">
        <v>102.33333333333333</v>
      </c>
      <c r="K5" s="227">
        <v>73.666666666666671</v>
      </c>
      <c r="L5" s="225">
        <v>24.2</v>
      </c>
      <c r="M5" s="225">
        <v>31.100000000000005</v>
      </c>
      <c r="O5" s="4">
        <f t="shared" si="0"/>
        <v>1</v>
      </c>
      <c r="P5" s="4">
        <f t="shared" si="0"/>
        <v>1</v>
      </c>
      <c r="Q5" s="4">
        <f t="shared" si="0"/>
        <v>1</v>
      </c>
      <c r="R5" s="4">
        <f t="shared" si="0"/>
        <v>1</v>
      </c>
      <c r="S5" s="4">
        <f t="shared" si="0"/>
        <v>1</v>
      </c>
      <c r="T5" s="4">
        <f t="shared" si="0"/>
        <v>1</v>
      </c>
      <c r="V5" s="230">
        <f t="shared" si="1"/>
        <v>0.377</v>
      </c>
      <c r="W5" s="230">
        <f t="shared" si="2"/>
        <v>0.28699999999999998</v>
      </c>
      <c r="X5" s="230">
        <f t="shared" si="3"/>
        <v>0.23699999999999999</v>
      </c>
      <c r="Y5" s="230">
        <f t="shared" si="4"/>
        <v>0.17899999999999999</v>
      </c>
      <c r="Z5" s="230">
        <f t="shared" si="5"/>
        <v>0.114</v>
      </c>
      <c r="AA5" s="230">
        <f t="shared" si="6"/>
        <v>9.5000000000000001E-2</v>
      </c>
      <c r="AB5" s="230">
        <f t="shared" si="7"/>
        <v>6.8000000000000005E-2</v>
      </c>
      <c r="AD5" s="4">
        <f t="shared" si="8"/>
        <v>0</v>
      </c>
      <c r="AE5" s="4">
        <f t="shared" si="8"/>
        <v>0</v>
      </c>
      <c r="AF5" s="4">
        <f t="shared" si="8"/>
        <v>0</v>
      </c>
      <c r="AG5" s="4">
        <f t="shared" si="8"/>
        <v>0</v>
      </c>
      <c r="AH5" s="4">
        <f t="shared" si="8"/>
        <v>0</v>
      </c>
      <c r="AI5" s="4">
        <f t="shared" si="8"/>
        <v>0</v>
      </c>
      <c r="AK5" s="4">
        <f t="shared" si="9"/>
        <v>9.0000000000000024E-2</v>
      </c>
      <c r="AL5" s="232">
        <f t="shared" si="10"/>
        <v>2.9741935483870982E-2</v>
      </c>
      <c r="AM5" s="232">
        <f>AL5+AM4</f>
        <v>5.1225806451612857E-2</v>
      </c>
      <c r="AV5" s="176">
        <v>52413</v>
      </c>
      <c r="AW5" s="176">
        <v>-0.1014</v>
      </c>
      <c r="AY5" s="176">
        <v>2</v>
      </c>
      <c r="AZ5" s="176">
        <v>48945</v>
      </c>
      <c r="BA5" s="176">
        <v>52413</v>
      </c>
      <c r="BB5" s="176">
        <f t="shared" ref="BB5:BB8" si="11">(BA5-AZ5)/1000</f>
        <v>3.468</v>
      </c>
    </row>
    <row r="6" spans="1:54" x14ac:dyDescent="0.3">
      <c r="A6" s="225">
        <v>39962</v>
      </c>
      <c r="B6" s="225" t="s">
        <v>12</v>
      </c>
      <c r="C6" s="225" t="s">
        <v>81</v>
      </c>
      <c r="D6" s="226">
        <v>42.199999999999996</v>
      </c>
      <c r="E6" s="227">
        <v>598.33333333333337</v>
      </c>
      <c r="F6" s="227">
        <v>467.66666666666669</v>
      </c>
      <c r="G6" s="227">
        <v>395.66666666666669</v>
      </c>
      <c r="H6" s="227">
        <v>290.33333333333331</v>
      </c>
      <c r="I6" s="227">
        <v>171.33333333333334</v>
      </c>
      <c r="J6" s="227">
        <v>139</v>
      </c>
      <c r="K6" s="227">
        <v>93.666666666666671</v>
      </c>
      <c r="L6" s="225">
        <v>24.8</v>
      </c>
      <c r="M6" s="225">
        <v>31.8</v>
      </c>
      <c r="O6" s="4">
        <f t="shared" si="0"/>
        <v>1</v>
      </c>
      <c r="P6" s="4">
        <f t="shared" si="0"/>
        <v>1</v>
      </c>
      <c r="Q6" s="4">
        <f t="shared" si="0"/>
        <v>1</v>
      </c>
      <c r="R6" s="4">
        <f t="shared" si="0"/>
        <v>1</v>
      </c>
      <c r="S6" s="4">
        <f t="shared" si="0"/>
        <v>1</v>
      </c>
      <c r="T6" s="4">
        <f t="shared" si="0"/>
        <v>1</v>
      </c>
      <c r="V6" s="230">
        <f t="shared" si="1"/>
        <v>0.56799999999999995</v>
      </c>
      <c r="W6" s="230">
        <f t="shared" si="2"/>
        <v>0.44400000000000001</v>
      </c>
      <c r="X6" s="230">
        <f t="shared" si="3"/>
        <v>0.376</v>
      </c>
      <c r="Y6" s="230">
        <f t="shared" si="4"/>
        <v>0.27600000000000002</v>
      </c>
      <c r="Z6" s="230">
        <f t="shared" si="5"/>
        <v>0.16300000000000001</v>
      </c>
      <c r="AA6" s="230">
        <f t="shared" si="6"/>
        <v>0.13200000000000001</v>
      </c>
      <c r="AB6" s="230">
        <f t="shared" si="7"/>
        <v>8.8999999999999996E-2</v>
      </c>
      <c r="AD6" s="4">
        <f t="shared" si="8"/>
        <v>0</v>
      </c>
      <c r="AE6" s="4">
        <f t="shared" si="8"/>
        <v>0</v>
      </c>
      <c r="AF6" s="4">
        <f t="shared" si="8"/>
        <v>0</v>
      </c>
      <c r="AG6" s="4">
        <f t="shared" si="8"/>
        <v>0</v>
      </c>
      <c r="AH6" s="4">
        <f t="shared" si="8"/>
        <v>0</v>
      </c>
      <c r="AI6" s="4">
        <f t="shared" si="8"/>
        <v>0</v>
      </c>
      <c r="AK6" s="4">
        <f t="shared" si="9"/>
        <v>0.12399999999999994</v>
      </c>
      <c r="AL6" s="232">
        <f t="shared" si="10"/>
        <v>6.3741935483870901E-2</v>
      </c>
      <c r="AM6" s="232">
        <f t="shared" ref="AM6:AM64" si="12">AL6+AM5</f>
        <v>0.11496774193548376</v>
      </c>
      <c r="AV6" s="176">
        <v>59806</v>
      </c>
      <c r="AW6" s="176">
        <v>0.19450000000000001</v>
      </c>
      <c r="AY6" s="176">
        <v>3</v>
      </c>
      <c r="AZ6" s="176">
        <v>52413</v>
      </c>
      <c r="BA6" s="176">
        <v>59806</v>
      </c>
      <c r="BB6" s="176">
        <f t="shared" si="11"/>
        <v>7.3929999999999998</v>
      </c>
    </row>
    <row r="7" spans="1:54" x14ac:dyDescent="0.3">
      <c r="A7" s="225">
        <v>43421</v>
      </c>
      <c r="B7" s="225" t="s">
        <v>12</v>
      </c>
      <c r="C7" s="225" t="s">
        <v>83</v>
      </c>
      <c r="D7" s="226">
        <v>42.333333333333336</v>
      </c>
      <c r="E7" s="227">
        <v>462.33333333333331</v>
      </c>
      <c r="F7" s="227">
        <v>372</v>
      </c>
      <c r="G7" s="227">
        <v>329.66666666666669</v>
      </c>
      <c r="H7" s="227">
        <v>257.33333333333331</v>
      </c>
      <c r="I7" s="227">
        <v>172.66666666666666</v>
      </c>
      <c r="J7" s="227">
        <v>145.33333333333334</v>
      </c>
      <c r="K7" s="227">
        <v>102.33333333333333</v>
      </c>
      <c r="L7" s="225">
        <v>26.2</v>
      </c>
      <c r="M7" s="225">
        <v>32.1</v>
      </c>
      <c r="O7" s="4">
        <f t="shared" si="0"/>
        <v>1</v>
      </c>
      <c r="P7" s="4">
        <f t="shared" si="0"/>
        <v>1</v>
      </c>
      <c r="Q7" s="4">
        <f t="shared" si="0"/>
        <v>1</v>
      </c>
      <c r="R7" s="4">
        <f t="shared" si="0"/>
        <v>1</v>
      </c>
      <c r="S7" s="4">
        <f t="shared" si="0"/>
        <v>1</v>
      </c>
      <c r="T7" s="4">
        <f t="shared" si="0"/>
        <v>1</v>
      </c>
      <c r="V7" s="230">
        <f t="shared" si="1"/>
        <v>0.437</v>
      </c>
      <c r="W7" s="230">
        <f t="shared" si="2"/>
        <v>0.35199999999999998</v>
      </c>
      <c r="X7" s="230">
        <f t="shared" si="3"/>
        <v>0.312</v>
      </c>
      <c r="Y7" s="230">
        <f t="shared" si="4"/>
        <v>0.24399999999999999</v>
      </c>
      <c r="Z7" s="230">
        <f t="shared" si="5"/>
        <v>0.16400000000000001</v>
      </c>
      <c r="AA7" s="230">
        <f t="shared" si="6"/>
        <v>0.13800000000000001</v>
      </c>
      <c r="AB7" s="230">
        <f t="shared" si="7"/>
        <v>9.7000000000000003E-2</v>
      </c>
      <c r="AD7" s="4">
        <f t="shared" si="8"/>
        <v>0</v>
      </c>
      <c r="AE7" s="4">
        <f t="shared" si="8"/>
        <v>0</v>
      </c>
      <c r="AF7" s="4">
        <f t="shared" si="8"/>
        <v>0</v>
      </c>
      <c r="AG7" s="4">
        <f t="shared" si="8"/>
        <v>0</v>
      </c>
      <c r="AH7" s="4">
        <f t="shared" si="8"/>
        <v>0</v>
      </c>
      <c r="AI7" s="4">
        <f t="shared" si="8"/>
        <v>0</v>
      </c>
      <c r="AK7" s="4">
        <f t="shared" si="9"/>
        <v>8.500000000000002E-2</v>
      </c>
      <c r="AL7" s="232">
        <f t="shared" si="10"/>
        <v>2.4741935483870978E-2</v>
      </c>
      <c r="AM7" s="232">
        <f t="shared" si="12"/>
        <v>0.13970967741935475</v>
      </c>
      <c r="AV7" s="176">
        <v>68002</v>
      </c>
      <c r="AW7" s="176">
        <v>-0.16919999999999999</v>
      </c>
      <c r="AY7" s="176">
        <v>4</v>
      </c>
      <c r="AZ7" s="176">
        <v>59806</v>
      </c>
      <c r="BA7" s="176">
        <v>68002</v>
      </c>
      <c r="BB7" s="176">
        <f t="shared" si="11"/>
        <v>8.1959999999999997</v>
      </c>
    </row>
    <row r="8" spans="1:54" x14ac:dyDescent="0.3">
      <c r="A8" s="225">
        <v>43676</v>
      </c>
      <c r="B8" s="225" t="s">
        <v>12</v>
      </c>
      <c r="C8" s="225" t="s">
        <v>81</v>
      </c>
      <c r="D8" s="226">
        <v>43.066666666666663</v>
      </c>
      <c r="E8" s="227">
        <v>362.33333333333331</v>
      </c>
      <c r="F8" s="227">
        <v>298.66666666666669</v>
      </c>
      <c r="G8" s="227">
        <v>262</v>
      </c>
      <c r="H8" s="227">
        <v>205.66666666666666</v>
      </c>
      <c r="I8" s="227">
        <v>143.66666666666666</v>
      </c>
      <c r="J8" s="227">
        <v>124.33333333333333</v>
      </c>
      <c r="K8" s="227">
        <v>90.666666666666671</v>
      </c>
      <c r="L8" s="225">
        <v>26</v>
      </c>
      <c r="M8" s="225">
        <v>33.700000000000003</v>
      </c>
      <c r="O8" s="4">
        <f t="shared" si="0"/>
        <v>1</v>
      </c>
      <c r="P8" s="4">
        <f t="shared" si="0"/>
        <v>1</v>
      </c>
      <c r="Q8" s="4">
        <f t="shared" si="0"/>
        <v>1</v>
      </c>
      <c r="R8" s="4">
        <f t="shared" si="0"/>
        <v>1</v>
      </c>
      <c r="S8" s="4">
        <f t="shared" si="0"/>
        <v>1</v>
      </c>
      <c r="T8" s="4">
        <f t="shared" si="0"/>
        <v>1</v>
      </c>
      <c r="V8" s="230">
        <f t="shared" si="1"/>
        <v>0.33700000000000002</v>
      </c>
      <c r="W8" s="230">
        <f t="shared" si="2"/>
        <v>0.27800000000000002</v>
      </c>
      <c r="X8" s="230">
        <f t="shared" si="3"/>
        <v>0.24399999999999999</v>
      </c>
      <c r="Y8" s="230">
        <f t="shared" si="4"/>
        <v>0.192</v>
      </c>
      <c r="Z8" s="230">
        <f t="shared" si="5"/>
        <v>0.13400000000000001</v>
      </c>
      <c r="AA8" s="230">
        <f t="shared" si="6"/>
        <v>0.11600000000000001</v>
      </c>
      <c r="AB8" s="230">
        <f t="shared" si="7"/>
        <v>8.5000000000000006E-2</v>
      </c>
      <c r="AD8" s="4">
        <f t="shared" si="8"/>
        <v>0</v>
      </c>
      <c r="AE8" s="4">
        <f t="shared" si="8"/>
        <v>0</v>
      </c>
      <c r="AF8" s="4">
        <f t="shared" si="8"/>
        <v>0</v>
      </c>
      <c r="AG8" s="4">
        <f t="shared" si="8"/>
        <v>0</v>
      </c>
      <c r="AH8" s="4">
        <f t="shared" si="8"/>
        <v>0</v>
      </c>
      <c r="AI8" s="4">
        <f t="shared" si="8"/>
        <v>0</v>
      </c>
      <c r="AK8" s="4">
        <f t="shared" si="9"/>
        <v>5.8999999999999997E-2</v>
      </c>
      <c r="AL8" s="232">
        <f t="shared" si="10"/>
        <v>-1.2580645161290455E-3</v>
      </c>
      <c r="AM8" s="232">
        <f t="shared" si="12"/>
        <v>0.13845161290322572</v>
      </c>
      <c r="AV8" s="176">
        <v>77900</v>
      </c>
      <c r="AW8" s="176">
        <v>0</v>
      </c>
      <c r="AY8" s="176">
        <v>5</v>
      </c>
      <c r="AZ8" s="176">
        <v>68002</v>
      </c>
      <c r="BA8" s="176">
        <v>77900</v>
      </c>
      <c r="BB8" s="176">
        <f t="shared" si="11"/>
        <v>9.8979999999999997</v>
      </c>
    </row>
    <row r="9" spans="1:54" x14ac:dyDescent="0.3">
      <c r="A9" s="225">
        <v>43926</v>
      </c>
      <c r="B9" s="225" t="s">
        <v>12</v>
      </c>
      <c r="C9" s="225" t="s">
        <v>83</v>
      </c>
      <c r="D9" s="226">
        <v>43.133333333333333</v>
      </c>
      <c r="E9" s="227">
        <v>396.66666666666669</v>
      </c>
      <c r="F9" s="227">
        <v>332.33333333333331</v>
      </c>
      <c r="G9" s="227">
        <v>307.66666666666669</v>
      </c>
      <c r="H9" s="227">
        <v>250</v>
      </c>
      <c r="I9" s="227">
        <v>172.66666666666666</v>
      </c>
      <c r="J9" s="227">
        <v>146.33333333333334</v>
      </c>
      <c r="K9" s="227">
        <v>101.66666666666667</v>
      </c>
      <c r="L9" s="225">
        <v>26.100000000000005</v>
      </c>
      <c r="M9" s="225">
        <v>33.799999999999997</v>
      </c>
      <c r="O9" s="4">
        <f t="shared" si="0"/>
        <v>1</v>
      </c>
      <c r="P9" s="4">
        <f t="shared" si="0"/>
        <v>1</v>
      </c>
      <c r="Q9" s="4">
        <f t="shared" si="0"/>
        <v>1</v>
      </c>
      <c r="R9" s="4">
        <f t="shared" si="0"/>
        <v>1</v>
      </c>
      <c r="S9" s="4">
        <f t="shared" si="0"/>
        <v>1</v>
      </c>
      <c r="T9" s="4">
        <f t="shared" si="0"/>
        <v>1</v>
      </c>
      <c r="V9" s="230">
        <f t="shared" si="1"/>
        <v>0.36799999999999999</v>
      </c>
      <c r="W9" s="230">
        <f t="shared" si="2"/>
        <v>0.309</v>
      </c>
      <c r="X9" s="230">
        <f t="shared" si="3"/>
        <v>0.28599999999999998</v>
      </c>
      <c r="Y9" s="230">
        <f t="shared" si="4"/>
        <v>0.23200000000000001</v>
      </c>
      <c r="Z9" s="230">
        <f t="shared" si="5"/>
        <v>0.161</v>
      </c>
      <c r="AA9" s="230">
        <f t="shared" si="6"/>
        <v>0.13600000000000001</v>
      </c>
      <c r="AB9" s="230">
        <f t="shared" si="7"/>
        <v>9.5000000000000001E-2</v>
      </c>
      <c r="AD9" s="4">
        <f t="shared" si="8"/>
        <v>0</v>
      </c>
      <c r="AE9" s="4">
        <f t="shared" si="8"/>
        <v>0</v>
      </c>
      <c r="AF9" s="4">
        <f t="shared" si="8"/>
        <v>0</v>
      </c>
      <c r="AG9" s="4">
        <f t="shared" si="8"/>
        <v>0</v>
      </c>
      <c r="AH9" s="4">
        <f t="shared" si="8"/>
        <v>0</v>
      </c>
      <c r="AI9" s="4">
        <f t="shared" si="8"/>
        <v>0</v>
      </c>
      <c r="AK9" s="4">
        <f t="shared" si="9"/>
        <v>5.8999999999999997E-2</v>
      </c>
      <c r="AL9" s="232">
        <f t="shared" si="10"/>
        <v>-1.2580645161290455E-3</v>
      </c>
      <c r="AM9" s="232">
        <f t="shared" si="12"/>
        <v>0.13719354838709669</v>
      </c>
      <c r="BB9" s="176">
        <f>SUM(BB4:BB8)</f>
        <v>38.438999999999993</v>
      </c>
    </row>
    <row r="10" spans="1:54" x14ac:dyDescent="0.3">
      <c r="A10" s="225">
        <v>44025</v>
      </c>
      <c r="B10" s="225" t="s">
        <v>12</v>
      </c>
      <c r="C10" s="225" t="s">
        <v>81</v>
      </c>
      <c r="D10" s="226">
        <v>43.833333333333336</v>
      </c>
      <c r="E10" s="227">
        <v>272.33333333333331</v>
      </c>
      <c r="F10" s="227">
        <v>221.33333333333334</v>
      </c>
      <c r="G10" s="227">
        <v>200.33333333333334</v>
      </c>
      <c r="H10" s="227">
        <v>162.33333333333334</v>
      </c>
      <c r="I10" s="227">
        <v>119.66666666666667</v>
      </c>
      <c r="J10" s="227">
        <v>106.33333333333333</v>
      </c>
      <c r="K10" s="227">
        <v>81</v>
      </c>
      <c r="L10" s="225">
        <v>26.100000000000005</v>
      </c>
      <c r="M10" s="225">
        <v>33.700000000000003</v>
      </c>
      <c r="O10" s="4">
        <f t="shared" si="0"/>
        <v>1</v>
      </c>
      <c r="P10" s="4">
        <f t="shared" si="0"/>
        <v>1</v>
      </c>
      <c r="Q10" s="4">
        <f t="shared" si="0"/>
        <v>1</v>
      </c>
      <c r="R10" s="4">
        <f t="shared" si="0"/>
        <v>1</v>
      </c>
      <c r="S10" s="4">
        <f t="shared" si="0"/>
        <v>1</v>
      </c>
      <c r="T10" s="4">
        <f t="shared" si="0"/>
        <v>1</v>
      </c>
      <c r="V10" s="230">
        <f t="shared" si="1"/>
        <v>0.249</v>
      </c>
      <c r="W10" s="230">
        <f t="shared" si="2"/>
        <v>0.20200000000000001</v>
      </c>
      <c r="X10" s="230">
        <f t="shared" si="3"/>
        <v>0.183</v>
      </c>
      <c r="Y10" s="230">
        <f t="shared" si="4"/>
        <v>0.14899999999999999</v>
      </c>
      <c r="Z10" s="230">
        <f t="shared" si="5"/>
        <v>0.11</v>
      </c>
      <c r="AA10" s="230">
        <f t="shared" si="6"/>
        <v>9.8000000000000004E-2</v>
      </c>
      <c r="AB10" s="230">
        <f t="shared" si="7"/>
        <v>7.3999999999999996E-2</v>
      </c>
      <c r="AD10" s="4">
        <f t="shared" si="8"/>
        <v>0</v>
      </c>
      <c r="AE10" s="4">
        <f t="shared" si="8"/>
        <v>0</v>
      </c>
      <c r="AF10" s="4">
        <f t="shared" si="8"/>
        <v>0</v>
      </c>
      <c r="AG10" s="4">
        <f t="shared" si="8"/>
        <v>0</v>
      </c>
      <c r="AH10" s="4">
        <f t="shared" si="8"/>
        <v>0</v>
      </c>
      <c r="AI10" s="4">
        <f t="shared" si="8"/>
        <v>0</v>
      </c>
      <c r="AK10" s="4">
        <f t="shared" si="9"/>
        <v>4.6999999999999986E-2</v>
      </c>
      <c r="AL10" s="232">
        <f t="shared" si="10"/>
        <v>-1.3258064516129056E-2</v>
      </c>
      <c r="AM10" s="232">
        <f t="shared" si="12"/>
        <v>0.12393548387096763</v>
      </c>
    </row>
    <row r="11" spans="1:54" x14ac:dyDescent="0.3">
      <c r="A11" s="225">
        <v>48400</v>
      </c>
      <c r="B11" s="225" t="s">
        <v>12</v>
      </c>
      <c r="C11" s="225" t="s">
        <v>83</v>
      </c>
      <c r="D11" s="226">
        <v>43.166666666666664</v>
      </c>
      <c r="E11" s="227">
        <v>326</v>
      </c>
      <c r="F11" s="227">
        <v>274.66666666666669</v>
      </c>
      <c r="G11" s="227">
        <v>243.66666666666666</v>
      </c>
      <c r="H11" s="227">
        <v>192</v>
      </c>
      <c r="I11" s="227">
        <v>125.66666666666667</v>
      </c>
      <c r="J11" s="227">
        <v>103</v>
      </c>
      <c r="K11" s="227">
        <v>64.666666666666671</v>
      </c>
      <c r="L11" s="225">
        <v>26.8</v>
      </c>
      <c r="M11" s="225">
        <v>33.5</v>
      </c>
      <c r="O11" s="4">
        <f t="shared" si="0"/>
        <v>1</v>
      </c>
      <c r="P11" s="4">
        <f t="shared" si="0"/>
        <v>1</v>
      </c>
      <c r="Q11" s="4">
        <f t="shared" si="0"/>
        <v>1</v>
      </c>
      <c r="R11" s="4">
        <f t="shared" si="0"/>
        <v>1</v>
      </c>
      <c r="S11" s="4">
        <f t="shared" si="0"/>
        <v>1</v>
      </c>
      <c r="T11" s="4">
        <f t="shared" si="0"/>
        <v>1</v>
      </c>
      <c r="V11" s="230">
        <f t="shared" si="1"/>
        <v>0.30299999999999999</v>
      </c>
      <c r="W11" s="230">
        <f t="shared" si="2"/>
        <v>0.255</v>
      </c>
      <c r="X11" s="230">
        <f t="shared" si="3"/>
        <v>0.22600000000000001</v>
      </c>
      <c r="Y11" s="230">
        <f t="shared" si="4"/>
        <v>0.17799999999999999</v>
      </c>
      <c r="Z11" s="230">
        <f t="shared" si="5"/>
        <v>0.11700000000000001</v>
      </c>
      <c r="AA11" s="230">
        <f t="shared" si="6"/>
        <v>9.6000000000000002E-2</v>
      </c>
      <c r="AB11" s="230">
        <f t="shared" si="7"/>
        <v>0.06</v>
      </c>
      <c r="AD11" s="4">
        <f t="shared" si="8"/>
        <v>0</v>
      </c>
      <c r="AE11" s="4">
        <f t="shared" si="8"/>
        <v>0</v>
      </c>
      <c r="AF11" s="4">
        <f t="shared" si="8"/>
        <v>0</v>
      </c>
      <c r="AG11" s="4">
        <f t="shared" si="8"/>
        <v>0</v>
      </c>
      <c r="AH11" s="4">
        <f t="shared" si="8"/>
        <v>0</v>
      </c>
      <c r="AI11" s="4">
        <f t="shared" si="8"/>
        <v>0</v>
      </c>
      <c r="AK11" s="4">
        <f t="shared" si="9"/>
        <v>4.7999999999999987E-2</v>
      </c>
      <c r="AL11" s="232">
        <f t="shared" si="10"/>
        <v>-1.2258064516129055E-2</v>
      </c>
      <c r="AM11" s="232">
        <f t="shared" si="12"/>
        <v>0.11167741935483858</v>
      </c>
    </row>
    <row r="12" spans="1:54" x14ac:dyDescent="0.3">
      <c r="A12" s="225">
        <v>48659</v>
      </c>
      <c r="B12" s="225" t="s">
        <v>12</v>
      </c>
      <c r="C12" s="225" t="s">
        <v>81</v>
      </c>
      <c r="D12" s="226">
        <v>41.366666666666667</v>
      </c>
      <c r="E12" s="227">
        <v>602.33333333333337</v>
      </c>
      <c r="F12" s="227">
        <v>478.66666666666669</v>
      </c>
      <c r="G12" s="227">
        <v>399.66666666666669</v>
      </c>
      <c r="H12" s="227">
        <v>281.66666666666669</v>
      </c>
      <c r="I12" s="227">
        <v>127.66666666666667</v>
      </c>
      <c r="J12" s="227">
        <v>88.333333333333329</v>
      </c>
      <c r="K12" s="227">
        <v>41.666666666666664</v>
      </c>
      <c r="L12" s="225">
        <v>27.3</v>
      </c>
      <c r="M12" s="225">
        <v>34.1</v>
      </c>
      <c r="O12" s="4">
        <f t="shared" si="0"/>
        <v>1</v>
      </c>
      <c r="P12" s="4">
        <f t="shared" si="0"/>
        <v>1</v>
      </c>
      <c r="Q12" s="4">
        <f t="shared" si="0"/>
        <v>1</v>
      </c>
      <c r="R12" s="4">
        <f t="shared" si="0"/>
        <v>1</v>
      </c>
      <c r="S12" s="4">
        <f t="shared" si="0"/>
        <v>1</v>
      </c>
      <c r="T12" s="4">
        <f t="shared" si="0"/>
        <v>1</v>
      </c>
      <c r="V12" s="230">
        <f t="shared" si="1"/>
        <v>0.58299999999999996</v>
      </c>
      <c r="W12" s="230">
        <f t="shared" si="2"/>
        <v>0.46300000000000002</v>
      </c>
      <c r="X12" s="230">
        <f t="shared" si="3"/>
        <v>0.38700000000000001</v>
      </c>
      <c r="Y12" s="230">
        <f t="shared" si="4"/>
        <v>0.27300000000000002</v>
      </c>
      <c r="Z12" s="230">
        <f t="shared" si="5"/>
        <v>0.124</v>
      </c>
      <c r="AA12" s="230">
        <f t="shared" si="6"/>
        <v>8.6000000000000007E-2</v>
      </c>
      <c r="AB12" s="230">
        <f t="shared" si="7"/>
        <v>4.1000000000000002E-2</v>
      </c>
      <c r="AD12" s="4">
        <f t="shared" si="8"/>
        <v>0</v>
      </c>
      <c r="AE12" s="4">
        <f t="shared" si="8"/>
        <v>0</v>
      </c>
      <c r="AF12" s="4">
        <f t="shared" si="8"/>
        <v>0</v>
      </c>
      <c r="AG12" s="4">
        <f t="shared" si="8"/>
        <v>0</v>
      </c>
      <c r="AH12" s="4">
        <f t="shared" si="8"/>
        <v>0</v>
      </c>
      <c r="AI12" s="4">
        <f t="shared" si="8"/>
        <v>0</v>
      </c>
      <c r="AK12" s="4">
        <f t="shared" si="9"/>
        <v>0.11999999999999994</v>
      </c>
      <c r="AL12" s="232">
        <f t="shared" si="10"/>
        <v>5.9741935483870898E-2</v>
      </c>
      <c r="AM12" s="232">
        <f t="shared" si="12"/>
        <v>0.17141935483870946</v>
      </c>
    </row>
    <row r="13" spans="1:54" x14ac:dyDescent="0.3">
      <c r="A13" s="225">
        <v>48945</v>
      </c>
      <c r="B13" s="225" t="s">
        <v>12</v>
      </c>
      <c r="C13" s="225" t="s">
        <v>83</v>
      </c>
      <c r="D13" s="226">
        <v>42.4</v>
      </c>
      <c r="E13" s="227">
        <v>371.33333333333331</v>
      </c>
      <c r="F13" s="227">
        <v>302.66666666666669</v>
      </c>
      <c r="G13" s="227">
        <v>263.33333333333331</v>
      </c>
      <c r="H13" s="227">
        <v>204</v>
      </c>
      <c r="I13" s="227">
        <v>122.33333333333333</v>
      </c>
      <c r="J13" s="227">
        <v>99</v>
      </c>
      <c r="K13" s="227">
        <v>65.333333333333329</v>
      </c>
      <c r="L13" s="225">
        <v>27.3</v>
      </c>
      <c r="M13" s="225">
        <v>34.9</v>
      </c>
      <c r="O13" s="4">
        <f t="shared" si="0"/>
        <v>1</v>
      </c>
      <c r="P13" s="4">
        <f t="shared" si="0"/>
        <v>1</v>
      </c>
      <c r="Q13" s="4">
        <f t="shared" si="0"/>
        <v>1</v>
      </c>
      <c r="R13" s="4">
        <f t="shared" si="0"/>
        <v>1</v>
      </c>
      <c r="S13" s="4">
        <f t="shared" si="0"/>
        <v>1</v>
      </c>
      <c r="T13" s="4">
        <f t="shared" si="0"/>
        <v>1</v>
      </c>
      <c r="V13" s="230">
        <f t="shared" si="1"/>
        <v>0.35099999999999998</v>
      </c>
      <c r="W13" s="230">
        <f t="shared" si="2"/>
        <v>0.28599999999999998</v>
      </c>
      <c r="X13" s="230">
        <f t="shared" si="3"/>
        <v>0.249</v>
      </c>
      <c r="Y13" s="230">
        <f t="shared" si="4"/>
        <v>0.193</v>
      </c>
      <c r="Z13" s="230">
        <f t="shared" si="5"/>
        <v>0.11600000000000001</v>
      </c>
      <c r="AA13" s="230">
        <f t="shared" si="6"/>
        <v>9.4E-2</v>
      </c>
      <c r="AB13" s="230">
        <f t="shared" si="7"/>
        <v>6.2E-2</v>
      </c>
      <c r="AD13" s="4">
        <f t="shared" si="8"/>
        <v>0</v>
      </c>
      <c r="AE13" s="4">
        <f t="shared" si="8"/>
        <v>0</v>
      </c>
      <c r="AF13" s="4">
        <f t="shared" si="8"/>
        <v>0</v>
      </c>
      <c r="AG13" s="4">
        <f t="shared" si="8"/>
        <v>0</v>
      </c>
      <c r="AH13" s="4">
        <f t="shared" si="8"/>
        <v>0</v>
      </c>
      <c r="AI13" s="4">
        <f t="shared" si="8"/>
        <v>0</v>
      </c>
      <c r="AK13" s="4">
        <f t="shared" si="9"/>
        <v>6.5000000000000002E-2</v>
      </c>
      <c r="AL13" s="232">
        <f t="shared" si="10"/>
        <v>4.7419354838709599E-3</v>
      </c>
      <c r="AM13" s="232">
        <f t="shared" si="12"/>
        <v>0.17616129032258043</v>
      </c>
    </row>
    <row r="14" spans="1:54" x14ac:dyDescent="0.3">
      <c r="A14" s="225">
        <v>49196</v>
      </c>
      <c r="B14" s="225" t="s">
        <v>12</v>
      </c>
      <c r="C14" s="225" t="s">
        <v>81</v>
      </c>
      <c r="D14" s="226">
        <v>43.699999999999996</v>
      </c>
      <c r="E14" s="227">
        <v>190</v>
      </c>
      <c r="F14" s="227">
        <v>155</v>
      </c>
      <c r="G14" s="227">
        <v>137.33333333333334</v>
      </c>
      <c r="H14" s="227">
        <v>109.66666666666667</v>
      </c>
      <c r="I14" s="227">
        <v>73.333333333333329</v>
      </c>
      <c r="J14" s="227">
        <v>61</v>
      </c>
      <c r="K14" s="227">
        <v>40.666666666666664</v>
      </c>
      <c r="L14" s="225">
        <v>27.5</v>
      </c>
      <c r="M14" s="225">
        <v>35.1</v>
      </c>
      <c r="O14" s="4">
        <f t="shared" si="0"/>
        <v>1</v>
      </c>
      <c r="P14" s="4">
        <f t="shared" si="0"/>
        <v>1</v>
      </c>
      <c r="Q14" s="4">
        <f t="shared" si="0"/>
        <v>1</v>
      </c>
      <c r="R14" s="4">
        <f t="shared" si="0"/>
        <v>1</v>
      </c>
      <c r="S14" s="4">
        <f t="shared" si="0"/>
        <v>1</v>
      </c>
      <c r="T14" s="4">
        <f t="shared" si="0"/>
        <v>1</v>
      </c>
      <c r="V14" s="230">
        <f t="shared" si="1"/>
        <v>0.17399999999999999</v>
      </c>
      <c r="W14" s="230">
        <f t="shared" si="2"/>
        <v>0.14199999999999999</v>
      </c>
      <c r="X14" s="230">
        <f t="shared" si="3"/>
        <v>0.126</v>
      </c>
      <c r="Y14" s="230">
        <f t="shared" si="4"/>
        <v>0.10100000000000001</v>
      </c>
      <c r="Z14" s="230">
        <f t="shared" si="5"/>
        <v>6.8000000000000005E-2</v>
      </c>
      <c r="AA14" s="230">
        <f t="shared" si="6"/>
        <v>5.6000000000000001E-2</v>
      </c>
      <c r="AB14" s="230">
        <f t="shared" si="7"/>
        <v>3.7999999999999999E-2</v>
      </c>
      <c r="AD14" s="4">
        <f t="shared" si="8"/>
        <v>0</v>
      </c>
      <c r="AE14" s="4">
        <f t="shared" si="8"/>
        <v>0</v>
      </c>
      <c r="AF14" s="4">
        <f t="shared" si="8"/>
        <v>0</v>
      </c>
      <c r="AG14" s="4">
        <f t="shared" si="8"/>
        <v>0</v>
      </c>
      <c r="AH14" s="4">
        <f t="shared" si="8"/>
        <v>0</v>
      </c>
      <c r="AI14" s="4">
        <f t="shared" si="8"/>
        <v>0</v>
      </c>
      <c r="AK14" s="4">
        <f t="shared" si="9"/>
        <v>3.2000000000000001E-2</v>
      </c>
      <c r="AL14" s="232">
        <f t="shared" si="10"/>
        <v>-2.8258064516129042E-2</v>
      </c>
      <c r="AM14" s="232">
        <f>AL14+AM13</f>
        <v>0.14790322580645138</v>
      </c>
    </row>
    <row r="15" spans="1:54" x14ac:dyDescent="0.3">
      <c r="A15" s="225">
        <v>49436</v>
      </c>
      <c r="B15" s="225" t="s">
        <v>12</v>
      </c>
      <c r="C15" s="225" t="s">
        <v>83</v>
      </c>
      <c r="D15" s="226">
        <v>42.866666666666667</v>
      </c>
      <c r="E15" s="227">
        <v>234</v>
      </c>
      <c r="F15" s="227">
        <v>190</v>
      </c>
      <c r="G15" s="227">
        <v>170.66666666666666</v>
      </c>
      <c r="H15" s="227">
        <v>135.66666666666666</v>
      </c>
      <c r="I15" s="227">
        <v>90.333333333333329</v>
      </c>
      <c r="J15" s="227">
        <v>77</v>
      </c>
      <c r="K15" s="227">
        <v>54.333333333333336</v>
      </c>
      <c r="L15" s="225">
        <v>27.3</v>
      </c>
      <c r="M15" s="225">
        <v>35.299999999999997</v>
      </c>
      <c r="O15" s="4">
        <f t="shared" si="0"/>
        <v>1</v>
      </c>
      <c r="P15" s="4">
        <f t="shared" si="0"/>
        <v>1</v>
      </c>
      <c r="Q15" s="4">
        <f t="shared" si="0"/>
        <v>1</v>
      </c>
      <c r="R15" s="4">
        <f t="shared" si="0"/>
        <v>1</v>
      </c>
      <c r="S15" s="4">
        <f t="shared" si="0"/>
        <v>1</v>
      </c>
      <c r="T15" s="4">
        <f t="shared" si="0"/>
        <v>1</v>
      </c>
      <c r="V15" s="230">
        <f t="shared" si="1"/>
        <v>0.219</v>
      </c>
      <c r="W15" s="230">
        <f t="shared" si="2"/>
        <v>0.17799999999999999</v>
      </c>
      <c r="X15" s="230">
        <f t="shared" si="3"/>
        <v>0.16</v>
      </c>
      <c r="Y15" s="230">
        <f t="shared" si="4"/>
        <v>0.127</v>
      </c>
      <c r="Z15" s="230">
        <f t="shared" si="5"/>
        <v>8.5000000000000006E-2</v>
      </c>
      <c r="AA15" s="230">
        <f t="shared" si="6"/>
        <v>7.1999999999999995E-2</v>
      </c>
      <c r="AB15" s="230">
        <f t="shared" si="7"/>
        <v>5.1000000000000004E-2</v>
      </c>
      <c r="AD15" s="4">
        <f t="shared" si="8"/>
        <v>0</v>
      </c>
      <c r="AE15" s="4">
        <f t="shared" si="8"/>
        <v>0</v>
      </c>
      <c r="AF15" s="4">
        <f t="shared" si="8"/>
        <v>0</v>
      </c>
      <c r="AG15" s="4">
        <f t="shared" si="8"/>
        <v>0</v>
      </c>
      <c r="AH15" s="4">
        <f t="shared" si="8"/>
        <v>0</v>
      </c>
      <c r="AI15" s="4">
        <f t="shared" si="8"/>
        <v>0</v>
      </c>
      <c r="AK15" s="4">
        <f t="shared" si="9"/>
        <v>4.1000000000000009E-2</v>
      </c>
      <c r="AL15" s="232">
        <f t="shared" si="10"/>
        <v>-1.9258064516129034E-2</v>
      </c>
      <c r="AM15" s="232">
        <f t="shared" si="12"/>
        <v>0.12864516129032233</v>
      </c>
    </row>
    <row r="16" spans="1:54" x14ac:dyDescent="0.3">
      <c r="A16" s="225">
        <v>49706</v>
      </c>
      <c r="B16" s="225" t="s">
        <v>12</v>
      </c>
      <c r="C16" s="225" t="s">
        <v>81</v>
      </c>
      <c r="D16" s="226">
        <v>43.5</v>
      </c>
      <c r="E16" s="227">
        <v>113</v>
      </c>
      <c r="F16" s="227">
        <v>90.333333333333329</v>
      </c>
      <c r="G16" s="227">
        <v>80.333333333333329</v>
      </c>
      <c r="H16" s="227">
        <v>69</v>
      </c>
      <c r="I16" s="227">
        <v>53.666666666666664</v>
      </c>
      <c r="J16" s="227">
        <v>48.666666666666664</v>
      </c>
      <c r="K16" s="227">
        <v>38.333333333333336</v>
      </c>
      <c r="L16" s="225">
        <v>27.600000000000005</v>
      </c>
      <c r="M16" s="225">
        <v>35.200000000000003</v>
      </c>
      <c r="O16" s="4">
        <f t="shared" si="0"/>
        <v>1</v>
      </c>
      <c r="P16" s="4">
        <f t="shared" si="0"/>
        <v>1</v>
      </c>
      <c r="Q16" s="4">
        <f t="shared" si="0"/>
        <v>1</v>
      </c>
      <c r="R16" s="4">
        <f t="shared" si="0"/>
        <v>1</v>
      </c>
      <c r="S16" s="4">
        <f t="shared" si="0"/>
        <v>1</v>
      </c>
      <c r="T16" s="4">
        <f t="shared" si="0"/>
        <v>1</v>
      </c>
      <c r="V16" s="230">
        <f t="shared" si="1"/>
        <v>0.104</v>
      </c>
      <c r="W16" s="230">
        <f t="shared" si="2"/>
        <v>8.4000000000000005E-2</v>
      </c>
      <c r="X16" s="230">
        <f t="shared" si="3"/>
        <v>7.3999999999999996E-2</v>
      </c>
      <c r="Y16" s="230">
        <f t="shared" si="4"/>
        <v>6.4000000000000001E-2</v>
      </c>
      <c r="Z16" s="230">
        <f t="shared" si="5"/>
        <v>0.05</v>
      </c>
      <c r="AA16" s="230">
        <f t="shared" si="6"/>
        <v>4.4999999999999998E-2</v>
      </c>
      <c r="AB16" s="230">
        <f t="shared" si="7"/>
        <v>3.6000000000000004E-2</v>
      </c>
      <c r="AD16" s="4">
        <f t="shared" si="8"/>
        <v>0</v>
      </c>
      <c r="AE16" s="4">
        <f t="shared" si="8"/>
        <v>0</v>
      </c>
      <c r="AF16" s="4">
        <f t="shared" si="8"/>
        <v>0</v>
      </c>
      <c r="AG16" s="4">
        <f t="shared" si="8"/>
        <v>0</v>
      </c>
      <c r="AH16" s="4">
        <f t="shared" si="8"/>
        <v>0</v>
      </c>
      <c r="AI16" s="4">
        <f t="shared" si="8"/>
        <v>0</v>
      </c>
      <c r="AK16" s="4">
        <f t="shared" si="9"/>
        <v>1.999999999999999E-2</v>
      </c>
      <c r="AL16" s="232">
        <f t="shared" si="10"/>
        <v>-4.0258064516129052E-2</v>
      </c>
      <c r="AM16" s="232">
        <f t="shared" si="12"/>
        <v>8.8387096774193277E-2</v>
      </c>
    </row>
    <row r="17" spans="1:39" x14ac:dyDescent="0.3">
      <c r="A17" s="225">
        <v>49970</v>
      </c>
      <c r="B17" s="225" t="s">
        <v>12</v>
      </c>
      <c r="C17" s="225" t="s">
        <v>83</v>
      </c>
      <c r="D17" s="226">
        <v>42.966666666666661</v>
      </c>
      <c r="E17" s="227">
        <v>217</v>
      </c>
      <c r="F17" s="227">
        <v>177</v>
      </c>
      <c r="G17" s="227">
        <v>156.66666666666666</v>
      </c>
      <c r="H17" s="227">
        <v>123</v>
      </c>
      <c r="I17" s="227">
        <v>82.666666666666671</v>
      </c>
      <c r="J17" s="227">
        <v>70</v>
      </c>
      <c r="K17" s="227">
        <v>49.666666666666664</v>
      </c>
      <c r="L17" s="225">
        <v>27.600000000000005</v>
      </c>
      <c r="M17" s="225">
        <v>35.4</v>
      </c>
      <c r="O17" s="4">
        <f t="shared" si="0"/>
        <v>1</v>
      </c>
      <c r="P17" s="4">
        <f t="shared" si="0"/>
        <v>1</v>
      </c>
      <c r="Q17" s="4">
        <f t="shared" si="0"/>
        <v>1</v>
      </c>
      <c r="R17" s="4">
        <f t="shared" si="0"/>
        <v>1</v>
      </c>
      <c r="S17" s="4">
        <f t="shared" si="0"/>
        <v>1</v>
      </c>
      <c r="T17" s="4">
        <f t="shared" si="0"/>
        <v>1</v>
      </c>
      <c r="V17" s="230">
        <f t="shared" si="1"/>
        <v>0.20300000000000001</v>
      </c>
      <c r="W17" s="230">
        <f t="shared" si="2"/>
        <v>0.16500000000000001</v>
      </c>
      <c r="X17" s="230">
        <f t="shared" si="3"/>
        <v>0.14599999999999999</v>
      </c>
      <c r="Y17" s="230">
        <f t="shared" si="4"/>
        <v>0.115</v>
      </c>
      <c r="Z17" s="230">
        <f t="shared" si="5"/>
        <v>7.6999999999999999E-2</v>
      </c>
      <c r="AA17" s="230">
        <f t="shared" si="6"/>
        <v>6.6000000000000003E-2</v>
      </c>
      <c r="AB17" s="230">
        <f t="shared" si="7"/>
        <v>4.7E-2</v>
      </c>
      <c r="AD17" s="4">
        <f t="shared" si="8"/>
        <v>0</v>
      </c>
      <c r="AE17" s="4">
        <f t="shared" si="8"/>
        <v>0</v>
      </c>
      <c r="AF17" s="4">
        <f t="shared" si="8"/>
        <v>0</v>
      </c>
      <c r="AG17" s="4">
        <f t="shared" si="8"/>
        <v>0</v>
      </c>
      <c r="AH17" s="4">
        <f t="shared" si="8"/>
        <v>0</v>
      </c>
      <c r="AI17" s="4">
        <f t="shared" si="8"/>
        <v>0</v>
      </c>
      <c r="AK17" s="4">
        <f t="shared" si="9"/>
        <v>3.8000000000000006E-2</v>
      </c>
      <c r="AL17" s="232">
        <f t="shared" si="10"/>
        <v>-2.2258064516129036E-2</v>
      </c>
      <c r="AM17" s="232">
        <f>AL17+AM16</f>
        <v>6.6129032258064241E-2</v>
      </c>
    </row>
    <row r="18" spans="1:39" x14ac:dyDescent="0.3">
      <c r="A18" s="225">
        <v>50234</v>
      </c>
      <c r="B18" s="225" t="s">
        <v>12</v>
      </c>
      <c r="C18" s="225" t="s">
        <v>81</v>
      </c>
      <c r="D18" s="226">
        <v>43.166666666666664</v>
      </c>
      <c r="E18" s="227">
        <v>87</v>
      </c>
      <c r="F18" s="227">
        <v>65.666666666666671</v>
      </c>
      <c r="G18" s="227">
        <v>60.333333333333336</v>
      </c>
      <c r="H18" s="227">
        <v>52</v>
      </c>
      <c r="I18" s="227">
        <v>39</v>
      </c>
      <c r="J18" s="227">
        <v>34.666666666666664</v>
      </c>
      <c r="K18" s="227">
        <v>23</v>
      </c>
      <c r="L18" s="225">
        <v>27.5</v>
      </c>
      <c r="M18" s="225">
        <v>35.1</v>
      </c>
      <c r="O18" s="4">
        <f t="shared" si="0"/>
        <v>1</v>
      </c>
      <c r="P18" s="4">
        <f t="shared" si="0"/>
        <v>1</v>
      </c>
      <c r="Q18" s="4">
        <f t="shared" si="0"/>
        <v>1</v>
      </c>
      <c r="R18" s="4">
        <f t="shared" si="0"/>
        <v>1</v>
      </c>
      <c r="S18" s="4">
        <f t="shared" si="0"/>
        <v>1</v>
      </c>
      <c r="T18" s="4">
        <f t="shared" si="0"/>
        <v>1</v>
      </c>
      <c r="V18" s="230">
        <f t="shared" si="1"/>
        <v>8.1000000000000003E-2</v>
      </c>
      <c r="W18" s="230">
        <f t="shared" si="2"/>
        <v>6.0999999999999999E-2</v>
      </c>
      <c r="X18" s="230">
        <f t="shared" si="3"/>
        <v>5.6000000000000001E-2</v>
      </c>
      <c r="Y18" s="230">
        <f t="shared" si="4"/>
        <v>4.9000000000000002E-2</v>
      </c>
      <c r="Z18" s="230">
        <f t="shared" si="5"/>
        <v>3.6999999999999998E-2</v>
      </c>
      <c r="AA18" s="230">
        <f t="shared" si="6"/>
        <v>3.3000000000000002E-2</v>
      </c>
      <c r="AB18" s="230">
        <f t="shared" si="7"/>
        <v>2.2000000000000002E-2</v>
      </c>
      <c r="AD18" s="4">
        <f t="shared" si="8"/>
        <v>0</v>
      </c>
      <c r="AE18" s="4">
        <f t="shared" si="8"/>
        <v>0</v>
      </c>
      <c r="AF18" s="4">
        <f t="shared" si="8"/>
        <v>0</v>
      </c>
      <c r="AG18" s="4">
        <f t="shared" si="8"/>
        <v>0</v>
      </c>
      <c r="AH18" s="4">
        <f t="shared" si="8"/>
        <v>0</v>
      </c>
      <c r="AI18" s="4">
        <f t="shared" si="8"/>
        <v>0</v>
      </c>
      <c r="AK18" s="4">
        <f t="shared" si="9"/>
        <v>2.0000000000000004E-2</v>
      </c>
      <c r="AL18" s="232">
        <f t="shared" si="10"/>
        <v>-4.0258064516129038E-2</v>
      </c>
      <c r="AM18" s="232">
        <f t="shared" si="12"/>
        <v>2.5870967741935202E-2</v>
      </c>
    </row>
    <row r="19" spans="1:39" x14ac:dyDescent="0.3">
      <c r="A19" s="225">
        <v>50460</v>
      </c>
      <c r="B19" s="225" t="s">
        <v>12</v>
      </c>
      <c r="C19" s="225" t="s">
        <v>83</v>
      </c>
      <c r="D19" s="226">
        <v>43.066666666666663</v>
      </c>
      <c r="E19" s="227">
        <v>339.66666666666669</v>
      </c>
      <c r="F19" s="227">
        <v>270.66666666666669</v>
      </c>
      <c r="G19" s="227">
        <v>227.66666666666666</v>
      </c>
      <c r="H19" s="227">
        <v>168</v>
      </c>
      <c r="I19" s="227">
        <v>95.333333333333329</v>
      </c>
      <c r="J19" s="227">
        <v>75.333333333333329</v>
      </c>
      <c r="K19" s="227">
        <v>47</v>
      </c>
      <c r="L19" s="225">
        <v>27.7</v>
      </c>
      <c r="M19" s="225">
        <v>35.6</v>
      </c>
      <c r="O19" s="4">
        <f t="shared" si="0"/>
        <v>1</v>
      </c>
      <c r="P19" s="4">
        <f t="shared" si="0"/>
        <v>1</v>
      </c>
      <c r="Q19" s="4">
        <f t="shared" si="0"/>
        <v>1</v>
      </c>
      <c r="R19" s="4">
        <f t="shared" si="0"/>
        <v>1</v>
      </c>
      <c r="S19" s="4">
        <f t="shared" si="0"/>
        <v>1</v>
      </c>
      <c r="T19" s="4">
        <f t="shared" si="0"/>
        <v>1</v>
      </c>
      <c r="V19" s="230">
        <f t="shared" si="1"/>
        <v>0.316</v>
      </c>
      <c r="W19" s="230">
        <f t="shared" si="2"/>
        <v>0.252</v>
      </c>
      <c r="X19" s="230">
        <f t="shared" si="3"/>
        <v>0.21199999999999999</v>
      </c>
      <c r="Y19" s="230">
        <f t="shared" si="4"/>
        <v>0.157</v>
      </c>
      <c r="Z19" s="230">
        <f t="shared" si="5"/>
        <v>8.8999999999999996E-2</v>
      </c>
      <c r="AA19" s="230">
        <f t="shared" si="6"/>
        <v>7.0000000000000007E-2</v>
      </c>
      <c r="AB19" s="230">
        <f t="shared" si="7"/>
        <v>4.3999999999999997E-2</v>
      </c>
      <c r="AD19" s="4">
        <f t="shared" si="8"/>
        <v>0</v>
      </c>
      <c r="AE19" s="4">
        <f t="shared" si="8"/>
        <v>0</v>
      </c>
      <c r="AF19" s="4">
        <f t="shared" si="8"/>
        <v>0</v>
      </c>
      <c r="AG19" s="4">
        <f t="shared" si="8"/>
        <v>0</v>
      </c>
      <c r="AH19" s="4">
        <f t="shared" si="8"/>
        <v>0</v>
      </c>
      <c r="AI19" s="4">
        <f t="shared" si="8"/>
        <v>0</v>
      </c>
      <c r="AK19" s="4">
        <f t="shared" si="9"/>
        <v>6.4000000000000001E-2</v>
      </c>
      <c r="AL19" s="232">
        <f t="shared" si="10"/>
        <v>3.741935483870959E-3</v>
      </c>
      <c r="AM19" s="232">
        <f t="shared" si="12"/>
        <v>2.9612903225806161E-2</v>
      </c>
    </row>
    <row r="20" spans="1:39" x14ac:dyDescent="0.3">
      <c r="A20" s="225">
        <v>50732</v>
      </c>
      <c r="B20" s="225" t="s">
        <v>12</v>
      </c>
      <c r="C20" s="225" t="s">
        <v>81</v>
      </c>
      <c r="D20" s="226">
        <v>43.866666666666667</v>
      </c>
      <c r="E20" s="227">
        <v>105.33333333333333</v>
      </c>
      <c r="F20" s="227">
        <v>86.666666666666671</v>
      </c>
      <c r="G20" s="227">
        <v>81.333333333333329</v>
      </c>
      <c r="H20" s="227">
        <v>71.666666666666671</v>
      </c>
      <c r="I20" s="227">
        <v>56.333333333333336</v>
      </c>
      <c r="J20" s="227">
        <v>52</v>
      </c>
      <c r="K20" s="227">
        <v>39.333333333333336</v>
      </c>
      <c r="L20" s="225">
        <v>27.8</v>
      </c>
      <c r="M20" s="225">
        <v>35.5</v>
      </c>
      <c r="O20" s="4">
        <f t="shared" si="0"/>
        <v>1</v>
      </c>
      <c r="P20" s="4">
        <f t="shared" si="0"/>
        <v>1</v>
      </c>
      <c r="Q20" s="4">
        <f t="shared" si="0"/>
        <v>1</v>
      </c>
      <c r="R20" s="4">
        <f t="shared" si="0"/>
        <v>1</v>
      </c>
      <c r="S20" s="4">
        <f t="shared" si="0"/>
        <v>1</v>
      </c>
      <c r="T20" s="4">
        <f t="shared" si="0"/>
        <v>1</v>
      </c>
      <c r="V20" s="230">
        <f t="shared" si="1"/>
        <v>9.7000000000000003E-2</v>
      </c>
      <c r="W20" s="230">
        <f t="shared" si="2"/>
        <v>0.08</v>
      </c>
      <c r="X20" s="230">
        <f t="shared" si="3"/>
        <v>7.4999999999999997E-2</v>
      </c>
      <c r="Y20" s="230">
        <f t="shared" si="4"/>
        <v>6.6000000000000003E-2</v>
      </c>
      <c r="Z20" s="230">
        <f t="shared" si="5"/>
        <v>5.1999999999999998E-2</v>
      </c>
      <c r="AA20" s="230">
        <f t="shared" si="6"/>
        <v>4.8000000000000001E-2</v>
      </c>
      <c r="AB20" s="230">
        <f t="shared" si="7"/>
        <v>3.6000000000000004E-2</v>
      </c>
      <c r="AD20" s="4">
        <f t="shared" si="8"/>
        <v>0</v>
      </c>
      <c r="AE20" s="4">
        <f t="shared" si="8"/>
        <v>0</v>
      </c>
      <c r="AF20" s="4">
        <f t="shared" si="8"/>
        <v>0</v>
      </c>
      <c r="AG20" s="4">
        <f t="shared" si="8"/>
        <v>0</v>
      </c>
      <c r="AH20" s="4">
        <f t="shared" si="8"/>
        <v>0</v>
      </c>
      <c r="AI20" s="4">
        <f t="shared" si="8"/>
        <v>0</v>
      </c>
      <c r="AK20" s="4">
        <f t="shared" si="9"/>
        <v>1.7000000000000001E-2</v>
      </c>
      <c r="AL20" s="232">
        <f t="shared" si="10"/>
        <v>-4.3258064516129041E-2</v>
      </c>
      <c r="AM20" s="232">
        <f t="shared" si="12"/>
        <v>-1.364516129032288E-2</v>
      </c>
    </row>
    <row r="21" spans="1:39" x14ac:dyDescent="0.3">
      <c r="A21" s="225">
        <v>50953</v>
      </c>
      <c r="B21" s="225" t="s">
        <v>12</v>
      </c>
      <c r="C21" s="225" t="s">
        <v>83</v>
      </c>
      <c r="D21" s="226">
        <v>43.566666666666663</v>
      </c>
      <c r="E21" s="227">
        <v>282.33333333333331</v>
      </c>
      <c r="F21" s="227">
        <v>216.33333333333334</v>
      </c>
      <c r="G21" s="227">
        <v>191.33333333333334</v>
      </c>
      <c r="H21" s="227">
        <v>145</v>
      </c>
      <c r="I21" s="227">
        <v>85.666666666666671</v>
      </c>
      <c r="J21" s="227">
        <v>68.666666666666671</v>
      </c>
      <c r="K21" s="227">
        <v>46</v>
      </c>
      <c r="L21" s="225">
        <v>27.5</v>
      </c>
      <c r="M21" s="225">
        <v>35.799999999999997</v>
      </c>
      <c r="O21" s="4">
        <f t="shared" si="0"/>
        <v>1</v>
      </c>
      <c r="P21" s="4">
        <f t="shared" si="0"/>
        <v>1</v>
      </c>
      <c r="Q21" s="4">
        <f t="shared" si="0"/>
        <v>1</v>
      </c>
      <c r="R21" s="4">
        <f t="shared" si="0"/>
        <v>1</v>
      </c>
      <c r="S21" s="4">
        <f t="shared" si="0"/>
        <v>1</v>
      </c>
      <c r="T21" s="4">
        <f t="shared" si="0"/>
        <v>1</v>
      </c>
      <c r="V21" s="230">
        <f t="shared" si="1"/>
        <v>0.26</v>
      </c>
      <c r="W21" s="230">
        <f t="shared" si="2"/>
        <v>0.19900000000000001</v>
      </c>
      <c r="X21" s="230">
        <f t="shared" si="3"/>
        <v>0.17599999999999999</v>
      </c>
      <c r="Y21" s="230">
        <f t="shared" si="4"/>
        <v>0.13400000000000001</v>
      </c>
      <c r="Z21" s="230">
        <f t="shared" si="5"/>
        <v>7.9000000000000001E-2</v>
      </c>
      <c r="AA21" s="230">
        <f t="shared" si="6"/>
        <v>6.4000000000000001E-2</v>
      </c>
      <c r="AB21" s="230">
        <f t="shared" si="7"/>
        <v>4.3000000000000003E-2</v>
      </c>
      <c r="AD21" s="4">
        <f t="shared" si="8"/>
        <v>0</v>
      </c>
      <c r="AE21" s="4">
        <f t="shared" si="8"/>
        <v>0</v>
      </c>
      <c r="AF21" s="4">
        <f t="shared" si="8"/>
        <v>0</v>
      </c>
      <c r="AG21" s="4">
        <f t="shared" si="8"/>
        <v>0</v>
      </c>
      <c r="AH21" s="4">
        <f t="shared" si="8"/>
        <v>0</v>
      </c>
      <c r="AI21" s="4">
        <f t="shared" si="8"/>
        <v>0</v>
      </c>
      <c r="AK21" s="4">
        <f t="shared" si="9"/>
        <v>6.0999999999999999E-2</v>
      </c>
      <c r="AL21" s="232">
        <f t="shared" si="10"/>
        <v>7.4193548387095631E-4</v>
      </c>
      <c r="AM21" s="232">
        <f t="shared" si="12"/>
        <v>-1.2903225806451923E-2</v>
      </c>
    </row>
    <row r="22" spans="1:39" x14ac:dyDescent="0.3">
      <c r="A22" s="225">
        <v>52209</v>
      </c>
      <c r="B22" s="225" t="s">
        <v>12</v>
      </c>
      <c r="C22" s="225" t="s">
        <v>81</v>
      </c>
      <c r="D22" s="226">
        <v>43.566666666666663</v>
      </c>
      <c r="E22" s="227">
        <v>84</v>
      </c>
      <c r="F22" s="227">
        <v>68.666666666666671</v>
      </c>
      <c r="G22" s="227">
        <v>60.666666666666664</v>
      </c>
      <c r="H22" s="227">
        <v>54</v>
      </c>
      <c r="I22" s="227">
        <v>42.333333333333336</v>
      </c>
      <c r="J22" s="227">
        <v>39.333333333333336</v>
      </c>
      <c r="K22" s="227">
        <v>30.333333333333332</v>
      </c>
      <c r="L22" s="225">
        <v>29.399999999999995</v>
      </c>
      <c r="M22" s="225">
        <v>34.9</v>
      </c>
      <c r="O22" s="4">
        <f t="shared" si="0"/>
        <v>1</v>
      </c>
      <c r="P22" s="4">
        <f t="shared" si="0"/>
        <v>1</v>
      </c>
      <c r="Q22" s="4">
        <f t="shared" si="0"/>
        <v>1</v>
      </c>
      <c r="R22" s="4">
        <f t="shared" si="0"/>
        <v>1</v>
      </c>
      <c r="S22" s="4">
        <f t="shared" si="0"/>
        <v>1</v>
      </c>
      <c r="T22" s="4">
        <f t="shared" si="0"/>
        <v>1</v>
      </c>
      <c r="V22" s="230">
        <f t="shared" si="1"/>
        <v>7.8E-2</v>
      </c>
      <c r="W22" s="230">
        <f t="shared" si="2"/>
        <v>6.4000000000000001E-2</v>
      </c>
      <c r="X22" s="230">
        <f t="shared" si="3"/>
        <v>5.6000000000000001E-2</v>
      </c>
      <c r="Y22" s="230">
        <f t="shared" si="4"/>
        <v>0.05</v>
      </c>
      <c r="Z22" s="230">
        <f t="shared" si="5"/>
        <v>3.9E-2</v>
      </c>
      <c r="AA22" s="230">
        <f t="shared" si="6"/>
        <v>3.6999999999999998E-2</v>
      </c>
      <c r="AB22" s="230">
        <f t="shared" si="7"/>
        <v>2.8000000000000001E-2</v>
      </c>
      <c r="AD22" s="4">
        <f t="shared" si="8"/>
        <v>0</v>
      </c>
      <c r="AE22" s="4">
        <f t="shared" si="8"/>
        <v>0</v>
      </c>
      <c r="AF22" s="4">
        <f t="shared" si="8"/>
        <v>0</v>
      </c>
      <c r="AG22" s="4">
        <f t="shared" si="8"/>
        <v>0</v>
      </c>
      <c r="AH22" s="4">
        <f t="shared" si="8"/>
        <v>0</v>
      </c>
      <c r="AI22" s="4">
        <f t="shared" si="8"/>
        <v>0</v>
      </c>
      <c r="AK22" s="4">
        <f t="shared" si="9"/>
        <v>1.3999999999999999E-2</v>
      </c>
      <c r="AL22" s="232">
        <f t="shared" si="10"/>
        <v>-4.6258064516129044E-2</v>
      </c>
      <c r="AM22" s="232">
        <f t="shared" si="12"/>
        <v>-5.9161290322580967E-2</v>
      </c>
    </row>
    <row r="23" spans="1:39" x14ac:dyDescent="0.3">
      <c r="A23" s="225">
        <v>52413</v>
      </c>
      <c r="B23" s="225" t="s">
        <v>12</v>
      </c>
      <c r="C23" s="225" t="s">
        <v>81</v>
      </c>
      <c r="D23" s="226">
        <v>43.566666666666663</v>
      </c>
      <c r="E23" s="227">
        <v>85.666666666666671</v>
      </c>
      <c r="F23" s="227">
        <v>66.333333333333329</v>
      </c>
      <c r="G23" s="227">
        <v>60.333333333333336</v>
      </c>
      <c r="H23" s="227">
        <v>51.666666666666664</v>
      </c>
      <c r="I23" s="227">
        <v>39</v>
      </c>
      <c r="J23" s="227">
        <v>35</v>
      </c>
      <c r="K23" s="227">
        <v>28.666666666666668</v>
      </c>
      <c r="L23" s="225">
        <v>30.2</v>
      </c>
      <c r="M23" s="225">
        <v>35.5</v>
      </c>
      <c r="O23" s="4">
        <f t="shared" si="0"/>
        <v>1</v>
      </c>
      <c r="P23" s="4">
        <f t="shared" si="0"/>
        <v>1</v>
      </c>
      <c r="Q23" s="4">
        <f t="shared" si="0"/>
        <v>1</v>
      </c>
      <c r="R23" s="4">
        <f t="shared" si="0"/>
        <v>1</v>
      </c>
      <c r="S23" s="4">
        <f t="shared" si="0"/>
        <v>1</v>
      </c>
      <c r="T23" s="4">
        <f t="shared" si="0"/>
        <v>1</v>
      </c>
      <c r="V23" s="230">
        <f t="shared" si="1"/>
        <v>7.9000000000000001E-2</v>
      </c>
      <c r="W23" s="230">
        <f t="shared" si="2"/>
        <v>6.0999999999999999E-2</v>
      </c>
      <c r="X23" s="230">
        <f t="shared" si="3"/>
        <v>5.6000000000000001E-2</v>
      </c>
      <c r="Y23" s="230">
        <f t="shared" si="4"/>
        <v>4.8000000000000001E-2</v>
      </c>
      <c r="Z23" s="230">
        <f t="shared" si="5"/>
        <v>3.6000000000000004E-2</v>
      </c>
      <c r="AA23" s="230">
        <f t="shared" si="6"/>
        <v>3.3000000000000002E-2</v>
      </c>
      <c r="AB23" s="230">
        <f t="shared" si="7"/>
        <v>2.7E-2</v>
      </c>
      <c r="AD23" s="4">
        <f t="shared" si="8"/>
        <v>0</v>
      </c>
      <c r="AE23" s="4">
        <f t="shared" si="8"/>
        <v>0</v>
      </c>
      <c r="AF23" s="4">
        <f t="shared" si="8"/>
        <v>0</v>
      </c>
      <c r="AG23" s="4">
        <f t="shared" si="8"/>
        <v>0</v>
      </c>
      <c r="AH23" s="4">
        <f t="shared" si="8"/>
        <v>0</v>
      </c>
      <c r="AI23" s="4">
        <f t="shared" si="8"/>
        <v>0</v>
      </c>
      <c r="AK23" s="4">
        <f t="shared" si="9"/>
        <v>1.8000000000000002E-2</v>
      </c>
      <c r="AL23" s="232">
        <f t="shared" si="10"/>
        <v>-4.225806451612904E-2</v>
      </c>
      <c r="AM23" s="232">
        <f t="shared" si="12"/>
        <v>-0.10141935483871001</v>
      </c>
    </row>
    <row r="24" spans="1:39" x14ac:dyDescent="0.3">
      <c r="A24" s="225">
        <v>52942</v>
      </c>
      <c r="B24" s="225" t="s">
        <v>12</v>
      </c>
      <c r="C24" s="225" t="s">
        <v>81</v>
      </c>
      <c r="D24" s="226">
        <v>43.033333333333339</v>
      </c>
      <c r="E24" s="227">
        <v>384</v>
      </c>
      <c r="F24" s="227">
        <v>317.33333333333331</v>
      </c>
      <c r="G24" s="227">
        <v>278.33333333333331</v>
      </c>
      <c r="H24" s="227">
        <v>206.66666666666666</v>
      </c>
      <c r="I24" s="227">
        <v>116</v>
      </c>
      <c r="J24" s="227">
        <v>88.333333333333329</v>
      </c>
      <c r="K24" s="227">
        <v>51</v>
      </c>
      <c r="L24" s="225">
        <v>30.399999999999995</v>
      </c>
      <c r="M24" s="225">
        <v>36.700000000000003</v>
      </c>
      <c r="O24" s="4">
        <f t="shared" si="0"/>
        <v>1</v>
      </c>
      <c r="P24" s="4">
        <f t="shared" si="0"/>
        <v>1</v>
      </c>
      <c r="Q24" s="4">
        <f t="shared" si="0"/>
        <v>1</v>
      </c>
      <c r="R24" s="4">
        <f t="shared" si="0"/>
        <v>1</v>
      </c>
      <c r="S24" s="4">
        <f t="shared" si="0"/>
        <v>1</v>
      </c>
      <c r="T24" s="4">
        <f t="shared" si="0"/>
        <v>1</v>
      </c>
      <c r="V24" s="230">
        <f t="shared" si="1"/>
        <v>0.35699999999999998</v>
      </c>
      <c r="W24" s="230">
        <f t="shared" si="2"/>
        <v>0.29499999999999998</v>
      </c>
      <c r="X24" s="230">
        <f t="shared" si="3"/>
        <v>0.25900000000000001</v>
      </c>
      <c r="Y24" s="230">
        <f t="shared" si="4"/>
        <v>0.193</v>
      </c>
      <c r="Z24" s="230">
        <f t="shared" si="5"/>
        <v>0.108</v>
      </c>
      <c r="AA24" s="230">
        <f t="shared" si="6"/>
        <v>8.3000000000000004E-2</v>
      </c>
      <c r="AB24" s="230">
        <f t="shared" si="7"/>
        <v>4.8000000000000001E-2</v>
      </c>
      <c r="AD24" s="4">
        <f t="shared" si="8"/>
        <v>0</v>
      </c>
      <c r="AE24" s="4">
        <f t="shared" si="8"/>
        <v>0</v>
      </c>
      <c r="AF24" s="4">
        <f t="shared" si="8"/>
        <v>0</v>
      </c>
      <c r="AG24" s="4">
        <f t="shared" si="8"/>
        <v>0</v>
      </c>
      <c r="AH24" s="4">
        <f t="shared" si="8"/>
        <v>0</v>
      </c>
      <c r="AI24" s="4">
        <f t="shared" si="8"/>
        <v>0</v>
      </c>
      <c r="AK24" s="4">
        <f t="shared" si="9"/>
        <v>6.2E-2</v>
      </c>
      <c r="AL24" s="232">
        <f t="shared" si="10"/>
        <v>1.7419354838709572E-3</v>
      </c>
      <c r="AM24" s="232">
        <f t="shared" si="12"/>
        <v>-9.967741935483905E-2</v>
      </c>
    </row>
    <row r="25" spans="1:39" x14ac:dyDescent="0.3">
      <c r="A25" s="225">
        <v>55003</v>
      </c>
      <c r="B25" s="225" t="s">
        <v>12</v>
      </c>
      <c r="C25" s="225" t="s">
        <v>83</v>
      </c>
      <c r="D25" s="226">
        <v>43.1</v>
      </c>
      <c r="E25" s="227">
        <v>535.33333333333337</v>
      </c>
      <c r="F25" s="227">
        <v>426.33333333333331</v>
      </c>
      <c r="G25" s="227">
        <v>382.33333333333331</v>
      </c>
      <c r="H25" s="227">
        <v>299</v>
      </c>
      <c r="I25" s="227">
        <v>179</v>
      </c>
      <c r="J25" s="227">
        <v>143.66666666666666</v>
      </c>
      <c r="K25" s="227">
        <v>89.333333333333329</v>
      </c>
      <c r="L25" s="225">
        <v>30.3</v>
      </c>
      <c r="M25" s="225">
        <v>36</v>
      </c>
      <c r="O25" s="4">
        <f t="shared" si="0"/>
        <v>1</v>
      </c>
      <c r="P25" s="4">
        <f t="shared" si="0"/>
        <v>1</v>
      </c>
      <c r="Q25" s="4">
        <f t="shared" si="0"/>
        <v>1</v>
      </c>
      <c r="R25" s="4">
        <f t="shared" si="0"/>
        <v>1</v>
      </c>
      <c r="S25" s="4">
        <f t="shared" si="0"/>
        <v>1</v>
      </c>
      <c r="T25" s="4">
        <f t="shared" si="0"/>
        <v>1</v>
      </c>
      <c r="V25" s="230">
        <f t="shared" si="1"/>
        <v>0.497</v>
      </c>
      <c r="W25" s="230">
        <f t="shared" si="2"/>
        <v>0.39600000000000002</v>
      </c>
      <c r="X25" s="230">
        <f t="shared" si="3"/>
        <v>0.35499999999999998</v>
      </c>
      <c r="Y25" s="230">
        <f t="shared" si="4"/>
        <v>0.27800000000000002</v>
      </c>
      <c r="Z25" s="230">
        <f t="shared" si="5"/>
        <v>0.16700000000000001</v>
      </c>
      <c r="AA25" s="230">
        <f t="shared" si="6"/>
        <v>0.13400000000000001</v>
      </c>
      <c r="AB25" s="230">
        <f t="shared" si="7"/>
        <v>8.3000000000000004E-2</v>
      </c>
      <c r="AD25" s="4">
        <f t="shared" si="8"/>
        <v>0</v>
      </c>
      <c r="AE25" s="4">
        <f t="shared" si="8"/>
        <v>0</v>
      </c>
      <c r="AF25" s="4">
        <f t="shared" si="8"/>
        <v>0</v>
      </c>
      <c r="AG25" s="4">
        <f t="shared" si="8"/>
        <v>0</v>
      </c>
      <c r="AH25" s="4">
        <f t="shared" si="8"/>
        <v>0</v>
      </c>
      <c r="AI25" s="4">
        <f t="shared" si="8"/>
        <v>0</v>
      </c>
      <c r="AK25" s="4">
        <f t="shared" si="9"/>
        <v>0.10099999999999998</v>
      </c>
      <c r="AL25" s="232">
        <f t="shared" si="10"/>
        <v>4.0741935483870936E-2</v>
      </c>
      <c r="AM25" s="232">
        <f t="shared" si="12"/>
        <v>-5.8935483870968114E-2</v>
      </c>
    </row>
    <row r="26" spans="1:39" x14ac:dyDescent="0.3">
      <c r="A26" s="225">
        <v>55506</v>
      </c>
      <c r="B26" s="225" t="s">
        <v>12</v>
      </c>
      <c r="C26" s="225" t="s">
        <v>83</v>
      </c>
      <c r="D26" s="226">
        <v>41.4</v>
      </c>
      <c r="E26" s="227">
        <v>603.66666666666663</v>
      </c>
      <c r="F26" s="227">
        <v>490.66666666666669</v>
      </c>
      <c r="G26" s="227">
        <v>415.66666666666669</v>
      </c>
      <c r="H26" s="227">
        <v>307.66666666666669</v>
      </c>
      <c r="I26" s="227">
        <v>172.66666666666666</v>
      </c>
      <c r="J26" s="227">
        <v>134.66666666666666</v>
      </c>
      <c r="K26" s="227">
        <v>79</v>
      </c>
      <c r="L26" s="225">
        <v>30.600000000000005</v>
      </c>
      <c r="M26" s="225">
        <v>37</v>
      </c>
      <c r="O26" s="4">
        <f t="shared" si="0"/>
        <v>1</v>
      </c>
      <c r="P26" s="4">
        <f t="shared" si="0"/>
        <v>1</v>
      </c>
      <c r="Q26" s="4">
        <f t="shared" si="0"/>
        <v>1</v>
      </c>
      <c r="R26" s="4">
        <f t="shared" si="0"/>
        <v>1</v>
      </c>
      <c r="S26" s="4">
        <f t="shared" si="0"/>
        <v>1</v>
      </c>
      <c r="T26" s="4">
        <f t="shared" si="0"/>
        <v>1</v>
      </c>
      <c r="V26" s="230">
        <f t="shared" si="1"/>
        <v>0.58399999999999996</v>
      </c>
      <c r="W26" s="230">
        <f t="shared" si="2"/>
        <v>0.47499999999999998</v>
      </c>
      <c r="X26" s="230">
        <f t="shared" si="3"/>
        <v>0.40200000000000002</v>
      </c>
      <c r="Y26" s="230">
        <f t="shared" si="4"/>
        <v>0.29799999999999999</v>
      </c>
      <c r="Z26" s="230">
        <f t="shared" si="5"/>
        <v>0.16700000000000001</v>
      </c>
      <c r="AA26" s="230">
        <f t="shared" si="6"/>
        <v>0.13100000000000001</v>
      </c>
      <c r="AB26" s="230">
        <f t="shared" si="7"/>
        <v>7.6999999999999999E-2</v>
      </c>
      <c r="AD26" s="4">
        <f t="shared" si="8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K26" s="4">
        <f t="shared" si="9"/>
        <v>0.10899999999999999</v>
      </c>
      <c r="AL26" s="232">
        <f t="shared" si="10"/>
        <v>4.8741935483870943E-2</v>
      </c>
      <c r="AM26" s="232">
        <f t="shared" si="12"/>
        <v>-1.019354838709717E-2</v>
      </c>
    </row>
    <row r="27" spans="1:39" x14ac:dyDescent="0.3">
      <c r="A27" s="225">
        <v>56003</v>
      </c>
      <c r="B27" s="225" t="s">
        <v>12</v>
      </c>
      <c r="C27" s="225" t="s">
        <v>83</v>
      </c>
      <c r="D27" s="226">
        <v>42.533333333333331</v>
      </c>
      <c r="E27" s="227">
        <v>409</v>
      </c>
      <c r="F27" s="227">
        <v>334.66666666666669</v>
      </c>
      <c r="G27" s="227">
        <v>281.66666666666669</v>
      </c>
      <c r="H27" s="227">
        <v>208.33333333333334</v>
      </c>
      <c r="I27" s="227">
        <v>120</v>
      </c>
      <c r="J27" s="227">
        <v>93.333333333333329</v>
      </c>
      <c r="K27" s="227">
        <v>58</v>
      </c>
      <c r="L27" s="225">
        <v>30.899999999999995</v>
      </c>
      <c r="M27" s="225">
        <v>37.6</v>
      </c>
      <c r="O27" s="4">
        <f t="shared" si="0"/>
        <v>1</v>
      </c>
      <c r="P27" s="4">
        <f t="shared" si="0"/>
        <v>1</v>
      </c>
      <c r="Q27" s="4">
        <f t="shared" si="0"/>
        <v>1</v>
      </c>
      <c r="R27" s="4">
        <f t="shared" si="0"/>
        <v>1</v>
      </c>
      <c r="S27" s="4">
        <f t="shared" si="0"/>
        <v>1</v>
      </c>
      <c r="T27" s="4">
        <f t="shared" si="0"/>
        <v>1</v>
      </c>
      <c r="V27" s="230">
        <f t="shared" si="1"/>
        <v>0.38500000000000001</v>
      </c>
      <c r="W27" s="230">
        <f t="shared" si="2"/>
        <v>0.315</v>
      </c>
      <c r="X27" s="230">
        <f t="shared" si="3"/>
        <v>0.26500000000000001</v>
      </c>
      <c r="Y27" s="230">
        <f t="shared" si="4"/>
        <v>0.19600000000000001</v>
      </c>
      <c r="Z27" s="230">
        <f t="shared" si="5"/>
        <v>0.113</v>
      </c>
      <c r="AA27" s="230">
        <f t="shared" si="6"/>
        <v>8.7999999999999995E-2</v>
      </c>
      <c r="AB27" s="230">
        <f t="shared" si="7"/>
        <v>5.5E-2</v>
      </c>
      <c r="AD27" s="4">
        <f t="shared" si="8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K27" s="4">
        <f t="shared" si="9"/>
        <v>7.0000000000000007E-2</v>
      </c>
      <c r="AL27" s="232">
        <f t="shared" si="10"/>
        <v>9.7419354838709643E-3</v>
      </c>
      <c r="AM27" s="232">
        <f t="shared" si="12"/>
        <v>-4.5161290322620617E-4</v>
      </c>
    </row>
    <row r="28" spans="1:39" x14ac:dyDescent="0.3">
      <c r="A28" s="225">
        <v>56506</v>
      </c>
      <c r="B28" s="225" t="s">
        <v>12</v>
      </c>
      <c r="C28" s="225" t="s">
        <v>83</v>
      </c>
      <c r="D28" s="226">
        <v>40.666666666666664</v>
      </c>
      <c r="E28" s="227">
        <v>753</v>
      </c>
      <c r="F28" s="227">
        <v>611.66666666666663</v>
      </c>
      <c r="G28" s="227">
        <v>495</v>
      </c>
      <c r="H28" s="227">
        <v>346.33333333333331</v>
      </c>
      <c r="I28" s="227">
        <v>180</v>
      </c>
      <c r="J28" s="227">
        <v>142</v>
      </c>
      <c r="K28" s="227">
        <v>85</v>
      </c>
      <c r="L28" s="225">
        <v>30.7</v>
      </c>
      <c r="M28" s="225">
        <v>37.700000000000003</v>
      </c>
      <c r="O28" s="4">
        <f t="shared" si="0"/>
        <v>1</v>
      </c>
      <c r="P28" s="4">
        <f t="shared" si="0"/>
        <v>1</v>
      </c>
      <c r="Q28" s="4">
        <f t="shared" si="0"/>
        <v>1</v>
      </c>
      <c r="R28" s="4">
        <f t="shared" si="0"/>
        <v>1</v>
      </c>
      <c r="S28" s="4">
        <f t="shared" si="0"/>
        <v>1</v>
      </c>
      <c r="T28" s="4">
        <f t="shared" si="0"/>
        <v>1</v>
      </c>
      <c r="V28" s="230">
        <f t="shared" si="1"/>
        <v>0.74099999999999999</v>
      </c>
      <c r="W28" s="230">
        <f t="shared" si="2"/>
        <v>0.60199999999999998</v>
      </c>
      <c r="X28" s="230">
        <f t="shared" si="3"/>
        <v>0.48699999999999999</v>
      </c>
      <c r="Y28" s="230">
        <f t="shared" si="4"/>
        <v>0.34100000000000003</v>
      </c>
      <c r="Z28" s="230">
        <f t="shared" si="5"/>
        <v>0.17799999999999999</v>
      </c>
      <c r="AA28" s="230">
        <f t="shared" si="6"/>
        <v>0.14000000000000001</v>
      </c>
      <c r="AB28" s="230">
        <f t="shared" si="7"/>
        <v>8.4000000000000005E-2</v>
      </c>
      <c r="AD28" s="4">
        <f t="shared" si="8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K28" s="4">
        <f t="shared" si="9"/>
        <v>0.13900000000000001</v>
      </c>
      <c r="AL28" s="232">
        <f t="shared" si="10"/>
        <v>7.874193548387097E-2</v>
      </c>
      <c r="AM28" s="232">
        <f t="shared" si="12"/>
        <v>7.8290322580644764E-2</v>
      </c>
    </row>
    <row r="29" spans="1:39" x14ac:dyDescent="0.3">
      <c r="A29" s="225">
        <v>57000</v>
      </c>
      <c r="B29" s="225" t="s">
        <v>12</v>
      </c>
      <c r="C29" s="225" t="s">
        <v>83</v>
      </c>
      <c r="D29" s="226">
        <v>43.6</v>
      </c>
      <c r="E29" s="227">
        <v>254.66666666666666</v>
      </c>
      <c r="F29" s="227">
        <v>198.33333333333334</v>
      </c>
      <c r="G29" s="227">
        <v>167.33333333333334</v>
      </c>
      <c r="H29" s="227">
        <v>122.33333333333333</v>
      </c>
      <c r="I29" s="227">
        <v>77</v>
      </c>
      <c r="J29" s="227">
        <v>64</v>
      </c>
      <c r="K29" s="227">
        <v>45.333333333333336</v>
      </c>
      <c r="L29" s="225">
        <v>31</v>
      </c>
      <c r="M29" s="225">
        <v>37.6</v>
      </c>
      <c r="O29" s="4">
        <f t="shared" si="0"/>
        <v>1</v>
      </c>
      <c r="P29" s="4">
        <f t="shared" si="0"/>
        <v>1</v>
      </c>
      <c r="Q29" s="4">
        <f t="shared" si="0"/>
        <v>1</v>
      </c>
      <c r="R29" s="4">
        <f t="shared" si="0"/>
        <v>1</v>
      </c>
      <c r="S29" s="4">
        <f t="shared" si="0"/>
        <v>1</v>
      </c>
      <c r="T29" s="4">
        <f t="shared" si="0"/>
        <v>1</v>
      </c>
      <c r="V29" s="230">
        <f t="shared" si="1"/>
        <v>0.23400000000000001</v>
      </c>
      <c r="W29" s="230">
        <f t="shared" si="2"/>
        <v>0.182</v>
      </c>
      <c r="X29" s="230">
        <f t="shared" si="3"/>
        <v>0.154</v>
      </c>
      <c r="Y29" s="230">
        <f t="shared" si="4"/>
        <v>0.113</v>
      </c>
      <c r="Z29" s="230">
        <f t="shared" si="5"/>
        <v>7.1000000000000008E-2</v>
      </c>
      <c r="AA29" s="230">
        <f t="shared" si="6"/>
        <v>5.9000000000000004E-2</v>
      </c>
      <c r="AB29" s="230">
        <f t="shared" si="7"/>
        <v>4.2000000000000003E-2</v>
      </c>
      <c r="AD29" s="4">
        <f t="shared" si="8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K29" s="4">
        <f t="shared" si="9"/>
        <v>5.2000000000000018E-2</v>
      </c>
      <c r="AL29" s="232">
        <f t="shared" si="10"/>
        <v>-8.2580645161290239E-3</v>
      </c>
      <c r="AM29" s="232">
        <f t="shared" si="12"/>
        <v>7.003225806451574E-2</v>
      </c>
    </row>
    <row r="30" spans="1:39" x14ac:dyDescent="0.3">
      <c r="A30" s="225">
        <v>57504</v>
      </c>
      <c r="B30" s="225" t="s">
        <v>12</v>
      </c>
      <c r="C30" s="225" t="s">
        <v>83</v>
      </c>
      <c r="D30" s="226">
        <v>43.1</v>
      </c>
      <c r="E30" s="227">
        <v>433.33333333333331</v>
      </c>
      <c r="F30" s="227">
        <v>335.33333333333331</v>
      </c>
      <c r="G30" s="227">
        <v>301.33333333333331</v>
      </c>
      <c r="H30" s="227">
        <v>225.33333333333334</v>
      </c>
      <c r="I30" s="227">
        <v>132.66666666666666</v>
      </c>
      <c r="J30" s="227">
        <v>105</v>
      </c>
      <c r="K30" s="227">
        <v>65</v>
      </c>
      <c r="L30" s="225">
        <v>31.399999999999995</v>
      </c>
      <c r="M30" s="225">
        <v>37.9</v>
      </c>
      <c r="O30" s="4">
        <f t="shared" si="0"/>
        <v>1</v>
      </c>
      <c r="P30" s="4">
        <f t="shared" si="0"/>
        <v>1</v>
      </c>
      <c r="Q30" s="4">
        <f t="shared" si="0"/>
        <v>1</v>
      </c>
      <c r="R30" s="4">
        <f t="shared" si="0"/>
        <v>1</v>
      </c>
      <c r="S30" s="4">
        <f t="shared" si="0"/>
        <v>1</v>
      </c>
      <c r="T30" s="4">
        <f t="shared" si="0"/>
        <v>1</v>
      </c>
      <c r="V30" s="230">
        <f t="shared" si="1"/>
        <v>0.40300000000000002</v>
      </c>
      <c r="W30" s="230">
        <f t="shared" si="2"/>
        <v>0.312</v>
      </c>
      <c r="X30" s="230">
        <f t="shared" si="3"/>
        <v>0.28000000000000003</v>
      </c>
      <c r="Y30" s="230">
        <f t="shared" si="4"/>
        <v>0.21</v>
      </c>
      <c r="Z30" s="230">
        <f t="shared" si="5"/>
        <v>0.124</v>
      </c>
      <c r="AA30" s="230">
        <f t="shared" si="6"/>
        <v>9.8000000000000004E-2</v>
      </c>
      <c r="AB30" s="230">
        <f t="shared" si="7"/>
        <v>6.0999999999999999E-2</v>
      </c>
      <c r="AD30" s="4">
        <f t="shared" si="8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K30" s="4">
        <f t="shared" si="9"/>
        <v>9.1000000000000025E-2</v>
      </c>
      <c r="AL30" s="232">
        <f t="shared" si="10"/>
        <v>3.0741935483870983E-2</v>
      </c>
      <c r="AM30" s="232">
        <f t="shared" si="12"/>
        <v>0.10077419354838672</v>
      </c>
    </row>
    <row r="31" spans="1:39" x14ac:dyDescent="0.3">
      <c r="A31" s="225">
        <v>58005</v>
      </c>
      <c r="B31" s="225" t="s">
        <v>12</v>
      </c>
      <c r="C31" s="225" t="s">
        <v>83</v>
      </c>
      <c r="D31" s="226">
        <v>43.800000000000004</v>
      </c>
      <c r="E31" s="227">
        <v>305.33333333333331</v>
      </c>
      <c r="F31" s="227">
        <v>246.66666666666666</v>
      </c>
      <c r="G31" s="227">
        <v>203.33333333333334</v>
      </c>
      <c r="H31" s="227">
        <v>143.66666666666666</v>
      </c>
      <c r="I31" s="227">
        <v>71.666666666666671</v>
      </c>
      <c r="J31" s="227">
        <v>54</v>
      </c>
      <c r="K31" s="227">
        <v>34.666666666666664</v>
      </c>
      <c r="L31" s="225">
        <v>31.7</v>
      </c>
      <c r="M31" s="225">
        <v>37.4</v>
      </c>
      <c r="O31" s="4">
        <f t="shared" si="0"/>
        <v>1</v>
      </c>
      <c r="P31" s="4">
        <f t="shared" si="0"/>
        <v>1</v>
      </c>
      <c r="Q31" s="4">
        <f t="shared" si="0"/>
        <v>1</v>
      </c>
      <c r="R31" s="4">
        <f t="shared" si="0"/>
        <v>1</v>
      </c>
      <c r="S31" s="4">
        <f t="shared" si="0"/>
        <v>1</v>
      </c>
      <c r="T31" s="4">
        <f t="shared" si="0"/>
        <v>1</v>
      </c>
      <c r="V31" s="230">
        <f t="shared" si="1"/>
        <v>0.27900000000000003</v>
      </c>
      <c r="W31" s="230">
        <f t="shared" si="2"/>
        <v>0.22600000000000001</v>
      </c>
      <c r="X31" s="230">
        <f t="shared" si="3"/>
        <v>0.186</v>
      </c>
      <c r="Y31" s="230">
        <f t="shared" si="4"/>
        <v>0.13200000000000001</v>
      </c>
      <c r="Z31" s="230">
        <f t="shared" si="5"/>
        <v>6.6000000000000003E-2</v>
      </c>
      <c r="AA31" s="230">
        <f t="shared" si="6"/>
        <v>0.05</v>
      </c>
      <c r="AB31" s="230">
        <f t="shared" si="7"/>
        <v>3.2000000000000001E-2</v>
      </c>
      <c r="AD31" s="4">
        <f t="shared" si="8"/>
        <v>0</v>
      </c>
      <c r="AE31" s="4">
        <f t="shared" si="8"/>
        <v>0</v>
      </c>
      <c r="AF31" s="4">
        <f t="shared" si="8"/>
        <v>0</v>
      </c>
      <c r="AG31" s="4">
        <f t="shared" si="8"/>
        <v>0</v>
      </c>
      <c r="AH31" s="4">
        <f t="shared" si="8"/>
        <v>0</v>
      </c>
      <c r="AI31" s="4">
        <f t="shared" si="8"/>
        <v>0</v>
      </c>
      <c r="AK31" s="4">
        <f t="shared" si="9"/>
        <v>5.3000000000000019E-2</v>
      </c>
      <c r="AL31" s="232">
        <f t="shared" si="10"/>
        <v>-7.258064516129023E-3</v>
      </c>
      <c r="AM31" s="232">
        <f t="shared" si="12"/>
        <v>9.35161290322577E-2</v>
      </c>
    </row>
    <row r="32" spans="1:39" x14ac:dyDescent="0.3">
      <c r="A32" s="225">
        <v>58499</v>
      </c>
      <c r="B32" s="225" t="s">
        <v>12</v>
      </c>
      <c r="C32" s="225" t="s">
        <v>83</v>
      </c>
      <c r="D32" s="226">
        <v>43.066666666666663</v>
      </c>
      <c r="E32" s="227">
        <v>381.66666666666669</v>
      </c>
      <c r="F32" s="227">
        <v>289.33333333333331</v>
      </c>
      <c r="G32" s="227">
        <v>247.66666666666666</v>
      </c>
      <c r="H32" s="227">
        <v>175.66666666666666</v>
      </c>
      <c r="I32" s="227">
        <v>87</v>
      </c>
      <c r="J32" s="227">
        <v>69.666666666666671</v>
      </c>
      <c r="K32" s="227">
        <v>42.666666666666664</v>
      </c>
      <c r="L32" s="225">
        <v>31.600000000000005</v>
      </c>
      <c r="M32" s="225">
        <v>37.6</v>
      </c>
      <c r="O32" s="4">
        <f t="shared" si="0"/>
        <v>1</v>
      </c>
      <c r="P32" s="4">
        <f t="shared" si="0"/>
        <v>1</v>
      </c>
      <c r="Q32" s="4">
        <f t="shared" si="0"/>
        <v>1</v>
      </c>
      <c r="R32" s="4">
        <f t="shared" si="0"/>
        <v>1</v>
      </c>
      <c r="S32" s="4">
        <f t="shared" si="0"/>
        <v>1</v>
      </c>
      <c r="T32" s="4">
        <f t="shared" si="0"/>
        <v>1</v>
      </c>
      <c r="V32" s="230">
        <f t="shared" si="1"/>
        <v>0.35499999999999998</v>
      </c>
      <c r="W32" s="230">
        <f t="shared" si="2"/>
        <v>0.26900000000000002</v>
      </c>
      <c r="X32" s="230">
        <f t="shared" si="3"/>
        <v>0.23100000000000001</v>
      </c>
      <c r="Y32" s="230">
        <f t="shared" si="4"/>
        <v>0.16400000000000001</v>
      </c>
      <c r="Z32" s="230">
        <f t="shared" si="5"/>
        <v>8.1000000000000003E-2</v>
      </c>
      <c r="AA32" s="230">
        <f t="shared" si="6"/>
        <v>6.5000000000000002E-2</v>
      </c>
      <c r="AB32" s="230">
        <f t="shared" si="7"/>
        <v>0.04</v>
      </c>
      <c r="AD32" s="4">
        <f t="shared" si="8"/>
        <v>0</v>
      </c>
      <c r="AE32" s="4">
        <f t="shared" si="8"/>
        <v>0</v>
      </c>
      <c r="AF32" s="4">
        <f t="shared" si="8"/>
        <v>0</v>
      </c>
      <c r="AG32" s="4">
        <f t="shared" si="8"/>
        <v>0</v>
      </c>
      <c r="AH32" s="4">
        <f t="shared" si="8"/>
        <v>0</v>
      </c>
      <c r="AI32" s="4">
        <f t="shared" si="8"/>
        <v>0</v>
      </c>
      <c r="AK32" s="4">
        <f t="shared" si="9"/>
        <v>8.5999999999999965E-2</v>
      </c>
      <c r="AL32" s="232">
        <f t="shared" si="10"/>
        <v>2.5741935483870923E-2</v>
      </c>
      <c r="AM32" s="232">
        <f t="shared" si="12"/>
        <v>0.11925806451612862</v>
      </c>
    </row>
    <row r="33" spans="1:39" x14ac:dyDescent="0.3">
      <c r="A33" s="225">
        <v>59003</v>
      </c>
      <c r="B33" s="225" t="s">
        <v>12</v>
      </c>
      <c r="C33" s="225" t="s">
        <v>83</v>
      </c>
      <c r="D33" s="226">
        <v>42.866666666666667</v>
      </c>
      <c r="E33" s="227">
        <v>523.66666666666663</v>
      </c>
      <c r="F33" s="227">
        <v>397</v>
      </c>
      <c r="G33" s="227">
        <v>346.66666666666669</v>
      </c>
      <c r="H33" s="227">
        <v>250.66666666666666</v>
      </c>
      <c r="I33" s="227">
        <v>134</v>
      </c>
      <c r="J33" s="227">
        <v>103.66666666666667</v>
      </c>
      <c r="K33" s="227">
        <v>64.333333333333329</v>
      </c>
      <c r="L33" s="225">
        <v>31.899999999999995</v>
      </c>
      <c r="M33" s="225">
        <v>37.6</v>
      </c>
      <c r="O33" s="4">
        <f t="shared" si="0"/>
        <v>1</v>
      </c>
      <c r="P33" s="4">
        <f t="shared" si="0"/>
        <v>1</v>
      </c>
      <c r="Q33" s="4">
        <f t="shared" si="0"/>
        <v>1</v>
      </c>
      <c r="R33" s="4">
        <f t="shared" si="0"/>
        <v>1</v>
      </c>
      <c r="S33" s="4">
        <f t="shared" si="0"/>
        <v>1</v>
      </c>
      <c r="T33" s="4">
        <f t="shared" si="0"/>
        <v>1</v>
      </c>
      <c r="V33" s="230">
        <f t="shared" si="1"/>
        <v>0.48899999999999999</v>
      </c>
      <c r="W33" s="230">
        <f t="shared" si="2"/>
        <v>0.371</v>
      </c>
      <c r="X33" s="230">
        <f t="shared" si="3"/>
        <v>0.32400000000000001</v>
      </c>
      <c r="Y33" s="230">
        <f t="shared" si="4"/>
        <v>0.23400000000000001</v>
      </c>
      <c r="Z33" s="230">
        <f t="shared" si="5"/>
        <v>0.126</v>
      </c>
      <c r="AA33" s="230">
        <f t="shared" si="6"/>
        <v>9.7000000000000003E-2</v>
      </c>
      <c r="AB33" s="230">
        <f t="shared" si="7"/>
        <v>6.0999999999999999E-2</v>
      </c>
      <c r="AD33" s="4">
        <f t="shared" si="8"/>
        <v>0</v>
      </c>
      <c r="AE33" s="4">
        <f t="shared" si="8"/>
        <v>0</v>
      </c>
      <c r="AF33" s="4">
        <f t="shared" si="8"/>
        <v>0</v>
      </c>
      <c r="AG33" s="4">
        <f t="shared" si="8"/>
        <v>0</v>
      </c>
      <c r="AH33" s="4">
        <f t="shared" si="8"/>
        <v>0</v>
      </c>
      <c r="AI33" s="4">
        <f t="shared" si="8"/>
        <v>0</v>
      </c>
      <c r="AK33" s="4">
        <f t="shared" si="9"/>
        <v>0.11799999999999999</v>
      </c>
      <c r="AL33" s="232">
        <f t="shared" si="10"/>
        <v>5.7741935483870951E-2</v>
      </c>
      <c r="AM33" s="232">
        <f t="shared" si="12"/>
        <v>0.17699999999999957</v>
      </c>
    </row>
    <row r="34" spans="1:39" x14ac:dyDescent="0.3">
      <c r="A34" s="225">
        <v>59454</v>
      </c>
      <c r="B34" s="225" t="s">
        <v>12</v>
      </c>
      <c r="C34" s="225" t="s">
        <v>83</v>
      </c>
      <c r="D34" s="226">
        <v>43.70000000000001</v>
      </c>
      <c r="E34" s="227">
        <v>368.66666666666669</v>
      </c>
      <c r="F34" s="227">
        <v>288</v>
      </c>
      <c r="G34" s="227">
        <v>264.66666666666669</v>
      </c>
      <c r="H34" s="227">
        <v>206</v>
      </c>
      <c r="I34" s="227">
        <v>135.33333333333334</v>
      </c>
      <c r="J34" s="227">
        <v>113.66666666666667</v>
      </c>
      <c r="K34" s="227">
        <v>77</v>
      </c>
      <c r="L34" s="225">
        <v>31.100000000000005</v>
      </c>
      <c r="M34" s="225">
        <v>37.200000000000003</v>
      </c>
      <c r="O34" s="4">
        <f t="shared" si="0"/>
        <v>1</v>
      </c>
      <c r="P34" s="4">
        <f t="shared" si="0"/>
        <v>1</v>
      </c>
      <c r="Q34" s="4">
        <f t="shared" si="0"/>
        <v>1</v>
      </c>
      <c r="R34" s="4">
        <f t="shared" si="0"/>
        <v>1</v>
      </c>
      <c r="S34" s="4">
        <f t="shared" si="0"/>
        <v>1</v>
      </c>
      <c r="T34" s="4">
        <f t="shared" si="0"/>
        <v>1</v>
      </c>
      <c r="V34" s="230">
        <f t="shared" si="1"/>
        <v>0.33800000000000002</v>
      </c>
      <c r="W34" s="230">
        <f t="shared" si="2"/>
        <v>0.26400000000000001</v>
      </c>
      <c r="X34" s="230">
        <f t="shared" si="3"/>
        <v>0.24299999999999999</v>
      </c>
      <c r="Y34" s="230">
        <f t="shared" si="4"/>
        <v>0.189</v>
      </c>
      <c r="Z34" s="230">
        <f t="shared" si="5"/>
        <v>0.124</v>
      </c>
      <c r="AA34" s="230">
        <f t="shared" si="6"/>
        <v>0.105</v>
      </c>
      <c r="AB34" s="230">
        <f t="shared" si="7"/>
        <v>7.1000000000000008E-2</v>
      </c>
      <c r="AD34" s="4">
        <f t="shared" si="8"/>
        <v>0</v>
      </c>
      <c r="AE34" s="4">
        <f t="shared" si="8"/>
        <v>0</v>
      </c>
      <c r="AF34" s="4">
        <f t="shared" si="8"/>
        <v>0</v>
      </c>
      <c r="AG34" s="4">
        <f t="shared" si="8"/>
        <v>0</v>
      </c>
      <c r="AH34" s="4">
        <f t="shared" si="8"/>
        <v>0</v>
      </c>
      <c r="AI34" s="4">
        <f t="shared" si="8"/>
        <v>0</v>
      </c>
      <c r="AK34" s="4">
        <f t="shared" si="9"/>
        <v>7.400000000000001E-2</v>
      </c>
      <c r="AL34" s="232">
        <f t="shared" si="10"/>
        <v>1.3741935483870968E-2</v>
      </c>
      <c r="AM34" s="232">
        <f t="shared" si="12"/>
        <v>0.19074193548387053</v>
      </c>
    </row>
    <row r="35" spans="1:39" x14ac:dyDescent="0.3">
      <c r="A35" s="225">
        <v>59806</v>
      </c>
      <c r="B35" s="225" t="s">
        <v>12</v>
      </c>
      <c r="C35" s="225" t="s">
        <v>83</v>
      </c>
      <c r="D35" s="226">
        <v>43.566666666666663</v>
      </c>
      <c r="E35" s="227">
        <v>303</v>
      </c>
      <c r="F35" s="227">
        <v>234</v>
      </c>
      <c r="G35" s="227">
        <v>208.66666666666666</v>
      </c>
      <c r="H35" s="227">
        <v>154</v>
      </c>
      <c r="I35" s="227">
        <v>100.33333333333333</v>
      </c>
      <c r="J35" s="227">
        <v>84.333333333333329</v>
      </c>
      <c r="K35" s="227">
        <v>58.666666666666664</v>
      </c>
      <c r="L35" s="225">
        <v>31.5</v>
      </c>
      <c r="M35" s="225">
        <v>37.4</v>
      </c>
      <c r="O35" s="4">
        <f t="shared" si="0"/>
        <v>1</v>
      </c>
      <c r="P35" s="4">
        <f t="shared" si="0"/>
        <v>1</v>
      </c>
      <c r="Q35" s="4">
        <f t="shared" si="0"/>
        <v>1</v>
      </c>
      <c r="R35" s="4">
        <f t="shared" si="0"/>
        <v>1</v>
      </c>
      <c r="S35" s="4">
        <f t="shared" si="0"/>
        <v>1</v>
      </c>
      <c r="T35" s="4">
        <f t="shared" si="0"/>
        <v>1</v>
      </c>
      <c r="V35" s="230">
        <f t="shared" si="1"/>
        <v>0.27900000000000003</v>
      </c>
      <c r="W35" s="230">
        <f t="shared" si="2"/>
        <v>0.215</v>
      </c>
      <c r="X35" s="230">
        <f t="shared" si="3"/>
        <v>0.192</v>
      </c>
      <c r="Y35" s="230">
        <f t="shared" si="4"/>
        <v>0.14199999999999999</v>
      </c>
      <c r="Z35" s="230">
        <f t="shared" si="5"/>
        <v>9.2999999999999999E-2</v>
      </c>
      <c r="AA35" s="230">
        <f t="shared" si="6"/>
        <v>7.8E-2</v>
      </c>
      <c r="AB35" s="230">
        <f t="shared" si="7"/>
        <v>5.3999999999999999E-2</v>
      </c>
      <c r="AD35" s="4">
        <f t="shared" si="8"/>
        <v>0</v>
      </c>
      <c r="AE35" s="4">
        <f t="shared" si="8"/>
        <v>0</v>
      </c>
      <c r="AF35" s="4">
        <f t="shared" si="8"/>
        <v>0</v>
      </c>
      <c r="AG35" s="4">
        <f t="shared" si="8"/>
        <v>0</v>
      </c>
      <c r="AH35" s="4">
        <f t="shared" si="8"/>
        <v>0</v>
      </c>
      <c r="AI35" s="4">
        <f t="shared" si="8"/>
        <v>0</v>
      </c>
      <c r="AK35" s="4">
        <f t="shared" si="9"/>
        <v>6.4000000000000029E-2</v>
      </c>
      <c r="AL35" s="232">
        <f t="shared" si="10"/>
        <v>3.7419354838709867E-3</v>
      </c>
      <c r="AM35" s="232">
        <f t="shared" si="12"/>
        <v>0.1944838709677415</v>
      </c>
    </row>
    <row r="36" spans="1:39" x14ac:dyDescent="0.3">
      <c r="A36" s="225">
        <v>60010</v>
      </c>
      <c r="B36" s="225" t="s">
        <v>12</v>
      </c>
      <c r="C36" s="225" t="s">
        <v>83</v>
      </c>
      <c r="D36" s="226">
        <v>43.333333333333336</v>
      </c>
      <c r="E36" s="227">
        <v>192.33333333333334</v>
      </c>
      <c r="F36" s="227">
        <v>153.66666666666666</v>
      </c>
      <c r="G36" s="227">
        <v>147</v>
      </c>
      <c r="H36" s="227">
        <v>121</v>
      </c>
      <c r="I36" s="227">
        <v>90</v>
      </c>
      <c r="J36" s="227">
        <v>79.666666666666671</v>
      </c>
      <c r="K36" s="227">
        <v>56</v>
      </c>
      <c r="L36" s="225">
        <v>31.7</v>
      </c>
      <c r="M36" s="225">
        <v>37.4</v>
      </c>
      <c r="O36" s="4">
        <f t="shared" ref="O36:T64" si="13">IF(E36&gt;F36,1,0)</f>
        <v>1</v>
      </c>
      <c r="P36" s="4">
        <f t="shared" si="13"/>
        <v>1</v>
      </c>
      <c r="Q36" s="4">
        <f t="shared" si="13"/>
        <v>1</v>
      </c>
      <c r="R36" s="4">
        <f t="shared" si="13"/>
        <v>1</v>
      </c>
      <c r="S36" s="4">
        <f t="shared" si="13"/>
        <v>1</v>
      </c>
      <c r="T36" s="4">
        <f t="shared" si="13"/>
        <v>1</v>
      </c>
      <c r="V36" s="230">
        <f t="shared" si="1"/>
        <v>0.17799999999999999</v>
      </c>
      <c r="W36" s="230">
        <f t="shared" si="2"/>
        <v>0.14199999999999999</v>
      </c>
      <c r="X36" s="230">
        <f t="shared" si="3"/>
        <v>0.13600000000000001</v>
      </c>
      <c r="Y36" s="230">
        <f t="shared" si="4"/>
        <v>0.112</v>
      </c>
      <c r="Z36" s="230">
        <f t="shared" si="5"/>
        <v>8.4000000000000005E-2</v>
      </c>
      <c r="AA36" s="230">
        <f t="shared" si="6"/>
        <v>7.3999999999999996E-2</v>
      </c>
      <c r="AB36" s="230">
        <f t="shared" si="7"/>
        <v>5.1999999999999998E-2</v>
      </c>
      <c r="AD36" s="4">
        <f t="shared" ref="AD36:AI64" si="14">IF(V36&gt;W36,0,1)</f>
        <v>0</v>
      </c>
      <c r="AE36" s="4">
        <f t="shared" si="14"/>
        <v>0</v>
      </c>
      <c r="AF36" s="4">
        <f t="shared" si="14"/>
        <v>0</v>
      </c>
      <c r="AG36" s="4">
        <f t="shared" si="14"/>
        <v>0</v>
      </c>
      <c r="AH36" s="4">
        <f t="shared" si="14"/>
        <v>0</v>
      </c>
      <c r="AI36" s="4">
        <f t="shared" si="14"/>
        <v>0</v>
      </c>
      <c r="AK36" s="4">
        <f t="shared" si="9"/>
        <v>3.6000000000000004E-2</v>
      </c>
      <c r="AL36" s="232">
        <f t="shared" si="10"/>
        <v>-2.4258064516129038E-2</v>
      </c>
      <c r="AM36" s="232">
        <f t="shared" si="12"/>
        <v>0.17022580645161245</v>
      </c>
    </row>
    <row r="37" spans="1:39" x14ac:dyDescent="0.3">
      <c r="A37" s="225">
        <v>60550</v>
      </c>
      <c r="B37" s="225" t="s">
        <v>12</v>
      </c>
      <c r="C37" s="225" t="s">
        <v>83</v>
      </c>
      <c r="D37" s="226">
        <v>43.733333333333327</v>
      </c>
      <c r="E37" s="227">
        <v>219.66666666666666</v>
      </c>
      <c r="F37" s="227">
        <v>163.66666666666666</v>
      </c>
      <c r="G37" s="227">
        <v>149</v>
      </c>
      <c r="H37" s="227">
        <v>112</v>
      </c>
      <c r="I37" s="227">
        <v>73</v>
      </c>
      <c r="J37" s="227">
        <v>60</v>
      </c>
      <c r="K37" s="227">
        <v>38.666666666666664</v>
      </c>
      <c r="L37" s="225">
        <v>32</v>
      </c>
      <c r="M37" s="225">
        <v>38.4</v>
      </c>
      <c r="O37" s="4">
        <f t="shared" si="13"/>
        <v>1</v>
      </c>
      <c r="P37" s="4">
        <f t="shared" si="13"/>
        <v>1</v>
      </c>
      <c r="Q37" s="4">
        <f t="shared" si="13"/>
        <v>1</v>
      </c>
      <c r="R37" s="4">
        <f t="shared" si="13"/>
        <v>1</v>
      </c>
      <c r="S37" s="4">
        <f t="shared" si="13"/>
        <v>1</v>
      </c>
      <c r="T37" s="4">
        <f t="shared" si="13"/>
        <v>1</v>
      </c>
      <c r="V37" s="230">
        <f t="shared" si="1"/>
        <v>0.20100000000000001</v>
      </c>
      <c r="W37" s="230">
        <f t="shared" si="2"/>
        <v>0.15</v>
      </c>
      <c r="X37" s="230">
        <f t="shared" si="3"/>
        <v>0.13700000000000001</v>
      </c>
      <c r="Y37" s="230">
        <f t="shared" si="4"/>
        <v>0.10299999999999999</v>
      </c>
      <c r="Z37" s="230">
        <f t="shared" si="5"/>
        <v>6.7000000000000004E-2</v>
      </c>
      <c r="AA37" s="230">
        <f t="shared" si="6"/>
        <v>5.5E-2</v>
      </c>
      <c r="AB37" s="230">
        <f t="shared" si="7"/>
        <v>3.6000000000000004E-2</v>
      </c>
      <c r="AD37" s="4">
        <f t="shared" si="14"/>
        <v>0</v>
      </c>
      <c r="AE37" s="4">
        <f t="shared" si="14"/>
        <v>0</v>
      </c>
      <c r="AF37" s="4">
        <f t="shared" si="14"/>
        <v>0</v>
      </c>
      <c r="AG37" s="4">
        <f t="shared" si="14"/>
        <v>0</v>
      </c>
      <c r="AH37" s="4">
        <f t="shared" si="14"/>
        <v>0</v>
      </c>
      <c r="AI37" s="4">
        <f t="shared" si="14"/>
        <v>0</v>
      </c>
      <c r="AK37" s="4">
        <f t="shared" si="9"/>
        <v>5.1000000000000018E-2</v>
      </c>
      <c r="AL37" s="232">
        <f t="shared" si="10"/>
        <v>-9.2580645161290248E-3</v>
      </c>
      <c r="AM37" s="232">
        <f t="shared" si="12"/>
        <v>0.16096774193548341</v>
      </c>
    </row>
    <row r="38" spans="1:39" x14ac:dyDescent="0.3">
      <c r="A38" s="225">
        <v>60998</v>
      </c>
      <c r="B38" s="225" t="s">
        <v>12</v>
      </c>
      <c r="C38" s="225" t="s">
        <v>83</v>
      </c>
      <c r="D38" s="226">
        <v>43.833333333333336</v>
      </c>
      <c r="E38" s="227">
        <v>131.33333333333334</v>
      </c>
      <c r="F38" s="227">
        <v>109.33333333333333</v>
      </c>
      <c r="G38" s="227">
        <v>101</v>
      </c>
      <c r="H38" s="227">
        <v>88.333333333333329</v>
      </c>
      <c r="I38" s="227">
        <v>68</v>
      </c>
      <c r="J38" s="227">
        <v>61</v>
      </c>
      <c r="K38" s="227">
        <v>43</v>
      </c>
      <c r="L38" s="225">
        <v>32.1</v>
      </c>
      <c r="M38" s="225">
        <v>38.6</v>
      </c>
      <c r="O38" s="4">
        <f t="shared" si="13"/>
        <v>1</v>
      </c>
      <c r="P38" s="4">
        <f t="shared" si="13"/>
        <v>1</v>
      </c>
      <c r="Q38" s="4">
        <f t="shared" si="13"/>
        <v>1</v>
      </c>
      <c r="R38" s="4">
        <f t="shared" si="13"/>
        <v>1</v>
      </c>
      <c r="S38" s="4">
        <f t="shared" si="13"/>
        <v>1</v>
      </c>
      <c r="T38" s="4">
        <f t="shared" si="13"/>
        <v>1</v>
      </c>
      <c r="V38" s="230">
        <f t="shared" si="1"/>
        <v>0.12</v>
      </c>
      <c r="W38" s="230">
        <f t="shared" si="2"/>
        <v>0.1</v>
      </c>
      <c r="X38" s="230">
        <f t="shared" si="3"/>
        <v>9.2999999999999999E-2</v>
      </c>
      <c r="Y38" s="230">
        <f t="shared" si="4"/>
        <v>8.1000000000000003E-2</v>
      </c>
      <c r="Z38" s="230">
        <f t="shared" si="5"/>
        <v>6.3E-2</v>
      </c>
      <c r="AA38" s="230">
        <f t="shared" si="6"/>
        <v>5.6000000000000001E-2</v>
      </c>
      <c r="AB38" s="230">
        <f t="shared" si="7"/>
        <v>0.04</v>
      </c>
      <c r="AD38" s="4">
        <f t="shared" si="14"/>
        <v>0</v>
      </c>
      <c r="AE38" s="4">
        <f t="shared" si="14"/>
        <v>0</v>
      </c>
      <c r="AF38" s="4">
        <f t="shared" si="14"/>
        <v>0</v>
      </c>
      <c r="AG38" s="4">
        <f t="shared" si="14"/>
        <v>0</v>
      </c>
      <c r="AH38" s="4">
        <f t="shared" si="14"/>
        <v>0</v>
      </c>
      <c r="AI38" s="4">
        <f t="shared" si="14"/>
        <v>0</v>
      </c>
      <c r="AK38" s="4">
        <f t="shared" si="9"/>
        <v>1.999999999999999E-2</v>
      </c>
      <c r="AL38" s="232">
        <f t="shared" si="10"/>
        <v>-4.0258064516129052E-2</v>
      </c>
      <c r="AM38" s="232">
        <f t="shared" si="12"/>
        <v>0.12070967741935436</v>
      </c>
    </row>
    <row r="39" spans="1:39" x14ac:dyDescent="0.3">
      <c r="A39" s="225">
        <v>61503</v>
      </c>
      <c r="B39" s="225" t="s">
        <v>12</v>
      </c>
      <c r="C39" s="225" t="s">
        <v>83</v>
      </c>
      <c r="D39" s="226">
        <v>43.766666666666673</v>
      </c>
      <c r="E39" s="227">
        <v>157</v>
      </c>
      <c r="F39" s="227">
        <v>127.33333333333333</v>
      </c>
      <c r="G39" s="227">
        <v>114</v>
      </c>
      <c r="H39" s="227">
        <v>92</v>
      </c>
      <c r="I39" s="227">
        <v>68</v>
      </c>
      <c r="J39" s="227">
        <v>60</v>
      </c>
      <c r="K39" s="227">
        <v>45</v>
      </c>
      <c r="L39" s="225">
        <v>32.299999999999997</v>
      </c>
      <c r="M39" s="225">
        <v>38.1</v>
      </c>
      <c r="O39" s="4">
        <f t="shared" si="13"/>
        <v>1</v>
      </c>
      <c r="P39" s="4">
        <f t="shared" si="13"/>
        <v>1</v>
      </c>
      <c r="Q39" s="4">
        <f t="shared" si="13"/>
        <v>1</v>
      </c>
      <c r="R39" s="4">
        <f t="shared" si="13"/>
        <v>1</v>
      </c>
      <c r="S39" s="4">
        <f t="shared" si="13"/>
        <v>1</v>
      </c>
      <c r="T39" s="4">
        <f t="shared" si="13"/>
        <v>1</v>
      </c>
      <c r="V39" s="230">
        <f t="shared" si="1"/>
        <v>0.14399999999999999</v>
      </c>
      <c r="W39" s="230">
        <f t="shared" si="2"/>
        <v>0.11700000000000001</v>
      </c>
      <c r="X39" s="230">
        <f t="shared" si="3"/>
        <v>0.105</v>
      </c>
      <c r="Y39" s="230">
        <f t="shared" si="4"/>
        <v>8.5000000000000006E-2</v>
      </c>
      <c r="Z39" s="230">
        <f t="shared" si="5"/>
        <v>6.3E-2</v>
      </c>
      <c r="AA39" s="230">
        <f t="shared" si="6"/>
        <v>5.5E-2</v>
      </c>
      <c r="AB39" s="230">
        <f t="shared" si="7"/>
        <v>4.2000000000000003E-2</v>
      </c>
      <c r="AD39" s="4">
        <f t="shared" si="14"/>
        <v>0</v>
      </c>
      <c r="AE39" s="4">
        <f t="shared" si="14"/>
        <v>0</v>
      </c>
      <c r="AF39" s="4">
        <f t="shared" si="14"/>
        <v>0</v>
      </c>
      <c r="AG39" s="4">
        <f t="shared" si="14"/>
        <v>0</v>
      </c>
      <c r="AH39" s="4">
        <f t="shared" si="14"/>
        <v>0</v>
      </c>
      <c r="AI39" s="4">
        <f t="shared" si="14"/>
        <v>0</v>
      </c>
      <c r="AK39" s="4">
        <f t="shared" si="9"/>
        <v>2.6999999999999982E-2</v>
      </c>
      <c r="AL39" s="232">
        <f t="shared" si="10"/>
        <v>-3.325806451612906E-2</v>
      </c>
      <c r="AM39" s="232">
        <f t="shared" si="12"/>
        <v>8.7451612903225298E-2</v>
      </c>
    </row>
    <row r="40" spans="1:39" x14ac:dyDescent="0.3">
      <c r="A40" s="225">
        <v>62032</v>
      </c>
      <c r="B40" s="225" t="s">
        <v>12</v>
      </c>
      <c r="C40" s="225" t="s">
        <v>83</v>
      </c>
      <c r="D40" s="226">
        <v>43.866666666666667</v>
      </c>
      <c r="E40" s="227">
        <v>178</v>
      </c>
      <c r="F40" s="227">
        <v>134.66666666666666</v>
      </c>
      <c r="G40" s="227">
        <v>112</v>
      </c>
      <c r="H40" s="227">
        <v>84.333333333333329</v>
      </c>
      <c r="I40" s="227">
        <v>60.333333333333336</v>
      </c>
      <c r="J40" s="227">
        <v>52</v>
      </c>
      <c r="K40" s="227">
        <v>37.333333333333336</v>
      </c>
      <c r="L40" s="225">
        <v>31.5</v>
      </c>
      <c r="M40" s="225">
        <v>37.6</v>
      </c>
      <c r="O40" s="4">
        <f t="shared" si="13"/>
        <v>1</v>
      </c>
      <c r="P40" s="4">
        <f t="shared" si="13"/>
        <v>1</v>
      </c>
      <c r="Q40" s="4">
        <f t="shared" si="13"/>
        <v>1</v>
      </c>
      <c r="R40" s="4">
        <f t="shared" si="13"/>
        <v>1</v>
      </c>
      <c r="S40" s="4">
        <f t="shared" si="13"/>
        <v>1</v>
      </c>
      <c r="T40" s="4">
        <f t="shared" si="13"/>
        <v>1</v>
      </c>
      <c r="V40" s="230">
        <f t="shared" si="1"/>
        <v>0.16300000000000001</v>
      </c>
      <c r="W40" s="230">
        <f t="shared" si="2"/>
        <v>0.123</v>
      </c>
      <c r="X40" s="230">
        <f t="shared" si="3"/>
        <v>0.10299999999999999</v>
      </c>
      <c r="Y40" s="230">
        <f t="shared" si="4"/>
        <v>7.6999999999999999E-2</v>
      </c>
      <c r="Z40" s="230">
        <f t="shared" si="5"/>
        <v>5.6000000000000001E-2</v>
      </c>
      <c r="AA40" s="230">
        <f t="shared" si="6"/>
        <v>4.8000000000000001E-2</v>
      </c>
      <c r="AB40" s="230">
        <f t="shared" si="7"/>
        <v>3.5000000000000003E-2</v>
      </c>
      <c r="AD40" s="4">
        <f t="shared" si="14"/>
        <v>0</v>
      </c>
      <c r="AE40" s="4">
        <f t="shared" si="14"/>
        <v>0</v>
      </c>
      <c r="AF40" s="4">
        <f t="shared" si="14"/>
        <v>0</v>
      </c>
      <c r="AG40" s="4">
        <f t="shared" si="14"/>
        <v>0</v>
      </c>
      <c r="AH40" s="4">
        <f t="shared" si="14"/>
        <v>0</v>
      </c>
      <c r="AI40" s="4">
        <f t="shared" si="14"/>
        <v>0</v>
      </c>
      <c r="AK40" s="4">
        <f t="shared" si="9"/>
        <v>4.0000000000000008E-2</v>
      </c>
      <c r="AL40" s="232">
        <f t="shared" si="10"/>
        <v>-2.0258064516129035E-2</v>
      </c>
      <c r="AM40" s="232">
        <f t="shared" si="12"/>
        <v>6.7193548387096264E-2</v>
      </c>
    </row>
    <row r="41" spans="1:39" x14ac:dyDescent="0.3">
      <c r="A41" s="225">
        <v>62512</v>
      </c>
      <c r="B41" s="225" t="s">
        <v>12</v>
      </c>
      <c r="C41" s="225" t="s">
        <v>83</v>
      </c>
      <c r="D41" s="226">
        <v>43.9</v>
      </c>
      <c r="E41" s="227">
        <v>126.33333333333333</v>
      </c>
      <c r="F41" s="227">
        <v>85.666666666666671</v>
      </c>
      <c r="G41" s="227">
        <v>69.666666666666671</v>
      </c>
      <c r="H41" s="227">
        <v>49.666666666666664</v>
      </c>
      <c r="I41" s="227">
        <v>30.333333333333332</v>
      </c>
      <c r="J41" s="227">
        <v>25.333333333333332</v>
      </c>
      <c r="K41" s="227">
        <v>18.333333333333332</v>
      </c>
      <c r="L41" s="225">
        <v>31.7</v>
      </c>
      <c r="M41" s="225">
        <v>37.1</v>
      </c>
      <c r="O41" s="4">
        <f t="shared" si="13"/>
        <v>1</v>
      </c>
      <c r="P41" s="4">
        <f t="shared" si="13"/>
        <v>1</v>
      </c>
      <c r="Q41" s="4">
        <f t="shared" si="13"/>
        <v>1</v>
      </c>
      <c r="R41" s="4">
        <f t="shared" si="13"/>
        <v>1</v>
      </c>
      <c r="S41" s="4">
        <f t="shared" si="13"/>
        <v>1</v>
      </c>
      <c r="T41" s="4">
        <f t="shared" si="13"/>
        <v>1</v>
      </c>
      <c r="V41" s="230">
        <f t="shared" si="1"/>
        <v>0.11600000000000001</v>
      </c>
      <c r="W41" s="230">
        <f t="shared" si="2"/>
        <v>7.9000000000000001E-2</v>
      </c>
      <c r="X41" s="230">
        <f t="shared" si="3"/>
        <v>6.4000000000000001E-2</v>
      </c>
      <c r="Y41" s="230">
        <f t="shared" si="4"/>
        <v>4.5999999999999999E-2</v>
      </c>
      <c r="Z41" s="230">
        <f t="shared" si="5"/>
        <v>2.8000000000000001E-2</v>
      </c>
      <c r="AA41" s="230">
        <f t="shared" si="6"/>
        <v>2.4E-2</v>
      </c>
      <c r="AB41" s="230">
        <f t="shared" si="7"/>
        <v>1.7000000000000001E-2</v>
      </c>
      <c r="AD41" s="4">
        <f t="shared" si="14"/>
        <v>0</v>
      </c>
      <c r="AE41" s="4">
        <f t="shared" si="14"/>
        <v>0</v>
      </c>
      <c r="AF41" s="4">
        <f t="shared" si="14"/>
        <v>0</v>
      </c>
      <c r="AG41" s="4">
        <f t="shared" si="14"/>
        <v>0</v>
      </c>
      <c r="AH41" s="4">
        <f t="shared" si="14"/>
        <v>0</v>
      </c>
      <c r="AI41" s="4">
        <f t="shared" si="14"/>
        <v>0</v>
      </c>
      <c r="AK41" s="4">
        <f t="shared" si="9"/>
        <v>3.7000000000000005E-2</v>
      </c>
      <c r="AL41" s="232">
        <f t="shared" si="10"/>
        <v>-2.3258064516129037E-2</v>
      </c>
      <c r="AM41" s="232">
        <f t="shared" si="12"/>
        <v>4.3935483870967226E-2</v>
      </c>
    </row>
    <row r="42" spans="1:39" x14ac:dyDescent="0.3">
      <c r="A42" s="225">
        <v>62598</v>
      </c>
      <c r="B42" s="225" t="s">
        <v>12</v>
      </c>
      <c r="C42" s="225" t="s">
        <v>83</v>
      </c>
      <c r="D42" s="226">
        <v>43.6</v>
      </c>
      <c r="E42" s="227">
        <v>193</v>
      </c>
      <c r="F42" s="227">
        <v>145.33333333333334</v>
      </c>
      <c r="G42" s="227">
        <v>129.33333333333334</v>
      </c>
      <c r="H42" s="227">
        <v>96</v>
      </c>
      <c r="I42" s="227">
        <v>56.333333333333336</v>
      </c>
      <c r="J42" s="227">
        <v>44.333333333333336</v>
      </c>
      <c r="K42" s="227">
        <v>27.666666666666668</v>
      </c>
      <c r="L42" s="225">
        <v>31.7</v>
      </c>
      <c r="M42" s="225">
        <v>37.5</v>
      </c>
      <c r="O42" s="4">
        <f t="shared" si="13"/>
        <v>1</v>
      </c>
      <c r="P42" s="4">
        <f t="shared" si="13"/>
        <v>1</v>
      </c>
      <c r="Q42" s="4">
        <f t="shared" si="13"/>
        <v>1</v>
      </c>
      <c r="R42" s="4">
        <f t="shared" si="13"/>
        <v>1</v>
      </c>
      <c r="S42" s="4">
        <f t="shared" si="13"/>
        <v>1</v>
      </c>
      <c r="T42" s="4">
        <f t="shared" si="13"/>
        <v>1</v>
      </c>
      <c r="V42" s="230">
        <f t="shared" si="1"/>
        <v>0.17799999999999999</v>
      </c>
      <c r="W42" s="230">
        <f t="shared" si="2"/>
        <v>0.13400000000000001</v>
      </c>
      <c r="X42" s="230">
        <f t="shared" si="3"/>
        <v>0.11899999999999999</v>
      </c>
      <c r="Y42" s="230">
        <f t="shared" si="4"/>
        <v>8.8999999999999996E-2</v>
      </c>
      <c r="Z42" s="230">
        <f t="shared" si="5"/>
        <v>5.1999999999999998E-2</v>
      </c>
      <c r="AA42" s="230">
        <f t="shared" si="6"/>
        <v>4.1000000000000002E-2</v>
      </c>
      <c r="AB42" s="230">
        <f t="shared" si="7"/>
        <v>2.6000000000000002E-2</v>
      </c>
      <c r="AD42" s="4">
        <f t="shared" si="14"/>
        <v>0</v>
      </c>
      <c r="AE42" s="4">
        <f t="shared" si="14"/>
        <v>0</v>
      </c>
      <c r="AF42" s="4">
        <f t="shared" si="14"/>
        <v>0</v>
      </c>
      <c r="AG42" s="4">
        <f t="shared" si="14"/>
        <v>0</v>
      </c>
      <c r="AH42" s="4">
        <f t="shared" si="14"/>
        <v>0</v>
      </c>
      <c r="AI42" s="4">
        <f t="shared" si="14"/>
        <v>0</v>
      </c>
      <c r="AK42" s="4">
        <f t="shared" si="9"/>
        <v>4.3999999999999984E-2</v>
      </c>
      <c r="AL42" s="232">
        <f t="shared" si="10"/>
        <v>-1.6258064516129059E-2</v>
      </c>
      <c r="AM42" s="232">
        <f t="shared" si="12"/>
        <v>2.7677419354838168E-2</v>
      </c>
    </row>
    <row r="43" spans="1:39" x14ac:dyDescent="0.3">
      <c r="A43" s="225">
        <v>63000</v>
      </c>
      <c r="B43" s="225" t="s">
        <v>12</v>
      </c>
      <c r="C43" s="225" t="s">
        <v>83</v>
      </c>
      <c r="D43" s="226">
        <v>39.866666666666667</v>
      </c>
      <c r="E43" s="227">
        <v>193.66666666666666</v>
      </c>
      <c r="F43" s="227">
        <v>153.33333333333334</v>
      </c>
      <c r="G43" s="227">
        <v>134</v>
      </c>
      <c r="H43" s="227">
        <v>106.66666666666667</v>
      </c>
      <c r="I43" s="227">
        <v>73.666666666666671</v>
      </c>
      <c r="J43" s="227">
        <v>62.666666666666664</v>
      </c>
      <c r="K43" s="227">
        <v>43</v>
      </c>
      <c r="L43" s="225">
        <v>33.299999999999997</v>
      </c>
      <c r="M43" s="225">
        <v>39.299999999999997</v>
      </c>
      <c r="O43" s="4">
        <f t="shared" si="13"/>
        <v>1</v>
      </c>
      <c r="P43" s="4">
        <f t="shared" si="13"/>
        <v>1</v>
      </c>
      <c r="Q43" s="4">
        <f t="shared" si="13"/>
        <v>1</v>
      </c>
      <c r="R43" s="4">
        <f t="shared" si="13"/>
        <v>1</v>
      </c>
      <c r="S43" s="4">
        <f t="shared" si="13"/>
        <v>1</v>
      </c>
      <c r="T43" s="4">
        <f t="shared" si="13"/>
        <v>1</v>
      </c>
      <c r="V43" s="230">
        <f t="shared" si="1"/>
        <v>0.19500000000000001</v>
      </c>
      <c r="W43" s="230">
        <f t="shared" si="2"/>
        <v>0.154</v>
      </c>
      <c r="X43" s="230">
        <f t="shared" si="3"/>
        <v>0.13500000000000001</v>
      </c>
      <c r="Y43" s="230">
        <f t="shared" si="4"/>
        <v>0.108</v>
      </c>
      <c r="Z43" s="230">
        <f t="shared" si="5"/>
        <v>7.3999999999999996E-2</v>
      </c>
      <c r="AA43" s="230">
        <f t="shared" si="6"/>
        <v>6.3E-2</v>
      </c>
      <c r="AB43" s="230">
        <f t="shared" si="7"/>
        <v>4.3999999999999997E-2</v>
      </c>
      <c r="AD43" s="4">
        <f t="shared" si="14"/>
        <v>0</v>
      </c>
      <c r="AE43" s="4">
        <f t="shared" si="14"/>
        <v>0</v>
      </c>
      <c r="AF43" s="4">
        <f t="shared" si="14"/>
        <v>0</v>
      </c>
      <c r="AG43" s="4">
        <f t="shared" si="14"/>
        <v>0</v>
      </c>
      <c r="AH43" s="4">
        <f t="shared" si="14"/>
        <v>0</v>
      </c>
      <c r="AI43" s="4">
        <f t="shared" si="14"/>
        <v>0</v>
      </c>
      <c r="AK43" s="4">
        <f t="shared" si="9"/>
        <v>4.1000000000000009E-2</v>
      </c>
      <c r="AL43" s="232">
        <f t="shared" si="10"/>
        <v>-1.9258064516129034E-2</v>
      </c>
      <c r="AM43" s="232">
        <f t="shared" si="12"/>
        <v>8.4193548387091338E-3</v>
      </c>
    </row>
    <row r="44" spans="1:39" x14ac:dyDescent="0.3">
      <c r="A44" s="225">
        <v>63500</v>
      </c>
      <c r="B44" s="225" t="s">
        <v>12</v>
      </c>
      <c r="C44" s="225" t="s">
        <v>83</v>
      </c>
      <c r="D44" s="226">
        <v>39.4</v>
      </c>
      <c r="E44" s="227">
        <v>268.66666666666669</v>
      </c>
      <c r="F44" s="227">
        <v>202</v>
      </c>
      <c r="G44" s="227">
        <v>170.66666666666666</v>
      </c>
      <c r="H44" s="227">
        <v>121</v>
      </c>
      <c r="I44" s="227">
        <v>68</v>
      </c>
      <c r="J44" s="227">
        <v>52</v>
      </c>
      <c r="K44" s="227">
        <v>29.666666666666668</v>
      </c>
      <c r="L44" s="225">
        <v>33.5</v>
      </c>
      <c r="M44" s="225">
        <v>40.200000000000003</v>
      </c>
      <c r="O44" s="4">
        <f t="shared" si="13"/>
        <v>1</v>
      </c>
      <c r="P44" s="4">
        <f t="shared" si="13"/>
        <v>1</v>
      </c>
      <c r="Q44" s="4">
        <f t="shared" si="13"/>
        <v>1</v>
      </c>
      <c r="R44" s="4">
        <f t="shared" si="13"/>
        <v>1</v>
      </c>
      <c r="S44" s="4">
        <f t="shared" si="13"/>
        <v>1</v>
      </c>
      <c r="T44" s="4">
        <f t="shared" si="13"/>
        <v>1</v>
      </c>
      <c r="V44" s="230">
        <f t="shared" si="1"/>
        <v>0.27300000000000002</v>
      </c>
      <c r="W44" s="230">
        <f t="shared" si="2"/>
        <v>0.20599999999999999</v>
      </c>
      <c r="X44" s="230">
        <f t="shared" si="3"/>
        <v>0.17399999999999999</v>
      </c>
      <c r="Y44" s="230">
        <f t="shared" si="4"/>
        <v>0.123</v>
      </c>
      <c r="Z44" s="230">
        <f t="shared" si="5"/>
        <v>7.0000000000000007E-2</v>
      </c>
      <c r="AA44" s="230">
        <f t="shared" si="6"/>
        <v>5.2999999999999999E-2</v>
      </c>
      <c r="AB44" s="230">
        <f t="shared" si="7"/>
        <v>3.1E-2</v>
      </c>
      <c r="AD44" s="4">
        <f t="shared" si="14"/>
        <v>0</v>
      </c>
      <c r="AE44" s="4">
        <f t="shared" si="14"/>
        <v>0</v>
      </c>
      <c r="AF44" s="4">
        <f t="shared" si="14"/>
        <v>0</v>
      </c>
      <c r="AG44" s="4">
        <f t="shared" si="14"/>
        <v>0</v>
      </c>
      <c r="AH44" s="4">
        <f t="shared" si="14"/>
        <v>0</v>
      </c>
      <c r="AI44" s="4">
        <f t="shared" si="14"/>
        <v>0</v>
      </c>
      <c r="AK44" s="4">
        <f t="shared" si="9"/>
        <v>6.7000000000000032E-2</v>
      </c>
      <c r="AL44" s="232">
        <f t="shared" si="10"/>
        <v>6.7419354838709894E-3</v>
      </c>
      <c r="AM44" s="232">
        <f t="shared" si="12"/>
        <v>1.5161290322580123E-2</v>
      </c>
    </row>
    <row r="45" spans="1:39" x14ac:dyDescent="0.3">
      <c r="A45" s="225">
        <v>63978</v>
      </c>
      <c r="B45" s="225" t="s">
        <v>12</v>
      </c>
      <c r="C45" s="225" t="s">
        <v>83</v>
      </c>
      <c r="D45" s="226">
        <v>39.766666666666673</v>
      </c>
      <c r="E45" s="227">
        <v>109.33333333333333</v>
      </c>
      <c r="F45" s="227">
        <v>73</v>
      </c>
      <c r="G45" s="227">
        <v>62</v>
      </c>
      <c r="H45" s="227">
        <v>48.333333333333336</v>
      </c>
      <c r="I45" s="227">
        <v>29.666666666666668</v>
      </c>
      <c r="J45" s="227">
        <v>22.666666666666668</v>
      </c>
      <c r="K45" s="227">
        <v>13</v>
      </c>
      <c r="L45" s="225">
        <v>34.1</v>
      </c>
      <c r="M45" s="225">
        <v>40.200000000000003</v>
      </c>
      <c r="O45" s="4">
        <f t="shared" si="13"/>
        <v>1</v>
      </c>
      <c r="P45" s="4">
        <f t="shared" si="13"/>
        <v>1</v>
      </c>
      <c r="Q45" s="4">
        <f t="shared" si="13"/>
        <v>1</v>
      </c>
      <c r="R45" s="4">
        <f t="shared" si="13"/>
        <v>1</v>
      </c>
      <c r="S45" s="4">
        <f t="shared" si="13"/>
        <v>1</v>
      </c>
      <c r="T45" s="4">
        <f t="shared" si="13"/>
        <v>1</v>
      </c>
      <c r="V45" s="230">
        <f t="shared" si="1"/>
        <v>0.11</v>
      </c>
      <c r="W45" s="230">
        <f t="shared" si="2"/>
        <v>7.3999999999999996E-2</v>
      </c>
      <c r="X45" s="230">
        <f t="shared" si="3"/>
        <v>6.3E-2</v>
      </c>
      <c r="Y45" s="230">
        <f t="shared" si="4"/>
        <v>4.9000000000000002E-2</v>
      </c>
      <c r="Z45" s="230">
        <f t="shared" si="5"/>
        <v>3.0000000000000002E-2</v>
      </c>
      <c r="AA45" s="230">
        <f t="shared" si="6"/>
        <v>2.3E-2</v>
      </c>
      <c r="AB45" s="230">
        <f t="shared" si="7"/>
        <v>1.3999999999999999E-2</v>
      </c>
      <c r="AD45" s="4">
        <f t="shared" si="14"/>
        <v>0</v>
      </c>
      <c r="AE45" s="4">
        <f t="shared" si="14"/>
        <v>0</v>
      </c>
      <c r="AF45" s="4">
        <f t="shared" si="14"/>
        <v>0</v>
      </c>
      <c r="AG45" s="4">
        <f t="shared" si="14"/>
        <v>0</v>
      </c>
      <c r="AH45" s="4">
        <f t="shared" si="14"/>
        <v>0</v>
      </c>
      <c r="AI45" s="4">
        <f t="shared" si="14"/>
        <v>0</v>
      </c>
      <c r="AK45" s="4">
        <f t="shared" si="9"/>
        <v>3.6000000000000004E-2</v>
      </c>
      <c r="AL45" s="232">
        <f t="shared" si="10"/>
        <v>-2.4258064516129038E-2</v>
      </c>
      <c r="AM45" s="232">
        <f t="shared" si="12"/>
        <v>-9.0967741935489149E-3</v>
      </c>
    </row>
    <row r="46" spans="1:39" x14ac:dyDescent="0.3">
      <c r="A46" s="225">
        <v>64513</v>
      </c>
      <c r="B46" s="225" t="s">
        <v>12</v>
      </c>
      <c r="C46" s="225" t="s">
        <v>83</v>
      </c>
      <c r="D46" s="226">
        <v>39.866666666666667</v>
      </c>
      <c r="E46" s="227">
        <v>125.33333333333333</v>
      </c>
      <c r="F46" s="227">
        <v>92.666666666666671</v>
      </c>
      <c r="G46" s="227">
        <v>82.666666666666671</v>
      </c>
      <c r="H46" s="227">
        <v>65</v>
      </c>
      <c r="I46" s="227">
        <v>45</v>
      </c>
      <c r="J46" s="227">
        <v>38</v>
      </c>
      <c r="K46" s="227">
        <v>29.666666666666668</v>
      </c>
      <c r="L46" s="225">
        <v>33.9</v>
      </c>
      <c r="M46" s="225">
        <v>40.200000000000003</v>
      </c>
      <c r="O46" s="4">
        <f t="shared" si="13"/>
        <v>1</v>
      </c>
      <c r="P46" s="4">
        <f t="shared" si="13"/>
        <v>1</v>
      </c>
      <c r="Q46" s="4">
        <f t="shared" si="13"/>
        <v>1</v>
      </c>
      <c r="R46" s="4">
        <f t="shared" si="13"/>
        <v>1</v>
      </c>
      <c r="S46" s="4">
        <f t="shared" si="13"/>
        <v>1</v>
      </c>
      <c r="T46" s="4">
        <f t="shared" si="13"/>
        <v>1</v>
      </c>
      <c r="V46" s="230">
        <f t="shared" si="1"/>
        <v>0.126</v>
      </c>
      <c r="W46" s="230">
        <f t="shared" si="2"/>
        <v>9.2999999999999999E-2</v>
      </c>
      <c r="X46" s="230">
        <f t="shared" si="3"/>
        <v>8.3000000000000004E-2</v>
      </c>
      <c r="Y46" s="230">
        <f t="shared" si="4"/>
        <v>6.6000000000000003E-2</v>
      </c>
      <c r="Z46" s="230">
        <f t="shared" si="5"/>
        <v>4.5999999999999999E-2</v>
      </c>
      <c r="AA46" s="230">
        <f t="shared" si="6"/>
        <v>3.9E-2</v>
      </c>
      <c r="AB46" s="230">
        <f t="shared" si="7"/>
        <v>3.0000000000000002E-2</v>
      </c>
      <c r="AD46" s="4">
        <f t="shared" si="14"/>
        <v>0</v>
      </c>
      <c r="AE46" s="4">
        <f t="shared" si="14"/>
        <v>0</v>
      </c>
      <c r="AF46" s="4">
        <f t="shared" si="14"/>
        <v>0</v>
      </c>
      <c r="AG46" s="4">
        <f t="shared" si="14"/>
        <v>0</v>
      </c>
      <c r="AH46" s="4">
        <f t="shared" si="14"/>
        <v>0</v>
      </c>
      <c r="AI46" s="4">
        <f t="shared" si="14"/>
        <v>0</v>
      </c>
      <c r="AK46" s="4">
        <f t="shared" si="9"/>
        <v>3.3000000000000002E-2</v>
      </c>
      <c r="AL46" s="232">
        <f t="shared" si="10"/>
        <v>-2.7258064516129041E-2</v>
      </c>
      <c r="AM46" s="232">
        <f t="shared" si="12"/>
        <v>-3.6354838709677956E-2</v>
      </c>
    </row>
    <row r="47" spans="1:39" x14ac:dyDescent="0.3">
      <c r="A47" s="225">
        <v>64930</v>
      </c>
      <c r="B47" s="225" t="s">
        <v>12</v>
      </c>
      <c r="C47" s="225" t="s">
        <v>83</v>
      </c>
      <c r="D47" s="226">
        <v>40.033333333333331</v>
      </c>
      <c r="E47" s="227">
        <v>83</v>
      </c>
      <c r="F47" s="227">
        <v>58</v>
      </c>
      <c r="G47" s="227">
        <v>53</v>
      </c>
      <c r="H47" s="227">
        <v>42.666666666666664</v>
      </c>
      <c r="I47" s="227">
        <v>31.333333333333332</v>
      </c>
      <c r="J47" s="227">
        <v>28</v>
      </c>
      <c r="K47" s="227">
        <v>22.333333333333332</v>
      </c>
      <c r="L47" s="225">
        <v>34</v>
      </c>
      <c r="M47" s="225">
        <v>40</v>
      </c>
      <c r="O47" s="4">
        <f t="shared" si="13"/>
        <v>1</v>
      </c>
      <c r="P47" s="4">
        <f t="shared" si="13"/>
        <v>1</v>
      </c>
      <c r="Q47" s="4">
        <f t="shared" si="13"/>
        <v>1</v>
      </c>
      <c r="R47" s="4">
        <f t="shared" si="13"/>
        <v>1</v>
      </c>
      <c r="S47" s="4">
        <f t="shared" si="13"/>
        <v>1</v>
      </c>
      <c r="T47" s="4">
        <f t="shared" si="13"/>
        <v>1</v>
      </c>
      <c r="V47" s="230">
        <f t="shared" si="1"/>
        <v>8.3000000000000004E-2</v>
      </c>
      <c r="W47" s="230">
        <f t="shared" si="2"/>
        <v>5.8000000000000003E-2</v>
      </c>
      <c r="X47" s="230">
        <f t="shared" si="3"/>
        <v>5.2999999999999999E-2</v>
      </c>
      <c r="Y47" s="230">
        <f t="shared" si="4"/>
        <v>4.3000000000000003E-2</v>
      </c>
      <c r="Z47" s="230">
        <f t="shared" si="5"/>
        <v>3.2000000000000001E-2</v>
      </c>
      <c r="AA47" s="230">
        <f t="shared" si="6"/>
        <v>2.8000000000000001E-2</v>
      </c>
      <c r="AB47" s="230">
        <f t="shared" si="7"/>
        <v>2.3E-2</v>
      </c>
      <c r="AD47" s="4">
        <f t="shared" si="14"/>
        <v>0</v>
      </c>
      <c r="AE47" s="4">
        <f t="shared" si="14"/>
        <v>0</v>
      </c>
      <c r="AF47" s="4">
        <f t="shared" si="14"/>
        <v>0</v>
      </c>
      <c r="AG47" s="4">
        <f t="shared" si="14"/>
        <v>0</v>
      </c>
      <c r="AH47" s="4">
        <f t="shared" si="14"/>
        <v>0</v>
      </c>
      <c r="AI47" s="4">
        <f t="shared" si="14"/>
        <v>0</v>
      </c>
      <c r="AK47" s="4">
        <f t="shared" si="9"/>
        <v>2.5000000000000001E-2</v>
      </c>
      <c r="AL47" s="232">
        <f t="shared" si="10"/>
        <v>-3.5258064516129041E-2</v>
      </c>
      <c r="AM47" s="232">
        <f t="shared" si="12"/>
        <v>-7.161290322580699E-2</v>
      </c>
    </row>
    <row r="48" spans="1:39" x14ac:dyDescent="0.3">
      <c r="A48" s="225">
        <v>65509</v>
      </c>
      <c r="B48" s="225" t="s">
        <v>12</v>
      </c>
      <c r="C48" s="225" t="s">
        <v>83</v>
      </c>
      <c r="D48" s="226">
        <v>39.033333333333339</v>
      </c>
      <c r="E48" s="227">
        <v>202</v>
      </c>
      <c r="F48" s="227">
        <v>153</v>
      </c>
      <c r="G48" s="227">
        <v>136.33333333333334</v>
      </c>
      <c r="H48" s="227">
        <v>105.66666666666667</v>
      </c>
      <c r="I48" s="227">
        <v>69</v>
      </c>
      <c r="J48" s="227">
        <v>57.333333333333336</v>
      </c>
      <c r="K48" s="227">
        <v>38</v>
      </c>
      <c r="L48" s="225">
        <v>34.1</v>
      </c>
      <c r="M48" s="225">
        <v>40.200000000000003</v>
      </c>
      <c r="O48" s="4">
        <f t="shared" si="13"/>
        <v>1</v>
      </c>
      <c r="P48" s="4">
        <f t="shared" si="13"/>
        <v>1</v>
      </c>
      <c r="Q48" s="4">
        <f t="shared" si="13"/>
        <v>1</v>
      </c>
      <c r="R48" s="4">
        <f t="shared" si="13"/>
        <v>1</v>
      </c>
      <c r="S48" s="4">
        <f t="shared" si="13"/>
        <v>1</v>
      </c>
      <c r="T48" s="4">
        <f t="shared" si="13"/>
        <v>1</v>
      </c>
      <c r="V48" s="230">
        <f t="shared" si="1"/>
        <v>0.20799999999999999</v>
      </c>
      <c r="W48" s="230">
        <f t="shared" si="2"/>
        <v>0.157</v>
      </c>
      <c r="X48" s="230">
        <f t="shared" si="3"/>
        <v>0.14000000000000001</v>
      </c>
      <c r="Y48" s="230">
        <f t="shared" si="4"/>
        <v>0.109</v>
      </c>
      <c r="Z48" s="230">
        <f t="shared" si="5"/>
        <v>7.1000000000000008E-2</v>
      </c>
      <c r="AA48" s="230">
        <f t="shared" si="6"/>
        <v>5.9000000000000004E-2</v>
      </c>
      <c r="AB48" s="230">
        <f t="shared" si="7"/>
        <v>3.9E-2</v>
      </c>
      <c r="AD48" s="4">
        <f t="shared" si="14"/>
        <v>0</v>
      </c>
      <c r="AE48" s="4">
        <f t="shared" si="14"/>
        <v>0</v>
      </c>
      <c r="AF48" s="4">
        <f t="shared" si="14"/>
        <v>0</v>
      </c>
      <c r="AG48" s="4">
        <f t="shared" si="14"/>
        <v>0</v>
      </c>
      <c r="AH48" s="4">
        <f t="shared" si="14"/>
        <v>0</v>
      </c>
      <c r="AI48" s="4">
        <f t="shared" si="14"/>
        <v>0</v>
      </c>
      <c r="AK48" s="4">
        <f t="shared" si="9"/>
        <v>5.099999999999999E-2</v>
      </c>
      <c r="AL48" s="232">
        <f t="shared" si="10"/>
        <v>-9.2580645161290526E-3</v>
      </c>
      <c r="AM48" s="232">
        <f t="shared" si="12"/>
        <v>-8.0870967741936042E-2</v>
      </c>
    </row>
    <row r="49" spans="1:39" x14ac:dyDescent="0.3">
      <c r="A49" s="225">
        <v>65987</v>
      </c>
      <c r="B49" s="225" t="s">
        <v>12</v>
      </c>
      <c r="C49" s="225" t="s">
        <v>83</v>
      </c>
      <c r="D49" s="226">
        <v>39.566666666666663</v>
      </c>
      <c r="E49" s="227">
        <v>162</v>
      </c>
      <c r="F49" s="227">
        <v>126.66666666666667</v>
      </c>
      <c r="G49" s="227">
        <v>116.33333333333333</v>
      </c>
      <c r="H49" s="227">
        <v>96</v>
      </c>
      <c r="I49" s="227">
        <v>67</v>
      </c>
      <c r="J49" s="227">
        <v>58.333333333333336</v>
      </c>
      <c r="K49" s="227">
        <v>46.333333333333336</v>
      </c>
      <c r="L49" s="225">
        <v>34.200000000000003</v>
      </c>
      <c r="M49" s="225">
        <v>39.700000000000003</v>
      </c>
      <c r="O49" s="4">
        <f t="shared" si="13"/>
        <v>1</v>
      </c>
      <c r="P49" s="4">
        <f t="shared" si="13"/>
        <v>1</v>
      </c>
      <c r="Q49" s="4">
        <f t="shared" si="13"/>
        <v>1</v>
      </c>
      <c r="R49" s="4">
        <f t="shared" si="13"/>
        <v>1</v>
      </c>
      <c r="S49" s="4">
        <f t="shared" si="13"/>
        <v>1</v>
      </c>
      <c r="T49" s="4">
        <f t="shared" si="13"/>
        <v>1</v>
      </c>
      <c r="V49" s="230">
        <f t="shared" si="1"/>
        <v>0.16400000000000001</v>
      </c>
      <c r="W49" s="230">
        <f t="shared" si="2"/>
        <v>0.129</v>
      </c>
      <c r="X49" s="230">
        <f t="shared" si="3"/>
        <v>0.11800000000000001</v>
      </c>
      <c r="Y49" s="230">
        <f t="shared" si="4"/>
        <v>9.8000000000000004E-2</v>
      </c>
      <c r="Z49" s="230">
        <f t="shared" si="5"/>
        <v>6.8000000000000005E-2</v>
      </c>
      <c r="AA49" s="230">
        <f t="shared" si="6"/>
        <v>5.9000000000000004E-2</v>
      </c>
      <c r="AB49" s="230">
        <f t="shared" si="7"/>
        <v>4.7E-2</v>
      </c>
      <c r="AD49" s="4">
        <f t="shared" si="14"/>
        <v>0</v>
      </c>
      <c r="AE49" s="4">
        <f t="shared" si="14"/>
        <v>0</v>
      </c>
      <c r="AF49" s="4">
        <f t="shared" si="14"/>
        <v>0</v>
      </c>
      <c r="AG49" s="4">
        <f t="shared" si="14"/>
        <v>0</v>
      </c>
      <c r="AH49" s="4">
        <f t="shared" si="14"/>
        <v>0</v>
      </c>
      <c r="AI49" s="4">
        <f t="shared" si="14"/>
        <v>0</v>
      </c>
      <c r="AK49" s="4">
        <f t="shared" si="9"/>
        <v>3.5000000000000003E-2</v>
      </c>
      <c r="AL49" s="232">
        <f t="shared" si="10"/>
        <v>-2.5258064516129039E-2</v>
      </c>
      <c r="AM49" s="232">
        <f t="shared" si="12"/>
        <v>-0.10612903225806508</v>
      </c>
    </row>
    <row r="50" spans="1:39" x14ac:dyDescent="0.3">
      <c r="A50" s="225">
        <v>66510</v>
      </c>
      <c r="B50" s="225" t="s">
        <v>12</v>
      </c>
      <c r="C50" s="225" t="s">
        <v>83</v>
      </c>
      <c r="D50" s="226">
        <v>40</v>
      </c>
      <c r="E50" s="227">
        <v>145</v>
      </c>
      <c r="F50" s="227">
        <v>117.66666666666667</v>
      </c>
      <c r="G50" s="227">
        <v>107</v>
      </c>
      <c r="H50" s="227">
        <v>84.666666666666671</v>
      </c>
      <c r="I50" s="227">
        <v>56</v>
      </c>
      <c r="J50" s="227">
        <v>48.333333333333336</v>
      </c>
      <c r="K50" s="227">
        <v>35.666666666666664</v>
      </c>
      <c r="L50" s="225">
        <v>34.1</v>
      </c>
      <c r="M50" s="225">
        <v>39.700000000000003</v>
      </c>
      <c r="O50" s="4">
        <f t="shared" si="13"/>
        <v>1</v>
      </c>
      <c r="P50" s="4">
        <f t="shared" si="13"/>
        <v>1</v>
      </c>
      <c r="Q50" s="4">
        <f t="shared" si="13"/>
        <v>1</v>
      </c>
      <c r="R50" s="4">
        <f t="shared" si="13"/>
        <v>1</v>
      </c>
      <c r="S50" s="4">
        <f t="shared" si="13"/>
        <v>1</v>
      </c>
      <c r="T50" s="4">
        <f t="shared" si="13"/>
        <v>1</v>
      </c>
      <c r="V50" s="230">
        <f t="shared" si="1"/>
        <v>0.14499999999999999</v>
      </c>
      <c r="W50" s="230">
        <f t="shared" si="2"/>
        <v>0.11800000000000001</v>
      </c>
      <c r="X50" s="230">
        <f t="shared" si="3"/>
        <v>0.107</v>
      </c>
      <c r="Y50" s="230">
        <f t="shared" si="4"/>
        <v>8.5000000000000006E-2</v>
      </c>
      <c r="Z50" s="230">
        <f t="shared" si="5"/>
        <v>5.6000000000000001E-2</v>
      </c>
      <c r="AA50" s="230">
        <f t="shared" si="6"/>
        <v>4.9000000000000002E-2</v>
      </c>
      <c r="AB50" s="230">
        <f t="shared" si="7"/>
        <v>3.6000000000000004E-2</v>
      </c>
      <c r="AD50" s="4">
        <f t="shared" si="14"/>
        <v>0</v>
      </c>
      <c r="AE50" s="4">
        <f t="shared" si="14"/>
        <v>0</v>
      </c>
      <c r="AF50" s="4">
        <f t="shared" si="14"/>
        <v>0</v>
      </c>
      <c r="AG50" s="4">
        <f t="shared" si="14"/>
        <v>0</v>
      </c>
      <c r="AH50" s="4">
        <f t="shared" si="14"/>
        <v>0</v>
      </c>
      <c r="AI50" s="4">
        <f t="shared" si="14"/>
        <v>0</v>
      </c>
      <c r="AK50" s="4">
        <f t="shared" si="9"/>
        <v>2.6999999999999982E-2</v>
      </c>
      <c r="AL50" s="232">
        <f t="shared" si="10"/>
        <v>-3.325806451612906E-2</v>
      </c>
      <c r="AM50" s="232">
        <f t="shared" si="12"/>
        <v>-0.13938709677419414</v>
      </c>
    </row>
    <row r="51" spans="1:39" x14ac:dyDescent="0.3">
      <c r="A51" s="225">
        <v>66999</v>
      </c>
      <c r="B51" s="225" t="s">
        <v>12</v>
      </c>
      <c r="C51" s="225" t="s">
        <v>83</v>
      </c>
      <c r="D51" s="226">
        <v>40.766666666666666</v>
      </c>
      <c r="E51" s="227">
        <v>113.66666666666667</v>
      </c>
      <c r="F51" s="227">
        <v>73.333333333333329</v>
      </c>
      <c r="G51" s="227">
        <v>54.333333333333336</v>
      </c>
      <c r="H51" s="227">
        <v>32.666666666666664</v>
      </c>
      <c r="I51" s="227">
        <v>13</v>
      </c>
      <c r="J51" s="227">
        <v>9.6666666666666661</v>
      </c>
      <c r="K51" s="227">
        <v>5</v>
      </c>
      <c r="L51" s="225">
        <v>33.799999999999997</v>
      </c>
      <c r="M51" s="225">
        <v>39.5</v>
      </c>
      <c r="O51" s="4">
        <f t="shared" si="13"/>
        <v>1</v>
      </c>
      <c r="P51" s="4">
        <f t="shared" si="13"/>
        <v>1</v>
      </c>
      <c r="Q51" s="4">
        <f t="shared" si="13"/>
        <v>1</v>
      </c>
      <c r="R51" s="4">
        <f t="shared" si="13"/>
        <v>1</v>
      </c>
      <c r="S51" s="4">
        <f t="shared" si="13"/>
        <v>1</v>
      </c>
      <c r="T51" s="4">
        <f t="shared" si="13"/>
        <v>1</v>
      </c>
      <c r="V51" s="230">
        <f t="shared" si="1"/>
        <v>0.112</v>
      </c>
      <c r="W51" s="230">
        <f t="shared" si="2"/>
        <v>7.1999999999999995E-2</v>
      </c>
      <c r="X51" s="230">
        <f t="shared" si="3"/>
        <v>5.3999999999999999E-2</v>
      </c>
      <c r="Y51" s="230">
        <f t="shared" si="4"/>
        <v>3.3000000000000002E-2</v>
      </c>
      <c r="Z51" s="230">
        <f t="shared" si="5"/>
        <v>1.3000000000000001E-2</v>
      </c>
      <c r="AA51" s="230">
        <f t="shared" si="6"/>
        <v>9.9999999999999985E-3</v>
      </c>
      <c r="AB51" s="230">
        <f t="shared" si="7"/>
        <v>5.0000000000000001E-3</v>
      </c>
      <c r="AD51" s="4">
        <f t="shared" si="14"/>
        <v>0</v>
      </c>
      <c r="AE51" s="4">
        <f t="shared" si="14"/>
        <v>0</v>
      </c>
      <c r="AF51" s="4">
        <f t="shared" si="14"/>
        <v>0</v>
      </c>
      <c r="AG51" s="4">
        <f t="shared" si="14"/>
        <v>0</v>
      </c>
      <c r="AH51" s="4">
        <f t="shared" si="14"/>
        <v>0</v>
      </c>
      <c r="AI51" s="4">
        <f t="shared" si="14"/>
        <v>0</v>
      </c>
      <c r="AK51" s="4">
        <f t="shared" si="9"/>
        <v>4.0000000000000008E-2</v>
      </c>
      <c r="AL51" s="232">
        <f t="shared" si="10"/>
        <v>-2.0258064516129035E-2</v>
      </c>
      <c r="AM51" s="232">
        <f t="shared" si="12"/>
        <v>-0.15964516129032319</v>
      </c>
    </row>
    <row r="52" spans="1:39" x14ac:dyDescent="0.3">
      <c r="A52" s="225">
        <v>67497</v>
      </c>
      <c r="B52" s="225" t="s">
        <v>12</v>
      </c>
      <c r="C52" s="225" t="s">
        <v>83</v>
      </c>
      <c r="D52" s="226">
        <v>39.633333333333333</v>
      </c>
      <c r="E52" s="227">
        <v>173.66666666666666</v>
      </c>
      <c r="F52" s="227">
        <v>122</v>
      </c>
      <c r="G52" s="227">
        <v>103</v>
      </c>
      <c r="H52" s="227">
        <v>76.333333333333329</v>
      </c>
      <c r="I52" s="227">
        <v>43</v>
      </c>
      <c r="J52" s="227">
        <v>34</v>
      </c>
      <c r="K52" s="227">
        <v>18.666666666666668</v>
      </c>
      <c r="L52" s="225">
        <v>33.6</v>
      </c>
      <c r="M52" s="225">
        <v>39.4</v>
      </c>
      <c r="O52" s="4">
        <f t="shared" si="13"/>
        <v>1</v>
      </c>
      <c r="P52" s="4">
        <f t="shared" si="13"/>
        <v>1</v>
      </c>
      <c r="Q52" s="4">
        <f t="shared" si="13"/>
        <v>1</v>
      </c>
      <c r="R52" s="4">
        <f t="shared" si="13"/>
        <v>1</v>
      </c>
      <c r="S52" s="4">
        <f t="shared" si="13"/>
        <v>1</v>
      </c>
      <c r="T52" s="4">
        <f t="shared" si="13"/>
        <v>1</v>
      </c>
      <c r="V52" s="230">
        <f t="shared" si="1"/>
        <v>0.17599999999999999</v>
      </c>
      <c r="W52" s="230">
        <f t="shared" si="2"/>
        <v>0.124</v>
      </c>
      <c r="X52" s="230">
        <f t="shared" si="3"/>
        <v>0.104</v>
      </c>
      <c r="Y52" s="230">
        <f t="shared" si="4"/>
        <v>7.8E-2</v>
      </c>
      <c r="Z52" s="230">
        <f t="shared" si="5"/>
        <v>4.3999999999999997E-2</v>
      </c>
      <c r="AA52" s="230">
        <f t="shared" si="6"/>
        <v>3.5000000000000003E-2</v>
      </c>
      <c r="AB52" s="230">
        <f t="shared" si="7"/>
        <v>1.9E-2</v>
      </c>
      <c r="AD52" s="4">
        <f t="shared" si="14"/>
        <v>0</v>
      </c>
      <c r="AE52" s="4">
        <f t="shared" si="14"/>
        <v>0</v>
      </c>
      <c r="AF52" s="4">
        <f t="shared" si="14"/>
        <v>0</v>
      </c>
      <c r="AG52" s="4">
        <f t="shared" si="14"/>
        <v>0</v>
      </c>
      <c r="AH52" s="4">
        <f t="shared" si="14"/>
        <v>0</v>
      </c>
      <c r="AI52" s="4">
        <f t="shared" si="14"/>
        <v>0</v>
      </c>
      <c r="AK52" s="4">
        <f t="shared" si="9"/>
        <v>5.1999999999999991E-2</v>
      </c>
      <c r="AL52" s="232">
        <f t="shared" si="10"/>
        <v>-8.2580645161290517E-3</v>
      </c>
      <c r="AM52" s="232">
        <f t="shared" si="12"/>
        <v>-0.16790322580645223</v>
      </c>
    </row>
    <row r="53" spans="1:39" x14ac:dyDescent="0.3">
      <c r="A53" s="225">
        <v>68002</v>
      </c>
      <c r="B53" s="225" t="s">
        <v>12</v>
      </c>
      <c r="C53" s="225" t="s">
        <v>81</v>
      </c>
      <c r="D53" s="226">
        <v>39.633333333333333</v>
      </c>
      <c r="E53" s="227">
        <v>277.33333333333331</v>
      </c>
      <c r="F53" s="227">
        <v>218.33333333333334</v>
      </c>
      <c r="G53" s="227">
        <v>182.66666666666666</v>
      </c>
      <c r="H53" s="227">
        <v>127.66666666666667</v>
      </c>
      <c r="I53" s="227">
        <v>73.666666666666671</v>
      </c>
      <c r="J53" s="227">
        <v>58</v>
      </c>
      <c r="K53" s="227">
        <v>36</v>
      </c>
      <c r="L53" s="225">
        <v>33.9</v>
      </c>
      <c r="M53" s="225">
        <v>40</v>
      </c>
      <c r="O53" s="4">
        <f t="shared" si="13"/>
        <v>1</v>
      </c>
      <c r="P53" s="4">
        <f t="shared" si="13"/>
        <v>1</v>
      </c>
      <c r="Q53" s="4">
        <f t="shared" si="13"/>
        <v>1</v>
      </c>
      <c r="R53" s="4">
        <f t="shared" si="13"/>
        <v>1</v>
      </c>
      <c r="S53" s="4">
        <f t="shared" si="13"/>
        <v>1</v>
      </c>
      <c r="T53" s="4">
        <f t="shared" si="13"/>
        <v>1</v>
      </c>
      <c r="V53" s="230">
        <f t="shared" si="1"/>
        <v>0.28000000000000003</v>
      </c>
      <c r="W53" s="230">
        <f t="shared" si="2"/>
        <v>0.221</v>
      </c>
      <c r="X53" s="230">
        <f t="shared" si="3"/>
        <v>0.185</v>
      </c>
      <c r="Y53" s="230">
        <f t="shared" si="4"/>
        <v>0.129</v>
      </c>
      <c r="Z53" s="230">
        <f t="shared" si="5"/>
        <v>7.4999999999999997E-2</v>
      </c>
      <c r="AA53" s="230">
        <f t="shared" si="6"/>
        <v>5.9000000000000004E-2</v>
      </c>
      <c r="AB53" s="230">
        <f t="shared" si="7"/>
        <v>3.6999999999999998E-2</v>
      </c>
      <c r="AD53" s="4">
        <f t="shared" si="14"/>
        <v>0</v>
      </c>
      <c r="AE53" s="4">
        <f t="shared" si="14"/>
        <v>0</v>
      </c>
      <c r="AF53" s="4">
        <f t="shared" si="14"/>
        <v>0</v>
      </c>
      <c r="AG53" s="4">
        <f t="shared" si="14"/>
        <v>0</v>
      </c>
      <c r="AH53" s="4">
        <f t="shared" si="14"/>
        <v>0</v>
      </c>
      <c r="AI53" s="4">
        <f t="shared" si="14"/>
        <v>0</v>
      </c>
      <c r="AK53" s="4">
        <f t="shared" si="9"/>
        <v>5.9000000000000025E-2</v>
      </c>
      <c r="AL53" s="232">
        <f t="shared" si="10"/>
        <v>-1.2580645161290177E-3</v>
      </c>
      <c r="AM53" s="232">
        <f t="shared" si="12"/>
        <v>-0.16916129032258126</v>
      </c>
    </row>
    <row r="54" spans="1:39" x14ac:dyDescent="0.3">
      <c r="A54" s="225">
        <v>68508</v>
      </c>
      <c r="B54" s="225" t="s">
        <v>12</v>
      </c>
      <c r="C54" s="225" t="s">
        <v>81</v>
      </c>
      <c r="D54" s="226">
        <v>39.033333333333331</v>
      </c>
      <c r="E54" s="227">
        <v>315.66666666666669</v>
      </c>
      <c r="F54" s="227">
        <v>245</v>
      </c>
      <c r="G54" s="227">
        <v>215.66666666666666</v>
      </c>
      <c r="H54" s="227">
        <v>156</v>
      </c>
      <c r="I54" s="227">
        <v>81.333333333333329</v>
      </c>
      <c r="J54" s="227">
        <v>59</v>
      </c>
      <c r="K54" s="227">
        <v>36.333333333333336</v>
      </c>
      <c r="L54" s="225">
        <v>34.1</v>
      </c>
      <c r="M54" s="225">
        <v>41</v>
      </c>
      <c r="O54" s="4">
        <f t="shared" si="13"/>
        <v>1</v>
      </c>
      <c r="P54" s="4">
        <f t="shared" si="13"/>
        <v>1</v>
      </c>
      <c r="Q54" s="4">
        <f t="shared" si="13"/>
        <v>1</v>
      </c>
      <c r="R54" s="4">
        <f t="shared" si="13"/>
        <v>1</v>
      </c>
      <c r="S54" s="4">
        <f t="shared" si="13"/>
        <v>1</v>
      </c>
      <c r="T54" s="4">
        <f t="shared" si="13"/>
        <v>1</v>
      </c>
      <c r="V54" s="230">
        <f t="shared" si="1"/>
        <v>0.32400000000000001</v>
      </c>
      <c r="W54" s="230">
        <f t="shared" si="2"/>
        <v>0.252</v>
      </c>
      <c r="X54" s="230">
        <f t="shared" si="3"/>
        <v>0.222</v>
      </c>
      <c r="Y54" s="230">
        <f t="shared" si="4"/>
        <v>0.16</v>
      </c>
      <c r="Z54" s="230">
        <f t="shared" si="5"/>
        <v>8.4000000000000005E-2</v>
      </c>
      <c r="AA54" s="230">
        <f t="shared" si="6"/>
        <v>6.0999999999999999E-2</v>
      </c>
      <c r="AB54" s="230">
        <f t="shared" si="7"/>
        <v>3.7999999999999999E-2</v>
      </c>
      <c r="AD54" s="4">
        <f t="shared" si="14"/>
        <v>0</v>
      </c>
      <c r="AE54" s="4">
        <f t="shared" si="14"/>
        <v>0</v>
      </c>
      <c r="AF54" s="4">
        <f t="shared" si="14"/>
        <v>0</v>
      </c>
      <c r="AG54" s="4">
        <f t="shared" si="14"/>
        <v>0</v>
      </c>
      <c r="AH54" s="4">
        <f t="shared" si="14"/>
        <v>0</v>
      </c>
      <c r="AI54" s="4">
        <f t="shared" si="14"/>
        <v>0</v>
      </c>
      <c r="AK54" s="4">
        <f t="shared" si="9"/>
        <v>7.2000000000000008E-2</v>
      </c>
      <c r="AL54" s="232">
        <f t="shared" si="10"/>
        <v>1.1741935483870966E-2</v>
      </c>
      <c r="AM54" s="232">
        <f t="shared" si="12"/>
        <v>-0.15741935483871028</v>
      </c>
    </row>
    <row r="55" spans="1:39" x14ac:dyDescent="0.3">
      <c r="A55" s="225">
        <v>69006</v>
      </c>
      <c r="B55" s="225" t="s">
        <v>12</v>
      </c>
      <c r="C55" s="225" t="s">
        <v>81</v>
      </c>
      <c r="D55" s="226">
        <v>37.066666666666663</v>
      </c>
      <c r="E55" s="227">
        <v>611.33333333333337</v>
      </c>
      <c r="F55" s="227">
        <v>437</v>
      </c>
      <c r="G55" s="227">
        <v>369.33333333333331</v>
      </c>
      <c r="H55" s="227">
        <v>253.33333333333334</v>
      </c>
      <c r="I55" s="227">
        <v>135</v>
      </c>
      <c r="J55" s="227">
        <v>103.33333333333333</v>
      </c>
      <c r="K55" s="227">
        <v>73.666666666666671</v>
      </c>
      <c r="L55" s="225">
        <v>34</v>
      </c>
      <c r="M55" s="225">
        <v>40.5</v>
      </c>
      <c r="O55" s="4">
        <f t="shared" si="13"/>
        <v>1</v>
      </c>
      <c r="P55" s="4">
        <f t="shared" si="13"/>
        <v>1</v>
      </c>
      <c r="Q55" s="4">
        <f t="shared" si="13"/>
        <v>1</v>
      </c>
      <c r="R55" s="4">
        <f t="shared" si="13"/>
        <v>1</v>
      </c>
      <c r="S55" s="4">
        <f t="shared" si="13"/>
        <v>1</v>
      </c>
      <c r="T55" s="4">
        <f t="shared" si="13"/>
        <v>1</v>
      </c>
      <c r="V55" s="230">
        <f t="shared" si="1"/>
        <v>0.66</v>
      </c>
      <c r="W55" s="230">
        <f t="shared" si="2"/>
        <v>0.47199999999999998</v>
      </c>
      <c r="X55" s="230">
        <f t="shared" si="3"/>
        <v>0.39900000000000002</v>
      </c>
      <c r="Y55" s="230">
        <f t="shared" si="4"/>
        <v>0.27400000000000002</v>
      </c>
      <c r="Z55" s="230">
        <f t="shared" si="5"/>
        <v>0.14599999999999999</v>
      </c>
      <c r="AA55" s="230">
        <f t="shared" si="6"/>
        <v>0.112</v>
      </c>
      <c r="AB55" s="230">
        <f t="shared" si="7"/>
        <v>0.08</v>
      </c>
      <c r="AD55" s="4">
        <f t="shared" si="14"/>
        <v>0</v>
      </c>
      <c r="AE55" s="4">
        <f t="shared" si="14"/>
        <v>0</v>
      </c>
      <c r="AF55" s="4">
        <f t="shared" si="14"/>
        <v>0</v>
      </c>
      <c r="AG55" s="4">
        <f t="shared" si="14"/>
        <v>0</v>
      </c>
      <c r="AH55" s="4">
        <f t="shared" si="14"/>
        <v>0</v>
      </c>
      <c r="AI55" s="4">
        <f t="shared" si="14"/>
        <v>0</v>
      </c>
      <c r="AK55" s="4">
        <f t="shared" si="9"/>
        <v>0.18800000000000006</v>
      </c>
      <c r="AL55" s="232">
        <f t="shared" si="10"/>
        <v>0.12774193548387103</v>
      </c>
      <c r="AM55" s="232">
        <f t="shared" si="12"/>
        <v>-2.9677419354839252E-2</v>
      </c>
    </row>
    <row r="56" spans="1:39" x14ac:dyDescent="0.3">
      <c r="A56" s="225">
        <v>73809</v>
      </c>
      <c r="B56" s="225" t="s">
        <v>12</v>
      </c>
      <c r="C56" s="225" t="s">
        <v>83</v>
      </c>
      <c r="D56" s="226">
        <v>39.333333333333336</v>
      </c>
      <c r="E56" s="227">
        <v>352.66666666666669</v>
      </c>
      <c r="F56" s="227">
        <v>265.66666666666669</v>
      </c>
      <c r="G56" s="227">
        <v>226.66666666666666</v>
      </c>
      <c r="H56" s="227">
        <v>163.66666666666666</v>
      </c>
      <c r="I56" s="227">
        <v>90</v>
      </c>
      <c r="J56" s="227">
        <v>67.666666666666671</v>
      </c>
      <c r="K56" s="227">
        <v>37.333333333333336</v>
      </c>
      <c r="L56" s="225">
        <v>32.200000000000003</v>
      </c>
      <c r="M56" s="225">
        <v>40.4</v>
      </c>
      <c r="O56" s="4">
        <f t="shared" si="13"/>
        <v>1</v>
      </c>
      <c r="P56" s="4">
        <f t="shared" si="13"/>
        <v>1</v>
      </c>
      <c r="Q56" s="4">
        <f t="shared" si="13"/>
        <v>1</v>
      </c>
      <c r="R56" s="4">
        <f t="shared" si="13"/>
        <v>1</v>
      </c>
      <c r="S56" s="4">
        <f t="shared" si="13"/>
        <v>1</v>
      </c>
      <c r="T56" s="4">
        <f t="shared" si="13"/>
        <v>1</v>
      </c>
      <c r="V56" s="230">
        <f t="shared" si="1"/>
        <v>0.35899999999999999</v>
      </c>
      <c r="W56" s="230">
        <f t="shared" si="2"/>
        <v>0.27100000000000002</v>
      </c>
      <c r="X56" s="230">
        <f t="shared" si="3"/>
        <v>0.23100000000000001</v>
      </c>
      <c r="Y56" s="230">
        <f t="shared" si="4"/>
        <v>0.16700000000000001</v>
      </c>
      <c r="Z56" s="230">
        <f t="shared" si="5"/>
        <v>9.1999999999999998E-2</v>
      </c>
      <c r="AA56" s="230">
        <f t="shared" si="6"/>
        <v>6.9000000000000006E-2</v>
      </c>
      <c r="AB56" s="230">
        <f t="shared" si="7"/>
        <v>3.7999999999999999E-2</v>
      </c>
      <c r="AD56" s="4">
        <f t="shared" si="14"/>
        <v>0</v>
      </c>
      <c r="AE56" s="4">
        <f t="shared" si="14"/>
        <v>0</v>
      </c>
      <c r="AF56" s="4">
        <f t="shared" si="14"/>
        <v>0</v>
      </c>
      <c r="AG56" s="4">
        <f t="shared" si="14"/>
        <v>0</v>
      </c>
      <c r="AH56" s="4">
        <f t="shared" si="14"/>
        <v>0</v>
      </c>
      <c r="AI56" s="4">
        <f t="shared" si="14"/>
        <v>0</v>
      </c>
      <c r="AK56" s="4">
        <f t="shared" si="9"/>
        <v>8.7999999999999967E-2</v>
      </c>
      <c r="AL56" s="232">
        <f t="shared" si="10"/>
        <v>2.7741935483870925E-2</v>
      </c>
      <c r="AM56" s="232">
        <f t="shared" si="12"/>
        <v>-1.935483870968327E-3</v>
      </c>
    </row>
    <row r="57" spans="1:39" x14ac:dyDescent="0.3">
      <c r="A57" s="225">
        <v>74302</v>
      </c>
      <c r="B57" s="225" t="s">
        <v>12</v>
      </c>
      <c r="C57" s="225" t="s">
        <v>83</v>
      </c>
      <c r="D57" s="226">
        <v>40.133333333333333</v>
      </c>
      <c r="E57" s="227">
        <v>193</v>
      </c>
      <c r="F57" s="227">
        <v>133.66666666666666</v>
      </c>
      <c r="G57" s="227">
        <v>110.33333333333333</v>
      </c>
      <c r="H57" s="227">
        <v>79.333333333333329</v>
      </c>
      <c r="I57" s="227">
        <v>43.333333333333336</v>
      </c>
      <c r="J57" s="227">
        <v>33.666666666666664</v>
      </c>
      <c r="K57" s="227">
        <v>21.666666666666668</v>
      </c>
      <c r="L57" s="225">
        <v>32.799999999999997</v>
      </c>
      <c r="M57" s="225">
        <v>41.3</v>
      </c>
      <c r="O57" s="4">
        <f t="shared" si="13"/>
        <v>1</v>
      </c>
      <c r="P57" s="4">
        <f t="shared" si="13"/>
        <v>1</v>
      </c>
      <c r="Q57" s="4">
        <f t="shared" si="13"/>
        <v>1</v>
      </c>
      <c r="R57" s="4">
        <f t="shared" si="13"/>
        <v>1</v>
      </c>
      <c r="S57" s="4">
        <f t="shared" si="13"/>
        <v>1</v>
      </c>
      <c r="T57" s="4">
        <f t="shared" si="13"/>
        <v>1</v>
      </c>
      <c r="V57" s="230">
        <f t="shared" si="1"/>
        <v>0.193</v>
      </c>
      <c r="W57" s="230">
        <f t="shared" si="2"/>
        <v>0.13400000000000001</v>
      </c>
      <c r="X57" s="230">
        <f t="shared" si="3"/>
        <v>0.11</v>
      </c>
      <c r="Y57" s="230">
        <f t="shared" si="4"/>
        <v>0.08</v>
      </c>
      <c r="Z57" s="230">
        <f t="shared" si="5"/>
        <v>4.3999999999999997E-2</v>
      </c>
      <c r="AA57" s="230">
        <f t="shared" si="6"/>
        <v>3.4000000000000002E-2</v>
      </c>
      <c r="AB57" s="230">
        <f t="shared" si="7"/>
        <v>2.2000000000000002E-2</v>
      </c>
      <c r="AD57" s="4">
        <f t="shared" si="14"/>
        <v>0</v>
      </c>
      <c r="AE57" s="4">
        <f t="shared" si="14"/>
        <v>0</v>
      </c>
      <c r="AF57" s="4">
        <f t="shared" si="14"/>
        <v>0</v>
      </c>
      <c r="AG57" s="4">
        <f t="shared" si="14"/>
        <v>0</v>
      </c>
      <c r="AH57" s="4">
        <f t="shared" si="14"/>
        <v>0</v>
      </c>
      <c r="AI57" s="4">
        <f t="shared" si="14"/>
        <v>0</v>
      </c>
      <c r="AK57" s="4">
        <f t="shared" si="9"/>
        <v>5.8999999999999997E-2</v>
      </c>
      <c r="AL57" s="232">
        <f t="shared" si="10"/>
        <v>-1.2580645161290455E-3</v>
      </c>
      <c r="AM57" s="232">
        <f t="shared" si="12"/>
        <v>-3.1935483870973724E-3</v>
      </c>
    </row>
    <row r="58" spans="1:39" x14ac:dyDescent="0.3">
      <c r="A58" s="225">
        <v>74799</v>
      </c>
      <c r="B58" s="225" t="s">
        <v>12</v>
      </c>
      <c r="C58" s="225" t="s">
        <v>83</v>
      </c>
      <c r="D58" s="226">
        <v>40.166666666666664</v>
      </c>
      <c r="E58" s="227">
        <v>207.66666666666666</v>
      </c>
      <c r="F58" s="227">
        <v>159.33333333333334</v>
      </c>
      <c r="G58" s="227">
        <v>136.66666666666666</v>
      </c>
      <c r="H58" s="227">
        <v>99.666666666666671</v>
      </c>
      <c r="I58" s="227">
        <v>61</v>
      </c>
      <c r="J58" s="227">
        <v>52.333333333333336</v>
      </c>
      <c r="K58" s="227">
        <v>36.666666666666664</v>
      </c>
      <c r="L58" s="225">
        <v>33.5</v>
      </c>
      <c r="M58" s="225">
        <v>41.8</v>
      </c>
      <c r="O58" s="4">
        <f t="shared" si="13"/>
        <v>1</v>
      </c>
      <c r="P58" s="4">
        <f t="shared" si="13"/>
        <v>1</v>
      </c>
      <c r="Q58" s="4">
        <f t="shared" si="13"/>
        <v>1</v>
      </c>
      <c r="R58" s="4">
        <f t="shared" si="13"/>
        <v>1</v>
      </c>
      <c r="S58" s="4">
        <f t="shared" si="13"/>
        <v>1</v>
      </c>
      <c r="T58" s="4">
        <f t="shared" si="13"/>
        <v>1</v>
      </c>
      <c r="V58" s="230">
        <f t="shared" si="1"/>
        <v>0.20699999999999999</v>
      </c>
      <c r="W58" s="230">
        <f t="shared" si="2"/>
        <v>0.159</v>
      </c>
      <c r="X58" s="230">
        <f t="shared" si="3"/>
        <v>0.13700000000000001</v>
      </c>
      <c r="Y58" s="230">
        <f t="shared" si="4"/>
        <v>0.1</v>
      </c>
      <c r="Z58" s="230">
        <f t="shared" si="5"/>
        <v>6.0999999999999999E-2</v>
      </c>
      <c r="AA58" s="230">
        <f t="shared" si="6"/>
        <v>5.2999999999999999E-2</v>
      </c>
      <c r="AB58" s="230">
        <f t="shared" si="7"/>
        <v>3.6999999999999998E-2</v>
      </c>
      <c r="AD58" s="4">
        <f t="shared" si="14"/>
        <v>0</v>
      </c>
      <c r="AE58" s="4">
        <f t="shared" si="14"/>
        <v>0</v>
      </c>
      <c r="AF58" s="4">
        <f t="shared" si="14"/>
        <v>0</v>
      </c>
      <c r="AG58" s="4">
        <f t="shared" si="14"/>
        <v>0</v>
      </c>
      <c r="AH58" s="4">
        <f t="shared" si="14"/>
        <v>0</v>
      </c>
      <c r="AI58" s="4">
        <f t="shared" si="14"/>
        <v>0</v>
      </c>
      <c r="AK58" s="4">
        <f t="shared" si="9"/>
        <v>4.7999999999999987E-2</v>
      </c>
      <c r="AL58" s="232">
        <f t="shared" si="10"/>
        <v>-1.2258064516129055E-2</v>
      </c>
      <c r="AM58" s="232">
        <f t="shared" si="12"/>
        <v>-1.5451612903226428E-2</v>
      </c>
    </row>
    <row r="59" spans="1:39" x14ac:dyDescent="0.3">
      <c r="A59" s="225">
        <v>75438</v>
      </c>
      <c r="B59" s="225" t="s">
        <v>12</v>
      </c>
      <c r="C59" s="225" t="s">
        <v>83</v>
      </c>
      <c r="D59" s="226">
        <v>39.1</v>
      </c>
      <c r="E59" s="227">
        <v>258</v>
      </c>
      <c r="F59" s="227">
        <v>209</v>
      </c>
      <c r="G59" s="227">
        <v>181</v>
      </c>
      <c r="H59" s="227">
        <v>140.33333333333334</v>
      </c>
      <c r="I59" s="227">
        <v>87</v>
      </c>
      <c r="J59" s="227">
        <v>71.333333333333329</v>
      </c>
      <c r="K59" s="227">
        <v>46.333333333333336</v>
      </c>
      <c r="L59" s="225">
        <v>33.6</v>
      </c>
      <c r="M59" s="225">
        <v>42</v>
      </c>
      <c r="O59" s="4">
        <f t="shared" si="13"/>
        <v>1</v>
      </c>
      <c r="P59" s="4">
        <f t="shared" si="13"/>
        <v>1</v>
      </c>
      <c r="Q59" s="4">
        <f t="shared" si="13"/>
        <v>1</v>
      </c>
      <c r="R59" s="4">
        <f t="shared" si="13"/>
        <v>1</v>
      </c>
      <c r="S59" s="4">
        <f t="shared" si="13"/>
        <v>1</v>
      </c>
      <c r="T59" s="4">
        <f t="shared" si="13"/>
        <v>1</v>
      </c>
      <c r="V59" s="230">
        <f t="shared" si="1"/>
        <v>0.26400000000000001</v>
      </c>
      <c r="W59" s="230">
        <f t="shared" si="2"/>
        <v>0.214</v>
      </c>
      <c r="X59" s="230">
        <f t="shared" si="3"/>
        <v>0.186</v>
      </c>
      <c r="Y59" s="230">
        <f t="shared" si="4"/>
        <v>0.14399999999999999</v>
      </c>
      <c r="Z59" s="230">
        <f t="shared" si="5"/>
        <v>0.09</v>
      </c>
      <c r="AA59" s="230">
        <f t="shared" si="6"/>
        <v>7.2999999999999995E-2</v>
      </c>
      <c r="AB59" s="230">
        <f t="shared" si="7"/>
        <v>4.8000000000000001E-2</v>
      </c>
      <c r="AD59" s="4">
        <f t="shared" si="14"/>
        <v>0</v>
      </c>
      <c r="AE59" s="4">
        <f t="shared" si="14"/>
        <v>0</v>
      </c>
      <c r="AF59" s="4">
        <f t="shared" si="14"/>
        <v>0</v>
      </c>
      <c r="AG59" s="4">
        <f t="shared" si="14"/>
        <v>0</v>
      </c>
      <c r="AH59" s="4">
        <f t="shared" si="14"/>
        <v>0</v>
      </c>
      <c r="AI59" s="4">
        <f t="shared" si="14"/>
        <v>0</v>
      </c>
      <c r="AK59" s="4">
        <f t="shared" si="9"/>
        <v>5.0000000000000017E-2</v>
      </c>
      <c r="AL59" s="232">
        <f t="shared" si="10"/>
        <v>-1.0258064516129026E-2</v>
      </c>
      <c r="AM59" s="232">
        <f t="shared" si="12"/>
        <v>-2.5709677419355453E-2</v>
      </c>
    </row>
    <row r="60" spans="1:39" x14ac:dyDescent="0.3">
      <c r="A60" s="225">
        <v>75803</v>
      </c>
      <c r="B60" s="225" t="s">
        <v>12</v>
      </c>
      <c r="C60" s="225" t="s">
        <v>81</v>
      </c>
      <c r="D60" s="226">
        <v>38.633333333333333</v>
      </c>
      <c r="E60" s="227">
        <v>434.33333333333331</v>
      </c>
      <c r="F60" s="227">
        <v>332.66666666666669</v>
      </c>
      <c r="G60" s="227">
        <v>298</v>
      </c>
      <c r="H60" s="227">
        <v>219.66666666666666</v>
      </c>
      <c r="I60" s="227">
        <v>131</v>
      </c>
      <c r="J60" s="227">
        <v>101</v>
      </c>
      <c r="K60" s="227">
        <v>59.666666666666664</v>
      </c>
      <c r="L60" s="225">
        <v>33.799999999999997</v>
      </c>
      <c r="M60" s="225">
        <v>41.5</v>
      </c>
      <c r="O60" s="4">
        <f t="shared" si="13"/>
        <v>1</v>
      </c>
      <c r="P60" s="4">
        <f t="shared" si="13"/>
        <v>1</v>
      </c>
      <c r="Q60" s="4">
        <f t="shared" si="13"/>
        <v>1</v>
      </c>
      <c r="R60" s="4">
        <f t="shared" si="13"/>
        <v>1</v>
      </c>
      <c r="S60" s="4">
        <f t="shared" si="13"/>
        <v>1</v>
      </c>
      <c r="T60" s="4">
        <f t="shared" si="13"/>
        <v>1</v>
      </c>
      <c r="V60" s="230">
        <f t="shared" si="1"/>
        <v>0.45</v>
      </c>
      <c r="W60" s="230">
        <f t="shared" si="2"/>
        <v>0.34499999999999997</v>
      </c>
      <c r="X60" s="230">
        <f t="shared" si="3"/>
        <v>0.309</v>
      </c>
      <c r="Y60" s="230">
        <f t="shared" si="4"/>
        <v>0.22800000000000001</v>
      </c>
      <c r="Z60" s="230">
        <f t="shared" si="5"/>
        <v>0.13600000000000001</v>
      </c>
      <c r="AA60" s="230">
        <f t="shared" si="6"/>
        <v>0.105</v>
      </c>
      <c r="AB60" s="230">
        <f t="shared" si="7"/>
        <v>6.2E-2</v>
      </c>
      <c r="AD60" s="4">
        <f t="shared" si="14"/>
        <v>0</v>
      </c>
      <c r="AE60" s="4">
        <f t="shared" si="14"/>
        <v>0</v>
      </c>
      <c r="AF60" s="4">
        <f t="shared" si="14"/>
        <v>0</v>
      </c>
      <c r="AG60" s="4">
        <f t="shared" si="14"/>
        <v>0</v>
      </c>
      <c r="AH60" s="4">
        <f t="shared" si="14"/>
        <v>0</v>
      </c>
      <c r="AI60" s="4">
        <f t="shared" si="14"/>
        <v>0</v>
      </c>
      <c r="AK60" s="4">
        <f t="shared" si="9"/>
        <v>0.10500000000000004</v>
      </c>
      <c r="AL60" s="232">
        <f t="shared" si="10"/>
        <v>4.4741935483870995E-2</v>
      </c>
      <c r="AM60" s="232">
        <f t="shared" si="12"/>
        <v>1.9032258064515542E-2</v>
      </c>
    </row>
    <row r="61" spans="1:39" x14ac:dyDescent="0.3">
      <c r="A61" s="225">
        <v>76399</v>
      </c>
      <c r="B61" s="225" t="s">
        <v>12</v>
      </c>
      <c r="C61" s="225" t="s">
        <v>83</v>
      </c>
      <c r="D61" s="226">
        <v>39.6</v>
      </c>
      <c r="E61" s="227">
        <v>247.66666666666666</v>
      </c>
      <c r="F61" s="227">
        <v>189</v>
      </c>
      <c r="G61" s="227">
        <v>164.33333333333334</v>
      </c>
      <c r="H61" s="227">
        <v>121.33333333333333</v>
      </c>
      <c r="I61" s="227">
        <v>72.333333333333329</v>
      </c>
      <c r="J61" s="227">
        <v>59</v>
      </c>
      <c r="K61" s="227">
        <v>38.333333333333336</v>
      </c>
      <c r="L61" s="225">
        <v>34</v>
      </c>
      <c r="M61" s="225">
        <v>41.9</v>
      </c>
      <c r="O61" s="4">
        <f t="shared" si="13"/>
        <v>1</v>
      </c>
      <c r="P61" s="4">
        <f t="shared" si="13"/>
        <v>1</v>
      </c>
      <c r="Q61" s="4">
        <f t="shared" si="13"/>
        <v>1</v>
      </c>
      <c r="R61" s="4">
        <f t="shared" si="13"/>
        <v>1</v>
      </c>
      <c r="S61" s="4">
        <f t="shared" si="13"/>
        <v>1</v>
      </c>
      <c r="T61" s="4">
        <f t="shared" si="13"/>
        <v>1</v>
      </c>
      <c r="V61" s="230">
        <f t="shared" si="1"/>
        <v>0.251</v>
      </c>
      <c r="W61" s="230">
        <f t="shared" si="2"/>
        <v>0.191</v>
      </c>
      <c r="X61" s="230">
        <f t="shared" si="3"/>
        <v>0.16600000000000001</v>
      </c>
      <c r="Y61" s="230">
        <f t="shared" si="4"/>
        <v>0.123</v>
      </c>
      <c r="Z61" s="230">
        <f t="shared" si="5"/>
        <v>7.3999999999999996E-2</v>
      </c>
      <c r="AA61" s="230">
        <f t="shared" si="6"/>
        <v>0.06</v>
      </c>
      <c r="AB61" s="230">
        <f t="shared" si="7"/>
        <v>3.9E-2</v>
      </c>
      <c r="AD61" s="4">
        <f t="shared" si="14"/>
        <v>0</v>
      </c>
      <c r="AE61" s="4">
        <f t="shared" si="14"/>
        <v>0</v>
      </c>
      <c r="AF61" s="4">
        <f t="shared" si="14"/>
        <v>0</v>
      </c>
      <c r="AG61" s="4">
        <f t="shared" si="14"/>
        <v>0</v>
      </c>
      <c r="AH61" s="4">
        <f t="shared" si="14"/>
        <v>0</v>
      </c>
      <c r="AI61" s="4">
        <f t="shared" si="14"/>
        <v>0</v>
      </c>
      <c r="AK61" s="4">
        <f t="shared" si="9"/>
        <v>0.06</v>
      </c>
      <c r="AL61" s="232">
        <f t="shared" si="10"/>
        <v>-2.5806451612904457E-4</v>
      </c>
      <c r="AM61" s="232">
        <f t="shared" si="12"/>
        <v>1.8774193548386497E-2</v>
      </c>
    </row>
    <row r="62" spans="1:39" x14ac:dyDescent="0.3">
      <c r="A62" s="225">
        <v>76896</v>
      </c>
      <c r="B62" s="225" t="s">
        <v>12</v>
      </c>
      <c r="C62" s="225" t="s">
        <v>83</v>
      </c>
      <c r="D62" s="226">
        <v>39.733333333333341</v>
      </c>
      <c r="E62" s="227">
        <v>161</v>
      </c>
      <c r="F62" s="227">
        <v>114</v>
      </c>
      <c r="G62" s="227">
        <v>92.666666666666671</v>
      </c>
      <c r="H62" s="227">
        <v>63.666666666666664</v>
      </c>
      <c r="I62" s="227">
        <v>36.666666666666664</v>
      </c>
      <c r="J62" s="227">
        <v>30</v>
      </c>
      <c r="K62" s="227">
        <v>22</v>
      </c>
      <c r="L62" s="225">
        <v>34.299999999999997</v>
      </c>
      <c r="M62" s="225">
        <v>41.6</v>
      </c>
      <c r="O62" s="4">
        <f t="shared" si="13"/>
        <v>1</v>
      </c>
      <c r="P62" s="4">
        <f t="shared" si="13"/>
        <v>1</v>
      </c>
      <c r="Q62" s="4">
        <f t="shared" si="13"/>
        <v>1</v>
      </c>
      <c r="R62" s="4">
        <f t="shared" si="13"/>
        <v>1</v>
      </c>
      <c r="S62" s="4">
        <f t="shared" si="13"/>
        <v>1</v>
      </c>
      <c r="T62" s="4">
        <f t="shared" si="13"/>
        <v>1</v>
      </c>
      <c r="V62" s="230">
        <f t="shared" si="1"/>
        <v>0.16300000000000001</v>
      </c>
      <c r="W62" s="230">
        <f t="shared" si="2"/>
        <v>0.115</v>
      </c>
      <c r="X62" s="230">
        <f t="shared" si="3"/>
        <v>9.4E-2</v>
      </c>
      <c r="Y62" s="230">
        <f t="shared" si="4"/>
        <v>6.5000000000000002E-2</v>
      </c>
      <c r="Z62" s="230">
        <f t="shared" si="5"/>
        <v>3.6999999999999998E-2</v>
      </c>
      <c r="AA62" s="230">
        <f t="shared" si="6"/>
        <v>3.1E-2</v>
      </c>
      <c r="AB62" s="230">
        <f t="shared" si="7"/>
        <v>2.3E-2</v>
      </c>
      <c r="AD62" s="4">
        <f t="shared" si="14"/>
        <v>0</v>
      </c>
      <c r="AE62" s="4">
        <f t="shared" si="14"/>
        <v>0</v>
      </c>
      <c r="AF62" s="4">
        <f t="shared" si="14"/>
        <v>0</v>
      </c>
      <c r="AG62" s="4">
        <f t="shared" si="14"/>
        <v>0</v>
      </c>
      <c r="AH62" s="4">
        <f t="shared" si="14"/>
        <v>0</v>
      </c>
      <c r="AI62" s="4">
        <f t="shared" si="14"/>
        <v>0</v>
      </c>
      <c r="AK62" s="4">
        <f t="shared" si="9"/>
        <v>4.8000000000000001E-2</v>
      </c>
      <c r="AL62" s="232">
        <f t="shared" si="10"/>
        <v>-1.2258064516129041E-2</v>
      </c>
      <c r="AM62" s="232">
        <f t="shared" si="12"/>
        <v>6.5161290322574561E-3</v>
      </c>
    </row>
    <row r="63" spans="1:39" x14ac:dyDescent="0.3">
      <c r="A63" s="225">
        <v>77406</v>
      </c>
      <c r="B63" s="225" t="s">
        <v>12</v>
      </c>
      <c r="C63" s="225" t="s">
        <v>83</v>
      </c>
      <c r="D63" s="226">
        <v>39.466666666666669</v>
      </c>
      <c r="E63" s="227">
        <v>151</v>
      </c>
      <c r="F63" s="227">
        <v>104.33333333333333</v>
      </c>
      <c r="G63" s="227">
        <v>85.333333333333329</v>
      </c>
      <c r="H63" s="227">
        <v>60</v>
      </c>
      <c r="I63" s="227">
        <v>34.333333333333336</v>
      </c>
      <c r="J63" s="227">
        <v>28.666666666666668</v>
      </c>
      <c r="K63" s="227">
        <v>20</v>
      </c>
      <c r="L63" s="225">
        <v>34.299999999999997</v>
      </c>
      <c r="M63" s="225">
        <v>41.4</v>
      </c>
      <c r="O63" s="4">
        <f t="shared" si="13"/>
        <v>1</v>
      </c>
      <c r="P63" s="4">
        <f t="shared" si="13"/>
        <v>1</v>
      </c>
      <c r="Q63" s="4">
        <f t="shared" si="13"/>
        <v>1</v>
      </c>
      <c r="R63" s="4">
        <f t="shared" si="13"/>
        <v>1</v>
      </c>
      <c r="S63" s="4">
        <f t="shared" si="13"/>
        <v>1</v>
      </c>
      <c r="T63" s="4">
        <f t="shared" si="13"/>
        <v>1</v>
      </c>
      <c r="V63" s="230">
        <f t="shared" si="1"/>
        <v>0.154</v>
      </c>
      <c r="W63" s="230">
        <f t="shared" si="2"/>
        <v>0.106</v>
      </c>
      <c r="X63" s="230">
        <f t="shared" si="3"/>
        <v>8.6999999999999994E-2</v>
      </c>
      <c r="Y63" s="230">
        <f t="shared" si="4"/>
        <v>6.0999999999999999E-2</v>
      </c>
      <c r="Z63" s="230">
        <f t="shared" si="5"/>
        <v>3.5000000000000003E-2</v>
      </c>
      <c r="AA63" s="230">
        <f t="shared" si="6"/>
        <v>3.0000000000000002E-2</v>
      </c>
      <c r="AB63" s="230">
        <f t="shared" si="7"/>
        <v>2.1000000000000001E-2</v>
      </c>
      <c r="AD63" s="4">
        <f t="shared" si="14"/>
        <v>0</v>
      </c>
      <c r="AE63" s="4">
        <f t="shared" si="14"/>
        <v>0</v>
      </c>
      <c r="AF63" s="4">
        <f t="shared" si="14"/>
        <v>0</v>
      </c>
      <c r="AG63" s="4">
        <f t="shared" si="14"/>
        <v>0</v>
      </c>
      <c r="AH63" s="4">
        <f t="shared" si="14"/>
        <v>0</v>
      </c>
      <c r="AI63" s="4">
        <f t="shared" si="14"/>
        <v>0</v>
      </c>
      <c r="AK63" s="4">
        <f t="shared" si="9"/>
        <v>4.8000000000000001E-2</v>
      </c>
      <c r="AL63" s="232">
        <f t="shared" si="10"/>
        <v>-1.2258064516129041E-2</v>
      </c>
      <c r="AM63" s="232">
        <f t="shared" si="12"/>
        <v>-5.7419354838715853E-3</v>
      </c>
    </row>
    <row r="64" spans="1:39" x14ac:dyDescent="0.3">
      <c r="A64" s="225">
        <v>77900</v>
      </c>
      <c r="B64" s="225" t="s">
        <v>12</v>
      </c>
      <c r="C64" s="225" t="s">
        <v>83</v>
      </c>
      <c r="D64" s="226">
        <v>38.6</v>
      </c>
      <c r="E64" s="227">
        <v>295.66666666666669</v>
      </c>
      <c r="F64" s="227">
        <v>232</v>
      </c>
      <c r="G64" s="227">
        <v>194</v>
      </c>
      <c r="H64" s="227">
        <v>143</v>
      </c>
      <c r="I64" s="227">
        <v>81.333333333333329</v>
      </c>
      <c r="J64" s="227">
        <v>64.666666666666671</v>
      </c>
      <c r="K64" s="227">
        <v>42.333333333333336</v>
      </c>
      <c r="L64" s="225">
        <v>34.4</v>
      </c>
      <c r="M64" s="225">
        <v>41.8</v>
      </c>
      <c r="O64" s="4">
        <f t="shared" si="13"/>
        <v>1</v>
      </c>
      <c r="P64" s="4">
        <f t="shared" si="13"/>
        <v>1</v>
      </c>
      <c r="Q64" s="4">
        <f t="shared" si="13"/>
        <v>1</v>
      </c>
      <c r="R64" s="4">
        <f t="shared" si="13"/>
        <v>1</v>
      </c>
      <c r="S64" s="4">
        <f t="shared" si="13"/>
        <v>1</v>
      </c>
      <c r="T64" s="4">
        <f t="shared" si="13"/>
        <v>1</v>
      </c>
      <c r="V64" s="230">
        <f t="shared" si="1"/>
        <v>0.307</v>
      </c>
      <c r="W64" s="230">
        <f t="shared" si="2"/>
        <v>0.24099999999999999</v>
      </c>
      <c r="X64" s="230">
        <f t="shared" si="3"/>
        <v>0.20200000000000001</v>
      </c>
      <c r="Y64" s="230">
        <f t="shared" si="4"/>
        <v>0.14899999999999999</v>
      </c>
      <c r="Z64" s="230">
        <f t="shared" si="5"/>
        <v>8.5000000000000006E-2</v>
      </c>
      <c r="AA64" s="230">
        <f>+ROUNDUP(((J64*40)/D64)/1000,3)</f>
        <v>6.8000000000000005E-2</v>
      </c>
      <c r="AB64" s="230">
        <f>+ROUNDUP(((K64*40)/D64)/1000,3)</f>
        <v>4.3999999999999997E-2</v>
      </c>
      <c r="AD64" s="4">
        <f t="shared" si="14"/>
        <v>0</v>
      </c>
      <c r="AE64" s="4">
        <f t="shared" si="14"/>
        <v>0</v>
      </c>
      <c r="AF64" s="4">
        <f t="shared" si="14"/>
        <v>0</v>
      </c>
      <c r="AG64" s="4">
        <f t="shared" si="14"/>
        <v>0</v>
      </c>
      <c r="AH64" s="4">
        <f t="shared" si="14"/>
        <v>0</v>
      </c>
      <c r="AI64" s="4">
        <f t="shared" si="14"/>
        <v>0</v>
      </c>
      <c r="AK64" s="4">
        <f t="shared" si="9"/>
        <v>6.6000000000000003E-2</v>
      </c>
      <c r="AL64" s="232">
        <f t="shared" si="10"/>
        <v>5.7419354838709608E-3</v>
      </c>
      <c r="AM64" s="232">
        <f t="shared" si="12"/>
        <v>-6.2450045135165055E-16</v>
      </c>
    </row>
    <row r="66" spans="36:37" x14ac:dyDescent="0.3">
      <c r="AJ66" t="s">
        <v>142</v>
      </c>
      <c r="AK66" s="231">
        <f>AVERAGE(AK3:AK64)</f>
        <v>6.0258064516129042E-2</v>
      </c>
    </row>
  </sheetData>
  <mergeCells count="3">
    <mergeCell ref="A1:M1"/>
    <mergeCell ref="V1:AB1"/>
    <mergeCell ref="AY2:BB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900BB-AEC0-4611-B84E-BE910BE959AC}">
  <dimension ref="A1:AB70"/>
  <sheetViews>
    <sheetView topLeftCell="U1" workbookViewId="0">
      <selection activeCell="B5" sqref="B5"/>
    </sheetView>
  </sheetViews>
  <sheetFormatPr defaultRowHeight="14.4" x14ac:dyDescent="0.3"/>
  <cols>
    <col min="1" max="1" width="7.88671875" bestFit="1" customWidth="1"/>
    <col min="2" max="2" width="13.21875" bestFit="1" customWidth="1"/>
    <col min="3" max="10" width="16" bestFit="1" customWidth="1"/>
    <col min="11" max="17" width="7.88671875" bestFit="1" customWidth="1"/>
    <col min="18" max="18" width="20.33203125" bestFit="1" customWidth="1"/>
    <col min="19" max="19" width="21.44140625" bestFit="1" customWidth="1"/>
    <col min="20" max="20" width="10.5546875" bestFit="1" customWidth="1"/>
    <col min="21" max="21" width="11.5546875" bestFit="1" customWidth="1"/>
    <col min="22" max="22" width="12" bestFit="1" customWidth="1"/>
    <col min="23" max="23" width="23.5546875" bestFit="1" customWidth="1"/>
    <col min="24" max="24" width="23.44140625" bestFit="1" customWidth="1"/>
    <col min="25" max="25" width="24.5546875" bestFit="1" customWidth="1"/>
    <col min="26" max="26" width="24.44140625" bestFit="1" customWidth="1"/>
    <col min="27" max="27" width="25" bestFit="1" customWidth="1"/>
    <col min="28" max="28" width="24.88671875" bestFit="1" customWidth="1"/>
  </cols>
  <sheetData>
    <row r="1" spans="1:28" x14ac:dyDescent="0.3">
      <c r="A1" t="s">
        <v>145</v>
      </c>
      <c r="B1" t="s">
        <v>146</v>
      </c>
      <c r="C1" t="s">
        <v>147</v>
      </c>
      <c r="D1" t="s">
        <v>148</v>
      </c>
      <c r="E1" t="s">
        <v>149</v>
      </c>
      <c r="F1" t="s">
        <v>150</v>
      </c>
      <c r="G1" t="s">
        <v>151</v>
      </c>
      <c r="H1" t="s">
        <v>152</v>
      </c>
      <c r="I1" t="s">
        <v>153</v>
      </c>
      <c r="J1" t="s">
        <v>154</v>
      </c>
      <c r="K1" t="s">
        <v>155</v>
      </c>
      <c r="L1" t="s">
        <v>156</v>
      </c>
      <c r="M1" t="s">
        <v>157</v>
      </c>
      <c r="N1" t="s">
        <v>158</v>
      </c>
      <c r="O1" t="s">
        <v>159</v>
      </c>
      <c r="P1" t="s">
        <v>160</v>
      </c>
      <c r="Q1" t="s">
        <v>161</v>
      </c>
      <c r="R1" t="s">
        <v>162</v>
      </c>
      <c r="S1" t="s">
        <v>163</v>
      </c>
      <c r="T1" t="s">
        <v>164</v>
      </c>
      <c r="U1" t="s">
        <v>165</v>
      </c>
      <c r="V1" t="s">
        <v>166</v>
      </c>
      <c r="W1" t="s">
        <v>167</v>
      </c>
      <c r="X1" t="s">
        <v>168</v>
      </c>
      <c r="Y1" t="s">
        <v>169</v>
      </c>
      <c r="Z1" t="s">
        <v>170</v>
      </c>
      <c r="AA1" t="s">
        <v>171</v>
      </c>
      <c r="AB1" t="s">
        <v>172</v>
      </c>
    </row>
    <row r="2" spans="1:28" x14ac:dyDescent="0.3">
      <c r="A2">
        <f>'Raw data_LHS'!D3*1000</f>
        <v>43633.333333333328</v>
      </c>
      <c r="B2">
        <v>0.56000000000000005</v>
      </c>
      <c r="C2">
        <v>7</v>
      </c>
      <c r="D2">
        <v>0</v>
      </c>
      <c r="E2">
        <v>300</v>
      </c>
      <c r="F2">
        <v>600</v>
      </c>
      <c r="G2">
        <v>900</v>
      </c>
      <c r="H2">
        <v>1200</v>
      </c>
      <c r="I2">
        <v>1500</v>
      </c>
      <c r="J2">
        <v>1800</v>
      </c>
      <c r="K2" s="1">
        <v>0.48099999999999998</v>
      </c>
      <c r="L2" s="1">
        <v>0.38300000000000001</v>
      </c>
      <c r="M2" s="1">
        <v>0.33100000000000002</v>
      </c>
      <c r="N2" s="1">
        <v>0.25600000000000001</v>
      </c>
      <c r="O2" s="1">
        <v>0.159</v>
      </c>
      <c r="P2" s="1">
        <v>0.127</v>
      </c>
      <c r="Q2" s="1">
        <v>2.5000000000000001E-2</v>
      </c>
      <c r="R2" s="1">
        <v>90</v>
      </c>
      <c r="S2" s="1">
        <v>430</v>
      </c>
      <c r="T2" s="1">
        <v>0.35</v>
      </c>
      <c r="U2" s="1">
        <v>0.35</v>
      </c>
      <c r="V2" s="1">
        <v>0.35</v>
      </c>
      <c r="W2" s="1">
        <v>400</v>
      </c>
      <c r="X2" s="1">
        <v>3000</v>
      </c>
      <c r="Y2" s="1">
        <v>100</v>
      </c>
      <c r="Z2" s="1">
        <v>900</v>
      </c>
      <c r="AA2" s="1">
        <v>20</v>
      </c>
      <c r="AB2" s="1">
        <v>250</v>
      </c>
    </row>
    <row r="3" spans="1:28" x14ac:dyDescent="0.3">
      <c r="A3">
        <f>'Raw data_LHS'!D4*1000</f>
        <v>43400</v>
      </c>
      <c r="B3">
        <v>0.56000000000000005</v>
      </c>
      <c r="C3">
        <v>7</v>
      </c>
      <c r="D3">
        <v>0</v>
      </c>
      <c r="E3">
        <v>300</v>
      </c>
      <c r="F3">
        <v>600</v>
      </c>
      <c r="G3">
        <v>900</v>
      </c>
      <c r="H3">
        <v>1200</v>
      </c>
      <c r="I3">
        <v>1500</v>
      </c>
      <c r="J3">
        <v>1800</v>
      </c>
      <c r="K3" s="1">
        <v>0.21199999999999999</v>
      </c>
      <c r="L3" s="1">
        <v>0.16800000000000001</v>
      </c>
      <c r="M3" s="1">
        <v>0.14399999999999999</v>
      </c>
      <c r="N3" s="1">
        <v>0.112</v>
      </c>
      <c r="O3" s="1">
        <v>8.1000000000000003E-2</v>
      </c>
      <c r="P3" s="1">
        <v>7.1000000000000008E-2</v>
      </c>
      <c r="Q3" s="1">
        <v>2.5000000000000001E-2</v>
      </c>
      <c r="R3" s="1">
        <v>90</v>
      </c>
      <c r="S3" s="1">
        <v>430</v>
      </c>
      <c r="T3" s="1">
        <v>0.35</v>
      </c>
      <c r="U3" s="1">
        <v>0.35</v>
      </c>
      <c r="V3" s="1">
        <v>0.35</v>
      </c>
      <c r="W3" s="1">
        <v>400</v>
      </c>
      <c r="X3" s="1">
        <v>3000</v>
      </c>
      <c r="Y3" s="1">
        <v>100</v>
      </c>
      <c r="Z3" s="1">
        <v>900</v>
      </c>
      <c r="AA3" s="1">
        <v>20</v>
      </c>
      <c r="AB3" s="1">
        <v>250</v>
      </c>
    </row>
    <row r="4" spans="1:28" x14ac:dyDescent="0.3">
      <c r="A4">
        <f>'Raw data_LHS'!D5*1000</f>
        <v>43366.666666666664</v>
      </c>
      <c r="B4">
        <v>0.56000000000000005</v>
      </c>
      <c r="C4">
        <v>7</v>
      </c>
      <c r="D4">
        <v>0</v>
      </c>
      <c r="E4">
        <v>300</v>
      </c>
      <c r="F4">
        <v>600</v>
      </c>
      <c r="G4">
        <v>900</v>
      </c>
      <c r="H4">
        <v>1200</v>
      </c>
      <c r="I4">
        <v>1500</v>
      </c>
      <c r="J4">
        <v>1800</v>
      </c>
      <c r="K4" s="1">
        <v>0.377</v>
      </c>
      <c r="L4" s="1">
        <v>0.28699999999999998</v>
      </c>
      <c r="M4" s="1">
        <v>0.23699999999999999</v>
      </c>
      <c r="N4" s="1">
        <v>0.17899999999999999</v>
      </c>
      <c r="O4" s="1">
        <v>0.114</v>
      </c>
      <c r="P4" s="1">
        <v>9.5000000000000001E-2</v>
      </c>
      <c r="Q4" s="1">
        <v>6.8000000000000005E-2</v>
      </c>
      <c r="R4" s="1">
        <v>90</v>
      </c>
      <c r="S4" s="1">
        <v>430</v>
      </c>
      <c r="T4" s="1">
        <v>0.35</v>
      </c>
      <c r="U4" s="1">
        <v>0.35</v>
      </c>
      <c r="V4" s="1">
        <v>0.35</v>
      </c>
      <c r="W4" s="1">
        <v>400</v>
      </c>
      <c r="X4" s="1">
        <v>3000</v>
      </c>
      <c r="Y4" s="1">
        <v>100</v>
      </c>
      <c r="Z4" s="1">
        <v>900</v>
      </c>
      <c r="AA4" s="1">
        <v>20</v>
      </c>
      <c r="AB4" s="1">
        <v>250</v>
      </c>
    </row>
    <row r="5" spans="1:28" x14ac:dyDescent="0.3">
      <c r="A5">
        <f>'Raw data_LHS'!D6*1000</f>
        <v>42199.999999999993</v>
      </c>
      <c r="B5">
        <v>0.56000000000000005</v>
      </c>
      <c r="C5">
        <v>7</v>
      </c>
      <c r="D5">
        <v>0</v>
      </c>
      <c r="E5">
        <v>300</v>
      </c>
      <c r="F5">
        <v>600</v>
      </c>
      <c r="G5">
        <v>900</v>
      </c>
      <c r="H5">
        <v>1200</v>
      </c>
      <c r="I5">
        <v>1500</v>
      </c>
      <c r="J5">
        <v>1800</v>
      </c>
      <c r="K5" s="1">
        <v>0.56799999999999995</v>
      </c>
      <c r="L5" s="1">
        <v>0.44400000000000001</v>
      </c>
      <c r="M5" s="1">
        <v>0.376</v>
      </c>
      <c r="N5" s="1">
        <v>0.27600000000000002</v>
      </c>
      <c r="O5" s="1">
        <v>0.16300000000000001</v>
      </c>
      <c r="P5" s="1">
        <v>0.13200000000000001</v>
      </c>
      <c r="Q5" s="1">
        <v>8.8999999999999996E-2</v>
      </c>
      <c r="R5" s="1">
        <v>90</v>
      </c>
      <c r="S5" s="1">
        <v>430</v>
      </c>
      <c r="T5" s="1">
        <v>0.35</v>
      </c>
      <c r="U5" s="1">
        <v>0.35</v>
      </c>
      <c r="V5" s="1">
        <v>0.35</v>
      </c>
      <c r="W5" s="1">
        <v>400</v>
      </c>
      <c r="X5" s="1">
        <v>3000</v>
      </c>
      <c r="Y5" s="1">
        <v>100</v>
      </c>
      <c r="Z5" s="1">
        <v>900</v>
      </c>
      <c r="AA5" s="1">
        <v>20</v>
      </c>
      <c r="AB5" s="1">
        <v>250</v>
      </c>
    </row>
    <row r="6" spans="1:28" x14ac:dyDescent="0.3">
      <c r="A6">
        <f>'Raw data_LHS'!D7*1000</f>
        <v>42333.333333333336</v>
      </c>
      <c r="B6">
        <v>0.56000000000000005</v>
      </c>
      <c r="C6">
        <v>7</v>
      </c>
      <c r="D6">
        <v>0</v>
      </c>
      <c r="E6">
        <v>300</v>
      </c>
      <c r="F6">
        <v>600</v>
      </c>
      <c r="G6">
        <v>900</v>
      </c>
      <c r="H6">
        <v>1200</v>
      </c>
      <c r="I6">
        <v>1500</v>
      </c>
      <c r="J6">
        <v>1800</v>
      </c>
      <c r="K6" s="1">
        <v>0.437</v>
      </c>
      <c r="L6" s="1">
        <v>0.35199999999999998</v>
      </c>
      <c r="M6" s="1">
        <v>0.312</v>
      </c>
      <c r="N6" s="1">
        <v>0.24399999999999999</v>
      </c>
      <c r="O6" s="1">
        <v>0.16400000000000001</v>
      </c>
      <c r="P6" s="1">
        <v>0.13800000000000001</v>
      </c>
      <c r="Q6" s="1">
        <v>9.7000000000000003E-2</v>
      </c>
      <c r="R6" s="1">
        <v>90</v>
      </c>
      <c r="S6" s="1">
        <v>430</v>
      </c>
      <c r="T6" s="1">
        <v>0.35</v>
      </c>
      <c r="U6" s="1">
        <v>0.35</v>
      </c>
      <c r="V6" s="1">
        <v>0.35</v>
      </c>
      <c r="W6" s="1">
        <v>400</v>
      </c>
      <c r="X6" s="1">
        <v>3000</v>
      </c>
      <c r="Y6" s="1">
        <v>100</v>
      </c>
      <c r="Z6" s="1">
        <v>900</v>
      </c>
      <c r="AA6" s="1">
        <v>20</v>
      </c>
      <c r="AB6" s="1">
        <v>250</v>
      </c>
    </row>
    <row r="7" spans="1:28" x14ac:dyDescent="0.3">
      <c r="A7">
        <f>'Raw data_LHS'!D8*1000</f>
        <v>43066.666666666664</v>
      </c>
      <c r="B7">
        <v>0.56000000000000005</v>
      </c>
      <c r="C7">
        <v>7</v>
      </c>
      <c r="D7">
        <v>0</v>
      </c>
      <c r="E7">
        <v>300</v>
      </c>
      <c r="F7">
        <v>600</v>
      </c>
      <c r="G7">
        <v>900</v>
      </c>
      <c r="H7">
        <v>1200</v>
      </c>
      <c r="I7">
        <v>1500</v>
      </c>
      <c r="J7">
        <v>1800</v>
      </c>
      <c r="K7" s="1">
        <v>0.33700000000000002</v>
      </c>
      <c r="L7" s="1">
        <v>0.27800000000000002</v>
      </c>
      <c r="M7" s="1">
        <v>0.24399999999999999</v>
      </c>
      <c r="N7" s="1">
        <v>0.192</v>
      </c>
      <c r="O7" s="1">
        <v>0.13400000000000001</v>
      </c>
      <c r="P7" s="1">
        <v>0.11600000000000001</v>
      </c>
      <c r="Q7" s="1">
        <v>8.5000000000000006E-2</v>
      </c>
      <c r="R7" s="1">
        <v>90</v>
      </c>
      <c r="S7" s="1">
        <v>450</v>
      </c>
      <c r="T7" s="1">
        <v>0.35</v>
      </c>
      <c r="U7" s="1">
        <v>0.35</v>
      </c>
      <c r="V7" s="1">
        <v>0.35</v>
      </c>
      <c r="W7" s="1">
        <v>400</v>
      </c>
      <c r="X7" s="1">
        <v>3000</v>
      </c>
      <c r="Y7" s="1">
        <v>100</v>
      </c>
      <c r="Z7" s="1">
        <v>900</v>
      </c>
      <c r="AA7" s="1">
        <v>20</v>
      </c>
      <c r="AB7" s="1">
        <v>250</v>
      </c>
    </row>
    <row r="8" spans="1:28" x14ac:dyDescent="0.3">
      <c r="A8">
        <f>'Raw data_LHS'!D9*1000</f>
        <v>43133.333333333336</v>
      </c>
      <c r="B8">
        <v>0.56000000000000005</v>
      </c>
      <c r="C8">
        <v>7</v>
      </c>
      <c r="D8">
        <v>0</v>
      </c>
      <c r="E8">
        <v>300</v>
      </c>
      <c r="F8">
        <v>600</v>
      </c>
      <c r="G8">
        <v>900</v>
      </c>
      <c r="H8">
        <v>1200</v>
      </c>
      <c r="I8">
        <v>1500</v>
      </c>
      <c r="J8">
        <v>1800</v>
      </c>
      <c r="K8" s="1">
        <v>0.36799999999999999</v>
      </c>
      <c r="L8" s="1">
        <v>0.309</v>
      </c>
      <c r="M8" s="1">
        <v>0.28599999999999998</v>
      </c>
      <c r="N8" s="1">
        <v>0.23200000000000001</v>
      </c>
      <c r="O8" s="1">
        <v>0.161</v>
      </c>
      <c r="P8" s="1">
        <v>0.13600000000000001</v>
      </c>
      <c r="Q8" s="1">
        <v>9.5000000000000001E-2</v>
      </c>
      <c r="R8" s="1">
        <v>90</v>
      </c>
      <c r="S8" s="1">
        <v>450</v>
      </c>
      <c r="T8" s="1">
        <v>0.35</v>
      </c>
      <c r="U8" s="1">
        <v>0.35</v>
      </c>
      <c r="V8" s="1">
        <v>0.35</v>
      </c>
      <c r="W8" s="1">
        <v>400</v>
      </c>
      <c r="X8" s="1">
        <v>3000</v>
      </c>
      <c r="Y8" s="1">
        <v>100</v>
      </c>
      <c r="Z8" s="1">
        <v>900</v>
      </c>
      <c r="AA8" s="1">
        <v>20</v>
      </c>
      <c r="AB8" s="1">
        <v>250</v>
      </c>
    </row>
    <row r="9" spans="1:28" x14ac:dyDescent="0.3">
      <c r="A9">
        <f>'Raw data_LHS'!D10*1000</f>
        <v>43833.333333333336</v>
      </c>
      <c r="B9">
        <v>0.56000000000000005</v>
      </c>
      <c r="C9">
        <v>7</v>
      </c>
      <c r="D9">
        <v>0</v>
      </c>
      <c r="E9">
        <v>300</v>
      </c>
      <c r="F9">
        <v>600</v>
      </c>
      <c r="G9">
        <v>900</v>
      </c>
      <c r="H9">
        <v>1200</v>
      </c>
      <c r="I9">
        <v>1500</v>
      </c>
      <c r="J9">
        <v>1800</v>
      </c>
      <c r="K9" s="1">
        <v>0.249</v>
      </c>
      <c r="L9" s="1">
        <v>0.20200000000000001</v>
      </c>
      <c r="M9" s="1">
        <v>0.183</v>
      </c>
      <c r="N9" s="1">
        <v>0.14899999999999999</v>
      </c>
      <c r="O9" s="1">
        <v>0.11</v>
      </c>
      <c r="P9" s="1">
        <v>9.8000000000000004E-2</v>
      </c>
      <c r="Q9" s="1">
        <v>7.3999999999999996E-2</v>
      </c>
      <c r="R9" s="1">
        <v>90</v>
      </c>
      <c r="S9" s="1">
        <v>450</v>
      </c>
      <c r="T9" s="1">
        <v>0.35</v>
      </c>
      <c r="U9" s="1">
        <v>0.35</v>
      </c>
      <c r="V9" s="1">
        <v>0.35</v>
      </c>
      <c r="W9" s="1">
        <v>400</v>
      </c>
      <c r="X9" s="1">
        <v>3000</v>
      </c>
      <c r="Y9" s="1">
        <v>100</v>
      </c>
      <c r="Z9" s="1">
        <v>900</v>
      </c>
      <c r="AA9" s="1">
        <v>20</v>
      </c>
      <c r="AB9" s="1">
        <v>250</v>
      </c>
    </row>
    <row r="10" spans="1:28" x14ac:dyDescent="0.3">
      <c r="A10">
        <f>'Raw data_LHS'!D11*1000</f>
        <v>43166.666666666664</v>
      </c>
      <c r="B10">
        <v>0.56000000000000005</v>
      </c>
      <c r="C10">
        <v>7</v>
      </c>
      <c r="D10">
        <v>0</v>
      </c>
      <c r="E10">
        <v>300</v>
      </c>
      <c r="F10">
        <v>600</v>
      </c>
      <c r="G10">
        <v>900</v>
      </c>
      <c r="H10">
        <v>1200</v>
      </c>
      <c r="I10">
        <v>1500</v>
      </c>
      <c r="J10">
        <v>1800</v>
      </c>
      <c r="K10" s="1">
        <v>0.30299999999999999</v>
      </c>
      <c r="L10" s="1">
        <v>0.255</v>
      </c>
      <c r="M10" s="1">
        <v>0.22600000000000001</v>
      </c>
      <c r="N10" s="1">
        <v>0.17799999999999999</v>
      </c>
      <c r="O10" s="1">
        <v>0.11700000000000001</v>
      </c>
      <c r="P10" s="1">
        <v>9.6000000000000002E-2</v>
      </c>
      <c r="Q10" s="1">
        <v>0.06</v>
      </c>
      <c r="R10" s="1">
        <v>100</v>
      </c>
      <c r="S10" s="1">
        <v>430</v>
      </c>
      <c r="T10" s="1">
        <v>0.35</v>
      </c>
      <c r="U10" s="1">
        <v>0.35</v>
      </c>
      <c r="V10" s="1">
        <v>0.35</v>
      </c>
      <c r="W10" s="1">
        <v>400</v>
      </c>
      <c r="X10" s="1">
        <v>3000</v>
      </c>
      <c r="Y10" s="1">
        <v>100</v>
      </c>
      <c r="Z10" s="1">
        <v>900</v>
      </c>
      <c r="AA10" s="1">
        <v>20</v>
      </c>
      <c r="AB10" s="1">
        <v>250</v>
      </c>
    </row>
    <row r="11" spans="1:28" x14ac:dyDescent="0.3">
      <c r="A11">
        <f>'Raw data_LHS'!D12*1000</f>
        <v>41366.666666666664</v>
      </c>
      <c r="B11">
        <v>0.56000000000000005</v>
      </c>
      <c r="C11">
        <v>7</v>
      </c>
      <c r="D11">
        <v>0</v>
      </c>
      <c r="E11">
        <v>300</v>
      </c>
      <c r="F11">
        <v>600</v>
      </c>
      <c r="G11">
        <v>900</v>
      </c>
      <c r="H11">
        <v>1200</v>
      </c>
      <c r="I11">
        <v>1500</v>
      </c>
      <c r="J11">
        <v>1800</v>
      </c>
      <c r="K11" s="1">
        <v>0.58299999999999996</v>
      </c>
      <c r="L11" s="1">
        <v>0.46300000000000002</v>
      </c>
      <c r="M11" s="1">
        <v>0.38700000000000001</v>
      </c>
      <c r="N11" s="1">
        <v>0.27300000000000002</v>
      </c>
      <c r="O11" s="1">
        <v>0.124</v>
      </c>
      <c r="P11" s="1">
        <v>8.6000000000000007E-2</v>
      </c>
      <c r="Q11" s="1">
        <v>4.1000000000000002E-2</v>
      </c>
      <c r="R11" s="1">
        <v>100</v>
      </c>
      <c r="S11" s="1">
        <v>430</v>
      </c>
      <c r="T11" s="1">
        <v>0.35</v>
      </c>
      <c r="U11" s="1">
        <v>0.35</v>
      </c>
      <c r="V11" s="1">
        <v>0.35</v>
      </c>
      <c r="W11" s="1">
        <v>400</v>
      </c>
      <c r="X11" s="1">
        <v>3000</v>
      </c>
      <c r="Y11" s="1">
        <v>100</v>
      </c>
      <c r="Z11" s="1">
        <v>900</v>
      </c>
      <c r="AA11" s="1">
        <v>20</v>
      </c>
      <c r="AB11" s="1">
        <v>250</v>
      </c>
    </row>
    <row r="12" spans="1:28" x14ac:dyDescent="0.3">
      <c r="A12">
        <f>'Raw data_LHS'!D13*1000</f>
        <v>42400</v>
      </c>
      <c r="B12">
        <v>0.56000000000000005</v>
      </c>
      <c r="C12">
        <v>7</v>
      </c>
      <c r="D12">
        <v>0</v>
      </c>
      <c r="E12">
        <v>300</v>
      </c>
      <c r="F12">
        <v>600</v>
      </c>
      <c r="G12">
        <v>900</v>
      </c>
      <c r="H12">
        <v>1200</v>
      </c>
      <c r="I12">
        <v>1500</v>
      </c>
      <c r="J12">
        <v>1800</v>
      </c>
      <c r="K12" s="1">
        <v>0.35099999999999998</v>
      </c>
      <c r="L12" s="1">
        <v>0.28599999999999998</v>
      </c>
      <c r="M12" s="1">
        <v>0.249</v>
      </c>
      <c r="N12" s="1">
        <v>0.193</v>
      </c>
      <c r="O12" s="1">
        <v>0.11600000000000001</v>
      </c>
      <c r="P12" s="1">
        <v>9.4E-2</v>
      </c>
      <c r="Q12" s="1">
        <v>6.2E-2</v>
      </c>
      <c r="R12" s="1">
        <v>100</v>
      </c>
      <c r="S12" s="1">
        <v>430</v>
      </c>
      <c r="T12" s="1">
        <v>0.35</v>
      </c>
      <c r="U12" s="1">
        <v>0.35</v>
      </c>
      <c r="V12" s="1">
        <v>0.35</v>
      </c>
      <c r="W12" s="1">
        <v>400</v>
      </c>
      <c r="X12" s="1">
        <v>3000</v>
      </c>
      <c r="Y12" s="1">
        <v>100</v>
      </c>
      <c r="Z12" s="1">
        <v>900</v>
      </c>
      <c r="AA12" s="1">
        <v>20</v>
      </c>
      <c r="AB12" s="1">
        <v>250</v>
      </c>
    </row>
    <row r="13" spans="1:28" x14ac:dyDescent="0.3">
      <c r="A13">
        <f>'Raw data_LHS'!D14*1000</f>
        <v>43699.999999999993</v>
      </c>
      <c r="B13">
        <v>0.56000000000000005</v>
      </c>
      <c r="C13">
        <v>7</v>
      </c>
      <c r="D13">
        <v>0</v>
      </c>
      <c r="E13">
        <v>300</v>
      </c>
      <c r="F13">
        <v>600</v>
      </c>
      <c r="G13">
        <v>900</v>
      </c>
      <c r="H13">
        <v>1200</v>
      </c>
      <c r="I13">
        <v>1500</v>
      </c>
      <c r="J13">
        <v>1800</v>
      </c>
      <c r="K13" s="1">
        <v>0.17399999999999999</v>
      </c>
      <c r="L13" s="1">
        <v>0.14199999999999999</v>
      </c>
      <c r="M13" s="1">
        <v>0.126</v>
      </c>
      <c r="N13" s="1">
        <v>0.10100000000000001</v>
      </c>
      <c r="O13" s="1">
        <v>6.8000000000000005E-2</v>
      </c>
      <c r="P13" s="1">
        <v>5.6000000000000001E-2</v>
      </c>
      <c r="Q13" s="1">
        <v>3.7999999999999999E-2</v>
      </c>
      <c r="R13" s="1">
        <v>100</v>
      </c>
      <c r="S13" s="1">
        <v>430</v>
      </c>
      <c r="T13" s="1">
        <v>0.35</v>
      </c>
      <c r="U13" s="1">
        <v>0.35</v>
      </c>
      <c r="V13" s="1">
        <v>0.35</v>
      </c>
      <c r="W13" s="1">
        <v>400</v>
      </c>
      <c r="X13" s="1">
        <v>3000</v>
      </c>
      <c r="Y13" s="1">
        <v>100</v>
      </c>
      <c r="Z13" s="1">
        <v>900</v>
      </c>
      <c r="AA13" s="1">
        <v>20</v>
      </c>
      <c r="AB13" s="1">
        <v>250</v>
      </c>
    </row>
    <row r="14" spans="1:28" x14ac:dyDescent="0.3">
      <c r="A14">
        <f>'Raw data_LHS'!D15*1000</f>
        <v>42866.666666666664</v>
      </c>
      <c r="B14">
        <v>0.56000000000000005</v>
      </c>
      <c r="C14">
        <v>7</v>
      </c>
      <c r="D14">
        <v>0</v>
      </c>
      <c r="E14">
        <v>300</v>
      </c>
      <c r="F14">
        <v>600</v>
      </c>
      <c r="G14">
        <v>900</v>
      </c>
      <c r="H14">
        <v>1200</v>
      </c>
      <c r="I14">
        <v>1500</v>
      </c>
      <c r="J14">
        <v>1800</v>
      </c>
      <c r="K14" s="1">
        <v>0.219</v>
      </c>
      <c r="L14" s="1">
        <v>0.17799999999999999</v>
      </c>
      <c r="M14" s="1">
        <v>0.16</v>
      </c>
      <c r="N14" s="1">
        <v>0.127</v>
      </c>
      <c r="O14" s="1">
        <v>8.5000000000000006E-2</v>
      </c>
      <c r="P14" s="1">
        <v>7.1999999999999995E-2</v>
      </c>
      <c r="Q14" s="1">
        <v>5.1000000000000004E-2</v>
      </c>
      <c r="R14" s="1">
        <v>100</v>
      </c>
      <c r="S14" s="1">
        <v>430</v>
      </c>
      <c r="T14" s="1">
        <v>0.35</v>
      </c>
      <c r="U14" s="1">
        <v>0.35</v>
      </c>
      <c r="V14" s="1">
        <v>0.35</v>
      </c>
      <c r="W14" s="1">
        <v>400</v>
      </c>
      <c r="X14" s="1">
        <v>3000</v>
      </c>
      <c r="Y14" s="1">
        <v>100</v>
      </c>
      <c r="Z14" s="1">
        <v>900</v>
      </c>
      <c r="AA14" s="1">
        <v>20</v>
      </c>
      <c r="AB14" s="1">
        <v>250</v>
      </c>
    </row>
    <row r="15" spans="1:28" x14ac:dyDescent="0.3">
      <c r="A15">
        <f>'Raw data_LHS'!D16*1000</f>
        <v>43500</v>
      </c>
      <c r="B15">
        <v>0.56000000000000005</v>
      </c>
      <c r="C15">
        <v>7</v>
      </c>
      <c r="D15">
        <v>0</v>
      </c>
      <c r="E15">
        <v>300</v>
      </c>
      <c r="F15">
        <v>600</v>
      </c>
      <c r="G15">
        <v>900</v>
      </c>
      <c r="H15">
        <v>1200</v>
      </c>
      <c r="I15">
        <v>1500</v>
      </c>
      <c r="J15">
        <v>1800</v>
      </c>
      <c r="K15" s="1">
        <v>0.104</v>
      </c>
      <c r="L15" s="1">
        <v>8.4000000000000005E-2</v>
      </c>
      <c r="M15" s="1">
        <v>7.3999999999999996E-2</v>
      </c>
      <c r="N15" s="1">
        <v>6.4000000000000001E-2</v>
      </c>
      <c r="O15" s="1">
        <v>0.05</v>
      </c>
      <c r="P15" s="1">
        <v>4.4999999999999998E-2</v>
      </c>
      <c r="Q15" s="1">
        <v>3.6000000000000004E-2</v>
      </c>
      <c r="R15" s="1">
        <v>100</v>
      </c>
      <c r="S15" s="1">
        <v>430</v>
      </c>
      <c r="T15" s="1">
        <v>0.35</v>
      </c>
      <c r="U15" s="1">
        <v>0.35</v>
      </c>
      <c r="V15" s="1">
        <v>0.35</v>
      </c>
      <c r="W15" s="1">
        <v>400</v>
      </c>
      <c r="X15" s="1">
        <v>3000</v>
      </c>
      <c r="Y15" s="1">
        <v>100</v>
      </c>
      <c r="Z15" s="1">
        <v>900</v>
      </c>
      <c r="AA15" s="1">
        <v>20</v>
      </c>
      <c r="AB15" s="1">
        <v>250</v>
      </c>
    </row>
    <row r="16" spans="1:28" x14ac:dyDescent="0.3">
      <c r="A16">
        <f>'Raw data_LHS'!D17*1000</f>
        <v>42966.666666666664</v>
      </c>
      <c r="B16">
        <v>0.56000000000000005</v>
      </c>
      <c r="C16">
        <v>7</v>
      </c>
      <c r="D16">
        <v>0</v>
      </c>
      <c r="E16">
        <v>300</v>
      </c>
      <c r="F16">
        <v>600</v>
      </c>
      <c r="G16">
        <v>900</v>
      </c>
      <c r="H16">
        <v>1200</v>
      </c>
      <c r="I16">
        <v>1500</v>
      </c>
      <c r="J16">
        <v>1800</v>
      </c>
      <c r="K16" s="1">
        <v>0.20300000000000001</v>
      </c>
      <c r="L16" s="1">
        <v>0.16500000000000001</v>
      </c>
      <c r="M16" s="1">
        <v>0.14599999999999999</v>
      </c>
      <c r="N16" s="1">
        <v>0.115</v>
      </c>
      <c r="O16" s="1">
        <v>7.6999999999999999E-2</v>
      </c>
      <c r="P16" s="1">
        <v>6.6000000000000003E-2</v>
      </c>
      <c r="Q16" s="1">
        <v>4.7E-2</v>
      </c>
      <c r="R16" s="1">
        <v>100</v>
      </c>
      <c r="S16" s="1">
        <v>430</v>
      </c>
      <c r="T16" s="1">
        <v>0.35</v>
      </c>
      <c r="U16" s="1">
        <v>0.35</v>
      </c>
      <c r="V16" s="1">
        <v>0.35</v>
      </c>
      <c r="W16" s="1">
        <v>400</v>
      </c>
      <c r="X16" s="1">
        <v>3000</v>
      </c>
      <c r="Y16" s="1">
        <v>100</v>
      </c>
      <c r="Z16" s="1">
        <v>900</v>
      </c>
      <c r="AA16" s="1">
        <v>20</v>
      </c>
      <c r="AB16" s="1">
        <v>250</v>
      </c>
    </row>
    <row r="17" spans="1:28" x14ac:dyDescent="0.3">
      <c r="A17">
        <f>'Raw data_LHS'!D18*1000</f>
        <v>43166.666666666664</v>
      </c>
      <c r="B17">
        <v>0.56000000000000005</v>
      </c>
      <c r="C17">
        <v>7</v>
      </c>
      <c r="D17">
        <v>0</v>
      </c>
      <c r="E17">
        <v>300</v>
      </c>
      <c r="F17">
        <v>600</v>
      </c>
      <c r="G17">
        <v>900</v>
      </c>
      <c r="H17">
        <v>1200</v>
      </c>
      <c r="I17">
        <v>1500</v>
      </c>
      <c r="J17">
        <v>1800</v>
      </c>
      <c r="K17" s="1">
        <v>8.1000000000000003E-2</v>
      </c>
      <c r="L17" s="1">
        <v>6.0999999999999999E-2</v>
      </c>
      <c r="M17" s="1">
        <v>5.6000000000000001E-2</v>
      </c>
      <c r="N17" s="1">
        <v>4.9000000000000002E-2</v>
      </c>
      <c r="O17" s="1">
        <v>3.6999999999999998E-2</v>
      </c>
      <c r="P17" s="1">
        <v>3.3000000000000002E-2</v>
      </c>
      <c r="Q17" s="1">
        <v>2.2000000000000002E-2</v>
      </c>
      <c r="R17" s="1">
        <v>100</v>
      </c>
      <c r="S17" s="1">
        <v>430</v>
      </c>
      <c r="T17" s="1">
        <v>0.35</v>
      </c>
      <c r="U17" s="1">
        <v>0.35</v>
      </c>
      <c r="V17" s="1">
        <v>0.35</v>
      </c>
      <c r="W17" s="1">
        <v>400</v>
      </c>
      <c r="X17" s="1">
        <v>3000</v>
      </c>
      <c r="Y17" s="1">
        <v>100</v>
      </c>
      <c r="Z17" s="1">
        <v>900</v>
      </c>
      <c r="AA17" s="1">
        <v>20</v>
      </c>
      <c r="AB17" s="1">
        <v>250</v>
      </c>
    </row>
    <row r="18" spans="1:28" x14ac:dyDescent="0.3">
      <c r="A18">
        <f>'Raw data_LHS'!D19*1000</f>
        <v>43066.666666666664</v>
      </c>
      <c r="B18">
        <v>0.56000000000000005</v>
      </c>
      <c r="C18">
        <v>7</v>
      </c>
      <c r="D18">
        <v>0</v>
      </c>
      <c r="E18">
        <v>300</v>
      </c>
      <c r="F18">
        <v>600</v>
      </c>
      <c r="G18">
        <v>900</v>
      </c>
      <c r="H18">
        <v>1200</v>
      </c>
      <c r="I18">
        <v>1500</v>
      </c>
      <c r="J18">
        <v>1800</v>
      </c>
      <c r="K18" s="1">
        <v>0.316</v>
      </c>
      <c r="L18" s="1">
        <v>0.252</v>
      </c>
      <c r="M18" s="1">
        <v>0.21199999999999999</v>
      </c>
      <c r="N18" s="1">
        <v>0.157</v>
      </c>
      <c r="O18" s="1">
        <v>8.8999999999999996E-2</v>
      </c>
      <c r="P18" s="1">
        <v>7.0000000000000007E-2</v>
      </c>
      <c r="Q18" s="1">
        <v>4.3999999999999997E-2</v>
      </c>
      <c r="R18" s="1">
        <v>100</v>
      </c>
      <c r="S18" s="1">
        <v>430</v>
      </c>
      <c r="T18" s="1">
        <v>0.35</v>
      </c>
      <c r="U18" s="1">
        <v>0.35</v>
      </c>
      <c r="V18" s="1">
        <v>0.35</v>
      </c>
      <c r="W18" s="1">
        <v>400</v>
      </c>
      <c r="X18" s="1">
        <v>3000</v>
      </c>
      <c r="Y18" s="1">
        <v>100</v>
      </c>
      <c r="Z18" s="1">
        <v>900</v>
      </c>
      <c r="AA18" s="1">
        <v>20</v>
      </c>
      <c r="AB18" s="1">
        <v>250</v>
      </c>
    </row>
    <row r="19" spans="1:28" x14ac:dyDescent="0.3">
      <c r="A19">
        <f>'Raw data_LHS'!D20*1000</f>
        <v>43866.666666666664</v>
      </c>
      <c r="B19">
        <v>0.56000000000000005</v>
      </c>
      <c r="C19">
        <v>7</v>
      </c>
      <c r="D19">
        <v>0</v>
      </c>
      <c r="E19">
        <v>300</v>
      </c>
      <c r="F19">
        <v>600</v>
      </c>
      <c r="G19">
        <v>900</v>
      </c>
      <c r="H19">
        <v>1200</v>
      </c>
      <c r="I19">
        <v>1500</v>
      </c>
      <c r="J19">
        <v>1800</v>
      </c>
      <c r="K19" s="1">
        <v>9.7000000000000003E-2</v>
      </c>
      <c r="L19" s="1">
        <v>0.08</v>
      </c>
      <c r="M19" s="1">
        <v>7.4999999999999997E-2</v>
      </c>
      <c r="N19" s="1">
        <v>6.6000000000000003E-2</v>
      </c>
      <c r="O19" s="1">
        <v>5.1999999999999998E-2</v>
      </c>
      <c r="P19" s="1">
        <v>4.8000000000000001E-2</v>
      </c>
      <c r="Q19" s="1">
        <v>3.6000000000000004E-2</v>
      </c>
      <c r="R19" s="1">
        <v>100</v>
      </c>
      <c r="S19" s="1">
        <v>430</v>
      </c>
      <c r="T19" s="1">
        <v>0.35</v>
      </c>
      <c r="U19" s="1">
        <v>0.35</v>
      </c>
      <c r="V19" s="1">
        <v>0.35</v>
      </c>
      <c r="W19" s="1">
        <v>400</v>
      </c>
      <c r="X19" s="1">
        <v>3000</v>
      </c>
      <c r="Y19" s="1">
        <v>100</v>
      </c>
      <c r="Z19" s="1">
        <v>900</v>
      </c>
      <c r="AA19" s="1">
        <v>20</v>
      </c>
      <c r="AB19" s="1">
        <v>250</v>
      </c>
    </row>
    <row r="20" spans="1:28" x14ac:dyDescent="0.3">
      <c r="A20">
        <f>'Raw data_LHS'!D21*1000</f>
        <v>43566.666666666664</v>
      </c>
      <c r="B20">
        <v>0.56000000000000005</v>
      </c>
      <c r="C20">
        <v>7</v>
      </c>
      <c r="D20">
        <v>0</v>
      </c>
      <c r="E20">
        <v>300</v>
      </c>
      <c r="F20">
        <v>600</v>
      </c>
      <c r="G20">
        <v>900</v>
      </c>
      <c r="H20">
        <v>1200</v>
      </c>
      <c r="I20">
        <v>1500</v>
      </c>
      <c r="J20">
        <v>1800</v>
      </c>
      <c r="K20" s="1">
        <v>0.26</v>
      </c>
      <c r="L20" s="1">
        <v>0.19900000000000001</v>
      </c>
      <c r="M20" s="1">
        <v>0.17599999999999999</v>
      </c>
      <c r="N20" s="1">
        <v>0.13400000000000001</v>
      </c>
      <c r="O20" s="1">
        <v>7.9000000000000001E-2</v>
      </c>
      <c r="P20" s="1">
        <v>6.4000000000000001E-2</v>
      </c>
      <c r="Q20" s="1">
        <v>4.3000000000000003E-2</v>
      </c>
      <c r="R20" s="1">
        <v>100</v>
      </c>
      <c r="S20" s="1">
        <v>430</v>
      </c>
      <c r="T20" s="1">
        <v>0.35</v>
      </c>
      <c r="U20" s="1">
        <v>0.35</v>
      </c>
      <c r="V20" s="1">
        <v>0.35</v>
      </c>
      <c r="W20" s="1">
        <v>400</v>
      </c>
      <c r="X20" s="1">
        <v>3000</v>
      </c>
      <c r="Y20" s="1">
        <v>100</v>
      </c>
      <c r="Z20" s="1">
        <v>900</v>
      </c>
      <c r="AA20" s="1">
        <v>20</v>
      </c>
      <c r="AB20" s="1">
        <v>250</v>
      </c>
    </row>
    <row r="21" spans="1:28" x14ac:dyDescent="0.3">
      <c r="A21">
        <f>'Raw data_LHS'!D22*1000</f>
        <v>43566.666666666664</v>
      </c>
      <c r="B21">
        <v>0.56000000000000005</v>
      </c>
      <c r="C21">
        <v>7</v>
      </c>
      <c r="D21">
        <v>0</v>
      </c>
      <c r="E21">
        <v>300</v>
      </c>
      <c r="F21">
        <v>600</v>
      </c>
      <c r="G21">
        <v>900</v>
      </c>
      <c r="H21">
        <v>1200</v>
      </c>
      <c r="I21">
        <v>1500</v>
      </c>
      <c r="J21">
        <v>1800</v>
      </c>
      <c r="K21" s="1">
        <v>7.8E-2</v>
      </c>
      <c r="L21" s="1">
        <v>6.4000000000000001E-2</v>
      </c>
      <c r="M21" s="1">
        <v>5.6000000000000001E-2</v>
      </c>
      <c r="N21" s="1">
        <v>0.05</v>
      </c>
      <c r="O21" s="1">
        <v>3.9E-2</v>
      </c>
      <c r="P21" s="1">
        <v>3.6999999999999998E-2</v>
      </c>
      <c r="Q21" s="1">
        <v>2.8000000000000001E-2</v>
      </c>
      <c r="R21" s="1">
        <v>90</v>
      </c>
      <c r="S21" s="1">
        <v>460</v>
      </c>
      <c r="T21" s="1">
        <v>0.35</v>
      </c>
      <c r="U21" s="1">
        <v>0.35</v>
      </c>
      <c r="V21" s="1">
        <v>0.35</v>
      </c>
      <c r="W21" s="1">
        <v>400</v>
      </c>
      <c r="X21" s="1">
        <v>3000</v>
      </c>
      <c r="Y21" s="1">
        <v>100</v>
      </c>
      <c r="Z21" s="1">
        <v>900</v>
      </c>
      <c r="AA21" s="1">
        <v>20</v>
      </c>
      <c r="AB21" s="1">
        <v>250</v>
      </c>
    </row>
    <row r="22" spans="1:28" x14ac:dyDescent="0.3">
      <c r="A22">
        <f>'Raw data_LHS'!D23*1000</f>
        <v>43566.666666666664</v>
      </c>
      <c r="B22">
        <v>0.56000000000000005</v>
      </c>
      <c r="C22">
        <v>7</v>
      </c>
      <c r="D22">
        <v>0</v>
      </c>
      <c r="E22">
        <v>300</v>
      </c>
      <c r="F22">
        <v>600</v>
      </c>
      <c r="G22">
        <v>900</v>
      </c>
      <c r="H22">
        <v>1200</v>
      </c>
      <c r="I22">
        <v>1500</v>
      </c>
      <c r="J22">
        <v>1800</v>
      </c>
      <c r="K22" s="1">
        <v>7.9000000000000001E-2</v>
      </c>
      <c r="L22" s="1">
        <v>6.0999999999999999E-2</v>
      </c>
      <c r="M22" s="1">
        <v>5.6000000000000001E-2</v>
      </c>
      <c r="N22" s="1">
        <v>4.8000000000000001E-2</v>
      </c>
      <c r="O22" s="1">
        <v>3.6000000000000004E-2</v>
      </c>
      <c r="P22" s="1">
        <v>3.3000000000000002E-2</v>
      </c>
      <c r="Q22" s="1">
        <v>2.7E-2</v>
      </c>
      <c r="R22" s="1">
        <v>90</v>
      </c>
      <c r="S22" s="1">
        <v>460</v>
      </c>
      <c r="T22" s="1">
        <v>0.35</v>
      </c>
      <c r="U22" s="1">
        <v>0.35</v>
      </c>
      <c r="V22" s="1">
        <v>0.35</v>
      </c>
      <c r="W22" s="1">
        <v>400</v>
      </c>
      <c r="X22" s="1">
        <v>3000</v>
      </c>
      <c r="Y22" s="1">
        <v>100</v>
      </c>
      <c r="Z22" s="1">
        <v>900</v>
      </c>
      <c r="AA22" s="1">
        <v>20</v>
      </c>
      <c r="AB22" s="1">
        <v>250</v>
      </c>
    </row>
    <row r="23" spans="1:28" x14ac:dyDescent="0.3">
      <c r="A23">
        <f>'Raw data_LHS'!D24*1000</f>
        <v>43033.333333333336</v>
      </c>
      <c r="B23">
        <v>0.56000000000000005</v>
      </c>
      <c r="C23">
        <v>7</v>
      </c>
      <c r="D23">
        <v>0</v>
      </c>
      <c r="E23">
        <v>300</v>
      </c>
      <c r="F23">
        <v>600</v>
      </c>
      <c r="G23">
        <v>900</v>
      </c>
      <c r="H23">
        <v>1200</v>
      </c>
      <c r="I23">
        <v>1500</v>
      </c>
      <c r="J23">
        <v>1800</v>
      </c>
      <c r="K23" s="1">
        <v>0.35699999999999998</v>
      </c>
      <c r="L23" s="1">
        <v>0.29499999999999998</v>
      </c>
      <c r="M23" s="1">
        <v>0.25900000000000001</v>
      </c>
      <c r="N23" s="1">
        <v>0.193</v>
      </c>
      <c r="O23" s="1">
        <v>0.108</v>
      </c>
      <c r="P23" s="1">
        <v>8.3000000000000004E-2</v>
      </c>
      <c r="Q23" s="1">
        <v>4.8000000000000001E-2</v>
      </c>
      <c r="R23" s="1">
        <v>90</v>
      </c>
      <c r="S23" s="1">
        <v>460</v>
      </c>
      <c r="T23" s="1">
        <v>0.35</v>
      </c>
      <c r="U23" s="1">
        <v>0.35</v>
      </c>
      <c r="V23" s="1">
        <v>0.35</v>
      </c>
      <c r="W23" s="1">
        <v>400</v>
      </c>
      <c r="X23" s="1">
        <v>3000</v>
      </c>
      <c r="Y23" s="1">
        <v>100</v>
      </c>
      <c r="Z23" s="1">
        <v>900</v>
      </c>
      <c r="AA23" s="1">
        <v>20</v>
      </c>
      <c r="AB23" s="1">
        <v>250</v>
      </c>
    </row>
    <row r="24" spans="1:28" x14ac:dyDescent="0.3">
      <c r="A24">
        <f>'Raw data_LHS'!D25*1000</f>
        <v>43100</v>
      </c>
      <c r="B24">
        <v>0.56000000000000005</v>
      </c>
      <c r="C24">
        <v>7</v>
      </c>
      <c r="D24">
        <v>0</v>
      </c>
      <c r="E24">
        <v>300</v>
      </c>
      <c r="F24">
        <v>600</v>
      </c>
      <c r="G24">
        <v>900</v>
      </c>
      <c r="H24">
        <v>1200</v>
      </c>
      <c r="I24">
        <v>1500</v>
      </c>
      <c r="J24">
        <v>1800</v>
      </c>
      <c r="K24" s="1">
        <v>0.497</v>
      </c>
      <c r="L24" s="1">
        <v>0.39600000000000002</v>
      </c>
      <c r="M24" s="1">
        <v>0.35499999999999998</v>
      </c>
      <c r="N24" s="1">
        <v>0.27800000000000002</v>
      </c>
      <c r="O24" s="1">
        <v>0.16700000000000001</v>
      </c>
      <c r="P24" s="1">
        <v>0.13400000000000001</v>
      </c>
      <c r="Q24" s="1">
        <v>8.3000000000000004E-2</v>
      </c>
      <c r="R24" s="1">
        <v>100</v>
      </c>
      <c r="S24" s="1">
        <v>430</v>
      </c>
      <c r="T24" s="1">
        <v>0.35</v>
      </c>
      <c r="U24" s="1">
        <v>0.35</v>
      </c>
      <c r="V24" s="1">
        <v>0.35</v>
      </c>
      <c r="W24" s="1">
        <v>400</v>
      </c>
      <c r="X24" s="1">
        <v>3000</v>
      </c>
      <c r="Y24" s="1">
        <v>100</v>
      </c>
      <c r="Z24" s="1">
        <v>900</v>
      </c>
      <c r="AA24" s="1">
        <v>20</v>
      </c>
      <c r="AB24" s="1">
        <v>250</v>
      </c>
    </row>
    <row r="25" spans="1:28" x14ac:dyDescent="0.3">
      <c r="A25">
        <f>'Raw data_LHS'!D26*1000</f>
        <v>41400</v>
      </c>
      <c r="B25">
        <v>0.56000000000000005</v>
      </c>
      <c r="C25">
        <v>7</v>
      </c>
      <c r="D25">
        <v>0</v>
      </c>
      <c r="E25">
        <v>300</v>
      </c>
      <c r="F25">
        <v>600</v>
      </c>
      <c r="G25">
        <v>900</v>
      </c>
      <c r="H25">
        <v>1200</v>
      </c>
      <c r="I25">
        <v>1500</v>
      </c>
      <c r="J25">
        <v>1800</v>
      </c>
      <c r="K25" s="1">
        <v>0.58399999999999996</v>
      </c>
      <c r="L25" s="1">
        <v>0.47499999999999998</v>
      </c>
      <c r="M25" s="1">
        <v>0.40200000000000002</v>
      </c>
      <c r="N25" s="1">
        <v>0.29799999999999999</v>
      </c>
      <c r="O25" s="1">
        <v>0.16700000000000001</v>
      </c>
      <c r="P25" s="1">
        <v>0.13100000000000001</v>
      </c>
      <c r="Q25" s="1">
        <v>7.6999999999999999E-2</v>
      </c>
      <c r="R25" s="1">
        <v>100</v>
      </c>
      <c r="S25" s="1">
        <v>430</v>
      </c>
      <c r="T25" s="1">
        <v>0.35</v>
      </c>
      <c r="U25" s="1">
        <v>0.35</v>
      </c>
      <c r="V25" s="1">
        <v>0.35</v>
      </c>
      <c r="W25" s="1">
        <v>400</v>
      </c>
      <c r="X25" s="1">
        <v>3000</v>
      </c>
      <c r="Y25" s="1">
        <v>100</v>
      </c>
      <c r="Z25" s="1">
        <v>900</v>
      </c>
      <c r="AA25" s="1">
        <v>20</v>
      </c>
      <c r="AB25" s="1">
        <v>250</v>
      </c>
    </row>
    <row r="26" spans="1:28" x14ac:dyDescent="0.3">
      <c r="A26">
        <f>'Raw data_LHS'!D27*1000</f>
        <v>42533.333333333328</v>
      </c>
      <c r="B26">
        <v>0.56000000000000005</v>
      </c>
      <c r="C26">
        <v>7</v>
      </c>
      <c r="D26">
        <v>0</v>
      </c>
      <c r="E26">
        <v>300</v>
      </c>
      <c r="F26">
        <v>600</v>
      </c>
      <c r="G26">
        <v>900</v>
      </c>
      <c r="H26">
        <v>1200</v>
      </c>
      <c r="I26">
        <v>1500</v>
      </c>
      <c r="J26">
        <v>1800</v>
      </c>
      <c r="K26" s="1">
        <v>0.38500000000000001</v>
      </c>
      <c r="L26" s="1">
        <v>0.315</v>
      </c>
      <c r="M26" s="1">
        <v>0.26500000000000001</v>
      </c>
      <c r="N26" s="1">
        <v>0.19600000000000001</v>
      </c>
      <c r="O26" s="1">
        <v>0.113</v>
      </c>
      <c r="P26" s="1">
        <v>8.7999999999999995E-2</v>
      </c>
      <c r="Q26" s="1">
        <v>5.5E-2</v>
      </c>
      <c r="R26" s="1">
        <v>100</v>
      </c>
      <c r="S26" s="1">
        <v>430</v>
      </c>
      <c r="T26" s="1">
        <v>0.35</v>
      </c>
      <c r="U26" s="1">
        <v>0.35</v>
      </c>
      <c r="V26" s="1">
        <v>0.35</v>
      </c>
      <c r="W26" s="1">
        <v>400</v>
      </c>
      <c r="X26" s="1">
        <v>3000</v>
      </c>
      <c r="Y26" s="1">
        <v>100</v>
      </c>
      <c r="Z26" s="1">
        <v>900</v>
      </c>
      <c r="AA26" s="1">
        <v>20</v>
      </c>
      <c r="AB26" s="1">
        <v>250</v>
      </c>
    </row>
    <row r="27" spans="1:28" x14ac:dyDescent="0.3">
      <c r="A27">
        <f>'Raw data_LHS'!D28*1000</f>
        <v>40666.666666666664</v>
      </c>
      <c r="B27">
        <v>0.56000000000000005</v>
      </c>
      <c r="C27">
        <v>7</v>
      </c>
      <c r="D27">
        <v>0</v>
      </c>
      <c r="E27">
        <v>300</v>
      </c>
      <c r="F27">
        <v>600</v>
      </c>
      <c r="G27">
        <v>900</v>
      </c>
      <c r="H27">
        <v>1200</v>
      </c>
      <c r="I27">
        <v>1500</v>
      </c>
      <c r="J27">
        <v>1800</v>
      </c>
      <c r="K27" s="1">
        <v>0.74099999999999999</v>
      </c>
      <c r="L27" s="1">
        <v>0.60199999999999998</v>
      </c>
      <c r="M27" s="1">
        <v>0.48699999999999999</v>
      </c>
      <c r="N27" s="1">
        <v>0.34100000000000003</v>
      </c>
      <c r="O27" s="1">
        <v>0.17799999999999999</v>
      </c>
      <c r="P27" s="1">
        <v>0.14000000000000001</v>
      </c>
      <c r="Q27" s="1">
        <v>8.4000000000000005E-2</v>
      </c>
      <c r="R27" s="1">
        <v>100</v>
      </c>
      <c r="S27" s="1">
        <v>430</v>
      </c>
      <c r="T27" s="1">
        <v>0.35</v>
      </c>
      <c r="U27" s="1">
        <v>0.35</v>
      </c>
      <c r="V27" s="1">
        <v>0.35</v>
      </c>
      <c r="W27" s="1">
        <v>400</v>
      </c>
      <c r="X27" s="1">
        <v>3000</v>
      </c>
      <c r="Y27" s="1">
        <v>100</v>
      </c>
      <c r="Z27" s="1">
        <v>900</v>
      </c>
      <c r="AA27" s="1">
        <v>20</v>
      </c>
      <c r="AB27" s="1">
        <v>250</v>
      </c>
    </row>
    <row r="28" spans="1:28" x14ac:dyDescent="0.3">
      <c r="A28">
        <f>'Raw data_LHS'!D29*1000</f>
        <v>43600</v>
      </c>
      <c r="B28">
        <v>0.56000000000000005</v>
      </c>
      <c r="C28">
        <v>7</v>
      </c>
      <c r="D28">
        <v>0</v>
      </c>
      <c r="E28">
        <v>300</v>
      </c>
      <c r="F28">
        <v>600</v>
      </c>
      <c r="G28">
        <v>900</v>
      </c>
      <c r="H28">
        <v>1200</v>
      </c>
      <c r="I28">
        <v>1500</v>
      </c>
      <c r="J28">
        <v>1800</v>
      </c>
      <c r="K28" s="1">
        <v>0.23400000000000001</v>
      </c>
      <c r="L28" s="1">
        <v>0.182</v>
      </c>
      <c r="M28" s="1">
        <v>0.154</v>
      </c>
      <c r="N28" s="1">
        <v>0.113</v>
      </c>
      <c r="O28" s="1">
        <v>7.1000000000000008E-2</v>
      </c>
      <c r="P28" s="1">
        <v>5.9000000000000004E-2</v>
      </c>
      <c r="Q28" s="1">
        <v>4.2000000000000003E-2</v>
      </c>
      <c r="R28" s="1">
        <v>100</v>
      </c>
      <c r="S28" s="1">
        <v>430</v>
      </c>
      <c r="T28" s="1">
        <v>0.35</v>
      </c>
      <c r="U28" s="1">
        <v>0.35</v>
      </c>
      <c r="V28" s="1">
        <v>0.35</v>
      </c>
      <c r="W28" s="1">
        <v>400</v>
      </c>
      <c r="X28" s="1">
        <v>3000</v>
      </c>
      <c r="Y28" s="1">
        <v>100</v>
      </c>
      <c r="Z28" s="1">
        <v>900</v>
      </c>
      <c r="AA28" s="1">
        <v>20</v>
      </c>
      <c r="AB28" s="1">
        <v>250</v>
      </c>
    </row>
    <row r="29" spans="1:28" x14ac:dyDescent="0.3">
      <c r="A29">
        <f>'Raw data_LHS'!D30*1000</f>
        <v>43100</v>
      </c>
      <c r="B29">
        <v>0.56000000000000005</v>
      </c>
      <c r="C29">
        <v>7</v>
      </c>
      <c r="D29">
        <v>0</v>
      </c>
      <c r="E29">
        <v>300</v>
      </c>
      <c r="F29">
        <v>600</v>
      </c>
      <c r="G29">
        <v>900</v>
      </c>
      <c r="H29">
        <v>1200</v>
      </c>
      <c r="I29">
        <v>1500</v>
      </c>
      <c r="J29">
        <v>1800</v>
      </c>
      <c r="K29" s="1">
        <v>0.40300000000000002</v>
      </c>
      <c r="L29" s="1">
        <v>0.312</v>
      </c>
      <c r="M29" s="1">
        <v>0.28000000000000003</v>
      </c>
      <c r="N29" s="1">
        <v>0.21</v>
      </c>
      <c r="O29" s="1">
        <v>0.124</v>
      </c>
      <c r="P29" s="1">
        <v>9.8000000000000004E-2</v>
      </c>
      <c r="Q29" s="1">
        <v>6.0999999999999999E-2</v>
      </c>
      <c r="R29" s="1">
        <v>100</v>
      </c>
      <c r="S29" s="1">
        <v>430</v>
      </c>
      <c r="T29" s="1">
        <v>0.35</v>
      </c>
      <c r="U29" s="1">
        <v>0.35</v>
      </c>
      <c r="V29" s="1">
        <v>0.35</v>
      </c>
      <c r="W29" s="1">
        <v>400</v>
      </c>
      <c r="X29" s="1">
        <v>3000</v>
      </c>
      <c r="Y29" s="1">
        <v>100</v>
      </c>
      <c r="Z29" s="1">
        <v>900</v>
      </c>
      <c r="AA29" s="1">
        <v>20</v>
      </c>
      <c r="AB29" s="1">
        <v>250</v>
      </c>
    </row>
    <row r="30" spans="1:28" x14ac:dyDescent="0.3">
      <c r="A30">
        <f>'Raw data_LHS'!D31*1000</f>
        <v>43800.000000000007</v>
      </c>
      <c r="B30">
        <v>0.56000000000000005</v>
      </c>
      <c r="C30">
        <v>7</v>
      </c>
      <c r="D30">
        <v>0</v>
      </c>
      <c r="E30">
        <v>300</v>
      </c>
      <c r="F30">
        <v>600</v>
      </c>
      <c r="G30">
        <v>900</v>
      </c>
      <c r="H30">
        <v>1200</v>
      </c>
      <c r="I30">
        <v>1500</v>
      </c>
      <c r="J30">
        <v>1800</v>
      </c>
      <c r="K30" s="1">
        <v>0.27900000000000003</v>
      </c>
      <c r="L30" s="1">
        <v>0.22600000000000001</v>
      </c>
      <c r="M30" s="1">
        <v>0.186</v>
      </c>
      <c r="N30" s="1">
        <v>0.13200000000000001</v>
      </c>
      <c r="O30" s="1">
        <v>6.6000000000000003E-2</v>
      </c>
      <c r="P30" s="1">
        <v>0.05</v>
      </c>
      <c r="Q30" s="1">
        <v>3.2000000000000001E-2</v>
      </c>
      <c r="R30" s="1">
        <v>100</v>
      </c>
      <c r="S30" s="1">
        <v>430</v>
      </c>
      <c r="T30" s="1">
        <v>0.35</v>
      </c>
      <c r="U30" s="1">
        <v>0.35</v>
      </c>
      <c r="V30" s="1">
        <v>0.35</v>
      </c>
      <c r="W30" s="1">
        <v>400</v>
      </c>
      <c r="X30" s="1">
        <v>3000</v>
      </c>
      <c r="Y30" s="1">
        <v>100</v>
      </c>
      <c r="Z30" s="1">
        <v>900</v>
      </c>
      <c r="AA30" s="1">
        <v>20</v>
      </c>
      <c r="AB30" s="1">
        <v>250</v>
      </c>
    </row>
    <row r="31" spans="1:28" x14ac:dyDescent="0.3">
      <c r="A31">
        <f>'Raw data_LHS'!D32*1000</f>
        <v>43066.666666666664</v>
      </c>
      <c r="B31">
        <v>0.56000000000000005</v>
      </c>
      <c r="C31">
        <v>7</v>
      </c>
      <c r="D31">
        <v>0</v>
      </c>
      <c r="E31">
        <v>300</v>
      </c>
      <c r="F31">
        <v>600</v>
      </c>
      <c r="G31">
        <v>900</v>
      </c>
      <c r="H31">
        <v>1200</v>
      </c>
      <c r="I31">
        <v>1500</v>
      </c>
      <c r="J31">
        <v>1800</v>
      </c>
      <c r="K31" s="1">
        <v>0.35499999999999998</v>
      </c>
      <c r="L31" s="1">
        <v>0.26900000000000002</v>
      </c>
      <c r="M31" s="1">
        <v>0.23100000000000001</v>
      </c>
      <c r="N31" s="1">
        <v>0.16400000000000001</v>
      </c>
      <c r="O31" s="1">
        <v>8.1000000000000003E-2</v>
      </c>
      <c r="P31" s="1">
        <v>6.5000000000000002E-2</v>
      </c>
      <c r="Q31" s="1">
        <v>0.04</v>
      </c>
      <c r="R31" s="1">
        <v>100</v>
      </c>
      <c r="S31" s="1">
        <v>430</v>
      </c>
      <c r="T31" s="1">
        <v>0.35</v>
      </c>
      <c r="U31" s="1">
        <v>0.35</v>
      </c>
      <c r="V31" s="1">
        <v>0.35</v>
      </c>
      <c r="W31" s="1">
        <v>400</v>
      </c>
      <c r="X31" s="1">
        <v>3000</v>
      </c>
      <c r="Y31" s="1">
        <v>100</v>
      </c>
      <c r="Z31" s="1">
        <v>900</v>
      </c>
      <c r="AA31" s="1">
        <v>20</v>
      </c>
      <c r="AB31" s="1">
        <v>250</v>
      </c>
    </row>
    <row r="32" spans="1:28" x14ac:dyDescent="0.3">
      <c r="A32">
        <f>'Raw data_LHS'!D33*1000</f>
        <v>42866.666666666664</v>
      </c>
      <c r="B32">
        <v>0.56000000000000005</v>
      </c>
      <c r="C32">
        <v>7</v>
      </c>
      <c r="D32">
        <v>0</v>
      </c>
      <c r="E32">
        <v>300</v>
      </c>
      <c r="F32">
        <v>600</v>
      </c>
      <c r="G32">
        <v>900</v>
      </c>
      <c r="H32">
        <v>1200</v>
      </c>
      <c r="I32">
        <v>1500</v>
      </c>
      <c r="J32">
        <v>1800</v>
      </c>
      <c r="K32" s="1">
        <v>0.48899999999999999</v>
      </c>
      <c r="L32" s="1">
        <v>0.371</v>
      </c>
      <c r="M32" s="1">
        <v>0.32400000000000001</v>
      </c>
      <c r="N32" s="1">
        <v>0.23400000000000001</v>
      </c>
      <c r="O32" s="1">
        <v>0.126</v>
      </c>
      <c r="P32" s="1">
        <v>9.7000000000000003E-2</v>
      </c>
      <c r="Q32" s="1">
        <v>6.0999999999999999E-2</v>
      </c>
      <c r="R32" s="1">
        <v>100</v>
      </c>
      <c r="S32" s="1">
        <v>430</v>
      </c>
      <c r="T32" s="1">
        <v>0.35</v>
      </c>
      <c r="U32" s="1">
        <v>0.35</v>
      </c>
      <c r="V32" s="1">
        <v>0.35</v>
      </c>
      <c r="W32" s="1">
        <v>400</v>
      </c>
      <c r="X32" s="1">
        <v>3000</v>
      </c>
      <c r="Y32" s="1">
        <v>100</v>
      </c>
      <c r="Z32" s="1">
        <v>900</v>
      </c>
      <c r="AA32" s="1">
        <v>20</v>
      </c>
      <c r="AB32" s="1">
        <v>250</v>
      </c>
    </row>
    <row r="33" spans="1:28" x14ac:dyDescent="0.3">
      <c r="A33">
        <f>'Raw data_LHS'!D34*1000</f>
        <v>43700.000000000007</v>
      </c>
      <c r="B33">
        <v>0.56000000000000005</v>
      </c>
      <c r="C33">
        <v>7</v>
      </c>
      <c r="D33">
        <v>0</v>
      </c>
      <c r="E33">
        <v>300</v>
      </c>
      <c r="F33">
        <v>600</v>
      </c>
      <c r="G33">
        <v>900</v>
      </c>
      <c r="H33">
        <v>1200</v>
      </c>
      <c r="I33">
        <v>1500</v>
      </c>
      <c r="J33">
        <v>1800</v>
      </c>
      <c r="K33" s="1">
        <v>0.33800000000000002</v>
      </c>
      <c r="L33" s="1">
        <v>0.26400000000000001</v>
      </c>
      <c r="M33" s="1">
        <v>0.24299999999999999</v>
      </c>
      <c r="N33" s="1">
        <v>0.189</v>
      </c>
      <c r="O33" s="1">
        <v>0.124</v>
      </c>
      <c r="P33" s="1">
        <v>0.105</v>
      </c>
      <c r="Q33" s="1">
        <v>7.1000000000000008E-2</v>
      </c>
      <c r="R33" s="1">
        <v>100</v>
      </c>
      <c r="S33" s="1">
        <v>430</v>
      </c>
      <c r="T33" s="1">
        <v>0.35</v>
      </c>
      <c r="U33" s="1">
        <v>0.35</v>
      </c>
      <c r="V33" s="1">
        <v>0.35</v>
      </c>
      <c r="W33" s="1">
        <v>400</v>
      </c>
      <c r="X33" s="1">
        <v>3000</v>
      </c>
      <c r="Y33" s="1">
        <v>100</v>
      </c>
      <c r="Z33" s="1">
        <v>900</v>
      </c>
      <c r="AA33" s="1">
        <v>20</v>
      </c>
      <c r="AB33" s="1">
        <v>250</v>
      </c>
    </row>
    <row r="34" spans="1:28" x14ac:dyDescent="0.3">
      <c r="A34">
        <f>'Raw data_LHS'!D35*1000</f>
        <v>43566.666666666664</v>
      </c>
      <c r="B34">
        <v>0.56000000000000005</v>
      </c>
      <c r="C34">
        <v>7</v>
      </c>
      <c r="D34">
        <v>0</v>
      </c>
      <c r="E34">
        <v>300</v>
      </c>
      <c r="F34">
        <v>600</v>
      </c>
      <c r="G34">
        <v>900</v>
      </c>
      <c r="H34">
        <v>1200</v>
      </c>
      <c r="I34">
        <v>1500</v>
      </c>
      <c r="J34">
        <v>1800</v>
      </c>
      <c r="K34" s="1">
        <v>0.27900000000000003</v>
      </c>
      <c r="L34" s="1">
        <v>0.215</v>
      </c>
      <c r="M34" s="1">
        <v>0.192</v>
      </c>
      <c r="N34" s="1">
        <v>0.14199999999999999</v>
      </c>
      <c r="O34" s="1">
        <v>9.2999999999999999E-2</v>
      </c>
      <c r="P34" s="1">
        <v>7.8E-2</v>
      </c>
      <c r="Q34" s="1">
        <v>5.3999999999999999E-2</v>
      </c>
      <c r="R34" s="1">
        <v>100</v>
      </c>
      <c r="S34" s="1">
        <v>430</v>
      </c>
      <c r="T34" s="1">
        <v>0.35</v>
      </c>
      <c r="U34" s="1">
        <v>0.35</v>
      </c>
      <c r="V34" s="1">
        <v>0.35</v>
      </c>
      <c r="W34" s="1">
        <v>400</v>
      </c>
      <c r="X34" s="1">
        <v>3000</v>
      </c>
      <c r="Y34" s="1">
        <v>100</v>
      </c>
      <c r="Z34" s="1">
        <v>900</v>
      </c>
      <c r="AA34" s="1">
        <v>20</v>
      </c>
      <c r="AB34" s="1">
        <v>250</v>
      </c>
    </row>
    <row r="35" spans="1:28" x14ac:dyDescent="0.3">
      <c r="A35">
        <f>'Raw data_LHS'!D36*1000</f>
        <v>43333.333333333336</v>
      </c>
      <c r="B35">
        <v>0.56000000000000005</v>
      </c>
      <c r="C35">
        <v>7</v>
      </c>
      <c r="D35">
        <v>0</v>
      </c>
      <c r="E35">
        <v>300</v>
      </c>
      <c r="F35">
        <v>600</v>
      </c>
      <c r="G35">
        <v>900</v>
      </c>
      <c r="H35">
        <v>1200</v>
      </c>
      <c r="I35">
        <v>1500</v>
      </c>
      <c r="J35">
        <v>1800</v>
      </c>
      <c r="K35" s="1">
        <v>0.17799999999999999</v>
      </c>
      <c r="L35" s="1">
        <v>0.14199999999999999</v>
      </c>
      <c r="M35" s="1">
        <v>0.13600000000000001</v>
      </c>
      <c r="N35" s="1">
        <v>0.112</v>
      </c>
      <c r="O35" s="1">
        <v>8.4000000000000005E-2</v>
      </c>
      <c r="P35" s="1">
        <v>7.3999999999999996E-2</v>
      </c>
      <c r="Q35" s="1">
        <v>5.1999999999999998E-2</v>
      </c>
      <c r="R35" s="1">
        <v>100</v>
      </c>
      <c r="S35" s="1">
        <v>430</v>
      </c>
      <c r="T35" s="1">
        <v>0.35</v>
      </c>
      <c r="U35" s="1">
        <v>0.35</v>
      </c>
      <c r="V35" s="1">
        <v>0.35</v>
      </c>
      <c r="W35" s="1">
        <v>400</v>
      </c>
      <c r="X35" s="1">
        <v>3000</v>
      </c>
      <c r="Y35" s="1">
        <v>100</v>
      </c>
      <c r="Z35" s="1">
        <v>900</v>
      </c>
      <c r="AA35" s="1">
        <v>20</v>
      </c>
      <c r="AB35" s="1">
        <v>250</v>
      </c>
    </row>
    <row r="36" spans="1:28" x14ac:dyDescent="0.3">
      <c r="A36">
        <f>'Raw data_LHS'!D37*1000</f>
        <v>43733.333333333328</v>
      </c>
      <c r="B36">
        <v>0.56000000000000005</v>
      </c>
      <c r="C36">
        <v>7</v>
      </c>
      <c r="D36">
        <v>0</v>
      </c>
      <c r="E36">
        <v>300</v>
      </c>
      <c r="F36">
        <v>600</v>
      </c>
      <c r="G36">
        <v>900</v>
      </c>
      <c r="H36">
        <v>1200</v>
      </c>
      <c r="I36">
        <v>1500</v>
      </c>
      <c r="J36">
        <v>1800</v>
      </c>
      <c r="K36" s="1">
        <v>0.20100000000000001</v>
      </c>
      <c r="L36" s="1">
        <v>0.15</v>
      </c>
      <c r="M36" s="1">
        <v>0.13700000000000001</v>
      </c>
      <c r="N36" s="1">
        <v>0.10299999999999999</v>
      </c>
      <c r="O36" s="1">
        <v>6.7000000000000004E-2</v>
      </c>
      <c r="P36" s="1">
        <v>5.5E-2</v>
      </c>
      <c r="Q36" s="1">
        <v>3.6000000000000004E-2</v>
      </c>
      <c r="R36" s="1">
        <v>100</v>
      </c>
      <c r="S36" s="1">
        <v>430</v>
      </c>
      <c r="T36" s="1">
        <v>0.35</v>
      </c>
      <c r="U36" s="1">
        <v>0.35</v>
      </c>
      <c r="V36" s="1">
        <v>0.35</v>
      </c>
      <c r="W36" s="1">
        <v>400</v>
      </c>
      <c r="X36" s="1">
        <v>3000</v>
      </c>
      <c r="Y36" s="1">
        <v>100</v>
      </c>
      <c r="Z36" s="1">
        <v>900</v>
      </c>
      <c r="AA36" s="1">
        <v>20</v>
      </c>
      <c r="AB36" s="1">
        <v>250</v>
      </c>
    </row>
    <row r="37" spans="1:28" x14ac:dyDescent="0.3">
      <c r="A37">
        <f>'Raw data_LHS'!D38*1000</f>
        <v>43833.333333333336</v>
      </c>
      <c r="B37">
        <v>0.56000000000000005</v>
      </c>
      <c r="C37">
        <v>7</v>
      </c>
      <c r="D37">
        <v>0</v>
      </c>
      <c r="E37">
        <v>300</v>
      </c>
      <c r="F37">
        <v>600</v>
      </c>
      <c r="G37">
        <v>900</v>
      </c>
      <c r="H37">
        <v>1200</v>
      </c>
      <c r="I37">
        <v>1500</v>
      </c>
      <c r="J37">
        <v>1800</v>
      </c>
      <c r="K37" s="1">
        <v>0.12</v>
      </c>
      <c r="L37" s="1">
        <v>0.1</v>
      </c>
      <c r="M37" s="1">
        <v>9.2999999999999999E-2</v>
      </c>
      <c r="N37" s="1">
        <v>8.1000000000000003E-2</v>
      </c>
      <c r="O37" s="1">
        <v>6.3E-2</v>
      </c>
      <c r="P37" s="1">
        <v>5.6000000000000001E-2</v>
      </c>
      <c r="Q37" s="1">
        <v>0.04</v>
      </c>
      <c r="R37" s="1">
        <v>100</v>
      </c>
      <c r="S37" s="1">
        <v>430</v>
      </c>
      <c r="T37" s="1">
        <v>0.35</v>
      </c>
      <c r="U37" s="1">
        <v>0.35</v>
      </c>
      <c r="V37" s="1">
        <v>0.35</v>
      </c>
      <c r="W37" s="1">
        <v>400</v>
      </c>
      <c r="X37" s="1">
        <v>3000</v>
      </c>
      <c r="Y37" s="1">
        <v>100</v>
      </c>
      <c r="Z37" s="1">
        <v>900</v>
      </c>
      <c r="AA37" s="1">
        <v>20</v>
      </c>
      <c r="AB37" s="1">
        <v>250</v>
      </c>
    </row>
    <row r="38" spans="1:28" x14ac:dyDescent="0.3">
      <c r="A38">
        <f>'Raw data_LHS'!D39*1000</f>
        <v>43766.666666666672</v>
      </c>
      <c r="B38">
        <v>0.56000000000000005</v>
      </c>
      <c r="C38">
        <v>7</v>
      </c>
      <c r="D38">
        <v>0</v>
      </c>
      <c r="E38">
        <v>300</v>
      </c>
      <c r="F38">
        <v>600</v>
      </c>
      <c r="G38">
        <v>900</v>
      </c>
      <c r="H38">
        <v>1200</v>
      </c>
      <c r="I38">
        <v>1500</v>
      </c>
      <c r="J38">
        <v>1800</v>
      </c>
      <c r="K38" s="1">
        <v>0.14399999999999999</v>
      </c>
      <c r="L38" s="1">
        <v>0.11700000000000001</v>
      </c>
      <c r="M38" s="1">
        <v>0.105</v>
      </c>
      <c r="N38" s="1">
        <v>8.5000000000000006E-2</v>
      </c>
      <c r="O38" s="1">
        <v>6.3E-2</v>
      </c>
      <c r="P38" s="1">
        <v>5.5E-2</v>
      </c>
      <c r="Q38" s="1">
        <v>4.2000000000000003E-2</v>
      </c>
      <c r="R38" s="1">
        <v>100</v>
      </c>
      <c r="S38" s="1">
        <v>430</v>
      </c>
      <c r="T38" s="1">
        <v>0.35</v>
      </c>
      <c r="U38" s="1">
        <v>0.35</v>
      </c>
      <c r="V38" s="1">
        <v>0.35</v>
      </c>
      <c r="W38" s="1">
        <v>400</v>
      </c>
      <c r="X38" s="1">
        <v>3000</v>
      </c>
      <c r="Y38" s="1">
        <v>100</v>
      </c>
      <c r="Z38" s="1">
        <v>900</v>
      </c>
      <c r="AA38" s="1">
        <v>20</v>
      </c>
      <c r="AB38" s="1">
        <v>250</v>
      </c>
    </row>
    <row r="39" spans="1:28" x14ac:dyDescent="0.3">
      <c r="A39">
        <f>'Raw data_LHS'!D40*1000</f>
        <v>43866.666666666664</v>
      </c>
      <c r="B39">
        <v>0.56000000000000005</v>
      </c>
      <c r="C39">
        <v>7</v>
      </c>
      <c r="D39">
        <v>0</v>
      </c>
      <c r="E39">
        <v>300</v>
      </c>
      <c r="F39">
        <v>600</v>
      </c>
      <c r="G39">
        <v>900</v>
      </c>
      <c r="H39">
        <v>1200</v>
      </c>
      <c r="I39">
        <v>1500</v>
      </c>
      <c r="J39">
        <v>1800</v>
      </c>
      <c r="K39" s="1">
        <v>0.16300000000000001</v>
      </c>
      <c r="L39" s="1">
        <v>0.123</v>
      </c>
      <c r="M39" s="1">
        <v>0.10299999999999999</v>
      </c>
      <c r="N39" s="1">
        <v>7.6999999999999999E-2</v>
      </c>
      <c r="O39" s="1">
        <v>5.6000000000000001E-2</v>
      </c>
      <c r="P39" s="1">
        <v>4.8000000000000001E-2</v>
      </c>
      <c r="Q39" s="1">
        <v>3.5000000000000003E-2</v>
      </c>
      <c r="R39" s="1">
        <v>100</v>
      </c>
      <c r="S39" s="1">
        <v>430</v>
      </c>
      <c r="T39" s="1">
        <v>0.35</v>
      </c>
      <c r="U39" s="1">
        <v>0.35</v>
      </c>
      <c r="V39" s="1">
        <v>0.35</v>
      </c>
      <c r="W39" s="1">
        <v>400</v>
      </c>
      <c r="X39" s="1">
        <v>3000</v>
      </c>
      <c r="Y39" s="1">
        <v>100</v>
      </c>
      <c r="Z39" s="1">
        <v>900</v>
      </c>
      <c r="AA39" s="1">
        <v>20</v>
      </c>
      <c r="AB39" s="1">
        <v>250</v>
      </c>
    </row>
    <row r="40" spans="1:28" x14ac:dyDescent="0.3">
      <c r="A40">
        <f>'Raw data_LHS'!D41*1000</f>
        <v>43900</v>
      </c>
      <c r="B40">
        <v>0.56000000000000005</v>
      </c>
      <c r="C40">
        <v>7</v>
      </c>
      <c r="D40">
        <v>0</v>
      </c>
      <c r="E40">
        <v>300</v>
      </c>
      <c r="F40">
        <v>600</v>
      </c>
      <c r="G40">
        <v>900</v>
      </c>
      <c r="H40">
        <v>1200</v>
      </c>
      <c r="I40">
        <v>1500</v>
      </c>
      <c r="J40">
        <v>1800</v>
      </c>
      <c r="K40" s="1">
        <v>0.11600000000000001</v>
      </c>
      <c r="L40" s="1">
        <v>7.9000000000000001E-2</v>
      </c>
      <c r="M40" s="1">
        <v>6.4000000000000001E-2</v>
      </c>
      <c r="N40" s="1">
        <v>4.5999999999999999E-2</v>
      </c>
      <c r="O40" s="1">
        <v>2.8000000000000001E-2</v>
      </c>
      <c r="P40" s="1">
        <v>2.4E-2</v>
      </c>
      <c r="Q40" s="1">
        <v>1.7000000000000001E-2</v>
      </c>
      <c r="R40" s="1">
        <v>100</v>
      </c>
      <c r="S40" s="1">
        <v>430</v>
      </c>
      <c r="T40" s="1">
        <v>0.35</v>
      </c>
      <c r="U40" s="1">
        <v>0.35</v>
      </c>
      <c r="V40" s="1">
        <v>0.35</v>
      </c>
      <c r="W40" s="1">
        <v>400</v>
      </c>
      <c r="X40" s="1">
        <v>3000</v>
      </c>
      <c r="Y40" s="1">
        <v>100</v>
      </c>
      <c r="Z40" s="1">
        <v>900</v>
      </c>
      <c r="AA40" s="1">
        <v>20</v>
      </c>
      <c r="AB40" s="1">
        <v>250</v>
      </c>
    </row>
    <row r="41" spans="1:28" x14ac:dyDescent="0.3">
      <c r="A41">
        <f>'Raw data_LHS'!D42*1000</f>
        <v>43600</v>
      </c>
      <c r="B41">
        <v>0.56000000000000005</v>
      </c>
      <c r="C41">
        <v>7</v>
      </c>
      <c r="D41">
        <v>0</v>
      </c>
      <c r="E41">
        <v>300</v>
      </c>
      <c r="F41">
        <v>600</v>
      </c>
      <c r="G41">
        <v>900</v>
      </c>
      <c r="H41">
        <v>1200</v>
      </c>
      <c r="I41">
        <v>1500</v>
      </c>
      <c r="J41">
        <v>1800</v>
      </c>
      <c r="K41" s="1">
        <v>0.17799999999999999</v>
      </c>
      <c r="L41" s="1">
        <v>0.13400000000000001</v>
      </c>
      <c r="M41" s="1">
        <v>0.11899999999999999</v>
      </c>
      <c r="N41" s="1">
        <v>8.8999999999999996E-2</v>
      </c>
      <c r="O41" s="1">
        <v>5.1999999999999998E-2</v>
      </c>
      <c r="P41" s="1">
        <v>4.1000000000000002E-2</v>
      </c>
      <c r="Q41" s="1">
        <v>2.6000000000000002E-2</v>
      </c>
      <c r="R41" s="1">
        <v>100</v>
      </c>
      <c r="S41" s="1">
        <v>430</v>
      </c>
      <c r="T41" s="1">
        <v>0.35</v>
      </c>
      <c r="U41" s="1">
        <v>0.35</v>
      </c>
      <c r="V41" s="1">
        <v>0.35</v>
      </c>
      <c r="W41" s="1">
        <v>400</v>
      </c>
      <c r="X41" s="1">
        <v>3000</v>
      </c>
      <c r="Y41" s="1">
        <v>100</v>
      </c>
      <c r="Z41" s="1">
        <v>900</v>
      </c>
      <c r="AA41" s="1">
        <v>20</v>
      </c>
      <c r="AB41" s="1">
        <v>250</v>
      </c>
    </row>
    <row r="42" spans="1:28" x14ac:dyDescent="0.3">
      <c r="A42">
        <f>'Raw data_LHS'!D43*1000</f>
        <v>39866.666666666664</v>
      </c>
      <c r="B42">
        <v>0.56000000000000005</v>
      </c>
      <c r="C42">
        <v>7</v>
      </c>
      <c r="D42">
        <v>0</v>
      </c>
      <c r="E42">
        <v>300</v>
      </c>
      <c r="F42">
        <v>600</v>
      </c>
      <c r="G42">
        <v>900</v>
      </c>
      <c r="H42">
        <v>1200</v>
      </c>
      <c r="I42">
        <v>1500</v>
      </c>
      <c r="J42">
        <v>1800</v>
      </c>
      <c r="K42" s="1">
        <v>0.19500000000000001</v>
      </c>
      <c r="L42" s="1">
        <v>0.154</v>
      </c>
      <c r="M42" s="1">
        <v>0.13500000000000001</v>
      </c>
      <c r="N42" s="1">
        <v>0.108</v>
      </c>
      <c r="O42" s="1">
        <v>7.3999999999999996E-2</v>
      </c>
      <c r="P42" s="1">
        <v>6.3E-2</v>
      </c>
      <c r="Q42" s="1">
        <v>4.3999999999999997E-2</v>
      </c>
      <c r="R42" s="1">
        <v>100</v>
      </c>
      <c r="S42" s="1">
        <v>430</v>
      </c>
      <c r="T42" s="1">
        <v>0.35</v>
      </c>
      <c r="U42" s="1">
        <v>0.35</v>
      </c>
      <c r="V42" s="1">
        <v>0.35</v>
      </c>
      <c r="W42" s="1">
        <v>400</v>
      </c>
      <c r="X42" s="1">
        <v>3000</v>
      </c>
      <c r="Y42" s="1">
        <v>100</v>
      </c>
      <c r="Z42" s="1">
        <v>900</v>
      </c>
      <c r="AA42" s="1">
        <v>20</v>
      </c>
      <c r="AB42" s="1">
        <v>250</v>
      </c>
    </row>
    <row r="43" spans="1:28" x14ac:dyDescent="0.3">
      <c r="A43">
        <f>'Raw data_LHS'!D44*1000</f>
        <v>39400</v>
      </c>
      <c r="B43">
        <v>0.56000000000000005</v>
      </c>
      <c r="C43">
        <v>7</v>
      </c>
      <c r="D43">
        <v>0</v>
      </c>
      <c r="E43">
        <v>300</v>
      </c>
      <c r="F43">
        <v>600</v>
      </c>
      <c r="G43">
        <v>900</v>
      </c>
      <c r="H43">
        <v>1200</v>
      </c>
      <c r="I43">
        <v>1500</v>
      </c>
      <c r="J43">
        <v>1800</v>
      </c>
      <c r="K43" s="1">
        <v>0.27300000000000002</v>
      </c>
      <c r="L43" s="1">
        <v>0.20599999999999999</v>
      </c>
      <c r="M43" s="1">
        <v>0.17399999999999999</v>
      </c>
      <c r="N43" s="1">
        <v>0.123</v>
      </c>
      <c r="O43" s="1">
        <v>7.0000000000000007E-2</v>
      </c>
      <c r="P43" s="1">
        <v>5.2999999999999999E-2</v>
      </c>
      <c r="Q43" s="1">
        <v>3.1E-2</v>
      </c>
      <c r="R43" s="1">
        <v>100</v>
      </c>
      <c r="S43" s="1">
        <v>430</v>
      </c>
      <c r="T43" s="1">
        <v>0.35</v>
      </c>
      <c r="U43" s="1">
        <v>0.35</v>
      </c>
      <c r="V43" s="1">
        <v>0.35</v>
      </c>
      <c r="W43" s="1">
        <v>400</v>
      </c>
      <c r="X43" s="1">
        <v>3000</v>
      </c>
      <c r="Y43" s="1">
        <v>100</v>
      </c>
      <c r="Z43" s="1">
        <v>900</v>
      </c>
      <c r="AA43" s="1">
        <v>20</v>
      </c>
      <c r="AB43" s="1">
        <v>250</v>
      </c>
    </row>
    <row r="44" spans="1:28" x14ac:dyDescent="0.3">
      <c r="A44">
        <f>'Raw data_LHS'!D45*1000</f>
        <v>39766.666666666672</v>
      </c>
      <c r="B44">
        <v>0.56000000000000005</v>
      </c>
      <c r="C44">
        <v>7</v>
      </c>
      <c r="D44">
        <v>0</v>
      </c>
      <c r="E44">
        <v>300</v>
      </c>
      <c r="F44">
        <v>600</v>
      </c>
      <c r="G44">
        <v>900</v>
      </c>
      <c r="H44">
        <v>1200</v>
      </c>
      <c r="I44">
        <v>1500</v>
      </c>
      <c r="J44">
        <v>1800</v>
      </c>
      <c r="K44" s="1">
        <v>0.11</v>
      </c>
      <c r="L44" s="1">
        <v>7.3999999999999996E-2</v>
      </c>
      <c r="M44" s="1">
        <v>6.3E-2</v>
      </c>
      <c r="N44" s="1">
        <v>4.9000000000000002E-2</v>
      </c>
      <c r="O44" s="1">
        <v>3.0000000000000002E-2</v>
      </c>
      <c r="P44" s="1">
        <v>2.3E-2</v>
      </c>
      <c r="Q44" s="1">
        <v>1.3999999999999999E-2</v>
      </c>
      <c r="R44" s="1">
        <v>100</v>
      </c>
      <c r="S44" s="1">
        <v>430</v>
      </c>
      <c r="T44" s="1">
        <v>0.35</v>
      </c>
      <c r="U44" s="1">
        <v>0.35</v>
      </c>
      <c r="V44" s="1">
        <v>0.35</v>
      </c>
      <c r="W44" s="1">
        <v>400</v>
      </c>
      <c r="X44" s="1">
        <v>3000</v>
      </c>
      <c r="Y44" s="1">
        <v>100</v>
      </c>
      <c r="Z44" s="1">
        <v>900</v>
      </c>
      <c r="AA44" s="1">
        <v>20</v>
      </c>
      <c r="AB44" s="1">
        <v>250</v>
      </c>
    </row>
    <row r="45" spans="1:28" x14ac:dyDescent="0.3">
      <c r="A45">
        <f>'Raw data_LHS'!D46*1000</f>
        <v>39866.666666666664</v>
      </c>
      <c r="B45">
        <v>0.56000000000000005</v>
      </c>
      <c r="C45">
        <v>7</v>
      </c>
      <c r="D45">
        <v>0</v>
      </c>
      <c r="E45">
        <v>300</v>
      </c>
      <c r="F45">
        <v>600</v>
      </c>
      <c r="G45">
        <v>900</v>
      </c>
      <c r="H45">
        <v>1200</v>
      </c>
      <c r="I45">
        <v>1500</v>
      </c>
      <c r="J45">
        <v>1800</v>
      </c>
      <c r="K45" s="1">
        <v>0.126</v>
      </c>
      <c r="L45" s="1">
        <v>9.2999999999999999E-2</v>
      </c>
      <c r="M45" s="1">
        <v>8.3000000000000004E-2</v>
      </c>
      <c r="N45" s="1">
        <v>6.6000000000000003E-2</v>
      </c>
      <c r="O45" s="1">
        <v>4.5999999999999999E-2</v>
      </c>
      <c r="P45" s="1">
        <v>3.9E-2</v>
      </c>
      <c r="Q45" s="1">
        <v>3.0000000000000002E-2</v>
      </c>
      <c r="R45" s="1">
        <v>100</v>
      </c>
      <c r="S45" s="1">
        <v>430</v>
      </c>
      <c r="T45" s="1">
        <v>0.35</v>
      </c>
      <c r="U45" s="1">
        <v>0.35</v>
      </c>
      <c r="V45" s="1">
        <v>0.35</v>
      </c>
      <c r="W45" s="1">
        <v>400</v>
      </c>
      <c r="X45" s="1">
        <v>3000</v>
      </c>
      <c r="Y45" s="1">
        <v>100</v>
      </c>
      <c r="Z45" s="1">
        <v>900</v>
      </c>
      <c r="AA45" s="1">
        <v>20</v>
      </c>
      <c r="AB45" s="1">
        <v>250</v>
      </c>
    </row>
    <row r="46" spans="1:28" x14ac:dyDescent="0.3">
      <c r="A46">
        <f>'Raw data_LHS'!D47*1000</f>
        <v>40033.333333333328</v>
      </c>
      <c r="B46">
        <v>0.56000000000000005</v>
      </c>
      <c r="C46">
        <v>7</v>
      </c>
      <c r="D46">
        <v>0</v>
      </c>
      <c r="E46">
        <v>300</v>
      </c>
      <c r="F46">
        <v>600</v>
      </c>
      <c r="G46">
        <v>900</v>
      </c>
      <c r="H46">
        <v>1200</v>
      </c>
      <c r="I46">
        <v>1500</v>
      </c>
      <c r="J46">
        <v>1800</v>
      </c>
      <c r="K46" s="1">
        <v>8.3000000000000004E-2</v>
      </c>
      <c r="L46" s="1">
        <v>5.8000000000000003E-2</v>
      </c>
      <c r="M46" s="1">
        <v>5.2999999999999999E-2</v>
      </c>
      <c r="N46" s="1">
        <v>4.3000000000000003E-2</v>
      </c>
      <c r="O46" s="1">
        <v>3.2000000000000001E-2</v>
      </c>
      <c r="P46" s="1">
        <v>2.8000000000000001E-2</v>
      </c>
      <c r="Q46" s="1">
        <v>2.3E-2</v>
      </c>
      <c r="R46" s="1">
        <v>100</v>
      </c>
      <c r="S46" s="1">
        <v>430</v>
      </c>
      <c r="T46" s="1">
        <v>0.35</v>
      </c>
      <c r="U46" s="1">
        <v>0.35</v>
      </c>
      <c r="V46" s="1">
        <v>0.35</v>
      </c>
      <c r="W46" s="1">
        <v>400</v>
      </c>
      <c r="X46" s="1">
        <v>3000</v>
      </c>
      <c r="Y46" s="1">
        <v>100</v>
      </c>
      <c r="Z46" s="1">
        <v>900</v>
      </c>
      <c r="AA46" s="1">
        <v>20</v>
      </c>
      <c r="AB46" s="1">
        <v>250</v>
      </c>
    </row>
    <row r="47" spans="1:28" x14ac:dyDescent="0.3">
      <c r="A47">
        <f>'Raw data_LHS'!D48*1000</f>
        <v>39033.333333333336</v>
      </c>
      <c r="B47">
        <v>0.56000000000000005</v>
      </c>
      <c r="C47">
        <v>7</v>
      </c>
      <c r="D47">
        <v>0</v>
      </c>
      <c r="E47">
        <v>300</v>
      </c>
      <c r="F47">
        <v>600</v>
      </c>
      <c r="G47">
        <v>900</v>
      </c>
      <c r="H47">
        <v>1200</v>
      </c>
      <c r="I47">
        <v>1500</v>
      </c>
      <c r="J47">
        <v>1800</v>
      </c>
      <c r="K47" s="1">
        <v>0.20799999999999999</v>
      </c>
      <c r="L47" s="1">
        <v>0.157</v>
      </c>
      <c r="M47" s="1">
        <v>0.14000000000000001</v>
      </c>
      <c r="N47" s="1">
        <v>0.109</v>
      </c>
      <c r="O47" s="1">
        <v>7.1000000000000008E-2</v>
      </c>
      <c r="P47" s="1">
        <v>5.9000000000000004E-2</v>
      </c>
      <c r="Q47" s="1">
        <v>3.9E-2</v>
      </c>
      <c r="R47" s="1">
        <v>100</v>
      </c>
      <c r="S47" s="1">
        <v>430</v>
      </c>
      <c r="T47" s="1">
        <v>0.35</v>
      </c>
      <c r="U47" s="1">
        <v>0.35</v>
      </c>
      <c r="V47" s="1">
        <v>0.35</v>
      </c>
      <c r="W47" s="1">
        <v>400</v>
      </c>
      <c r="X47" s="1">
        <v>3000</v>
      </c>
      <c r="Y47" s="1">
        <v>100</v>
      </c>
      <c r="Z47" s="1">
        <v>900</v>
      </c>
      <c r="AA47" s="1">
        <v>20</v>
      </c>
      <c r="AB47" s="1">
        <v>250</v>
      </c>
    </row>
    <row r="48" spans="1:28" x14ac:dyDescent="0.3">
      <c r="A48">
        <f>'Raw data_LHS'!D49*1000</f>
        <v>39566.666666666664</v>
      </c>
      <c r="B48">
        <v>0.56000000000000005</v>
      </c>
      <c r="C48">
        <v>7</v>
      </c>
      <c r="D48">
        <v>0</v>
      </c>
      <c r="E48">
        <v>300</v>
      </c>
      <c r="F48">
        <v>600</v>
      </c>
      <c r="G48">
        <v>900</v>
      </c>
      <c r="H48">
        <v>1200</v>
      </c>
      <c r="I48">
        <v>1500</v>
      </c>
      <c r="J48">
        <v>1800</v>
      </c>
      <c r="K48" s="1">
        <v>0.16400000000000001</v>
      </c>
      <c r="L48" s="1">
        <v>0.129</v>
      </c>
      <c r="M48" s="1">
        <v>0.11800000000000001</v>
      </c>
      <c r="N48" s="1">
        <v>9.8000000000000004E-2</v>
      </c>
      <c r="O48" s="1">
        <v>6.8000000000000005E-2</v>
      </c>
      <c r="P48" s="1">
        <v>5.9000000000000004E-2</v>
      </c>
      <c r="Q48" s="1">
        <v>4.7E-2</v>
      </c>
      <c r="R48" s="1">
        <v>100</v>
      </c>
      <c r="S48" s="1">
        <v>430</v>
      </c>
      <c r="T48" s="1">
        <v>0.35</v>
      </c>
      <c r="U48" s="1">
        <v>0.35</v>
      </c>
      <c r="V48" s="1">
        <v>0.35</v>
      </c>
      <c r="W48" s="1">
        <v>400</v>
      </c>
      <c r="X48" s="1">
        <v>3000</v>
      </c>
      <c r="Y48" s="1">
        <v>100</v>
      </c>
      <c r="Z48" s="1">
        <v>900</v>
      </c>
      <c r="AA48" s="1">
        <v>20</v>
      </c>
      <c r="AB48" s="1">
        <v>250</v>
      </c>
    </row>
    <row r="49" spans="1:28" x14ac:dyDescent="0.3">
      <c r="A49">
        <f>'Raw data_LHS'!D50*1000</f>
        <v>40000</v>
      </c>
      <c r="B49">
        <v>0.56000000000000005</v>
      </c>
      <c r="C49">
        <v>7</v>
      </c>
      <c r="D49">
        <v>0</v>
      </c>
      <c r="E49">
        <v>300</v>
      </c>
      <c r="F49">
        <v>600</v>
      </c>
      <c r="G49">
        <v>900</v>
      </c>
      <c r="H49">
        <v>1200</v>
      </c>
      <c r="I49">
        <v>1500</v>
      </c>
      <c r="J49">
        <v>1800</v>
      </c>
      <c r="K49" s="1">
        <v>0.14499999999999999</v>
      </c>
      <c r="L49" s="1">
        <v>0.11800000000000001</v>
      </c>
      <c r="M49" s="1">
        <v>0.107</v>
      </c>
      <c r="N49" s="1">
        <v>8.5000000000000006E-2</v>
      </c>
      <c r="O49" s="1">
        <v>5.6000000000000001E-2</v>
      </c>
      <c r="P49" s="1">
        <v>4.9000000000000002E-2</v>
      </c>
      <c r="Q49" s="1">
        <v>3.6000000000000004E-2</v>
      </c>
      <c r="R49" s="1">
        <v>100</v>
      </c>
      <c r="S49" s="1">
        <v>430</v>
      </c>
      <c r="T49" s="1">
        <v>0.35</v>
      </c>
      <c r="U49" s="1">
        <v>0.35</v>
      </c>
      <c r="V49" s="1">
        <v>0.35</v>
      </c>
      <c r="W49" s="1">
        <v>400</v>
      </c>
      <c r="X49" s="1">
        <v>3000</v>
      </c>
      <c r="Y49" s="1">
        <v>100</v>
      </c>
      <c r="Z49" s="1">
        <v>900</v>
      </c>
      <c r="AA49" s="1">
        <v>20</v>
      </c>
      <c r="AB49" s="1">
        <v>250</v>
      </c>
    </row>
    <row r="50" spans="1:28" x14ac:dyDescent="0.3">
      <c r="A50">
        <f>'Raw data_LHS'!D51*1000</f>
        <v>40766.666666666664</v>
      </c>
      <c r="B50">
        <v>0.56000000000000005</v>
      </c>
      <c r="C50">
        <v>7</v>
      </c>
      <c r="D50">
        <v>0</v>
      </c>
      <c r="E50">
        <v>300</v>
      </c>
      <c r="F50">
        <v>600</v>
      </c>
      <c r="G50">
        <v>900</v>
      </c>
      <c r="H50">
        <v>1200</v>
      </c>
      <c r="I50">
        <v>1500</v>
      </c>
      <c r="J50">
        <v>1800</v>
      </c>
      <c r="K50" s="1">
        <v>0.112</v>
      </c>
      <c r="L50" s="1">
        <v>7.1999999999999995E-2</v>
      </c>
      <c r="M50" s="1">
        <v>5.3999999999999999E-2</v>
      </c>
      <c r="N50" s="1">
        <v>3.3000000000000002E-2</v>
      </c>
      <c r="O50" s="1">
        <v>1.3000000000000001E-2</v>
      </c>
      <c r="P50" s="1">
        <v>9.9999999999999985E-3</v>
      </c>
      <c r="Q50" s="1">
        <v>5.0000000000000001E-3</v>
      </c>
      <c r="R50" s="1">
        <v>100</v>
      </c>
      <c r="S50" s="1">
        <v>430</v>
      </c>
      <c r="T50" s="1">
        <v>0.35</v>
      </c>
      <c r="U50" s="1">
        <v>0.35</v>
      </c>
      <c r="V50" s="1">
        <v>0.35</v>
      </c>
      <c r="W50" s="1">
        <v>400</v>
      </c>
      <c r="X50" s="1">
        <v>3000</v>
      </c>
      <c r="Y50" s="1">
        <v>100</v>
      </c>
      <c r="Z50" s="1">
        <v>900</v>
      </c>
      <c r="AA50" s="1">
        <v>20</v>
      </c>
      <c r="AB50" s="1">
        <v>250</v>
      </c>
    </row>
    <row r="51" spans="1:28" x14ac:dyDescent="0.3">
      <c r="A51">
        <f>'Raw data_LHS'!D52*1000</f>
        <v>39633.333333333336</v>
      </c>
      <c r="B51">
        <v>0.56000000000000005</v>
      </c>
      <c r="C51">
        <v>7</v>
      </c>
      <c r="D51">
        <v>0</v>
      </c>
      <c r="E51">
        <v>300</v>
      </c>
      <c r="F51">
        <v>600</v>
      </c>
      <c r="G51">
        <v>900</v>
      </c>
      <c r="H51">
        <v>1200</v>
      </c>
      <c r="I51">
        <v>1500</v>
      </c>
      <c r="J51">
        <v>1800</v>
      </c>
      <c r="K51" s="1">
        <v>0.17599999999999999</v>
      </c>
      <c r="L51" s="1">
        <v>0.124</v>
      </c>
      <c r="M51" s="1">
        <v>0.104</v>
      </c>
      <c r="N51" s="1">
        <v>7.8E-2</v>
      </c>
      <c r="O51" s="1">
        <v>4.3999999999999997E-2</v>
      </c>
      <c r="P51" s="1">
        <v>3.5000000000000003E-2</v>
      </c>
      <c r="Q51" s="1">
        <v>1.9E-2</v>
      </c>
      <c r="R51" s="1">
        <v>100</v>
      </c>
      <c r="S51" s="1">
        <v>430</v>
      </c>
      <c r="T51" s="1">
        <v>0.35</v>
      </c>
      <c r="U51" s="1">
        <v>0.35</v>
      </c>
      <c r="V51" s="1">
        <v>0.35</v>
      </c>
      <c r="W51" s="1">
        <v>400</v>
      </c>
      <c r="X51" s="1">
        <v>3000</v>
      </c>
      <c r="Y51" s="1">
        <v>100</v>
      </c>
      <c r="Z51" s="1">
        <v>900</v>
      </c>
      <c r="AA51" s="1">
        <v>20</v>
      </c>
      <c r="AB51" s="1">
        <v>250</v>
      </c>
    </row>
    <row r="52" spans="1:28" x14ac:dyDescent="0.3">
      <c r="A52">
        <f>'Raw data_LHS'!D53*1000</f>
        <v>39633.333333333336</v>
      </c>
      <c r="B52">
        <v>0.56000000000000005</v>
      </c>
      <c r="C52">
        <v>7</v>
      </c>
      <c r="D52">
        <v>0</v>
      </c>
      <c r="E52">
        <v>300</v>
      </c>
      <c r="F52">
        <v>600</v>
      </c>
      <c r="G52">
        <v>900</v>
      </c>
      <c r="H52">
        <v>1200</v>
      </c>
      <c r="I52">
        <v>1500</v>
      </c>
      <c r="J52">
        <v>1800</v>
      </c>
      <c r="K52" s="1">
        <v>0.28000000000000003</v>
      </c>
      <c r="L52" s="1">
        <v>0.221</v>
      </c>
      <c r="M52" s="1">
        <v>0.185</v>
      </c>
      <c r="N52" s="1">
        <v>0.129</v>
      </c>
      <c r="O52" s="1">
        <v>7.4999999999999997E-2</v>
      </c>
      <c r="P52" s="1">
        <v>5.9000000000000004E-2</v>
      </c>
      <c r="Q52" s="1">
        <v>3.6999999999999998E-2</v>
      </c>
      <c r="R52" s="1">
        <v>100</v>
      </c>
      <c r="S52" s="1">
        <v>430</v>
      </c>
      <c r="T52" s="1">
        <v>0.35</v>
      </c>
      <c r="U52" s="1">
        <v>0.35</v>
      </c>
      <c r="V52" s="1">
        <v>0.35</v>
      </c>
      <c r="W52" s="1">
        <v>400</v>
      </c>
      <c r="X52" s="1">
        <v>3000</v>
      </c>
      <c r="Y52" s="1">
        <v>100</v>
      </c>
      <c r="Z52" s="1">
        <v>900</v>
      </c>
      <c r="AA52" s="1">
        <v>20</v>
      </c>
      <c r="AB52" s="1">
        <v>250</v>
      </c>
    </row>
    <row r="53" spans="1:28" x14ac:dyDescent="0.3">
      <c r="A53">
        <f>'Raw data_LHS'!D54*1000</f>
        <v>39033.333333333328</v>
      </c>
      <c r="B53">
        <v>0.56000000000000005</v>
      </c>
      <c r="C53">
        <v>7</v>
      </c>
      <c r="D53">
        <v>0</v>
      </c>
      <c r="E53">
        <v>300</v>
      </c>
      <c r="F53">
        <v>600</v>
      </c>
      <c r="G53">
        <v>900</v>
      </c>
      <c r="H53">
        <v>1200</v>
      </c>
      <c r="I53">
        <v>1500</v>
      </c>
      <c r="J53">
        <v>1800</v>
      </c>
      <c r="K53" s="1">
        <v>0.32400000000000001</v>
      </c>
      <c r="L53" s="1">
        <v>0.252</v>
      </c>
      <c r="M53" s="1">
        <v>0.222</v>
      </c>
      <c r="N53" s="1">
        <v>0.16</v>
      </c>
      <c r="O53" s="1">
        <v>8.4000000000000005E-2</v>
      </c>
      <c r="P53" s="1">
        <v>6.0999999999999999E-2</v>
      </c>
      <c r="Q53" s="1">
        <v>3.7999999999999999E-2</v>
      </c>
      <c r="R53" s="1">
        <v>100</v>
      </c>
      <c r="S53" s="1">
        <v>430</v>
      </c>
      <c r="T53" s="1">
        <v>0.35</v>
      </c>
      <c r="U53" s="1">
        <v>0.35</v>
      </c>
      <c r="V53" s="1">
        <v>0.35</v>
      </c>
      <c r="W53" s="1">
        <v>400</v>
      </c>
      <c r="X53" s="1">
        <v>3000</v>
      </c>
      <c r="Y53" s="1">
        <v>100</v>
      </c>
      <c r="Z53" s="1">
        <v>900</v>
      </c>
      <c r="AA53" s="1">
        <v>20</v>
      </c>
      <c r="AB53" s="1">
        <v>250</v>
      </c>
    </row>
    <row r="54" spans="1:28" x14ac:dyDescent="0.3">
      <c r="A54">
        <f>'Raw data_LHS'!D55*1000</f>
        <v>37066.666666666664</v>
      </c>
      <c r="B54">
        <v>0.56000000000000005</v>
      </c>
      <c r="C54">
        <v>7</v>
      </c>
      <c r="D54">
        <v>0</v>
      </c>
      <c r="E54">
        <v>300</v>
      </c>
      <c r="F54">
        <v>600</v>
      </c>
      <c r="G54">
        <v>900</v>
      </c>
      <c r="H54">
        <v>1200</v>
      </c>
      <c r="I54">
        <v>1500</v>
      </c>
      <c r="J54">
        <v>1800</v>
      </c>
      <c r="K54" s="1">
        <v>0.66</v>
      </c>
      <c r="L54" s="1">
        <v>0.47199999999999998</v>
      </c>
      <c r="M54" s="1">
        <v>0.39900000000000002</v>
      </c>
      <c r="N54" s="1">
        <v>0.27400000000000002</v>
      </c>
      <c r="O54" s="1">
        <v>0.14599999999999999</v>
      </c>
      <c r="P54" s="1">
        <v>0.112</v>
      </c>
      <c r="Q54" s="1">
        <v>0.08</v>
      </c>
      <c r="R54" s="1">
        <v>100</v>
      </c>
      <c r="S54" s="1">
        <v>430</v>
      </c>
      <c r="T54" s="1">
        <v>0.35</v>
      </c>
      <c r="U54" s="1">
        <v>0.35</v>
      </c>
      <c r="V54" s="1">
        <v>0.35</v>
      </c>
      <c r="W54" s="1">
        <v>400</v>
      </c>
      <c r="X54" s="1">
        <v>3000</v>
      </c>
      <c r="Y54" s="1">
        <v>100</v>
      </c>
      <c r="Z54" s="1">
        <v>900</v>
      </c>
      <c r="AA54" s="1">
        <v>20</v>
      </c>
      <c r="AB54" s="1">
        <v>250</v>
      </c>
    </row>
    <row r="55" spans="1:28" x14ac:dyDescent="0.3">
      <c r="A55">
        <f>'Raw data_LHS'!D56*1000</f>
        <v>39333.333333333336</v>
      </c>
      <c r="B55">
        <v>0.56000000000000005</v>
      </c>
      <c r="C55">
        <v>7</v>
      </c>
      <c r="D55">
        <v>0</v>
      </c>
      <c r="E55">
        <v>300</v>
      </c>
      <c r="F55">
        <v>600</v>
      </c>
      <c r="G55">
        <v>900</v>
      </c>
      <c r="H55">
        <v>1200</v>
      </c>
      <c r="I55">
        <v>1500</v>
      </c>
      <c r="J55">
        <v>1800</v>
      </c>
      <c r="K55" s="1">
        <v>0.35899999999999999</v>
      </c>
      <c r="L55" s="1">
        <v>0.27100000000000002</v>
      </c>
      <c r="M55" s="1">
        <v>0.23100000000000001</v>
      </c>
      <c r="N55" s="1">
        <v>0.16700000000000001</v>
      </c>
      <c r="O55" s="1">
        <v>9.1999999999999998E-2</v>
      </c>
      <c r="P55" s="1">
        <v>6.9000000000000006E-2</v>
      </c>
      <c r="Q55" s="1">
        <v>3.7999999999999999E-2</v>
      </c>
      <c r="R55" s="1">
        <v>90</v>
      </c>
      <c r="S55" s="1">
        <v>430</v>
      </c>
      <c r="T55" s="1">
        <v>0.35</v>
      </c>
      <c r="U55" s="1">
        <v>0.35</v>
      </c>
      <c r="V55" s="1">
        <v>0.35</v>
      </c>
      <c r="W55" s="1">
        <v>400</v>
      </c>
      <c r="X55" s="1">
        <v>3000</v>
      </c>
      <c r="Y55" s="1">
        <v>100</v>
      </c>
      <c r="Z55" s="1">
        <v>900</v>
      </c>
      <c r="AA55" s="1">
        <v>20</v>
      </c>
      <c r="AB55" s="1">
        <v>250</v>
      </c>
    </row>
    <row r="56" spans="1:28" x14ac:dyDescent="0.3">
      <c r="A56">
        <f>'Raw data_LHS'!D57*1000</f>
        <v>40133.333333333336</v>
      </c>
      <c r="B56">
        <v>0.56000000000000005</v>
      </c>
      <c r="C56">
        <v>7</v>
      </c>
      <c r="D56">
        <v>0</v>
      </c>
      <c r="E56">
        <v>300</v>
      </c>
      <c r="F56">
        <v>600</v>
      </c>
      <c r="G56">
        <v>900</v>
      </c>
      <c r="H56">
        <v>1200</v>
      </c>
      <c r="I56">
        <v>1500</v>
      </c>
      <c r="J56">
        <v>1800</v>
      </c>
      <c r="K56" s="1">
        <v>0.193</v>
      </c>
      <c r="L56" s="1">
        <v>0.13400000000000001</v>
      </c>
      <c r="M56" s="1">
        <v>0.11</v>
      </c>
      <c r="N56" s="1">
        <v>0.08</v>
      </c>
      <c r="O56" s="1">
        <v>4.3999999999999997E-2</v>
      </c>
      <c r="P56" s="1">
        <v>3.4000000000000002E-2</v>
      </c>
      <c r="Q56" s="1">
        <v>2.2000000000000002E-2</v>
      </c>
      <c r="R56" s="1">
        <v>90</v>
      </c>
      <c r="S56" s="1">
        <v>430</v>
      </c>
      <c r="T56" s="1">
        <v>0.35</v>
      </c>
      <c r="U56" s="1">
        <v>0.35</v>
      </c>
      <c r="V56" s="1">
        <v>0.35</v>
      </c>
      <c r="W56" s="1">
        <v>400</v>
      </c>
      <c r="X56" s="1">
        <v>3000</v>
      </c>
      <c r="Y56" s="1">
        <v>100</v>
      </c>
      <c r="Z56" s="1">
        <v>900</v>
      </c>
      <c r="AA56" s="1">
        <v>20</v>
      </c>
      <c r="AB56" s="1">
        <v>250</v>
      </c>
    </row>
    <row r="57" spans="1:28" x14ac:dyDescent="0.3">
      <c r="A57">
        <f>'Raw data_LHS'!D58*1000</f>
        <v>40166.666666666664</v>
      </c>
      <c r="B57">
        <v>0.56000000000000005</v>
      </c>
      <c r="C57">
        <v>7</v>
      </c>
      <c r="D57">
        <v>0</v>
      </c>
      <c r="E57">
        <v>300</v>
      </c>
      <c r="F57">
        <v>600</v>
      </c>
      <c r="G57">
        <v>900</v>
      </c>
      <c r="H57">
        <v>1200</v>
      </c>
      <c r="I57">
        <v>1500</v>
      </c>
      <c r="J57">
        <v>1800</v>
      </c>
      <c r="K57" s="1">
        <v>0.20699999999999999</v>
      </c>
      <c r="L57" s="1">
        <v>0.159</v>
      </c>
      <c r="M57" s="1">
        <v>0.13700000000000001</v>
      </c>
      <c r="N57" s="1">
        <v>0.1</v>
      </c>
      <c r="O57" s="1">
        <v>6.0999999999999999E-2</v>
      </c>
      <c r="P57" s="1">
        <v>5.2999999999999999E-2</v>
      </c>
      <c r="Q57" s="1">
        <v>3.6999999999999998E-2</v>
      </c>
      <c r="R57" s="1">
        <v>90</v>
      </c>
      <c r="S57" s="1">
        <v>430</v>
      </c>
      <c r="T57" s="1">
        <v>0.35</v>
      </c>
      <c r="U57" s="1">
        <v>0.35</v>
      </c>
      <c r="V57" s="1">
        <v>0.35</v>
      </c>
      <c r="W57" s="1">
        <v>400</v>
      </c>
      <c r="X57" s="1">
        <v>3000</v>
      </c>
      <c r="Y57" s="1">
        <v>100</v>
      </c>
      <c r="Z57" s="1">
        <v>900</v>
      </c>
      <c r="AA57" s="1">
        <v>20</v>
      </c>
      <c r="AB57" s="1">
        <v>250</v>
      </c>
    </row>
    <row r="58" spans="1:28" x14ac:dyDescent="0.3">
      <c r="A58">
        <f>'Raw data_LHS'!D59*1000</f>
        <v>39100</v>
      </c>
      <c r="B58">
        <v>0.56000000000000005</v>
      </c>
      <c r="C58">
        <v>7</v>
      </c>
      <c r="D58">
        <v>0</v>
      </c>
      <c r="E58">
        <v>300</v>
      </c>
      <c r="F58">
        <v>600</v>
      </c>
      <c r="G58">
        <v>900</v>
      </c>
      <c r="H58">
        <v>1200</v>
      </c>
      <c r="I58">
        <v>1500</v>
      </c>
      <c r="J58">
        <v>1800</v>
      </c>
      <c r="K58" s="1">
        <v>0.26400000000000001</v>
      </c>
      <c r="L58" s="1">
        <v>0.214</v>
      </c>
      <c r="M58" s="1">
        <v>0.186</v>
      </c>
      <c r="N58" s="1">
        <v>0.14399999999999999</v>
      </c>
      <c r="O58" s="1">
        <v>0.09</v>
      </c>
      <c r="P58" s="1">
        <v>7.2999999999999995E-2</v>
      </c>
      <c r="Q58" s="1">
        <v>4.8000000000000001E-2</v>
      </c>
      <c r="R58" s="1">
        <v>90</v>
      </c>
      <c r="S58" s="1">
        <v>430</v>
      </c>
      <c r="T58" s="1">
        <v>0.35</v>
      </c>
      <c r="U58" s="1">
        <v>0.35</v>
      </c>
      <c r="V58" s="1">
        <v>0.35</v>
      </c>
      <c r="W58" s="1">
        <v>400</v>
      </c>
      <c r="X58" s="1">
        <v>3000</v>
      </c>
      <c r="Y58" s="1">
        <v>100</v>
      </c>
      <c r="Z58" s="1">
        <v>900</v>
      </c>
      <c r="AA58" s="1">
        <v>20</v>
      </c>
      <c r="AB58" s="1">
        <v>250</v>
      </c>
    </row>
    <row r="59" spans="1:28" x14ac:dyDescent="0.3">
      <c r="A59">
        <f>'Raw data_LHS'!D60*1000</f>
        <v>38633.333333333336</v>
      </c>
      <c r="B59">
        <v>0.56000000000000005</v>
      </c>
      <c r="C59">
        <v>7</v>
      </c>
      <c r="D59">
        <v>0</v>
      </c>
      <c r="E59">
        <v>300</v>
      </c>
      <c r="F59">
        <v>600</v>
      </c>
      <c r="G59">
        <v>900</v>
      </c>
      <c r="H59">
        <v>1200</v>
      </c>
      <c r="I59">
        <v>1500</v>
      </c>
      <c r="J59">
        <v>1800</v>
      </c>
      <c r="K59" s="1">
        <v>0.45</v>
      </c>
      <c r="L59" s="1">
        <v>0.34499999999999997</v>
      </c>
      <c r="M59" s="1">
        <v>0.309</v>
      </c>
      <c r="N59" s="1">
        <v>0.22800000000000001</v>
      </c>
      <c r="O59" s="1">
        <v>0.13600000000000001</v>
      </c>
      <c r="P59" s="1">
        <v>0.105</v>
      </c>
      <c r="Q59" s="1">
        <v>6.2E-2</v>
      </c>
      <c r="R59" s="1">
        <v>90</v>
      </c>
      <c r="S59" s="1">
        <v>430</v>
      </c>
      <c r="T59" s="1">
        <v>0.35</v>
      </c>
      <c r="U59" s="1">
        <v>0.35</v>
      </c>
      <c r="V59" s="1">
        <v>0.35</v>
      </c>
      <c r="W59" s="1">
        <v>400</v>
      </c>
      <c r="X59" s="1">
        <v>3000</v>
      </c>
      <c r="Y59" s="1">
        <v>100</v>
      </c>
      <c r="Z59" s="1">
        <v>900</v>
      </c>
      <c r="AA59" s="1">
        <v>20</v>
      </c>
      <c r="AB59" s="1">
        <v>250</v>
      </c>
    </row>
    <row r="60" spans="1:28" x14ac:dyDescent="0.3">
      <c r="A60">
        <f>'Raw data_LHS'!D61*1000</f>
        <v>39600</v>
      </c>
      <c r="B60">
        <v>0.56000000000000005</v>
      </c>
      <c r="C60">
        <v>7</v>
      </c>
      <c r="D60">
        <v>0</v>
      </c>
      <c r="E60">
        <v>300</v>
      </c>
      <c r="F60">
        <v>600</v>
      </c>
      <c r="G60">
        <v>900</v>
      </c>
      <c r="H60">
        <v>1200</v>
      </c>
      <c r="I60">
        <v>1500</v>
      </c>
      <c r="J60">
        <v>1800</v>
      </c>
      <c r="K60" s="1">
        <v>0.251</v>
      </c>
      <c r="L60" s="1">
        <v>0.191</v>
      </c>
      <c r="M60" s="1">
        <v>0.16600000000000001</v>
      </c>
      <c r="N60" s="1">
        <v>0.123</v>
      </c>
      <c r="O60" s="1">
        <v>7.3999999999999996E-2</v>
      </c>
      <c r="P60" s="1">
        <v>0.06</v>
      </c>
      <c r="Q60" s="1">
        <v>3.9E-2</v>
      </c>
      <c r="R60" s="1">
        <v>100</v>
      </c>
      <c r="S60" s="1">
        <v>430</v>
      </c>
      <c r="T60" s="1">
        <v>0.35</v>
      </c>
      <c r="U60" s="1">
        <v>0.35</v>
      </c>
      <c r="V60" s="1">
        <v>0.35</v>
      </c>
      <c r="W60" s="1">
        <v>400</v>
      </c>
      <c r="X60" s="1">
        <v>3000</v>
      </c>
      <c r="Y60" s="1">
        <v>100</v>
      </c>
      <c r="Z60" s="1">
        <v>900</v>
      </c>
      <c r="AA60" s="1">
        <v>20</v>
      </c>
      <c r="AB60" s="1">
        <v>250</v>
      </c>
    </row>
    <row r="61" spans="1:28" x14ac:dyDescent="0.3">
      <c r="A61">
        <f>'Raw data_LHS'!D62*1000</f>
        <v>39733.333333333343</v>
      </c>
      <c r="B61">
        <v>0.56000000000000005</v>
      </c>
      <c r="C61">
        <v>7</v>
      </c>
      <c r="D61">
        <v>0</v>
      </c>
      <c r="E61">
        <v>300</v>
      </c>
      <c r="F61">
        <v>600</v>
      </c>
      <c r="G61">
        <v>900</v>
      </c>
      <c r="H61">
        <v>1200</v>
      </c>
      <c r="I61">
        <v>1500</v>
      </c>
      <c r="J61">
        <v>1800</v>
      </c>
      <c r="K61" s="1">
        <v>0.16300000000000001</v>
      </c>
      <c r="L61" s="1">
        <v>0.115</v>
      </c>
      <c r="M61" s="1">
        <v>9.4E-2</v>
      </c>
      <c r="N61" s="1">
        <v>6.5000000000000002E-2</v>
      </c>
      <c r="O61" s="1">
        <v>3.6999999999999998E-2</v>
      </c>
      <c r="P61" s="1">
        <v>3.1E-2</v>
      </c>
      <c r="Q61" s="1">
        <v>2.3E-2</v>
      </c>
      <c r="R61" s="1">
        <v>100</v>
      </c>
      <c r="S61" s="1">
        <v>430</v>
      </c>
      <c r="T61" s="1">
        <v>0.35</v>
      </c>
      <c r="U61" s="1">
        <v>0.35</v>
      </c>
      <c r="V61" s="1">
        <v>0.35</v>
      </c>
      <c r="W61" s="1">
        <v>400</v>
      </c>
      <c r="X61" s="1">
        <v>3000</v>
      </c>
      <c r="Y61" s="1">
        <v>100</v>
      </c>
      <c r="Z61" s="1">
        <v>900</v>
      </c>
      <c r="AA61" s="1">
        <v>20</v>
      </c>
      <c r="AB61" s="1">
        <v>250</v>
      </c>
    </row>
    <row r="62" spans="1:28" x14ac:dyDescent="0.3">
      <c r="A62">
        <f>'Raw data_LHS'!D63*1000</f>
        <v>39466.666666666672</v>
      </c>
      <c r="B62">
        <v>0.56000000000000005</v>
      </c>
      <c r="C62">
        <v>7</v>
      </c>
      <c r="D62">
        <v>0</v>
      </c>
      <c r="E62">
        <v>300</v>
      </c>
      <c r="F62">
        <v>600</v>
      </c>
      <c r="G62">
        <v>900</v>
      </c>
      <c r="H62">
        <v>1200</v>
      </c>
      <c r="I62">
        <v>1500</v>
      </c>
      <c r="J62">
        <v>1800</v>
      </c>
      <c r="K62" s="1">
        <v>0.154</v>
      </c>
      <c r="L62" s="1">
        <v>0.106</v>
      </c>
      <c r="M62" s="1">
        <v>8.6999999999999994E-2</v>
      </c>
      <c r="N62" s="1">
        <v>6.0999999999999999E-2</v>
      </c>
      <c r="O62" s="1">
        <v>3.5000000000000003E-2</v>
      </c>
      <c r="P62" s="1">
        <v>3.0000000000000002E-2</v>
      </c>
      <c r="Q62" s="1">
        <v>2.1000000000000001E-2</v>
      </c>
      <c r="R62" s="1">
        <v>100</v>
      </c>
      <c r="S62" s="1">
        <v>430</v>
      </c>
      <c r="T62" s="1">
        <v>0.35</v>
      </c>
      <c r="U62" s="1">
        <v>0.35</v>
      </c>
      <c r="V62" s="1">
        <v>0.35</v>
      </c>
      <c r="W62" s="1">
        <v>400</v>
      </c>
      <c r="X62" s="1">
        <v>3000</v>
      </c>
      <c r="Y62" s="1">
        <v>100</v>
      </c>
      <c r="Z62" s="1">
        <v>900</v>
      </c>
      <c r="AA62" s="1">
        <v>20</v>
      </c>
      <c r="AB62" s="1">
        <v>250</v>
      </c>
    </row>
    <row r="63" spans="1:28" x14ac:dyDescent="0.3">
      <c r="A63">
        <f>'Raw data_LHS'!D64*1000</f>
        <v>38600</v>
      </c>
      <c r="B63">
        <v>0.56000000000000005</v>
      </c>
      <c r="C63">
        <v>7</v>
      </c>
      <c r="D63">
        <v>0</v>
      </c>
      <c r="E63">
        <v>300</v>
      </c>
      <c r="F63">
        <v>600</v>
      </c>
      <c r="G63">
        <v>900</v>
      </c>
      <c r="H63">
        <v>1200</v>
      </c>
      <c r="I63">
        <v>1500</v>
      </c>
      <c r="J63">
        <v>1800</v>
      </c>
      <c r="K63" s="1">
        <v>0.307</v>
      </c>
      <c r="L63" s="1">
        <v>0.24099999999999999</v>
      </c>
      <c r="M63" s="1">
        <v>0.20200000000000001</v>
      </c>
      <c r="N63" s="1">
        <v>0.14899999999999999</v>
      </c>
      <c r="O63" s="1">
        <v>8.5000000000000006E-2</v>
      </c>
      <c r="P63" s="1">
        <v>6.8000000000000005E-2</v>
      </c>
      <c r="Q63" s="1">
        <v>4.3999999999999997E-2</v>
      </c>
      <c r="R63" s="1">
        <v>100</v>
      </c>
      <c r="S63" s="1">
        <v>430</v>
      </c>
      <c r="T63" s="1">
        <v>0.35</v>
      </c>
      <c r="U63" s="1">
        <v>0.35</v>
      </c>
      <c r="V63" s="1">
        <v>0.35</v>
      </c>
      <c r="W63" s="1">
        <v>400</v>
      </c>
      <c r="X63" s="1">
        <v>3000</v>
      </c>
      <c r="Y63" s="1">
        <v>100</v>
      </c>
      <c r="Z63" s="1">
        <v>900</v>
      </c>
      <c r="AA63" s="1">
        <v>20</v>
      </c>
      <c r="AB63" s="1">
        <v>250</v>
      </c>
    </row>
    <row r="64" spans="1:28" x14ac:dyDescent="0.3">
      <c r="W64" s="1"/>
      <c r="X64" s="1"/>
      <c r="Y64" s="1"/>
      <c r="Z64" s="1"/>
      <c r="AA64" s="1"/>
      <c r="AB64" s="1"/>
    </row>
    <row r="65" spans="23:28" x14ac:dyDescent="0.3">
      <c r="W65" s="1"/>
      <c r="X65" s="1"/>
      <c r="Y65" s="1"/>
      <c r="Z65" s="1"/>
      <c r="AA65" s="1"/>
      <c r="AB65" s="1"/>
    </row>
    <row r="66" spans="23:28" x14ac:dyDescent="0.3">
      <c r="W66" s="1"/>
      <c r="X66" s="1"/>
      <c r="Y66" s="1"/>
      <c r="Z66" s="1"/>
      <c r="AA66" s="1"/>
      <c r="AB66" s="1"/>
    </row>
    <row r="67" spans="23:28" x14ac:dyDescent="0.3">
      <c r="W67" s="1"/>
      <c r="X67" s="1"/>
      <c r="Y67" s="1"/>
      <c r="Z67" s="1"/>
      <c r="AA67" s="1"/>
      <c r="AB67" s="1"/>
    </row>
    <row r="68" spans="23:28" x14ac:dyDescent="0.3">
      <c r="W68" s="1"/>
      <c r="X68" s="1"/>
      <c r="Y68" s="1"/>
      <c r="Z68" s="1"/>
      <c r="AA68" s="1"/>
      <c r="AB68" s="1"/>
    </row>
    <row r="69" spans="23:28" x14ac:dyDescent="0.3">
      <c r="W69" s="1"/>
      <c r="X69" s="1"/>
      <c r="Y69" s="1"/>
      <c r="Z69" s="1"/>
      <c r="AA69" s="1"/>
      <c r="AB69" s="1"/>
    </row>
    <row r="70" spans="23:28" x14ac:dyDescent="0.3">
      <c r="W70" s="1"/>
      <c r="X70" s="1"/>
      <c r="Y70" s="1"/>
      <c r="Z70" s="1"/>
      <c r="AA70" s="1"/>
      <c r="AB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43111-71C3-4BAA-816D-4D13125A83F8}">
  <dimension ref="A1:AM63"/>
  <sheetViews>
    <sheetView topLeftCell="Y1" workbookViewId="0">
      <selection activeCell="AD1" sqref="AD1"/>
    </sheetView>
  </sheetViews>
  <sheetFormatPr defaultRowHeight="14.4" x14ac:dyDescent="0.3"/>
  <cols>
    <col min="2" max="2" width="9.6640625" customWidth="1"/>
    <col min="9" max="11" width="8.88671875" style="238"/>
    <col min="14" max="14" width="7" customWidth="1"/>
    <col min="17" max="17" width="10.6640625" customWidth="1"/>
    <col min="19" max="19" width="7.21875" customWidth="1"/>
    <col min="20" max="22" width="8.21875" bestFit="1" customWidth="1"/>
    <col min="23" max="24" width="7.88671875" bestFit="1" customWidth="1"/>
    <col min="25" max="26" width="15" bestFit="1" customWidth="1"/>
    <col min="27" max="27" width="27.5546875" customWidth="1"/>
    <col min="28" max="28" width="24.6640625" bestFit="1" customWidth="1"/>
    <col min="29" max="29" width="19.77734375" bestFit="1" customWidth="1"/>
    <col min="30" max="30" width="15.88671875" bestFit="1" customWidth="1"/>
    <col min="31" max="31" width="22.109375" bestFit="1" customWidth="1"/>
    <col min="32" max="32" width="15.33203125" bestFit="1" customWidth="1"/>
    <col min="33" max="33" width="15" bestFit="1" customWidth="1"/>
    <col min="34" max="34" width="18.21875" bestFit="1" customWidth="1"/>
    <col min="35" max="36" width="7.88671875" bestFit="1" customWidth="1"/>
    <col min="37" max="38" width="15" bestFit="1" customWidth="1"/>
    <col min="39" max="39" width="4.88671875" bestFit="1" customWidth="1"/>
  </cols>
  <sheetData>
    <row r="1" spans="1:39" ht="30.6" x14ac:dyDescent="0.3">
      <c r="A1" s="242" t="s">
        <v>136</v>
      </c>
      <c r="B1" s="240" t="s">
        <v>190</v>
      </c>
      <c r="C1" s="242" t="s">
        <v>191</v>
      </c>
      <c r="D1" s="242" t="s">
        <v>192</v>
      </c>
      <c r="E1" s="242" t="s">
        <v>193</v>
      </c>
      <c r="F1" s="242" t="s">
        <v>179</v>
      </c>
      <c r="G1" s="242" t="s">
        <v>177</v>
      </c>
      <c r="H1" s="242" t="s">
        <v>185</v>
      </c>
      <c r="I1" s="242" t="s">
        <v>191</v>
      </c>
      <c r="J1" s="242" t="s">
        <v>192</v>
      </c>
      <c r="K1" s="242" t="s">
        <v>193</v>
      </c>
      <c r="L1" s="241" t="s">
        <v>200</v>
      </c>
      <c r="M1" s="241" t="s">
        <v>201</v>
      </c>
      <c r="N1" s="342" t="s">
        <v>174</v>
      </c>
      <c r="O1" s="343"/>
      <c r="P1" s="343"/>
      <c r="Q1" s="344"/>
      <c r="S1" s="338" t="s">
        <v>180</v>
      </c>
      <c r="T1" s="339"/>
      <c r="U1" s="339"/>
      <c r="V1" s="339"/>
      <c r="W1" s="339"/>
      <c r="X1" s="340"/>
      <c r="Y1" s="243"/>
      <c r="Z1" s="243"/>
      <c r="AA1" s="243"/>
      <c r="AB1" s="243"/>
      <c r="AC1" s="243"/>
      <c r="AD1" s="243" t="s">
        <v>206</v>
      </c>
      <c r="AE1" s="243"/>
      <c r="AF1" s="243" t="s">
        <v>183</v>
      </c>
      <c r="AG1" s="243"/>
      <c r="AH1" s="243" t="s">
        <v>187</v>
      </c>
      <c r="AI1" s="243"/>
      <c r="AJ1" s="243"/>
      <c r="AK1" s="338" t="s">
        <v>186</v>
      </c>
      <c r="AL1" s="340"/>
      <c r="AM1" s="243"/>
    </row>
    <row r="2" spans="1:39" x14ac:dyDescent="0.3">
      <c r="A2" s="225">
        <v>39200</v>
      </c>
      <c r="B2" s="225">
        <v>29.899999999999995</v>
      </c>
      <c r="C2" s="176">
        <v>2994.9</v>
      </c>
      <c r="D2" s="176">
        <v>124.2</v>
      </c>
      <c r="E2" s="176">
        <v>165.9</v>
      </c>
      <c r="F2" s="237">
        <f>C2*((1-(LN(35)))/(1-(LN(B2))))</f>
        <v>3191.6028289078699</v>
      </c>
      <c r="G2" s="237">
        <f>D2*((1-(LN(35)))/(1-(LN(B2))))</f>
        <v>132.35736463666817</v>
      </c>
      <c r="H2" s="237">
        <f>E2*((1-(LN(35)))/(1-(LN(B2))))</f>
        <v>176.79618996153982</v>
      </c>
      <c r="I2" s="345">
        <f>_xlfn.PERCENTILE.INC(F2:F12,0.15)</f>
        <v>2353.9626285128907</v>
      </c>
      <c r="J2" s="345">
        <f t="shared" ref="J2:K2" si="0">_xlfn.PERCENTILE.INC(G2:G12,0.15)</f>
        <v>173.40191243166049</v>
      </c>
      <c r="K2" s="345">
        <f t="shared" si="0"/>
        <v>63.15876104476709</v>
      </c>
      <c r="L2" s="230">
        <v>90</v>
      </c>
      <c r="M2" s="230">
        <v>430</v>
      </c>
      <c r="N2" s="251" t="s">
        <v>188</v>
      </c>
      <c r="O2" s="251" t="s">
        <v>94</v>
      </c>
      <c r="P2" s="251" t="s">
        <v>95</v>
      </c>
      <c r="Q2" s="251" t="s">
        <v>176</v>
      </c>
      <c r="S2" s="244" t="s">
        <v>181</v>
      </c>
      <c r="T2" s="244" t="s">
        <v>191</v>
      </c>
      <c r="U2" s="244" t="s">
        <v>192</v>
      </c>
      <c r="V2" s="244" t="s">
        <v>193</v>
      </c>
      <c r="W2" s="244" t="s">
        <v>200</v>
      </c>
      <c r="X2" s="244" t="s">
        <v>201</v>
      </c>
      <c r="Y2" s="244" t="s">
        <v>194</v>
      </c>
      <c r="Z2" s="244" t="s">
        <v>195</v>
      </c>
      <c r="AA2" s="244" t="s">
        <v>196</v>
      </c>
      <c r="AB2" s="244" t="s">
        <v>205</v>
      </c>
      <c r="AC2" s="244" t="s">
        <v>198</v>
      </c>
      <c r="AD2" s="244" t="s">
        <v>202</v>
      </c>
      <c r="AE2" s="244" t="s">
        <v>182</v>
      </c>
      <c r="AF2" s="244" t="s">
        <v>194</v>
      </c>
      <c r="AG2" s="244" t="s">
        <v>195</v>
      </c>
      <c r="AH2" s="244" t="s">
        <v>184</v>
      </c>
      <c r="AI2" s="244" t="s">
        <v>200</v>
      </c>
      <c r="AJ2" s="244" t="s">
        <v>201</v>
      </c>
      <c r="AK2" s="244" t="s">
        <v>194</v>
      </c>
      <c r="AL2" s="244" t="s">
        <v>195</v>
      </c>
      <c r="AM2" s="244"/>
    </row>
    <row r="3" spans="1:39" x14ac:dyDescent="0.3">
      <c r="A3" s="225">
        <v>39461</v>
      </c>
      <c r="B3" s="225">
        <v>31.2</v>
      </c>
      <c r="C3" s="176">
        <v>2168.9</v>
      </c>
      <c r="D3" s="176">
        <v>806.2</v>
      </c>
      <c r="E3" s="176">
        <v>181.7</v>
      </c>
      <c r="F3" s="237">
        <f t="shared" ref="F3:F63" si="1">C3*((1-(LN(35)))/(1-(LN(B3))))</f>
        <v>2271.042991501643</v>
      </c>
      <c r="G3" s="237">
        <f t="shared" ref="G3:G63" si="2">D3*((1-(LN(35)))/(1-(LN(B3))))</f>
        <v>844.1674857064063</v>
      </c>
      <c r="H3" s="237">
        <f t="shared" ref="H3:H63" si="3">E3*((1-(LN(35)))/(1-(LN(B3))))</f>
        <v>190.25704806853636</v>
      </c>
      <c r="I3" s="345"/>
      <c r="J3" s="345"/>
      <c r="K3" s="345"/>
      <c r="L3" s="230">
        <v>90</v>
      </c>
      <c r="M3" s="230">
        <v>430</v>
      </c>
      <c r="N3" s="176">
        <v>1</v>
      </c>
      <c r="O3" s="176">
        <v>39461</v>
      </c>
      <c r="P3" s="176">
        <v>48945</v>
      </c>
      <c r="Q3" s="176">
        <f>(P3-O3)/1000</f>
        <v>9.484</v>
      </c>
      <c r="S3" s="176">
        <v>1</v>
      </c>
      <c r="T3" s="176">
        <v>2354</v>
      </c>
      <c r="U3" s="176">
        <v>173</v>
      </c>
      <c r="V3" s="176">
        <v>63</v>
      </c>
      <c r="W3" s="176">
        <v>90</v>
      </c>
      <c r="X3" s="176">
        <v>430</v>
      </c>
      <c r="Y3" s="176">
        <v>342.1</v>
      </c>
      <c r="Z3" s="176">
        <v>502.6</v>
      </c>
      <c r="AA3" s="177">
        <f>(0.5161*2.35*(10^-4)*((10^6/Y3)^3.89)*((1/3000)^0.854))/10^6</f>
        <v>3.948977972441956</v>
      </c>
      <c r="AB3" s="177">
        <f>1.41*(10^-8)*((1/(Z3*10^-6))^4.5337)*10^-6</f>
        <v>12.73170994080877</v>
      </c>
      <c r="AC3" s="177">
        <f>MIN(AA3,AB3)</f>
        <v>3.948977972441956</v>
      </c>
      <c r="AD3" s="245">
        <v>80</v>
      </c>
      <c r="AE3" s="176" t="str">
        <f>IF(AC3&lt;=$AD$3,"OVERLAY REQUIRED","OVERLAY NOT REQUIRED")</f>
        <v>OVERLAY REQUIRED</v>
      </c>
      <c r="AF3" s="177">
        <f>(((0.5161*2.35*(10^-4))/($AD$3*(10^6)*(3000^0.854)))^(1/3.89))*10^6</f>
        <v>157.85735748515387</v>
      </c>
      <c r="AG3" s="177">
        <f>(((1.41*(10^-8))/($AD$3*(10^6)))^(1/4.5337))*(10^6)</f>
        <v>335.09077953475719</v>
      </c>
      <c r="AH3" s="252">
        <v>120</v>
      </c>
      <c r="AI3" s="176">
        <v>90</v>
      </c>
      <c r="AJ3" s="176">
        <v>430</v>
      </c>
      <c r="AK3" s="176">
        <v>153.19999999999999</v>
      </c>
      <c r="AL3" s="176">
        <v>253.9</v>
      </c>
      <c r="AM3" s="176" t="str">
        <f>IF(AND(AK3&lt;=AF3,AL3&lt;=AG3),"SAFE","NOT SAFE")</f>
        <v>SAFE</v>
      </c>
    </row>
    <row r="4" spans="1:39" x14ac:dyDescent="0.3">
      <c r="A4" s="225">
        <v>39711</v>
      </c>
      <c r="B4" s="225">
        <v>31.100000000000005</v>
      </c>
      <c r="C4" s="176">
        <v>2972</v>
      </c>
      <c r="D4" s="176">
        <v>411.2</v>
      </c>
      <c r="E4" s="176">
        <v>88.8</v>
      </c>
      <c r="F4" s="237">
        <f t="shared" si="1"/>
        <v>3116.0635457363428</v>
      </c>
      <c r="G4" s="237">
        <f t="shared" si="2"/>
        <v>431.13234522435533</v>
      </c>
      <c r="H4" s="237">
        <f t="shared" si="3"/>
        <v>93.104455875298527</v>
      </c>
      <c r="I4" s="345"/>
      <c r="J4" s="345"/>
      <c r="K4" s="345"/>
      <c r="L4" s="230">
        <v>90</v>
      </c>
      <c r="M4" s="230">
        <v>430</v>
      </c>
      <c r="N4" s="176">
        <v>2</v>
      </c>
      <c r="O4" s="176">
        <v>48945</v>
      </c>
      <c r="P4" s="176">
        <v>52413</v>
      </c>
      <c r="Q4" s="176">
        <f>(P4-O4)/1000</f>
        <v>3.468</v>
      </c>
      <c r="S4" s="176">
        <v>2</v>
      </c>
      <c r="T4" s="176">
        <v>2923</v>
      </c>
      <c r="U4" s="176">
        <v>718</v>
      </c>
      <c r="V4" s="176">
        <v>121</v>
      </c>
      <c r="W4" s="176">
        <v>100</v>
      </c>
      <c r="X4" s="176">
        <v>430</v>
      </c>
      <c r="Y4" s="176">
        <v>115.7</v>
      </c>
      <c r="Z4" s="176">
        <v>194.2</v>
      </c>
      <c r="AA4" s="177">
        <f>(0.5161*2.35*(10^-4)*((10^6/Y4)^3.89)*((1/3000)^0.854))/10^6</f>
        <v>267.90042556183005</v>
      </c>
      <c r="AB4" s="177">
        <f>1.41*(10^-8)*((1/(Z4*10^-6))^4.5337)*10^-6</f>
        <v>948.81949346959789</v>
      </c>
      <c r="AC4" s="177">
        <f>MIN(AA4,AB4)</f>
        <v>267.90042556183005</v>
      </c>
      <c r="AD4" s="176"/>
      <c r="AE4" s="176" t="str">
        <f t="shared" ref="AE4:AE7" si="4">IF(AC4&lt;=$AD$3,"OVERLAY REQUIRED","OVERLAY NOT REQUIRED")</f>
        <v>OVERLAY NOT REQUIRED</v>
      </c>
      <c r="AF4" s="177">
        <f>(((0.5161*2.35*(10^-4))/($AD$3*(10^6)*(3000^0.854)))^(1/3.89))*10^6</f>
        <v>157.85735748515387</v>
      </c>
      <c r="AG4" s="177">
        <f>(((1.41*(10^-8))/($AD$3*(10^6)))^(1/4.5337))*(10^6)</f>
        <v>335.09077953475719</v>
      </c>
      <c r="AH4" s="252"/>
      <c r="AI4" s="176">
        <v>100</v>
      </c>
      <c r="AJ4" s="176">
        <v>430</v>
      </c>
      <c r="AK4" s="176"/>
      <c r="AL4" s="176"/>
      <c r="AM4" s="176"/>
    </row>
    <row r="5" spans="1:39" x14ac:dyDescent="0.3">
      <c r="A5" s="225">
        <v>39962</v>
      </c>
      <c r="B5" s="225">
        <v>31.8</v>
      </c>
      <c r="C5" s="176">
        <v>2997.5</v>
      </c>
      <c r="D5" s="176">
        <v>206.4</v>
      </c>
      <c r="E5" s="176">
        <v>60.2</v>
      </c>
      <c r="F5" s="237">
        <f t="shared" si="1"/>
        <v>3114.3569017896889</v>
      </c>
      <c r="G5" s="237">
        <f t="shared" si="2"/>
        <v>214.44646022665282</v>
      </c>
      <c r="H5" s="237">
        <f t="shared" si="3"/>
        <v>62.546884232773742</v>
      </c>
      <c r="I5" s="345"/>
      <c r="J5" s="345"/>
      <c r="K5" s="345"/>
      <c r="L5" s="230">
        <v>90</v>
      </c>
      <c r="M5" s="230">
        <v>430</v>
      </c>
      <c r="N5" s="176">
        <v>3</v>
      </c>
      <c r="O5" s="176">
        <v>52413</v>
      </c>
      <c r="P5" s="176">
        <v>59806</v>
      </c>
      <c r="Q5" s="176">
        <f>(P5-O5)/1000</f>
        <v>7.3929999999999998</v>
      </c>
      <c r="S5" s="176">
        <v>3</v>
      </c>
      <c r="T5" s="176">
        <v>2817</v>
      </c>
      <c r="U5" s="176">
        <v>181</v>
      </c>
      <c r="V5" s="176">
        <v>62</v>
      </c>
      <c r="W5" s="176">
        <v>100</v>
      </c>
      <c r="X5" s="176">
        <v>430</v>
      </c>
      <c r="Y5" s="176">
        <v>286.60000000000002</v>
      </c>
      <c r="Z5" s="176">
        <v>460.4</v>
      </c>
      <c r="AA5" s="177">
        <f>(0.5161*2.35*(10^-4)*((10^6/Y5)^3.89)*((1/3000)^0.854))/10^6</f>
        <v>7.8620500827762152</v>
      </c>
      <c r="AB5" s="177">
        <f>1.41*(10^-8)*((1/(Z5*10^-6))^4.5337)*10^-6</f>
        <v>18.947963315381489</v>
      </c>
      <c r="AC5" s="177">
        <f>MIN(AA5,AB5)</f>
        <v>7.8620500827762152</v>
      </c>
      <c r="AD5" s="176"/>
      <c r="AE5" s="176" t="str">
        <f t="shared" si="4"/>
        <v>OVERLAY REQUIRED</v>
      </c>
      <c r="AF5" s="177">
        <f>(((0.5161*2.35*(10^-4))/($AD$3*(10^6)*(3000^0.854)))^(1/3.89))*10^6</f>
        <v>157.85735748515387</v>
      </c>
      <c r="AG5" s="177">
        <f>(((1.41*(10^-8))/($AD$3*(10^6)))^(1/4.5337))*(10^6)</f>
        <v>335.09077953475719</v>
      </c>
      <c r="AH5" s="252">
        <v>110</v>
      </c>
      <c r="AI5" s="176">
        <v>100</v>
      </c>
      <c r="AJ5" s="176">
        <v>430</v>
      </c>
      <c r="AK5" s="176">
        <v>140.1</v>
      </c>
      <c r="AL5" s="176">
        <v>249.5</v>
      </c>
      <c r="AM5" s="176" t="str">
        <f>IF(AND(AK5&lt;=AF5,AL5&lt;=AG5),"SAFE","NOT SAFE")</f>
        <v>SAFE</v>
      </c>
    </row>
    <row r="6" spans="1:39" x14ac:dyDescent="0.3">
      <c r="A6" s="225">
        <v>43421</v>
      </c>
      <c r="B6" s="225">
        <v>32.1</v>
      </c>
      <c r="C6" s="176">
        <v>2354.4</v>
      </c>
      <c r="D6" s="176">
        <v>484</v>
      </c>
      <c r="E6" s="176">
        <v>59.8</v>
      </c>
      <c r="F6" s="237">
        <f t="shared" si="1"/>
        <v>2436.8822655241388</v>
      </c>
      <c r="G6" s="237">
        <f t="shared" si="2"/>
        <v>500.95608924298466</v>
      </c>
      <c r="H6" s="237">
        <f t="shared" si="3"/>
        <v>61.894987885806785</v>
      </c>
      <c r="I6" s="345"/>
      <c r="J6" s="345"/>
      <c r="K6" s="345"/>
      <c r="L6" s="230">
        <v>90</v>
      </c>
      <c r="M6" s="230">
        <v>430</v>
      </c>
      <c r="N6" s="176">
        <v>4</v>
      </c>
      <c r="O6" s="176">
        <v>59806</v>
      </c>
      <c r="P6" s="176">
        <v>68002</v>
      </c>
      <c r="Q6" s="176">
        <f>(P6-O6)/1000</f>
        <v>8.1959999999999997</v>
      </c>
      <c r="S6" s="176">
        <v>4</v>
      </c>
      <c r="T6" s="176">
        <v>2736</v>
      </c>
      <c r="U6" s="176">
        <v>613</v>
      </c>
      <c r="V6" s="176">
        <v>130</v>
      </c>
      <c r="W6" s="176">
        <v>100</v>
      </c>
      <c r="X6" s="176">
        <v>430</v>
      </c>
      <c r="Y6" s="176">
        <v>133.69999999999999</v>
      </c>
      <c r="Z6" s="176">
        <v>202.7</v>
      </c>
      <c r="AA6" s="177">
        <f>(0.5161*2.35*(10^-4)*((10^6/Y6)^3.89)*((1/3000)^0.854))/10^6</f>
        <v>152.64725381079094</v>
      </c>
      <c r="AB6" s="177">
        <f>1.41*(10^-8)*((1/(Z6*10^-6))^4.5337)*10^-6</f>
        <v>781.33318864990315</v>
      </c>
      <c r="AC6" s="177">
        <f>MIN(AA6,AB6)</f>
        <v>152.64725381079094</v>
      </c>
      <c r="AD6" s="176"/>
      <c r="AE6" s="176" t="str">
        <f t="shared" si="4"/>
        <v>OVERLAY NOT REQUIRED</v>
      </c>
      <c r="AF6" s="177">
        <f>(((0.5161*2.35*(10^-4))/($AD$3*(10^6)*(3000^0.854)))^(1/3.89))*10^6</f>
        <v>157.85735748515387</v>
      </c>
      <c r="AG6" s="177">
        <f>(((1.41*(10^-8))/($AD$3*(10^6)))^(1/4.5337))*(10^6)</f>
        <v>335.09077953475719</v>
      </c>
      <c r="AH6" s="252"/>
      <c r="AI6" s="176">
        <v>100</v>
      </c>
      <c r="AJ6" s="176">
        <v>430</v>
      </c>
      <c r="AK6" s="176"/>
      <c r="AL6" s="176"/>
      <c r="AM6" s="176"/>
    </row>
    <row r="7" spans="1:39" x14ac:dyDescent="0.3">
      <c r="A7" s="225">
        <v>43676</v>
      </c>
      <c r="B7" s="225">
        <v>33.700000000000003</v>
      </c>
      <c r="C7" s="176">
        <v>2895.8</v>
      </c>
      <c r="D7" s="176">
        <v>679.5</v>
      </c>
      <c r="E7" s="176">
        <v>72.599999999999994</v>
      </c>
      <c r="F7" s="237">
        <f t="shared" si="1"/>
        <v>2939.3379436726132</v>
      </c>
      <c r="G7" s="237">
        <f t="shared" si="2"/>
        <v>689.71618645125375</v>
      </c>
      <c r="H7" s="237">
        <f t="shared" si="3"/>
        <v>73.691530737838136</v>
      </c>
      <c r="I7" s="345"/>
      <c r="J7" s="345"/>
      <c r="K7" s="345"/>
      <c r="L7" s="230">
        <v>90</v>
      </c>
      <c r="M7" s="230">
        <v>450</v>
      </c>
      <c r="N7" s="176">
        <v>5</v>
      </c>
      <c r="O7" s="176">
        <v>68002</v>
      </c>
      <c r="P7" s="176">
        <v>77900</v>
      </c>
      <c r="Q7" s="176">
        <f>(P7-O7)/1000</f>
        <v>9.8979999999999997</v>
      </c>
      <c r="S7" s="176">
        <v>5</v>
      </c>
      <c r="T7" s="176">
        <v>2680</v>
      </c>
      <c r="U7" s="176">
        <v>262</v>
      </c>
      <c r="V7" s="176">
        <v>83</v>
      </c>
      <c r="W7" s="176">
        <v>90</v>
      </c>
      <c r="X7" s="176">
        <v>430</v>
      </c>
      <c r="Y7" s="176">
        <v>254.1</v>
      </c>
      <c r="Z7" s="176">
        <v>370.6</v>
      </c>
      <c r="AA7" s="177">
        <f>(0.5161*2.35*(10^-4)*((10^6/Y7)^3.89)*((1/3000)^0.854))/10^6</f>
        <v>12.556598932314774</v>
      </c>
      <c r="AB7" s="177">
        <f>1.41*(10^-8)*((1/(Z7*10^-6))^4.5337)*10^-6</f>
        <v>50.672535165644192</v>
      </c>
      <c r="AC7" s="177">
        <f>MIN(AA7,AB7)</f>
        <v>12.556598932314774</v>
      </c>
      <c r="AD7" s="176"/>
      <c r="AE7" s="176" t="str">
        <f t="shared" si="4"/>
        <v>OVERLAY REQUIRED</v>
      </c>
      <c r="AF7" s="177">
        <f>(((0.5161*2.35*(10^-4))/($AD$3*(10^6)*(3000^0.854)))^(1/3.89))*10^6</f>
        <v>157.85735748515387</v>
      </c>
      <c r="AG7" s="177">
        <f>(((1.41*(10^-8))/($AD$3*(10^6)))^(1/4.5337))*(10^6)</f>
        <v>335.09077953475719</v>
      </c>
      <c r="AH7" s="252">
        <v>100</v>
      </c>
      <c r="AI7" s="176">
        <v>90</v>
      </c>
      <c r="AJ7" s="176">
        <v>430</v>
      </c>
      <c r="AK7" s="176">
        <v>136.4</v>
      </c>
      <c r="AL7" s="176">
        <v>220.8</v>
      </c>
      <c r="AM7" s="176" t="str">
        <f>IF(AND(AK7&lt;=AF7,AL7&lt;=AG7),"SAFE","NOT SAFE")</f>
        <v>SAFE</v>
      </c>
    </row>
    <row r="8" spans="1:39" x14ac:dyDescent="0.3">
      <c r="A8" s="225">
        <v>43926</v>
      </c>
      <c r="B8" s="225">
        <v>33.799999999999997</v>
      </c>
      <c r="C8" s="176">
        <v>1602.2</v>
      </c>
      <c r="D8" s="176">
        <v>740.5</v>
      </c>
      <c r="E8" s="176">
        <v>62.9</v>
      </c>
      <c r="F8" s="237">
        <f t="shared" si="1"/>
        <v>1624.3770425135385</v>
      </c>
      <c r="G8" s="237">
        <f t="shared" si="2"/>
        <v>750.74971912450087</v>
      </c>
      <c r="H8" s="237">
        <f t="shared" si="3"/>
        <v>63.770637856760438</v>
      </c>
      <c r="I8" s="345"/>
      <c r="J8" s="345"/>
      <c r="K8" s="345"/>
      <c r="L8" s="230">
        <v>90</v>
      </c>
      <c r="M8" s="230">
        <v>450</v>
      </c>
      <c r="Q8" s="176">
        <f>SUM(Q3:Q7)</f>
        <v>38.438999999999993</v>
      </c>
      <c r="AA8" s="173"/>
      <c r="AB8" s="173"/>
      <c r="AC8" s="173"/>
      <c r="AF8" s="173"/>
      <c r="AG8" s="173"/>
    </row>
    <row r="9" spans="1:39" x14ac:dyDescent="0.3">
      <c r="A9" s="225">
        <v>44025</v>
      </c>
      <c r="B9" s="225">
        <v>33.700000000000003</v>
      </c>
      <c r="C9" s="176">
        <v>2944.1</v>
      </c>
      <c r="D9" s="176">
        <v>896.9</v>
      </c>
      <c r="E9" s="176">
        <v>92.8</v>
      </c>
      <c r="F9" s="237">
        <f t="shared" si="1"/>
        <v>2988.3641273453068</v>
      </c>
      <c r="G9" s="237">
        <f t="shared" si="2"/>
        <v>910.3847647213089</v>
      </c>
      <c r="H9" s="237">
        <f t="shared" si="3"/>
        <v>94.195234882525895</v>
      </c>
      <c r="I9" s="345"/>
      <c r="J9" s="345"/>
      <c r="K9" s="345"/>
      <c r="L9" s="230">
        <v>90</v>
      </c>
      <c r="M9" s="230">
        <v>450</v>
      </c>
    </row>
    <row r="10" spans="1:39" x14ac:dyDescent="0.3">
      <c r="A10" s="225">
        <v>48400</v>
      </c>
      <c r="B10" s="225">
        <v>33.5</v>
      </c>
      <c r="C10" s="176">
        <v>2893.3</v>
      </c>
      <c r="D10" s="176">
        <v>605.20000000000005</v>
      </c>
      <c r="E10" s="176">
        <v>91.9</v>
      </c>
      <c r="F10" s="237">
        <f t="shared" si="1"/>
        <v>2943.7606152761923</v>
      </c>
      <c r="G10" s="237">
        <f t="shared" si="2"/>
        <v>615.75499407774919</v>
      </c>
      <c r="H10" s="237">
        <f t="shared" si="3"/>
        <v>93.502782478098382</v>
      </c>
      <c r="I10" s="345"/>
      <c r="J10" s="345"/>
      <c r="K10" s="345"/>
      <c r="L10" s="230">
        <v>100</v>
      </c>
      <c r="M10" s="230">
        <v>430</v>
      </c>
    </row>
    <row r="11" spans="1:39" x14ac:dyDescent="0.3">
      <c r="A11" s="225">
        <v>48659</v>
      </c>
      <c r="B11" s="225">
        <v>34.1</v>
      </c>
      <c r="C11" s="176">
        <v>3000</v>
      </c>
      <c r="D11" s="176">
        <v>102.3</v>
      </c>
      <c r="E11" s="176">
        <v>102.1</v>
      </c>
      <c r="F11" s="237">
        <f t="shared" si="1"/>
        <v>3030.8987120633824</v>
      </c>
      <c r="G11" s="237">
        <f t="shared" si="2"/>
        <v>103.35364608136135</v>
      </c>
      <c r="H11" s="237">
        <f t="shared" si="3"/>
        <v>103.15158616722378</v>
      </c>
      <c r="I11" s="345"/>
      <c r="J11" s="345"/>
      <c r="K11" s="345"/>
      <c r="L11" s="230">
        <v>100</v>
      </c>
      <c r="M11" s="230">
        <v>430</v>
      </c>
    </row>
    <row r="12" spans="1:39" x14ac:dyDescent="0.3">
      <c r="A12" s="225">
        <v>48945</v>
      </c>
      <c r="B12" s="225">
        <v>34.9</v>
      </c>
      <c r="C12" s="176">
        <v>2979.7</v>
      </c>
      <c r="D12" s="176">
        <v>405.8</v>
      </c>
      <c r="E12" s="176">
        <v>87.9</v>
      </c>
      <c r="F12" s="237">
        <f t="shared" si="1"/>
        <v>2983.0401205954254</v>
      </c>
      <c r="G12" s="237">
        <f t="shared" si="2"/>
        <v>406.25488503460878</v>
      </c>
      <c r="H12" s="237">
        <f t="shared" si="3"/>
        <v>87.998532268462569</v>
      </c>
      <c r="I12" s="345"/>
      <c r="J12" s="345"/>
      <c r="K12" s="345"/>
      <c r="L12" s="230">
        <v>100</v>
      </c>
      <c r="M12" s="230">
        <v>430</v>
      </c>
    </row>
    <row r="13" spans="1:39" x14ac:dyDescent="0.3">
      <c r="A13" s="225">
        <v>49196</v>
      </c>
      <c r="B13" s="225">
        <v>35.1</v>
      </c>
      <c r="C13" s="176">
        <v>2979.7</v>
      </c>
      <c r="D13" s="176">
        <v>898.4</v>
      </c>
      <c r="E13" s="176">
        <v>161.9</v>
      </c>
      <c r="F13" s="237">
        <f t="shared" si="1"/>
        <v>2976.3768486083386</v>
      </c>
      <c r="G13" s="237">
        <f t="shared" si="2"/>
        <v>897.39804704827043</v>
      </c>
      <c r="H13" s="237">
        <f t="shared" si="3"/>
        <v>161.71943879910395</v>
      </c>
      <c r="I13" s="346">
        <f>_xlfn.PERCENTILE.INC(F13:F22,0.15)</f>
        <v>2922.774127265734</v>
      </c>
      <c r="J13" s="346">
        <f t="shared" ref="J13:K13" si="5">_xlfn.PERCENTILE.INC(G13:G22,0.15)</f>
        <v>718.26252296476139</v>
      </c>
      <c r="K13" s="346">
        <f t="shared" si="5"/>
        <v>120.80095454930517</v>
      </c>
      <c r="L13" s="230">
        <v>100</v>
      </c>
      <c r="M13" s="230">
        <v>430</v>
      </c>
    </row>
    <row r="14" spans="1:39" x14ac:dyDescent="0.3">
      <c r="A14" s="225">
        <v>49436</v>
      </c>
      <c r="B14" s="225">
        <v>35.299999999999997</v>
      </c>
      <c r="C14" s="176">
        <v>2967</v>
      </c>
      <c r="D14" s="176">
        <v>897.7</v>
      </c>
      <c r="E14" s="176">
        <v>117.6</v>
      </c>
      <c r="F14" s="237">
        <f t="shared" si="1"/>
        <v>2957.1231624357138</v>
      </c>
      <c r="G14" s="237">
        <f t="shared" si="2"/>
        <v>894.71164911309086</v>
      </c>
      <c r="H14" s="237">
        <f t="shared" si="3"/>
        <v>117.20852170624872</v>
      </c>
      <c r="I14" s="346"/>
      <c r="J14" s="346"/>
      <c r="K14" s="346"/>
      <c r="L14" s="230">
        <v>100</v>
      </c>
      <c r="M14" s="230">
        <v>430</v>
      </c>
    </row>
    <row r="15" spans="1:39" x14ac:dyDescent="0.3">
      <c r="A15" s="225">
        <v>49706</v>
      </c>
      <c r="B15" s="225">
        <v>35.200000000000003</v>
      </c>
      <c r="C15" s="176">
        <v>2994.9</v>
      </c>
      <c r="D15" s="176">
        <v>896.9</v>
      </c>
      <c r="E15" s="176">
        <v>249.6</v>
      </c>
      <c r="F15" s="237">
        <f t="shared" si="1"/>
        <v>2988.2367058280824</v>
      </c>
      <c r="G15" s="237">
        <f t="shared" si="2"/>
        <v>894.90450481058031</v>
      </c>
      <c r="H15" s="237">
        <f t="shared" si="3"/>
        <v>249.04466986366467</v>
      </c>
      <c r="I15" s="346"/>
      <c r="J15" s="346"/>
      <c r="K15" s="346"/>
      <c r="L15" s="230">
        <v>100</v>
      </c>
      <c r="M15" s="230">
        <v>430</v>
      </c>
    </row>
    <row r="16" spans="1:39" x14ac:dyDescent="0.3">
      <c r="A16" s="225">
        <v>49970</v>
      </c>
      <c r="B16" s="225">
        <v>35.4</v>
      </c>
      <c r="C16" s="176">
        <v>3000</v>
      </c>
      <c r="D16" s="176">
        <v>897.7</v>
      </c>
      <c r="E16" s="176">
        <v>135.80000000000001</v>
      </c>
      <c r="F16" s="237">
        <f t="shared" si="1"/>
        <v>2986.7179183562998</v>
      </c>
      <c r="G16" s="237">
        <f t="shared" si="2"/>
        <v>893.72555843615021</v>
      </c>
      <c r="H16" s="237">
        <f t="shared" si="3"/>
        <v>135.19876443759517</v>
      </c>
      <c r="I16" s="346"/>
      <c r="J16" s="346"/>
      <c r="K16" s="346"/>
      <c r="L16" s="230">
        <v>100</v>
      </c>
      <c r="M16" s="230">
        <v>430</v>
      </c>
      <c r="U16" s="246"/>
    </row>
    <row r="17" spans="1:13" x14ac:dyDescent="0.3">
      <c r="A17" s="225">
        <v>50234</v>
      </c>
      <c r="B17" s="225">
        <v>35.1</v>
      </c>
      <c r="C17" s="176">
        <v>2880.5</v>
      </c>
      <c r="D17" s="176">
        <v>893</v>
      </c>
      <c r="E17" s="176">
        <v>249.8</v>
      </c>
      <c r="F17" s="237">
        <f t="shared" si="1"/>
        <v>2877.2874827721985</v>
      </c>
      <c r="G17" s="237">
        <f t="shared" si="2"/>
        <v>892.00406947251281</v>
      </c>
      <c r="H17" s="237">
        <f t="shared" si="3"/>
        <v>249.52140711560327</v>
      </c>
      <c r="I17" s="346"/>
      <c r="J17" s="346"/>
      <c r="K17" s="346"/>
      <c r="L17" s="230">
        <v>100</v>
      </c>
      <c r="M17" s="230">
        <v>430</v>
      </c>
    </row>
    <row r="18" spans="1:13" x14ac:dyDescent="0.3">
      <c r="A18" s="225">
        <v>50460</v>
      </c>
      <c r="B18" s="225">
        <v>35.6</v>
      </c>
      <c r="C18" s="176">
        <v>2969.5</v>
      </c>
      <c r="D18" s="176">
        <v>394.8</v>
      </c>
      <c r="E18" s="176">
        <v>117.8</v>
      </c>
      <c r="F18" s="237">
        <f t="shared" si="1"/>
        <v>2949.8781022722501</v>
      </c>
      <c r="G18" s="237">
        <f t="shared" si="2"/>
        <v>392.19123582323095</v>
      </c>
      <c r="H18" s="237">
        <f t="shared" si="3"/>
        <v>117.02159974664794</v>
      </c>
      <c r="I18" s="346"/>
      <c r="J18" s="346"/>
      <c r="K18" s="346"/>
      <c r="L18" s="230">
        <v>100</v>
      </c>
      <c r="M18" s="230">
        <v>430</v>
      </c>
    </row>
    <row r="19" spans="1:13" x14ac:dyDescent="0.3">
      <c r="A19" s="225">
        <v>50732</v>
      </c>
      <c r="B19" s="225">
        <v>35.5</v>
      </c>
      <c r="C19" s="176">
        <v>2977.1</v>
      </c>
      <c r="D19" s="176">
        <v>898.4</v>
      </c>
      <c r="E19" s="176">
        <v>247.3</v>
      </c>
      <c r="F19" s="237">
        <f t="shared" si="1"/>
        <v>2960.6654642992553</v>
      </c>
      <c r="G19" s="237">
        <f t="shared" si="2"/>
        <v>893.44054721925738</v>
      </c>
      <c r="H19" s="237">
        <f t="shared" si="3"/>
        <v>245.93482560921902</v>
      </c>
      <c r="I19" s="346"/>
      <c r="J19" s="346"/>
      <c r="K19" s="346"/>
      <c r="L19" s="230">
        <v>100</v>
      </c>
      <c r="M19" s="230">
        <v>430</v>
      </c>
    </row>
    <row r="20" spans="1:13" x14ac:dyDescent="0.3">
      <c r="A20" s="225">
        <v>50953</v>
      </c>
      <c r="B20" s="225">
        <v>35.799999999999997</v>
      </c>
      <c r="C20" s="176">
        <v>2933.9</v>
      </c>
      <c r="D20" s="176">
        <v>634.1</v>
      </c>
      <c r="E20" s="176">
        <v>128.6</v>
      </c>
      <c r="F20" s="237">
        <f t="shared" si="1"/>
        <v>2908.1796791853026</v>
      </c>
      <c r="G20" s="237">
        <f t="shared" si="2"/>
        <v>628.54110043675666</v>
      </c>
      <c r="H20" s="237">
        <f t="shared" si="3"/>
        <v>127.47261554355291</v>
      </c>
      <c r="I20" s="346"/>
      <c r="J20" s="346"/>
      <c r="K20" s="346"/>
      <c r="L20" s="230">
        <v>100</v>
      </c>
      <c r="M20" s="230">
        <v>430</v>
      </c>
    </row>
    <row r="21" spans="1:13" x14ac:dyDescent="0.3">
      <c r="A21" s="225">
        <v>52209</v>
      </c>
      <c r="B21" s="225">
        <v>34.9</v>
      </c>
      <c r="C21" s="176">
        <v>2982.2</v>
      </c>
      <c r="D21" s="176">
        <v>890.6</v>
      </c>
      <c r="E21" s="176">
        <v>248</v>
      </c>
      <c r="F21" s="237">
        <f t="shared" si="1"/>
        <v>2985.5429229921392</v>
      </c>
      <c r="G21" s="237">
        <f t="shared" si="2"/>
        <v>891.59832580537841</v>
      </c>
      <c r="H21" s="237">
        <f t="shared" si="3"/>
        <v>248.27799775402406</v>
      </c>
      <c r="I21" s="346"/>
      <c r="J21" s="346"/>
      <c r="K21" s="346"/>
      <c r="L21" s="230">
        <v>90</v>
      </c>
      <c r="M21" s="230">
        <v>460</v>
      </c>
    </row>
    <row r="22" spans="1:13" x14ac:dyDescent="0.3">
      <c r="A22" s="225">
        <v>52413</v>
      </c>
      <c r="B22" s="225">
        <v>35.5</v>
      </c>
      <c r="C22" s="176">
        <v>2994.9</v>
      </c>
      <c r="D22" s="176">
        <v>889.8</v>
      </c>
      <c r="E22" s="176">
        <v>249.6</v>
      </c>
      <c r="F22" s="237">
        <f t="shared" si="1"/>
        <v>2978.3672026568943</v>
      </c>
      <c r="G22" s="237">
        <f t="shared" si="2"/>
        <v>884.88802194534185</v>
      </c>
      <c r="H22" s="237">
        <f t="shared" si="3"/>
        <v>248.22212888014985</v>
      </c>
      <c r="I22" s="346"/>
      <c r="J22" s="346"/>
      <c r="K22" s="346"/>
      <c r="L22" s="230">
        <v>90</v>
      </c>
      <c r="M22" s="230">
        <v>460</v>
      </c>
    </row>
    <row r="23" spans="1:13" x14ac:dyDescent="0.3">
      <c r="A23" s="225">
        <v>52942</v>
      </c>
      <c r="B23" s="225">
        <v>36.700000000000003</v>
      </c>
      <c r="C23" s="176">
        <v>2880.5</v>
      </c>
      <c r="D23" s="176">
        <v>342.4</v>
      </c>
      <c r="E23" s="176">
        <v>103</v>
      </c>
      <c r="F23" s="237">
        <f t="shared" si="1"/>
        <v>2828.0105379030447</v>
      </c>
      <c r="G23" s="237">
        <f t="shared" si="2"/>
        <v>336.1606693900373</v>
      </c>
      <c r="H23" s="237">
        <f t="shared" si="3"/>
        <v>101.12309856067127</v>
      </c>
      <c r="I23" s="347">
        <f>_xlfn.PERCENTILE.INC(F23:F34,0.15)</f>
        <v>2817.4316135121962</v>
      </c>
      <c r="J23" s="347">
        <f t="shared" ref="J23:K23" si="6">_xlfn.PERCENTILE.INC(G23:G34,0.15)</f>
        <v>180.81205803666842</v>
      </c>
      <c r="K23" s="347">
        <f t="shared" si="6"/>
        <v>61.947657368989148</v>
      </c>
      <c r="L23" s="230">
        <v>90</v>
      </c>
      <c r="M23" s="230">
        <v>460</v>
      </c>
    </row>
    <row r="24" spans="1:13" x14ac:dyDescent="0.3">
      <c r="A24" s="225">
        <v>55003</v>
      </c>
      <c r="B24" s="225">
        <v>36</v>
      </c>
      <c r="C24" s="176">
        <v>2928.8</v>
      </c>
      <c r="D24" s="176">
        <v>267.39999999999998</v>
      </c>
      <c r="E24" s="176">
        <v>63.8</v>
      </c>
      <c r="F24" s="237">
        <f t="shared" si="1"/>
        <v>2896.8641534180642</v>
      </c>
      <c r="G24" s="237">
        <f t="shared" si="2"/>
        <v>264.48425110078881</v>
      </c>
      <c r="H24" s="237">
        <f t="shared" si="3"/>
        <v>63.104320195326579</v>
      </c>
      <c r="I24" s="347"/>
      <c r="J24" s="347"/>
      <c r="K24" s="347"/>
      <c r="L24" s="230">
        <v>100</v>
      </c>
      <c r="M24" s="230">
        <v>430</v>
      </c>
    </row>
    <row r="25" spans="1:13" x14ac:dyDescent="0.3">
      <c r="A25" s="225">
        <v>55506</v>
      </c>
      <c r="B25" s="225">
        <v>37</v>
      </c>
      <c r="C25" s="176">
        <v>2834.8</v>
      </c>
      <c r="D25" s="176">
        <v>165.7</v>
      </c>
      <c r="E25" s="176">
        <v>61.1</v>
      </c>
      <c r="F25" s="237">
        <f t="shared" si="1"/>
        <v>2774.4651218750428</v>
      </c>
      <c r="G25" s="237">
        <f t="shared" si="2"/>
        <v>162.17329994874225</v>
      </c>
      <c r="H25" s="237">
        <f t="shared" si="3"/>
        <v>59.799569262933929</v>
      </c>
      <c r="I25" s="347"/>
      <c r="J25" s="347"/>
      <c r="K25" s="347"/>
      <c r="L25" s="230">
        <v>100</v>
      </c>
      <c r="M25" s="230">
        <v>430</v>
      </c>
    </row>
    <row r="26" spans="1:13" x14ac:dyDescent="0.3">
      <c r="A26" s="225">
        <v>56003</v>
      </c>
      <c r="B26" s="225">
        <v>37.6</v>
      </c>
      <c r="C26" s="176">
        <v>2911</v>
      </c>
      <c r="D26" s="176">
        <v>301</v>
      </c>
      <c r="E26" s="176">
        <v>93.3</v>
      </c>
      <c r="F26" s="237">
        <f t="shared" si="1"/>
        <v>2831.5975401236242</v>
      </c>
      <c r="G26" s="237">
        <f t="shared" si="2"/>
        <v>292.78971472937508</v>
      </c>
      <c r="H26" s="237">
        <f t="shared" si="3"/>
        <v>90.75508433305879</v>
      </c>
      <c r="I26" s="347"/>
      <c r="J26" s="347"/>
      <c r="K26" s="347"/>
      <c r="L26" s="230">
        <v>100</v>
      </c>
      <c r="M26" s="230">
        <v>430</v>
      </c>
    </row>
    <row r="27" spans="1:13" x14ac:dyDescent="0.3">
      <c r="A27" s="225">
        <v>56506</v>
      </c>
      <c r="B27" s="225">
        <v>37.700000000000003</v>
      </c>
      <c r="C27" s="176">
        <v>2961.9</v>
      </c>
      <c r="D27" s="176">
        <v>102.3</v>
      </c>
      <c r="E27" s="176">
        <v>53.7</v>
      </c>
      <c r="F27" s="237">
        <f t="shared" si="1"/>
        <v>2878.1991403710645</v>
      </c>
      <c r="G27" s="237">
        <f t="shared" si="2"/>
        <v>99.409086079867606</v>
      </c>
      <c r="H27" s="237">
        <f t="shared" si="3"/>
        <v>52.182482135766286</v>
      </c>
      <c r="I27" s="347"/>
      <c r="J27" s="347"/>
      <c r="K27" s="347"/>
      <c r="L27" s="230">
        <v>100</v>
      </c>
      <c r="M27" s="230">
        <v>430</v>
      </c>
    </row>
    <row r="28" spans="1:13" x14ac:dyDescent="0.3">
      <c r="A28" s="225">
        <v>57000</v>
      </c>
      <c r="B28" s="225">
        <v>37.6</v>
      </c>
      <c r="C28" s="176">
        <v>2949.2</v>
      </c>
      <c r="D28" s="176">
        <v>747.5</v>
      </c>
      <c r="E28" s="176">
        <v>142.30000000000001</v>
      </c>
      <c r="F28" s="237">
        <f t="shared" si="1"/>
        <v>2868.7555703650264</v>
      </c>
      <c r="G28" s="237">
        <f t="shared" si="2"/>
        <v>727.11067029969399</v>
      </c>
      <c r="H28" s="237">
        <f t="shared" si="3"/>
        <v>138.41852626574777</v>
      </c>
      <c r="I28" s="347"/>
      <c r="J28" s="347"/>
      <c r="K28" s="347"/>
      <c r="L28" s="230">
        <v>100</v>
      </c>
      <c r="M28" s="230">
        <v>430</v>
      </c>
    </row>
    <row r="29" spans="1:13" x14ac:dyDescent="0.3">
      <c r="A29" s="225">
        <v>57504</v>
      </c>
      <c r="B29" s="225">
        <v>37.9</v>
      </c>
      <c r="C29" s="176">
        <v>2974.6</v>
      </c>
      <c r="D29" s="176">
        <v>304.89999999999998</v>
      </c>
      <c r="E29" s="176">
        <v>85.4</v>
      </c>
      <c r="F29" s="237">
        <f t="shared" si="1"/>
        <v>2884.7360047154657</v>
      </c>
      <c r="G29" s="237">
        <f t="shared" si="2"/>
        <v>295.68883474677114</v>
      </c>
      <c r="H29" s="237">
        <f t="shared" si="3"/>
        <v>82.820027836583336</v>
      </c>
      <c r="I29" s="347"/>
      <c r="J29" s="347"/>
      <c r="K29" s="347"/>
      <c r="L29" s="230">
        <v>100</v>
      </c>
      <c r="M29" s="230">
        <v>430</v>
      </c>
    </row>
    <row r="30" spans="1:13" x14ac:dyDescent="0.3">
      <c r="A30" s="225">
        <v>58005</v>
      </c>
      <c r="B30" s="225">
        <v>37.4</v>
      </c>
      <c r="C30" s="176">
        <v>2926.3</v>
      </c>
      <c r="D30" s="176">
        <v>387.8</v>
      </c>
      <c r="E30" s="176">
        <v>163</v>
      </c>
      <c r="F30" s="237">
        <f t="shared" si="1"/>
        <v>2852.2708896003023</v>
      </c>
      <c r="G30" s="237">
        <f t="shared" si="2"/>
        <v>377.98949218706122</v>
      </c>
      <c r="H30" s="237">
        <f t="shared" si="3"/>
        <v>158.87644978465954</v>
      </c>
      <c r="I30" s="347"/>
      <c r="J30" s="347"/>
      <c r="K30" s="347"/>
      <c r="L30" s="230">
        <v>100</v>
      </c>
      <c r="M30" s="230">
        <v>430</v>
      </c>
    </row>
    <row r="31" spans="1:13" x14ac:dyDescent="0.3">
      <c r="A31" s="225">
        <v>58499</v>
      </c>
      <c r="B31" s="225">
        <v>37.6</v>
      </c>
      <c r="C31" s="176">
        <v>2951.7</v>
      </c>
      <c r="D31" s="176">
        <v>274.39999999999998</v>
      </c>
      <c r="E31" s="176">
        <v>127.7</v>
      </c>
      <c r="F31" s="237">
        <f t="shared" si="1"/>
        <v>2871.1873786268984</v>
      </c>
      <c r="G31" s="237">
        <f t="shared" si="2"/>
        <v>266.91527482305821</v>
      </c>
      <c r="H31" s="237">
        <f t="shared" si="3"/>
        <v>124.21676601641595</v>
      </c>
      <c r="I31" s="347"/>
      <c r="J31" s="347"/>
      <c r="K31" s="347"/>
      <c r="L31" s="230">
        <v>100</v>
      </c>
      <c r="M31" s="230">
        <v>430</v>
      </c>
    </row>
    <row r="32" spans="1:13" x14ac:dyDescent="0.3">
      <c r="A32" s="225">
        <v>59003</v>
      </c>
      <c r="B32" s="225">
        <v>37.6</v>
      </c>
      <c r="C32" s="176">
        <v>2979.7</v>
      </c>
      <c r="D32" s="176">
        <v>196.2</v>
      </c>
      <c r="E32" s="176">
        <v>83.2</v>
      </c>
      <c r="F32" s="237">
        <f t="shared" si="1"/>
        <v>2898.4236311598634</v>
      </c>
      <c r="G32" s="237">
        <f t="shared" si="2"/>
        <v>190.8483123917056</v>
      </c>
      <c r="H32" s="237">
        <f t="shared" si="3"/>
        <v>80.930578955096379</v>
      </c>
      <c r="I32" s="347"/>
      <c r="J32" s="347"/>
      <c r="K32" s="347"/>
      <c r="L32" s="230">
        <v>100</v>
      </c>
      <c r="M32" s="230">
        <v>430</v>
      </c>
    </row>
    <row r="33" spans="1:13" x14ac:dyDescent="0.3">
      <c r="A33" s="225">
        <v>59454</v>
      </c>
      <c r="B33" s="225">
        <v>37.200000000000003</v>
      </c>
      <c r="C33" s="176">
        <v>2997.5</v>
      </c>
      <c r="D33" s="176">
        <v>586.4</v>
      </c>
      <c r="E33" s="176">
        <v>82.7</v>
      </c>
      <c r="F33" s="237">
        <f t="shared" si="1"/>
        <v>2927.6574415359701</v>
      </c>
      <c r="G33" s="237">
        <f t="shared" si="2"/>
        <v>572.7367218404313</v>
      </c>
      <c r="H33" s="237">
        <f t="shared" si="3"/>
        <v>80.773067694753877</v>
      </c>
      <c r="I33" s="347"/>
      <c r="J33" s="347"/>
      <c r="K33" s="347"/>
      <c r="L33" s="230">
        <v>100</v>
      </c>
      <c r="M33" s="230">
        <v>430</v>
      </c>
    </row>
    <row r="34" spans="1:13" x14ac:dyDescent="0.3">
      <c r="A34" s="225">
        <v>59806</v>
      </c>
      <c r="B34" s="225">
        <v>37.4</v>
      </c>
      <c r="C34" s="176">
        <v>2870.4</v>
      </c>
      <c r="D34" s="176">
        <v>681.8</v>
      </c>
      <c r="E34" s="176">
        <v>109.3</v>
      </c>
      <c r="F34" s="237">
        <f t="shared" si="1"/>
        <v>2797.7850396434774</v>
      </c>
      <c r="G34" s="237">
        <f t="shared" si="2"/>
        <v>664.55192308699918</v>
      </c>
      <c r="H34" s="237">
        <f t="shared" si="3"/>
        <v>106.53494454885453</v>
      </c>
      <c r="I34" s="347"/>
      <c r="J34" s="347"/>
      <c r="K34" s="347"/>
      <c r="L34" s="230">
        <v>100</v>
      </c>
      <c r="M34" s="230">
        <v>430</v>
      </c>
    </row>
    <row r="35" spans="1:13" x14ac:dyDescent="0.3">
      <c r="A35" s="225">
        <v>60010</v>
      </c>
      <c r="B35" s="225">
        <v>37.4</v>
      </c>
      <c r="C35" s="176">
        <v>2908.5</v>
      </c>
      <c r="D35" s="176">
        <v>895.3</v>
      </c>
      <c r="E35" s="176">
        <v>136</v>
      </c>
      <c r="F35" s="237">
        <f t="shared" si="1"/>
        <v>2834.9211914029588</v>
      </c>
      <c r="G35" s="237">
        <f t="shared" si="2"/>
        <v>872.65083124052569</v>
      </c>
      <c r="H35" s="237">
        <f t="shared" si="3"/>
        <v>132.55949184486931</v>
      </c>
      <c r="I35" s="337">
        <f>_xlfn.PERCENTILE.INC(F35:F52,0.15)</f>
        <v>2736.1201492393211</v>
      </c>
      <c r="J35" s="337">
        <f t="shared" ref="J35:K35" si="7">_xlfn.PERCENTILE.INC(G35:G52,0.15)</f>
        <v>612.63483989854967</v>
      </c>
      <c r="K35" s="337">
        <f t="shared" si="7"/>
        <v>130.40589061689056</v>
      </c>
      <c r="L35" s="230">
        <v>100</v>
      </c>
      <c r="M35" s="230">
        <v>430</v>
      </c>
    </row>
    <row r="36" spans="1:13" x14ac:dyDescent="0.3">
      <c r="A36" s="225">
        <v>60550</v>
      </c>
      <c r="B36" s="225">
        <v>38.4</v>
      </c>
      <c r="C36" s="176">
        <v>2872.9</v>
      </c>
      <c r="D36" s="176">
        <v>898.4</v>
      </c>
      <c r="E36" s="176">
        <v>158.30000000000001</v>
      </c>
      <c r="F36" s="237">
        <f t="shared" si="1"/>
        <v>2772.3187875913322</v>
      </c>
      <c r="G36" s="237">
        <f t="shared" si="2"/>
        <v>866.94670847298994</v>
      </c>
      <c r="H36" s="237">
        <f t="shared" si="3"/>
        <v>152.75786281308362</v>
      </c>
      <c r="I36" s="337"/>
      <c r="J36" s="337"/>
      <c r="K36" s="337"/>
      <c r="L36" s="230">
        <v>100</v>
      </c>
      <c r="M36" s="230">
        <v>430</v>
      </c>
    </row>
    <row r="37" spans="1:13" x14ac:dyDescent="0.3">
      <c r="A37" s="225">
        <v>60998</v>
      </c>
      <c r="B37" s="225">
        <v>38.6</v>
      </c>
      <c r="C37" s="176">
        <v>2992.4</v>
      </c>
      <c r="D37" s="176">
        <v>900</v>
      </c>
      <c r="E37" s="176">
        <v>209.8</v>
      </c>
      <c r="F37" s="237">
        <f t="shared" si="1"/>
        <v>2881.9813355147867</v>
      </c>
      <c r="G37" s="237">
        <f t="shared" si="2"/>
        <v>866.79026933675573</v>
      </c>
      <c r="H37" s="237">
        <f t="shared" si="3"/>
        <v>202.05844278539041</v>
      </c>
      <c r="I37" s="337"/>
      <c r="J37" s="337"/>
      <c r="K37" s="337"/>
      <c r="L37" s="230">
        <v>100</v>
      </c>
      <c r="M37" s="230">
        <v>430</v>
      </c>
    </row>
    <row r="38" spans="1:13" x14ac:dyDescent="0.3">
      <c r="A38" s="225">
        <v>61503</v>
      </c>
      <c r="B38" s="225">
        <v>38.1</v>
      </c>
      <c r="C38" s="176">
        <v>2997.5</v>
      </c>
      <c r="D38" s="176">
        <v>898.4</v>
      </c>
      <c r="E38" s="176">
        <v>183.2</v>
      </c>
      <c r="F38" s="237">
        <f t="shared" si="1"/>
        <v>2901.149299187703</v>
      </c>
      <c r="G38" s="237">
        <f t="shared" si="2"/>
        <v>869.52211188998581</v>
      </c>
      <c r="H38" s="237">
        <f t="shared" si="3"/>
        <v>177.31127660089646</v>
      </c>
      <c r="I38" s="337"/>
      <c r="J38" s="337"/>
      <c r="K38" s="337"/>
      <c r="L38" s="230">
        <v>100</v>
      </c>
      <c r="M38" s="230">
        <v>430</v>
      </c>
    </row>
    <row r="39" spans="1:13" x14ac:dyDescent="0.3">
      <c r="A39" s="225">
        <v>62032</v>
      </c>
      <c r="B39" s="225">
        <v>37.6</v>
      </c>
      <c r="C39" s="176">
        <v>2923.8</v>
      </c>
      <c r="D39" s="176">
        <v>899.2</v>
      </c>
      <c r="E39" s="176">
        <v>193.1</v>
      </c>
      <c r="F39" s="237">
        <f t="shared" si="1"/>
        <v>2844.0483984244083</v>
      </c>
      <c r="G39" s="237">
        <f t="shared" si="2"/>
        <v>874.67279563008003</v>
      </c>
      <c r="H39" s="237">
        <f t="shared" si="3"/>
        <v>187.83287014698448</v>
      </c>
      <c r="I39" s="337"/>
      <c r="J39" s="337"/>
      <c r="K39" s="337"/>
      <c r="L39" s="230">
        <v>100</v>
      </c>
      <c r="M39" s="230">
        <v>430</v>
      </c>
    </row>
    <row r="40" spans="1:13" x14ac:dyDescent="0.3">
      <c r="A40" s="225">
        <v>62512</v>
      </c>
      <c r="B40" s="225">
        <v>37.1</v>
      </c>
      <c r="C40" s="176">
        <v>2979.7</v>
      </c>
      <c r="D40" s="176">
        <v>890.6</v>
      </c>
      <c r="E40" s="176">
        <v>249.1</v>
      </c>
      <c r="F40" s="237">
        <f t="shared" si="1"/>
        <v>2913.269506337153</v>
      </c>
      <c r="G40" s="237">
        <f t="shared" si="2"/>
        <v>870.74464622071639</v>
      </c>
      <c r="H40" s="237">
        <f t="shared" si="3"/>
        <v>243.54647582930659</v>
      </c>
      <c r="I40" s="337"/>
      <c r="J40" s="337"/>
      <c r="K40" s="337"/>
      <c r="L40" s="230">
        <v>100</v>
      </c>
      <c r="M40" s="230">
        <v>430</v>
      </c>
    </row>
    <row r="41" spans="1:13" x14ac:dyDescent="0.3">
      <c r="A41" s="225">
        <v>62598</v>
      </c>
      <c r="B41" s="225">
        <v>37.5</v>
      </c>
      <c r="C41" s="176">
        <v>2959.3</v>
      </c>
      <c r="D41" s="176">
        <v>899.2</v>
      </c>
      <c r="E41" s="176">
        <v>209.8</v>
      </c>
      <c r="F41" s="237">
        <f t="shared" si="1"/>
        <v>2881.5011888677218</v>
      </c>
      <c r="G41" s="237">
        <f t="shared" si="2"/>
        <v>875.5603923325973</v>
      </c>
      <c r="H41" s="237">
        <f t="shared" si="3"/>
        <v>204.28444207226303</v>
      </c>
      <c r="I41" s="337"/>
      <c r="J41" s="337"/>
      <c r="K41" s="337"/>
      <c r="L41" s="230">
        <v>100</v>
      </c>
      <c r="M41" s="230">
        <v>430</v>
      </c>
    </row>
    <row r="42" spans="1:13" x14ac:dyDescent="0.3">
      <c r="A42" s="225">
        <v>63000</v>
      </c>
      <c r="B42" s="225">
        <v>39.299999999999997</v>
      </c>
      <c r="C42" s="176">
        <v>2933.9</v>
      </c>
      <c r="D42" s="176">
        <v>890.6</v>
      </c>
      <c r="E42" s="176">
        <v>125.4</v>
      </c>
      <c r="F42" s="237">
        <f t="shared" si="1"/>
        <v>2806.6288043659633</v>
      </c>
      <c r="G42" s="237">
        <f t="shared" si="2"/>
        <v>851.96619283831308</v>
      </c>
      <c r="H42" s="237">
        <f t="shared" si="3"/>
        <v>119.96020725569781</v>
      </c>
      <c r="I42" s="337"/>
      <c r="J42" s="337"/>
      <c r="K42" s="337"/>
      <c r="L42" s="230">
        <v>100</v>
      </c>
      <c r="M42" s="230">
        <v>430</v>
      </c>
    </row>
    <row r="43" spans="1:13" x14ac:dyDescent="0.3">
      <c r="A43" s="225">
        <v>63500</v>
      </c>
      <c r="B43" s="225">
        <v>40.200000000000003</v>
      </c>
      <c r="C43" s="176">
        <v>2984.8</v>
      </c>
      <c r="D43" s="176">
        <v>393.3</v>
      </c>
      <c r="E43" s="176">
        <v>147.30000000000001</v>
      </c>
      <c r="F43" s="237">
        <f t="shared" si="1"/>
        <v>2831.3212591121619</v>
      </c>
      <c r="G43" s="237">
        <f t="shared" si="2"/>
        <v>373.0764711903019</v>
      </c>
      <c r="H43" s="237">
        <f t="shared" si="3"/>
        <v>139.72581796677213</v>
      </c>
      <c r="I43" s="337"/>
      <c r="J43" s="337"/>
      <c r="K43" s="337"/>
      <c r="L43" s="230">
        <v>100</v>
      </c>
      <c r="M43" s="230">
        <v>430</v>
      </c>
    </row>
    <row r="44" spans="1:13" x14ac:dyDescent="0.3">
      <c r="A44" s="225">
        <v>63978</v>
      </c>
      <c r="B44" s="225">
        <v>40.200000000000003</v>
      </c>
      <c r="C44" s="176">
        <v>2918.7</v>
      </c>
      <c r="D44" s="176">
        <v>882.8</v>
      </c>
      <c r="E44" s="176">
        <v>250</v>
      </c>
      <c r="F44" s="237">
        <f t="shared" si="1"/>
        <v>2768.6201283069772</v>
      </c>
      <c r="G44" s="237">
        <f t="shared" si="2"/>
        <v>837.40632790948007</v>
      </c>
      <c r="H44" s="237">
        <f t="shared" si="3"/>
        <v>237.14497278814002</v>
      </c>
      <c r="I44" s="337"/>
      <c r="J44" s="337"/>
      <c r="K44" s="337"/>
      <c r="L44" s="230">
        <v>100</v>
      </c>
      <c r="M44" s="230">
        <v>430</v>
      </c>
    </row>
    <row r="45" spans="1:13" x14ac:dyDescent="0.3">
      <c r="A45" s="225">
        <v>64513</v>
      </c>
      <c r="B45" s="225">
        <v>40.200000000000003</v>
      </c>
      <c r="C45" s="176">
        <v>2959.3</v>
      </c>
      <c r="D45" s="176">
        <v>896.9</v>
      </c>
      <c r="E45" s="176">
        <v>216.1</v>
      </c>
      <c r="F45" s="237">
        <f t="shared" si="1"/>
        <v>2807.1324718877713</v>
      </c>
      <c r="G45" s="237">
        <f t="shared" si="2"/>
        <v>850.78130437473112</v>
      </c>
      <c r="H45" s="237">
        <f t="shared" si="3"/>
        <v>204.98811447806824</v>
      </c>
      <c r="I45" s="337"/>
      <c r="J45" s="337"/>
      <c r="K45" s="337"/>
      <c r="L45" s="230">
        <v>100</v>
      </c>
      <c r="M45" s="230">
        <v>430</v>
      </c>
    </row>
    <row r="46" spans="1:13" x14ac:dyDescent="0.3">
      <c r="A46" s="225">
        <v>64930</v>
      </c>
      <c r="B46" s="225">
        <v>40</v>
      </c>
      <c r="C46" s="176">
        <v>2989.8</v>
      </c>
      <c r="D46" s="176">
        <v>900</v>
      </c>
      <c r="E46" s="176">
        <v>248.2</v>
      </c>
      <c r="F46" s="237">
        <f t="shared" si="1"/>
        <v>2841.324709648854</v>
      </c>
      <c r="G46" s="237">
        <f t="shared" si="2"/>
        <v>855.30545142951655</v>
      </c>
      <c r="H46" s="237">
        <f t="shared" si="3"/>
        <v>235.87423671645109</v>
      </c>
      <c r="I46" s="337"/>
      <c r="J46" s="337"/>
      <c r="K46" s="337"/>
      <c r="L46" s="230">
        <v>100</v>
      </c>
      <c r="M46" s="230">
        <v>430</v>
      </c>
    </row>
    <row r="47" spans="1:13" x14ac:dyDescent="0.3">
      <c r="A47" s="225">
        <v>65509</v>
      </c>
      <c r="B47" s="225">
        <v>40.200000000000003</v>
      </c>
      <c r="C47" s="176">
        <v>2601</v>
      </c>
      <c r="D47" s="176">
        <v>892.2</v>
      </c>
      <c r="E47" s="176">
        <v>134.69999999999999</v>
      </c>
      <c r="F47" s="237">
        <f t="shared" si="1"/>
        <v>2467.2562968878087</v>
      </c>
      <c r="G47" s="237">
        <f t="shared" si="2"/>
        <v>846.32297888631422</v>
      </c>
      <c r="H47" s="237">
        <f t="shared" si="3"/>
        <v>127.77371133824984</v>
      </c>
      <c r="I47" s="337"/>
      <c r="J47" s="337"/>
      <c r="K47" s="337"/>
      <c r="L47" s="230">
        <v>100</v>
      </c>
      <c r="M47" s="230">
        <v>430</v>
      </c>
    </row>
    <row r="48" spans="1:13" x14ac:dyDescent="0.3">
      <c r="A48" s="225">
        <v>65987</v>
      </c>
      <c r="B48" s="225">
        <v>39.700000000000003</v>
      </c>
      <c r="C48" s="176">
        <v>2987.3</v>
      </c>
      <c r="D48" s="176">
        <v>894.5</v>
      </c>
      <c r="E48" s="176">
        <v>141</v>
      </c>
      <c r="F48" s="237">
        <f t="shared" si="1"/>
        <v>2846.9196049827237</v>
      </c>
      <c r="G48" s="237">
        <f t="shared" si="2"/>
        <v>852.46529864996705</v>
      </c>
      <c r="H48" s="237">
        <f t="shared" si="3"/>
        <v>134.37407167092829</v>
      </c>
      <c r="I48" s="337"/>
      <c r="J48" s="337"/>
      <c r="K48" s="337"/>
      <c r="L48" s="230">
        <v>100</v>
      </c>
      <c r="M48" s="230">
        <v>430</v>
      </c>
    </row>
    <row r="49" spans="1:13" x14ac:dyDescent="0.3">
      <c r="A49" s="225">
        <v>66510</v>
      </c>
      <c r="B49" s="225">
        <v>39.700000000000003</v>
      </c>
      <c r="C49" s="176">
        <v>2987.3</v>
      </c>
      <c r="D49" s="176">
        <v>896.1</v>
      </c>
      <c r="E49" s="176">
        <v>172.2</v>
      </c>
      <c r="F49" s="237">
        <f t="shared" si="1"/>
        <v>2846.9196049827237</v>
      </c>
      <c r="G49" s="237">
        <f t="shared" si="2"/>
        <v>853.99011081077185</v>
      </c>
      <c r="H49" s="237">
        <f t="shared" si="3"/>
        <v>164.10790880662304</v>
      </c>
      <c r="I49" s="337"/>
      <c r="J49" s="337"/>
      <c r="K49" s="337"/>
      <c r="L49" s="230">
        <v>100</v>
      </c>
      <c r="M49" s="230">
        <v>430</v>
      </c>
    </row>
    <row r="50" spans="1:13" x14ac:dyDescent="0.3">
      <c r="A50" s="225">
        <v>66999</v>
      </c>
      <c r="B50" s="225">
        <v>39.5</v>
      </c>
      <c r="C50" s="176">
        <v>2911</v>
      </c>
      <c r="D50" s="176">
        <v>563</v>
      </c>
      <c r="E50" s="176">
        <v>250</v>
      </c>
      <c r="F50" s="237">
        <f t="shared" si="1"/>
        <v>2779.4403988603708</v>
      </c>
      <c r="G50" s="237">
        <f t="shared" si="2"/>
        <v>537.55580369577081</v>
      </c>
      <c r="H50" s="237">
        <f t="shared" si="3"/>
        <v>238.7015114102002</v>
      </c>
      <c r="I50" s="337"/>
      <c r="J50" s="337"/>
      <c r="K50" s="337"/>
      <c r="L50" s="230">
        <v>100</v>
      </c>
      <c r="M50" s="230">
        <v>430</v>
      </c>
    </row>
    <row r="51" spans="1:13" x14ac:dyDescent="0.3">
      <c r="A51" s="225">
        <v>67497</v>
      </c>
      <c r="B51" s="225">
        <v>39.4</v>
      </c>
      <c r="C51" s="176">
        <v>2809.4</v>
      </c>
      <c r="D51" s="176">
        <v>705.3</v>
      </c>
      <c r="E51" s="176">
        <v>237</v>
      </c>
      <c r="F51" s="237">
        <f t="shared" si="1"/>
        <v>2684.9751762749092</v>
      </c>
      <c r="G51" s="237">
        <f t="shared" si="2"/>
        <v>674.06314224627795</v>
      </c>
      <c r="H51" s="237">
        <f t="shared" si="3"/>
        <v>226.50356545068465</v>
      </c>
      <c r="I51" s="337"/>
      <c r="J51" s="337"/>
      <c r="K51" s="337"/>
      <c r="L51" s="230">
        <v>100</v>
      </c>
      <c r="M51" s="230">
        <v>430</v>
      </c>
    </row>
    <row r="52" spans="1:13" x14ac:dyDescent="0.3">
      <c r="A52" s="225">
        <v>68002</v>
      </c>
      <c r="B52" s="225">
        <v>40</v>
      </c>
      <c r="C52" s="176">
        <v>2837.3</v>
      </c>
      <c r="D52" s="176">
        <v>440.2</v>
      </c>
      <c r="E52" s="176">
        <v>130.4</v>
      </c>
      <c r="F52" s="237">
        <f t="shared" si="1"/>
        <v>2696.3979526010748</v>
      </c>
      <c r="G52" s="237">
        <f t="shared" si="2"/>
        <v>418.3393996880813</v>
      </c>
      <c r="H52" s="237">
        <f t="shared" si="3"/>
        <v>123.92425651823218</v>
      </c>
      <c r="I52" s="337"/>
      <c r="J52" s="337"/>
      <c r="K52" s="337"/>
      <c r="L52" s="230">
        <v>100</v>
      </c>
      <c r="M52" s="230">
        <v>430</v>
      </c>
    </row>
    <row r="53" spans="1:13" x14ac:dyDescent="0.3">
      <c r="A53" s="225">
        <v>68508</v>
      </c>
      <c r="B53" s="225">
        <v>41</v>
      </c>
      <c r="C53" s="176">
        <v>2888.2</v>
      </c>
      <c r="D53" s="176">
        <v>328.3</v>
      </c>
      <c r="E53" s="176">
        <v>120.9</v>
      </c>
      <c r="F53" s="237">
        <f t="shared" si="1"/>
        <v>2719.7937219914438</v>
      </c>
      <c r="G53" s="237">
        <f t="shared" si="2"/>
        <v>309.15735715317192</v>
      </c>
      <c r="H53" s="237">
        <f t="shared" si="3"/>
        <v>113.85051623459788</v>
      </c>
      <c r="I53" s="341">
        <f>_xlfn.PERCENTILE.INC(F53:F63,0.15)</f>
        <v>2680.2540290031857</v>
      </c>
      <c r="J53" s="341">
        <f t="shared" ref="J53:K53" si="8">_xlfn.PERCENTILE.INC(G53:G63,0.15)</f>
        <v>261.90734917117851</v>
      </c>
      <c r="K53" s="341">
        <f t="shared" si="8"/>
        <v>83.456905048143881</v>
      </c>
      <c r="L53" s="230">
        <v>100</v>
      </c>
      <c r="M53" s="230">
        <v>430</v>
      </c>
    </row>
    <row r="54" spans="1:13" x14ac:dyDescent="0.3">
      <c r="A54" s="225">
        <v>69006</v>
      </c>
      <c r="B54" s="225">
        <v>40.5</v>
      </c>
      <c r="C54" s="176">
        <v>2872.9</v>
      </c>
      <c r="D54" s="176">
        <v>103.1</v>
      </c>
      <c r="E54" s="176">
        <v>58.9</v>
      </c>
      <c r="F54" s="237">
        <f t="shared" si="1"/>
        <v>2717.6744829740446</v>
      </c>
      <c r="G54" s="237">
        <f t="shared" si="2"/>
        <v>97.529409027332647</v>
      </c>
      <c r="H54" s="237">
        <f t="shared" si="3"/>
        <v>55.717577029193919</v>
      </c>
      <c r="I54" s="341"/>
      <c r="J54" s="341"/>
      <c r="K54" s="341"/>
      <c r="L54" s="230">
        <v>100</v>
      </c>
      <c r="M54" s="230">
        <v>430</v>
      </c>
    </row>
    <row r="55" spans="1:13" x14ac:dyDescent="0.3">
      <c r="A55" s="225">
        <v>73809</v>
      </c>
      <c r="B55" s="225">
        <v>40.4</v>
      </c>
      <c r="C55" s="176">
        <v>2954.3</v>
      </c>
      <c r="D55" s="176">
        <v>294.7</v>
      </c>
      <c r="E55" s="176">
        <v>112.4</v>
      </c>
      <c r="F55" s="237">
        <f t="shared" si="1"/>
        <v>2797.2363504022137</v>
      </c>
      <c r="G55" s="237">
        <f t="shared" si="2"/>
        <v>279.03244506770886</v>
      </c>
      <c r="H55" s="237">
        <f t="shared" si="3"/>
        <v>106.42431905534605</v>
      </c>
      <c r="I55" s="341"/>
      <c r="J55" s="341"/>
      <c r="K55" s="341"/>
      <c r="L55" s="230">
        <v>90</v>
      </c>
      <c r="M55" s="230">
        <v>430</v>
      </c>
    </row>
    <row r="56" spans="1:13" x14ac:dyDescent="0.3">
      <c r="A56" s="225">
        <v>74302</v>
      </c>
      <c r="B56" s="225">
        <v>41.3</v>
      </c>
      <c r="C56" s="176">
        <v>2977.1</v>
      </c>
      <c r="D56" s="176">
        <v>684.2</v>
      </c>
      <c r="E56" s="176">
        <v>222.3</v>
      </c>
      <c r="F56" s="237">
        <f t="shared" si="1"/>
        <v>2795.9982226049415</v>
      </c>
      <c r="G56" s="237">
        <f t="shared" si="2"/>
        <v>642.57901444570257</v>
      </c>
      <c r="H56" s="237">
        <f t="shared" si="3"/>
        <v>208.77713374931258</v>
      </c>
      <c r="I56" s="341"/>
      <c r="J56" s="341"/>
      <c r="K56" s="341"/>
      <c r="L56" s="230">
        <v>90</v>
      </c>
      <c r="M56" s="230">
        <v>430</v>
      </c>
    </row>
    <row r="57" spans="1:13" x14ac:dyDescent="0.3">
      <c r="A57" s="225">
        <v>74799</v>
      </c>
      <c r="B57" s="225">
        <v>41.8</v>
      </c>
      <c r="C57" s="176">
        <v>2829.7</v>
      </c>
      <c r="D57" s="176">
        <v>893</v>
      </c>
      <c r="E57" s="176">
        <v>148.6</v>
      </c>
      <c r="F57" s="237">
        <f t="shared" si="1"/>
        <v>2645.8626714097281</v>
      </c>
      <c r="G57" s="237">
        <f t="shared" si="2"/>
        <v>834.98440314128266</v>
      </c>
      <c r="H57" s="237">
        <f t="shared" si="3"/>
        <v>138.94589284075542</v>
      </c>
      <c r="I57" s="341"/>
      <c r="J57" s="341"/>
      <c r="K57" s="341"/>
      <c r="L57" s="230">
        <v>90</v>
      </c>
      <c r="M57" s="230">
        <v>430</v>
      </c>
    </row>
    <row r="58" spans="1:13" x14ac:dyDescent="0.3">
      <c r="A58" s="225">
        <v>75438</v>
      </c>
      <c r="B58" s="225">
        <v>42</v>
      </c>
      <c r="C58" s="176">
        <v>2900.9</v>
      </c>
      <c r="D58" s="176">
        <v>656.8</v>
      </c>
      <c r="E58" s="176">
        <v>105</v>
      </c>
      <c r="F58" s="237">
        <f t="shared" si="1"/>
        <v>2707.7077314474404</v>
      </c>
      <c r="G58" s="237">
        <f t="shared" si="2"/>
        <v>613.05885691153742</v>
      </c>
      <c r="H58" s="237">
        <f t="shared" si="3"/>
        <v>98.007277673129465</v>
      </c>
      <c r="I58" s="341"/>
      <c r="J58" s="341"/>
      <c r="K58" s="341"/>
      <c r="L58" s="230">
        <v>90</v>
      </c>
      <c r="M58" s="230">
        <v>430</v>
      </c>
    </row>
    <row r="59" spans="1:13" x14ac:dyDescent="0.3">
      <c r="A59" s="225">
        <v>75803</v>
      </c>
      <c r="B59" s="225">
        <v>41.5</v>
      </c>
      <c r="C59" s="176">
        <v>2834.8</v>
      </c>
      <c r="D59" s="176">
        <v>261.10000000000002</v>
      </c>
      <c r="E59" s="176">
        <v>73.5</v>
      </c>
      <c r="F59" s="237">
        <f t="shared" si="1"/>
        <v>2657.6358926961798</v>
      </c>
      <c r="G59" s="237">
        <f t="shared" si="2"/>
        <v>244.78225327464813</v>
      </c>
      <c r="H59" s="237">
        <f t="shared" si="3"/>
        <v>68.906532423158311</v>
      </c>
      <c r="I59" s="341"/>
      <c r="J59" s="341"/>
      <c r="K59" s="341"/>
      <c r="L59" s="230">
        <v>90</v>
      </c>
      <c r="M59" s="230">
        <v>430</v>
      </c>
    </row>
    <row r="60" spans="1:13" x14ac:dyDescent="0.3">
      <c r="A60" s="225">
        <v>76399</v>
      </c>
      <c r="B60" s="225">
        <v>41.9</v>
      </c>
      <c r="C60" s="176">
        <v>2992.4</v>
      </c>
      <c r="D60" s="176">
        <v>547.29999999999995</v>
      </c>
      <c r="E60" s="176">
        <v>128.1</v>
      </c>
      <c r="F60" s="237">
        <f t="shared" si="1"/>
        <v>2795.5482618752822</v>
      </c>
      <c r="G60" s="237">
        <f t="shared" si="2"/>
        <v>511.29647230461893</v>
      </c>
      <c r="H60" s="237">
        <f t="shared" si="3"/>
        <v>119.67308259130584</v>
      </c>
      <c r="I60" s="341"/>
      <c r="J60" s="341"/>
      <c r="K60" s="341"/>
      <c r="L60" s="230">
        <v>100</v>
      </c>
      <c r="M60" s="230">
        <v>430</v>
      </c>
    </row>
    <row r="61" spans="1:13" x14ac:dyDescent="0.3">
      <c r="A61" s="225">
        <v>76896</v>
      </c>
      <c r="B61" s="225">
        <v>41.6</v>
      </c>
      <c r="C61" s="176">
        <v>2992.4</v>
      </c>
      <c r="D61" s="176">
        <v>890.6</v>
      </c>
      <c r="E61" s="176">
        <v>236.5</v>
      </c>
      <c r="F61" s="237">
        <f t="shared" si="1"/>
        <v>2802.91157595605</v>
      </c>
      <c r="G61" s="237">
        <f t="shared" si="2"/>
        <v>834.20433416202991</v>
      </c>
      <c r="H61" s="237">
        <f t="shared" si="3"/>
        <v>221.52405684855162</v>
      </c>
      <c r="I61" s="341"/>
      <c r="J61" s="341"/>
      <c r="K61" s="341"/>
      <c r="L61" s="230">
        <v>100</v>
      </c>
      <c r="M61" s="230">
        <v>430</v>
      </c>
    </row>
    <row r="62" spans="1:13" x14ac:dyDescent="0.3">
      <c r="A62" s="225">
        <v>77406</v>
      </c>
      <c r="B62" s="225">
        <v>41.4</v>
      </c>
      <c r="C62" s="176">
        <v>2880.5</v>
      </c>
      <c r="D62" s="176">
        <v>895.3</v>
      </c>
      <c r="E62" s="176">
        <v>250</v>
      </c>
      <c r="F62" s="237">
        <f t="shared" si="1"/>
        <v>2702.8721653101911</v>
      </c>
      <c r="G62" s="237">
        <f t="shared" si="2"/>
        <v>840.09076535400584</v>
      </c>
      <c r="H62" s="237">
        <f t="shared" si="3"/>
        <v>234.58359358706744</v>
      </c>
      <c r="I62" s="341"/>
      <c r="J62" s="341"/>
      <c r="K62" s="341"/>
      <c r="L62" s="230">
        <v>100</v>
      </c>
      <c r="M62" s="230">
        <v>430</v>
      </c>
    </row>
    <row r="63" spans="1:13" x14ac:dyDescent="0.3">
      <c r="A63" s="225">
        <v>77900</v>
      </c>
      <c r="B63" s="225">
        <v>41.8</v>
      </c>
      <c r="C63" s="176">
        <v>2972</v>
      </c>
      <c r="D63" s="176">
        <v>364.3</v>
      </c>
      <c r="E63" s="176">
        <v>108.4</v>
      </c>
      <c r="F63" s="237">
        <f t="shared" si="1"/>
        <v>2778.9178568151087</v>
      </c>
      <c r="G63" s="237">
        <f t="shared" si="2"/>
        <v>340.6324950328883</v>
      </c>
      <c r="H63" s="237">
        <f t="shared" si="3"/>
        <v>101.35756920550396</v>
      </c>
      <c r="I63" s="341"/>
      <c r="J63" s="341"/>
      <c r="K63" s="341"/>
      <c r="L63" s="230">
        <v>100</v>
      </c>
      <c r="M63" s="230">
        <v>430</v>
      </c>
    </row>
  </sheetData>
  <mergeCells count="18">
    <mergeCell ref="J23:J34"/>
    <mergeCell ref="K23:K34"/>
    <mergeCell ref="J35:J52"/>
    <mergeCell ref="K35:K52"/>
    <mergeCell ref="S1:X1"/>
    <mergeCell ref="AK1:AL1"/>
    <mergeCell ref="I53:I63"/>
    <mergeCell ref="J53:J63"/>
    <mergeCell ref="K53:K63"/>
    <mergeCell ref="N1:Q1"/>
    <mergeCell ref="I2:I12"/>
    <mergeCell ref="I13:I22"/>
    <mergeCell ref="I35:I52"/>
    <mergeCell ref="J2:J12"/>
    <mergeCell ref="K2:K12"/>
    <mergeCell ref="J13:J22"/>
    <mergeCell ref="K13:K22"/>
    <mergeCell ref="I23:I34"/>
  </mergeCells>
  <conditionalFormatting sqref="AE3:AE7">
    <cfRule type="containsText" dxfId="7" priority="2" operator="containsText" text="OVERLAY NOT REQUIRED">
      <formula>NOT(ISERROR(SEARCH("OVERLAY NOT REQUIRED",AE3)))</formula>
    </cfRule>
    <cfRule type="containsText" dxfId="6" priority="3" operator="containsText" text="OVERLAY REQUIRED">
      <formula>NOT(ISERROR(SEARCH("OVERLAY REQUIRED",AE3)))</formula>
    </cfRule>
    <cfRule type="containsText" dxfId="5" priority="4" stopIfTrue="1" operator="containsText" text="&quot;OVERLAY NOT REQUIRED&quot;">
      <formula>NOT(ISERROR(SEARCH("""OVERLAY NOT REQUIRED""",AE3)))</formula>
    </cfRule>
    <cfRule type="containsText" dxfId="4" priority="5" stopIfTrue="1" operator="containsText" text="&quot;OVERLAY REQUIRED&quot;">
      <formula>NOT(ISERROR(SEARCH("""OVERLAY REQUIRED""",AE3)))</formula>
    </cfRule>
  </conditionalFormatting>
  <conditionalFormatting sqref="AM3:AM7">
    <cfRule type="containsText" dxfId="3" priority="1" operator="containsText" text="SAFE">
      <formula>NOT(ISERROR(SEARCH("SAFE",AM3)))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786A0-040E-4CCB-84C8-C1AEB143F9E9}">
  <dimension ref="A1:BC63"/>
  <sheetViews>
    <sheetView workbookViewId="0">
      <selection activeCell="N2" sqref="N2"/>
    </sheetView>
  </sheetViews>
  <sheetFormatPr defaultRowHeight="14.4" x14ac:dyDescent="0.3"/>
  <cols>
    <col min="3" max="3" width="8.88671875" style="4"/>
    <col min="15" max="20" width="0" hidden="1" customWidth="1"/>
    <col min="38" max="38" width="11.109375" bestFit="1" customWidth="1"/>
  </cols>
  <sheetData>
    <row r="1" spans="1:55" x14ac:dyDescent="0.3">
      <c r="A1" s="335" t="s">
        <v>139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V1" s="335" t="s">
        <v>140</v>
      </c>
      <c r="W1" s="335"/>
      <c r="X1" s="335"/>
      <c r="Y1" s="335"/>
      <c r="Z1" s="335"/>
      <c r="AA1" s="335"/>
      <c r="AB1" s="335"/>
    </row>
    <row r="2" spans="1:55" ht="28.8" x14ac:dyDescent="0.3">
      <c r="A2" s="228" t="s">
        <v>136</v>
      </c>
      <c r="B2" s="228" t="s">
        <v>13</v>
      </c>
      <c r="C2" s="228" t="s">
        <v>62</v>
      </c>
      <c r="D2" s="228" t="s">
        <v>0</v>
      </c>
      <c r="E2" s="228" t="s">
        <v>3</v>
      </c>
      <c r="F2" s="228" t="s">
        <v>4</v>
      </c>
      <c r="G2" s="228" t="s">
        <v>5</v>
      </c>
      <c r="H2" s="228" t="s">
        <v>6</v>
      </c>
      <c r="I2" s="228" t="s">
        <v>7</v>
      </c>
      <c r="J2" s="228" t="s">
        <v>8</v>
      </c>
      <c r="K2" s="228" t="s">
        <v>9</v>
      </c>
      <c r="L2" s="228" t="s">
        <v>137</v>
      </c>
      <c r="M2" s="229" t="s">
        <v>138</v>
      </c>
      <c r="O2" s="223" t="s">
        <v>4</v>
      </c>
      <c r="P2" s="223" t="s">
        <v>5</v>
      </c>
      <c r="Q2" s="223" t="s">
        <v>6</v>
      </c>
      <c r="R2" s="223" t="s">
        <v>7</v>
      </c>
      <c r="S2" s="223" t="s">
        <v>8</v>
      </c>
      <c r="T2" s="223" t="s">
        <v>9</v>
      </c>
      <c r="V2" s="228" t="s">
        <v>3</v>
      </c>
      <c r="W2" s="228" t="s">
        <v>4</v>
      </c>
      <c r="X2" s="228" t="s">
        <v>5</v>
      </c>
      <c r="Y2" s="228" t="s">
        <v>6</v>
      </c>
      <c r="Z2" s="228" t="s">
        <v>7</v>
      </c>
      <c r="AA2" s="228" t="s">
        <v>8</v>
      </c>
      <c r="AB2" s="228" t="s">
        <v>9</v>
      </c>
      <c r="AD2" s="223" t="s">
        <v>4</v>
      </c>
      <c r="AE2" s="223" t="s">
        <v>5</v>
      </c>
      <c r="AF2" s="223" t="s">
        <v>6</v>
      </c>
      <c r="AG2" s="223" t="s">
        <v>7</v>
      </c>
      <c r="AH2" s="223" t="s">
        <v>8</v>
      </c>
      <c r="AI2" s="223" t="s">
        <v>9</v>
      </c>
      <c r="AK2" s="223" t="s">
        <v>141</v>
      </c>
      <c r="AL2" s="223" t="s">
        <v>143</v>
      </c>
      <c r="AM2" s="223" t="s">
        <v>173</v>
      </c>
    </row>
    <row r="3" spans="1:55" x14ac:dyDescent="0.3">
      <c r="A3" s="225">
        <v>78200</v>
      </c>
      <c r="B3" s="225" t="s">
        <v>84</v>
      </c>
      <c r="C3" s="225" t="s">
        <v>83</v>
      </c>
      <c r="D3" s="226">
        <v>38.833333333333336</v>
      </c>
      <c r="E3" s="227">
        <v>310.66666666666669</v>
      </c>
      <c r="F3" s="227">
        <v>217.33333333333334</v>
      </c>
      <c r="G3" s="227">
        <v>175</v>
      </c>
      <c r="H3" s="227">
        <v>119.66666666666667</v>
      </c>
      <c r="I3" s="227">
        <v>69.333333333333329</v>
      </c>
      <c r="J3" s="227">
        <v>56.666666666666664</v>
      </c>
      <c r="K3" s="227">
        <v>30.666666666666668</v>
      </c>
      <c r="L3" s="225">
        <v>33.200000000000003</v>
      </c>
      <c r="M3" s="225">
        <v>40.1</v>
      </c>
      <c r="O3" s="4">
        <f t="shared" ref="O3:T18" si="0">IF(E3&gt;F3,1,0)</f>
        <v>1</v>
      </c>
      <c r="P3" s="4">
        <f t="shared" si="0"/>
        <v>1</v>
      </c>
      <c r="Q3" s="4">
        <f t="shared" si="0"/>
        <v>1</v>
      </c>
      <c r="R3" s="4">
        <f t="shared" si="0"/>
        <v>1</v>
      </c>
      <c r="S3" s="4">
        <f t="shared" si="0"/>
        <v>1</v>
      </c>
      <c r="T3" s="4">
        <f t="shared" si="0"/>
        <v>1</v>
      </c>
      <c r="V3" s="230">
        <f>+ROUNDUP(((E3*40)/D3)/1000,3)</f>
        <v>0.32</v>
      </c>
      <c r="W3" s="230">
        <f>+ROUNDUP(((F3*40)/D3)/1000,3)</f>
        <v>0.224</v>
      </c>
      <c r="X3" s="230">
        <f>+ROUNDUP(((G3*40)/D3)/1000,3)</f>
        <v>0.18099999999999999</v>
      </c>
      <c r="Y3" s="230">
        <f>+ROUNDUP(((H3*40)/D3)/1000,3)</f>
        <v>0.124</v>
      </c>
      <c r="Z3" s="230">
        <f>+ROUNDUP(((I3*40)/D3)/1000,3)</f>
        <v>7.1999999999999995E-2</v>
      </c>
      <c r="AA3" s="230">
        <f>+ROUNDUP(((J3*40)/D3)/1000,3)</f>
        <v>5.9000000000000004E-2</v>
      </c>
      <c r="AB3" s="230">
        <f>+ROUNDUP(((K3*40)/D3)/1000,3)</f>
        <v>3.2000000000000001E-2</v>
      </c>
      <c r="AD3" s="4">
        <f t="shared" ref="AD3:AI18" si="1">IF(V3&gt;W3,0,1)</f>
        <v>0</v>
      </c>
      <c r="AE3" s="4">
        <f t="shared" si="1"/>
        <v>0</v>
      </c>
      <c r="AF3" s="4">
        <f t="shared" si="1"/>
        <v>0</v>
      </c>
      <c r="AG3" s="4">
        <f t="shared" si="1"/>
        <v>0</v>
      </c>
      <c r="AH3" s="4">
        <f t="shared" si="1"/>
        <v>0</v>
      </c>
      <c r="AI3" s="4">
        <f t="shared" si="1"/>
        <v>0</v>
      </c>
      <c r="AK3" s="4">
        <f>V3-W3</f>
        <v>9.6000000000000002E-2</v>
      </c>
      <c r="AL3" s="234">
        <f>AK3-$AK$63</f>
        <v>2.0610169491525415E-2</v>
      </c>
      <c r="AM3" s="234">
        <f>AL3</f>
        <v>2.0610169491525415E-2</v>
      </c>
    </row>
    <row r="4" spans="1:55" x14ac:dyDescent="0.3">
      <c r="A4" s="225">
        <v>77700</v>
      </c>
      <c r="B4" s="225" t="s">
        <v>84</v>
      </c>
      <c r="C4" s="225" t="s">
        <v>83</v>
      </c>
      <c r="D4" s="226">
        <v>39.06666666666667</v>
      </c>
      <c r="E4" s="227">
        <v>292.33333333333331</v>
      </c>
      <c r="F4" s="227">
        <v>217</v>
      </c>
      <c r="G4" s="227">
        <v>186.33333333333334</v>
      </c>
      <c r="H4" s="227">
        <v>135.66666666666666</v>
      </c>
      <c r="I4" s="227">
        <v>76.333333333333329</v>
      </c>
      <c r="J4" s="227">
        <v>61.333333333333336</v>
      </c>
      <c r="K4" s="227">
        <v>38.666666666666664</v>
      </c>
      <c r="L4" s="225">
        <v>34.1</v>
      </c>
      <c r="M4" s="225">
        <v>41.7</v>
      </c>
      <c r="O4" s="4">
        <f t="shared" si="0"/>
        <v>1</v>
      </c>
      <c r="P4" s="4">
        <f t="shared" si="0"/>
        <v>1</v>
      </c>
      <c r="Q4" s="4">
        <f t="shared" si="0"/>
        <v>1</v>
      </c>
      <c r="R4" s="4">
        <f t="shared" si="0"/>
        <v>1</v>
      </c>
      <c r="S4" s="4">
        <f t="shared" si="0"/>
        <v>1</v>
      </c>
      <c r="T4" s="4">
        <f t="shared" si="0"/>
        <v>1</v>
      </c>
      <c r="V4" s="230">
        <f>+ROUNDUP(((E4*40)/D4)/1000,3)</f>
        <v>0.3</v>
      </c>
      <c r="W4" s="230">
        <f>+ROUNDUP(((F4*40)/D4)/1000,3)</f>
        <v>0.223</v>
      </c>
      <c r="X4" s="230">
        <f>+ROUNDUP(((G4*40)/D4)/1000,3)</f>
        <v>0.191</v>
      </c>
      <c r="Y4" s="230">
        <f>+ROUNDUP(((H4*40)/D4)/1000,3)</f>
        <v>0.13900000000000001</v>
      </c>
      <c r="Z4" s="230">
        <f>+ROUNDUP(((I4*40)/D4)/1000,3)</f>
        <v>7.9000000000000001E-2</v>
      </c>
      <c r="AA4" s="230">
        <f>+ROUNDUP(((J4*40)/D4)/1000,3)</f>
        <v>6.3E-2</v>
      </c>
      <c r="AB4" s="230">
        <f>+ROUNDUP(((K4*40)/D4)/1000,3)</f>
        <v>0.04</v>
      </c>
      <c r="AD4" s="4">
        <f t="shared" si="1"/>
        <v>0</v>
      </c>
      <c r="AE4" s="4">
        <f t="shared" si="1"/>
        <v>0</v>
      </c>
      <c r="AF4" s="4">
        <f t="shared" si="1"/>
        <v>0</v>
      </c>
      <c r="AG4" s="4">
        <f t="shared" si="1"/>
        <v>0</v>
      </c>
      <c r="AH4" s="4">
        <f t="shared" si="1"/>
        <v>0</v>
      </c>
      <c r="AI4" s="4">
        <f t="shared" si="1"/>
        <v>0</v>
      </c>
      <c r="AK4" s="4">
        <f t="shared" ref="AK4:AK61" si="2">V4-W4</f>
        <v>7.6999999999999985E-2</v>
      </c>
      <c r="AL4" s="234">
        <f t="shared" ref="AL4:AL61" si="3">AK4-$AK$63</f>
        <v>1.6101694915253983E-3</v>
      </c>
      <c r="AM4" s="234">
        <f>AL4+AM3</f>
        <v>2.2220338983050814E-2</v>
      </c>
      <c r="AW4">
        <v>39226</v>
      </c>
      <c r="AX4">
        <v>0</v>
      </c>
      <c r="AZ4" s="336" t="s">
        <v>174</v>
      </c>
      <c r="BA4" s="336"/>
      <c r="BB4" s="336"/>
      <c r="BC4" s="336"/>
    </row>
    <row r="5" spans="1:55" x14ac:dyDescent="0.3">
      <c r="A5" s="225">
        <v>77200</v>
      </c>
      <c r="B5" s="225" t="s">
        <v>84</v>
      </c>
      <c r="C5" s="225" t="s">
        <v>83</v>
      </c>
      <c r="D5" s="226">
        <v>39.766666666666666</v>
      </c>
      <c r="E5" s="227">
        <v>141.33333333333334</v>
      </c>
      <c r="F5" s="227">
        <v>99.333333333333329</v>
      </c>
      <c r="G5" s="227">
        <v>82</v>
      </c>
      <c r="H5" s="227">
        <v>58.666666666666664</v>
      </c>
      <c r="I5" s="227">
        <v>39.333333333333336</v>
      </c>
      <c r="J5" s="227">
        <v>34.333333333333336</v>
      </c>
      <c r="K5" s="227">
        <v>26</v>
      </c>
      <c r="L5" s="225">
        <v>33.9</v>
      </c>
      <c r="M5" s="225">
        <v>42</v>
      </c>
      <c r="O5" s="4">
        <f t="shared" si="0"/>
        <v>1</v>
      </c>
      <c r="P5" s="4">
        <f t="shared" si="0"/>
        <v>1</v>
      </c>
      <c r="Q5" s="4">
        <f t="shared" si="0"/>
        <v>1</v>
      </c>
      <c r="R5" s="4">
        <f t="shared" si="0"/>
        <v>1</v>
      </c>
      <c r="S5" s="4">
        <f t="shared" si="0"/>
        <v>1</v>
      </c>
      <c r="T5" s="4">
        <f t="shared" si="0"/>
        <v>1</v>
      </c>
      <c r="V5" s="230">
        <f>+ROUNDUP(((E5*40)/D5)/1000,3)</f>
        <v>0.14299999999999999</v>
      </c>
      <c r="W5" s="230">
        <f>+ROUNDUP(((F5*40)/D5)/1000,3)</f>
        <v>0.1</v>
      </c>
      <c r="X5" s="230">
        <f>+ROUNDUP(((G5*40)/D5)/1000,3)</f>
        <v>8.3000000000000004E-2</v>
      </c>
      <c r="Y5" s="230">
        <f>+ROUNDUP(((H5*40)/D5)/1000,3)</f>
        <v>0.06</v>
      </c>
      <c r="Z5" s="230">
        <f>+ROUNDUP(((I5*40)/D5)/1000,3)</f>
        <v>0.04</v>
      </c>
      <c r="AA5" s="230">
        <f>+ROUNDUP(((J5*40)/D5)/1000,3)</f>
        <v>3.5000000000000003E-2</v>
      </c>
      <c r="AB5" s="230">
        <f>+ROUNDUP(((K5*40)/D5)/1000,3)</f>
        <v>2.7E-2</v>
      </c>
      <c r="AD5" s="4">
        <f t="shared" si="1"/>
        <v>0</v>
      </c>
      <c r="AE5" s="4">
        <f t="shared" si="1"/>
        <v>0</v>
      </c>
      <c r="AF5" s="4">
        <f t="shared" si="1"/>
        <v>0</v>
      </c>
      <c r="AG5" s="4">
        <f t="shared" si="1"/>
        <v>0</v>
      </c>
      <c r="AH5" s="4">
        <f t="shared" si="1"/>
        <v>0</v>
      </c>
      <c r="AI5" s="4">
        <f t="shared" si="1"/>
        <v>0</v>
      </c>
      <c r="AK5" s="4">
        <f t="shared" si="2"/>
        <v>4.2999999999999983E-2</v>
      </c>
      <c r="AL5" s="234">
        <f t="shared" si="3"/>
        <v>-3.2389830508474604E-2</v>
      </c>
      <c r="AM5" s="234">
        <f>AL5+AM4</f>
        <v>-1.0169491525423791E-2</v>
      </c>
      <c r="AW5">
        <v>43452</v>
      </c>
      <c r="AX5">
        <v>-0.152</v>
      </c>
      <c r="AZ5" s="235" t="s">
        <v>175</v>
      </c>
      <c r="BA5" s="235" t="s">
        <v>94</v>
      </c>
      <c r="BB5" s="235" t="s">
        <v>95</v>
      </c>
      <c r="BC5" s="235" t="s">
        <v>176</v>
      </c>
    </row>
    <row r="6" spans="1:55" x14ac:dyDescent="0.3">
      <c r="A6" s="225">
        <v>76700</v>
      </c>
      <c r="B6" s="225" t="s">
        <v>84</v>
      </c>
      <c r="C6" s="225" t="s">
        <v>83</v>
      </c>
      <c r="D6" s="226">
        <v>39.033333333333339</v>
      </c>
      <c r="E6" s="227">
        <v>110</v>
      </c>
      <c r="F6" s="227">
        <v>70.666666666666671</v>
      </c>
      <c r="G6" s="227">
        <v>59</v>
      </c>
      <c r="H6" s="227">
        <v>42.333333333333336</v>
      </c>
      <c r="I6" s="227">
        <v>27.333333333333332</v>
      </c>
      <c r="J6" s="227">
        <v>23.666666666666668</v>
      </c>
      <c r="K6" s="227">
        <v>18.333333333333332</v>
      </c>
      <c r="L6" s="225">
        <v>34.4</v>
      </c>
      <c r="M6" s="225">
        <v>42.3</v>
      </c>
      <c r="O6" s="4">
        <f t="shared" si="0"/>
        <v>1</v>
      </c>
      <c r="P6" s="4">
        <f t="shared" si="0"/>
        <v>1</v>
      </c>
      <c r="Q6" s="4">
        <f t="shared" si="0"/>
        <v>1</v>
      </c>
      <c r="R6" s="4">
        <f t="shared" si="0"/>
        <v>1</v>
      </c>
      <c r="S6" s="4">
        <f t="shared" si="0"/>
        <v>1</v>
      </c>
      <c r="T6" s="4">
        <f t="shared" si="0"/>
        <v>1</v>
      </c>
      <c r="V6" s="230">
        <f>+ROUNDUP(((E6*40)/D6)/1000,3)</f>
        <v>0.113</v>
      </c>
      <c r="W6" s="230">
        <f>+ROUNDUP(((F6*40)/D6)/1000,3)</f>
        <v>7.2999999999999995E-2</v>
      </c>
      <c r="X6" s="230">
        <f>+ROUNDUP(((G6*40)/D6)/1000,3)</f>
        <v>6.0999999999999999E-2</v>
      </c>
      <c r="Y6" s="230">
        <f>+ROUNDUP(((H6*40)/D6)/1000,3)</f>
        <v>4.3999999999999997E-2</v>
      </c>
      <c r="Z6" s="230">
        <f>+ROUNDUP(((I6*40)/D6)/1000,3)</f>
        <v>2.9000000000000001E-2</v>
      </c>
      <c r="AA6" s="230">
        <f>+ROUNDUP(((J6*40)/D6)/1000,3)</f>
        <v>2.5000000000000001E-2</v>
      </c>
      <c r="AB6" s="230">
        <f>+ROUNDUP(((K6*40)/D6)/1000,3)</f>
        <v>1.9E-2</v>
      </c>
      <c r="AD6" s="4">
        <f t="shared" si="1"/>
        <v>0</v>
      </c>
      <c r="AE6" s="4">
        <f t="shared" si="1"/>
        <v>0</v>
      </c>
      <c r="AF6" s="4">
        <f t="shared" si="1"/>
        <v>0</v>
      </c>
      <c r="AG6" s="4">
        <f t="shared" si="1"/>
        <v>0</v>
      </c>
      <c r="AH6" s="4">
        <f t="shared" si="1"/>
        <v>0</v>
      </c>
      <c r="AI6" s="4">
        <f t="shared" si="1"/>
        <v>0</v>
      </c>
      <c r="AK6" s="4">
        <f t="shared" si="2"/>
        <v>4.0000000000000008E-2</v>
      </c>
      <c r="AL6" s="234">
        <f t="shared" si="3"/>
        <v>-3.5389830508474579E-2</v>
      </c>
      <c r="AM6" s="234">
        <f t="shared" ref="AM6:AM61" si="4">AL6+AM5</f>
        <v>-4.555932203389837E-2</v>
      </c>
      <c r="AW6">
        <v>55000</v>
      </c>
      <c r="AX6">
        <v>0.23899999999999999</v>
      </c>
      <c r="AZ6" s="176">
        <v>1</v>
      </c>
      <c r="BA6" s="176">
        <v>39226</v>
      </c>
      <c r="BB6" s="176">
        <v>43452</v>
      </c>
      <c r="BC6" s="176">
        <f>(BB6-BA6)/1000</f>
        <v>4.226</v>
      </c>
    </row>
    <row r="7" spans="1:55" x14ac:dyDescent="0.3">
      <c r="A7" s="225">
        <v>76400</v>
      </c>
      <c r="B7" s="225" t="s">
        <v>84</v>
      </c>
      <c r="C7" s="225" t="s">
        <v>83</v>
      </c>
      <c r="D7" s="226">
        <v>38.166666666666664</v>
      </c>
      <c r="E7" s="227">
        <v>458.66666666666669</v>
      </c>
      <c r="F7" s="227">
        <v>347.66666666666669</v>
      </c>
      <c r="G7" s="227">
        <v>293.66666666666669</v>
      </c>
      <c r="H7" s="227">
        <v>204</v>
      </c>
      <c r="I7" s="227">
        <v>117.66666666666667</v>
      </c>
      <c r="J7" s="227">
        <v>92.333333333333329</v>
      </c>
      <c r="K7" s="227">
        <v>52.333333333333336</v>
      </c>
      <c r="L7" s="225">
        <v>34.4</v>
      </c>
      <c r="M7" s="225">
        <v>42</v>
      </c>
      <c r="O7" s="4">
        <f t="shared" si="0"/>
        <v>1</v>
      </c>
      <c r="P7" s="4">
        <f t="shared" si="0"/>
        <v>1</v>
      </c>
      <c r="Q7" s="4">
        <f t="shared" si="0"/>
        <v>1</v>
      </c>
      <c r="R7" s="4">
        <f t="shared" si="0"/>
        <v>1</v>
      </c>
      <c r="S7" s="4">
        <f t="shared" si="0"/>
        <v>1</v>
      </c>
      <c r="T7" s="4">
        <f t="shared" si="0"/>
        <v>1</v>
      </c>
      <c r="V7" s="230">
        <f>+ROUNDUP(((E7*40)/D7)/1000,3)</f>
        <v>0.48099999999999998</v>
      </c>
      <c r="W7" s="230">
        <f>+ROUNDUP(((F7*40)/D7)/1000,3)</f>
        <v>0.36499999999999999</v>
      </c>
      <c r="X7" s="230">
        <f>+ROUNDUP(((G7*40)/D7)/1000,3)</f>
        <v>0.308</v>
      </c>
      <c r="Y7" s="230">
        <f>+ROUNDUP(((H7*40)/D7)/1000,3)</f>
        <v>0.214</v>
      </c>
      <c r="Z7" s="230">
        <f>+ROUNDUP(((I7*40)/D7)/1000,3)</f>
        <v>0.124</v>
      </c>
      <c r="AA7" s="230">
        <f>+ROUNDUP(((J7*40)/D7)/1000,3)</f>
        <v>9.7000000000000003E-2</v>
      </c>
      <c r="AB7" s="230">
        <f>+ROUNDUP(((K7*40)/D7)/1000,3)</f>
        <v>5.5E-2</v>
      </c>
      <c r="AD7" s="4">
        <f t="shared" si="1"/>
        <v>0</v>
      </c>
      <c r="AE7" s="4">
        <f t="shared" si="1"/>
        <v>0</v>
      </c>
      <c r="AF7" s="4">
        <f t="shared" si="1"/>
        <v>0</v>
      </c>
      <c r="AG7" s="4">
        <f t="shared" si="1"/>
        <v>0</v>
      </c>
      <c r="AH7" s="4">
        <f t="shared" si="1"/>
        <v>0</v>
      </c>
      <c r="AI7" s="4">
        <f t="shared" si="1"/>
        <v>0</v>
      </c>
      <c r="AK7" s="4">
        <f t="shared" si="2"/>
        <v>0.11599999999999999</v>
      </c>
      <c r="AL7" s="234">
        <f t="shared" si="3"/>
        <v>4.0610169491525405E-2</v>
      </c>
      <c r="AM7" s="234">
        <f t="shared" si="4"/>
        <v>-4.9491525423729643E-3</v>
      </c>
      <c r="AW7">
        <v>59498</v>
      </c>
      <c r="AX7">
        <v>-0.13900000000000001</v>
      </c>
      <c r="AZ7" s="176">
        <v>2</v>
      </c>
      <c r="BA7" s="176">
        <v>43452</v>
      </c>
      <c r="BB7" s="176">
        <v>55000</v>
      </c>
      <c r="BC7" s="176">
        <f t="shared" ref="BC7:BC11" si="5">(BB7-BA7)/1000</f>
        <v>11.548</v>
      </c>
    </row>
    <row r="8" spans="1:55" x14ac:dyDescent="0.3">
      <c r="A8" s="225">
        <v>75800</v>
      </c>
      <c r="B8" s="225" t="s">
        <v>84</v>
      </c>
      <c r="C8" s="225" t="s">
        <v>81</v>
      </c>
      <c r="D8" s="226">
        <v>39.43333333333333</v>
      </c>
      <c r="E8" s="227">
        <v>118.33333333333333</v>
      </c>
      <c r="F8" s="227">
        <v>89.333333333333329</v>
      </c>
      <c r="G8" s="227">
        <v>83.333333333333329</v>
      </c>
      <c r="H8" s="227">
        <v>68.333333333333329</v>
      </c>
      <c r="I8" s="227">
        <v>47.666666666666664</v>
      </c>
      <c r="J8" s="227">
        <v>39.333333333333336</v>
      </c>
      <c r="K8" s="227">
        <v>32</v>
      </c>
      <c r="L8" s="225">
        <v>35.1</v>
      </c>
      <c r="M8" s="225">
        <v>43.20000000000001</v>
      </c>
      <c r="O8" s="4">
        <f t="shared" si="0"/>
        <v>1</v>
      </c>
      <c r="P8" s="4">
        <f t="shared" si="0"/>
        <v>1</v>
      </c>
      <c r="Q8" s="4">
        <f t="shared" si="0"/>
        <v>1</v>
      </c>
      <c r="R8" s="4">
        <f t="shared" si="0"/>
        <v>1</v>
      </c>
      <c r="S8" s="4">
        <f t="shared" si="0"/>
        <v>1</v>
      </c>
      <c r="T8" s="4">
        <f t="shared" si="0"/>
        <v>1</v>
      </c>
      <c r="V8" s="230">
        <f t="shared" ref="V8:V61" si="6">+ROUNDUP(((E8*40)/D8)/1000,3)</f>
        <v>0.121</v>
      </c>
      <c r="W8" s="230">
        <f t="shared" ref="W8:W61" si="7">+ROUNDUP(((F8*40)/D8)/1000,3)</f>
        <v>9.0999999999999998E-2</v>
      </c>
      <c r="X8" s="230">
        <f t="shared" ref="X8:X61" si="8">+ROUNDUP(((G8*40)/D8)/1000,3)</f>
        <v>8.5000000000000006E-2</v>
      </c>
      <c r="Y8" s="230">
        <f t="shared" ref="Y8:Y61" si="9">+ROUNDUP(((H8*40)/D8)/1000,3)</f>
        <v>7.0000000000000007E-2</v>
      </c>
      <c r="Z8" s="230">
        <f t="shared" ref="Z8:Z61" si="10">+ROUNDUP(((I8*40)/D8)/1000,3)</f>
        <v>4.9000000000000002E-2</v>
      </c>
      <c r="AA8" s="230">
        <f t="shared" ref="AA8:AA61" si="11">+ROUNDUP(((J8*40)/D8)/1000,3)</f>
        <v>0.04</v>
      </c>
      <c r="AB8" s="230">
        <f t="shared" ref="AB8:AB61" si="12">+ROUNDUP(((K8*40)/D8)/1000,3)</f>
        <v>3.3000000000000002E-2</v>
      </c>
      <c r="AD8" s="4">
        <f t="shared" si="1"/>
        <v>0</v>
      </c>
      <c r="AE8" s="4">
        <f t="shared" si="1"/>
        <v>0</v>
      </c>
      <c r="AF8" s="4">
        <f t="shared" si="1"/>
        <v>0</v>
      </c>
      <c r="AG8" s="4">
        <f t="shared" si="1"/>
        <v>0</v>
      </c>
      <c r="AH8" s="4">
        <f t="shared" si="1"/>
        <v>0</v>
      </c>
      <c r="AI8" s="4">
        <f t="shared" si="1"/>
        <v>0</v>
      </c>
      <c r="AK8" s="4">
        <f t="shared" si="2"/>
        <v>0.03</v>
      </c>
      <c r="AL8" s="234">
        <f t="shared" si="3"/>
        <v>-4.5389830508474588E-2</v>
      </c>
      <c r="AM8" s="234">
        <f t="shared" si="4"/>
        <v>-5.0338983050847552E-2</v>
      </c>
      <c r="AW8">
        <v>68632</v>
      </c>
      <c r="AX8">
        <v>0.16</v>
      </c>
      <c r="AZ8" s="176">
        <v>3</v>
      </c>
      <c r="BA8" s="176">
        <v>55000</v>
      </c>
      <c r="BB8" s="176">
        <v>59498</v>
      </c>
      <c r="BC8" s="176">
        <f t="shared" si="5"/>
        <v>4.4980000000000002</v>
      </c>
    </row>
    <row r="9" spans="1:55" x14ac:dyDescent="0.3">
      <c r="A9" s="225">
        <v>75310</v>
      </c>
      <c r="B9" s="225" t="s">
        <v>84</v>
      </c>
      <c r="C9" s="225" t="s">
        <v>83</v>
      </c>
      <c r="D9" s="226">
        <v>38.333333333333336</v>
      </c>
      <c r="E9" s="227">
        <v>455</v>
      </c>
      <c r="F9" s="227">
        <v>342</v>
      </c>
      <c r="G9" s="227">
        <v>294</v>
      </c>
      <c r="H9" s="227">
        <v>212.33333333333334</v>
      </c>
      <c r="I9" s="227">
        <v>123</v>
      </c>
      <c r="J9" s="227">
        <v>97.666666666666671</v>
      </c>
      <c r="K9" s="227">
        <v>62.333333333333336</v>
      </c>
      <c r="L9" s="225">
        <v>35.299999999999997</v>
      </c>
      <c r="M9" s="225">
        <v>43.1</v>
      </c>
      <c r="O9" s="4">
        <f t="shared" si="0"/>
        <v>1</v>
      </c>
      <c r="P9" s="4">
        <f t="shared" si="0"/>
        <v>1</v>
      </c>
      <c r="Q9" s="4">
        <f t="shared" si="0"/>
        <v>1</v>
      </c>
      <c r="R9" s="4">
        <f t="shared" si="0"/>
        <v>1</v>
      </c>
      <c r="S9" s="4">
        <f t="shared" si="0"/>
        <v>1</v>
      </c>
      <c r="T9" s="4">
        <f t="shared" si="0"/>
        <v>1</v>
      </c>
      <c r="V9" s="230">
        <f t="shared" si="6"/>
        <v>0.47499999999999998</v>
      </c>
      <c r="W9" s="230">
        <f t="shared" si="7"/>
        <v>0.35699999999999998</v>
      </c>
      <c r="X9" s="230">
        <f t="shared" si="8"/>
        <v>0.307</v>
      </c>
      <c r="Y9" s="230">
        <f t="shared" si="9"/>
        <v>0.222</v>
      </c>
      <c r="Z9" s="230">
        <f t="shared" si="10"/>
        <v>0.129</v>
      </c>
      <c r="AA9" s="230">
        <f t="shared" si="11"/>
        <v>0.10200000000000001</v>
      </c>
      <c r="AB9" s="230">
        <f t="shared" si="12"/>
        <v>6.6000000000000003E-2</v>
      </c>
      <c r="AD9" s="4">
        <f t="shared" si="1"/>
        <v>0</v>
      </c>
      <c r="AE9" s="4">
        <f t="shared" si="1"/>
        <v>0</v>
      </c>
      <c r="AF9" s="4">
        <f t="shared" si="1"/>
        <v>0</v>
      </c>
      <c r="AG9" s="4">
        <f t="shared" si="1"/>
        <v>0</v>
      </c>
      <c r="AH9" s="4">
        <f t="shared" si="1"/>
        <v>0</v>
      </c>
      <c r="AI9" s="4">
        <f t="shared" si="1"/>
        <v>0</v>
      </c>
      <c r="AK9" s="4">
        <f t="shared" si="2"/>
        <v>0.11799999999999999</v>
      </c>
      <c r="AL9" s="234">
        <f t="shared" si="3"/>
        <v>4.2610169491525407E-2</v>
      </c>
      <c r="AM9" s="234">
        <f t="shared" si="4"/>
        <v>-7.7288135593221452E-3</v>
      </c>
      <c r="AW9">
        <v>73800</v>
      </c>
      <c r="AX9">
        <v>-7.5999999999999998E-2</v>
      </c>
      <c r="AZ9" s="176">
        <v>4</v>
      </c>
      <c r="BA9" s="176">
        <v>59498</v>
      </c>
      <c r="BB9" s="176">
        <v>68632</v>
      </c>
      <c r="BC9" s="176">
        <f t="shared" si="5"/>
        <v>9.1340000000000003</v>
      </c>
    </row>
    <row r="10" spans="1:55" x14ac:dyDescent="0.3">
      <c r="A10" s="225">
        <v>74799</v>
      </c>
      <c r="B10" s="225" t="s">
        <v>84</v>
      </c>
      <c r="C10" s="225" t="s">
        <v>83</v>
      </c>
      <c r="D10" s="226">
        <v>40.06666666666667</v>
      </c>
      <c r="E10" s="227">
        <v>104.66666666666667</v>
      </c>
      <c r="F10" s="227">
        <v>71</v>
      </c>
      <c r="G10" s="227">
        <v>59.333333333333336</v>
      </c>
      <c r="H10" s="227">
        <v>42.333333333333336</v>
      </c>
      <c r="I10" s="227">
        <v>27.333333333333332</v>
      </c>
      <c r="J10" s="227">
        <v>24</v>
      </c>
      <c r="K10" s="227">
        <v>17.333333333333332</v>
      </c>
      <c r="L10" s="225">
        <v>35.200000000000003</v>
      </c>
      <c r="M10" s="225">
        <v>42.70000000000001</v>
      </c>
      <c r="O10" s="4">
        <f t="shared" si="0"/>
        <v>1</v>
      </c>
      <c r="P10" s="4">
        <f t="shared" si="0"/>
        <v>1</v>
      </c>
      <c r="Q10" s="4">
        <f t="shared" si="0"/>
        <v>1</v>
      </c>
      <c r="R10" s="4">
        <f t="shared" si="0"/>
        <v>1</v>
      </c>
      <c r="S10" s="4">
        <f t="shared" si="0"/>
        <v>1</v>
      </c>
      <c r="T10" s="4">
        <f t="shared" si="0"/>
        <v>1</v>
      </c>
      <c r="V10" s="230">
        <f t="shared" si="6"/>
        <v>0.105</v>
      </c>
      <c r="W10" s="230">
        <f t="shared" si="7"/>
        <v>7.1000000000000008E-2</v>
      </c>
      <c r="X10" s="230">
        <f t="shared" si="8"/>
        <v>0.06</v>
      </c>
      <c r="Y10" s="230">
        <f t="shared" si="9"/>
        <v>4.3000000000000003E-2</v>
      </c>
      <c r="Z10" s="230">
        <f t="shared" si="10"/>
        <v>2.8000000000000001E-2</v>
      </c>
      <c r="AA10" s="230">
        <f t="shared" si="11"/>
        <v>2.4E-2</v>
      </c>
      <c r="AB10" s="230">
        <f t="shared" si="12"/>
        <v>1.8000000000000002E-2</v>
      </c>
      <c r="AD10" s="4">
        <f t="shared" si="1"/>
        <v>0</v>
      </c>
      <c r="AE10" s="4">
        <f t="shared" si="1"/>
        <v>0</v>
      </c>
      <c r="AF10" s="4">
        <f t="shared" si="1"/>
        <v>0</v>
      </c>
      <c r="AG10" s="4">
        <f t="shared" si="1"/>
        <v>0</v>
      </c>
      <c r="AH10" s="4">
        <f t="shared" si="1"/>
        <v>0</v>
      </c>
      <c r="AI10" s="4">
        <f t="shared" si="1"/>
        <v>0</v>
      </c>
      <c r="AK10" s="4">
        <f t="shared" si="2"/>
        <v>3.3999999999999989E-2</v>
      </c>
      <c r="AL10" s="234">
        <f t="shared" si="3"/>
        <v>-4.1389830508474598E-2</v>
      </c>
      <c r="AM10" s="234">
        <f t="shared" si="4"/>
        <v>-4.9118644067796743E-2</v>
      </c>
      <c r="AW10">
        <v>78200</v>
      </c>
      <c r="AX10">
        <v>2.1000000000000001E-2</v>
      </c>
      <c r="AZ10" s="176">
        <v>5</v>
      </c>
      <c r="BA10" s="176">
        <v>68632</v>
      </c>
      <c r="BB10" s="176">
        <v>73800</v>
      </c>
      <c r="BC10" s="176">
        <f t="shared" si="5"/>
        <v>5.1680000000000001</v>
      </c>
    </row>
    <row r="11" spans="1:55" x14ac:dyDescent="0.3">
      <c r="A11" s="225">
        <v>74298</v>
      </c>
      <c r="B11" s="225" t="s">
        <v>84</v>
      </c>
      <c r="C11" s="225" t="s">
        <v>83</v>
      </c>
      <c r="D11" s="226">
        <v>39.266666666666666</v>
      </c>
      <c r="E11" s="227">
        <v>314.66666666666669</v>
      </c>
      <c r="F11" s="227">
        <v>235.33333333333334</v>
      </c>
      <c r="G11" s="227">
        <v>202.66666666666666</v>
      </c>
      <c r="H11" s="227">
        <v>141.66666666666666</v>
      </c>
      <c r="I11" s="227">
        <v>75.666666666666671</v>
      </c>
      <c r="J11" s="227">
        <v>59.333333333333336</v>
      </c>
      <c r="K11" s="227">
        <v>36.333333333333336</v>
      </c>
      <c r="L11" s="225">
        <v>35</v>
      </c>
      <c r="M11" s="225">
        <v>42.2</v>
      </c>
      <c r="O11" s="4">
        <f t="shared" si="0"/>
        <v>1</v>
      </c>
      <c r="P11" s="4">
        <f t="shared" si="0"/>
        <v>1</v>
      </c>
      <c r="Q11" s="4">
        <f t="shared" si="0"/>
        <v>1</v>
      </c>
      <c r="R11" s="4">
        <f t="shared" si="0"/>
        <v>1</v>
      </c>
      <c r="S11" s="4">
        <f t="shared" si="0"/>
        <v>1</v>
      </c>
      <c r="T11" s="4">
        <f t="shared" si="0"/>
        <v>1</v>
      </c>
      <c r="V11" s="230">
        <f t="shared" si="6"/>
        <v>0.32100000000000001</v>
      </c>
      <c r="W11" s="230">
        <f t="shared" si="7"/>
        <v>0.24</v>
      </c>
      <c r="X11" s="230">
        <f t="shared" si="8"/>
        <v>0.20699999999999999</v>
      </c>
      <c r="Y11" s="230">
        <f t="shared" si="9"/>
        <v>0.14499999999999999</v>
      </c>
      <c r="Z11" s="230">
        <f t="shared" si="10"/>
        <v>7.8E-2</v>
      </c>
      <c r="AA11" s="230">
        <f t="shared" si="11"/>
        <v>6.0999999999999999E-2</v>
      </c>
      <c r="AB11" s="230">
        <f t="shared" si="12"/>
        <v>3.7999999999999999E-2</v>
      </c>
      <c r="AD11" s="4">
        <f t="shared" si="1"/>
        <v>0</v>
      </c>
      <c r="AE11" s="4">
        <f t="shared" si="1"/>
        <v>0</v>
      </c>
      <c r="AF11" s="4">
        <f t="shared" si="1"/>
        <v>0</v>
      </c>
      <c r="AG11" s="4">
        <f t="shared" si="1"/>
        <v>0</v>
      </c>
      <c r="AH11" s="4">
        <f t="shared" si="1"/>
        <v>0</v>
      </c>
      <c r="AI11" s="4">
        <f t="shared" si="1"/>
        <v>0</v>
      </c>
      <c r="AK11" s="4">
        <f t="shared" si="2"/>
        <v>8.1000000000000016E-2</v>
      </c>
      <c r="AL11" s="234">
        <f t="shared" si="3"/>
        <v>5.6101694915254297E-3</v>
      </c>
      <c r="AM11" s="234">
        <f t="shared" si="4"/>
        <v>-4.3508474576271314E-2</v>
      </c>
      <c r="AZ11" s="176">
        <v>6</v>
      </c>
      <c r="BA11" s="176">
        <v>73800</v>
      </c>
      <c r="BB11" s="176">
        <v>78200</v>
      </c>
      <c r="BC11" s="176">
        <f t="shared" si="5"/>
        <v>4.4000000000000004</v>
      </c>
    </row>
    <row r="12" spans="1:55" x14ac:dyDescent="0.3">
      <c r="A12" s="225">
        <v>73800</v>
      </c>
      <c r="B12" s="225" t="s">
        <v>84</v>
      </c>
      <c r="C12" s="225" t="s">
        <v>83</v>
      </c>
      <c r="D12" s="226">
        <v>39.6</v>
      </c>
      <c r="E12" s="227">
        <v>148</v>
      </c>
      <c r="F12" s="227">
        <v>105</v>
      </c>
      <c r="G12" s="227">
        <v>90</v>
      </c>
      <c r="H12" s="227">
        <v>63.333333333333336</v>
      </c>
      <c r="I12" s="227">
        <v>35.666666666666664</v>
      </c>
      <c r="J12" s="227">
        <v>27.666666666666668</v>
      </c>
      <c r="K12" s="227">
        <v>18.333333333333332</v>
      </c>
      <c r="L12" s="225">
        <v>34.9</v>
      </c>
      <c r="M12" s="225">
        <v>42.5</v>
      </c>
      <c r="O12" s="4">
        <f t="shared" si="0"/>
        <v>1</v>
      </c>
      <c r="P12" s="4">
        <f t="shared" si="0"/>
        <v>1</v>
      </c>
      <c r="Q12" s="4">
        <f t="shared" si="0"/>
        <v>1</v>
      </c>
      <c r="R12" s="4">
        <f t="shared" si="0"/>
        <v>1</v>
      </c>
      <c r="S12" s="4">
        <f t="shared" si="0"/>
        <v>1</v>
      </c>
      <c r="T12" s="4">
        <f t="shared" si="0"/>
        <v>1</v>
      </c>
      <c r="V12" s="230">
        <f t="shared" si="6"/>
        <v>0.15</v>
      </c>
      <c r="W12" s="230">
        <f t="shared" si="7"/>
        <v>0.107</v>
      </c>
      <c r="X12" s="230">
        <f t="shared" si="8"/>
        <v>9.0999999999999998E-2</v>
      </c>
      <c r="Y12" s="230">
        <f t="shared" si="9"/>
        <v>6.4000000000000001E-2</v>
      </c>
      <c r="Z12" s="230">
        <f t="shared" si="10"/>
        <v>3.6999999999999998E-2</v>
      </c>
      <c r="AA12" s="230">
        <f t="shared" si="11"/>
        <v>2.8000000000000001E-2</v>
      </c>
      <c r="AB12" s="230">
        <f t="shared" si="12"/>
        <v>1.9E-2</v>
      </c>
      <c r="AD12" s="4">
        <f t="shared" si="1"/>
        <v>0</v>
      </c>
      <c r="AE12" s="4">
        <f t="shared" si="1"/>
        <v>0</v>
      </c>
      <c r="AF12" s="4">
        <f t="shared" si="1"/>
        <v>0</v>
      </c>
      <c r="AG12" s="4">
        <f t="shared" si="1"/>
        <v>0</v>
      </c>
      <c r="AH12" s="4">
        <f t="shared" si="1"/>
        <v>0</v>
      </c>
      <c r="AI12" s="4">
        <f t="shared" si="1"/>
        <v>0</v>
      </c>
      <c r="AK12" s="4">
        <f t="shared" si="2"/>
        <v>4.2999999999999997E-2</v>
      </c>
      <c r="AL12" s="234">
        <f t="shared" si="3"/>
        <v>-3.238983050847459E-2</v>
      </c>
      <c r="AM12" s="234">
        <f t="shared" si="4"/>
        <v>-7.5898305084745904E-2</v>
      </c>
      <c r="BC12" s="236">
        <f>SUM(BC6:BC11)</f>
        <v>38.974000000000004</v>
      </c>
    </row>
    <row r="13" spans="1:55" x14ac:dyDescent="0.3">
      <c r="A13" s="225">
        <v>69650</v>
      </c>
      <c r="B13" s="225" t="s">
        <v>84</v>
      </c>
      <c r="C13" s="225" t="s">
        <v>83</v>
      </c>
      <c r="D13" s="226">
        <v>37.300000000000004</v>
      </c>
      <c r="E13" s="227">
        <v>737.66666666666663</v>
      </c>
      <c r="F13" s="227">
        <v>489</v>
      </c>
      <c r="G13" s="227">
        <v>371.66666666666669</v>
      </c>
      <c r="H13" s="227">
        <v>237</v>
      </c>
      <c r="I13" s="227">
        <v>139</v>
      </c>
      <c r="J13" s="227">
        <v>114.66666666666667</v>
      </c>
      <c r="K13" s="227">
        <v>75.333333333333329</v>
      </c>
      <c r="L13" s="225">
        <v>34.799999999999997</v>
      </c>
      <c r="M13" s="225">
        <v>42.9</v>
      </c>
      <c r="N13" s="224"/>
      <c r="O13" s="4">
        <f t="shared" si="0"/>
        <v>1</v>
      </c>
      <c r="P13" s="4">
        <f t="shared" si="0"/>
        <v>1</v>
      </c>
      <c r="Q13" s="4">
        <f t="shared" si="0"/>
        <v>1</v>
      </c>
      <c r="R13" s="4">
        <f t="shared" si="0"/>
        <v>1</v>
      </c>
      <c r="S13" s="4">
        <f t="shared" si="0"/>
        <v>1</v>
      </c>
      <c r="T13" s="4">
        <f t="shared" si="0"/>
        <v>1</v>
      </c>
      <c r="V13" s="230">
        <f t="shared" si="6"/>
        <v>0.79200000000000004</v>
      </c>
      <c r="W13" s="230">
        <f t="shared" si="7"/>
        <v>0.52500000000000002</v>
      </c>
      <c r="X13" s="230">
        <f t="shared" si="8"/>
        <v>0.39900000000000002</v>
      </c>
      <c r="Y13" s="230">
        <f t="shared" si="9"/>
        <v>0.255</v>
      </c>
      <c r="Z13" s="230">
        <f t="shared" si="10"/>
        <v>0.15</v>
      </c>
      <c r="AA13" s="230">
        <f t="shared" si="11"/>
        <v>0.123</v>
      </c>
      <c r="AB13" s="230">
        <f t="shared" si="12"/>
        <v>8.1000000000000003E-2</v>
      </c>
      <c r="AD13" s="4">
        <f t="shared" si="1"/>
        <v>0</v>
      </c>
      <c r="AE13" s="4">
        <f t="shared" si="1"/>
        <v>0</v>
      </c>
      <c r="AF13" s="4">
        <f t="shared" si="1"/>
        <v>0</v>
      </c>
      <c r="AG13" s="4">
        <f t="shared" si="1"/>
        <v>0</v>
      </c>
      <c r="AH13" s="4">
        <f t="shared" si="1"/>
        <v>0</v>
      </c>
      <c r="AI13" s="4">
        <f t="shared" si="1"/>
        <v>0</v>
      </c>
      <c r="AK13" s="4">
        <f t="shared" si="2"/>
        <v>0.26700000000000002</v>
      </c>
      <c r="AL13" s="234">
        <f t="shared" si="3"/>
        <v>0.19161016949152543</v>
      </c>
      <c r="AM13" s="234">
        <f t="shared" si="4"/>
        <v>0.11571186440677952</v>
      </c>
    </row>
    <row r="14" spans="1:55" x14ac:dyDescent="0.3">
      <c r="A14" s="225">
        <v>69129</v>
      </c>
      <c r="B14" s="225" t="s">
        <v>84</v>
      </c>
      <c r="C14" s="225" t="s">
        <v>81</v>
      </c>
      <c r="D14" s="226">
        <v>39.200000000000003</v>
      </c>
      <c r="E14" s="227">
        <v>270.33333333333331</v>
      </c>
      <c r="F14" s="227">
        <v>204.66666666666666</v>
      </c>
      <c r="G14" s="227">
        <v>181</v>
      </c>
      <c r="H14" s="227">
        <v>138</v>
      </c>
      <c r="I14" s="227">
        <v>76.666666666666671</v>
      </c>
      <c r="J14" s="227">
        <v>59</v>
      </c>
      <c r="K14" s="227">
        <v>32</v>
      </c>
      <c r="L14" s="225">
        <v>34.9</v>
      </c>
      <c r="M14" s="225">
        <v>42.70000000000001</v>
      </c>
      <c r="N14" s="224"/>
      <c r="O14" s="4">
        <f t="shared" si="0"/>
        <v>1</v>
      </c>
      <c r="P14" s="4">
        <f t="shared" si="0"/>
        <v>1</v>
      </c>
      <c r="Q14" s="4">
        <f t="shared" si="0"/>
        <v>1</v>
      </c>
      <c r="R14" s="4">
        <f t="shared" si="0"/>
        <v>1</v>
      </c>
      <c r="S14" s="4">
        <f t="shared" si="0"/>
        <v>1</v>
      </c>
      <c r="T14" s="4">
        <f t="shared" si="0"/>
        <v>1</v>
      </c>
      <c r="V14" s="230">
        <f t="shared" si="6"/>
        <v>0.27600000000000002</v>
      </c>
      <c r="W14" s="230">
        <f t="shared" si="7"/>
        <v>0.20899999999999999</v>
      </c>
      <c r="X14" s="230">
        <f t="shared" si="8"/>
        <v>0.185</v>
      </c>
      <c r="Y14" s="230">
        <f t="shared" si="9"/>
        <v>0.14100000000000001</v>
      </c>
      <c r="Z14" s="230">
        <f t="shared" si="10"/>
        <v>7.9000000000000001E-2</v>
      </c>
      <c r="AA14" s="230">
        <f t="shared" si="11"/>
        <v>6.0999999999999999E-2</v>
      </c>
      <c r="AB14" s="230">
        <f t="shared" si="12"/>
        <v>3.3000000000000002E-2</v>
      </c>
      <c r="AD14" s="4">
        <f t="shared" si="1"/>
        <v>0</v>
      </c>
      <c r="AE14" s="4">
        <f t="shared" si="1"/>
        <v>0</v>
      </c>
      <c r="AF14" s="4">
        <f t="shared" si="1"/>
        <v>0</v>
      </c>
      <c r="AG14" s="4">
        <f t="shared" si="1"/>
        <v>0</v>
      </c>
      <c r="AH14" s="4">
        <f t="shared" si="1"/>
        <v>0</v>
      </c>
      <c r="AI14" s="4">
        <f t="shared" si="1"/>
        <v>0</v>
      </c>
      <c r="AK14" s="4">
        <f t="shared" si="2"/>
        <v>6.7000000000000032E-2</v>
      </c>
      <c r="AL14" s="234">
        <f t="shared" si="3"/>
        <v>-8.389830508474555E-3</v>
      </c>
      <c r="AM14" s="234">
        <f t="shared" si="4"/>
        <v>0.10732203389830497</v>
      </c>
    </row>
    <row r="15" spans="1:55" x14ac:dyDescent="0.3">
      <c r="A15" s="225">
        <v>68632</v>
      </c>
      <c r="B15" s="225" t="s">
        <v>84</v>
      </c>
      <c r="C15" s="225" t="s">
        <v>81</v>
      </c>
      <c r="D15" s="226">
        <v>38.166666666666664</v>
      </c>
      <c r="E15" s="227">
        <v>461</v>
      </c>
      <c r="F15" s="227">
        <v>339.33333333333331</v>
      </c>
      <c r="G15" s="227">
        <v>297</v>
      </c>
      <c r="H15" s="227">
        <v>216.33333333333334</v>
      </c>
      <c r="I15" s="227">
        <v>133.33333333333334</v>
      </c>
      <c r="J15" s="227">
        <v>106.66666666666667</v>
      </c>
      <c r="K15" s="227">
        <v>64.666666666666671</v>
      </c>
      <c r="L15" s="225">
        <v>34.6</v>
      </c>
      <c r="M15" s="225">
        <v>41.9</v>
      </c>
      <c r="O15" s="4">
        <f t="shared" si="0"/>
        <v>1</v>
      </c>
      <c r="P15" s="4">
        <f t="shared" si="0"/>
        <v>1</v>
      </c>
      <c r="Q15" s="4">
        <f t="shared" si="0"/>
        <v>1</v>
      </c>
      <c r="R15" s="4">
        <f t="shared" si="0"/>
        <v>1</v>
      </c>
      <c r="S15" s="4">
        <f t="shared" si="0"/>
        <v>1</v>
      </c>
      <c r="T15" s="4">
        <f t="shared" si="0"/>
        <v>1</v>
      </c>
      <c r="V15" s="230">
        <f t="shared" si="6"/>
        <v>0.48399999999999999</v>
      </c>
      <c r="W15" s="230">
        <f t="shared" si="7"/>
        <v>0.35599999999999998</v>
      </c>
      <c r="X15" s="230">
        <f t="shared" si="8"/>
        <v>0.312</v>
      </c>
      <c r="Y15" s="230">
        <f t="shared" si="9"/>
        <v>0.22700000000000001</v>
      </c>
      <c r="Z15" s="230">
        <f t="shared" si="10"/>
        <v>0.14000000000000001</v>
      </c>
      <c r="AA15" s="230">
        <f t="shared" si="11"/>
        <v>0.112</v>
      </c>
      <c r="AB15" s="230">
        <f t="shared" si="12"/>
        <v>6.8000000000000005E-2</v>
      </c>
      <c r="AD15" s="4">
        <f t="shared" si="1"/>
        <v>0</v>
      </c>
      <c r="AE15" s="4">
        <f t="shared" si="1"/>
        <v>0</v>
      </c>
      <c r="AF15" s="4">
        <f t="shared" si="1"/>
        <v>0</v>
      </c>
      <c r="AG15" s="4">
        <f t="shared" si="1"/>
        <v>0</v>
      </c>
      <c r="AH15" s="4">
        <f t="shared" si="1"/>
        <v>0</v>
      </c>
      <c r="AI15" s="4">
        <f t="shared" si="1"/>
        <v>0</v>
      </c>
      <c r="AK15" s="4">
        <f t="shared" si="2"/>
        <v>0.128</v>
      </c>
      <c r="AL15" s="234">
        <f t="shared" si="3"/>
        <v>5.2610169491525416E-2</v>
      </c>
      <c r="AM15" s="234">
        <f t="shared" si="4"/>
        <v>0.15993220338983039</v>
      </c>
    </row>
    <row r="16" spans="1:55" x14ac:dyDescent="0.3">
      <c r="A16" s="225">
        <v>68127</v>
      </c>
      <c r="B16" s="225" t="s">
        <v>84</v>
      </c>
      <c r="C16" s="225" t="s">
        <v>81</v>
      </c>
      <c r="D16" s="226">
        <v>39.733333333333327</v>
      </c>
      <c r="E16" s="227">
        <v>165</v>
      </c>
      <c r="F16" s="227">
        <v>122.66666666666667</v>
      </c>
      <c r="G16" s="227">
        <v>101</v>
      </c>
      <c r="H16" s="227">
        <v>72</v>
      </c>
      <c r="I16" s="227">
        <v>42.666666666666664</v>
      </c>
      <c r="J16" s="227">
        <v>34.666666666666664</v>
      </c>
      <c r="K16" s="227">
        <v>23.333333333333332</v>
      </c>
      <c r="L16" s="225">
        <v>34.299999999999997</v>
      </c>
      <c r="M16" s="225">
        <v>41.8</v>
      </c>
      <c r="O16" s="4">
        <f t="shared" si="0"/>
        <v>1</v>
      </c>
      <c r="P16" s="4">
        <f t="shared" si="0"/>
        <v>1</v>
      </c>
      <c r="Q16" s="4">
        <f t="shared" si="0"/>
        <v>1</v>
      </c>
      <c r="R16" s="4">
        <f t="shared" si="0"/>
        <v>1</v>
      </c>
      <c r="S16" s="4">
        <f t="shared" si="0"/>
        <v>1</v>
      </c>
      <c r="T16" s="4">
        <f t="shared" si="0"/>
        <v>1</v>
      </c>
      <c r="V16" s="230">
        <f t="shared" si="6"/>
        <v>0.16700000000000001</v>
      </c>
      <c r="W16" s="230">
        <f t="shared" si="7"/>
        <v>0.124</v>
      </c>
      <c r="X16" s="230">
        <f t="shared" si="8"/>
        <v>0.10200000000000001</v>
      </c>
      <c r="Y16" s="230">
        <f t="shared" si="9"/>
        <v>7.2999999999999995E-2</v>
      </c>
      <c r="Z16" s="230">
        <f t="shared" si="10"/>
        <v>4.3000000000000003E-2</v>
      </c>
      <c r="AA16" s="230">
        <f t="shared" si="11"/>
        <v>3.5000000000000003E-2</v>
      </c>
      <c r="AB16" s="230">
        <f t="shared" si="12"/>
        <v>2.4E-2</v>
      </c>
      <c r="AD16" s="4">
        <f t="shared" si="1"/>
        <v>0</v>
      </c>
      <c r="AE16" s="4">
        <f t="shared" si="1"/>
        <v>0</v>
      </c>
      <c r="AF16" s="4">
        <f t="shared" si="1"/>
        <v>0</v>
      </c>
      <c r="AG16" s="4">
        <f t="shared" si="1"/>
        <v>0</v>
      </c>
      <c r="AH16" s="4">
        <f t="shared" si="1"/>
        <v>0</v>
      </c>
      <c r="AI16" s="4">
        <f t="shared" si="1"/>
        <v>0</v>
      </c>
      <c r="AK16" s="4">
        <f t="shared" si="2"/>
        <v>4.300000000000001E-2</v>
      </c>
      <c r="AL16" s="234">
        <f t="shared" si="3"/>
        <v>-3.2389830508474576E-2</v>
      </c>
      <c r="AM16" s="234">
        <f t="shared" si="4"/>
        <v>0.12754237288135581</v>
      </c>
    </row>
    <row r="17" spans="1:39" x14ac:dyDescent="0.3">
      <c r="A17" s="225">
        <v>67634</v>
      </c>
      <c r="B17" s="225" t="s">
        <v>84</v>
      </c>
      <c r="C17" s="225" t="s">
        <v>83</v>
      </c>
      <c r="D17" s="226">
        <v>39.566666666666663</v>
      </c>
      <c r="E17" s="227">
        <v>186</v>
      </c>
      <c r="F17" s="227">
        <v>140.66666666666666</v>
      </c>
      <c r="G17" s="227">
        <v>119</v>
      </c>
      <c r="H17" s="227">
        <v>90</v>
      </c>
      <c r="I17" s="227">
        <v>58</v>
      </c>
      <c r="J17" s="227">
        <v>48</v>
      </c>
      <c r="K17" s="227">
        <v>33</v>
      </c>
      <c r="L17" s="225">
        <v>34.299999999999997</v>
      </c>
      <c r="M17" s="225">
        <v>41.3</v>
      </c>
      <c r="O17" s="4">
        <f t="shared" si="0"/>
        <v>1</v>
      </c>
      <c r="P17" s="4">
        <f t="shared" si="0"/>
        <v>1</v>
      </c>
      <c r="Q17" s="4">
        <f t="shared" si="0"/>
        <v>1</v>
      </c>
      <c r="R17" s="4">
        <f t="shared" si="0"/>
        <v>1</v>
      </c>
      <c r="S17" s="4">
        <f t="shared" si="0"/>
        <v>1</v>
      </c>
      <c r="T17" s="4">
        <f t="shared" si="0"/>
        <v>1</v>
      </c>
      <c r="V17" s="230">
        <f t="shared" si="6"/>
        <v>0.189</v>
      </c>
      <c r="W17" s="230">
        <f t="shared" si="7"/>
        <v>0.14299999999999999</v>
      </c>
      <c r="X17" s="230">
        <f t="shared" si="8"/>
        <v>0.121</v>
      </c>
      <c r="Y17" s="230">
        <f t="shared" si="9"/>
        <v>9.0999999999999998E-2</v>
      </c>
      <c r="Z17" s="230">
        <f t="shared" si="10"/>
        <v>5.9000000000000004E-2</v>
      </c>
      <c r="AA17" s="230">
        <f t="shared" si="11"/>
        <v>4.9000000000000002E-2</v>
      </c>
      <c r="AB17" s="230">
        <f t="shared" si="12"/>
        <v>3.4000000000000002E-2</v>
      </c>
      <c r="AD17" s="4">
        <f t="shared" si="1"/>
        <v>0</v>
      </c>
      <c r="AE17" s="4">
        <f t="shared" si="1"/>
        <v>0</v>
      </c>
      <c r="AF17" s="4">
        <f t="shared" si="1"/>
        <v>0</v>
      </c>
      <c r="AG17" s="4">
        <f t="shared" si="1"/>
        <v>0</v>
      </c>
      <c r="AH17" s="4">
        <f t="shared" si="1"/>
        <v>0</v>
      </c>
      <c r="AI17" s="4">
        <f t="shared" si="1"/>
        <v>0</v>
      </c>
      <c r="AK17" s="4">
        <f t="shared" si="2"/>
        <v>4.6000000000000013E-2</v>
      </c>
      <c r="AL17" s="234">
        <f t="shared" si="3"/>
        <v>-2.9389830508474574E-2</v>
      </c>
      <c r="AM17" s="234">
        <f t="shared" si="4"/>
        <v>9.8152542372881235E-2</v>
      </c>
    </row>
    <row r="18" spans="1:39" x14ac:dyDescent="0.3">
      <c r="A18" s="225">
        <v>67089</v>
      </c>
      <c r="B18" s="225" t="s">
        <v>84</v>
      </c>
      <c r="C18" s="225" t="s">
        <v>83</v>
      </c>
      <c r="D18" s="226">
        <v>39.133333333333333</v>
      </c>
      <c r="E18" s="227">
        <v>154</v>
      </c>
      <c r="F18" s="227">
        <v>99</v>
      </c>
      <c r="G18" s="227">
        <v>81</v>
      </c>
      <c r="H18" s="227">
        <v>54.666666666666664</v>
      </c>
      <c r="I18" s="227">
        <v>30</v>
      </c>
      <c r="J18" s="227">
        <v>24.333333333333332</v>
      </c>
      <c r="K18" s="227">
        <v>16</v>
      </c>
      <c r="L18" s="225">
        <v>34.299999999999997</v>
      </c>
      <c r="M18" s="225">
        <v>41.9</v>
      </c>
      <c r="O18" s="4">
        <f t="shared" si="0"/>
        <v>1</v>
      </c>
      <c r="P18" s="4">
        <f t="shared" si="0"/>
        <v>1</v>
      </c>
      <c r="Q18" s="4">
        <f t="shared" si="0"/>
        <v>1</v>
      </c>
      <c r="R18" s="4">
        <f t="shared" si="0"/>
        <v>1</v>
      </c>
      <c r="S18" s="4">
        <f t="shared" si="0"/>
        <v>1</v>
      </c>
      <c r="T18" s="4">
        <f t="shared" si="0"/>
        <v>1</v>
      </c>
      <c r="V18" s="230">
        <f t="shared" si="6"/>
        <v>0.158</v>
      </c>
      <c r="W18" s="230">
        <f t="shared" si="7"/>
        <v>0.10200000000000001</v>
      </c>
      <c r="X18" s="230">
        <f t="shared" si="8"/>
        <v>8.3000000000000004E-2</v>
      </c>
      <c r="Y18" s="230">
        <f t="shared" si="9"/>
        <v>5.6000000000000001E-2</v>
      </c>
      <c r="Z18" s="230">
        <f t="shared" si="10"/>
        <v>3.1E-2</v>
      </c>
      <c r="AA18" s="230">
        <f t="shared" si="11"/>
        <v>2.5000000000000001E-2</v>
      </c>
      <c r="AB18" s="230">
        <f t="shared" si="12"/>
        <v>1.7000000000000001E-2</v>
      </c>
      <c r="AD18" s="4">
        <f t="shared" si="1"/>
        <v>0</v>
      </c>
      <c r="AE18" s="4">
        <f t="shared" si="1"/>
        <v>0</v>
      </c>
      <c r="AF18" s="4">
        <f t="shared" si="1"/>
        <v>0</v>
      </c>
      <c r="AG18" s="4">
        <f t="shared" si="1"/>
        <v>0</v>
      </c>
      <c r="AH18" s="4">
        <f t="shared" si="1"/>
        <v>0</v>
      </c>
      <c r="AI18" s="4">
        <f t="shared" si="1"/>
        <v>0</v>
      </c>
      <c r="AK18" s="4">
        <f t="shared" si="2"/>
        <v>5.5999999999999994E-2</v>
      </c>
      <c r="AL18" s="234">
        <f t="shared" si="3"/>
        <v>-1.9389830508474593E-2</v>
      </c>
      <c r="AM18" s="234">
        <f t="shared" si="4"/>
        <v>7.8762711864406643E-2</v>
      </c>
    </row>
    <row r="19" spans="1:39" x14ac:dyDescent="0.3">
      <c r="A19" s="225">
        <v>66628</v>
      </c>
      <c r="B19" s="225" t="s">
        <v>84</v>
      </c>
      <c r="C19" s="225" t="s">
        <v>83</v>
      </c>
      <c r="D19" s="226">
        <v>39.866666666666667</v>
      </c>
      <c r="E19" s="227">
        <v>147.33333333333334</v>
      </c>
      <c r="F19" s="227">
        <v>104.66666666666667</v>
      </c>
      <c r="G19" s="227">
        <v>88</v>
      </c>
      <c r="H19" s="227">
        <v>63.333333333333336</v>
      </c>
      <c r="I19" s="227">
        <v>36.333333333333336</v>
      </c>
      <c r="J19" s="227">
        <v>29</v>
      </c>
      <c r="K19" s="227">
        <v>18.666666666666668</v>
      </c>
      <c r="L19" s="225">
        <v>34.700000000000003</v>
      </c>
      <c r="M19" s="225">
        <v>42.5</v>
      </c>
      <c r="O19" s="4">
        <f t="shared" ref="O19:T61" si="13">IF(E19&gt;F19,1,0)</f>
        <v>1</v>
      </c>
      <c r="P19" s="4">
        <f t="shared" si="13"/>
        <v>1</v>
      </c>
      <c r="Q19" s="4">
        <f t="shared" si="13"/>
        <v>1</v>
      </c>
      <c r="R19" s="4">
        <f t="shared" si="13"/>
        <v>1</v>
      </c>
      <c r="S19" s="4">
        <f t="shared" si="13"/>
        <v>1</v>
      </c>
      <c r="T19" s="4">
        <f t="shared" si="13"/>
        <v>1</v>
      </c>
      <c r="V19" s="230">
        <f t="shared" si="6"/>
        <v>0.14799999999999999</v>
      </c>
      <c r="W19" s="230">
        <f t="shared" si="7"/>
        <v>0.106</v>
      </c>
      <c r="X19" s="230">
        <f t="shared" si="8"/>
        <v>8.8999999999999996E-2</v>
      </c>
      <c r="Y19" s="230">
        <f t="shared" si="9"/>
        <v>6.4000000000000001E-2</v>
      </c>
      <c r="Z19" s="230">
        <f t="shared" si="10"/>
        <v>3.6999999999999998E-2</v>
      </c>
      <c r="AA19" s="230">
        <f t="shared" si="11"/>
        <v>3.0000000000000002E-2</v>
      </c>
      <c r="AB19" s="230">
        <f t="shared" si="12"/>
        <v>1.9E-2</v>
      </c>
      <c r="AD19" s="4">
        <f t="shared" ref="AD19:AI61" si="14">IF(V19&gt;W19,0,1)</f>
        <v>0</v>
      </c>
      <c r="AE19" s="4">
        <f t="shared" si="14"/>
        <v>0</v>
      </c>
      <c r="AF19" s="4">
        <f t="shared" si="14"/>
        <v>0</v>
      </c>
      <c r="AG19" s="4">
        <f t="shared" si="14"/>
        <v>0</v>
      </c>
      <c r="AH19" s="4">
        <f t="shared" si="14"/>
        <v>0</v>
      </c>
      <c r="AI19" s="4">
        <f t="shared" si="14"/>
        <v>0</v>
      </c>
      <c r="AK19" s="4">
        <f t="shared" si="2"/>
        <v>4.1999999999999996E-2</v>
      </c>
      <c r="AL19" s="234">
        <f t="shared" si="3"/>
        <v>-3.3389830508474591E-2</v>
      </c>
      <c r="AM19" s="234">
        <f t="shared" si="4"/>
        <v>4.5372881355932052E-2</v>
      </c>
    </row>
    <row r="20" spans="1:39" x14ac:dyDescent="0.3">
      <c r="A20" s="225">
        <v>66134</v>
      </c>
      <c r="B20" s="225" t="s">
        <v>84</v>
      </c>
      <c r="C20" s="225" t="s">
        <v>83</v>
      </c>
      <c r="D20" s="226">
        <v>38.966666666666661</v>
      </c>
      <c r="E20" s="227">
        <v>324.66666666666669</v>
      </c>
      <c r="F20" s="227">
        <v>247</v>
      </c>
      <c r="G20" s="227">
        <v>211</v>
      </c>
      <c r="H20" s="227">
        <v>147.33333333333334</v>
      </c>
      <c r="I20" s="227">
        <v>74.333333333333329</v>
      </c>
      <c r="J20" s="227">
        <v>54.666666666666664</v>
      </c>
      <c r="K20" s="227">
        <v>30</v>
      </c>
      <c r="L20" s="225">
        <v>34.700000000000003</v>
      </c>
      <c r="M20" s="225">
        <v>42.70000000000001</v>
      </c>
      <c r="O20" s="4">
        <f t="shared" si="13"/>
        <v>1</v>
      </c>
      <c r="P20" s="4">
        <f t="shared" si="13"/>
        <v>1</v>
      </c>
      <c r="Q20" s="4">
        <f t="shared" si="13"/>
        <v>1</v>
      </c>
      <c r="R20" s="4">
        <f t="shared" si="13"/>
        <v>1</v>
      </c>
      <c r="S20" s="4">
        <f t="shared" si="13"/>
        <v>1</v>
      </c>
      <c r="T20" s="4">
        <f t="shared" si="13"/>
        <v>1</v>
      </c>
      <c r="V20" s="230">
        <f t="shared" si="6"/>
        <v>0.33400000000000002</v>
      </c>
      <c r="W20" s="230">
        <f t="shared" si="7"/>
        <v>0.254</v>
      </c>
      <c r="X20" s="230">
        <f t="shared" si="8"/>
        <v>0.217</v>
      </c>
      <c r="Y20" s="230">
        <f t="shared" si="9"/>
        <v>0.152</v>
      </c>
      <c r="Z20" s="230">
        <f t="shared" si="10"/>
        <v>7.6999999999999999E-2</v>
      </c>
      <c r="AA20" s="230">
        <f t="shared" si="11"/>
        <v>5.7000000000000002E-2</v>
      </c>
      <c r="AB20" s="230">
        <f t="shared" si="12"/>
        <v>3.1E-2</v>
      </c>
      <c r="AD20" s="4">
        <f t="shared" si="14"/>
        <v>0</v>
      </c>
      <c r="AE20" s="4">
        <f t="shared" si="14"/>
        <v>0</v>
      </c>
      <c r="AF20" s="4">
        <f t="shared" si="14"/>
        <v>0</v>
      </c>
      <c r="AG20" s="4">
        <f t="shared" si="14"/>
        <v>0</v>
      </c>
      <c r="AH20" s="4">
        <f t="shared" si="14"/>
        <v>0</v>
      </c>
      <c r="AI20" s="4">
        <f t="shared" si="14"/>
        <v>0</v>
      </c>
      <c r="AK20" s="4">
        <f t="shared" si="2"/>
        <v>8.0000000000000016E-2</v>
      </c>
      <c r="AL20" s="234">
        <f t="shared" si="3"/>
        <v>4.6101694915254288E-3</v>
      </c>
      <c r="AM20" s="234">
        <f t="shared" si="4"/>
        <v>4.998305084745748E-2</v>
      </c>
    </row>
    <row r="21" spans="1:39" x14ac:dyDescent="0.3">
      <c r="A21" s="225">
        <v>65630</v>
      </c>
      <c r="B21" s="225" t="s">
        <v>84</v>
      </c>
      <c r="C21" s="225" t="s">
        <v>83</v>
      </c>
      <c r="D21" s="226">
        <v>39.233333333333341</v>
      </c>
      <c r="E21" s="227">
        <v>213.66666666666666</v>
      </c>
      <c r="F21" s="227">
        <v>165.66666666666666</v>
      </c>
      <c r="G21" s="227">
        <v>149.33333333333334</v>
      </c>
      <c r="H21" s="227">
        <v>114</v>
      </c>
      <c r="I21" s="227">
        <v>71.333333333333329</v>
      </c>
      <c r="J21" s="227">
        <v>59.666666666666664</v>
      </c>
      <c r="K21" s="227">
        <v>40.333333333333336</v>
      </c>
      <c r="L21" s="225">
        <v>35.1</v>
      </c>
      <c r="M21" s="225">
        <v>42.9</v>
      </c>
      <c r="O21" s="4">
        <f t="shared" si="13"/>
        <v>1</v>
      </c>
      <c r="P21" s="4">
        <f t="shared" si="13"/>
        <v>1</v>
      </c>
      <c r="Q21" s="4">
        <f t="shared" si="13"/>
        <v>1</v>
      </c>
      <c r="R21" s="4">
        <f t="shared" si="13"/>
        <v>1</v>
      </c>
      <c r="S21" s="4">
        <f t="shared" si="13"/>
        <v>1</v>
      </c>
      <c r="T21" s="4">
        <f t="shared" si="13"/>
        <v>1</v>
      </c>
      <c r="V21" s="230">
        <f t="shared" si="6"/>
        <v>0.218</v>
      </c>
      <c r="W21" s="230">
        <f t="shared" si="7"/>
        <v>0.16900000000000001</v>
      </c>
      <c r="X21" s="230">
        <f t="shared" si="8"/>
        <v>0.153</v>
      </c>
      <c r="Y21" s="230">
        <f t="shared" si="9"/>
        <v>0.11700000000000001</v>
      </c>
      <c r="Z21" s="230">
        <f t="shared" si="10"/>
        <v>7.2999999999999995E-2</v>
      </c>
      <c r="AA21" s="230">
        <f t="shared" si="11"/>
        <v>6.0999999999999999E-2</v>
      </c>
      <c r="AB21" s="230">
        <f t="shared" si="12"/>
        <v>4.2000000000000003E-2</v>
      </c>
      <c r="AD21" s="4">
        <f t="shared" si="14"/>
        <v>0</v>
      </c>
      <c r="AE21" s="4">
        <f t="shared" si="14"/>
        <v>0</v>
      </c>
      <c r="AF21" s="4">
        <f t="shared" si="14"/>
        <v>0</v>
      </c>
      <c r="AG21" s="4">
        <f t="shared" si="14"/>
        <v>0</v>
      </c>
      <c r="AH21" s="4">
        <f t="shared" si="14"/>
        <v>0</v>
      </c>
      <c r="AI21" s="4">
        <f t="shared" si="14"/>
        <v>0</v>
      </c>
      <c r="AK21" s="4">
        <f t="shared" si="2"/>
        <v>4.8999999999999988E-2</v>
      </c>
      <c r="AL21" s="234">
        <f t="shared" si="3"/>
        <v>-2.6389830508474599E-2</v>
      </c>
      <c r="AM21" s="234">
        <f t="shared" si="4"/>
        <v>2.3593220338982882E-2</v>
      </c>
    </row>
    <row r="22" spans="1:39" x14ac:dyDescent="0.3">
      <c r="A22" s="225">
        <v>65121</v>
      </c>
      <c r="B22" s="225" t="s">
        <v>84</v>
      </c>
      <c r="C22" s="225" t="s">
        <v>83</v>
      </c>
      <c r="D22" s="226">
        <v>39.799999999999997</v>
      </c>
      <c r="E22" s="227">
        <v>136.33333333333334</v>
      </c>
      <c r="F22" s="227">
        <v>93</v>
      </c>
      <c r="G22" s="227">
        <v>78.666666666666671</v>
      </c>
      <c r="H22" s="227">
        <v>61.666666666666664</v>
      </c>
      <c r="I22" s="227">
        <v>40.666666666666664</v>
      </c>
      <c r="J22" s="227">
        <v>34.666666666666664</v>
      </c>
      <c r="K22" s="227">
        <v>24.666666666666668</v>
      </c>
      <c r="L22" s="225">
        <v>35.1</v>
      </c>
      <c r="M22" s="225">
        <v>42.9</v>
      </c>
      <c r="O22" s="4">
        <f t="shared" si="13"/>
        <v>1</v>
      </c>
      <c r="P22" s="4">
        <f t="shared" si="13"/>
        <v>1</v>
      </c>
      <c r="Q22" s="4">
        <f t="shared" si="13"/>
        <v>1</v>
      </c>
      <c r="R22" s="4">
        <f t="shared" si="13"/>
        <v>1</v>
      </c>
      <c r="S22" s="4">
        <f t="shared" si="13"/>
        <v>1</v>
      </c>
      <c r="T22" s="4">
        <f t="shared" si="13"/>
        <v>1</v>
      </c>
      <c r="V22" s="230">
        <f t="shared" si="6"/>
        <v>0.13800000000000001</v>
      </c>
      <c r="W22" s="230">
        <f t="shared" si="7"/>
        <v>9.4E-2</v>
      </c>
      <c r="X22" s="230">
        <f t="shared" si="8"/>
        <v>0.08</v>
      </c>
      <c r="Y22" s="230">
        <f t="shared" si="9"/>
        <v>6.2E-2</v>
      </c>
      <c r="Z22" s="230">
        <f t="shared" si="10"/>
        <v>4.1000000000000002E-2</v>
      </c>
      <c r="AA22" s="230">
        <f t="shared" si="11"/>
        <v>3.5000000000000003E-2</v>
      </c>
      <c r="AB22" s="230">
        <f t="shared" si="12"/>
        <v>2.5000000000000001E-2</v>
      </c>
      <c r="AD22" s="4">
        <f t="shared" si="14"/>
        <v>0</v>
      </c>
      <c r="AE22" s="4">
        <f t="shared" si="14"/>
        <v>0</v>
      </c>
      <c r="AF22" s="4">
        <f t="shared" si="14"/>
        <v>0</v>
      </c>
      <c r="AG22" s="4">
        <f t="shared" si="14"/>
        <v>0</v>
      </c>
      <c r="AH22" s="4">
        <f t="shared" si="14"/>
        <v>0</v>
      </c>
      <c r="AI22" s="4">
        <f t="shared" si="14"/>
        <v>0</v>
      </c>
      <c r="AK22" s="4">
        <f t="shared" si="2"/>
        <v>4.4000000000000011E-2</v>
      </c>
      <c r="AL22" s="234">
        <f t="shared" si="3"/>
        <v>-3.1389830508474575E-2</v>
      </c>
      <c r="AM22" s="234">
        <f t="shared" si="4"/>
        <v>-7.7966101694916939E-3</v>
      </c>
    </row>
    <row r="23" spans="1:39" x14ac:dyDescent="0.3">
      <c r="A23" s="225">
        <v>64632</v>
      </c>
      <c r="B23" s="225" t="s">
        <v>84</v>
      </c>
      <c r="C23" s="225" t="s">
        <v>83</v>
      </c>
      <c r="D23" s="226">
        <v>39.733333333333334</v>
      </c>
      <c r="E23" s="227">
        <v>146.66666666666666</v>
      </c>
      <c r="F23" s="227">
        <v>105.66666666666667</v>
      </c>
      <c r="G23" s="227">
        <v>92.333333333333329</v>
      </c>
      <c r="H23" s="227">
        <v>69.333333333333329</v>
      </c>
      <c r="I23" s="227">
        <v>46.666666666666664</v>
      </c>
      <c r="J23" s="227">
        <v>40.666666666666664</v>
      </c>
      <c r="K23" s="227">
        <v>34.666666666666664</v>
      </c>
      <c r="L23" s="225">
        <v>34.4</v>
      </c>
      <c r="M23" s="225">
        <v>41.7</v>
      </c>
      <c r="O23" s="4">
        <f t="shared" si="13"/>
        <v>1</v>
      </c>
      <c r="P23" s="4">
        <f t="shared" si="13"/>
        <v>1</v>
      </c>
      <c r="Q23" s="4">
        <f t="shared" si="13"/>
        <v>1</v>
      </c>
      <c r="R23" s="4">
        <f t="shared" si="13"/>
        <v>1</v>
      </c>
      <c r="S23" s="4">
        <f t="shared" si="13"/>
        <v>1</v>
      </c>
      <c r="T23" s="4">
        <f t="shared" si="13"/>
        <v>1</v>
      </c>
      <c r="V23" s="230">
        <f t="shared" si="6"/>
        <v>0.14799999999999999</v>
      </c>
      <c r="W23" s="230">
        <f t="shared" si="7"/>
        <v>0.107</v>
      </c>
      <c r="X23" s="230">
        <f t="shared" si="8"/>
        <v>9.2999999999999999E-2</v>
      </c>
      <c r="Y23" s="230">
        <f t="shared" si="9"/>
        <v>7.0000000000000007E-2</v>
      </c>
      <c r="Z23" s="230">
        <f t="shared" si="10"/>
        <v>4.7E-2</v>
      </c>
      <c r="AA23" s="230">
        <f t="shared" si="11"/>
        <v>4.1000000000000002E-2</v>
      </c>
      <c r="AB23" s="230">
        <f t="shared" si="12"/>
        <v>3.5000000000000003E-2</v>
      </c>
      <c r="AD23" s="4">
        <f t="shared" si="14"/>
        <v>0</v>
      </c>
      <c r="AE23" s="4">
        <f t="shared" si="14"/>
        <v>0</v>
      </c>
      <c r="AF23" s="4">
        <f t="shared" si="14"/>
        <v>0</v>
      </c>
      <c r="AG23" s="4">
        <f t="shared" si="14"/>
        <v>0</v>
      </c>
      <c r="AH23" s="4">
        <f t="shared" si="14"/>
        <v>0</v>
      </c>
      <c r="AI23" s="4">
        <f t="shared" si="14"/>
        <v>0</v>
      </c>
      <c r="AK23" s="4">
        <f t="shared" si="2"/>
        <v>4.0999999999999995E-2</v>
      </c>
      <c r="AL23" s="234">
        <f t="shared" si="3"/>
        <v>-3.4389830508474592E-2</v>
      </c>
      <c r="AM23" s="234">
        <f t="shared" si="4"/>
        <v>-4.2186440677966286E-2</v>
      </c>
    </row>
    <row r="24" spans="1:39" x14ac:dyDescent="0.3">
      <c r="A24" s="225">
        <v>64128</v>
      </c>
      <c r="B24" s="225" t="s">
        <v>84</v>
      </c>
      <c r="C24" s="225" t="s">
        <v>83</v>
      </c>
      <c r="D24" s="226">
        <v>39.666666666666664</v>
      </c>
      <c r="E24" s="227">
        <v>166.66666666666666</v>
      </c>
      <c r="F24" s="227">
        <v>119</v>
      </c>
      <c r="G24" s="227">
        <v>103</v>
      </c>
      <c r="H24" s="227">
        <v>74.666666666666671</v>
      </c>
      <c r="I24" s="227">
        <v>46.333333333333336</v>
      </c>
      <c r="J24" s="227">
        <v>38.333333333333336</v>
      </c>
      <c r="K24" s="227">
        <v>25.333333333333332</v>
      </c>
      <c r="L24" s="225">
        <v>34.4</v>
      </c>
      <c r="M24" s="225">
        <v>42.9</v>
      </c>
      <c r="O24" s="4">
        <f t="shared" si="13"/>
        <v>1</v>
      </c>
      <c r="P24" s="4">
        <f t="shared" si="13"/>
        <v>1</v>
      </c>
      <c r="Q24" s="4">
        <f t="shared" si="13"/>
        <v>1</v>
      </c>
      <c r="R24" s="4">
        <f t="shared" si="13"/>
        <v>1</v>
      </c>
      <c r="S24" s="4">
        <f t="shared" si="13"/>
        <v>1</v>
      </c>
      <c r="T24" s="4">
        <f t="shared" si="13"/>
        <v>1</v>
      </c>
      <c r="V24" s="230">
        <f t="shared" si="6"/>
        <v>0.16900000000000001</v>
      </c>
      <c r="W24" s="230">
        <f t="shared" si="7"/>
        <v>0.12</v>
      </c>
      <c r="X24" s="230">
        <f t="shared" si="8"/>
        <v>0.104</v>
      </c>
      <c r="Y24" s="230">
        <f t="shared" si="9"/>
        <v>7.5999999999999998E-2</v>
      </c>
      <c r="Z24" s="230">
        <f t="shared" si="10"/>
        <v>4.7E-2</v>
      </c>
      <c r="AA24" s="230">
        <f t="shared" si="11"/>
        <v>3.9E-2</v>
      </c>
      <c r="AB24" s="230">
        <f t="shared" si="12"/>
        <v>2.6000000000000002E-2</v>
      </c>
      <c r="AD24" s="4">
        <f t="shared" si="14"/>
        <v>0</v>
      </c>
      <c r="AE24" s="4">
        <f t="shared" si="14"/>
        <v>0</v>
      </c>
      <c r="AF24" s="4">
        <f t="shared" si="14"/>
        <v>0</v>
      </c>
      <c r="AG24" s="4">
        <f t="shared" si="14"/>
        <v>0</v>
      </c>
      <c r="AH24" s="4">
        <f t="shared" si="14"/>
        <v>0</v>
      </c>
      <c r="AI24" s="4">
        <f t="shared" si="14"/>
        <v>0</v>
      </c>
      <c r="AK24" s="4">
        <f t="shared" si="2"/>
        <v>4.9000000000000016E-2</v>
      </c>
      <c r="AL24" s="234">
        <f t="shared" si="3"/>
        <v>-2.6389830508474571E-2</v>
      </c>
      <c r="AM24" s="234">
        <f t="shared" si="4"/>
        <v>-6.8576271186440857E-2</v>
      </c>
    </row>
    <row r="25" spans="1:39" x14ac:dyDescent="0.3">
      <c r="A25" s="225">
        <v>63633</v>
      </c>
      <c r="B25" s="225" t="s">
        <v>84</v>
      </c>
      <c r="C25" s="225" t="s">
        <v>83</v>
      </c>
      <c r="D25" s="226">
        <v>38.466666666666661</v>
      </c>
      <c r="E25" s="227">
        <v>310.66666666666669</v>
      </c>
      <c r="F25" s="227">
        <v>237</v>
      </c>
      <c r="G25" s="227">
        <v>210.66666666666666</v>
      </c>
      <c r="H25" s="227">
        <v>158.33333333333334</v>
      </c>
      <c r="I25" s="227">
        <v>97.666666666666671</v>
      </c>
      <c r="J25" s="227">
        <v>78</v>
      </c>
      <c r="K25" s="227">
        <v>51.666666666666664</v>
      </c>
      <c r="L25" s="225">
        <v>34.200000000000003</v>
      </c>
      <c r="M25" s="225">
        <v>42.2</v>
      </c>
      <c r="O25" s="4">
        <f t="shared" si="13"/>
        <v>1</v>
      </c>
      <c r="P25" s="4">
        <f t="shared" si="13"/>
        <v>1</v>
      </c>
      <c r="Q25" s="4">
        <f t="shared" si="13"/>
        <v>1</v>
      </c>
      <c r="R25" s="4">
        <f t="shared" si="13"/>
        <v>1</v>
      </c>
      <c r="S25" s="4">
        <f t="shared" si="13"/>
        <v>1</v>
      </c>
      <c r="T25" s="4">
        <f t="shared" si="13"/>
        <v>1</v>
      </c>
      <c r="V25" s="230">
        <f t="shared" si="6"/>
        <v>0.32400000000000001</v>
      </c>
      <c r="W25" s="230">
        <f t="shared" si="7"/>
        <v>0.247</v>
      </c>
      <c r="X25" s="230">
        <f t="shared" si="8"/>
        <v>0.22</v>
      </c>
      <c r="Y25" s="230">
        <f t="shared" si="9"/>
        <v>0.16500000000000001</v>
      </c>
      <c r="Z25" s="230">
        <f t="shared" si="10"/>
        <v>0.10200000000000001</v>
      </c>
      <c r="AA25" s="230">
        <f t="shared" si="11"/>
        <v>8.2000000000000003E-2</v>
      </c>
      <c r="AB25" s="230">
        <f t="shared" si="12"/>
        <v>5.3999999999999999E-2</v>
      </c>
      <c r="AD25" s="4">
        <f t="shared" si="14"/>
        <v>0</v>
      </c>
      <c r="AE25" s="4">
        <f t="shared" si="14"/>
        <v>0</v>
      </c>
      <c r="AF25" s="4">
        <f t="shared" si="14"/>
        <v>0</v>
      </c>
      <c r="AG25" s="4">
        <f t="shared" si="14"/>
        <v>0</v>
      </c>
      <c r="AH25" s="4">
        <f t="shared" si="14"/>
        <v>0</v>
      </c>
      <c r="AI25" s="4">
        <f t="shared" si="14"/>
        <v>0</v>
      </c>
      <c r="AK25" s="4">
        <f t="shared" si="2"/>
        <v>7.7000000000000013E-2</v>
      </c>
      <c r="AL25" s="234">
        <f t="shared" si="3"/>
        <v>1.6101694915254261E-3</v>
      </c>
      <c r="AM25" s="234">
        <f t="shared" si="4"/>
        <v>-6.6966101694915431E-2</v>
      </c>
    </row>
    <row r="26" spans="1:39" x14ac:dyDescent="0.3">
      <c r="A26" s="225">
        <v>63132</v>
      </c>
      <c r="B26" s="225" t="s">
        <v>84</v>
      </c>
      <c r="C26" s="225" t="s">
        <v>83</v>
      </c>
      <c r="D26" s="226">
        <v>37.9</v>
      </c>
      <c r="E26" s="227">
        <v>400</v>
      </c>
      <c r="F26" s="227">
        <v>296.33333333333331</v>
      </c>
      <c r="G26" s="227">
        <v>247</v>
      </c>
      <c r="H26" s="227">
        <v>172.33333333333334</v>
      </c>
      <c r="I26" s="227">
        <v>89.333333333333329</v>
      </c>
      <c r="J26" s="227">
        <v>65.666666666666671</v>
      </c>
      <c r="K26" s="227">
        <v>36</v>
      </c>
      <c r="L26" s="225">
        <v>34.200000000000003</v>
      </c>
      <c r="M26" s="225">
        <v>42.70000000000001</v>
      </c>
      <c r="O26" s="4">
        <f t="shared" si="13"/>
        <v>1</v>
      </c>
      <c r="P26" s="4">
        <f t="shared" si="13"/>
        <v>1</v>
      </c>
      <c r="Q26" s="4">
        <f t="shared" si="13"/>
        <v>1</v>
      </c>
      <c r="R26" s="4">
        <f t="shared" si="13"/>
        <v>1</v>
      </c>
      <c r="S26" s="4">
        <f t="shared" si="13"/>
        <v>1</v>
      </c>
      <c r="T26" s="4">
        <f t="shared" si="13"/>
        <v>1</v>
      </c>
      <c r="V26" s="230">
        <f t="shared" si="6"/>
        <v>0.42299999999999999</v>
      </c>
      <c r="W26" s="230">
        <f t="shared" si="7"/>
        <v>0.313</v>
      </c>
      <c r="X26" s="230">
        <f t="shared" si="8"/>
        <v>0.26100000000000001</v>
      </c>
      <c r="Y26" s="230">
        <f t="shared" si="9"/>
        <v>0.182</v>
      </c>
      <c r="Z26" s="230">
        <f t="shared" si="10"/>
        <v>9.5000000000000001E-2</v>
      </c>
      <c r="AA26" s="230">
        <f t="shared" si="11"/>
        <v>7.0000000000000007E-2</v>
      </c>
      <c r="AB26" s="230">
        <f t="shared" si="12"/>
        <v>3.7999999999999999E-2</v>
      </c>
      <c r="AD26" s="4">
        <f t="shared" si="14"/>
        <v>0</v>
      </c>
      <c r="AE26" s="4">
        <f t="shared" si="14"/>
        <v>0</v>
      </c>
      <c r="AF26" s="4">
        <f t="shared" si="14"/>
        <v>0</v>
      </c>
      <c r="AG26" s="4">
        <f t="shared" si="14"/>
        <v>0</v>
      </c>
      <c r="AH26" s="4">
        <f t="shared" si="14"/>
        <v>0</v>
      </c>
      <c r="AI26" s="4">
        <f t="shared" si="14"/>
        <v>0</v>
      </c>
      <c r="AK26" s="4">
        <f t="shared" si="2"/>
        <v>0.10999999999999999</v>
      </c>
      <c r="AL26" s="234">
        <f t="shared" si="3"/>
        <v>3.46101694915254E-2</v>
      </c>
      <c r="AM26" s="234">
        <f t="shared" si="4"/>
        <v>-3.2355932203390031E-2</v>
      </c>
    </row>
    <row r="27" spans="1:39" x14ac:dyDescent="0.3">
      <c r="A27" s="225">
        <v>62632</v>
      </c>
      <c r="B27" s="225" t="s">
        <v>84</v>
      </c>
      <c r="C27" s="225" t="s">
        <v>83</v>
      </c>
      <c r="D27" s="226">
        <v>39.766666666666666</v>
      </c>
      <c r="E27" s="227">
        <v>141.33333333333334</v>
      </c>
      <c r="F27" s="227">
        <v>104</v>
      </c>
      <c r="G27" s="227">
        <v>91.666666666666671</v>
      </c>
      <c r="H27" s="227">
        <v>69.666666666666671</v>
      </c>
      <c r="I27" s="227">
        <v>45</v>
      </c>
      <c r="J27" s="227">
        <v>38.333333333333336</v>
      </c>
      <c r="K27" s="227">
        <v>27</v>
      </c>
      <c r="L27" s="225">
        <v>34.4</v>
      </c>
      <c r="M27" s="225">
        <v>42.79999999999999</v>
      </c>
      <c r="O27" s="4">
        <f t="shared" si="13"/>
        <v>1</v>
      </c>
      <c r="P27" s="4">
        <f t="shared" si="13"/>
        <v>1</v>
      </c>
      <c r="Q27" s="4">
        <f t="shared" si="13"/>
        <v>1</v>
      </c>
      <c r="R27" s="4">
        <f t="shared" si="13"/>
        <v>1</v>
      </c>
      <c r="S27" s="4">
        <f t="shared" si="13"/>
        <v>1</v>
      </c>
      <c r="T27" s="4">
        <f t="shared" si="13"/>
        <v>1</v>
      </c>
      <c r="V27" s="230">
        <f t="shared" si="6"/>
        <v>0.14299999999999999</v>
      </c>
      <c r="W27" s="230">
        <f t="shared" si="7"/>
        <v>0.105</v>
      </c>
      <c r="X27" s="230">
        <f t="shared" si="8"/>
        <v>9.2999999999999999E-2</v>
      </c>
      <c r="Y27" s="230">
        <f t="shared" si="9"/>
        <v>7.1000000000000008E-2</v>
      </c>
      <c r="Z27" s="230">
        <f t="shared" si="10"/>
        <v>4.5999999999999999E-2</v>
      </c>
      <c r="AA27" s="230">
        <f t="shared" si="11"/>
        <v>3.9E-2</v>
      </c>
      <c r="AB27" s="230">
        <f t="shared" si="12"/>
        <v>2.8000000000000001E-2</v>
      </c>
      <c r="AD27" s="4">
        <f t="shared" si="14"/>
        <v>0</v>
      </c>
      <c r="AE27" s="4">
        <f t="shared" si="14"/>
        <v>0</v>
      </c>
      <c r="AF27" s="4">
        <f t="shared" si="14"/>
        <v>0</v>
      </c>
      <c r="AG27" s="4">
        <f t="shared" si="14"/>
        <v>0</v>
      </c>
      <c r="AH27" s="4">
        <f t="shared" si="14"/>
        <v>0</v>
      </c>
      <c r="AI27" s="4">
        <f t="shared" si="14"/>
        <v>0</v>
      </c>
      <c r="AK27" s="4">
        <f t="shared" si="2"/>
        <v>3.7999999999999992E-2</v>
      </c>
      <c r="AL27" s="234">
        <f t="shared" si="3"/>
        <v>-3.7389830508474595E-2</v>
      </c>
      <c r="AM27" s="234">
        <f t="shared" si="4"/>
        <v>-6.9745762711864626E-2</v>
      </c>
    </row>
    <row r="28" spans="1:39" x14ac:dyDescent="0.3">
      <c r="A28" s="225">
        <v>62135</v>
      </c>
      <c r="B28" s="225" t="s">
        <v>84</v>
      </c>
      <c r="C28" s="225" t="s">
        <v>83</v>
      </c>
      <c r="D28" s="226">
        <v>39.200000000000003</v>
      </c>
      <c r="E28" s="227">
        <v>199.66666666666666</v>
      </c>
      <c r="F28" s="227">
        <v>140.66666666666666</v>
      </c>
      <c r="G28" s="227">
        <v>119</v>
      </c>
      <c r="H28" s="227">
        <v>82.666666666666671</v>
      </c>
      <c r="I28" s="227">
        <v>45</v>
      </c>
      <c r="J28" s="227">
        <v>36.666666666666664</v>
      </c>
      <c r="K28" s="227">
        <v>25</v>
      </c>
      <c r="L28" s="225">
        <v>34.6</v>
      </c>
      <c r="M28" s="225">
        <v>42.70000000000001</v>
      </c>
      <c r="O28" s="4">
        <f t="shared" si="13"/>
        <v>1</v>
      </c>
      <c r="P28" s="4">
        <f t="shared" si="13"/>
        <v>1</v>
      </c>
      <c r="Q28" s="4">
        <f t="shared" si="13"/>
        <v>1</v>
      </c>
      <c r="R28" s="4">
        <f t="shared" si="13"/>
        <v>1</v>
      </c>
      <c r="S28" s="4">
        <f t="shared" si="13"/>
        <v>1</v>
      </c>
      <c r="T28" s="4">
        <f t="shared" si="13"/>
        <v>1</v>
      </c>
      <c r="V28" s="230">
        <f t="shared" si="6"/>
        <v>0.20400000000000001</v>
      </c>
      <c r="W28" s="230">
        <f t="shared" si="7"/>
        <v>0.14399999999999999</v>
      </c>
      <c r="X28" s="230">
        <f t="shared" si="8"/>
        <v>0.122</v>
      </c>
      <c r="Y28" s="230">
        <f t="shared" si="9"/>
        <v>8.5000000000000006E-2</v>
      </c>
      <c r="Z28" s="230">
        <f t="shared" si="10"/>
        <v>4.5999999999999999E-2</v>
      </c>
      <c r="AA28" s="230">
        <f t="shared" si="11"/>
        <v>3.7999999999999999E-2</v>
      </c>
      <c r="AB28" s="230">
        <f t="shared" si="12"/>
        <v>2.6000000000000002E-2</v>
      </c>
      <c r="AD28" s="4">
        <f t="shared" si="14"/>
        <v>0</v>
      </c>
      <c r="AE28" s="4">
        <f t="shared" si="14"/>
        <v>0</v>
      </c>
      <c r="AF28" s="4">
        <f t="shared" si="14"/>
        <v>0</v>
      </c>
      <c r="AG28" s="4">
        <f t="shared" si="14"/>
        <v>0</v>
      </c>
      <c r="AH28" s="4">
        <f t="shared" si="14"/>
        <v>0</v>
      </c>
      <c r="AI28" s="4">
        <f t="shared" si="14"/>
        <v>0</v>
      </c>
      <c r="AK28" s="4">
        <f t="shared" si="2"/>
        <v>6.0000000000000026E-2</v>
      </c>
      <c r="AL28" s="234">
        <f t="shared" si="3"/>
        <v>-1.5389830508474561E-2</v>
      </c>
      <c r="AM28" s="234">
        <f t="shared" si="4"/>
        <v>-8.5135593220339187E-2</v>
      </c>
    </row>
    <row r="29" spans="1:39" x14ac:dyDescent="0.3">
      <c r="A29" s="225">
        <v>61638</v>
      </c>
      <c r="B29" s="225" t="s">
        <v>84</v>
      </c>
      <c r="C29" s="225" t="s">
        <v>83</v>
      </c>
      <c r="D29" s="226">
        <v>36.300000000000004</v>
      </c>
      <c r="E29" s="227">
        <v>307</v>
      </c>
      <c r="F29" s="227">
        <v>227.33333333333334</v>
      </c>
      <c r="G29" s="227">
        <v>200.33333333333334</v>
      </c>
      <c r="H29" s="227">
        <v>151.66666666666666</v>
      </c>
      <c r="I29" s="227">
        <v>102.66666666666667</v>
      </c>
      <c r="J29" s="227">
        <v>87.333333333333329</v>
      </c>
      <c r="K29" s="227">
        <v>61</v>
      </c>
      <c r="L29" s="225">
        <v>35</v>
      </c>
      <c r="M29" s="225">
        <v>42.2</v>
      </c>
      <c r="O29" s="4">
        <f t="shared" si="13"/>
        <v>1</v>
      </c>
      <c r="P29" s="4">
        <f t="shared" si="13"/>
        <v>1</v>
      </c>
      <c r="Q29" s="4">
        <f t="shared" si="13"/>
        <v>1</v>
      </c>
      <c r="R29" s="4">
        <f t="shared" si="13"/>
        <v>1</v>
      </c>
      <c r="S29" s="4">
        <f t="shared" si="13"/>
        <v>1</v>
      </c>
      <c r="T29" s="4">
        <f t="shared" si="13"/>
        <v>1</v>
      </c>
      <c r="V29" s="230">
        <f t="shared" si="6"/>
        <v>0.33900000000000002</v>
      </c>
      <c r="W29" s="230">
        <f t="shared" si="7"/>
        <v>0.251</v>
      </c>
      <c r="X29" s="230">
        <f t="shared" si="8"/>
        <v>0.221</v>
      </c>
      <c r="Y29" s="230">
        <f t="shared" si="9"/>
        <v>0.16800000000000001</v>
      </c>
      <c r="Z29" s="230">
        <f t="shared" si="10"/>
        <v>0.114</v>
      </c>
      <c r="AA29" s="230">
        <f t="shared" si="11"/>
        <v>9.7000000000000003E-2</v>
      </c>
      <c r="AB29" s="230">
        <f t="shared" si="12"/>
        <v>6.8000000000000005E-2</v>
      </c>
      <c r="AD29" s="4">
        <f t="shared" si="14"/>
        <v>0</v>
      </c>
      <c r="AE29" s="4">
        <f t="shared" si="14"/>
        <v>0</v>
      </c>
      <c r="AF29" s="4">
        <f t="shared" si="14"/>
        <v>0</v>
      </c>
      <c r="AG29" s="4">
        <f t="shared" si="14"/>
        <v>0</v>
      </c>
      <c r="AH29" s="4">
        <f t="shared" si="14"/>
        <v>0</v>
      </c>
      <c r="AI29" s="4">
        <f t="shared" si="14"/>
        <v>0</v>
      </c>
      <c r="AK29" s="4">
        <f t="shared" si="2"/>
        <v>8.8000000000000023E-2</v>
      </c>
      <c r="AL29" s="234">
        <f t="shared" si="3"/>
        <v>1.2610169491525436E-2</v>
      </c>
      <c r="AM29" s="234">
        <f t="shared" si="4"/>
        <v>-7.2525423728813751E-2</v>
      </c>
    </row>
    <row r="30" spans="1:39" x14ac:dyDescent="0.3">
      <c r="A30" s="225">
        <v>61107</v>
      </c>
      <c r="B30" s="225" t="s">
        <v>84</v>
      </c>
      <c r="C30" s="225" t="s">
        <v>83</v>
      </c>
      <c r="D30" s="226">
        <v>39.4</v>
      </c>
      <c r="E30" s="227">
        <v>146.33333333333334</v>
      </c>
      <c r="F30" s="227">
        <v>110.33333333333333</v>
      </c>
      <c r="G30" s="227">
        <v>101.33333333333333</v>
      </c>
      <c r="H30" s="227">
        <v>82.666666666666671</v>
      </c>
      <c r="I30" s="227">
        <v>55.333333333333336</v>
      </c>
      <c r="J30" s="227">
        <v>46.333333333333336</v>
      </c>
      <c r="K30" s="227">
        <v>32.333333333333336</v>
      </c>
      <c r="L30" s="225">
        <v>35.1</v>
      </c>
      <c r="M30" s="225">
        <v>41.5</v>
      </c>
      <c r="O30" s="4">
        <f t="shared" si="13"/>
        <v>1</v>
      </c>
      <c r="P30" s="4">
        <f t="shared" si="13"/>
        <v>1</v>
      </c>
      <c r="Q30" s="4">
        <f t="shared" si="13"/>
        <v>1</v>
      </c>
      <c r="R30" s="4">
        <f t="shared" si="13"/>
        <v>1</v>
      </c>
      <c r="S30" s="4">
        <f t="shared" si="13"/>
        <v>1</v>
      </c>
      <c r="T30" s="4">
        <f t="shared" si="13"/>
        <v>1</v>
      </c>
      <c r="V30" s="230">
        <f t="shared" si="6"/>
        <v>0.14899999999999999</v>
      </c>
      <c r="W30" s="230">
        <f t="shared" si="7"/>
        <v>0.113</v>
      </c>
      <c r="X30" s="230">
        <f t="shared" si="8"/>
        <v>0.10299999999999999</v>
      </c>
      <c r="Y30" s="230">
        <f t="shared" si="9"/>
        <v>8.4000000000000005E-2</v>
      </c>
      <c r="Z30" s="230">
        <f t="shared" si="10"/>
        <v>5.7000000000000002E-2</v>
      </c>
      <c r="AA30" s="230">
        <f t="shared" si="11"/>
        <v>4.8000000000000001E-2</v>
      </c>
      <c r="AB30" s="230">
        <f t="shared" si="12"/>
        <v>3.3000000000000002E-2</v>
      </c>
      <c r="AD30" s="4">
        <f t="shared" si="14"/>
        <v>0</v>
      </c>
      <c r="AE30" s="4">
        <f t="shared" si="14"/>
        <v>0</v>
      </c>
      <c r="AF30" s="4">
        <f t="shared" si="14"/>
        <v>0</v>
      </c>
      <c r="AG30" s="4">
        <f t="shared" si="14"/>
        <v>0</v>
      </c>
      <c r="AH30" s="4">
        <f t="shared" si="14"/>
        <v>0</v>
      </c>
      <c r="AI30" s="4">
        <f t="shared" si="14"/>
        <v>0</v>
      </c>
      <c r="AK30" s="4">
        <f t="shared" si="2"/>
        <v>3.599999999999999E-2</v>
      </c>
      <c r="AL30" s="234">
        <f t="shared" si="3"/>
        <v>-3.9389830508474596E-2</v>
      </c>
      <c r="AM30" s="234">
        <f t="shared" si="4"/>
        <v>-0.11191525423728835</v>
      </c>
    </row>
    <row r="31" spans="1:39" x14ac:dyDescent="0.3">
      <c r="A31" s="225">
        <v>60629</v>
      </c>
      <c r="B31" s="225" t="s">
        <v>84</v>
      </c>
      <c r="C31" s="225" t="s">
        <v>83</v>
      </c>
      <c r="D31" s="226">
        <v>38.733333333333327</v>
      </c>
      <c r="E31" s="227">
        <v>337</v>
      </c>
      <c r="F31" s="227">
        <v>269</v>
      </c>
      <c r="G31" s="227">
        <v>249.66666666666666</v>
      </c>
      <c r="H31" s="227">
        <v>198.33333333333334</v>
      </c>
      <c r="I31" s="227">
        <v>132</v>
      </c>
      <c r="J31" s="227">
        <v>109.66666666666667</v>
      </c>
      <c r="K31" s="227">
        <v>73.333333333333329</v>
      </c>
      <c r="L31" s="225">
        <v>35.200000000000003</v>
      </c>
      <c r="M31" s="225">
        <v>42.79999999999999</v>
      </c>
      <c r="O31" s="4">
        <f t="shared" si="13"/>
        <v>1</v>
      </c>
      <c r="P31" s="4">
        <f t="shared" si="13"/>
        <v>1</v>
      </c>
      <c r="Q31" s="4">
        <f t="shared" si="13"/>
        <v>1</v>
      </c>
      <c r="R31" s="4">
        <f t="shared" si="13"/>
        <v>1</v>
      </c>
      <c r="S31" s="4">
        <f t="shared" si="13"/>
        <v>1</v>
      </c>
      <c r="T31" s="4">
        <f t="shared" si="13"/>
        <v>1</v>
      </c>
      <c r="V31" s="230">
        <f t="shared" si="6"/>
        <v>0.34899999999999998</v>
      </c>
      <c r="W31" s="230">
        <f t="shared" si="7"/>
        <v>0.27800000000000002</v>
      </c>
      <c r="X31" s="230">
        <f t="shared" si="8"/>
        <v>0.25800000000000001</v>
      </c>
      <c r="Y31" s="230">
        <f t="shared" si="9"/>
        <v>0.20499999999999999</v>
      </c>
      <c r="Z31" s="230">
        <f t="shared" si="10"/>
        <v>0.13700000000000001</v>
      </c>
      <c r="AA31" s="230">
        <f t="shared" si="11"/>
        <v>0.114</v>
      </c>
      <c r="AB31" s="230">
        <f t="shared" si="12"/>
        <v>7.5999999999999998E-2</v>
      </c>
      <c r="AD31" s="4">
        <f t="shared" si="14"/>
        <v>0</v>
      </c>
      <c r="AE31" s="4">
        <f t="shared" si="14"/>
        <v>0</v>
      </c>
      <c r="AF31" s="4">
        <f t="shared" si="14"/>
        <v>0</v>
      </c>
      <c r="AG31" s="4">
        <f t="shared" si="14"/>
        <v>0</v>
      </c>
      <c r="AH31" s="4">
        <f t="shared" si="14"/>
        <v>0</v>
      </c>
      <c r="AI31" s="4">
        <f t="shared" si="14"/>
        <v>0</v>
      </c>
      <c r="AK31" s="4">
        <f t="shared" si="2"/>
        <v>7.0999999999999952E-2</v>
      </c>
      <c r="AL31" s="234">
        <f t="shared" si="3"/>
        <v>-4.3898305084746347E-3</v>
      </c>
      <c r="AM31" s="234">
        <f t="shared" si="4"/>
        <v>-0.11630508474576298</v>
      </c>
    </row>
    <row r="32" spans="1:39" x14ac:dyDescent="0.3">
      <c r="A32" s="225">
        <v>60131</v>
      </c>
      <c r="B32" s="225" t="s">
        <v>84</v>
      </c>
      <c r="C32" s="225" t="s">
        <v>83</v>
      </c>
      <c r="D32" s="226">
        <v>38.733333333333334</v>
      </c>
      <c r="E32" s="227">
        <v>299.66666666666669</v>
      </c>
      <c r="F32" s="227">
        <v>220</v>
      </c>
      <c r="G32" s="227">
        <v>196</v>
      </c>
      <c r="H32" s="227">
        <v>150</v>
      </c>
      <c r="I32" s="227">
        <v>97</v>
      </c>
      <c r="J32" s="227">
        <v>80</v>
      </c>
      <c r="K32" s="227">
        <v>56</v>
      </c>
      <c r="L32" s="225">
        <v>35.200000000000003</v>
      </c>
      <c r="M32" s="225">
        <v>42.6</v>
      </c>
      <c r="O32" s="4">
        <f t="shared" si="13"/>
        <v>1</v>
      </c>
      <c r="P32" s="4">
        <f t="shared" si="13"/>
        <v>1</v>
      </c>
      <c r="Q32" s="4">
        <f t="shared" si="13"/>
        <v>1</v>
      </c>
      <c r="R32" s="4">
        <f t="shared" si="13"/>
        <v>1</v>
      </c>
      <c r="S32" s="4">
        <f t="shared" si="13"/>
        <v>1</v>
      </c>
      <c r="T32" s="4">
        <f t="shared" si="13"/>
        <v>1</v>
      </c>
      <c r="V32" s="230">
        <f t="shared" si="6"/>
        <v>0.31</v>
      </c>
      <c r="W32" s="230">
        <f t="shared" si="7"/>
        <v>0.22800000000000001</v>
      </c>
      <c r="X32" s="230">
        <f t="shared" si="8"/>
        <v>0.20300000000000001</v>
      </c>
      <c r="Y32" s="230">
        <f t="shared" si="9"/>
        <v>0.155</v>
      </c>
      <c r="Z32" s="230">
        <f t="shared" si="10"/>
        <v>0.10100000000000001</v>
      </c>
      <c r="AA32" s="230">
        <f t="shared" si="11"/>
        <v>8.3000000000000004E-2</v>
      </c>
      <c r="AB32" s="230">
        <f t="shared" si="12"/>
        <v>5.8000000000000003E-2</v>
      </c>
      <c r="AD32" s="4">
        <f t="shared" si="14"/>
        <v>0</v>
      </c>
      <c r="AE32" s="4">
        <f t="shared" si="14"/>
        <v>0</v>
      </c>
      <c r="AF32" s="4">
        <f t="shared" si="14"/>
        <v>0</v>
      </c>
      <c r="AG32" s="4">
        <f t="shared" si="14"/>
        <v>0</v>
      </c>
      <c r="AH32" s="4">
        <f t="shared" si="14"/>
        <v>0</v>
      </c>
      <c r="AI32" s="4">
        <f t="shared" si="14"/>
        <v>0</v>
      </c>
      <c r="AK32" s="4">
        <f t="shared" si="2"/>
        <v>8.199999999999999E-2</v>
      </c>
      <c r="AL32" s="234">
        <f t="shared" si="3"/>
        <v>6.6101694915254028E-3</v>
      </c>
      <c r="AM32" s="234">
        <f t="shared" si="4"/>
        <v>-0.10969491525423758</v>
      </c>
    </row>
    <row r="33" spans="1:39" x14ac:dyDescent="0.3">
      <c r="A33" s="225">
        <v>59800</v>
      </c>
      <c r="B33" s="225" t="s">
        <v>84</v>
      </c>
      <c r="C33" s="225" t="s">
        <v>83</v>
      </c>
      <c r="D33" s="226">
        <v>38.9</v>
      </c>
      <c r="E33" s="227">
        <v>347</v>
      </c>
      <c r="F33" s="227">
        <v>269.33333333333331</v>
      </c>
      <c r="G33" s="227">
        <v>248.33333333333334</v>
      </c>
      <c r="H33" s="227">
        <v>194.33333333333334</v>
      </c>
      <c r="I33" s="227">
        <v>131.33333333333334</v>
      </c>
      <c r="J33" s="227">
        <v>108.33333333333333</v>
      </c>
      <c r="K33" s="227">
        <v>75</v>
      </c>
      <c r="L33" s="225">
        <v>34.5</v>
      </c>
      <c r="M33" s="225">
        <v>41.6</v>
      </c>
      <c r="O33" s="4">
        <f t="shared" si="13"/>
        <v>1</v>
      </c>
      <c r="P33" s="4">
        <f t="shared" si="13"/>
        <v>1</v>
      </c>
      <c r="Q33" s="4">
        <f t="shared" si="13"/>
        <v>1</v>
      </c>
      <c r="R33" s="4">
        <f t="shared" si="13"/>
        <v>1</v>
      </c>
      <c r="S33" s="4">
        <f t="shared" si="13"/>
        <v>1</v>
      </c>
      <c r="T33" s="4">
        <f t="shared" si="13"/>
        <v>1</v>
      </c>
      <c r="V33" s="230">
        <f t="shared" si="6"/>
        <v>0.35699999999999998</v>
      </c>
      <c r="W33" s="230">
        <f t="shared" si="7"/>
        <v>0.27700000000000002</v>
      </c>
      <c r="X33" s="230">
        <f t="shared" si="8"/>
        <v>0.25600000000000001</v>
      </c>
      <c r="Y33" s="230">
        <f t="shared" si="9"/>
        <v>0.2</v>
      </c>
      <c r="Z33" s="230">
        <f t="shared" si="10"/>
        <v>0.13600000000000001</v>
      </c>
      <c r="AA33" s="230">
        <f t="shared" si="11"/>
        <v>0.112</v>
      </c>
      <c r="AB33" s="230">
        <f t="shared" si="12"/>
        <v>7.8E-2</v>
      </c>
      <c r="AD33" s="4">
        <f t="shared" si="14"/>
        <v>0</v>
      </c>
      <c r="AE33" s="4">
        <f t="shared" si="14"/>
        <v>0</v>
      </c>
      <c r="AF33" s="4">
        <f t="shared" si="14"/>
        <v>0</v>
      </c>
      <c r="AG33" s="4">
        <f t="shared" si="14"/>
        <v>0</v>
      </c>
      <c r="AH33" s="4">
        <f t="shared" si="14"/>
        <v>0</v>
      </c>
      <c r="AI33" s="4">
        <f t="shared" si="14"/>
        <v>0</v>
      </c>
      <c r="AK33" s="4">
        <f t="shared" si="2"/>
        <v>7.999999999999996E-2</v>
      </c>
      <c r="AL33" s="234">
        <f t="shared" si="3"/>
        <v>4.6101694915253733E-3</v>
      </c>
      <c r="AM33" s="234">
        <f t="shared" si="4"/>
        <v>-0.10508474576271221</v>
      </c>
    </row>
    <row r="34" spans="1:39" x14ac:dyDescent="0.3">
      <c r="A34" s="225">
        <v>59498</v>
      </c>
      <c r="B34" s="225" t="s">
        <v>84</v>
      </c>
      <c r="C34" s="225" t="s">
        <v>83</v>
      </c>
      <c r="D34" s="226">
        <v>39.466666666666669</v>
      </c>
      <c r="E34" s="227">
        <v>202.33333333333334</v>
      </c>
      <c r="F34" s="227">
        <v>162</v>
      </c>
      <c r="G34" s="227">
        <v>156</v>
      </c>
      <c r="H34" s="227">
        <v>128</v>
      </c>
      <c r="I34" s="227">
        <v>86.666666666666671</v>
      </c>
      <c r="J34" s="227">
        <v>71.666666666666671</v>
      </c>
      <c r="K34" s="227">
        <v>48</v>
      </c>
      <c r="L34" s="225">
        <v>34.1</v>
      </c>
      <c r="M34" s="225">
        <v>42.2</v>
      </c>
      <c r="O34" s="4">
        <f t="shared" si="13"/>
        <v>1</v>
      </c>
      <c r="P34" s="4">
        <f t="shared" si="13"/>
        <v>1</v>
      </c>
      <c r="Q34" s="4">
        <f t="shared" si="13"/>
        <v>1</v>
      </c>
      <c r="R34" s="4">
        <f t="shared" si="13"/>
        <v>1</v>
      </c>
      <c r="S34" s="4">
        <f t="shared" si="13"/>
        <v>1</v>
      </c>
      <c r="T34" s="4">
        <f t="shared" si="13"/>
        <v>1</v>
      </c>
      <c r="V34" s="230">
        <f t="shared" si="6"/>
        <v>0.20599999999999999</v>
      </c>
      <c r="W34" s="230">
        <f t="shared" si="7"/>
        <v>0.16500000000000001</v>
      </c>
      <c r="X34" s="230">
        <f t="shared" si="8"/>
        <v>0.159</v>
      </c>
      <c r="Y34" s="230">
        <f t="shared" si="9"/>
        <v>0.13</v>
      </c>
      <c r="Z34" s="230">
        <f t="shared" si="10"/>
        <v>8.7999999999999995E-2</v>
      </c>
      <c r="AA34" s="230">
        <f t="shared" si="11"/>
        <v>7.2999999999999995E-2</v>
      </c>
      <c r="AB34" s="230">
        <f t="shared" si="12"/>
        <v>4.9000000000000002E-2</v>
      </c>
      <c r="AD34" s="4">
        <f t="shared" si="14"/>
        <v>0</v>
      </c>
      <c r="AE34" s="4">
        <f t="shared" si="14"/>
        <v>0</v>
      </c>
      <c r="AF34" s="4">
        <f t="shared" si="14"/>
        <v>0</v>
      </c>
      <c r="AG34" s="4">
        <f t="shared" si="14"/>
        <v>0</v>
      </c>
      <c r="AH34" s="4">
        <f t="shared" si="14"/>
        <v>0</v>
      </c>
      <c r="AI34" s="4">
        <f t="shared" si="14"/>
        <v>0</v>
      </c>
      <c r="AK34" s="4">
        <f t="shared" si="2"/>
        <v>4.0999999999999981E-2</v>
      </c>
      <c r="AL34" s="234">
        <f t="shared" si="3"/>
        <v>-3.4389830508474606E-2</v>
      </c>
      <c r="AM34" s="234">
        <f t="shared" si="4"/>
        <v>-0.13947457627118681</v>
      </c>
    </row>
    <row r="35" spans="1:39" x14ac:dyDescent="0.3">
      <c r="A35" s="225">
        <v>58976</v>
      </c>
      <c r="B35" s="225" t="s">
        <v>84</v>
      </c>
      <c r="C35" s="225" t="s">
        <v>83</v>
      </c>
      <c r="D35" s="226">
        <v>38.700000000000003</v>
      </c>
      <c r="E35" s="227">
        <v>353.66666666666669</v>
      </c>
      <c r="F35" s="227">
        <v>274.66666666666669</v>
      </c>
      <c r="G35" s="227">
        <v>250</v>
      </c>
      <c r="H35" s="227">
        <v>187.66666666666666</v>
      </c>
      <c r="I35" s="227">
        <v>110.33333333333333</v>
      </c>
      <c r="J35" s="227">
        <v>86</v>
      </c>
      <c r="K35" s="227">
        <v>52.333333333333336</v>
      </c>
      <c r="L35" s="225">
        <v>34.5</v>
      </c>
      <c r="M35" s="225">
        <v>43.5</v>
      </c>
      <c r="O35" s="4">
        <f t="shared" si="13"/>
        <v>1</v>
      </c>
      <c r="P35" s="4">
        <f t="shared" si="13"/>
        <v>1</v>
      </c>
      <c r="Q35" s="4">
        <f t="shared" si="13"/>
        <v>1</v>
      </c>
      <c r="R35" s="4">
        <f t="shared" si="13"/>
        <v>1</v>
      </c>
      <c r="S35" s="4">
        <f t="shared" si="13"/>
        <v>1</v>
      </c>
      <c r="T35" s="4">
        <f t="shared" si="13"/>
        <v>1</v>
      </c>
      <c r="V35" s="230">
        <f t="shared" si="6"/>
        <v>0.36599999999999999</v>
      </c>
      <c r="W35" s="230">
        <f t="shared" si="7"/>
        <v>0.28399999999999997</v>
      </c>
      <c r="X35" s="230">
        <f t="shared" si="8"/>
        <v>0.25900000000000001</v>
      </c>
      <c r="Y35" s="230">
        <f t="shared" si="9"/>
        <v>0.19400000000000001</v>
      </c>
      <c r="Z35" s="230">
        <f t="shared" si="10"/>
        <v>0.115</v>
      </c>
      <c r="AA35" s="230">
        <f t="shared" si="11"/>
        <v>8.8999999999999996E-2</v>
      </c>
      <c r="AB35" s="230">
        <f t="shared" si="12"/>
        <v>5.5E-2</v>
      </c>
      <c r="AD35" s="4">
        <f t="shared" si="14"/>
        <v>0</v>
      </c>
      <c r="AE35" s="4">
        <f t="shared" si="14"/>
        <v>0</v>
      </c>
      <c r="AF35" s="4">
        <f t="shared" si="14"/>
        <v>0</v>
      </c>
      <c r="AG35" s="4">
        <f t="shared" si="14"/>
        <v>0</v>
      </c>
      <c r="AH35" s="4">
        <f t="shared" si="14"/>
        <v>0</v>
      </c>
      <c r="AI35" s="4">
        <f t="shared" si="14"/>
        <v>0</v>
      </c>
      <c r="AK35" s="4">
        <f t="shared" si="2"/>
        <v>8.2000000000000017E-2</v>
      </c>
      <c r="AL35" s="234">
        <f t="shared" si="3"/>
        <v>6.6101694915254305E-3</v>
      </c>
      <c r="AM35" s="234">
        <f t="shared" si="4"/>
        <v>-0.13286440677966138</v>
      </c>
    </row>
    <row r="36" spans="1:39" x14ac:dyDescent="0.3">
      <c r="A36" s="225">
        <v>58365</v>
      </c>
      <c r="B36" s="225" t="s">
        <v>84</v>
      </c>
      <c r="C36" s="225" t="s">
        <v>83</v>
      </c>
      <c r="D36" s="226">
        <v>37.799999999999997</v>
      </c>
      <c r="E36" s="227">
        <v>519.66666666666663</v>
      </c>
      <c r="F36" s="227">
        <v>382.66666666666669</v>
      </c>
      <c r="G36" s="227">
        <v>333</v>
      </c>
      <c r="H36" s="227">
        <v>240</v>
      </c>
      <c r="I36" s="227">
        <v>127.33333333333333</v>
      </c>
      <c r="J36" s="227">
        <v>94.666666666666671</v>
      </c>
      <c r="K36" s="227">
        <v>51.333333333333336</v>
      </c>
      <c r="L36" s="225">
        <v>33.9</v>
      </c>
      <c r="M36" s="225">
        <v>42.70000000000001</v>
      </c>
      <c r="O36" s="4">
        <f t="shared" si="13"/>
        <v>1</v>
      </c>
      <c r="P36" s="4">
        <f t="shared" si="13"/>
        <v>1</v>
      </c>
      <c r="Q36" s="4">
        <f t="shared" si="13"/>
        <v>1</v>
      </c>
      <c r="R36" s="4">
        <f t="shared" si="13"/>
        <v>1</v>
      </c>
      <c r="S36" s="4">
        <f t="shared" si="13"/>
        <v>1</v>
      </c>
      <c r="T36" s="4">
        <f t="shared" si="13"/>
        <v>1</v>
      </c>
      <c r="V36" s="230">
        <f t="shared" si="6"/>
        <v>0.55000000000000004</v>
      </c>
      <c r="W36" s="230">
        <f t="shared" si="7"/>
        <v>0.40500000000000003</v>
      </c>
      <c r="X36" s="230">
        <f t="shared" si="8"/>
        <v>0.35299999999999998</v>
      </c>
      <c r="Y36" s="230">
        <f t="shared" si="9"/>
        <v>0.254</v>
      </c>
      <c r="Z36" s="230">
        <f t="shared" si="10"/>
        <v>0.13500000000000001</v>
      </c>
      <c r="AA36" s="230">
        <f t="shared" si="11"/>
        <v>0.10100000000000001</v>
      </c>
      <c r="AB36" s="230">
        <f t="shared" si="12"/>
        <v>5.5E-2</v>
      </c>
      <c r="AD36" s="4">
        <f t="shared" si="14"/>
        <v>0</v>
      </c>
      <c r="AE36" s="4">
        <f t="shared" si="14"/>
        <v>0</v>
      </c>
      <c r="AF36" s="4">
        <f t="shared" si="14"/>
        <v>0</v>
      </c>
      <c r="AG36" s="4">
        <f t="shared" si="14"/>
        <v>0</v>
      </c>
      <c r="AH36" s="4">
        <f t="shared" si="14"/>
        <v>0</v>
      </c>
      <c r="AI36" s="4">
        <f t="shared" si="14"/>
        <v>0</v>
      </c>
      <c r="AK36" s="4">
        <f t="shared" si="2"/>
        <v>0.14500000000000002</v>
      </c>
      <c r="AL36" s="234">
        <f t="shared" si="3"/>
        <v>6.9610169491525431E-2</v>
      </c>
      <c r="AM36" s="234">
        <f t="shared" si="4"/>
        <v>-6.325423728813595E-2</v>
      </c>
    </row>
    <row r="37" spans="1:39" x14ac:dyDescent="0.3">
      <c r="A37" s="225">
        <v>57861</v>
      </c>
      <c r="B37" s="225" t="s">
        <v>84</v>
      </c>
      <c r="C37" s="225" t="s">
        <v>83</v>
      </c>
      <c r="D37" s="226">
        <v>36.699999999999996</v>
      </c>
      <c r="E37" s="227">
        <v>549.66666666666663</v>
      </c>
      <c r="F37" s="227">
        <v>427</v>
      </c>
      <c r="G37" s="227">
        <v>367.66666666666669</v>
      </c>
      <c r="H37" s="227">
        <v>270.66666666666669</v>
      </c>
      <c r="I37" s="227">
        <v>151.33333333333334</v>
      </c>
      <c r="J37" s="227">
        <v>117</v>
      </c>
      <c r="K37" s="227">
        <v>67</v>
      </c>
      <c r="L37" s="225">
        <v>33.6</v>
      </c>
      <c r="M37" s="225">
        <v>42.2</v>
      </c>
      <c r="O37" s="4">
        <f t="shared" si="13"/>
        <v>1</v>
      </c>
      <c r="P37" s="4">
        <f t="shared" si="13"/>
        <v>1</v>
      </c>
      <c r="Q37" s="4">
        <f t="shared" si="13"/>
        <v>1</v>
      </c>
      <c r="R37" s="4">
        <f t="shared" si="13"/>
        <v>1</v>
      </c>
      <c r="S37" s="4">
        <f t="shared" si="13"/>
        <v>1</v>
      </c>
      <c r="T37" s="4">
        <f t="shared" si="13"/>
        <v>1</v>
      </c>
      <c r="V37" s="230">
        <f t="shared" si="6"/>
        <v>0.6</v>
      </c>
      <c r="W37" s="230">
        <f t="shared" si="7"/>
        <v>0.46600000000000003</v>
      </c>
      <c r="X37" s="230">
        <f t="shared" si="8"/>
        <v>0.40100000000000002</v>
      </c>
      <c r="Y37" s="230">
        <f t="shared" si="9"/>
        <v>0.29599999999999999</v>
      </c>
      <c r="Z37" s="230">
        <f t="shared" si="10"/>
        <v>0.16500000000000001</v>
      </c>
      <c r="AA37" s="230">
        <f t="shared" si="11"/>
        <v>0.128</v>
      </c>
      <c r="AB37" s="230">
        <f t="shared" si="12"/>
        <v>7.3999999999999996E-2</v>
      </c>
      <c r="AD37" s="4">
        <f t="shared" si="14"/>
        <v>0</v>
      </c>
      <c r="AE37" s="4">
        <f t="shared" si="14"/>
        <v>0</v>
      </c>
      <c r="AF37" s="4">
        <f t="shared" si="14"/>
        <v>0</v>
      </c>
      <c r="AG37" s="4">
        <f t="shared" si="14"/>
        <v>0</v>
      </c>
      <c r="AH37" s="4">
        <f t="shared" si="14"/>
        <v>0</v>
      </c>
      <c r="AI37" s="4">
        <f t="shared" si="14"/>
        <v>0</v>
      </c>
      <c r="AK37" s="4">
        <f t="shared" si="2"/>
        <v>0.13399999999999995</v>
      </c>
      <c r="AL37" s="234">
        <f t="shared" si="3"/>
        <v>5.8610169491525366E-2</v>
      </c>
      <c r="AM37" s="234">
        <f t="shared" si="4"/>
        <v>-4.6440677966105848E-3</v>
      </c>
    </row>
    <row r="38" spans="1:39" x14ac:dyDescent="0.3">
      <c r="A38" s="225">
        <v>57359</v>
      </c>
      <c r="B38" s="225" t="s">
        <v>84</v>
      </c>
      <c r="C38" s="225" t="s">
        <v>83</v>
      </c>
      <c r="D38" s="226">
        <v>36.266666666666666</v>
      </c>
      <c r="E38" s="227">
        <v>609.66666666666663</v>
      </c>
      <c r="F38" s="227">
        <v>448</v>
      </c>
      <c r="G38" s="227">
        <v>372.66666666666669</v>
      </c>
      <c r="H38" s="227">
        <v>236.33333333333334</v>
      </c>
      <c r="I38" s="227">
        <v>114.33333333333333</v>
      </c>
      <c r="J38" s="227">
        <v>87</v>
      </c>
      <c r="K38" s="227">
        <v>86</v>
      </c>
      <c r="L38" s="225">
        <v>33.700000000000003</v>
      </c>
      <c r="M38" s="225">
        <v>42.6</v>
      </c>
      <c r="O38" s="4">
        <f t="shared" si="13"/>
        <v>1</v>
      </c>
      <c r="P38" s="4">
        <f t="shared" si="13"/>
        <v>1</v>
      </c>
      <c r="Q38" s="4">
        <f t="shared" si="13"/>
        <v>1</v>
      </c>
      <c r="R38" s="4">
        <f t="shared" si="13"/>
        <v>1</v>
      </c>
      <c r="S38" s="4">
        <f t="shared" si="13"/>
        <v>1</v>
      </c>
      <c r="T38" s="4">
        <f t="shared" si="13"/>
        <v>1</v>
      </c>
      <c r="V38" s="230">
        <f t="shared" si="6"/>
        <v>0.67300000000000004</v>
      </c>
      <c r="W38" s="230">
        <f t="shared" si="7"/>
        <v>0.495</v>
      </c>
      <c r="X38" s="230">
        <f t="shared" si="8"/>
        <v>0.41199999999999998</v>
      </c>
      <c r="Y38" s="230">
        <f t="shared" si="9"/>
        <v>0.26100000000000001</v>
      </c>
      <c r="Z38" s="230">
        <f t="shared" si="10"/>
        <v>0.127</v>
      </c>
      <c r="AA38" s="230">
        <f t="shared" si="11"/>
        <v>9.6000000000000002E-2</v>
      </c>
      <c r="AB38" s="230">
        <f t="shared" si="12"/>
        <v>9.5000000000000001E-2</v>
      </c>
      <c r="AD38" s="4">
        <f t="shared" si="14"/>
        <v>0</v>
      </c>
      <c r="AE38" s="4">
        <f t="shared" si="14"/>
        <v>0</v>
      </c>
      <c r="AF38" s="4">
        <f t="shared" si="14"/>
        <v>0</v>
      </c>
      <c r="AG38" s="4">
        <f t="shared" si="14"/>
        <v>0</v>
      </c>
      <c r="AH38" s="4">
        <f t="shared" si="14"/>
        <v>0</v>
      </c>
      <c r="AI38" s="4">
        <f t="shared" si="14"/>
        <v>0</v>
      </c>
      <c r="AK38" s="4">
        <f t="shared" si="2"/>
        <v>0.17800000000000005</v>
      </c>
      <c r="AL38" s="234">
        <f t="shared" si="3"/>
        <v>0.10261016949152546</v>
      </c>
      <c r="AM38" s="234">
        <f t="shared" si="4"/>
        <v>9.7966101694914876E-2</v>
      </c>
    </row>
    <row r="39" spans="1:39" x14ac:dyDescent="0.3">
      <c r="A39" s="225">
        <v>56864</v>
      </c>
      <c r="B39" s="225" t="s">
        <v>84</v>
      </c>
      <c r="C39" s="225" t="s">
        <v>83</v>
      </c>
      <c r="D39" s="226">
        <v>37.4</v>
      </c>
      <c r="E39" s="227">
        <v>248.66666666666666</v>
      </c>
      <c r="F39" s="227">
        <v>177.33333333333334</v>
      </c>
      <c r="G39" s="227">
        <v>153</v>
      </c>
      <c r="H39" s="227">
        <v>112</v>
      </c>
      <c r="I39" s="227">
        <v>68.333333333333329</v>
      </c>
      <c r="J39" s="227">
        <v>57</v>
      </c>
      <c r="K39" s="227">
        <v>39</v>
      </c>
      <c r="L39" s="225">
        <v>33.799999999999997</v>
      </c>
      <c r="M39" s="225">
        <v>42.2</v>
      </c>
      <c r="O39" s="4">
        <f t="shared" si="13"/>
        <v>1</v>
      </c>
      <c r="P39" s="4">
        <f t="shared" si="13"/>
        <v>1</v>
      </c>
      <c r="Q39" s="4">
        <f t="shared" si="13"/>
        <v>1</v>
      </c>
      <c r="R39" s="4">
        <f t="shared" si="13"/>
        <v>1</v>
      </c>
      <c r="S39" s="4">
        <f t="shared" si="13"/>
        <v>1</v>
      </c>
      <c r="T39" s="4">
        <f t="shared" si="13"/>
        <v>1</v>
      </c>
      <c r="V39" s="230">
        <f t="shared" si="6"/>
        <v>0.26600000000000001</v>
      </c>
      <c r="W39" s="230">
        <f t="shared" si="7"/>
        <v>0.19</v>
      </c>
      <c r="X39" s="230">
        <f t="shared" si="8"/>
        <v>0.16400000000000001</v>
      </c>
      <c r="Y39" s="230">
        <f t="shared" si="9"/>
        <v>0.12</v>
      </c>
      <c r="Z39" s="230">
        <f t="shared" si="10"/>
        <v>7.3999999999999996E-2</v>
      </c>
      <c r="AA39" s="230">
        <f t="shared" si="11"/>
        <v>6.0999999999999999E-2</v>
      </c>
      <c r="AB39" s="230">
        <f t="shared" si="12"/>
        <v>4.2000000000000003E-2</v>
      </c>
      <c r="AD39" s="4">
        <f t="shared" si="14"/>
        <v>0</v>
      </c>
      <c r="AE39" s="4">
        <f t="shared" si="14"/>
        <v>0</v>
      </c>
      <c r="AF39" s="4">
        <f t="shared" si="14"/>
        <v>0</v>
      </c>
      <c r="AG39" s="4">
        <f t="shared" si="14"/>
        <v>0</v>
      </c>
      <c r="AH39" s="4">
        <f t="shared" si="14"/>
        <v>0</v>
      </c>
      <c r="AI39" s="4">
        <f t="shared" si="14"/>
        <v>0</v>
      </c>
      <c r="AK39" s="4">
        <f t="shared" si="2"/>
        <v>7.6000000000000012E-2</v>
      </c>
      <c r="AL39" s="234">
        <f t="shared" si="3"/>
        <v>6.1016949152542521E-4</v>
      </c>
      <c r="AM39" s="234">
        <f t="shared" si="4"/>
        <v>9.8576271186440301E-2</v>
      </c>
    </row>
    <row r="40" spans="1:39" x14ac:dyDescent="0.3">
      <c r="A40" s="225">
        <v>56360</v>
      </c>
      <c r="B40" s="225" t="s">
        <v>84</v>
      </c>
      <c r="C40" s="225" t="s">
        <v>83</v>
      </c>
      <c r="D40" s="226">
        <v>36.533333333333331</v>
      </c>
      <c r="E40" s="227">
        <v>580.66666666666663</v>
      </c>
      <c r="F40" s="227">
        <v>435.33333333333331</v>
      </c>
      <c r="G40" s="227">
        <v>369.33333333333331</v>
      </c>
      <c r="H40" s="227">
        <v>261.33333333333331</v>
      </c>
      <c r="I40" s="227">
        <v>131.66666666666666</v>
      </c>
      <c r="J40" s="227">
        <v>97</v>
      </c>
      <c r="K40" s="227">
        <v>56</v>
      </c>
      <c r="L40" s="225">
        <v>33.700000000000003</v>
      </c>
      <c r="M40" s="225">
        <v>41.7</v>
      </c>
      <c r="O40" s="4">
        <f t="shared" si="13"/>
        <v>1</v>
      </c>
      <c r="P40" s="4">
        <f t="shared" si="13"/>
        <v>1</v>
      </c>
      <c r="Q40" s="4">
        <f t="shared" si="13"/>
        <v>1</v>
      </c>
      <c r="R40" s="4">
        <f t="shared" si="13"/>
        <v>1</v>
      </c>
      <c r="S40" s="4">
        <f t="shared" si="13"/>
        <v>1</v>
      </c>
      <c r="T40" s="4">
        <f t="shared" si="13"/>
        <v>1</v>
      </c>
      <c r="V40" s="230">
        <f t="shared" si="6"/>
        <v>0.63600000000000001</v>
      </c>
      <c r="W40" s="230">
        <f t="shared" si="7"/>
        <v>0.47699999999999998</v>
      </c>
      <c r="X40" s="230">
        <f t="shared" si="8"/>
        <v>0.40500000000000003</v>
      </c>
      <c r="Y40" s="230">
        <f t="shared" si="9"/>
        <v>0.28699999999999998</v>
      </c>
      <c r="Z40" s="230">
        <f t="shared" si="10"/>
        <v>0.14499999999999999</v>
      </c>
      <c r="AA40" s="230">
        <f t="shared" si="11"/>
        <v>0.107</v>
      </c>
      <c r="AB40" s="230">
        <f t="shared" si="12"/>
        <v>6.2E-2</v>
      </c>
      <c r="AD40" s="4">
        <f t="shared" si="14"/>
        <v>0</v>
      </c>
      <c r="AE40" s="4">
        <f t="shared" si="14"/>
        <v>0</v>
      </c>
      <c r="AF40" s="4">
        <f t="shared" si="14"/>
        <v>0</v>
      </c>
      <c r="AG40" s="4">
        <f t="shared" si="14"/>
        <v>0</v>
      </c>
      <c r="AH40" s="4">
        <f t="shared" si="14"/>
        <v>0</v>
      </c>
      <c r="AI40" s="4">
        <f t="shared" si="14"/>
        <v>0</v>
      </c>
      <c r="AK40" s="4">
        <f t="shared" si="2"/>
        <v>0.15900000000000003</v>
      </c>
      <c r="AL40" s="234">
        <f t="shared" si="3"/>
        <v>8.3610169491525443E-2</v>
      </c>
      <c r="AM40" s="234">
        <f t="shared" si="4"/>
        <v>0.18218644067796574</v>
      </c>
    </row>
    <row r="41" spans="1:39" x14ac:dyDescent="0.3">
      <c r="A41" s="225">
        <v>55862</v>
      </c>
      <c r="B41" s="225" t="s">
        <v>84</v>
      </c>
      <c r="C41" s="225" t="s">
        <v>83</v>
      </c>
      <c r="D41" s="226">
        <v>37.866666666666667</v>
      </c>
      <c r="E41" s="227">
        <v>408.33333333333331</v>
      </c>
      <c r="F41" s="227">
        <v>332.66666666666669</v>
      </c>
      <c r="G41" s="227">
        <v>283</v>
      </c>
      <c r="H41" s="227">
        <v>215</v>
      </c>
      <c r="I41" s="227">
        <v>132.33333333333334</v>
      </c>
      <c r="J41" s="227">
        <v>109.66666666666667</v>
      </c>
      <c r="K41" s="227">
        <v>73.666666666666671</v>
      </c>
      <c r="L41" s="225">
        <v>33.799999999999997</v>
      </c>
      <c r="M41" s="225">
        <v>42</v>
      </c>
      <c r="O41" s="4">
        <f t="shared" si="13"/>
        <v>1</v>
      </c>
      <c r="P41" s="4">
        <f t="shared" si="13"/>
        <v>1</v>
      </c>
      <c r="Q41" s="4">
        <f t="shared" si="13"/>
        <v>1</v>
      </c>
      <c r="R41" s="4">
        <f t="shared" si="13"/>
        <v>1</v>
      </c>
      <c r="S41" s="4">
        <f t="shared" si="13"/>
        <v>1</v>
      </c>
      <c r="T41" s="4">
        <f t="shared" si="13"/>
        <v>1</v>
      </c>
      <c r="V41" s="230">
        <f t="shared" si="6"/>
        <v>0.432</v>
      </c>
      <c r="W41" s="230">
        <f t="shared" si="7"/>
        <v>0.35199999999999998</v>
      </c>
      <c r="X41" s="230">
        <f t="shared" si="8"/>
        <v>0.29899999999999999</v>
      </c>
      <c r="Y41" s="230">
        <f t="shared" si="9"/>
        <v>0.22800000000000001</v>
      </c>
      <c r="Z41" s="230">
        <f t="shared" si="10"/>
        <v>0.14000000000000001</v>
      </c>
      <c r="AA41" s="230">
        <f t="shared" si="11"/>
        <v>0.11600000000000001</v>
      </c>
      <c r="AB41" s="230">
        <f t="shared" si="12"/>
        <v>7.8E-2</v>
      </c>
      <c r="AD41" s="4">
        <f t="shared" si="14"/>
        <v>0</v>
      </c>
      <c r="AE41" s="4">
        <f t="shared" si="14"/>
        <v>0</v>
      </c>
      <c r="AF41" s="4">
        <f t="shared" si="14"/>
        <v>0</v>
      </c>
      <c r="AG41" s="4">
        <f t="shared" si="14"/>
        <v>0</v>
      </c>
      <c r="AH41" s="4">
        <f t="shared" si="14"/>
        <v>0</v>
      </c>
      <c r="AI41" s="4">
        <f t="shared" si="14"/>
        <v>0</v>
      </c>
      <c r="AK41" s="4">
        <f t="shared" si="2"/>
        <v>8.0000000000000016E-2</v>
      </c>
      <c r="AL41" s="234">
        <f t="shared" si="3"/>
        <v>4.6101694915254288E-3</v>
      </c>
      <c r="AM41" s="234">
        <f t="shared" si="4"/>
        <v>0.18679661016949117</v>
      </c>
    </row>
    <row r="42" spans="1:39" x14ac:dyDescent="0.3">
      <c r="A42" s="225">
        <v>55360</v>
      </c>
      <c r="B42" s="225" t="s">
        <v>84</v>
      </c>
      <c r="C42" s="225" t="s">
        <v>83</v>
      </c>
      <c r="D42" s="226">
        <v>37.6</v>
      </c>
      <c r="E42" s="227">
        <v>451</v>
      </c>
      <c r="F42" s="227">
        <v>336.66666666666669</v>
      </c>
      <c r="G42" s="227">
        <v>296</v>
      </c>
      <c r="H42" s="227">
        <v>217.33333333333334</v>
      </c>
      <c r="I42" s="227">
        <v>130</v>
      </c>
      <c r="J42" s="227">
        <v>104.33333333333333</v>
      </c>
      <c r="K42" s="227">
        <v>68</v>
      </c>
      <c r="L42" s="225">
        <v>34.1</v>
      </c>
      <c r="M42" s="225">
        <v>42.1</v>
      </c>
      <c r="O42" s="4">
        <f t="shared" si="13"/>
        <v>1</v>
      </c>
      <c r="P42" s="4">
        <f t="shared" si="13"/>
        <v>1</v>
      </c>
      <c r="Q42" s="4">
        <f t="shared" si="13"/>
        <v>1</v>
      </c>
      <c r="R42" s="4">
        <f t="shared" si="13"/>
        <v>1</v>
      </c>
      <c r="S42" s="4">
        <f t="shared" si="13"/>
        <v>1</v>
      </c>
      <c r="T42" s="4">
        <f t="shared" si="13"/>
        <v>1</v>
      </c>
      <c r="V42" s="230">
        <f t="shared" si="6"/>
        <v>0.48</v>
      </c>
      <c r="W42" s="230">
        <f t="shared" si="7"/>
        <v>0.35899999999999999</v>
      </c>
      <c r="X42" s="230">
        <f t="shared" si="8"/>
        <v>0.315</v>
      </c>
      <c r="Y42" s="230">
        <f t="shared" si="9"/>
        <v>0.23200000000000001</v>
      </c>
      <c r="Z42" s="230">
        <f t="shared" si="10"/>
        <v>0.13900000000000001</v>
      </c>
      <c r="AA42" s="230">
        <f t="shared" si="11"/>
        <v>0.111</v>
      </c>
      <c r="AB42" s="230">
        <f t="shared" si="12"/>
        <v>7.2999999999999995E-2</v>
      </c>
      <c r="AD42" s="4">
        <f t="shared" si="14"/>
        <v>0</v>
      </c>
      <c r="AE42" s="4">
        <f t="shared" si="14"/>
        <v>0</v>
      </c>
      <c r="AF42" s="4">
        <f t="shared" si="14"/>
        <v>0</v>
      </c>
      <c r="AG42" s="4">
        <f t="shared" si="14"/>
        <v>0</v>
      </c>
      <c r="AH42" s="4">
        <f t="shared" si="14"/>
        <v>0</v>
      </c>
      <c r="AI42" s="4">
        <f t="shared" si="14"/>
        <v>0</v>
      </c>
      <c r="AK42" s="4">
        <f t="shared" si="2"/>
        <v>0.121</v>
      </c>
      <c r="AL42" s="234">
        <f t="shared" si="3"/>
        <v>4.561016949152541E-2</v>
      </c>
      <c r="AM42" s="234">
        <f t="shared" si="4"/>
        <v>0.23240677966101658</v>
      </c>
    </row>
    <row r="43" spans="1:39" x14ac:dyDescent="0.3">
      <c r="A43" s="225">
        <v>55000</v>
      </c>
      <c r="B43" s="225" t="s">
        <v>84</v>
      </c>
      <c r="C43" s="225" t="s">
        <v>83</v>
      </c>
      <c r="D43" s="226">
        <v>37.733333333333327</v>
      </c>
      <c r="E43" s="227">
        <v>359.66666666666669</v>
      </c>
      <c r="F43" s="227">
        <v>283</v>
      </c>
      <c r="G43" s="227">
        <v>248.33333333333334</v>
      </c>
      <c r="H43" s="227">
        <v>181.66666666666666</v>
      </c>
      <c r="I43" s="227">
        <v>106</v>
      </c>
      <c r="J43" s="227">
        <v>86.666666666666671</v>
      </c>
      <c r="K43" s="227">
        <v>57</v>
      </c>
      <c r="L43" s="225">
        <v>34.5</v>
      </c>
      <c r="M43" s="225">
        <v>43.29999999999999</v>
      </c>
      <c r="O43" s="4">
        <f t="shared" si="13"/>
        <v>1</v>
      </c>
      <c r="P43" s="4">
        <f t="shared" si="13"/>
        <v>1</v>
      </c>
      <c r="Q43" s="4">
        <f t="shared" si="13"/>
        <v>1</v>
      </c>
      <c r="R43" s="4">
        <f t="shared" si="13"/>
        <v>1</v>
      </c>
      <c r="S43" s="4">
        <f t="shared" si="13"/>
        <v>1</v>
      </c>
      <c r="T43" s="4">
        <f t="shared" si="13"/>
        <v>1</v>
      </c>
      <c r="V43" s="230">
        <f t="shared" si="6"/>
        <v>0.38200000000000001</v>
      </c>
      <c r="W43" s="230">
        <f t="shared" si="7"/>
        <v>0.3</v>
      </c>
      <c r="X43" s="230">
        <f t="shared" si="8"/>
        <v>0.26400000000000001</v>
      </c>
      <c r="Y43" s="230">
        <f t="shared" si="9"/>
        <v>0.193</v>
      </c>
      <c r="Z43" s="230">
        <f t="shared" si="10"/>
        <v>0.113</v>
      </c>
      <c r="AA43" s="230">
        <f t="shared" si="11"/>
        <v>9.1999999999999998E-2</v>
      </c>
      <c r="AB43" s="230">
        <f t="shared" si="12"/>
        <v>6.0999999999999999E-2</v>
      </c>
      <c r="AD43" s="4">
        <f t="shared" si="14"/>
        <v>0</v>
      </c>
      <c r="AE43" s="4">
        <f t="shared" si="14"/>
        <v>0</v>
      </c>
      <c r="AF43" s="4">
        <f t="shared" si="14"/>
        <v>0</v>
      </c>
      <c r="AG43" s="4">
        <f t="shared" si="14"/>
        <v>0</v>
      </c>
      <c r="AH43" s="4">
        <f t="shared" si="14"/>
        <v>0</v>
      </c>
      <c r="AI43" s="4">
        <f t="shared" si="14"/>
        <v>0</v>
      </c>
      <c r="AK43" s="4">
        <f t="shared" si="2"/>
        <v>8.2000000000000017E-2</v>
      </c>
      <c r="AL43" s="234">
        <f t="shared" si="3"/>
        <v>6.6101694915254305E-3</v>
      </c>
      <c r="AM43" s="234">
        <f t="shared" si="4"/>
        <v>0.23901694915254201</v>
      </c>
    </row>
    <row r="44" spans="1:39" x14ac:dyDescent="0.3">
      <c r="A44" s="225">
        <v>52965</v>
      </c>
      <c r="B44" s="225" t="s">
        <v>84</v>
      </c>
      <c r="C44" s="225" t="s">
        <v>81</v>
      </c>
      <c r="D44" s="226">
        <v>38.199999999999996</v>
      </c>
      <c r="E44" s="227">
        <v>279.66666666666669</v>
      </c>
      <c r="F44" s="227">
        <v>221.33333333333334</v>
      </c>
      <c r="G44" s="227">
        <v>199.33333333333334</v>
      </c>
      <c r="H44" s="227">
        <v>150.33333333333334</v>
      </c>
      <c r="I44" s="227">
        <v>87.666666666666671</v>
      </c>
      <c r="J44" s="227">
        <v>68.333333333333329</v>
      </c>
      <c r="K44" s="227">
        <v>46.666666666666664</v>
      </c>
      <c r="L44" s="225">
        <v>32.9</v>
      </c>
      <c r="M44" s="225">
        <v>42.2</v>
      </c>
      <c r="O44" s="4">
        <f t="shared" si="13"/>
        <v>1</v>
      </c>
      <c r="P44" s="4">
        <f t="shared" si="13"/>
        <v>1</v>
      </c>
      <c r="Q44" s="4">
        <f t="shared" si="13"/>
        <v>1</v>
      </c>
      <c r="R44" s="4">
        <f t="shared" si="13"/>
        <v>1</v>
      </c>
      <c r="S44" s="4">
        <f t="shared" si="13"/>
        <v>1</v>
      </c>
      <c r="T44" s="4">
        <f t="shared" si="13"/>
        <v>1</v>
      </c>
      <c r="V44" s="230">
        <f t="shared" si="6"/>
        <v>0.29299999999999998</v>
      </c>
      <c r="W44" s="230">
        <f t="shared" si="7"/>
        <v>0.23200000000000001</v>
      </c>
      <c r="X44" s="230">
        <f t="shared" si="8"/>
        <v>0.20899999999999999</v>
      </c>
      <c r="Y44" s="230">
        <f t="shared" si="9"/>
        <v>0.158</v>
      </c>
      <c r="Z44" s="230">
        <f t="shared" si="10"/>
        <v>9.1999999999999998E-2</v>
      </c>
      <c r="AA44" s="230">
        <f t="shared" si="11"/>
        <v>7.1999999999999995E-2</v>
      </c>
      <c r="AB44" s="230">
        <f t="shared" si="12"/>
        <v>4.9000000000000002E-2</v>
      </c>
      <c r="AD44" s="4">
        <f t="shared" si="14"/>
        <v>0</v>
      </c>
      <c r="AE44" s="4">
        <f t="shared" si="14"/>
        <v>0</v>
      </c>
      <c r="AF44" s="4">
        <f t="shared" si="14"/>
        <v>0</v>
      </c>
      <c r="AG44" s="4">
        <f t="shared" si="14"/>
        <v>0</v>
      </c>
      <c r="AH44" s="4">
        <f t="shared" si="14"/>
        <v>0</v>
      </c>
      <c r="AI44" s="4">
        <f t="shared" si="14"/>
        <v>0</v>
      </c>
      <c r="AK44" s="4">
        <f t="shared" si="2"/>
        <v>6.0999999999999971E-2</v>
      </c>
      <c r="AL44" s="234">
        <f t="shared" si="3"/>
        <v>-1.4389830508474616E-2</v>
      </c>
      <c r="AM44" s="234">
        <f t="shared" si="4"/>
        <v>0.2246271186440674</v>
      </c>
    </row>
    <row r="45" spans="1:39" x14ac:dyDescent="0.3">
      <c r="A45" s="225">
        <v>52693</v>
      </c>
      <c r="B45" s="225" t="s">
        <v>84</v>
      </c>
      <c r="C45" s="225" t="s">
        <v>81</v>
      </c>
      <c r="D45" s="226">
        <v>38.333333333333336</v>
      </c>
      <c r="E45" s="227">
        <v>295</v>
      </c>
      <c r="F45" s="227">
        <v>223</v>
      </c>
      <c r="G45" s="227">
        <v>195</v>
      </c>
      <c r="H45" s="227">
        <v>136</v>
      </c>
      <c r="I45" s="227">
        <v>71.666666666666671</v>
      </c>
      <c r="J45" s="227">
        <v>54</v>
      </c>
      <c r="K45" s="227">
        <v>29.666666666666668</v>
      </c>
      <c r="L45" s="225">
        <v>33.700000000000003</v>
      </c>
      <c r="M45" s="225">
        <v>42.1</v>
      </c>
      <c r="O45" s="4">
        <f t="shared" si="13"/>
        <v>1</v>
      </c>
      <c r="P45" s="4">
        <f t="shared" si="13"/>
        <v>1</v>
      </c>
      <c r="Q45" s="4">
        <f t="shared" si="13"/>
        <v>1</v>
      </c>
      <c r="R45" s="4">
        <f t="shared" si="13"/>
        <v>1</v>
      </c>
      <c r="S45" s="4">
        <f t="shared" si="13"/>
        <v>1</v>
      </c>
      <c r="T45" s="4">
        <f t="shared" si="13"/>
        <v>1</v>
      </c>
      <c r="V45" s="230">
        <f t="shared" si="6"/>
        <v>0.308</v>
      </c>
      <c r="W45" s="230">
        <f t="shared" si="7"/>
        <v>0.23300000000000001</v>
      </c>
      <c r="X45" s="230">
        <f t="shared" si="8"/>
        <v>0.20400000000000001</v>
      </c>
      <c r="Y45" s="230">
        <f t="shared" si="9"/>
        <v>0.14199999999999999</v>
      </c>
      <c r="Z45" s="230">
        <f t="shared" si="10"/>
        <v>7.4999999999999997E-2</v>
      </c>
      <c r="AA45" s="230">
        <f t="shared" si="11"/>
        <v>5.7000000000000002E-2</v>
      </c>
      <c r="AB45" s="230">
        <f t="shared" si="12"/>
        <v>3.1E-2</v>
      </c>
      <c r="AD45" s="4">
        <f t="shared" si="14"/>
        <v>0</v>
      </c>
      <c r="AE45" s="4">
        <f t="shared" si="14"/>
        <v>0</v>
      </c>
      <c r="AF45" s="4">
        <f t="shared" si="14"/>
        <v>0</v>
      </c>
      <c r="AG45" s="4">
        <f t="shared" si="14"/>
        <v>0</v>
      </c>
      <c r="AH45" s="4">
        <f t="shared" si="14"/>
        <v>0</v>
      </c>
      <c r="AI45" s="4">
        <f t="shared" si="14"/>
        <v>0</v>
      </c>
      <c r="AK45" s="4">
        <f t="shared" si="2"/>
        <v>7.4999999999999983E-2</v>
      </c>
      <c r="AL45" s="234">
        <f t="shared" si="3"/>
        <v>-3.8983050847460343E-4</v>
      </c>
      <c r="AM45" s="234">
        <f t="shared" si="4"/>
        <v>0.22423728813559279</v>
      </c>
    </row>
    <row r="46" spans="1:39" x14ac:dyDescent="0.3">
      <c r="A46" s="225">
        <v>52441</v>
      </c>
      <c r="B46" s="225" t="s">
        <v>84</v>
      </c>
      <c r="C46" s="225" t="s">
        <v>81</v>
      </c>
      <c r="D46" s="226">
        <v>39.799999999999997</v>
      </c>
      <c r="E46" s="227">
        <v>100</v>
      </c>
      <c r="F46" s="227">
        <v>65.666666666666671</v>
      </c>
      <c r="G46" s="227">
        <v>57.666666666666664</v>
      </c>
      <c r="H46" s="227">
        <v>47.666666666666664</v>
      </c>
      <c r="I46" s="227">
        <v>39</v>
      </c>
      <c r="J46" s="227">
        <v>35</v>
      </c>
      <c r="K46" s="227">
        <v>27</v>
      </c>
      <c r="L46" s="225">
        <v>34</v>
      </c>
      <c r="M46" s="225">
        <v>43.29999999999999</v>
      </c>
      <c r="O46" s="4">
        <f t="shared" si="13"/>
        <v>1</v>
      </c>
      <c r="P46" s="4">
        <f t="shared" si="13"/>
        <v>1</v>
      </c>
      <c r="Q46" s="4">
        <f t="shared" si="13"/>
        <v>1</v>
      </c>
      <c r="R46" s="4">
        <f t="shared" si="13"/>
        <v>1</v>
      </c>
      <c r="S46" s="4">
        <f t="shared" si="13"/>
        <v>1</v>
      </c>
      <c r="T46" s="4">
        <f t="shared" si="13"/>
        <v>1</v>
      </c>
      <c r="V46" s="230">
        <f t="shared" si="6"/>
        <v>0.10100000000000001</v>
      </c>
      <c r="W46" s="230">
        <f t="shared" si="7"/>
        <v>6.6000000000000003E-2</v>
      </c>
      <c r="X46" s="230">
        <f t="shared" si="8"/>
        <v>5.8000000000000003E-2</v>
      </c>
      <c r="Y46" s="230">
        <f t="shared" si="9"/>
        <v>4.8000000000000001E-2</v>
      </c>
      <c r="Z46" s="230">
        <f t="shared" si="10"/>
        <v>0.04</v>
      </c>
      <c r="AA46" s="230">
        <f t="shared" si="11"/>
        <v>3.6000000000000004E-2</v>
      </c>
      <c r="AB46" s="230">
        <f t="shared" si="12"/>
        <v>2.8000000000000001E-2</v>
      </c>
      <c r="AD46" s="4">
        <f t="shared" si="14"/>
        <v>0</v>
      </c>
      <c r="AE46" s="4">
        <f t="shared" si="14"/>
        <v>0</v>
      </c>
      <c r="AF46" s="4">
        <f t="shared" si="14"/>
        <v>0</v>
      </c>
      <c r="AG46" s="4">
        <f t="shared" si="14"/>
        <v>0</v>
      </c>
      <c r="AH46" s="4">
        <f t="shared" si="14"/>
        <v>0</v>
      </c>
      <c r="AI46" s="4">
        <f t="shared" si="14"/>
        <v>0</v>
      </c>
      <c r="AK46" s="4">
        <f t="shared" si="2"/>
        <v>3.5000000000000003E-2</v>
      </c>
      <c r="AL46" s="234">
        <f t="shared" si="3"/>
        <v>-4.0389830508474583E-2</v>
      </c>
      <c r="AM46" s="234">
        <f t="shared" si="4"/>
        <v>0.18384745762711821</v>
      </c>
    </row>
    <row r="47" spans="1:39" x14ac:dyDescent="0.3">
      <c r="A47" s="225">
        <v>51005</v>
      </c>
      <c r="B47" s="225" t="s">
        <v>84</v>
      </c>
      <c r="C47" s="225" t="s">
        <v>81</v>
      </c>
      <c r="D47" s="226">
        <v>40.133333333333333</v>
      </c>
      <c r="E47" s="227">
        <v>77</v>
      </c>
      <c r="F47" s="227">
        <v>61</v>
      </c>
      <c r="G47" s="227">
        <v>57</v>
      </c>
      <c r="H47" s="227">
        <v>51</v>
      </c>
      <c r="I47" s="227">
        <v>41.666666666666664</v>
      </c>
      <c r="J47" s="227">
        <v>37.666666666666664</v>
      </c>
      <c r="K47" s="227">
        <v>33</v>
      </c>
      <c r="L47" s="225">
        <v>33.4</v>
      </c>
      <c r="M47" s="225">
        <v>42</v>
      </c>
      <c r="O47" s="4">
        <f t="shared" si="13"/>
        <v>1</v>
      </c>
      <c r="P47" s="4">
        <f t="shared" si="13"/>
        <v>1</v>
      </c>
      <c r="Q47" s="4">
        <f t="shared" si="13"/>
        <v>1</v>
      </c>
      <c r="R47" s="4">
        <f t="shared" si="13"/>
        <v>1</v>
      </c>
      <c r="S47" s="4">
        <f t="shared" si="13"/>
        <v>1</v>
      </c>
      <c r="T47" s="4">
        <f t="shared" si="13"/>
        <v>1</v>
      </c>
      <c r="V47" s="230">
        <f t="shared" si="6"/>
        <v>7.6999999999999999E-2</v>
      </c>
      <c r="W47" s="230">
        <f t="shared" si="7"/>
        <v>6.0999999999999999E-2</v>
      </c>
      <c r="X47" s="230">
        <f t="shared" si="8"/>
        <v>5.7000000000000002E-2</v>
      </c>
      <c r="Y47" s="230">
        <f t="shared" si="9"/>
        <v>5.1000000000000004E-2</v>
      </c>
      <c r="Z47" s="230">
        <f t="shared" si="10"/>
        <v>4.2000000000000003E-2</v>
      </c>
      <c r="AA47" s="230">
        <f t="shared" si="11"/>
        <v>3.7999999999999999E-2</v>
      </c>
      <c r="AB47" s="230">
        <f t="shared" si="12"/>
        <v>3.3000000000000002E-2</v>
      </c>
      <c r="AD47" s="4">
        <f t="shared" si="14"/>
        <v>0</v>
      </c>
      <c r="AE47" s="4">
        <f t="shared" si="14"/>
        <v>0</v>
      </c>
      <c r="AF47" s="4">
        <f t="shared" si="14"/>
        <v>0</v>
      </c>
      <c r="AG47" s="4">
        <f t="shared" si="14"/>
        <v>0</v>
      </c>
      <c r="AH47" s="4">
        <f t="shared" si="14"/>
        <v>0</v>
      </c>
      <c r="AI47" s="4">
        <f t="shared" si="14"/>
        <v>0</v>
      </c>
      <c r="AK47" s="4">
        <f t="shared" si="2"/>
        <v>1.6E-2</v>
      </c>
      <c r="AL47" s="234">
        <f t="shared" si="3"/>
        <v>-5.9389830508474586E-2</v>
      </c>
      <c r="AM47" s="234">
        <f t="shared" si="4"/>
        <v>0.12445762711864362</v>
      </c>
    </row>
    <row r="48" spans="1:39" x14ac:dyDescent="0.3">
      <c r="A48" s="225">
        <v>50490</v>
      </c>
      <c r="B48" s="225" t="s">
        <v>84</v>
      </c>
      <c r="C48" s="225" t="s">
        <v>81</v>
      </c>
      <c r="D48" s="226">
        <v>39.699999999999996</v>
      </c>
      <c r="E48" s="227">
        <v>105</v>
      </c>
      <c r="F48" s="227">
        <v>80</v>
      </c>
      <c r="G48" s="227">
        <v>72</v>
      </c>
      <c r="H48" s="227">
        <v>59</v>
      </c>
      <c r="I48" s="227">
        <v>40.333333333333336</v>
      </c>
      <c r="J48" s="227">
        <v>35</v>
      </c>
      <c r="K48" s="227">
        <v>24.333333333333332</v>
      </c>
      <c r="L48" s="225">
        <v>33.6</v>
      </c>
      <c r="M48" s="225">
        <v>42.3</v>
      </c>
      <c r="O48" s="4">
        <f t="shared" si="13"/>
        <v>1</v>
      </c>
      <c r="P48" s="4">
        <f t="shared" si="13"/>
        <v>1</v>
      </c>
      <c r="Q48" s="4">
        <f t="shared" si="13"/>
        <v>1</v>
      </c>
      <c r="R48" s="4">
        <f t="shared" si="13"/>
        <v>1</v>
      </c>
      <c r="S48" s="4">
        <f t="shared" si="13"/>
        <v>1</v>
      </c>
      <c r="T48" s="4">
        <f t="shared" si="13"/>
        <v>1</v>
      </c>
      <c r="V48" s="230">
        <f t="shared" si="6"/>
        <v>0.106</v>
      </c>
      <c r="W48" s="230">
        <f t="shared" si="7"/>
        <v>8.1000000000000003E-2</v>
      </c>
      <c r="X48" s="230">
        <f t="shared" si="8"/>
        <v>7.2999999999999995E-2</v>
      </c>
      <c r="Y48" s="230">
        <f t="shared" si="9"/>
        <v>0.06</v>
      </c>
      <c r="Z48" s="230">
        <f t="shared" si="10"/>
        <v>4.1000000000000002E-2</v>
      </c>
      <c r="AA48" s="230">
        <f t="shared" si="11"/>
        <v>3.6000000000000004E-2</v>
      </c>
      <c r="AB48" s="230">
        <f t="shared" si="12"/>
        <v>2.5000000000000001E-2</v>
      </c>
      <c r="AD48" s="4">
        <f t="shared" si="14"/>
        <v>0</v>
      </c>
      <c r="AE48" s="4">
        <f t="shared" si="14"/>
        <v>0</v>
      </c>
      <c r="AF48" s="4">
        <f t="shared" si="14"/>
        <v>0</v>
      </c>
      <c r="AG48" s="4">
        <f t="shared" si="14"/>
        <v>0</v>
      </c>
      <c r="AH48" s="4">
        <f t="shared" si="14"/>
        <v>0</v>
      </c>
      <c r="AI48" s="4">
        <f t="shared" si="14"/>
        <v>0</v>
      </c>
      <c r="AK48" s="4">
        <f t="shared" si="2"/>
        <v>2.4999999999999994E-2</v>
      </c>
      <c r="AL48" s="234">
        <f t="shared" si="3"/>
        <v>-5.0389830508474592E-2</v>
      </c>
      <c r="AM48" s="234">
        <f t="shared" si="4"/>
        <v>7.4067796610169032E-2</v>
      </c>
    </row>
    <row r="49" spans="1:39" x14ac:dyDescent="0.3">
      <c r="A49" s="225">
        <v>49983</v>
      </c>
      <c r="B49" s="225" t="s">
        <v>84</v>
      </c>
      <c r="C49" s="225" t="s">
        <v>81</v>
      </c>
      <c r="D49" s="226">
        <v>39.366666666666667</v>
      </c>
      <c r="E49" s="227">
        <v>157.33333333333334</v>
      </c>
      <c r="F49" s="227">
        <v>103</v>
      </c>
      <c r="G49" s="227">
        <v>89.666666666666671</v>
      </c>
      <c r="H49" s="227">
        <v>67</v>
      </c>
      <c r="I49" s="227">
        <v>47</v>
      </c>
      <c r="J49" s="227">
        <v>41.666666666666664</v>
      </c>
      <c r="K49" s="227">
        <v>32</v>
      </c>
      <c r="L49" s="225">
        <v>33.9</v>
      </c>
      <c r="M49" s="225">
        <v>42.6</v>
      </c>
      <c r="O49" s="4">
        <f t="shared" si="13"/>
        <v>1</v>
      </c>
      <c r="P49" s="4">
        <f t="shared" si="13"/>
        <v>1</v>
      </c>
      <c r="Q49" s="4">
        <f t="shared" si="13"/>
        <v>1</v>
      </c>
      <c r="R49" s="4">
        <f t="shared" si="13"/>
        <v>1</v>
      </c>
      <c r="S49" s="4">
        <f t="shared" si="13"/>
        <v>1</v>
      </c>
      <c r="T49" s="4">
        <f t="shared" si="13"/>
        <v>1</v>
      </c>
      <c r="V49" s="230">
        <f t="shared" si="6"/>
        <v>0.16</v>
      </c>
      <c r="W49" s="230">
        <f t="shared" si="7"/>
        <v>0.105</v>
      </c>
      <c r="X49" s="230">
        <f t="shared" si="8"/>
        <v>9.1999999999999998E-2</v>
      </c>
      <c r="Y49" s="230">
        <f t="shared" si="9"/>
        <v>6.9000000000000006E-2</v>
      </c>
      <c r="Z49" s="230">
        <f t="shared" si="10"/>
        <v>4.8000000000000001E-2</v>
      </c>
      <c r="AA49" s="230">
        <f t="shared" si="11"/>
        <v>4.3000000000000003E-2</v>
      </c>
      <c r="AB49" s="230">
        <f t="shared" si="12"/>
        <v>3.3000000000000002E-2</v>
      </c>
      <c r="AD49" s="4">
        <f t="shared" si="14"/>
        <v>0</v>
      </c>
      <c r="AE49" s="4">
        <f t="shared" si="14"/>
        <v>0</v>
      </c>
      <c r="AF49" s="4">
        <f t="shared" si="14"/>
        <v>0</v>
      </c>
      <c r="AG49" s="4">
        <f t="shared" si="14"/>
        <v>0</v>
      </c>
      <c r="AH49" s="4">
        <f t="shared" si="14"/>
        <v>0</v>
      </c>
      <c r="AI49" s="4">
        <f t="shared" si="14"/>
        <v>0</v>
      </c>
      <c r="AK49" s="4">
        <f t="shared" si="2"/>
        <v>5.5000000000000007E-2</v>
      </c>
      <c r="AL49" s="234">
        <f t="shared" si="3"/>
        <v>-2.038983050847458E-2</v>
      </c>
      <c r="AM49" s="234">
        <f t="shared" si="4"/>
        <v>5.3677966101694452E-2</v>
      </c>
    </row>
    <row r="50" spans="1:39" x14ac:dyDescent="0.3">
      <c r="A50" s="225">
        <v>49489</v>
      </c>
      <c r="B50" s="225" t="s">
        <v>84</v>
      </c>
      <c r="C50" s="225" t="s">
        <v>81</v>
      </c>
      <c r="D50" s="226">
        <v>39.833333333333336</v>
      </c>
      <c r="E50" s="227">
        <v>112.33333333333333</v>
      </c>
      <c r="F50" s="227">
        <v>82.666666666666671</v>
      </c>
      <c r="G50" s="227">
        <v>75.333333333333329</v>
      </c>
      <c r="H50" s="227">
        <v>64.333333333333329</v>
      </c>
      <c r="I50" s="227">
        <v>51</v>
      </c>
      <c r="J50" s="227">
        <v>46.666666666666664</v>
      </c>
      <c r="K50" s="227">
        <v>35</v>
      </c>
      <c r="L50" s="225">
        <v>33.799999999999997</v>
      </c>
      <c r="M50" s="225">
        <v>43</v>
      </c>
      <c r="O50" s="4">
        <f t="shared" si="13"/>
        <v>1</v>
      </c>
      <c r="P50" s="4">
        <f t="shared" si="13"/>
        <v>1</v>
      </c>
      <c r="Q50" s="4">
        <f t="shared" si="13"/>
        <v>1</v>
      </c>
      <c r="R50" s="4">
        <f t="shared" si="13"/>
        <v>1</v>
      </c>
      <c r="S50" s="4">
        <f t="shared" si="13"/>
        <v>1</v>
      </c>
      <c r="T50" s="4">
        <f t="shared" si="13"/>
        <v>1</v>
      </c>
      <c r="V50" s="230">
        <f t="shared" si="6"/>
        <v>0.113</v>
      </c>
      <c r="W50" s="230">
        <f t="shared" si="7"/>
        <v>8.4000000000000005E-2</v>
      </c>
      <c r="X50" s="230">
        <f t="shared" si="8"/>
        <v>7.5999999999999998E-2</v>
      </c>
      <c r="Y50" s="230">
        <f t="shared" si="9"/>
        <v>6.5000000000000002E-2</v>
      </c>
      <c r="Z50" s="230">
        <f t="shared" si="10"/>
        <v>5.1999999999999998E-2</v>
      </c>
      <c r="AA50" s="230">
        <f t="shared" si="11"/>
        <v>4.7E-2</v>
      </c>
      <c r="AB50" s="230">
        <f t="shared" si="12"/>
        <v>3.6000000000000004E-2</v>
      </c>
      <c r="AD50" s="4">
        <f t="shared" si="14"/>
        <v>0</v>
      </c>
      <c r="AE50" s="4">
        <f t="shared" si="14"/>
        <v>0</v>
      </c>
      <c r="AF50" s="4">
        <f t="shared" si="14"/>
        <v>0</v>
      </c>
      <c r="AG50" s="4">
        <f t="shared" si="14"/>
        <v>0</v>
      </c>
      <c r="AH50" s="4">
        <f t="shared" si="14"/>
        <v>0</v>
      </c>
      <c r="AI50" s="4">
        <f t="shared" si="14"/>
        <v>0</v>
      </c>
      <c r="AK50" s="4">
        <f t="shared" si="2"/>
        <v>2.8999999999999998E-2</v>
      </c>
      <c r="AL50" s="234">
        <f t="shared" si="3"/>
        <v>-4.6389830508474589E-2</v>
      </c>
      <c r="AM50" s="234">
        <f t="shared" si="4"/>
        <v>7.2881355932198633E-3</v>
      </c>
    </row>
    <row r="51" spans="1:39" x14ac:dyDescent="0.3">
      <c r="A51" s="225">
        <v>48982</v>
      </c>
      <c r="B51" s="225" t="s">
        <v>84</v>
      </c>
      <c r="C51" s="225" t="s">
        <v>81</v>
      </c>
      <c r="D51" s="226">
        <v>39.866666666666667</v>
      </c>
      <c r="E51" s="227">
        <v>92.666666666666671</v>
      </c>
      <c r="F51" s="227">
        <v>68.333333333333329</v>
      </c>
      <c r="G51" s="227">
        <v>64.333333333333329</v>
      </c>
      <c r="H51" s="227">
        <v>55.666666666666664</v>
      </c>
      <c r="I51" s="227">
        <v>43.333333333333336</v>
      </c>
      <c r="J51" s="227">
        <v>38.666666666666664</v>
      </c>
      <c r="K51" s="227">
        <v>29</v>
      </c>
      <c r="L51" s="225">
        <v>34</v>
      </c>
      <c r="M51" s="225">
        <v>42.6</v>
      </c>
      <c r="O51" s="4">
        <f t="shared" si="13"/>
        <v>1</v>
      </c>
      <c r="P51" s="4">
        <f t="shared" si="13"/>
        <v>1</v>
      </c>
      <c r="Q51" s="4">
        <f t="shared" si="13"/>
        <v>1</v>
      </c>
      <c r="R51" s="4">
        <f t="shared" si="13"/>
        <v>1</v>
      </c>
      <c r="S51" s="4">
        <f t="shared" si="13"/>
        <v>1</v>
      </c>
      <c r="T51" s="4">
        <f t="shared" si="13"/>
        <v>1</v>
      </c>
      <c r="V51" s="230">
        <f t="shared" si="6"/>
        <v>9.2999999999999999E-2</v>
      </c>
      <c r="W51" s="230">
        <f t="shared" si="7"/>
        <v>6.9000000000000006E-2</v>
      </c>
      <c r="X51" s="230">
        <f t="shared" si="8"/>
        <v>6.5000000000000002E-2</v>
      </c>
      <c r="Y51" s="230">
        <f t="shared" si="9"/>
        <v>5.6000000000000001E-2</v>
      </c>
      <c r="Z51" s="230">
        <f t="shared" si="10"/>
        <v>4.3999999999999997E-2</v>
      </c>
      <c r="AA51" s="230">
        <f t="shared" si="11"/>
        <v>3.9E-2</v>
      </c>
      <c r="AB51" s="230">
        <f t="shared" si="12"/>
        <v>3.0000000000000002E-2</v>
      </c>
      <c r="AD51" s="4">
        <f t="shared" si="14"/>
        <v>0</v>
      </c>
      <c r="AE51" s="4">
        <f t="shared" si="14"/>
        <v>0</v>
      </c>
      <c r="AF51" s="4">
        <f t="shared" si="14"/>
        <v>0</v>
      </c>
      <c r="AG51" s="4">
        <f t="shared" si="14"/>
        <v>0</v>
      </c>
      <c r="AH51" s="4">
        <f t="shared" si="14"/>
        <v>0</v>
      </c>
      <c r="AI51" s="4">
        <f t="shared" si="14"/>
        <v>0</v>
      </c>
      <c r="AK51" s="4">
        <f t="shared" si="2"/>
        <v>2.3999999999999994E-2</v>
      </c>
      <c r="AL51" s="234">
        <f t="shared" si="3"/>
        <v>-5.1389830508474593E-2</v>
      </c>
      <c r="AM51" s="234">
        <f t="shared" si="4"/>
        <v>-4.410169491525473E-2</v>
      </c>
    </row>
    <row r="52" spans="1:39" x14ac:dyDescent="0.3">
      <c r="A52" s="225">
        <v>48486</v>
      </c>
      <c r="B52" s="225" t="s">
        <v>84</v>
      </c>
      <c r="C52" s="225" t="s">
        <v>81</v>
      </c>
      <c r="D52" s="226">
        <v>38.366666666666667</v>
      </c>
      <c r="E52" s="227">
        <v>166.66666666666666</v>
      </c>
      <c r="F52" s="227">
        <v>126.66666666666667</v>
      </c>
      <c r="G52" s="227">
        <v>115.66666666666667</v>
      </c>
      <c r="H52" s="227">
        <v>95.333333333333329</v>
      </c>
      <c r="I52" s="227">
        <v>69.333333333333329</v>
      </c>
      <c r="J52" s="227">
        <v>59</v>
      </c>
      <c r="K52" s="227">
        <v>41.666666666666664</v>
      </c>
      <c r="L52" s="225">
        <v>34</v>
      </c>
      <c r="M52" s="225">
        <v>41.8</v>
      </c>
      <c r="O52" s="4">
        <f t="shared" si="13"/>
        <v>1</v>
      </c>
      <c r="P52" s="4">
        <f t="shared" si="13"/>
        <v>1</v>
      </c>
      <c r="Q52" s="4">
        <f t="shared" si="13"/>
        <v>1</v>
      </c>
      <c r="R52" s="4">
        <f t="shared" si="13"/>
        <v>1</v>
      </c>
      <c r="S52" s="4">
        <f t="shared" si="13"/>
        <v>1</v>
      </c>
      <c r="T52" s="4">
        <f t="shared" si="13"/>
        <v>1</v>
      </c>
      <c r="V52" s="230">
        <f t="shared" si="6"/>
        <v>0.17399999999999999</v>
      </c>
      <c r="W52" s="230">
        <f t="shared" si="7"/>
        <v>0.13300000000000001</v>
      </c>
      <c r="X52" s="230">
        <f t="shared" si="8"/>
        <v>0.121</v>
      </c>
      <c r="Y52" s="230">
        <f t="shared" si="9"/>
        <v>0.1</v>
      </c>
      <c r="Z52" s="230">
        <f t="shared" si="10"/>
        <v>7.2999999999999995E-2</v>
      </c>
      <c r="AA52" s="230">
        <f t="shared" si="11"/>
        <v>6.2E-2</v>
      </c>
      <c r="AB52" s="230">
        <f t="shared" si="12"/>
        <v>4.3999999999999997E-2</v>
      </c>
      <c r="AD52" s="4">
        <f t="shared" si="14"/>
        <v>0</v>
      </c>
      <c r="AE52" s="4">
        <f t="shared" si="14"/>
        <v>0</v>
      </c>
      <c r="AF52" s="4">
        <f t="shared" si="14"/>
        <v>0</v>
      </c>
      <c r="AG52" s="4">
        <f t="shared" si="14"/>
        <v>0</v>
      </c>
      <c r="AH52" s="4">
        <f t="shared" si="14"/>
        <v>0</v>
      </c>
      <c r="AI52" s="4">
        <f t="shared" si="14"/>
        <v>0</v>
      </c>
      <c r="AK52" s="4">
        <f t="shared" si="2"/>
        <v>4.0999999999999981E-2</v>
      </c>
      <c r="AL52" s="234">
        <f t="shared" si="3"/>
        <v>-3.4389830508474606E-2</v>
      </c>
      <c r="AM52" s="234">
        <f t="shared" si="4"/>
        <v>-7.8491525423729336E-2</v>
      </c>
    </row>
    <row r="53" spans="1:39" x14ac:dyDescent="0.3">
      <c r="A53" s="225">
        <v>48000</v>
      </c>
      <c r="B53" s="225" t="s">
        <v>84</v>
      </c>
      <c r="C53" s="225" t="s">
        <v>83</v>
      </c>
      <c r="D53" s="226">
        <v>38.833333333333329</v>
      </c>
      <c r="E53" s="227">
        <v>174.33333333333334</v>
      </c>
      <c r="F53" s="227">
        <v>122</v>
      </c>
      <c r="G53" s="227">
        <v>105.66666666666667</v>
      </c>
      <c r="H53" s="227">
        <v>77</v>
      </c>
      <c r="I53" s="227">
        <v>48.333333333333336</v>
      </c>
      <c r="J53" s="227">
        <v>40</v>
      </c>
      <c r="K53" s="227">
        <v>26</v>
      </c>
      <c r="L53" s="225">
        <v>34</v>
      </c>
      <c r="M53" s="225">
        <v>43.1</v>
      </c>
      <c r="O53" s="4">
        <f t="shared" si="13"/>
        <v>1</v>
      </c>
      <c r="P53" s="4">
        <f t="shared" si="13"/>
        <v>1</v>
      </c>
      <c r="Q53" s="4">
        <f t="shared" si="13"/>
        <v>1</v>
      </c>
      <c r="R53" s="4">
        <f t="shared" si="13"/>
        <v>1</v>
      </c>
      <c r="S53" s="4">
        <f t="shared" si="13"/>
        <v>1</v>
      </c>
      <c r="T53" s="4">
        <f t="shared" si="13"/>
        <v>1</v>
      </c>
      <c r="V53" s="230">
        <f t="shared" si="6"/>
        <v>0.18</v>
      </c>
      <c r="W53" s="230">
        <f t="shared" si="7"/>
        <v>0.126</v>
      </c>
      <c r="X53" s="230">
        <f t="shared" si="8"/>
        <v>0.109</v>
      </c>
      <c r="Y53" s="230">
        <f t="shared" si="9"/>
        <v>0.08</v>
      </c>
      <c r="Z53" s="230">
        <f t="shared" si="10"/>
        <v>0.05</v>
      </c>
      <c r="AA53" s="230">
        <f t="shared" si="11"/>
        <v>4.2000000000000003E-2</v>
      </c>
      <c r="AB53" s="230">
        <f t="shared" si="12"/>
        <v>2.7E-2</v>
      </c>
      <c r="AD53" s="4">
        <f t="shared" si="14"/>
        <v>0</v>
      </c>
      <c r="AE53" s="4">
        <f t="shared" si="14"/>
        <v>0</v>
      </c>
      <c r="AF53" s="4">
        <f t="shared" si="14"/>
        <v>0</v>
      </c>
      <c r="AG53" s="4">
        <f t="shared" si="14"/>
        <v>0</v>
      </c>
      <c r="AH53" s="4">
        <f t="shared" si="14"/>
        <v>0</v>
      </c>
      <c r="AI53" s="4">
        <f t="shared" si="14"/>
        <v>0</v>
      </c>
      <c r="AK53" s="4">
        <f t="shared" si="2"/>
        <v>5.3999999999999992E-2</v>
      </c>
      <c r="AL53" s="234">
        <f t="shared" si="3"/>
        <v>-2.1389830508474594E-2</v>
      </c>
      <c r="AM53" s="234">
        <f t="shared" si="4"/>
        <v>-9.988135593220393E-2</v>
      </c>
    </row>
    <row r="54" spans="1:39" x14ac:dyDescent="0.3">
      <c r="A54" s="225">
        <v>47400</v>
      </c>
      <c r="B54" s="225" t="s">
        <v>84</v>
      </c>
      <c r="C54" s="225" t="s">
        <v>83</v>
      </c>
      <c r="D54" s="226">
        <v>39.4</v>
      </c>
      <c r="E54" s="227">
        <v>190.66666666666666</v>
      </c>
      <c r="F54" s="227">
        <v>143</v>
      </c>
      <c r="G54" s="227">
        <v>127</v>
      </c>
      <c r="H54" s="227">
        <v>99</v>
      </c>
      <c r="I54" s="227">
        <v>60</v>
      </c>
      <c r="J54" s="227">
        <v>49</v>
      </c>
      <c r="K54" s="227">
        <v>31.333333333333332</v>
      </c>
      <c r="L54" s="225">
        <v>34.1</v>
      </c>
      <c r="M54" s="225">
        <v>42.6</v>
      </c>
      <c r="O54" s="4">
        <f t="shared" si="13"/>
        <v>1</v>
      </c>
      <c r="P54" s="4">
        <f t="shared" si="13"/>
        <v>1</v>
      </c>
      <c r="Q54" s="4">
        <f t="shared" si="13"/>
        <v>1</v>
      </c>
      <c r="R54" s="4">
        <f t="shared" si="13"/>
        <v>1</v>
      </c>
      <c r="S54" s="4">
        <f t="shared" si="13"/>
        <v>1</v>
      </c>
      <c r="T54" s="4">
        <f t="shared" si="13"/>
        <v>1</v>
      </c>
      <c r="V54" s="230">
        <f t="shared" si="6"/>
        <v>0.19400000000000001</v>
      </c>
      <c r="W54" s="230">
        <f t="shared" si="7"/>
        <v>0.14599999999999999</v>
      </c>
      <c r="X54" s="230">
        <f t="shared" si="8"/>
        <v>0.129</v>
      </c>
      <c r="Y54" s="230">
        <f t="shared" si="9"/>
        <v>0.10100000000000001</v>
      </c>
      <c r="Z54" s="230">
        <f t="shared" si="10"/>
        <v>6.0999999999999999E-2</v>
      </c>
      <c r="AA54" s="230">
        <f t="shared" si="11"/>
        <v>0.05</v>
      </c>
      <c r="AB54" s="230">
        <f t="shared" si="12"/>
        <v>3.2000000000000001E-2</v>
      </c>
      <c r="AD54" s="4">
        <f t="shared" si="14"/>
        <v>0</v>
      </c>
      <c r="AE54" s="4">
        <f t="shared" si="14"/>
        <v>0</v>
      </c>
      <c r="AF54" s="4">
        <f t="shared" si="14"/>
        <v>0</v>
      </c>
      <c r="AG54" s="4">
        <f t="shared" si="14"/>
        <v>0</v>
      </c>
      <c r="AH54" s="4">
        <f t="shared" si="14"/>
        <v>0</v>
      </c>
      <c r="AI54" s="4">
        <f t="shared" si="14"/>
        <v>0</v>
      </c>
      <c r="AK54" s="4">
        <f t="shared" si="2"/>
        <v>4.8000000000000015E-2</v>
      </c>
      <c r="AL54" s="234">
        <f t="shared" si="3"/>
        <v>-2.7389830508474572E-2</v>
      </c>
      <c r="AM54" s="234">
        <f t="shared" si="4"/>
        <v>-0.1272711864406785</v>
      </c>
    </row>
    <row r="55" spans="1:39" x14ac:dyDescent="0.3">
      <c r="A55" s="225">
        <v>44100</v>
      </c>
      <c r="B55" s="225" t="s">
        <v>84</v>
      </c>
      <c r="C55" s="225" t="s">
        <v>81</v>
      </c>
      <c r="D55" s="226">
        <v>38.666666666666664</v>
      </c>
      <c r="E55" s="227">
        <v>312</v>
      </c>
      <c r="F55" s="227">
        <v>238.33333333333334</v>
      </c>
      <c r="G55" s="227">
        <v>221</v>
      </c>
      <c r="H55" s="227">
        <v>179.66666666666666</v>
      </c>
      <c r="I55" s="227">
        <v>130.66666666666666</v>
      </c>
      <c r="J55" s="227">
        <v>114.33333333333333</v>
      </c>
      <c r="K55" s="227">
        <v>86</v>
      </c>
      <c r="L55" s="225">
        <v>35</v>
      </c>
      <c r="M55" s="225">
        <v>41.9</v>
      </c>
      <c r="O55" s="4">
        <f t="shared" si="13"/>
        <v>1</v>
      </c>
      <c r="P55" s="4">
        <f t="shared" si="13"/>
        <v>1</v>
      </c>
      <c r="Q55" s="4">
        <f t="shared" si="13"/>
        <v>1</v>
      </c>
      <c r="R55" s="4">
        <f t="shared" si="13"/>
        <v>1</v>
      </c>
      <c r="S55" s="4">
        <f t="shared" si="13"/>
        <v>1</v>
      </c>
      <c r="T55" s="4">
        <f t="shared" si="13"/>
        <v>1</v>
      </c>
      <c r="V55" s="230">
        <f t="shared" si="6"/>
        <v>0.32300000000000001</v>
      </c>
      <c r="W55" s="230">
        <f t="shared" si="7"/>
        <v>0.247</v>
      </c>
      <c r="X55" s="230">
        <f t="shared" si="8"/>
        <v>0.22900000000000001</v>
      </c>
      <c r="Y55" s="230">
        <f t="shared" si="9"/>
        <v>0.186</v>
      </c>
      <c r="Z55" s="230">
        <f t="shared" si="10"/>
        <v>0.13600000000000001</v>
      </c>
      <c r="AA55" s="230">
        <f t="shared" si="11"/>
        <v>0.11899999999999999</v>
      </c>
      <c r="AB55" s="230">
        <f t="shared" si="12"/>
        <v>8.8999999999999996E-2</v>
      </c>
      <c r="AD55" s="4">
        <f t="shared" si="14"/>
        <v>0</v>
      </c>
      <c r="AE55" s="4">
        <f t="shared" si="14"/>
        <v>0</v>
      </c>
      <c r="AF55" s="4">
        <f t="shared" si="14"/>
        <v>0</v>
      </c>
      <c r="AG55" s="4">
        <f t="shared" si="14"/>
        <v>0</v>
      </c>
      <c r="AH55" s="4">
        <f t="shared" si="14"/>
        <v>0</v>
      </c>
      <c r="AI55" s="4">
        <f t="shared" si="14"/>
        <v>0</v>
      </c>
      <c r="AK55" s="4">
        <f t="shared" si="2"/>
        <v>7.6000000000000012E-2</v>
      </c>
      <c r="AL55" s="234">
        <f t="shared" si="3"/>
        <v>6.1016949152542521E-4</v>
      </c>
      <c r="AM55" s="234">
        <f t="shared" si="4"/>
        <v>-0.12666101694915308</v>
      </c>
    </row>
    <row r="56" spans="1:39" x14ac:dyDescent="0.3">
      <c r="A56" s="225">
        <v>43452</v>
      </c>
      <c r="B56" s="225" t="s">
        <v>84</v>
      </c>
      <c r="C56" s="225" t="s">
        <v>81</v>
      </c>
      <c r="D56" s="226">
        <v>39.333333333333329</v>
      </c>
      <c r="E56" s="227">
        <v>206.66666666666666</v>
      </c>
      <c r="F56" s="227">
        <v>158</v>
      </c>
      <c r="G56" s="227">
        <v>143</v>
      </c>
      <c r="H56" s="227">
        <v>114.66666666666667</v>
      </c>
      <c r="I56" s="227">
        <v>85.333333333333329</v>
      </c>
      <c r="J56" s="227">
        <v>75.666666666666671</v>
      </c>
      <c r="K56" s="227">
        <v>58.333333333333336</v>
      </c>
      <c r="L56" s="225">
        <v>34.5</v>
      </c>
      <c r="M56" s="225">
        <v>42.70000000000001</v>
      </c>
      <c r="O56" s="4">
        <f t="shared" si="13"/>
        <v>1</v>
      </c>
      <c r="P56" s="4">
        <f t="shared" si="13"/>
        <v>1</v>
      </c>
      <c r="Q56" s="4">
        <f t="shared" si="13"/>
        <v>1</v>
      </c>
      <c r="R56" s="4">
        <f t="shared" si="13"/>
        <v>1</v>
      </c>
      <c r="S56" s="4">
        <f t="shared" si="13"/>
        <v>1</v>
      </c>
      <c r="T56" s="4">
        <f t="shared" si="13"/>
        <v>1</v>
      </c>
      <c r="V56" s="230">
        <f t="shared" si="6"/>
        <v>0.21099999999999999</v>
      </c>
      <c r="W56" s="230">
        <f t="shared" si="7"/>
        <v>0.161</v>
      </c>
      <c r="X56" s="230">
        <f t="shared" si="8"/>
        <v>0.14599999999999999</v>
      </c>
      <c r="Y56" s="230">
        <f t="shared" si="9"/>
        <v>0.11700000000000001</v>
      </c>
      <c r="Z56" s="230">
        <f t="shared" si="10"/>
        <v>8.6999999999999994E-2</v>
      </c>
      <c r="AA56" s="230">
        <f t="shared" si="11"/>
        <v>7.6999999999999999E-2</v>
      </c>
      <c r="AB56" s="230">
        <f t="shared" si="12"/>
        <v>0.06</v>
      </c>
      <c r="AD56" s="4">
        <f t="shared" si="14"/>
        <v>0</v>
      </c>
      <c r="AE56" s="4">
        <f t="shared" si="14"/>
        <v>0</v>
      </c>
      <c r="AF56" s="4">
        <f t="shared" si="14"/>
        <v>0</v>
      </c>
      <c r="AG56" s="4">
        <f t="shared" si="14"/>
        <v>0</v>
      </c>
      <c r="AH56" s="4">
        <f t="shared" si="14"/>
        <v>0</v>
      </c>
      <c r="AI56" s="4">
        <f t="shared" si="14"/>
        <v>0</v>
      </c>
      <c r="AK56" s="4">
        <f t="shared" si="2"/>
        <v>4.9999999999999989E-2</v>
      </c>
      <c r="AL56" s="234">
        <f t="shared" si="3"/>
        <v>-2.5389830508474598E-2</v>
      </c>
      <c r="AM56" s="234">
        <f t="shared" si="4"/>
        <v>-0.15205084745762767</v>
      </c>
    </row>
    <row r="57" spans="1:39" x14ac:dyDescent="0.3">
      <c r="A57" s="225">
        <v>41000</v>
      </c>
      <c r="B57" s="225" t="s">
        <v>84</v>
      </c>
      <c r="C57" s="225" t="s">
        <v>83</v>
      </c>
      <c r="D57" s="226">
        <v>38.666666666666664</v>
      </c>
      <c r="E57" s="227">
        <v>261</v>
      </c>
      <c r="F57" s="227">
        <v>174.66666666666666</v>
      </c>
      <c r="G57" s="227">
        <v>145</v>
      </c>
      <c r="H57" s="227">
        <v>107</v>
      </c>
      <c r="I57" s="227">
        <v>77</v>
      </c>
      <c r="J57" s="227">
        <v>69</v>
      </c>
      <c r="K57" s="227">
        <v>53.333333333333336</v>
      </c>
      <c r="L57" s="225">
        <v>34.200000000000003</v>
      </c>
      <c r="M57" s="225">
        <v>42.4</v>
      </c>
      <c r="O57" s="4">
        <f t="shared" si="13"/>
        <v>1</v>
      </c>
      <c r="P57" s="4">
        <f t="shared" si="13"/>
        <v>1</v>
      </c>
      <c r="Q57" s="4">
        <f t="shared" si="13"/>
        <v>1</v>
      </c>
      <c r="R57" s="4">
        <f t="shared" si="13"/>
        <v>1</v>
      </c>
      <c r="S57" s="4">
        <f t="shared" si="13"/>
        <v>1</v>
      </c>
      <c r="T57" s="4">
        <f t="shared" si="13"/>
        <v>1</v>
      </c>
      <c r="V57" s="230">
        <f t="shared" si="6"/>
        <v>0.27</v>
      </c>
      <c r="W57" s="230">
        <f t="shared" si="7"/>
        <v>0.18099999999999999</v>
      </c>
      <c r="X57" s="230">
        <f t="shared" si="8"/>
        <v>0.15</v>
      </c>
      <c r="Y57" s="230">
        <f t="shared" si="9"/>
        <v>0.111</v>
      </c>
      <c r="Z57" s="230">
        <f t="shared" si="10"/>
        <v>0.08</v>
      </c>
      <c r="AA57" s="230">
        <f t="shared" si="11"/>
        <v>7.1999999999999995E-2</v>
      </c>
      <c r="AB57" s="230">
        <f t="shared" si="12"/>
        <v>5.6000000000000001E-2</v>
      </c>
      <c r="AD57" s="4">
        <f t="shared" si="14"/>
        <v>0</v>
      </c>
      <c r="AE57" s="4">
        <f t="shared" si="14"/>
        <v>0</v>
      </c>
      <c r="AF57" s="4">
        <f t="shared" si="14"/>
        <v>0</v>
      </c>
      <c r="AG57" s="4">
        <f t="shared" si="14"/>
        <v>0</v>
      </c>
      <c r="AH57" s="4">
        <f t="shared" si="14"/>
        <v>0</v>
      </c>
      <c r="AI57" s="4">
        <f t="shared" si="14"/>
        <v>0</v>
      </c>
      <c r="AK57" s="4">
        <f t="shared" si="2"/>
        <v>8.9000000000000024E-2</v>
      </c>
      <c r="AL57" s="234">
        <f t="shared" si="3"/>
        <v>1.3610169491525437E-2</v>
      </c>
      <c r="AM57" s="234">
        <f t="shared" si="4"/>
        <v>-0.13844067796610224</v>
      </c>
    </row>
    <row r="58" spans="1:39" x14ac:dyDescent="0.3">
      <c r="A58" s="225">
        <v>40494</v>
      </c>
      <c r="B58" s="225" t="s">
        <v>84</v>
      </c>
      <c r="C58" s="225" t="s">
        <v>83</v>
      </c>
      <c r="D58" s="226">
        <v>37.733333333333334</v>
      </c>
      <c r="E58" s="227">
        <v>404.33333333333331</v>
      </c>
      <c r="F58" s="227">
        <v>288.33333333333331</v>
      </c>
      <c r="G58" s="227">
        <v>255</v>
      </c>
      <c r="H58" s="227">
        <v>195.33333333333334</v>
      </c>
      <c r="I58" s="227">
        <v>134.33333333333334</v>
      </c>
      <c r="J58" s="227">
        <v>114</v>
      </c>
      <c r="K58" s="227">
        <v>73.666666666666671</v>
      </c>
      <c r="L58" s="225">
        <v>34.700000000000003</v>
      </c>
      <c r="M58" s="225">
        <v>42.9</v>
      </c>
      <c r="O58" s="4">
        <f t="shared" si="13"/>
        <v>1</v>
      </c>
      <c r="P58" s="4">
        <f t="shared" si="13"/>
        <v>1</v>
      </c>
      <c r="Q58" s="4">
        <f t="shared" si="13"/>
        <v>1</v>
      </c>
      <c r="R58" s="4">
        <f t="shared" si="13"/>
        <v>1</v>
      </c>
      <c r="S58" s="4">
        <f t="shared" si="13"/>
        <v>1</v>
      </c>
      <c r="T58" s="4">
        <f t="shared" si="13"/>
        <v>1</v>
      </c>
      <c r="V58" s="230">
        <f t="shared" si="6"/>
        <v>0.42899999999999999</v>
      </c>
      <c r="W58" s="230">
        <f t="shared" si="7"/>
        <v>0.30599999999999999</v>
      </c>
      <c r="X58" s="230">
        <f t="shared" si="8"/>
        <v>0.27100000000000002</v>
      </c>
      <c r="Y58" s="230">
        <f t="shared" si="9"/>
        <v>0.20799999999999999</v>
      </c>
      <c r="Z58" s="230">
        <f t="shared" si="10"/>
        <v>0.14299999999999999</v>
      </c>
      <c r="AA58" s="230">
        <f t="shared" si="11"/>
        <v>0.121</v>
      </c>
      <c r="AB58" s="230">
        <f t="shared" si="12"/>
        <v>7.9000000000000001E-2</v>
      </c>
      <c r="AD58" s="4">
        <f t="shared" si="14"/>
        <v>0</v>
      </c>
      <c r="AE58" s="4">
        <f t="shared" si="14"/>
        <v>0</v>
      </c>
      <c r="AF58" s="4">
        <f t="shared" si="14"/>
        <v>0</v>
      </c>
      <c r="AG58" s="4">
        <f t="shared" si="14"/>
        <v>0</v>
      </c>
      <c r="AH58" s="4">
        <f t="shared" si="14"/>
        <v>0</v>
      </c>
      <c r="AI58" s="4">
        <f t="shared" si="14"/>
        <v>0</v>
      </c>
      <c r="AK58" s="4">
        <f t="shared" si="2"/>
        <v>0.123</v>
      </c>
      <c r="AL58" s="234">
        <f t="shared" si="3"/>
        <v>4.7610169491525411E-2</v>
      </c>
      <c r="AM58" s="234">
        <f t="shared" si="4"/>
        <v>-9.0830508474576827E-2</v>
      </c>
    </row>
    <row r="59" spans="1:39" x14ac:dyDescent="0.3">
      <c r="A59" s="225">
        <v>39964</v>
      </c>
      <c r="B59" s="225" t="s">
        <v>84</v>
      </c>
      <c r="C59" s="225" t="s">
        <v>81</v>
      </c>
      <c r="D59" s="226">
        <v>39.43333333333333</v>
      </c>
      <c r="E59" s="227">
        <v>255.66666666666666</v>
      </c>
      <c r="F59" s="227">
        <v>184</v>
      </c>
      <c r="G59" s="227">
        <v>164</v>
      </c>
      <c r="H59" s="227">
        <v>128.66666666666666</v>
      </c>
      <c r="I59" s="227">
        <v>89</v>
      </c>
      <c r="J59" s="227">
        <v>77.666666666666671</v>
      </c>
      <c r="K59" s="227">
        <v>58.666666666666664</v>
      </c>
      <c r="L59" s="225">
        <v>34.700000000000003</v>
      </c>
      <c r="M59" s="225">
        <v>42.79999999999999</v>
      </c>
      <c r="O59" s="4">
        <f t="shared" si="13"/>
        <v>1</v>
      </c>
      <c r="P59" s="4">
        <f t="shared" si="13"/>
        <v>1</v>
      </c>
      <c r="Q59" s="4">
        <f t="shared" si="13"/>
        <v>1</v>
      </c>
      <c r="R59" s="4">
        <f t="shared" si="13"/>
        <v>1</v>
      </c>
      <c r="S59" s="4">
        <f t="shared" si="13"/>
        <v>1</v>
      </c>
      <c r="T59" s="4">
        <f t="shared" si="13"/>
        <v>1</v>
      </c>
      <c r="V59" s="230">
        <f t="shared" si="6"/>
        <v>0.26</v>
      </c>
      <c r="W59" s="230">
        <f t="shared" si="7"/>
        <v>0.187</v>
      </c>
      <c r="X59" s="230">
        <f t="shared" si="8"/>
        <v>0.16700000000000001</v>
      </c>
      <c r="Y59" s="230">
        <f t="shared" si="9"/>
        <v>0.13100000000000001</v>
      </c>
      <c r="Z59" s="230">
        <f t="shared" si="10"/>
        <v>9.0999999999999998E-2</v>
      </c>
      <c r="AA59" s="230">
        <f t="shared" si="11"/>
        <v>7.9000000000000001E-2</v>
      </c>
      <c r="AB59" s="230">
        <f t="shared" si="12"/>
        <v>0.06</v>
      </c>
      <c r="AD59" s="4">
        <f t="shared" si="14"/>
        <v>0</v>
      </c>
      <c r="AE59" s="4">
        <f t="shared" si="14"/>
        <v>0</v>
      </c>
      <c r="AF59" s="4">
        <f t="shared" si="14"/>
        <v>0</v>
      </c>
      <c r="AG59" s="4">
        <f t="shared" si="14"/>
        <v>0</v>
      </c>
      <c r="AH59" s="4">
        <f t="shared" si="14"/>
        <v>0</v>
      </c>
      <c r="AI59" s="4">
        <f t="shared" si="14"/>
        <v>0</v>
      </c>
      <c r="AK59" s="4">
        <f t="shared" si="2"/>
        <v>7.3000000000000009E-2</v>
      </c>
      <c r="AL59" s="234">
        <f t="shared" si="3"/>
        <v>-2.3898305084745775E-3</v>
      </c>
      <c r="AM59" s="234">
        <f t="shared" si="4"/>
        <v>-9.3220338983051404E-2</v>
      </c>
    </row>
    <row r="60" spans="1:39" x14ac:dyDescent="0.3">
      <c r="A60" s="225">
        <v>39485</v>
      </c>
      <c r="B60" s="225" t="s">
        <v>84</v>
      </c>
      <c r="C60" s="225" t="s">
        <v>81</v>
      </c>
      <c r="D60" s="226">
        <v>38.166666666666664</v>
      </c>
      <c r="E60" s="227">
        <v>432.66666666666669</v>
      </c>
      <c r="F60" s="227">
        <v>307.66666666666669</v>
      </c>
      <c r="G60" s="227">
        <v>266.33333333333331</v>
      </c>
      <c r="H60" s="227">
        <v>196.33333333333334</v>
      </c>
      <c r="I60" s="227">
        <v>125</v>
      </c>
      <c r="J60" s="227">
        <v>105.33333333333333</v>
      </c>
      <c r="K60" s="227">
        <v>72.666666666666671</v>
      </c>
      <c r="L60" s="225">
        <v>34.5</v>
      </c>
      <c r="M60" s="225">
        <v>42.70000000000001</v>
      </c>
      <c r="O60" s="4">
        <f t="shared" si="13"/>
        <v>1</v>
      </c>
      <c r="P60" s="4">
        <f t="shared" si="13"/>
        <v>1</v>
      </c>
      <c r="Q60" s="4">
        <f t="shared" si="13"/>
        <v>1</v>
      </c>
      <c r="R60" s="4">
        <f t="shared" si="13"/>
        <v>1</v>
      </c>
      <c r="S60" s="4">
        <f t="shared" si="13"/>
        <v>1</v>
      </c>
      <c r="T60" s="4">
        <f t="shared" si="13"/>
        <v>1</v>
      </c>
      <c r="V60" s="230">
        <f t="shared" si="6"/>
        <v>0.45400000000000001</v>
      </c>
      <c r="W60" s="230">
        <f t="shared" si="7"/>
        <v>0.32300000000000001</v>
      </c>
      <c r="X60" s="230">
        <f t="shared" si="8"/>
        <v>0.28000000000000003</v>
      </c>
      <c r="Y60" s="230">
        <f t="shared" si="9"/>
        <v>0.20599999999999999</v>
      </c>
      <c r="Z60" s="230">
        <f t="shared" si="10"/>
        <v>0.13200000000000001</v>
      </c>
      <c r="AA60" s="230">
        <f t="shared" si="11"/>
        <v>0.111</v>
      </c>
      <c r="AB60" s="230">
        <f t="shared" si="12"/>
        <v>7.6999999999999999E-2</v>
      </c>
      <c r="AD60" s="4">
        <f t="shared" si="14"/>
        <v>0</v>
      </c>
      <c r="AE60" s="4">
        <f t="shared" si="14"/>
        <v>0</v>
      </c>
      <c r="AF60" s="4">
        <f t="shared" si="14"/>
        <v>0</v>
      </c>
      <c r="AG60" s="4">
        <f t="shared" si="14"/>
        <v>0</v>
      </c>
      <c r="AH60" s="4">
        <f t="shared" si="14"/>
        <v>0</v>
      </c>
      <c r="AI60" s="4">
        <f t="shared" si="14"/>
        <v>0</v>
      </c>
      <c r="AK60" s="4">
        <f t="shared" si="2"/>
        <v>0.13100000000000001</v>
      </c>
      <c r="AL60" s="234">
        <f t="shared" si="3"/>
        <v>5.5610169491525419E-2</v>
      </c>
      <c r="AM60" s="234">
        <f t="shared" si="4"/>
        <v>-3.7610169491525985E-2</v>
      </c>
    </row>
    <row r="61" spans="1:39" x14ac:dyDescent="0.3">
      <c r="A61" s="225">
        <v>39226</v>
      </c>
      <c r="B61" s="225" t="s">
        <v>84</v>
      </c>
      <c r="C61" s="225" t="s">
        <v>81</v>
      </c>
      <c r="D61" s="226">
        <v>38.433333333333337</v>
      </c>
      <c r="E61" s="227">
        <v>373</v>
      </c>
      <c r="F61" s="227">
        <v>264.66666666666669</v>
      </c>
      <c r="G61" s="227">
        <v>230</v>
      </c>
      <c r="H61" s="227">
        <v>168</v>
      </c>
      <c r="I61" s="227">
        <v>99.666666666666671</v>
      </c>
      <c r="J61" s="227">
        <v>81</v>
      </c>
      <c r="K61" s="227">
        <v>53</v>
      </c>
      <c r="L61" s="225">
        <v>34.9</v>
      </c>
      <c r="M61" s="225">
        <v>42.1</v>
      </c>
      <c r="O61" s="4">
        <f t="shared" si="13"/>
        <v>1</v>
      </c>
      <c r="P61" s="4">
        <f t="shared" si="13"/>
        <v>1</v>
      </c>
      <c r="Q61" s="4">
        <f t="shared" si="13"/>
        <v>1</v>
      </c>
      <c r="R61" s="4">
        <f t="shared" ref="R61:T61" si="15">IF(H61&gt;I61,1,0)</f>
        <v>1</v>
      </c>
      <c r="S61" s="4">
        <f t="shared" si="15"/>
        <v>1</v>
      </c>
      <c r="T61" s="4">
        <f t="shared" si="15"/>
        <v>1</v>
      </c>
      <c r="V61" s="230">
        <f t="shared" si="6"/>
        <v>0.38900000000000001</v>
      </c>
      <c r="W61" s="230">
        <f t="shared" si="7"/>
        <v>0.27600000000000002</v>
      </c>
      <c r="X61" s="230">
        <f t="shared" si="8"/>
        <v>0.24</v>
      </c>
      <c r="Y61" s="230">
        <f t="shared" si="9"/>
        <v>0.17499999999999999</v>
      </c>
      <c r="Z61" s="230">
        <f t="shared" si="10"/>
        <v>0.104</v>
      </c>
      <c r="AA61" s="230">
        <f t="shared" si="11"/>
        <v>8.5000000000000006E-2</v>
      </c>
      <c r="AB61" s="230">
        <f t="shared" si="12"/>
        <v>5.6000000000000001E-2</v>
      </c>
      <c r="AD61" s="4">
        <f t="shared" si="14"/>
        <v>0</v>
      </c>
      <c r="AE61" s="4">
        <f t="shared" si="14"/>
        <v>0</v>
      </c>
      <c r="AF61" s="4">
        <f t="shared" si="14"/>
        <v>0</v>
      </c>
      <c r="AG61" s="4">
        <f t="shared" ref="AG61:AI61" si="16">IF(Y61&gt;Z61,0,1)</f>
        <v>0</v>
      </c>
      <c r="AH61" s="4">
        <f t="shared" si="16"/>
        <v>0</v>
      </c>
      <c r="AI61" s="4">
        <f t="shared" si="16"/>
        <v>0</v>
      </c>
      <c r="AK61" s="4">
        <f t="shared" si="2"/>
        <v>0.11299999999999999</v>
      </c>
      <c r="AL61" s="234">
        <f t="shared" si="3"/>
        <v>3.7610169491525403E-2</v>
      </c>
      <c r="AM61" s="234">
        <f t="shared" si="4"/>
        <v>-5.8286708792820718E-16</v>
      </c>
    </row>
    <row r="63" spans="1:39" x14ac:dyDescent="0.3">
      <c r="AK63" s="233">
        <f>AVERAGE(AK3:AK61)</f>
        <v>7.5389830508474587E-2</v>
      </c>
    </row>
  </sheetData>
  <mergeCells count="3">
    <mergeCell ref="A1:M1"/>
    <mergeCell ref="V1:AB1"/>
    <mergeCell ref="AZ4:BC4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03C14-0CBF-4C31-852C-FA2E5E7596CB}">
  <dimension ref="A1:AB60"/>
  <sheetViews>
    <sheetView topLeftCell="AA1" workbookViewId="0">
      <selection activeCell="L9" sqref="L9"/>
    </sheetView>
  </sheetViews>
  <sheetFormatPr defaultRowHeight="14.4" x14ac:dyDescent="0.3"/>
  <cols>
    <col min="1" max="1" width="7.88671875" bestFit="1" customWidth="1"/>
    <col min="2" max="2" width="13.21875" bestFit="1" customWidth="1"/>
    <col min="3" max="10" width="16" bestFit="1" customWidth="1"/>
    <col min="11" max="17" width="7.88671875" bestFit="1" customWidth="1"/>
    <col min="18" max="18" width="20.33203125" bestFit="1" customWidth="1"/>
    <col min="19" max="19" width="21.44140625" bestFit="1" customWidth="1"/>
    <col min="20" max="20" width="10.5546875" bestFit="1" customWidth="1"/>
    <col min="21" max="21" width="11.5546875" bestFit="1" customWidth="1"/>
    <col min="22" max="22" width="12" bestFit="1" customWidth="1"/>
    <col min="23" max="23" width="23.5546875" bestFit="1" customWidth="1"/>
    <col min="24" max="24" width="23.44140625" bestFit="1" customWidth="1"/>
    <col min="25" max="25" width="24.5546875" bestFit="1" customWidth="1"/>
    <col min="26" max="26" width="24.44140625" bestFit="1" customWidth="1"/>
    <col min="27" max="27" width="25" bestFit="1" customWidth="1"/>
    <col min="28" max="28" width="24.88671875" bestFit="1" customWidth="1"/>
  </cols>
  <sheetData>
    <row r="1" spans="1:28" x14ac:dyDescent="0.3">
      <c r="A1" t="s">
        <v>145</v>
      </c>
      <c r="B1" t="s">
        <v>146</v>
      </c>
      <c r="C1" t="s">
        <v>147</v>
      </c>
      <c r="D1" t="s">
        <v>148</v>
      </c>
      <c r="E1" t="s">
        <v>149</v>
      </c>
      <c r="F1" t="s">
        <v>150</v>
      </c>
      <c r="G1" t="s">
        <v>151</v>
      </c>
      <c r="H1" t="s">
        <v>152</v>
      </c>
      <c r="I1" t="s">
        <v>153</v>
      </c>
      <c r="J1" t="s">
        <v>154</v>
      </c>
      <c r="K1" t="s">
        <v>155</v>
      </c>
      <c r="L1" t="s">
        <v>156</v>
      </c>
      <c r="M1" t="s">
        <v>157</v>
      </c>
      <c r="N1" t="s">
        <v>158</v>
      </c>
      <c r="O1" t="s">
        <v>159</v>
      </c>
      <c r="P1" t="s">
        <v>160</v>
      </c>
      <c r="Q1" t="s">
        <v>161</v>
      </c>
      <c r="R1" t="s">
        <v>162</v>
      </c>
      <c r="S1" t="s">
        <v>163</v>
      </c>
      <c r="T1" t="s">
        <v>164</v>
      </c>
      <c r="U1" t="s">
        <v>165</v>
      </c>
      <c r="V1" t="s">
        <v>166</v>
      </c>
      <c r="W1" t="s">
        <v>167</v>
      </c>
      <c r="X1" t="s">
        <v>168</v>
      </c>
      <c r="Y1" t="s">
        <v>169</v>
      </c>
      <c r="Z1" t="s">
        <v>170</v>
      </c>
      <c r="AA1" t="s">
        <v>171</v>
      </c>
      <c r="AB1" t="s">
        <v>172</v>
      </c>
    </row>
    <row r="2" spans="1:28" x14ac:dyDescent="0.3">
      <c r="A2">
        <f>'Raw data_RHS'!D3*1000</f>
        <v>38833.333333333336</v>
      </c>
      <c r="B2">
        <v>0.56000000000000005</v>
      </c>
      <c r="C2">
        <v>7</v>
      </c>
      <c r="D2">
        <v>0</v>
      </c>
      <c r="E2">
        <v>300</v>
      </c>
      <c r="F2">
        <v>600</v>
      </c>
      <c r="G2">
        <v>900</v>
      </c>
      <c r="H2">
        <v>1200</v>
      </c>
      <c r="I2">
        <v>1500</v>
      </c>
      <c r="J2">
        <v>1800</v>
      </c>
      <c r="K2">
        <v>0.32</v>
      </c>
      <c r="L2">
        <v>0.224</v>
      </c>
      <c r="M2">
        <v>0.18099999999999999</v>
      </c>
      <c r="N2">
        <v>0.124</v>
      </c>
      <c r="O2">
        <v>7.1999999999999995E-2</v>
      </c>
      <c r="P2">
        <v>5.9000000000000004E-2</v>
      </c>
      <c r="Q2">
        <v>3.2000000000000001E-2</v>
      </c>
      <c r="R2">
        <v>100</v>
      </c>
      <c r="S2">
        <v>430</v>
      </c>
      <c r="T2">
        <v>0.35</v>
      </c>
      <c r="U2">
        <v>0.35</v>
      </c>
      <c r="V2">
        <v>0.35</v>
      </c>
      <c r="W2" s="1">
        <v>400</v>
      </c>
      <c r="X2" s="1">
        <v>3000</v>
      </c>
      <c r="Y2" s="1">
        <v>100</v>
      </c>
      <c r="Z2" s="1">
        <v>900</v>
      </c>
      <c r="AA2" s="1">
        <v>20</v>
      </c>
      <c r="AB2" s="1">
        <v>250</v>
      </c>
    </row>
    <row r="3" spans="1:28" x14ac:dyDescent="0.3">
      <c r="A3">
        <f>'Raw data_RHS'!D4*1000</f>
        <v>39066.666666666672</v>
      </c>
      <c r="B3">
        <v>0.56000000000000005</v>
      </c>
      <c r="C3">
        <v>7</v>
      </c>
      <c r="D3">
        <v>0</v>
      </c>
      <c r="E3">
        <v>300</v>
      </c>
      <c r="F3">
        <v>600</v>
      </c>
      <c r="G3">
        <v>900</v>
      </c>
      <c r="H3">
        <v>1200</v>
      </c>
      <c r="I3">
        <v>1500</v>
      </c>
      <c r="J3">
        <v>1800</v>
      </c>
      <c r="K3">
        <v>0.3</v>
      </c>
      <c r="L3">
        <v>0.223</v>
      </c>
      <c r="M3">
        <v>0.191</v>
      </c>
      <c r="N3">
        <v>0.13900000000000001</v>
      </c>
      <c r="O3">
        <v>7.9000000000000001E-2</v>
      </c>
      <c r="P3">
        <v>6.3E-2</v>
      </c>
      <c r="Q3">
        <v>0.04</v>
      </c>
      <c r="R3">
        <v>100</v>
      </c>
      <c r="S3">
        <v>430</v>
      </c>
      <c r="T3">
        <v>0.35</v>
      </c>
      <c r="U3">
        <v>0.35</v>
      </c>
      <c r="V3">
        <v>0.35</v>
      </c>
      <c r="W3" s="1">
        <v>400</v>
      </c>
      <c r="X3" s="1">
        <v>3000</v>
      </c>
      <c r="Y3" s="1">
        <v>100</v>
      </c>
      <c r="Z3" s="1">
        <v>900</v>
      </c>
      <c r="AA3" s="1">
        <v>20</v>
      </c>
      <c r="AB3" s="1">
        <v>250</v>
      </c>
    </row>
    <row r="4" spans="1:28" x14ac:dyDescent="0.3">
      <c r="A4">
        <f>'Raw data_RHS'!D5*1000</f>
        <v>39766.666666666664</v>
      </c>
      <c r="B4">
        <v>0.56000000000000005</v>
      </c>
      <c r="C4">
        <v>7</v>
      </c>
      <c r="D4">
        <v>0</v>
      </c>
      <c r="E4">
        <v>300</v>
      </c>
      <c r="F4">
        <v>600</v>
      </c>
      <c r="G4">
        <v>900</v>
      </c>
      <c r="H4">
        <v>1200</v>
      </c>
      <c r="I4">
        <v>1500</v>
      </c>
      <c r="J4">
        <v>1800</v>
      </c>
      <c r="K4">
        <v>0.14299999999999999</v>
      </c>
      <c r="L4">
        <v>0.1</v>
      </c>
      <c r="M4">
        <v>8.3000000000000004E-2</v>
      </c>
      <c r="N4">
        <v>0.06</v>
      </c>
      <c r="O4">
        <v>0.04</v>
      </c>
      <c r="P4">
        <v>3.5000000000000003E-2</v>
      </c>
      <c r="Q4">
        <v>2.7E-2</v>
      </c>
      <c r="R4">
        <v>100</v>
      </c>
      <c r="S4">
        <v>430</v>
      </c>
      <c r="T4">
        <v>0.35</v>
      </c>
      <c r="U4">
        <v>0.35</v>
      </c>
      <c r="V4">
        <v>0.35</v>
      </c>
      <c r="W4" s="1">
        <v>400</v>
      </c>
      <c r="X4" s="1">
        <v>3000</v>
      </c>
      <c r="Y4" s="1">
        <v>100</v>
      </c>
      <c r="Z4" s="1">
        <v>900</v>
      </c>
      <c r="AA4" s="1">
        <v>20</v>
      </c>
      <c r="AB4" s="1">
        <v>250</v>
      </c>
    </row>
    <row r="5" spans="1:28" x14ac:dyDescent="0.3">
      <c r="A5">
        <f>'Raw data_RHS'!D6*1000</f>
        <v>39033.333333333336</v>
      </c>
      <c r="B5">
        <v>0.56000000000000005</v>
      </c>
      <c r="C5">
        <v>7</v>
      </c>
      <c r="D5">
        <v>0</v>
      </c>
      <c r="E5">
        <v>300</v>
      </c>
      <c r="F5">
        <v>600</v>
      </c>
      <c r="G5">
        <v>900</v>
      </c>
      <c r="H5">
        <v>1200</v>
      </c>
      <c r="I5">
        <v>1500</v>
      </c>
      <c r="J5">
        <v>1800</v>
      </c>
      <c r="K5">
        <v>0.113</v>
      </c>
      <c r="L5">
        <v>7.2999999999999995E-2</v>
      </c>
      <c r="M5">
        <v>6.0999999999999999E-2</v>
      </c>
      <c r="N5">
        <v>4.3999999999999997E-2</v>
      </c>
      <c r="O5">
        <v>2.9000000000000001E-2</v>
      </c>
      <c r="P5">
        <v>2.5000000000000001E-2</v>
      </c>
      <c r="Q5">
        <v>1.9E-2</v>
      </c>
      <c r="R5">
        <v>100</v>
      </c>
      <c r="S5">
        <v>430</v>
      </c>
      <c r="T5">
        <v>0.35</v>
      </c>
      <c r="U5">
        <v>0.35</v>
      </c>
      <c r="V5">
        <v>0.35</v>
      </c>
      <c r="W5" s="1">
        <v>400</v>
      </c>
      <c r="X5" s="1">
        <v>3000</v>
      </c>
      <c r="Y5" s="1">
        <v>100</v>
      </c>
      <c r="Z5" s="1">
        <v>900</v>
      </c>
      <c r="AA5" s="1">
        <v>20</v>
      </c>
      <c r="AB5" s="1">
        <v>250</v>
      </c>
    </row>
    <row r="6" spans="1:28" x14ac:dyDescent="0.3">
      <c r="A6">
        <f>'Raw data_RHS'!D7*1000</f>
        <v>38166.666666666664</v>
      </c>
      <c r="B6">
        <v>0.56000000000000005</v>
      </c>
      <c r="C6">
        <v>7</v>
      </c>
      <c r="D6">
        <v>0</v>
      </c>
      <c r="E6">
        <v>300</v>
      </c>
      <c r="F6">
        <v>600</v>
      </c>
      <c r="G6">
        <v>900</v>
      </c>
      <c r="H6">
        <v>1200</v>
      </c>
      <c r="I6">
        <v>1500</v>
      </c>
      <c r="J6">
        <v>1800</v>
      </c>
      <c r="K6">
        <v>0.48099999999999998</v>
      </c>
      <c r="L6">
        <v>0.36499999999999999</v>
      </c>
      <c r="M6">
        <v>0.308</v>
      </c>
      <c r="N6">
        <v>0.214</v>
      </c>
      <c r="O6">
        <v>0.124</v>
      </c>
      <c r="P6">
        <v>9.7000000000000003E-2</v>
      </c>
      <c r="Q6">
        <v>5.5E-2</v>
      </c>
      <c r="R6">
        <v>100</v>
      </c>
      <c r="S6">
        <v>430</v>
      </c>
      <c r="T6">
        <v>0.35</v>
      </c>
      <c r="U6">
        <v>0.35</v>
      </c>
      <c r="V6">
        <v>0.35</v>
      </c>
      <c r="W6" s="1">
        <v>400</v>
      </c>
      <c r="X6" s="1">
        <v>3000</v>
      </c>
      <c r="Y6" s="1">
        <v>100</v>
      </c>
      <c r="Z6" s="1">
        <v>900</v>
      </c>
      <c r="AA6" s="1">
        <v>20</v>
      </c>
      <c r="AB6" s="1">
        <v>250</v>
      </c>
    </row>
    <row r="7" spans="1:28" x14ac:dyDescent="0.3">
      <c r="A7">
        <f>'Raw data_RHS'!D8*1000</f>
        <v>39433.333333333328</v>
      </c>
      <c r="B7">
        <v>0.56000000000000005</v>
      </c>
      <c r="C7">
        <v>7</v>
      </c>
      <c r="D7">
        <v>0</v>
      </c>
      <c r="E7">
        <v>300</v>
      </c>
      <c r="F7">
        <v>600</v>
      </c>
      <c r="G7">
        <v>900</v>
      </c>
      <c r="H7">
        <v>1200</v>
      </c>
      <c r="I7">
        <v>1500</v>
      </c>
      <c r="J7">
        <v>1800</v>
      </c>
      <c r="K7">
        <v>0.121</v>
      </c>
      <c r="L7">
        <v>9.0999999999999998E-2</v>
      </c>
      <c r="M7">
        <v>8.5000000000000006E-2</v>
      </c>
      <c r="N7">
        <v>7.0000000000000007E-2</v>
      </c>
      <c r="O7">
        <v>4.9000000000000002E-2</v>
      </c>
      <c r="P7">
        <v>0.04</v>
      </c>
      <c r="Q7">
        <v>3.3000000000000002E-2</v>
      </c>
      <c r="R7">
        <v>90</v>
      </c>
      <c r="S7">
        <v>430</v>
      </c>
      <c r="T7">
        <v>0.35</v>
      </c>
      <c r="U7">
        <v>0.35</v>
      </c>
      <c r="V7">
        <v>0.35</v>
      </c>
      <c r="W7" s="1">
        <v>400</v>
      </c>
      <c r="X7" s="1">
        <v>3000</v>
      </c>
      <c r="Y7" s="1">
        <v>100</v>
      </c>
      <c r="Z7" s="1">
        <v>900</v>
      </c>
      <c r="AA7" s="1">
        <v>20</v>
      </c>
      <c r="AB7" s="1">
        <v>250</v>
      </c>
    </row>
    <row r="8" spans="1:28" x14ac:dyDescent="0.3">
      <c r="A8">
        <f>'Raw data_RHS'!D9*1000</f>
        <v>38333.333333333336</v>
      </c>
      <c r="B8">
        <v>0.56000000000000005</v>
      </c>
      <c r="C8">
        <v>7</v>
      </c>
      <c r="D8">
        <v>0</v>
      </c>
      <c r="E8">
        <v>300</v>
      </c>
      <c r="F8">
        <v>600</v>
      </c>
      <c r="G8">
        <v>900</v>
      </c>
      <c r="H8">
        <v>1200</v>
      </c>
      <c r="I8">
        <v>1500</v>
      </c>
      <c r="J8">
        <v>1800</v>
      </c>
      <c r="K8">
        <v>0.47499999999999998</v>
      </c>
      <c r="L8">
        <v>0.35699999999999998</v>
      </c>
      <c r="M8">
        <v>0.307</v>
      </c>
      <c r="N8">
        <v>0.222</v>
      </c>
      <c r="O8">
        <v>0.129</v>
      </c>
      <c r="P8">
        <v>0.10200000000000001</v>
      </c>
      <c r="Q8">
        <v>6.6000000000000003E-2</v>
      </c>
      <c r="R8">
        <v>90</v>
      </c>
      <c r="S8">
        <v>430</v>
      </c>
      <c r="T8">
        <v>0.35</v>
      </c>
      <c r="U8">
        <v>0.35</v>
      </c>
      <c r="V8">
        <v>0.35</v>
      </c>
      <c r="W8" s="1">
        <v>400</v>
      </c>
      <c r="X8" s="1">
        <v>3000</v>
      </c>
      <c r="Y8" s="1">
        <v>100</v>
      </c>
      <c r="Z8" s="1">
        <v>900</v>
      </c>
      <c r="AA8" s="1">
        <v>20</v>
      </c>
      <c r="AB8" s="1">
        <v>250</v>
      </c>
    </row>
    <row r="9" spans="1:28" x14ac:dyDescent="0.3">
      <c r="A9">
        <f>'Raw data_RHS'!D10*1000</f>
        <v>40066.666666666672</v>
      </c>
      <c r="B9">
        <v>0.56000000000000005</v>
      </c>
      <c r="C9">
        <v>7</v>
      </c>
      <c r="D9">
        <v>0</v>
      </c>
      <c r="E9">
        <v>300</v>
      </c>
      <c r="F9">
        <v>600</v>
      </c>
      <c r="G9">
        <v>900</v>
      </c>
      <c r="H9">
        <v>1200</v>
      </c>
      <c r="I9">
        <v>1500</v>
      </c>
      <c r="J9">
        <v>1800</v>
      </c>
      <c r="K9">
        <v>0.105</v>
      </c>
      <c r="L9">
        <v>7.1000000000000008E-2</v>
      </c>
      <c r="M9">
        <v>0.06</v>
      </c>
      <c r="N9">
        <v>4.3000000000000003E-2</v>
      </c>
      <c r="O9">
        <v>2.8000000000000001E-2</v>
      </c>
      <c r="P9">
        <v>2.4E-2</v>
      </c>
      <c r="Q9">
        <v>1.8000000000000002E-2</v>
      </c>
      <c r="R9">
        <v>90</v>
      </c>
      <c r="S9">
        <v>430</v>
      </c>
      <c r="T9">
        <v>0.35</v>
      </c>
      <c r="U9">
        <v>0.35</v>
      </c>
      <c r="V9">
        <v>0.35</v>
      </c>
      <c r="W9" s="1">
        <v>400</v>
      </c>
      <c r="X9" s="1">
        <v>3000</v>
      </c>
      <c r="Y9" s="1">
        <v>100</v>
      </c>
      <c r="Z9" s="1">
        <v>900</v>
      </c>
      <c r="AA9" s="1">
        <v>20</v>
      </c>
      <c r="AB9" s="1">
        <v>250</v>
      </c>
    </row>
    <row r="10" spans="1:28" x14ac:dyDescent="0.3">
      <c r="A10">
        <f>'Raw data_RHS'!D11*1000</f>
        <v>39266.666666666664</v>
      </c>
      <c r="B10">
        <v>0.56000000000000005</v>
      </c>
      <c r="C10">
        <v>7</v>
      </c>
      <c r="D10">
        <v>0</v>
      </c>
      <c r="E10">
        <v>300</v>
      </c>
      <c r="F10">
        <v>600</v>
      </c>
      <c r="G10">
        <v>900</v>
      </c>
      <c r="H10">
        <v>1200</v>
      </c>
      <c r="I10">
        <v>1500</v>
      </c>
      <c r="J10">
        <v>1800</v>
      </c>
      <c r="K10">
        <v>0.32100000000000001</v>
      </c>
      <c r="L10">
        <v>0.24</v>
      </c>
      <c r="M10">
        <v>0.20699999999999999</v>
      </c>
      <c r="N10">
        <v>0.14499999999999999</v>
      </c>
      <c r="O10">
        <v>7.8E-2</v>
      </c>
      <c r="P10">
        <v>6.0999999999999999E-2</v>
      </c>
      <c r="Q10">
        <v>3.7999999999999999E-2</v>
      </c>
      <c r="R10">
        <v>90</v>
      </c>
      <c r="S10">
        <v>430</v>
      </c>
      <c r="T10">
        <v>0.35</v>
      </c>
      <c r="U10">
        <v>0.35</v>
      </c>
      <c r="V10">
        <v>0.35</v>
      </c>
      <c r="W10" s="1">
        <v>400</v>
      </c>
      <c r="X10" s="1">
        <v>3000</v>
      </c>
      <c r="Y10" s="1">
        <v>100</v>
      </c>
      <c r="Z10" s="1">
        <v>900</v>
      </c>
      <c r="AA10" s="1">
        <v>20</v>
      </c>
      <c r="AB10" s="1">
        <v>250</v>
      </c>
    </row>
    <row r="11" spans="1:28" x14ac:dyDescent="0.3">
      <c r="A11">
        <f>'Raw data_RHS'!D12*1000</f>
        <v>39600</v>
      </c>
      <c r="B11">
        <v>0.56000000000000005</v>
      </c>
      <c r="C11">
        <v>7</v>
      </c>
      <c r="D11">
        <v>0</v>
      </c>
      <c r="E11">
        <v>300</v>
      </c>
      <c r="F11">
        <v>600</v>
      </c>
      <c r="G11">
        <v>900</v>
      </c>
      <c r="H11">
        <v>1200</v>
      </c>
      <c r="I11">
        <v>1500</v>
      </c>
      <c r="J11">
        <v>1800</v>
      </c>
      <c r="K11">
        <v>0.15</v>
      </c>
      <c r="L11">
        <v>0.107</v>
      </c>
      <c r="M11">
        <v>9.0999999999999998E-2</v>
      </c>
      <c r="N11">
        <v>6.4000000000000001E-2</v>
      </c>
      <c r="O11">
        <v>3.6999999999999998E-2</v>
      </c>
      <c r="P11">
        <v>2.8000000000000001E-2</v>
      </c>
      <c r="Q11">
        <v>1.9E-2</v>
      </c>
      <c r="R11">
        <v>90</v>
      </c>
      <c r="S11">
        <v>430</v>
      </c>
      <c r="T11">
        <v>0.35</v>
      </c>
      <c r="U11">
        <v>0.35</v>
      </c>
      <c r="V11">
        <v>0.35</v>
      </c>
      <c r="W11" s="1">
        <v>400</v>
      </c>
      <c r="X11" s="1">
        <v>3000</v>
      </c>
      <c r="Y11" s="1">
        <v>100</v>
      </c>
      <c r="Z11" s="1">
        <v>900</v>
      </c>
      <c r="AA11" s="1">
        <v>20</v>
      </c>
      <c r="AB11" s="1">
        <v>250</v>
      </c>
    </row>
    <row r="12" spans="1:28" x14ac:dyDescent="0.3">
      <c r="A12">
        <f>'Raw data_RHS'!D13*1000</f>
        <v>37300.000000000007</v>
      </c>
      <c r="B12">
        <v>0.56000000000000005</v>
      </c>
      <c r="C12">
        <v>7</v>
      </c>
      <c r="D12">
        <v>0</v>
      </c>
      <c r="E12">
        <v>300</v>
      </c>
      <c r="F12">
        <v>600</v>
      </c>
      <c r="G12">
        <v>900</v>
      </c>
      <c r="H12">
        <v>1200</v>
      </c>
      <c r="I12">
        <v>1500</v>
      </c>
      <c r="J12">
        <v>1800</v>
      </c>
      <c r="K12">
        <v>0.79200000000000004</v>
      </c>
      <c r="L12">
        <v>0.52500000000000002</v>
      </c>
      <c r="M12">
        <v>0.39900000000000002</v>
      </c>
      <c r="N12">
        <v>0.255</v>
      </c>
      <c r="O12">
        <v>0.15</v>
      </c>
      <c r="P12">
        <v>0.123</v>
      </c>
      <c r="Q12">
        <v>8.1000000000000003E-2</v>
      </c>
      <c r="R12">
        <v>100</v>
      </c>
      <c r="S12">
        <v>430</v>
      </c>
      <c r="T12">
        <v>0.35</v>
      </c>
      <c r="U12">
        <v>0.35</v>
      </c>
      <c r="V12">
        <v>0.35</v>
      </c>
      <c r="W12" s="1">
        <v>400</v>
      </c>
      <c r="X12" s="1">
        <v>3000</v>
      </c>
      <c r="Y12" s="1">
        <v>100</v>
      </c>
      <c r="Z12" s="1">
        <v>900</v>
      </c>
      <c r="AA12" s="1">
        <v>20</v>
      </c>
      <c r="AB12" s="1">
        <v>250</v>
      </c>
    </row>
    <row r="13" spans="1:28" x14ac:dyDescent="0.3">
      <c r="A13">
        <f>'Raw data_RHS'!D14*1000</f>
        <v>39200</v>
      </c>
      <c r="B13">
        <v>0.56000000000000005</v>
      </c>
      <c r="C13">
        <v>7</v>
      </c>
      <c r="D13">
        <v>0</v>
      </c>
      <c r="E13">
        <v>300</v>
      </c>
      <c r="F13">
        <v>600</v>
      </c>
      <c r="G13">
        <v>900</v>
      </c>
      <c r="H13">
        <v>1200</v>
      </c>
      <c r="I13">
        <v>1500</v>
      </c>
      <c r="J13">
        <v>1800</v>
      </c>
      <c r="K13">
        <v>0.27600000000000002</v>
      </c>
      <c r="L13">
        <v>0.20899999999999999</v>
      </c>
      <c r="M13">
        <v>0.185</v>
      </c>
      <c r="N13">
        <v>0.14100000000000001</v>
      </c>
      <c r="O13">
        <v>7.9000000000000001E-2</v>
      </c>
      <c r="P13">
        <v>6.0999999999999999E-2</v>
      </c>
      <c r="Q13">
        <v>3.3000000000000002E-2</v>
      </c>
      <c r="R13">
        <v>100</v>
      </c>
      <c r="S13">
        <v>430</v>
      </c>
      <c r="T13">
        <v>0.35</v>
      </c>
      <c r="U13">
        <v>0.35</v>
      </c>
      <c r="V13">
        <v>0.35</v>
      </c>
      <c r="W13" s="1">
        <v>400</v>
      </c>
      <c r="X13" s="1">
        <v>3000</v>
      </c>
      <c r="Y13" s="1">
        <v>100</v>
      </c>
      <c r="Z13" s="1">
        <v>900</v>
      </c>
      <c r="AA13" s="1">
        <v>20</v>
      </c>
      <c r="AB13" s="1">
        <v>250</v>
      </c>
    </row>
    <row r="14" spans="1:28" x14ac:dyDescent="0.3">
      <c r="A14">
        <f>'Raw data_RHS'!D15*1000</f>
        <v>38166.666666666664</v>
      </c>
      <c r="B14">
        <v>0.56000000000000005</v>
      </c>
      <c r="C14">
        <v>7</v>
      </c>
      <c r="D14">
        <v>0</v>
      </c>
      <c r="E14">
        <v>300</v>
      </c>
      <c r="F14">
        <v>600</v>
      </c>
      <c r="G14">
        <v>900</v>
      </c>
      <c r="H14">
        <v>1200</v>
      </c>
      <c r="I14">
        <v>1500</v>
      </c>
      <c r="J14">
        <v>1800</v>
      </c>
      <c r="K14">
        <v>0.48399999999999999</v>
      </c>
      <c r="L14">
        <v>0.35599999999999998</v>
      </c>
      <c r="M14">
        <v>0.312</v>
      </c>
      <c r="N14">
        <v>0.22700000000000001</v>
      </c>
      <c r="O14">
        <v>0.14000000000000001</v>
      </c>
      <c r="P14">
        <v>0.112</v>
      </c>
      <c r="Q14">
        <v>6.8000000000000005E-2</v>
      </c>
      <c r="R14">
        <v>100</v>
      </c>
      <c r="S14">
        <v>430</v>
      </c>
      <c r="T14">
        <v>0.35</v>
      </c>
      <c r="U14">
        <v>0.35</v>
      </c>
      <c r="V14">
        <v>0.35</v>
      </c>
      <c r="W14" s="1">
        <v>400</v>
      </c>
      <c r="X14" s="1">
        <v>3000</v>
      </c>
      <c r="Y14" s="1">
        <v>100</v>
      </c>
      <c r="Z14" s="1">
        <v>900</v>
      </c>
      <c r="AA14" s="1">
        <v>20</v>
      </c>
      <c r="AB14" s="1">
        <v>250</v>
      </c>
    </row>
    <row r="15" spans="1:28" x14ac:dyDescent="0.3">
      <c r="A15">
        <f>'Raw data_RHS'!D16*1000</f>
        <v>39733.333333333328</v>
      </c>
      <c r="B15">
        <v>0.56000000000000005</v>
      </c>
      <c r="C15">
        <v>7</v>
      </c>
      <c r="D15">
        <v>0</v>
      </c>
      <c r="E15">
        <v>300</v>
      </c>
      <c r="F15">
        <v>600</v>
      </c>
      <c r="G15">
        <v>900</v>
      </c>
      <c r="H15">
        <v>1200</v>
      </c>
      <c r="I15">
        <v>1500</v>
      </c>
      <c r="J15">
        <v>1800</v>
      </c>
      <c r="K15">
        <v>0.16700000000000001</v>
      </c>
      <c r="L15">
        <v>0.124</v>
      </c>
      <c r="M15">
        <v>0.10200000000000001</v>
      </c>
      <c r="N15">
        <v>7.2999999999999995E-2</v>
      </c>
      <c r="O15">
        <v>4.3000000000000003E-2</v>
      </c>
      <c r="P15">
        <v>3.5000000000000003E-2</v>
      </c>
      <c r="Q15">
        <v>2.4E-2</v>
      </c>
      <c r="R15">
        <v>100</v>
      </c>
      <c r="S15">
        <v>430</v>
      </c>
      <c r="T15">
        <v>0.35</v>
      </c>
      <c r="U15">
        <v>0.35</v>
      </c>
      <c r="V15">
        <v>0.35</v>
      </c>
      <c r="W15" s="1">
        <v>400</v>
      </c>
      <c r="X15" s="1">
        <v>3000</v>
      </c>
      <c r="Y15" s="1">
        <v>100</v>
      </c>
      <c r="Z15" s="1">
        <v>900</v>
      </c>
      <c r="AA15" s="1">
        <v>20</v>
      </c>
      <c r="AB15" s="1">
        <v>250</v>
      </c>
    </row>
    <row r="16" spans="1:28" x14ac:dyDescent="0.3">
      <c r="A16">
        <f>'Raw data_RHS'!D17*1000</f>
        <v>39566.666666666664</v>
      </c>
      <c r="B16">
        <v>0.56000000000000005</v>
      </c>
      <c r="C16">
        <v>7</v>
      </c>
      <c r="D16">
        <v>0</v>
      </c>
      <c r="E16">
        <v>300</v>
      </c>
      <c r="F16">
        <v>600</v>
      </c>
      <c r="G16">
        <v>900</v>
      </c>
      <c r="H16">
        <v>1200</v>
      </c>
      <c r="I16">
        <v>1500</v>
      </c>
      <c r="J16">
        <v>1800</v>
      </c>
      <c r="K16">
        <v>0.189</v>
      </c>
      <c r="L16">
        <v>0.14299999999999999</v>
      </c>
      <c r="M16">
        <v>0.121</v>
      </c>
      <c r="N16">
        <v>9.0999999999999998E-2</v>
      </c>
      <c r="O16">
        <v>5.9000000000000004E-2</v>
      </c>
      <c r="P16">
        <v>4.9000000000000002E-2</v>
      </c>
      <c r="Q16">
        <v>3.4000000000000002E-2</v>
      </c>
      <c r="R16">
        <v>100</v>
      </c>
      <c r="S16">
        <v>430</v>
      </c>
      <c r="T16">
        <v>0.35</v>
      </c>
      <c r="U16">
        <v>0.35</v>
      </c>
      <c r="V16">
        <v>0.35</v>
      </c>
      <c r="W16" s="1">
        <v>400</v>
      </c>
      <c r="X16" s="1">
        <v>3000</v>
      </c>
      <c r="Y16" s="1">
        <v>100</v>
      </c>
      <c r="Z16" s="1">
        <v>900</v>
      </c>
      <c r="AA16" s="1">
        <v>20</v>
      </c>
      <c r="AB16" s="1">
        <v>250</v>
      </c>
    </row>
    <row r="17" spans="1:28" x14ac:dyDescent="0.3">
      <c r="A17">
        <f>'Raw data_RHS'!D18*1000</f>
        <v>39133.333333333336</v>
      </c>
      <c r="B17">
        <v>0.56000000000000005</v>
      </c>
      <c r="C17">
        <v>7</v>
      </c>
      <c r="D17">
        <v>0</v>
      </c>
      <c r="E17">
        <v>300</v>
      </c>
      <c r="F17">
        <v>600</v>
      </c>
      <c r="G17">
        <v>900</v>
      </c>
      <c r="H17">
        <v>1200</v>
      </c>
      <c r="I17">
        <v>1500</v>
      </c>
      <c r="J17">
        <v>1800</v>
      </c>
      <c r="K17">
        <v>0.158</v>
      </c>
      <c r="L17">
        <v>0.10200000000000001</v>
      </c>
      <c r="M17">
        <v>8.3000000000000004E-2</v>
      </c>
      <c r="N17">
        <v>5.6000000000000001E-2</v>
      </c>
      <c r="O17">
        <v>3.1E-2</v>
      </c>
      <c r="P17">
        <v>2.5000000000000001E-2</v>
      </c>
      <c r="Q17">
        <v>1.7000000000000001E-2</v>
      </c>
      <c r="R17">
        <v>100</v>
      </c>
      <c r="S17">
        <v>430</v>
      </c>
      <c r="T17">
        <v>0.35</v>
      </c>
      <c r="U17">
        <v>0.35</v>
      </c>
      <c r="V17">
        <v>0.35</v>
      </c>
      <c r="W17" s="1">
        <v>400</v>
      </c>
      <c r="X17" s="1">
        <v>3000</v>
      </c>
      <c r="Y17" s="1">
        <v>100</v>
      </c>
      <c r="Z17" s="1">
        <v>900</v>
      </c>
      <c r="AA17" s="1">
        <v>20</v>
      </c>
      <c r="AB17" s="1">
        <v>250</v>
      </c>
    </row>
    <row r="18" spans="1:28" x14ac:dyDescent="0.3">
      <c r="A18">
        <f>'Raw data_RHS'!D19*1000</f>
        <v>39866.666666666664</v>
      </c>
      <c r="B18">
        <v>0.56000000000000005</v>
      </c>
      <c r="C18">
        <v>7</v>
      </c>
      <c r="D18">
        <v>0</v>
      </c>
      <c r="E18">
        <v>300</v>
      </c>
      <c r="F18">
        <v>600</v>
      </c>
      <c r="G18">
        <v>900</v>
      </c>
      <c r="H18">
        <v>1200</v>
      </c>
      <c r="I18">
        <v>1500</v>
      </c>
      <c r="J18">
        <v>1800</v>
      </c>
      <c r="K18">
        <v>0.14799999999999999</v>
      </c>
      <c r="L18">
        <v>0.106</v>
      </c>
      <c r="M18">
        <v>8.8999999999999996E-2</v>
      </c>
      <c r="N18">
        <v>6.4000000000000001E-2</v>
      </c>
      <c r="O18">
        <v>3.6999999999999998E-2</v>
      </c>
      <c r="P18">
        <v>3.0000000000000002E-2</v>
      </c>
      <c r="Q18">
        <v>1.9E-2</v>
      </c>
      <c r="R18">
        <v>100</v>
      </c>
      <c r="S18">
        <v>430</v>
      </c>
      <c r="T18">
        <v>0.35</v>
      </c>
      <c r="U18">
        <v>0.35</v>
      </c>
      <c r="V18">
        <v>0.35</v>
      </c>
      <c r="W18" s="1">
        <v>400</v>
      </c>
      <c r="X18" s="1">
        <v>3000</v>
      </c>
      <c r="Y18" s="1">
        <v>100</v>
      </c>
      <c r="Z18" s="1">
        <v>900</v>
      </c>
      <c r="AA18" s="1">
        <v>20</v>
      </c>
      <c r="AB18" s="1">
        <v>250</v>
      </c>
    </row>
    <row r="19" spans="1:28" x14ac:dyDescent="0.3">
      <c r="A19">
        <f>'Raw data_RHS'!D20*1000</f>
        <v>38966.666666666664</v>
      </c>
      <c r="B19">
        <v>0.56000000000000005</v>
      </c>
      <c r="C19">
        <v>7</v>
      </c>
      <c r="D19">
        <v>0</v>
      </c>
      <c r="E19">
        <v>300</v>
      </c>
      <c r="F19">
        <v>600</v>
      </c>
      <c r="G19">
        <v>900</v>
      </c>
      <c r="H19">
        <v>1200</v>
      </c>
      <c r="I19">
        <v>1500</v>
      </c>
      <c r="J19">
        <v>1800</v>
      </c>
      <c r="K19">
        <v>0.33400000000000002</v>
      </c>
      <c r="L19">
        <v>0.254</v>
      </c>
      <c r="M19">
        <v>0.217</v>
      </c>
      <c r="N19">
        <v>0.152</v>
      </c>
      <c r="O19">
        <v>7.6999999999999999E-2</v>
      </c>
      <c r="P19">
        <v>5.7000000000000002E-2</v>
      </c>
      <c r="Q19">
        <v>3.1E-2</v>
      </c>
      <c r="R19">
        <v>100</v>
      </c>
      <c r="S19">
        <v>430</v>
      </c>
      <c r="T19">
        <v>0.35</v>
      </c>
      <c r="U19">
        <v>0.35</v>
      </c>
      <c r="V19">
        <v>0.35</v>
      </c>
      <c r="W19" s="1">
        <v>400</v>
      </c>
      <c r="X19" s="1">
        <v>3000</v>
      </c>
      <c r="Y19" s="1">
        <v>100</v>
      </c>
      <c r="Z19" s="1">
        <v>900</v>
      </c>
      <c r="AA19" s="1">
        <v>20</v>
      </c>
      <c r="AB19" s="1">
        <v>250</v>
      </c>
    </row>
    <row r="20" spans="1:28" x14ac:dyDescent="0.3">
      <c r="A20">
        <f>'Raw data_RHS'!D21*1000</f>
        <v>39233.333333333343</v>
      </c>
      <c r="B20">
        <v>0.56000000000000005</v>
      </c>
      <c r="C20">
        <v>7</v>
      </c>
      <c r="D20">
        <v>0</v>
      </c>
      <c r="E20">
        <v>300</v>
      </c>
      <c r="F20">
        <v>600</v>
      </c>
      <c r="G20">
        <v>900</v>
      </c>
      <c r="H20">
        <v>1200</v>
      </c>
      <c r="I20">
        <v>1500</v>
      </c>
      <c r="J20">
        <v>1800</v>
      </c>
      <c r="K20">
        <v>0.218</v>
      </c>
      <c r="L20">
        <v>0.16900000000000001</v>
      </c>
      <c r="M20">
        <v>0.153</v>
      </c>
      <c r="N20">
        <v>0.11700000000000001</v>
      </c>
      <c r="O20">
        <v>7.2999999999999995E-2</v>
      </c>
      <c r="P20">
        <v>6.0999999999999999E-2</v>
      </c>
      <c r="Q20">
        <v>4.2000000000000003E-2</v>
      </c>
      <c r="R20">
        <v>100</v>
      </c>
      <c r="S20">
        <v>430</v>
      </c>
      <c r="T20">
        <v>0.35</v>
      </c>
      <c r="U20">
        <v>0.35</v>
      </c>
      <c r="V20">
        <v>0.35</v>
      </c>
      <c r="W20" s="1">
        <v>400</v>
      </c>
      <c r="X20" s="1">
        <v>3000</v>
      </c>
      <c r="Y20" s="1">
        <v>100</v>
      </c>
      <c r="Z20" s="1">
        <v>900</v>
      </c>
      <c r="AA20" s="1">
        <v>20</v>
      </c>
      <c r="AB20" s="1">
        <v>250</v>
      </c>
    </row>
    <row r="21" spans="1:28" x14ac:dyDescent="0.3">
      <c r="A21">
        <f>'Raw data_RHS'!D22*1000</f>
        <v>39800</v>
      </c>
      <c r="B21">
        <v>0.56000000000000005</v>
      </c>
      <c r="C21">
        <v>7</v>
      </c>
      <c r="D21">
        <v>0</v>
      </c>
      <c r="E21">
        <v>300</v>
      </c>
      <c r="F21">
        <v>600</v>
      </c>
      <c r="G21">
        <v>900</v>
      </c>
      <c r="H21">
        <v>1200</v>
      </c>
      <c r="I21">
        <v>1500</v>
      </c>
      <c r="J21">
        <v>1800</v>
      </c>
      <c r="K21">
        <v>0.13800000000000001</v>
      </c>
      <c r="L21">
        <v>9.4E-2</v>
      </c>
      <c r="M21">
        <v>0.08</v>
      </c>
      <c r="N21">
        <v>6.2E-2</v>
      </c>
      <c r="O21">
        <v>4.1000000000000002E-2</v>
      </c>
      <c r="P21">
        <v>3.5000000000000003E-2</v>
      </c>
      <c r="Q21">
        <v>2.5000000000000001E-2</v>
      </c>
      <c r="R21">
        <v>100</v>
      </c>
      <c r="S21">
        <v>430</v>
      </c>
      <c r="T21">
        <v>0.35</v>
      </c>
      <c r="U21">
        <v>0.35</v>
      </c>
      <c r="V21">
        <v>0.35</v>
      </c>
      <c r="W21" s="1">
        <v>400</v>
      </c>
      <c r="X21" s="1">
        <v>3000</v>
      </c>
      <c r="Y21" s="1">
        <v>100</v>
      </c>
      <c r="Z21" s="1">
        <v>900</v>
      </c>
      <c r="AA21" s="1">
        <v>20</v>
      </c>
      <c r="AB21" s="1">
        <v>250</v>
      </c>
    </row>
    <row r="22" spans="1:28" x14ac:dyDescent="0.3">
      <c r="A22">
        <f>'Raw data_RHS'!D23*1000</f>
        <v>39733.333333333336</v>
      </c>
      <c r="B22">
        <v>0.56000000000000005</v>
      </c>
      <c r="C22">
        <v>7</v>
      </c>
      <c r="D22">
        <v>0</v>
      </c>
      <c r="E22">
        <v>300</v>
      </c>
      <c r="F22">
        <v>600</v>
      </c>
      <c r="G22">
        <v>900</v>
      </c>
      <c r="H22">
        <v>1200</v>
      </c>
      <c r="I22">
        <v>1500</v>
      </c>
      <c r="J22">
        <v>1800</v>
      </c>
      <c r="K22">
        <v>0.14799999999999999</v>
      </c>
      <c r="L22">
        <v>0.107</v>
      </c>
      <c r="M22">
        <v>9.2999999999999999E-2</v>
      </c>
      <c r="N22">
        <v>7.0000000000000007E-2</v>
      </c>
      <c r="O22">
        <v>4.7E-2</v>
      </c>
      <c r="P22">
        <v>4.1000000000000002E-2</v>
      </c>
      <c r="Q22">
        <v>3.5000000000000003E-2</v>
      </c>
      <c r="R22">
        <v>100</v>
      </c>
      <c r="S22">
        <v>430</v>
      </c>
      <c r="T22">
        <v>0.35</v>
      </c>
      <c r="U22">
        <v>0.35</v>
      </c>
      <c r="V22">
        <v>0.35</v>
      </c>
      <c r="W22" s="1">
        <v>400</v>
      </c>
      <c r="X22" s="1">
        <v>3000</v>
      </c>
      <c r="Y22" s="1">
        <v>100</v>
      </c>
      <c r="Z22" s="1">
        <v>900</v>
      </c>
      <c r="AA22" s="1">
        <v>20</v>
      </c>
      <c r="AB22" s="1">
        <v>250</v>
      </c>
    </row>
    <row r="23" spans="1:28" x14ac:dyDescent="0.3">
      <c r="A23">
        <f>'Raw data_RHS'!D24*1000</f>
        <v>39666.666666666664</v>
      </c>
      <c r="B23">
        <v>0.56000000000000005</v>
      </c>
      <c r="C23">
        <v>7</v>
      </c>
      <c r="D23">
        <v>0</v>
      </c>
      <c r="E23">
        <v>300</v>
      </c>
      <c r="F23">
        <v>600</v>
      </c>
      <c r="G23">
        <v>900</v>
      </c>
      <c r="H23">
        <v>1200</v>
      </c>
      <c r="I23">
        <v>1500</v>
      </c>
      <c r="J23">
        <v>1800</v>
      </c>
      <c r="K23">
        <v>0.16900000000000001</v>
      </c>
      <c r="L23">
        <v>0.12</v>
      </c>
      <c r="M23">
        <v>0.104</v>
      </c>
      <c r="N23">
        <v>7.5999999999999998E-2</v>
      </c>
      <c r="O23">
        <v>4.7E-2</v>
      </c>
      <c r="P23">
        <v>3.9E-2</v>
      </c>
      <c r="Q23">
        <v>2.6000000000000002E-2</v>
      </c>
      <c r="R23">
        <v>100</v>
      </c>
      <c r="S23">
        <v>430</v>
      </c>
      <c r="T23">
        <v>0.35</v>
      </c>
      <c r="U23">
        <v>0.35</v>
      </c>
      <c r="V23">
        <v>0.35</v>
      </c>
      <c r="W23" s="1">
        <v>400</v>
      </c>
      <c r="X23" s="1">
        <v>3000</v>
      </c>
      <c r="Y23" s="1">
        <v>100</v>
      </c>
      <c r="Z23" s="1">
        <v>900</v>
      </c>
      <c r="AA23" s="1">
        <v>20</v>
      </c>
      <c r="AB23" s="1">
        <v>250</v>
      </c>
    </row>
    <row r="24" spans="1:28" x14ac:dyDescent="0.3">
      <c r="A24">
        <f>'Raw data_RHS'!D25*1000</f>
        <v>38466.666666666664</v>
      </c>
      <c r="B24">
        <v>0.56000000000000005</v>
      </c>
      <c r="C24">
        <v>7</v>
      </c>
      <c r="D24">
        <v>0</v>
      </c>
      <c r="E24">
        <v>300</v>
      </c>
      <c r="F24">
        <v>600</v>
      </c>
      <c r="G24">
        <v>900</v>
      </c>
      <c r="H24">
        <v>1200</v>
      </c>
      <c r="I24">
        <v>1500</v>
      </c>
      <c r="J24">
        <v>1800</v>
      </c>
      <c r="K24">
        <v>0.32400000000000001</v>
      </c>
      <c r="L24">
        <v>0.247</v>
      </c>
      <c r="M24">
        <v>0.22</v>
      </c>
      <c r="N24">
        <v>0.16500000000000001</v>
      </c>
      <c r="O24">
        <v>0.10200000000000001</v>
      </c>
      <c r="P24">
        <v>8.2000000000000003E-2</v>
      </c>
      <c r="Q24">
        <v>5.3999999999999999E-2</v>
      </c>
      <c r="R24">
        <v>100</v>
      </c>
      <c r="S24">
        <v>430</v>
      </c>
      <c r="T24">
        <v>0.35</v>
      </c>
      <c r="U24">
        <v>0.35</v>
      </c>
      <c r="V24">
        <v>0.35</v>
      </c>
      <c r="W24" s="1">
        <v>400</v>
      </c>
      <c r="X24" s="1">
        <v>3000</v>
      </c>
      <c r="Y24" s="1">
        <v>100</v>
      </c>
      <c r="Z24" s="1">
        <v>900</v>
      </c>
      <c r="AA24" s="1">
        <v>20</v>
      </c>
      <c r="AB24" s="1">
        <v>250</v>
      </c>
    </row>
    <row r="25" spans="1:28" x14ac:dyDescent="0.3">
      <c r="A25">
        <f>'Raw data_RHS'!D26*1000</f>
        <v>37900</v>
      </c>
      <c r="B25">
        <v>0.56000000000000005</v>
      </c>
      <c r="C25">
        <v>7</v>
      </c>
      <c r="D25">
        <v>0</v>
      </c>
      <c r="E25">
        <v>300</v>
      </c>
      <c r="F25">
        <v>600</v>
      </c>
      <c r="G25">
        <v>900</v>
      </c>
      <c r="H25">
        <v>1200</v>
      </c>
      <c r="I25">
        <v>1500</v>
      </c>
      <c r="J25">
        <v>1800</v>
      </c>
      <c r="K25">
        <v>0.42299999999999999</v>
      </c>
      <c r="L25">
        <v>0.313</v>
      </c>
      <c r="M25">
        <v>0.26100000000000001</v>
      </c>
      <c r="N25">
        <v>0.182</v>
      </c>
      <c r="O25">
        <v>9.5000000000000001E-2</v>
      </c>
      <c r="P25">
        <v>7.0000000000000007E-2</v>
      </c>
      <c r="Q25">
        <v>3.7999999999999999E-2</v>
      </c>
      <c r="R25">
        <v>100</v>
      </c>
      <c r="S25">
        <v>430</v>
      </c>
      <c r="T25">
        <v>0.35</v>
      </c>
      <c r="U25">
        <v>0.35</v>
      </c>
      <c r="V25">
        <v>0.35</v>
      </c>
      <c r="W25" s="1">
        <v>400</v>
      </c>
      <c r="X25" s="1">
        <v>3000</v>
      </c>
      <c r="Y25" s="1">
        <v>100</v>
      </c>
      <c r="Z25" s="1">
        <v>900</v>
      </c>
      <c r="AA25" s="1">
        <v>20</v>
      </c>
      <c r="AB25" s="1">
        <v>250</v>
      </c>
    </row>
    <row r="26" spans="1:28" x14ac:dyDescent="0.3">
      <c r="A26">
        <f>'Raw data_RHS'!D27*1000</f>
        <v>39766.666666666664</v>
      </c>
      <c r="B26">
        <v>0.56000000000000005</v>
      </c>
      <c r="C26">
        <v>7</v>
      </c>
      <c r="D26">
        <v>0</v>
      </c>
      <c r="E26">
        <v>300</v>
      </c>
      <c r="F26">
        <v>600</v>
      </c>
      <c r="G26">
        <v>900</v>
      </c>
      <c r="H26">
        <v>1200</v>
      </c>
      <c r="I26">
        <v>1500</v>
      </c>
      <c r="J26">
        <v>1800</v>
      </c>
      <c r="K26">
        <v>0.14299999999999999</v>
      </c>
      <c r="L26">
        <v>0.105</v>
      </c>
      <c r="M26">
        <v>9.2999999999999999E-2</v>
      </c>
      <c r="N26">
        <v>7.1000000000000008E-2</v>
      </c>
      <c r="O26">
        <v>4.5999999999999999E-2</v>
      </c>
      <c r="P26">
        <v>3.9E-2</v>
      </c>
      <c r="Q26">
        <v>2.8000000000000001E-2</v>
      </c>
      <c r="R26">
        <v>100</v>
      </c>
      <c r="S26">
        <v>430</v>
      </c>
      <c r="T26">
        <v>0.35</v>
      </c>
      <c r="U26">
        <v>0.35</v>
      </c>
      <c r="V26">
        <v>0.35</v>
      </c>
      <c r="W26" s="1">
        <v>400</v>
      </c>
      <c r="X26" s="1">
        <v>3000</v>
      </c>
      <c r="Y26" s="1">
        <v>100</v>
      </c>
      <c r="Z26" s="1">
        <v>900</v>
      </c>
      <c r="AA26" s="1">
        <v>20</v>
      </c>
      <c r="AB26" s="1">
        <v>250</v>
      </c>
    </row>
    <row r="27" spans="1:28" x14ac:dyDescent="0.3">
      <c r="A27">
        <f>'Raw data_RHS'!D28*1000</f>
        <v>39200</v>
      </c>
      <c r="B27">
        <v>0.56000000000000005</v>
      </c>
      <c r="C27">
        <v>7</v>
      </c>
      <c r="D27">
        <v>0</v>
      </c>
      <c r="E27">
        <v>300</v>
      </c>
      <c r="F27">
        <v>600</v>
      </c>
      <c r="G27">
        <v>900</v>
      </c>
      <c r="H27">
        <v>1200</v>
      </c>
      <c r="I27">
        <v>1500</v>
      </c>
      <c r="J27">
        <v>1800</v>
      </c>
      <c r="K27">
        <v>0.20400000000000001</v>
      </c>
      <c r="L27">
        <v>0.14399999999999999</v>
      </c>
      <c r="M27">
        <v>0.122</v>
      </c>
      <c r="N27">
        <v>8.5000000000000006E-2</v>
      </c>
      <c r="O27">
        <v>4.5999999999999999E-2</v>
      </c>
      <c r="P27">
        <v>3.7999999999999999E-2</v>
      </c>
      <c r="Q27">
        <v>2.6000000000000002E-2</v>
      </c>
      <c r="R27">
        <v>100</v>
      </c>
      <c r="S27">
        <v>430</v>
      </c>
      <c r="T27">
        <v>0.35</v>
      </c>
      <c r="U27">
        <v>0.35</v>
      </c>
      <c r="V27">
        <v>0.35</v>
      </c>
      <c r="W27" s="1">
        <v>400</v>
      </c>
      <c r="X27" s="1">
        <v>3000</v>
      </c>
      <c r="Y27" s="1">
        <v>100</v>
      </c>
      <c r="Z27" s="1">
        <v>900</v>
      </c>
      <c r="AA27" s="1">
        <v>20</v>
      </c>
      <c r="AB27" s="1">
        <v>250</v>
      </c>
    </row>
    <row r="28" spans="1:28" x14ac:dyDescent="0.3">
      <c r="A28">
        <f>'Raw data_RHS'!D29*1000</f>
        <v>36300.000000000007</v>
      </c>
      <c r="B28">
        <v>0.56000000000000005</v>
      </c>
      <c r="C28">
        <v>7</v>
      </c>
      <c r="D28">
        <v>0</v>
      </c>
      <c r="E28">
        <v>300</v>
      </c>
      <c r="F28">
        <v>600</v>
      </c>
      <c r="G28">
        <v>900</v>
      </c>
      <c r="H28">
        <v>1200</v>
      </c>
      <c r="I28">
        <v>1500</v>
      </c>
      <c r="J28">
        <v>1800</v>
      </c>
      <c r="K28">
        <v>0.33900000000000002</v>
      </c>
      <c r="L28">
        <v>0.251</v>
      </c>
      <c r="M28">
        <v>0.221</v>
      </c>
      <c r="N28">
        <v>0.16800000000000001</v>
      </c>
      <c r="O28">
        <v>0.114</v>
      </c>
      <c r="P28">
        <v>9.7000000000000003E-2</v>
      </c>
      <c r="Q28">
        <v>6.8000000000000005E-2</v>
      </c>
      <c r="R28">
        <v>100</v>
      </c>
      <c r="S28">
        <v>430</v>
      </c>
      <c r="T28">
        <v>0.35</v>
      </c>
      <c r="U28">
        <v>0.35</v>
      </c>
      <c r="V28">
        <v>0.35</v>
      </c>
      <c r="W28" s="1">
        <v>400</v>
      </c>
      <c r="X28" s="1">
        <v>3000</v>
      </c>
      <c r="Y28" s="1">
        <v>100</v>
      </c>
      <c r="Z28" s="1">
        <v>900</v>
      </c>
      <c r="AA28" s="1">
        <v>20</v>
      </c>
      <c r="AB28" s="1">
        <v>250</v>
      </c>
    </row>
    <row r="29" spans="1:28" x14ac:dyDescent="0.3">
      <c r="A29">
        <f>'Raw data_RHS'!D30*1000</f>
        <v>39400</v>
      </c>
      <c r="B29">
        <v>0.56000000000000005</v>
      </c>
      <c r="C29">
        <v>7</v>
      </c>
      <c r="D29">
        <v>0</v>
      </c>
      <c r="E29">
        <v>300</v>
      </c>
      <c r="F29">
        <v>600</v>
      </c>
      <c r="G29">
        <v>900</v>
      </c>
      <c r="H29">
        <v>1200</v>
      </c>
      <c r="I29">
        <v>1500</v>
      </c>
      <c r="J29">
        <v>1800</v>
      </c>
      <c r="K29">
        <v>0.14899999999999999</v>
      </c>
      <c r="L29">
        <v>0.113</v>
      </c>
      <c r="M29">
        <v>0.10299999999999999</v>
      </c>
      <c r="N29">
        <v>8.4000000000000005E-2</v>
      </c>
      <c r="O29">
        <v>5.7000000000000002E-2</v>
      </c>
      <c r="P29">
        <v>4.8000000000000001E-2</v>
      </c>
      <c r="Q29">
        <v>3.3000000000000002E-2</v>
      </c>
      <c r="R29">
        <v>100</v>
      </c>
      <c r="S29">
        <v>430</v>
      </c>
      <c r="T29">
        <v>0.35</v>
      </c>
      <c r="U29">
        <v>0.35</v>
      </c>
      <c r="V29">
        <v>0.35</v>
      </c>
      <c r="W29" s="1">
        <v>400</v>
      </c>
      <c r="X29" s="1">
        <v>3000</v>
      </c>
      <c r="Y29" s="1">
        <v>100</v>
      </c>
      <c r="Z29" s="1">
        <v>900</v>
      </c>
      <c r="AA29" s="1">
        <v>20</v>
      </c>
      <c r="AB29" s="1">
        <v>250</v>
      </c>
    </row>
    <row r="30" spans="1:28" x14ac:dyDescent="0.3">
      <c r="A30">
        <f>'Raw data_RHS'!D31*1000</f>
        <v>38733.333333333328</v>
      </c>
      <c r="B30">
        <v>0.56000000000000005</v>
      </c>
      <c r="C30">
        <v>7</v>
      </c>
      <c r="D30">
        <v>0</v>
      </c>
      <c r="E30">
        <v>300</v>
      </c>
      <c r="F30">
        <v>600</v>
      </c>
      <c r="G30">
        <v>900</v>
      </c>
      <c r="H30">
        <v>1200</v>
      </c>
      <c r="I30">
        <v>1500</v>
      </c>
      <c r="J30">
        <v>1800</v>
      </c>
      <c r="K30">
        <v>0.34899999999999998</v>
      </c>
      <c r="L30">
        <v>0.27800000000000002</v>
      </c>
      <c r="M30">
        <v>0.25800000000000001</v>
      </c>
      <c r="N30">
        <v>0.20499999999999999</v>
      </c>
      <c r="O30">
        <v>0.13700000000000001</v>
      </c>
      <c r="P30">
        <v>0.114</v>
      </c>
      <c r="Q30">
        <v>7.5999999999999998E-2</v>
      </c>
      <c r="R30">
        <v>100</v>
      </c>
      <c r="S30">
        <v>430</v>
      </c>
      <c r="T30">
        <v>0.35</v>
      </c>
      <c r="U30">
        <v>0.35</v>
      </c>
      <c r="V30">
        <v>0.35</v>
      </c>
      <c r="W30" s="1">
        <v>400</v>
      </c>
      <c r="X30" s="1">
        <v>3000</v>
      </c>
      <c r="Y30" s="1">
        <v>100</v>
      </c>
      <c r="Z30" s="1">
        <v>900</v>
      </c>
      <c r="AA30" s="1">
        <v>20</v>
      </c>
      <c r="AB30" s="1">
        <v>250</v>
      </c>
    </row>
    <row r="31" spans="1:28" x14ac:dyDescent="0.3">
      <c r="A31">
        <f>'Raw data_RHS'!D32*1000</f>
        <v>38733.333333333336</v>
      </c>
      <c r="B31">
        <v>0.56000000000000005</v>
      </c>
      <c r="C31">
        <v>7</v>
      </c>
      <c r="D31">
        <v>0</v>
      </c>
      <c r="E31">
        <v>300</v>
      </c>
      <c r="F31">
        <v>600</v>
      </c>
      <c r="G31">
        <v>900</v>
      </c>
      <c r="H31">
        <v>1200</v>
      </c>
      <c r="I31">
        <v>1500</v>
      </c>
      <c r="J31">
        <v>1800</v>
      </c>
      <c r="K31">
        <v>0.31</v>
      </c>
      <c r="L31">
        <v>0.22800000000000001</v>
      </c>
      <c r="M31">
        <v>0.20300000000000001</v>
      </c>
      <c r="N31">
        <v>0.155</v>
      </c>
      <c r="O31">
        <v>0.10100000000000001</v>
      </c>
      <c r="P31">
        <v>8.3000000000000004E-2</v>
      </c>
      <c r="Q31">
        <v>5.8000000000000003E-2</v>
      </c>
      <c r="R31">
        <v>100</v>
      </c>
      <c r="S31">
        <v>430</v>
      </c>
      <c r="T31">
        <v>0.35</v>
      </c>
      <c r="U31">
        <v>0.35</v>
      </c>
      <c r="V31">
        <v>0.35</v>
      </c>
      <c r="W31" s="1">
        <v>400</v>
      </c>
      <c r="X31" s="1">
        <v>3000</v>
      </c>
      <c r="Y31" s="1">
        <v>100</v>
      </c>
      <c r="Z31" s="1">
        <v>900</v>
      </c>
      <c r="AA31" s="1">
        <v>20</v>
      </c>
      <c r="AB31" s="1">
        <v>250</v>
      </c>
    </row>
    <row r="32" spans="1:28" x14ac:dyDescent="0.3">
      <c r="A32">
        <f>'Raw data_RHS'!D33*1000</f>
        <v>38900</v>
      </c>
      <c r="B32">
        <v>0.56000000000000005</v>
      </c>
      <c r="C32">
        <v>7</v>
      </c>
      <c r="D32">
        <v>0</v>
      </c>
      <c r="E32">
        <v>300</v>
      </c>
      <c r="F32">
        <v>600</v>
      </c>
      <c r="G32">
        <v>900</v>
      </c>
      <c r="H32">
        <v>1200</v>
      </c>
      <c r="I32">
        <v>1500</v>
      </c>
      <c r="J32">
        <v>1800</v>
      </c>
      <c r="K32">
        <v>0.35699999999999998</v>
      </c>
      <c r="L32">
        <v>0.27700000000000002</v>
      </c>
      <c r="M32">
        <v>0.25600000000000001</v>
      </c>
      <c r="N32">
        <v>0.2</v>
      </c>
      <c r="O32">
        <v>0.13600000000000001</v>
      </c>
      <c r="P32">
        <v>0.112</v>
      </c>
      <c r="Q32">
        <v>7.8E-2</v>
      </c>
      <c r="R32">
        <v>100</v>
      </c>
      <c r="S32">
        <v>430</v>
      </c>
      <c r="T32">
        <v>0.35</v>
      </c>
      <c r="U32">
        <v>0.35</v>
      </c>
      <c r="V32">
        <v>0.35</v>
      </c>
      <c r="W32" s="1">
        <v>400</v>
      </c>
      <c r="X32" s="1">
        <v>3000</v>
      </c>
      <c r="Y32" s="1">
        <v>100</v>
      </c>
      <c r="Z32" s="1">
        <v>900</v>
      </c>
      <c r="AA32" s="1">
        <v>20</v>
      </c>
      <c r="AB32" s="1">
        <v>250</v>
      </c>
    </row>
    <row r="33" spans="1:28" x14ac:dyDescent="0.3">
      <c r="A33">
        <f>'Raw data_RHS'!D34*1000</f>
        <v>39466.666666666672</v>
      </c>
      <c r="B33">
        <v>0.56000000000000005</v>
      </c>
      <c r="C33">
        <v>7</v>
      </c>
      <c r="D33">
        <v>0</v>
      </c>
      <c r="E33">
        <v>300</v>
      </c>
      <c r="F33">
        <v>600</v>
      </c>
      <c r="G33">
        <v>900</v>
      </c>
      <c r="H33">
        <v>1200</v>
      </c>
      <c r="I33">
        <v>1500</v>
      </c>
      <c r="J33">
        <v>1800</v>
      </c>
      <c r="K33">
        <v>0.20599999999999999</v>
      </c>
      <c r="L33">
        <v>0.16500000000000001</v>
      </c>
      <c r="M33">
        <v>0.159</v>
      </c>
      <c r="N33">
        <v>0.13</v>
      </c>
      <c r="O33">
        <v>8.7999999999999995E-2</v>
      </c>
      <c r="P33">
        <v>7.2999999999999995E-2</v>
      </c>
      <c r="Q33">
        <v>4.9000000000000002E-2</v>
      </c>
      <c r="R33">
        <v>100</v>
      </c>
      <c r="S33">
        <v>430</v>
      </c>
      <c r="T33">
        <v>0.35</v>
      </c>
      <c r="U33">
        <v>0.35</v>
      </c>
      <c r="V33">
        <v>0.35</v>
      </c>
      <c r="W33" s="1">
        <v>400</v>
      </c>
      <c r="X33" s="1">
        <v>3000</v>
      </c>
      <c r="Y33" s="1">
        <v>100</v>
      </c>
      <c r="Z33" s="1">
        <v>900</v>
      </c>
      <c r="AA33" s="1">
        <v>20</v>
      </c>
      <c r="AB33" s="1">
        <v>250</v>
      </c>
    </row>
    <row r="34" spans="1:28" x14ac:dyDescent="0.3">
      <c r="A34">
        <f>'Raw data_RHS'!D35*1000</f>
        <v>38700</v>
      </c>
      <c r="B34">
        <v>0.56000000000000005</v>
      </c>
      <c r="C34">
        <v>7</v>
      </c>
      <c r="D34">
        <v>0</v>
      </c>
      <c r="E34">
        <v>300</v>
      </c>
      <c r="F34">
        <v>600</v>
      </c>
      <c r="G34">
        <v>900</v>
      </c>
      <c r="H34">
        <v>1200</v>
      </c>
      <c r="I34">
        <v>1500</v>
      </c>
      <c r="J34">
        <v>1800</v>
      </c>
      <c r="K34">
        <v>0.36599999999999999</v>
      </c>
      <c r="L34">
        <v>0.28399999999999997</v>
      </c>
      <c r="M34">
        <v>0.25900000000000001</v>
      </c>
      <c r="N34">
        <v>0.19400000000000001</v>
      </c>
      <c r="O34">
        <v>0.115</v>
      </c>
      <c r="P34">
        <v>8.8999999999999996E-2</v>
      </c>
      <c r="Q34">
        <v>5.5E-2</v>
      </c>
      <c r="R34">
        <v>100</v>
      </c>
      <c r="S34">
        <v>430</v>
      </c>
      <c r="T34">
        <v>0.35</v>
      </c>
      <c r="U34">
        <v>0.35</v>
      </c>
      <c r="V34">
        <v>0.35</v>
      </c>
      <c r="W34" s="1">
        <v>400</v>
      </c>
      <c r="X34" s="1">
        <v>3000</v>
      </c>
      <c r="Y34" s="1">
        <v>100</v>
      </c>
      <c r="Z34" s="1">
        <v>900</v>
      </c>
      <c r="AA34" s="1">
        <v>20</v>
      </c>
      <c r="AB34" s="1">
        <v>250</v>
      </c>
    </row>
    <row r="35" spans="1:28" x14ac:dyDescent="0.3">
      <c r="A35">
        <f>'Raw data_RHS'!D36*1000</f>
        <v>37800</v>
      </c>
      <c r="B35">
        <v>0.56000000000000005</v>
      </c>
      <c r="C35">
        <v>7</v>
      </c>
      <c r="D35">
        <v>0</v>
      </c>
      <c r="E35">
        <v>300</v>
      </c>
      <c r="F35">
        <v>600</v>
      </c>
      <c r="G35">
        <v>900</v>
      </c>
      <c r="H35">
        <v>1200</v>
      </c>
      <c r="I35">
        <v>1500</v>
      </c>
      <c r="J35">
        <v>1800</v>
      </c>
      <c r="K35">
        <v>0.55000000000000004</v>
      </c>
      <c r="L35">
        <v>0.40500000000000003</v>
      </c>
      <c r="M35">
        <v>0.35299999999999998</v>
      </c>
      <c r="N35">
        <v>0.254</v>
      </c>
      <c r="O35">
        <v>0.13500000000000001</v>
      </c>
      <c r="P35">
        <v>0.10100000000000001</v>
      </c>
      <c r="Q35">
        <v>5.5E-2</v>
      </c>
      <c r="R35">
        <v>100</v>
      </c>
      <c r="S35">
        <v>430</v>
      </c>
      <c r="T35">
        <v>0.35</v>
      </c>
      <c r="U35">
        <v>0.35</v>
      </c>
      <c r="V35">
        <v>0.35</v>
      </c>
      <c r="W35" s="1">
        <v>400</v>
      </c>
      <c r="X35" s="1">
        <v>3000</v>
      </c>
      <c r="Y35" s="1">
        <v>100</v>
      </c>
      <c r="Z35" s="1">
        <v>900</v>
      </c>
      <c r="AA35" s="1">
        <v>20</v>
      </c>
      <c r="AB35" s="1">
        <v>250</v>
      </c>
    </row>
    <row r="36" spans="1:28" x14ac:dyDescent="0.3">
      <c r="A36">
        <f>'Raw data_RHS'!D37*1000</f>
        <v>36699.999999999993</v>
      </c>
      <c r="B36">
        <v>0.56000000000000005</v>
      </c>
      <c r="C36">
        <v>7</v>
      </c>
      <c r="D36">
        <v>0</v>
      </c>
      <c r="E36">
        <v>300</v>
      </c>
      <c r="F36">
        <v>600</v>
      </c>
      <c r="G36">
        <v>900</v>
      </c>
      <c r="H36">
        <v>1200</v>
      </c>
      <c r="I36">
        <v>1500</v>
      </c>
      <c r="J36">
        <v>1800</v>
      </c>
      <c r="K36">
        <v>0.6</v>
      </c>
      <c r="L36">
        <v>0.46600000000000003</v>
      </c>
      <c r="M36">
        <v>0.40100000000000002</v>
      </c>
      <c r="N36">
        <v>0.29599999999999999</v>
      </c>
      <c r="O36">
        <v>0.16500000000000001</v>
      </c>
      <c r="P36">
        <v>0.128</v>
      </c>
      <c r="Q36">
        <v>7.3999999999999996E-2</v>
      </c>
      <c r="R36">
        <v>100</v>
      </c>
      <c r="S36">
        <v>430</v>
      </c>
      <c r="T36">
        <v>0.35</v>
      </c>
      <c r="U36">
        <v>0.35</v>
      </c>
      <c r="V36">
        <v>0.35</v>
      </c>
      <c r="W36" s="1">
        <v>400</v>
      </c>
      <c r="X36" s="1">
        <v>3000</v>
      </c>
      <c r="Y36" s="1">
        <v>100</v>
      </c>
      <c r="Z36" s="1">
        <v>900</v>
      </c>
      <c r="AA36" s="1">
        <v>20</v>
      </c>
      <c r="AB36" s="1">
        <v>250</v>
      </c>
    </row>
    <row r="37" spans="1:28" x14ac:dyDescent="0.3">
      <c r="A37">
        <f>'Raw data_RHS'!D38*1000</f>
        <v>36266.666666666664</v>
      </c>
      <c r="B37">
        <v>0.56000000000000005</v>
      </c>
      <c r="C37">
        <v>7</v>
      </c>
      <c r="D37">
        <v>0</v>
      </c>
      <c r="E37">
        <v>300</v>
      </c>
      <c r="F37">
        <v>600</v>
      </c>
      <c r="G37">
        <v>900</v>
      </c>
      <c r="H37">
        <v>1200</v>
      </c>
      <c r="I37">
        <v>1500</v>
      </c>
      <c r="J37">
        <v>1800</v>
      </c>
      <c r="K37">
        <v>0.67300000000000004</v>
      </c>
      <c r="L37">
        <v>0.495</v>
      </c>
      <c r="M37">
        <v>0.41199999999999998</v>
      </c>
      <c r="N37">
        <v>0.26100000000000001</v>
      </c>
      <c r="O37">
        <v>0.127</v>
      </c>
      <c r="P37">
        <v>9.6000000000000002E-2</v>
      </c>
      <c r="Q37">
        <v>9.5000000000000001E-2</v>
      </c>
      <c r="R37">
        <v>100</v>
      </c>
      <c r="S37">
        <v>430</v>
      </c>
      <c r="T37">
        <v>0.35</v>
      </c>
      <c r="U37">
        <v>0.35</v>
      </c>
      <c r="V37">
        <v>0.35</v>
      </c>
      <c r="W37" s="1">
        <v>400</v>
      </c>
      <c r="X37" s="1">
        <v>3000</v>
      </c>
      <c r="Y37" s="1">
        <v>100</v>
      </c>
      <c r="Z37" s="1">
        <v>900</v>
      </c>
      <c r="AA37" s="1">
        <v>20</v>
      </c>
      <c r="AB37" s="1">
        <v>250</v>
      </c>
    </row>
    <row r="38" spans="1:28" x14ac:dyDescent="0.3">
      <c r="A38">
        <f>'Raw data_RHS'!D39*1000</f>
        <v>37400</v>
      </c>
      <c r="B38">
        <v>0.56000000000000005</v>
      </c>
      <c r="C38">
        <v>7</v>
      </c>
      <c r="D38">
        <v>0</v>
      </c>
      <c r="E38">
        <v>300</v>
      </c>
      <c r="F38">
        <v>600</v>
      </c>
      <c r="G38">
        <v>900</v>
      </c>
      <c r="H38">
        <v>1200</v>
      </c>
      <c r="I38">
        <v>1500</v>
      </c>
      <c r="J38">
        <v>1800</v>
      </c>
      <c r="K38">
        <v>0.26600000000000001</v>
      </c>
      <c r="L38">
        <v>0.19</v>
      </c>
      <c r="M38">
        <v>0.16400000000000001</v>
      </c>
      <c r="N38">
        <v>0.12</v>
      </c>
      <c r="O38">
        <v>7.3999999999999996E-2</v>
      </c>
      <c r="P38">
        <v>6.0999999999999999E-2</v>
      </c>
      <c r="Q38">
        <v>4.2000000000000003E-2</v>
      </c>
      <c r="R38">
        <v>100</v>
      </c>
      <c r="S38">
        <v>430</v>
      </c>
      <c r="T38">
        <v>0.35</v>
      </c>
      <c r="U38">
        <v>0.35</v>
      </c>
      <c r="V38">
        <v>0.35</v>
      </c>
      <c r="W38" s="1">
        <v>400</v>
      </c>
      <c r="X38" s="1">
        <v>3000</v>
      </c>
      <c r="Y38" s="1">
        <v>100</v>
      </c>
      <c r="Z38" s="1">
        <v>900</v>
      </c>
      <c r="AA38" s="1">
        <v>20</v>
      </c>
      <c r="AB38" s="1">
        <v>250</v>
      </c>
    </row>
    <row r="39" spans="1:28" x14ac:dyDescent="0.3">
      <c r="A39">
        <f>'Raw data_RHS'!D40*1000</f>
        <v>36533.333333333328</v>
      </c>
      <c r="B39">
        <v>0.56000000000000005</v>
      </c>
      <c r="C39">
        <v>7</v>
      </c>
      <c r="D39">
        <v>0</v>
      </c>
      <c r="E39">
        <v>300</v>
      </c>
      <c r="F39">
        <v>600</v>
      </c>
      <c r="G39">
        <v>900</v>
      </c>
      <c r="H39">
        <v>1200</v>
      </c>
      <c r="I39">
        <v>1500</v>
      </c>
      <c r="J39">
        <v>1800</v>
      </c>
      <c r="K39">
        <v>0.63600000000000001</v>
      </c>
      <c r="L39">
        <v>0.47699999999999998</v>
      </c>
      <c r="M39">
        <v>0.40500000000000003</v>
      </c>
      <c r="N39">
        <v>0.28699999999999998</v>
      </c>
      <c r="O39">
        <v>0.14499999999999999</v>
      </c>
      <c r="P39">
        <v>0.107</v>
      </c>
      <c r="Q39">
        <v>6.2E-2</v>
      </c>
      <c r="R39">
        <v>100</v>
      </c>
      <c r="S39">
        <v>430</v>
      </c>
      <c r="T39">
        <v>0.35</v>
      </c>
      <c r="U39">
        <v>0.35</v>
      </c>
      <c r="V39">
        <v>0.35</v>
      </c>
      <c r="W39" s="1">
        <v>400</v>
      </c>
      <c r="X39" s="1">
        <v>3000</v>
      </c>
      <c r="Y39" s="1">
        <v>100</v>
      </c>
      <c r="Z39" s="1">
        <v>900</v>
      </c>
      <c r="AA39" s="1">
        <v>20</v>
      </c>
      <c r="AB39" s="1">
        <v>250</v>
      </c>
    </row>
    <row r="40" spans="1:28" x14ac:dyDescent="0.3">
      <c r="A40">
        <f>'Raw data_RHS'!D41*1000</f>
        <v>37866.666666666664</v>
      </c>
      <c r="B40">
        <v>0.56000000000000005</v>
      </c>
      <c r="C40">
        <v>7</v>
      </c>
      <c r="D40">
        <v>0</v>
      </c>
      <c r="E40">
        <v>300</v>
      </c>
      <c r="F40">
        <v>600</v>
      </c>
      <c r="G40">
        <v>900</v>
      </c>
      <c r="H40">
        <v>1200</v>
      </c>
      <c r="I40">
        <v>1500</v>
      </c>
      <c r="J40">
        <v>1800</v>
      </c>
      <c r="K40">
        <v>0.432</v>
      </c>
      <c r="L40">
        <v>0.35199999999999998</v>
      </c>
      <c r="M40">
        <v>0.29899999999999999</v>
      </c>
      <c r="N40">
        <v>0.22800000000000001</v>
      </c>
      <c r="O40">
        <v>0.14000000000000001</v>
      </c>
      <c r="P40">
        <v>0.11600000000000001</v>
      </c>
      <c r="Q40">
        <v>7.8E-2</v>
      </c>
      <c r="R40">
        <v>100</v>
      </c>
      <c r="S40">
        <v>430</v>
      </c>
      <c r="T40">
        <v>0.35</v>
      </c>
      <c r="U40">
        <v>0.35</v>
      </c>
      <c r="V40">
        <v>0.35</v>
      </c>
      <c r="W40" s="1">
        <v>400</v>
      </c>
      <c r="X40" s="1">
        <v>3000</v>
      </c>
      <c r="Y40" s="1">
        <v>100</v>
      </c>
      <c r="Z40" s="1">
        <v>900</v>
      </c>
      <c r="AA40" s="1">
        <v>20</v>
      </c>
      <c r="AB40" s="1">
        <v>250</v>
      </c>
    </row>
    <row r="41" spans="1:28" x14ac:dyDescent="0.3">
      <c r="A41">
        <f>'Raw data_RHS'!D42*1000</f>
        <v>37600</v>
      </c>
      <c r="B41">
        <v>0.56000000000000005</v>
      </c>
      <c r="C41">
        <v>7</v>
      </c>
      <c r="D41">
        <v>0</v>
      </c>
      <c r="E41">
        <v>300</v>
      </c>
      <c r="F41">
        <v>600</v>
      </c>
      <c r="G41">
        <v>900</v>
      </c>
      <c r="H41">
        <v>1200</v>
      </c>
      <c r="I41">
        <v>1500</v>
      </c>
      <c r="J41">
        <v>1800</v>
      </c>
      <c r="K41">
        <v>0.48</v>
      </c>
      <c r="L41">
        <v>0.35899999999999999</v>
      </c>
      <c r="M41">
        <v>0.315</v>
      </c>
      <c r="N41">
        <v>0.23200000000000001</v>
      </c>
      <c r="O41">
        <v>0.13900000000000001</v>
      </c>
      <c r="P41">
        <v>0.111</v>
      </c>
      <c r="Q41">
        <v>7.2999999999999995E-2</v>
      </c>
      <c r="R41">
        <v>100</v>
      </c>
      <c r="S41">
        <v>430</v>
      </c>
      <c r="T41">
        <v>0.35</v>
      </c>
      <c r="U41">
        <v>0.35</v>
      </c>
      <c r="V41">
        <v>0.35</v>
      </c>
      <c r="W41" s="1">
        <v>400</v>
      </c>
      <c r="X41" s="1">
        <v>3000</v>
      </c>
      <c r="Y41" s="1">
        <v>100</v>
      </c>
      <c r="Z41" s="1">
        <v>900</v>
      </c>
      <c r="AA41" s="1">
        <v>20</v>
      </c>
      <c r="AB41" s="1">
        <v>250</v>
      </c>
    </row>
    <row r="42" spans="1:28" x14ac:dyDescent="0.3">
      <c r="A42">
        <f>'Raw data_RHS'!D43*1000</f>
        <v>37733.333333333328</v>
      </c>
      <c r="B42">
        <v>0.56000000000000005</v>
      </c>
      <c r="C42">
        <v>7</v>
      </c>
      <c r="D42">
        <v>0</v>
      </c>
      <c r="E42">
        <v>300</v>
      </c>
      <c r="F42">
        <v>600</v>
      </c>
      <c r="G42">
        <v>900</v>
      </c>
      <c r="H42">
        <v>1200</v>
      </c>
      <c r="I42">
        <v>1500</v>
      </c>
      <c r="J42">
        <v>1800</v>
      </c>
      <c r="K42">
        <v>0.38200000000000001</v>
      </c>
      <c r="L42">
        <v>0.3</v>
      </c>
      <c r="M42">
        <v>0.26400000000000001</v>
      </c>
      <c r="N42">
        <v>0.193</v>
      </c>
      <c r="O42">
        <v>0.113</v>
      </c>
      <c r="P42">
        <v>9.1999999999999998E-2</v>
      </c>
      <c r="Q42">
        <v>6.0999999999999999E-2</v>
      </c>
      <c r="R42">
        <v>100</v>
      </c>
      <c r="S42">
        <v>430</v>
      </c>
      <c r="T42">
        <v>0.35</v>
      </c>
      <c r="U42">
        <v>0.35</v>
      </c>
      <c r="V42">
        <v>0.35</v>
      </c>
      <c r="W42" s="1">
        <v>400</v>
      </c>
      <c r="X42" s="1">
        <v>3000</v>
      </c>
      <c r="Y42" s="1">
        <v>100</v>
      </c>
      <c r="Z42" s="1">
        <v>900</v>
      </c>
      <c r="AA42" s="1">
        <v>20</v>
      </c>
      <c r="AB42" s="1">
        <v>250</v>
      </c>
    </row>
    <row r="43" spans="1:28" x14ac:dyDescent="0.3">
      <c r="A43">
        <f>'Raw data_RHS'!D44*1000</f>
        <v>38199.999999999993</v>
      </c>
      <c r="B43">
        <v>0.56000000000000005</v>
      </c>
      <c r="C43">
        <v>7</v>
      </c>
      <c r="D43">
        <v>0</v>
      </c>
      <c r="E43">
        <v>300</v>
      </c>
      <c r="F43">
        <v>600</v>
      </c>
      <c r="G43">
        <v>900</v>
      </c>
      <c r="H43">
        <v>1200</v>
      </c>
      <c r="I43">
        <v>1500</v>
      </c>
      <c r="J43">
        <v>1800</v>
      </c>
      <c r="K43">
        <v>0.29299999999999998</v>
      </c>
      <c r="L43">
        <v>0.23200000000000001</v>
      </c>
      <c r="M43">
        <v>0.20899999999999999</v>
      </c>
      <c r="N43">
        <v>0.158</v>
      </c>
      <c r="O43">
        <v>9.1999999999999998E-2</v>
      </c>
      <c r="P43">
        <v>7.1999999999999995E-2</v>
      </c>
      <c r="Q43">
        <v>4.9000000000000002E-2</v>
      </c>
      <c r="R43">
        <v>90</v>
      </c>
      <c r="S43">
        <v>460</v>
      </c>
      <c r="T43">
        <v>0.35</v>
      </c>
      <c r="U43">
        <v>0.35</v>
      </c>
      <c r="V43">
        <v>0.35</v>
      </c>
      <c r="W43" s="1">
        <v>400</v>
      </c>
      <c r="X43" s="1">
        <v>3000</v>
      </c>
      <c r="Y43" s="1">
        <v>100</v>
      </c>
      <c r="Z43" s="1">
        <v>900</v>
      </c>
      <c r="AA43" s="1">
        <v>20</v>
      </c>
      <c r="AB43" s="1">
        <v>250</v>
      </c>
    </row>
    <row r="44" spans="1:28" x14ac:dyDescent="0.3">
      <c r="A44">
        <f>'Raw data_RHS'!D45*1000</f>
        <v>38333.333333333336</v>
      </c>
      <c r="B44">
        <v>0.56000000000000005</v>
      </c>
      <c r="C44">
        <v>7</v>
      </c>
      <c r="D44">
        <v>0</v>
      </c>
      <c r="E44">
        <v>300</v>
      </c>
      <c r="F44">
        <v>600</v>
      </c>
      <c r="G44">
        <v>900</v>
      </c>
      <c r="H44">
        <v>1200</v>
      </c>
      <c r="I44">
        <v>1500</v>
      </c>
      <c r="J44">
        <v>1800</v>
      </c>
      <c r="K44">
        <v>0.308</v>
      </c>
      <c r="L44">
        <v>0.23300000000000001</v>
      </c>
      <c r="M44">
        <v>0.20400000000000001</v>
      </c>
      <c r="N44">
        <v>0.14199999999999999</v>
      </c>
      <c r="O44">
        <v>7.4999999999999997E-2</v>
      </c>
      <c r="P44">
        <v>5.7000000000000002E-2</v>
      </c>
      <c r="Q44">
        <v>3.1E-2</v>
      </c>
      <c r="R44">
        <v>90</v>
      </c>
      <c r="S44">
        <v>460</v>
      </c>
      <c r="T44">
        <v>0.35</v>
      </c>
      <c r="U44">
        <v>0.35</v>
      </c>
      <c r="V44">
        <v>0.35</v>
      </c>
      <c r="W44" s="1">
        <v>400</v>
      </c>
      <c r="X44" s="1">
        <v>3000</v>
      </c>
      <c r="Y44" s="1">
        <v>100</v>
      </c>
      <c r="Z44" s="1">
        <v>900</v>
      </c>
      <c r="AA44" s="1">
        <v>20</v>
      </c>
      <c r="AB44" s="1">
        <v>250</v>
      </c>
    </row>
    <row r="45" spans="1:28" x14ac:dyDescent="0.3">
      <c r="A45">
        <f>'Raw data_RHS'!D46*1000</f>
        <v>39800</v>
      </c>
      <c r="B45">
        <v>0.56000000000000005</v>
      </c>
      <c r="C45">
        <v>7</v>
      </c>
      <c r="D45">
        <v>0</v>
      </c>
      <c r="E45">
        <v>300</v>
      </c>
      <c r="F45">
        <v>600</v>
      </c>
      <c r="G45">
        <v>900</v>
      </c>
      <c r="H45">
        <v>1200</v>
      </c>
      <c r="I45">
        <v>1500</v>
      </c>
      <c r="J45">
        <v>1800</v>
      </c>
      <c r="K45">
        <v>0.10100000000000001</v>
      </c>
      <c r="L45">
        <v>6.6000000000000003E-2</v>
      </c>
      <c r="M45">
        <v>5.8000000000000003E-2</v>
      </c>
      <c r="N45">
        <v>4.8000000000000001E-2</v>
      </c>
      <c r="O45">
        <v>0.04</v>
      </c>
      <c r="P45">
        <v>3.6000000000000004E-2</v>
      </c>
      <c r="Q45">
        <v>2.8000000000000001E-2</v>
      </c>
      <c r="R45">
        <v>90</v>
      </c>
      <c r="S45">
        <v>460</v>
      </c>
      <c r="T45">
        <v>0.35</v>
      </c>
      <c r="U45">
        <v>0.35</v>
      </c>
      <c r="V45">
        <v>0.35</v>
      </c>
      <c r="W45" s="1">
        <v>400</v>
      </c>
      <c r="X45" s="1">
        <v>3000</v>
      </c>
      <c r="Y45" s="1">
        <v>100</v>
      </c>
      <c r="Z45" s="1">
        <v>900</v>
      </c>
      <c r="AA45" s="1">
        <v>20</v>
      </c>
      <c r="AB45" s="1">
        <v>250</v>
      </c>
    </row>
    <row r="46" spans="1:28" x14ac:dyDescent="0.3">
      <c r="A46">
        <f>'Raw data_RHS'!D47*1000</f>
        <v>40133.333333333336</v>
      </c>
      <c r="B46">
        <v>0.56000000000000005</v>
      </c>
      <c r="C46">
        <v>7</v>
      </c>
      <c r="D46">
        <v>0</v>
      </c>
      <c r="E46">
        <v>300</v>
      </c>
      <c r="F46">
        <v>600</v>
      </c>
      <c r="G46">
        <v>900</v>
      </c>
      <c r="H46">
        <v>1200</v>
      </c>
      <c r="I46">
        <v>1500</v>
      </c>
      <c r="J46">
        <v>1800</v>
      </c>
      <c r="K46">
        <v>7.6999999999999999E-2</v>
      </c>
      <c r="L46">
        <v>6.0999999999999999E-2</v>
      </c>
      <c r="M46">
        <v>5.7000000000000002E-2</v>
      </c>
      <c r="N46">
        <v>5.1000000000000004E-2</v>
      </c>
      <c r="O46">
        <v>4.2000000000000003E-2</v>
      </c>
      <c r="P46">
        <v>3.7999999999999999E-2</v>
      </c>
      <c r="Q46">
        <v>3.3000000000000002E-2</v>
      </c>
      <c r="R46">
        <v>100</v>
      </c>
      <c r="S46">
        <v>430</v>
      </c>
      <c r="T46">
        <v>0.35</v>
      </c>
      <c r="U46">
        <v>0.35</v>
      </c>
      <c r="V46">
        <v>0.35</v>
      </c>
      <c r="W46" s="1">
        <v>400</v>
      </c>
      <c r="X46" s="1">
        <v>3000</v>
      </c>
      <c r="Y46" s="1">
        <v>100</v>
      </c>
      <c r="Z46" s="1">
        <v>900</v>
      </c>
      <c r="AA46" s="1">
        <v>20</v>
      </c>
      <c r="AB46" s="1">
        <v>250</v>
      </c>
    </row>
    <row r="47" spans="1:28" x14ac:dyDescent="0.3">
      <c r="A47">
        <f>'Raw data_RHS'!D48*1000</f>
        <v>39699.999999999993</v>
      </c>
      <c r="B47">
        <v>0.56000000000000005</v>
      </c>
      <c r="C47">
        <v>7</v>
      </c>
      <c r="D47">
        <v>0</v>
      </c>
      <c r="E47">
        <v>300</v>
      </c>
      <c r="F47">
        <v>600</v>
      </c>
      <c r="G47">
        <v>900</v>
      </c>
      <c r="H47">
        <v>1200</v>
      </c>
      <c r="I47">
        <v>1500</v>
      </c>
      <c r="J47">
        <v>1800</v>
      </c>
      <c r="K47">
        <v>0.106</v>
      </c>
      <c r="L47">
        <v>8.1000000000000003E-2</v>
      </c>
      <c r="M47">
        <v>7.2999999999999995E-2</v>
      </c>
      <c r="N47">
        <v>0.06</v>
      </c>
      <c r="O47">
        <v>4.1000000000000002E-2</v>
      </c>
      <c r="P47">
        <v>3.6000000000000004E-2</v>
      </c>
      <c r="Q47">
        <v>2.5000000000000001E-2</v>
      </c>
      <c r="R47">
        <v>100</v>
      </c>
      <c r="S47">
        <v>430</v>
      </c>
      <c r="T47">
        <v>0.35</v>
      </c>
      <c r="U47">
        <v>0.35</v>
      </c>
      <c r="V47">
        <v>0.35</v>
      </c>
      <c r="W47" s="1">
        <v>400</v>
      </c>
      <c r="X47" s="1">
        <v>3000</v>
      </c>
      <c r="Y47" s="1">
        <v>100</v>
      </c>
      <c r="Z47" s="1">
        <v>900</v>
      </c>
      <c r="AA47" s="1">
        <v>20</v>
      </c>
      <c r="AB47" s="1">
        <v>250</v>
      </c>
    </row>
    <row r="48" spans="1:28" x14ac:dyDescent="0.3">
      <c r="A48">
        <f>'Raw data_RHS'!D49*1000</f>
        <v>39366.666666666664</v>
      </c>
      <c r="B48">
        <v>0.56000000000000005</v>
      </c>
      <c r="C48">
        <v>7</v>
      </c>
      <c r="D48">
        <v>0</v>
      </c>
      <c r="E48">
        <v>300</v>
      </c>
      <c r="F48">
        <v>600</v>
      </c>
      <c r="G48">
        <v>900</v>
      </c>
      <c r="H48">
        <v>1200</v>
      </c>
      <c r="I48">
        <v>1500</v>
      </c>
      <c r="J48">
        <v>1800</v>
      </c>
      <c r="K48">
        <v>0.16</v>
      </c>
      <c r="L48">
        <v>0.105</v>
      </c>
      <c r="M48">
        <v>9.1999999999999998E-2</v>
      </c>
      <c r="N48">
        <v>6.9000000000000006E-2</v>
      </c>
      <c r="O48">
        <v>4.8000000000000001E-2</v>
      </c>
      <c r="P48">
        <v>4.3000000000000003E-2</v>
      </c>
      <c r="Q48">
        <v>3.3000000000000002E-2</v>
      </c>
      <c r="R48">
        <v>100</v>
      </c>
      <c r="S48">
        <v>430</v>
      </c>
      <c r="T48">
        <v>0.35</v>
      </c>
      <c r="U48">
        <v>0.35</v>
      </c>
      <c r="V48">
        <v>0.35</v>
      </c>
      <c r="W48" s="1">
        <v>400</v>
      </c>
      <c r="X48" s="1">
        <v>3000</v>
      </c>
      <c r="Y48" s="1">
        <v>100</v>
      </c>
      <c r="Z48" s="1">
        <v>900</v>
      </c>
      <c r="AA48" s="1">
        <v>20</v>
      </c>
      <c r="AB48" s="1">
        <v>250</v>
      </c>
    </row>
    <row r="49" spans="1:28" x14ac:dyDescent="0.3">
      <c r="A49">
        <f>'Raw data_RHS'!D50*1000</f>
        <v>39833.333333333336</v>
      </c>
      <c r="B49">
        <v>0.56000000000000005</v>
      </c>
      <c r="C49">
        <v>7</v>
      </c>
      <c r="D49">
        <v>0</v>
      </c>
      <c r="E49">
        <v>300</v>
      </c>
      <c r="F49">
        <v>600</v>
      </c>
      <c r="G49">
        <v>900</v>
      </c>
      <c r="H49">
        <v>1200</v>
      </c>
      <c r="I49">
        <v>1500</v>
      </c>
      <c r="J49">
        <v>1800</v>
      </c>
      <c r="K49">
        <v>0.113</v>
      </c>
      <c r="L49">
        <v>8.4000000000000005E-2</v>
      </c>
      <c r="M49">
        <v>7.5999999999999998E-2</v>
      </c>
      <c r="N49">
        <v>6.5000000000000002E-2</v>
      </c>
      <c r="O49">
        <v>5.1999999999999998E-2</v>
      </c>
      <c r="P49">
        <v>4.7E-2</v>
      </c>
      <c r="Q49">
        <v>3.6000000000000004E-2</v>
      </c>
      <c r="R49">
        <v>100</v>
      </c>
      <c r="S49">
        <v>430</v>
      </c>
      <c r="T49">
        <v>0.35</v>
      </c>
      <c r="U49">
        <v>0.35</v>
      </c>
      <c r="V49">
        <v>0.35</v>
      </c>
      <c r="W49" s="1">
        <v>400</v>
      </c>
      <c r="X49" s="1">
        <v>3000</v>
      </c>
      <c r="Y49" s="1">
        <v>100</v>
      </c>
      <c r="Z49" s="1">
        <v>900</v>
      </c>
      <c r="AA49" s="1">
        <v>20</v>
      </c>
      <c r="AB49" s="1">
        <v>250</v>
      </c>
    </row>
    <row r="50" spans="1:28" x14ac:dyDescent="0.3">
      <c r="A50">
        <f>'Raw data_RHS'!D51*1000</f>
        <v>39866.666666666664</v>
      </c>
      <c r="B50">
        <v>0.56000000000000005</v>
      </c>
      <c r="C50">
        <v>7</v>
      </c>
      <c r="D50">
        <v>0</v>
      </c>
      <c r="E50">
        <v>300</v>
      </c>
      <c r="F50">
        <v>600</v>
      </c>
      <c r="G50">
        <v>900</v>
      </c>
      <c r="H50">
        <v>1200</v>
      </c>
      <c r="I50">
        <v>1500</v>
      </c>
      <c r="J50">
        <v>1800</v>
      </c>
      <c r="K50">
        <v>9.2999999999999999E-2</v>
      </c>
      <c r="L50">
        <v>6.9000000000000006E-2</v>
      </c>
      <c r="M50">
        <v>6.5000000000000002E-2</v>
      </c>
      <c r="N50">
        <v>5.6000000000000001E-2</v>
      </c>
      <c r="O50">
        <v>4.3999999999999997E-2</v>
      </c>
      <c r="P50">
        <v>3.9E-2</v>
      </c>
      <c r="Q50">
        <v>3.0000000000000002E-2</v>
      </c>
      <c r="R50">
        <v>100</v>
      </c>
      <c r="S50">
        <v>430</v>
      </c>
      <c r="T50">
        <v>0.35</v>
      </c>
      <c r="U50">
        <v>0.35</v>
      </c>
      <c r="V50">
        <v>0.35</v>
      </c>
      <c r="W50" s="1">
        <v>400</v>
      </c>
      <c r="X50" s="1">
        <v>3000</v>
      </c>
      <c r="Y50" s="1">
        <v>100</v>
      </c>
      <c r="Z50" s="1">
        <v>900</v>
      </c>
      <c r="AA50" s="1">
        <v>20</v>
      </c>
      <c r="AB50" s="1">
        <v>250</v>
      </c>
    </row>
    <row r="51" spans="1:28" x14ac:dyDescent="0.3">
      <c r="A51">
        <f>'Raw data_RHS'!D52*1000</f>
        <v>38366.666666666664</v>
      </c>
      <c r="B51">
        <v>0.56000000000000005</v>
      </c>
      <c r="C51">
        <v>7</v>
      </c>
      <c r="D51">
        <v>0</v>
      </c>
      <c r="E51">
        <v>300</v>
      </c>
      <c r="F51">
        <v>600</v>
      </c>
      <c r="G51">
        <v>900</v>
      </c>
      <c r="H51">
        <v>1200</v>
      </c>
      <c r="I51">
        <v>1500</v>
      </c>
      <c r="J51">
        <v>1800</v>
      </c>
      <c r="K51">
        <v>0.17399999999999999</v>
      </c>
      <c r="L51">
        <v>0.13300000000000001</v>
      </c>
      <c r="M51">
        <v>0.121</v>
      </c>
      <c r="N51">
        <v>0.1</v>
      </c>
      <c r="O51">
        <v>7.2999999999999995E-2</v>
      </c>
      <c r="P51">
        <v>6.2E-2</v>
      </c>
      <c r="Q51">
        <v>4.3999999999999997E-2</v>
      </c>
      <c r="R51">
        <v>100</v>
      </c>
      <c r="S51">
        <v>430</v>
      </c>
      <c r="T51">
        <v>0.35</v>
      </c>
      <c r="U51">
        <v>0.35</v>
      </c>
      <c r="V51">
        <v>0.35</v>
      </c>
      <c r="W51" s="1">
        <v>400</v>
      </c>
      <c r="X51" s="1">
        <v>3000</v>
      </c>
      <c r="Y51" s="1">
        <v>100</v>
      </c>
      <c r="Z51" s="1">
        <v>900</v>
      </c>
      <c r="AA51" s="1">
        <v>20</v>
      </c>
      <c r="AB51" s="1">
        <v>250</v>
      </c>
    </row>
    <row r="52" spans="1:28" x14ac:dyDescent="0.3">
      <c r="A52">
        <f>'Raw data_RHS'!D53*1000</f>
        <v>38833.333333333328</v>
      </c>
      <c r="B52">
        <v>0.56000000000000005</v>
      </c>
      <c r="C52">
        <v>7</v>
      </c>
      <c r="D52">
        <v>0</v>
      </c>
      <c r="E52">
        <v>300</v>
      </c>
      <c r="F52">
        <v>600</v>
      </c>
      <c r="G52">
        <v>900</v>
      </c>
      <c r="H52">
        <v>1200</v>
      </c>
      <c r="I52">
        <v>1500</v>
      </c>
      <c r="J52">
        <v>1800</v>
      </c>
      <c r="K52">
        <v>0.18</v>
      </c>
      <c r="L52">
        <v>0.126</v>
      </c>
      <c r="M52">
        <v>0.109</v>
      </c>
      <c r="N52">
        <v>0.08</v>
      </c>
      <c r="O52">
        <v>0.05</v>
      </c>
      <c r="P52">
        <v>4.2000000000000003E-2</v>
      </c>
      <c r="Q52">
        <v>2.7E-2</v>
      </c>
      <c r="R52">
        <v>100</v>
      </c>
      <c r="S52">
        <v>430</v>
      </c>
      <c r="T52">
        <v>0.35</v>
      </c>
      <c r="U52">
        <v>0.35</v>
      </c>
      <c r="V52">
        <v>0.35</v>
      </c>
      <c r="W52" s="1">
        <v>400</v>
      </c>
      <c r="X52" s="1">
        <v>3000</v>
      </c>
      <c r="Y52" s="1">
        <v>100</v>
      </c>
      <c r="Z52" s="1">
        <v>900</v>
      </c>
      <c r="AA52" s="1">
        <v>20</v>
      </c>
      <c r="AB52" s="1">
        <v>250</v>
      </c>
    </row>
    <row r="53" spans="1:28" x14ac:dyDescent="0.3">
      <c r="A53">
        <f>'Raw data_RHS'!D54*1000</f>
        <v>39400</v>
      </c>
      <c r="B53">
        <v>0.56000000000000005</v>
      </c>
      <c r="C53">
        <v>7</v>
      </c>
      <c r="D53">
        <v>0</v>
      </c>
      <c r="E53">
        <v>300</v>
      </c>
      <c r="F53">
        <v>600</v>
      </c>
      <c r="G53">
        <v>900</v>
      </c>
      <c r="H53">
        <v>1200</v>
      </c>
      <c r="I53">
        <v>1500</v>
      </c>
      <c r="J53">
        <v>1800</v>
      </c>
      <c r="K53">
        <v>0.19400000000000001</v>
      </c>
      <c r="L53">
        <v>0.14599999999999999</v>
      </c>
      <c r="M53">
        <v>0.129</v>
      </c>
      <c r="N53">
        <v>0.10100000000000001</v>
      </c>
      <c r="O53">
        <v>6.0999999999999999E-2</v>
      </c>
      <c r="P53">
        <v>0.05</v>
      </c>
      <c r="Q53">
        <v>3.2000000000000001E-2</v>
      </c>
      <c r="R53">
        <v>100</v>
      </c>
      <c r="S53">
        <v>430</v>
      </c>
      <c r="T53">
        <v>0.35</v>
      </c>
      <c r="U53">
        <v>0.35</v>
      </c>
      <c r="V53">
        <v>0.35</v>
      </c>
      <c r="W53" s="1">
        <v>400</v>
      </c>
      <c r="X53" s="1">
        <v>3000</v>
      </c>
      <c r="Y53" s="1">
        <v>100</v>
      </c>
      <c r="Z53" s="1">
        <v>900</v>
      </c>
      <c r="AA53" s="1">
        <v>20</v>
      </c>
      <c r="AB53" s="1">
        <v>250</v>
      </c>
    </row>
    <row r="54" spans="1:28" x14ac:dyDescent="0.3">
      <c r="A54">
        <f>'Raw data_RHS'!D55*1000</f>
        <v>38666.666666666664</v>
      </c>
      <c r="B54">
        <v>0.56000000000000005</v>
      </c>
      <c r="C54">
        <v>7</v>
      </c>
      <c r="D54">
        <v>0</v>
      </c>
      <c r="E54">
        <v>300</v>
      </c>
      <c r="F54">
        <v>600</v>
      </c>
      <c r="G54">
        <v>900</v>
      </c>
      <c r="H54">
        <v>1200</v>
      </c>
      <c r="I54">
        <v>1500</v>
      </c>
      <c r="J54">
        <v>1800</v>
      </c>
      <c r="K54">
        <v>0.32300000000000001</v>
      </c>
      <c r="L54">
        <v>0.247</v>
      </c>
      <c r="M54">
        <v>0.22900000000000001</v>
      </c>
      <c r="N54">
        <v>0.186</v>
      </c>
      <c r="O54">
        <v>0.13600000000000001</v>
      </c>
      <c r="P54">
        <v>0.11899999999999999</v>
      </c>
      <c r="Q54">
        <v>8.8999999999999996E-2</v>
      </c>
      <c r="R54">
        <v>90</v>
      </c>
      <c r="S54">
        <v>450</v>
      </c>
      <c r="T54">
        <v>0.35</v>
      </c>
      <c r="U54">
        <v>0.35</v>
      </c>
      <c r="V54">
        <v>0.35</v>
      </c>
      <c r="W54" s="1">
        <v>400</v>
      </c>
      <c r="X54" s="1">
        <v>3000</v>
      </c>
      <c r="Y54" s="1">
        <v>100</v>
      </c>
      <c r="Z54" s="1">
        <v>900</v>
      </c>
      <c r="AA54" s="1">
        <v>20</v>
      </c>
      <c r="AB54" s="1">
        <v>250</v>
      </c>
    </row>
    <row r="55" spans="1:28" x14ac:dyDescent="0.3">
      <c r="A55">
        <f>'Raw data_RHS'!D56*1000</f>
        <v>39333.333333333328</v>
      </c>
      <c r="B55">
        <v>0.56000000000000005</v>
      </c>
      <c r="C55">
        <v>7</v>
      </c>
      <c r="D55">
        <v>0</v>
      </c>
      <c r="E55">
        <v>300</v>
      </c>
      <c r="F55">
        <v>600</v>
      </c>
      <c r="G55">
        <v>900</v>
      </c>
      <c r="H55">
        <v>1200</v>
      </c>
      <c r="I55">
        <v>1500</v>
      </c>
      <c r="J55">
        <v>1800</v>
      </c>
      <c r="K55">
        <v>0.21099999999999999</v>
      </c>
      <c r="L55">
        <v>0.161</v>
      </c>
      <c r="M55">
        <v>0.14599999999999999</v>
      </c>
      <c r="N55">
        <v>0.11700000000000001</v>
      </c>
      <c r="O55">
        <v>8.6999999999999994E-2</v>
      </c>
      <c r="P55">
        <v>7.6999999999999999E-2</v>
      </c>
      <c r="Q55">
        <v>0.06</v>
      </c>
      <c r="R55">
        <v>90</v>
      </c>
      <c r="S55">
        <v>450</v>
      </c>
      <c r="T55">
        <v>0.35</v>
      </c>
      <c r="U55">
        <v>0.35</v>
      </c>
      <c r="V55">
        <v>0.35</v>
      </c>
      <c r="W55" s="1">
        <v>400</v>
      </c>
      <c r="X55" s="1">
        <v>3000</v>
      </c>
      <c r="Y55" s="1">
        <v>100</v>
      </c>
      <c r="Z55" s="1">
        <v>900</v>
      </c>
      <c r="AA55" s="1">
        <v>20</v>
      </c>
      <c r="AB55" s="1">
        <v>250</v>
      </c>
    </row>
    <row r="56" spans="1:28" x14ac:dyDescent="0.3">
      <c r="A56">
        <f>'Raw data_RHS'!D57*1000</f>
        <v>38666.666666666664</v>
      </c>
      <c r="B56">
        <v>0.56000000000000005</v>
      </c>
      <c r="C56">
        <v>7</v>
      </c>
      <c r="D56">
        <v>0</v>
      </c>
      <c r="E56">
        <v>300</v>
      </c>
      <c r="F56">
        <v>600</v>
      </c>
      <c r="G56">
        <v>900</v>
      </c>
      <c r="H56">
        <v>1200</v>
      </c>
      <c r="I56">
        <v>1500</v>
      </c>
      <c r="J56">
        <v>1800</v>
      </c>
      <c r="K56">
        <v>0.27</v>
      </c>
      <c r="L56">
        <v>0.18099999999999999</v>
      </c>
      <c r="M56">
        <v>0.15</v>
      </c>
      <c r="N56">
        <v>0.111</v>
      </c>
      <c r="O56">
        <v>0.08</v>
      </c>
      <c r="P56">
        <v>7.1999999999999995E-2</v>
      </c>
      <c r="Q56">
        <v>5.6000000000000001E-2</v>
      </c>
      <c r="R56">
        <v>90</v>
      </c>
      <c r="S56">
        <v>430</v>
      </c>
      <c r="T56">
        <v>0.35</v>
      </c>
      <c r="U56">
        <v>0.35</v>
      </c>
      <c r="V56">
        <v>0.35</v>
      </c>
      <c r="W56" s="1">
        <v>400</v>
      </c>
      <c r="X56" s="1">
        <v>3000</v>
      </c>
      <c r="Y56" s="1">
        <v>100</v>
      </c>
      <c r="Z56" s="1">
        <v>900</v>
      </c>
      <c r="AA56" s="1">
        <v>20</v>
      </c>
      <c r="AB56" s="1">
        <v>250</v>
      </c>
    </row>
    <row r="57" spans="1:28" x14ac:dyDescent="0.3">
      <c r="A57">
        <f>'Raw data_RHS'!D58*1000</f>
        <v>37733.333333333336</v>
      </c>
      <c r="B57">
        <v>0.56000000000000005</v>
      </c>
      <c r="C57">
        <v>7</v>
      </c>
      <c r="D57">
        <v>0</v>
      </c>
      <c r="E57">
        <v>300</v>
      </c>
      <c r="F57">
        <v>600</v>
      </c>
      <c r="G57">
        <v>900</v>
      </c>
      <c r="H57">
        <v>1200</v>
      </c>
      <c r="I57">
        <v>1500</v>
      </c>
      <c r="J57">
        <v>1800</v>
      </c>
      <c r="K57">
        <v>0.42899999999999999</v>
      </c>
      <c r="L57">
        <v>0.30599999999999999</v>
      </c>
      <c r="M57">
        <v>0.27100000000000002</v>
      </c>
      <c r="N57">
        <v>0.20799999999999999</v>
      </c>
      <c r="O57">
        <v>0.14299999999999999</v>
      </c>
      <c r="P57">
        <v>0.121</v>
      </c>
      <c r="Q57">
        <v>7.9000000000000001E-2</v>
      </c>
      <c r="R57">
        <v>90</v>
      </c>
      <c r="S57">
        <v>430</v>
      </c>
      <c r="T57">
        <v>0.35</v>
      </c>
      <c r="U57">
        <v>0.35</v>
      </c>
      <c r="V57">
        <v>0.35</v>
      </c>
      <c r="W57" s="1">
        <v>400</v>
      </c>
      <c r="X57" s="1">
        <v>3000</v>
      </c>
      <c r="Y57" s="1">
        <v>100</v>
      </c>
      <c r="Z57" s="1">
        <v>900</v>
      </c>
      <c r="AA57" s="1">
        <v>20</v>
      </c>
      <c r="AB57" s="1">
        <v>250</v>
      </c>
    </row>
    <row r="58" spans="1:28" x14ac:dyDescent="0.3">
      <c r="A58">
        <f>'Raw data_RHS'!D59*1000</f>
        <v>39433.333333333328</v>
      </c>
      <c r="B58">
        <v>0.56000000000000005</v>
      </c>
      <c r="C58">
        <v>7</v>
      </c>
      <c r="D58">
        <v>0</v>
      </c>
      <c r="E58">
        <v>300</v>
      </c>
      <c r="F58">
        <v>600</v>
      </c>
      <c r="G58">
        <v>900</v>
      </c>
      <c r="H58">
        <v>1200</v>
      </c>
      <c r="I58">
        <v>1500</v>
      </c>
      <c r="J58">
        <v>1800</v>
      </c>
      <c r="K58">
        <v>0.26</v>
      </c>
      <c r="L58">
        <v>0.187</v>
      </c>
      <c r="M58">
        <v>0.16700000000000001</v>
      </c>
      <c r="N58">
        <v>0.13100000000000001</v>
      </c>
      <c r="O58">
        <v>9.0999999999999998E-2</v>
      </c>
      <c r="P58">
        <v>7.9000000000000001E-2</v>
      </c>
      <c r="Q58">
        <v>0.06</v>
      </c>
      <c r="R58">
        <v>90</v>
      </c>
      <c r="S58">
        <v>430</v>
      </c>
      <c r="T58">
        <v>0.35</v>
      </c>
      <c r="U58">
        <v>0.35</v>
      </c>
      <c r="V58">
        <v>0.35</v>
      </c>
      <c r="W58" s="1">
        <v>400</v>
      </c>
      <c r="X58" s="1">
        <v>3000</v>
      </c>
      <c r="Y58" s="1">
        <v>100</v>
      </c>
      <c r="Z58" s="1">
        <v>900</v>
      </c>
      <c r="AA58" s="1">
        <v>20</v>
      </c>
      <c r="AB58" s="1">
        <v>250</v>
      </c>
    </row>
    <row r="59" spans="1:28" x14ac:dyDescent="0.3">
      <c r="A59">
        <f>'Raw data_RHS'!D60*1000</f>
        <v>38166.666666666664</v>
      </c>
      <c r="B59">
        <v>0.56000000000000005</v>
      </c>
      <c r="C59">
        <v>7</v>
      </c>
      <c r="D59">
        <v>0</v>
      </c>
      <c r="E59">
        <v>300</v>
      </c>
      <c r="F59">
        <v>600</v>
      </c>
      <c r="G59">
        <v>900</v>
      </c>
      <c r="H59">
        <v>1200</v>
      </c>
      <c r="I59">
        <v>1500</v>
      </c>
      <c r="J59">
        <v>1800</v>
      </c>
      <c r="K59">
        <v>0.45400000000000001</v>
      </c>
      <c r="L59">
        <v>0.32300000000000001</v>
      </c>
      <c r="M59">
        <v>0.28000000000000003</v>
      </c>
      <c r="N59">
        <v>0.20599999999999999</v>
      </c>
      <c r="O59">
        <v>0.13200000000000001</v>
      </c>
      <c r="P59">
        <v>0.111</v>
      </c>
      <c r="Q59">
        <v>7.6999999999999999E-2</v>
      </c>
      <c r="R59">
        <v>90</v>
      </c>
      <c r="S59">
        <v>430</v>
      </c>
      <c r="T59">
        <v>0.35</v>
      </c>
      <c r="U59">
        <v>0.35</v>
      </c>
      <c r="V59">
        <v>0.35</v>
      </c>
      <c r="W59" s="1">
        <v>400</v>
      </c>
      <c r="X59" s="1">
        <v>3000</v>
      </c>
      <c r="Y59" s="1">
        <v>100</v>
      </c>
      <c r="Z59" s="1">
        <v>900</v>
      </c>
      <c r="AA59" s="1">
        <v>20</v>
      </c>
      <c r="AB59" s="1">
        <v>250</v>
      </c>
    </row>
    <row r="60" spans="1:28" x14ac:dyDescent="0.3">
      <c r="A60">
        <f>'Raw data_RHS'!D61*1000</f>
        <v>38433.333333333336</v>
      </c>
      <c r="B60">
        <v>0.56000000000000005</v>
      </c>
      <c r="C60">
        <v>7</v>
      </c>
      <c r="D60">
        <v>0</v>
      </c>
      <c r="E60">
        <v>300</v>
      </c>
      <c r="F60">
        <v>600</v>
      </c>
      <c r="G60">
        <v>900</v>
      </c>
      <c r="H60">
        <v>1200</v>
      </c>
      <c r="I60">
        <v>1500</v>
      </c>
      <c r="J60">
        <v>1800</v>
      </c>
      <c r="K60">
        <v>0.38900000000000001</v>
      </c>
      <c r="L60">
        <v>0.27600000000000002</v>
      </c>
      <c r="M60">
        <v>0.24</v>
      </c>
      <c r="N60">
        <v>0.17499999999999999</v>
      </c>
      <c r="O60">
        <v>0.104</v>
      </c>
      <c r="P60">
        <v>8.5000000000000006E-2</v>
      </c>
      <c r="Q60">
        <v>5.6000000000000001E-2</v>
      </c>
      <c r="R60">
        <v>90</v>
      </c>
      <c r="S60">
        <v>430</v>
      </c>
      <c r="T60">
        <v>0.35</v>
      </c>
      <c r="U60">
        <v>0.35</v>
      </c>
      <c r="V60">
        <v>0.35</v>
      </c>
      <c r="W60" s="1">
        <v>400</v>
      </c>
      <c r="X60" s="1">
        <v>3000</v>
      </c>
      <c r="Y60" s="1">
        <v>100</v>
      </c>
      <c r="Z60" s="1">
        <v>900</v>
      </c>
      <c r="AA60" s="1">
        <v>20</v>
      </c>
      <c r="AB60" s="1">
        <v>250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2DEDF-75E1-43C1-BF1D-23E72BB3525A}">
  <dimension ref="A1:AL60"/>
  <sheetViews>
    <sheetView tabSelected="1" topLeftCell="Z1" zoomScale="106" zoomScaleNormal="85" workbookViewId="0">
      <selection activeCell="AC1" sqref="AC1"/>
    </sheetView>
  </sheetViews>
  <sheetFormatPr defaultRowHeight="14.4" x14ac:dyDescent="0.3"/>
  <cols>
    <col min="2" max="2" width="11.77734375" customWidth="1"/>
    <col min="17" max="17" width="12.44140625" bestFit="1" customWidth="1"/>
    <col min="18" max="19" width="10.33203125" customWidth="1"/>
    <col min="20" max="20" width="6" bestFit="1" customWidth="1"/>
    <col min="21" max="22" width="8.44140625" customWidth="1"/>
    <col min="23" max="23" width="8.21875" customWidth="1"/>
    <col min="24" max="25" width="15" bestFit="1" customWidth="1"/>
    <col min="26" max="26" width="28.6640625" bestFit="1" customWidth="1"/>
    <col min="27" max="27" width="25.21875" bestFit="1" customWidth="1"/>
    <col min="28" max="28" width="19.88671875" bestFit="1" customWidth="1"/>
    <col min="29" max="29" width="16" bestFit="1" customWidth="1"/>
    <col min="30" max="30" width="20.77734375" customWidth="1"/>
    <col min="31" max="31" width="15.6640625" bestFit="1" customWidth="1"/>
    <col min="32" max="32" width="15" bestFit="1" customWidth="1"/>
    <col min="33" max="33" width="23.5546875" bestFit="1" customWidth="1"/>
    <col min="36" max="37" width="15" bestFit="1" customWidth="1"/>
    <col min="38" max="38" width="10.44140625" customWidth="1"/>
    <col min="40" max="40" width="5.33203125" customWidth="1"/>
  </cols>
  <sheetData>
    <row r="1" spans="1:38" s="247" customFormat="1" ht="30.6" x14ac:dyDescent="0.3">
      <c r="A1" s="239" t="s">
        <v>136</v>
      </c>
      <c r="B1" s="240" t="s">
        <v>190</v>
      </c>
      <c r="C1" s="239" t="s">
        <v>191</v>
      </c>
      <c r="D1" s="239" t="s">
        <v>192</v>
      </c>
      <c r="E1" s="239" t="s">
        <v>193</v>
      </c>
      <c r="F1" s="239" t="s">
        <v>179</v>
      </c>
      <c r="G1" s="239" t="s">
        <v>177</v>
      </c>
      <c r="H1" s="239" t="s">
        <v>178</v>
      </c>
      <c r="I1" s="239" t="s">
        <v>191</v>
      </c>
      <c r="J1" s="239" t="s">
        <v>192</v>
      </c>
      <c r="K1" s="239" t="s">
        <v>193</v>
      </c>
      <c r="L1" s="239" t="s">
        <v>200</v>
      </c>
      <c r="M1" s="239" t="s">
        <v>201</v>
      </c>
      <c r="N1" s="250"/>
      <c r="O1" s="354" t="s">
        <v>174</v>
      </c>
      <c r="P1" s="354"/>
      <c r="Q1" s="354"/>
      <c r="R1" s="354"/>
      <c r="S1" s="253"/>
      <c r="T1" s="353" t="s">
        <v>180</v>
      </c>
      <c r="U1" s="353"/>
      <c r="V1" s="353"/>
      <c r="W1" s="353"/>
      <c r="X1" s="243"/>
      <c r="Y1" s="243"/>
      <c r="Z1" s="243"/>
      <c r="AA1" s="243"/>
      <c r="AB1" s="243"/>
      <c r="AC1" s="243" t="s">
        <v>206</v>
      </c>
      <c r="AD1" s="243"/>
      <c r="AE1" s="338" t="s">
        <v>183</v>
      </c>
      <c r="AF1" s="340"/>
      <c r="AG1" s="243"/>
      <c r="AH1" s="243"/>
      <c r="AI1" s="243"/>
      <c r="AJ1" s="338" t="s">
        <v>203</v>
      </c>
      <c r="AK1" s="340"/>
      <c r="AL1" s="243"/>
    </row>
    <row r="2" spans="1:38" x14ac:dyDescent="0.3">
      <c r="A2" s="225">
        <v>78200</v>
      </c>
      <c r="B2" s="225">
        <v>40.1</v>
      </c>
      <c r="C2" s="176">
        <v>2997.5</v>
      </c>
      <c r="D2" s="176">
        <v>291.60000000000002</v>
      </c>
      <c r="E2" s="176">
        <v>137.80000000000001</v>
      </c>
      <c r="F2" s="237">
        <f t="shared" ref="F2:F33" si="0">C2*((1-(LN(35)))/(1-(LN(B2))))</f>
        <v>2845.9995418184708</v>
      </c>
      <c r="G2" s="237">
        <f t="shared" ref="G2:G33" si="1">D2*((1-(LN(35)))/(1-(LN(B2))))</f>
        <v>276.86187369283272</v>
      </c>
      <c r="H2" s="237">
        <f t="shared" ref="H2:H33" si="2">E2*((1-(LN(35)))/(1-(LN(B2))))</f>
        <v>130.83527501670901</v>
      </c>
      <c r="I2" s="352">
        <f>_xlfn.PERCENTILE.INC(F2:F11,0.15)</f>
        <v>2628.9183770502545</v>
      </c>
      <c r="J2" s="352">
        <f>_xlfn.PERCENTILE.INC(G2:G11,0.15)</f>
        <v>229.36994488284682</v>
      </c>
      <c r="K2" s="352">
        <f>_xlfn.PERCENTILE.INC(H2:H11,0.15)</f>
        <v>87.642516760133191</v>
      </c>
      <c r="L2" s="176">
        <v>100</v>
      </c>
      <c r="M2" s="176">
        <v>430</v>
      </c>
      <c r="O2" s="249" t="s">
        <v>189</v>
      </c>
      <c r="P2" s="249" t="s">
        <v>94</v>
      </c>
      <c r="Q2" s="249" t="s">
        <v>95</v>
      </c>
      <c r="R2" s="249" t="s">
        <v>176</v>
      </c>
      <c r="S2" s="254"/>
      <c r="T2" s="248" t="s">
        <v>181</v>
      </c>
      <c r="U2" s="248" t="s">
        <v>191</v>
      </c>
      <c r="V2" s="248" t="s">
        <v>192</v>
      </c>
      <c r="W2" s="248" t="s">
        <v>193</v>
      </c>
      <c r="X2" s="248" t="s">
        <v>194</v>
      </c>
      <c r="Y2" s="248" t="s">
        <v>195</v>
      </c>
      <c r="Z2" s="248" t="s">
        <v>196</v>
      </c>
      <c r="AA2" s="248" t="s">
        <v>197</v>
      </c>
      <c r="AB2" s="248" t="s">
        <v>198</v>
      </c>
      <c r="AC2" s="248" t="s">
        <v>202</v>
      </c>
      <c r="AD2" s="248" t="s">
        <v>182</v>
      </c>
      <c r="AE2" s="248" t="s">
        <v>194</v>
      </c>
      <c r="AF2" s="248" t="s">
        <v>195</v>
      </c>
      <c r="AG2" s="248" t="s">
        <v>199</v>
      </c>
      <c r="AH2" s="248" t="s">
        <v>200</v>
      </c>
      <c r="AI2" s="248" t="s">
        <v>201</v>
      </c>
      <c r="AJ2" s="248" t="s">
        <v>194</v>
      </c>
      <c r="AK2" s="248" t="s">
        <v>195</v>
      </c>
      <c r="AL2" s="248"/>
    </row>
    <row r="3" spans="1:38" x14ac:dyDescent="0.3">
      <c r="A3" s="225">
        <v>77700</v>
      </c>
      <c r="B3" s="225">
        <v>41.7</v>
      </c>
      <c r="C3" s="176">
        <v>2956.8</v>
      </c>
      <c r="D3" s="176">
        <v>374.5</v>
      </c>
      <c r="E3" s="176">
        <v>120.5</v>
      </c>
      <c r="F3" s="237">
        <f t="shared" si="0"/>
        <v>2767.1305712000544</v>
      </c>
      <c r="G3" s="237">
        <f t="shared" si="1"/>
        <v>350.47700179735534</v>
      </c>
      <c r="H3" s="237">
        <f t="shared" si="2"/>
        <v>112.77030364908229</v>
      </c>
      <c r="I3" s="352"/>
      <c r="J3" s="352"/>
      <c r="K3" s="352"/>
      <c r="L3" s="176">
        <v>100</v>
      </c>
      <c r="M3" s="176">
        <v>430</v>
      </c>
      <c r="O3" s="176">
        <v>1</v>
      </c>
      <c r="P3" s="176">
        <v>39226</v>
      </c>
      <c r="Q3" s="176">
        <v>43452</v>
      </c>
      <c r="R3" s="176">
        <f>(Q3-P3)/1000</f>
        <v>4.226</v>
      </c>
      <c r="T3" s="176">
        <v>1</v>
      </c>
      <c r="U3" s="176">
        <v>2626</v>
      </c>
      <c r="V3" s="176">
        <v>229</v>
      </c>
      <c r="W3" s="176">
        <v>88</v>
      </c>
      <c r="X3" s="176">
        <v>277.60000000000002</v>
      </c>
      <c r="Y3" s="176">
        <v>376.2</v>
      </c>
      <c r="Z3" s="177">
        <f t="shared" ref="Z3:Z8" si="3">(0.5161*2.35*(10^-4)*((10^6/X3)^3.89)*((1/3000)^0.854))/10^6</f>
        <v>8.900993081594244</v>
      </c>
      <c r="AA3" s="177">
        <f t="shared" ref="AA3:AA8" si="4">1.41*(10^-8)*((1/(Y3*10^-6))^4.5337)*10^-6</f>
        <v>47.34160079274227</v>
      </c>
      <c r="AB3" s="177">
        <f t="shared" ref="AB3:AB8" si="5">MIN(Z3,AA3)</f>
        <v>8.900993081594244</v>
      </c>
      <c r="AC3" s="245">
        <v>80</v>
      </c>
      <c r="AD3" s="176" t="str">
        <f>IF(AB3&lt;=$AC$3,"OVERLAY REQUIRED","OVERLAY NOT REQUIRED")</f>
        <v>OVERLAY REQUIRED</v>
      </c>
      <c r="AE3" s="177">
        <f t="shared" ref="AE3:AE8" si="6">(((0.5161*2.35*(10^-4))/($AC$3*(10^6)*(3000^0.854)))^(1/3.89))*10^6</f>
        <v>157.85735748515387</v>
      </c>
      <c r="AF3" s="177">
        <f t="shared" ref="AF3:AF8" si="7">(((1.41*(10^-8))/($AC$3*(10^6)))^(1/4.5337))*(10^6)</f>
        <v>335.09077953475719</v>
      </c>
      <c r="AG3" s="252">
        <v>95</v>
      </c>
      <c r="AH3" s="176">
        <v>90</v>
      </c>
      <c r="AI3" s="176">
        <v>430</v>
      </c>
      <c r="AJ3" s="176">
        <v>149.4</v>
      </c>
      <c r="AK3" s="176">
        <v>225.5</v>
      </c>
      <c r="AL3" s="176" t="str">
        <f t="shared" ref="AL3:AL8" si="8">IF(AND(AJ3&lt;=AE3,AK3&lt;=AF3),"SAFE","NOT SAFE")</f>
        <v>SAFE</v>
      </c>
    </row>
    <row r="4" spans="1:38" x14ac:dyDescent="0.3">
      <c r="A4" s="225">
        <v>77200</v>
      </c>
      <c r="B4" s="225">
        <v>42</v>
      </c>
      <c r="C4" s="176">
        <v>2992.4</v>
      </c>
      <c r="D4" s="176">
        <v>899.2</v>
      </c>
      <c r="E4" s="176">
        <v>231.6</v>
      </c>
      <c r="F4" s="237">
        <f t="shared" si="0"/>
        <v>2793.1140734197393</v>
      </c>
      <c r="G4" s="237">
        <f t="shared" si="1"/>
        <v>839.31565793979064</v>
      </c>
      <c r="H4" s="237">
        <f t="shared" si="2"/>
        <v>216.17605246758839</v>
      </c>
      <c r="I4" s="352"/>
      <c r="J4" s="352"/>
      <c r="K4" s="352"/>
      <c r="L4" s="176">
        <v>100</v>
      </c>
      <c r="M4" s="176">
        <v>430</v>
      </c>
      <c r="O4" s="176">
        <v>2</v>
      </c>
      <c r="P4" s="176">
        <v>43452</v>
      </c>
      <c r="Q4" s="176">
        <v>55000</v>
      </c>
      <c r="R4" s="176">
        <f t="shared" ref="R4:R8" si="9">(Q4-P4)/1000</f>
        <v>11.548</v>
      </c>
      <c r="T4" s="176">
        <v>2</v>
      </c>
      <c r="U4" s="176">
        <v>2423</v>
      </c>
      <c r="V4" s="176">
        <v>127</v>
      </c>
      <c r="W4" s="176">
        <v>55</v>
      </c>
      <c r="X4" s="176">
        <v>367.5</v>
      </c>
      <c r="Y4" s="176">
        <v>556.29999999999995</v>
      </c>
      <c r="Z4" s="177">
        <f t="shared" si="3"/>
        <v>2.9887466608081592</v>
      </c>
      <c r="AA4" s="177">
        <f t="shared" si="4"/>
        <v>8.0354726566689418</v>
      </c>
      <c r="AB4" s="177">
        <f t="shared" si="5"/>
        <v>2.9887466608081592</v>
      </c>
      <c r="AC4" s="176"/>
      <c r="AD4" s="176" t="str">
        <f t="shared" ref="AD4:AD8" si="10">IF(AB4&lt;=$AC$3,"OVERLAY REQUIRED","OVERLAY NOT REQUIRED")</f>
        <v>OVERLAY REQUIRED</v>
      </c>
      <c r="AE4" s="177">
        <f t="shared" si="6"/>
        <v>157.85735748515387</v>
      </c>
      <c r="AF4" s="177">
        <f t="shared" si="7"/>
        <v>335.09077953475719</v>
      </c>
      <c r="AG4" s="252">
        <v>125</v>
      </c>
      <c r="AH4" s="176">
        <v>100</v>
      </c>
      <c r="AI4" s="176">
        <v>430</v>
      </c>
      <c r="AJ4" s="176">
        <v>154.69999999999999</v>
      </c>
      <c r="AK4" s="176">
        <v>262.5</v>
      </c>
      <c r="AL4" s="176" t="str">
        <f t="shared" si="8"/>
        <v>SAFE</v>
      </c>
    </row>
    <row r="5" spans="1:38" x14ac:dyDescent="0.3">
      <c r="A5" s="225">
        <v>76700</v>
      </c>
      <c r="B5" s="225">
        <v>42.3</v>
      </c>
      <c r="C5" s="176">
        <v>2784</v>
      </c>
      <c r="D5" s="176">
        <v>896.9</v>
      </c>
      <c r="E5" s="176">
        <v>249.8</v>
      </c>
      <c r="F5" s="237">
        <f t="shared" si="0"/>
        <v>2591.8545884076448</v>
      </c>
      <c r="G5" s="237">
        <f t="shared" si="1"/>
        <v>834.99798144497731</v>
      </c>
      <c r="H5" s="237">
        <f t="shared" si="2"/>
        <v>232.55936644548481</v>
      </c>
      <c r="I5" s="352"/>
      <c r="J5" s="352"/>
      <c r="K5" s="352"/>
      <c r="L5" s="176">
        <v>100</v>
      </c>
      <c r="M5" s="176">
        <v>430</v>
      </c>
      <c r="O5" s="176">
        <v>3</v>
      </c>
      <c r="P5" s="176">
        <v>55000</v>
      </c>
      <c r="Q5" s="176">
        <v>59498</v>
      </c>
      <c r="R5" s="176">
        <f t="shared" si="9"/>
        <v>4.4980000000000002</v>
      </c>
      <c r="T5" s="176">
        <v>3</v>
      </c>
      <c r="U5" s="176">
        <v>2711</v>
      </c>
      <c r="V5" s="176">
        <v>398</v>
      </c>
      <c r="W5" s="176">
        <v>80</v>
      </c>
      <c r="X5" s="176">
        <v>182.5</v>
      </c>
      <c r="Y5" s="176">
        <v>305</v>
      </c>
      <c r="Z5" s="177">
        <f t="shared" si="3"/>
        <v>45.501698686905939</v>
      </c>
      <c r="AA5" s="177">
        <f t="shared" si="4"/>
        <v>122.56005043574946</v>
      </c>
      <c r="AB5" s="177">
        <f t="shared" si="5"/>
        <v>45.501698686905939</v>
      </c>
      <c r="AC5" s="176"/>
      <c r="AD5" s="176" t="str">
        <f t="shared" si="10"/>
        <v>OVERLAY REQUIRED</v>
      </c>
      <c r="AE5" s="177">
        <f t="shared" si="6"/>
        <v>157.85735748515387</v>
      </c>
      <c r="AF5" s="177">
        <f t="shared" si="7"/>
        <v>335.09077953475719</v>
      </c>
      <c r="AG5" s="252">
        <v>80</v>
      </c>
      <c r="AH5" s="176">
        <v>100</v>
      </c>
      <c r="AI5" s="176">
        <v>430</v>
      </c>
      <c r="AJ5" s="176">
        <v>116.7</v>
      </c>
      <c r="AK5" s="176">
        <v>209.6</v>
      </c>
      <c r="AL5" s="176" t="str">
        <f t="shared" si="8"/>
        <v>SAFE</v>
      </c>
    </row>
    <row r="6" spans="1:38" x14ac:dyDescent="0.3">
      <c r="A6" s="225">
        <v>76400</v>
      </c>
      <c r="B6" s="225">
        <v>42</v>
      </c>
      <c r="C6" s="176">
        <v>2855.1</v>
      </c>
      <c r="D6" s="176">
        <v>162.6</v>
      </c>
      <c r="E6" s="176">
        <v>79.400000000000006</v>
      </c>
      <c r="F6" s="237">
        <f t="shared" si="0"/>
        <v>2664.9578903290658</v>
      </c>
      <c r="G6" s="237">
        <f t="shared" si="1"/>
        <v>151.77126999667476</v>
      </c>
      <c r="H6" s="237">
        <f t="shared" si="2"/>
        <v>74.112169973775991</v>
      </c>
      <c r="I6" s="352"/>
      <c r="J6" s="352"/>
      <c r="K6" s="352"/>
      <c r="L6" s="176">
        <v>100</v>
      </c>
      <c r="M6" s="176">
        <v>430</v>
      </c>
      <c r="O6" s="176">
        <v>4</v>
      </c>
      <c r="P6" s="176">
        <v>59498</v>
      </c>
      <c r="Q6" s="176">
        <v>68632</v>
      </c>
      <c r="R6" s="176">
        <f t="shared" si="9"/>
        <v>9.1340000000000003</v>
      </c>
      <c r="T6" s="176">
        <v>4</v>
      </c>
      <c r="U6" s="176">
        <v>2675</v>
      </c>
      <c r="V6" s="176">
        <v>99</v>
      </c>
      <c r="W6" s="176">
        <v>55</v>
      </c>
      <c r="X6" s="176">
        <v>388.4</v>
      </c>
      <c r="Y6" s="176">
        <v>575.9</v>
      </c>
      <c r="Z6" s="177">
        <f t="shared" si="3"/>
        <v>2.4101495931751229</v>
      </c>
      <c r="AA6" s="177">
        <f t="shared" si="4"/>
        <v>6.8680518110889492</v>
      </c>
      <c r="AB6" s="177">
        <f t="shared" si="5"/>
        <v>2.4101495931751229</v>
      </c>
      <c r="AC6" s="176"/>
      <c r="AD6" s="176" t="str">
        <f t="shared" si="10"/>
        <v>OVERLAY REQUIRED</v>
      </c>
      <c r="AE6" s="177">
        <f t="shared" si="6"/>
        <v>157.85735748515387</v>
      </c>
      <c r="AF6" s="177">
        <f t="shared" si="7"/>
        <v>335.09077953475719</v>
      </c>
      <c r="AG6" s="252">
        <v>125</v>
      </c>
      <c r="AH6" s="176">
        <v>100</v>
      </c>
      <c r="AI6" s="176">
        <v>430</v>
      </c>
      <c r="AJ6" s="176">
        <v>152.80000000000001</v>
      </c>
      <c r="AK6" s="176">
        <v>254.6</v>
      </c>
      <c r="AL6" s="176" t="str">
        <f t="shared" si="8"/>
        <v>SAFE</v>
      </c>
    </row>
    <row r="7" spans="1:38" x14ac:dyDescent="0.3">
      <c r="A7" s="225">
        <v>75800</v>
      </c>
      <c r="B7" s="225">
        <v>43.20000000000001</v>
      </c>
      <c r="C7" s="176">
        <v>2964.4</v>
      </c>
      <c r="D7" s="176">
        <v>899.2</v>
      </c>
      <c r="E7" s="176">
        <v>209.5</v>
      </c>
      <c r="F7" s="237">
        <f t="shared" si="0"/>
        <v>2738.7963284536195</v>
      </c>
      <c r="G7" s="237">
        <f t="shared" si="1"/>
        <v>830.76698777003594</v>
      </c>
      <c r="H7" s="237">
        <f t="shared" si="2"/>
        <v>193.55614316928663</v>
      </c>
      <c r="I7" s="352"/>
      <c r="J7" s="352"/>
      <c r="K7" s="352"/>
      <c r="L7" s="176">
        <v>90</v>
      </c>
      <c r="M7" s="176">
        <v>430</v>
      </c>
      <c r="O7" s="176">
        <v>5</v>
      </c>
      <c r="P7" s="176">
        <v>68632</v>
      </c>
      <c r="Q7" s="176">
        <v>73800</v>
      </c>
      <c r="R7" s="176">
        <f t="shared" si="9"/>
        <v>5.1680000000000001</v>
      </c>
      <c r="T7" s="176">
        <v>5</v>
      </c>
      <c r="U7" s="176">
        <v>2519</v>
      </c>
      <c r="V7" s="176">
        <v>727</v>
      </c>
      <c r="W7" s="176">
        <v>98</v>
      </c>
      <c r="X7" s="176">
        <v>119.4</v>
      </c>
      <c r="Y7" s="176">
        <v>210.7</v>
      </c>
      <c r="Z7" s="177">
        <f t="shared" si="3"/>
        <v>237.02455428990498</v>
      </c>
      <c r="AA7" s="177">
        <f t="shared" si="4"/>
        <v>655.57322472133956</v>
      </c>
      <c r="AB7" s="177">
        <f t="shared" si="5"/>
        <v>237.02455428990498</v>
      </c>
      <c r="AC7" s="176"/>
      <c r="AD7" s="176" t="str">
        <f t="shared" si="10"/>
        <v>OVERLAY NOT REQUIRED</v>
      </c>
      <c r="AE7" s="177">
        <f t="shared" si="6"/>
        <v>157.85735748515387</v>
      </c>
      <c r="AF7" s="177">
        <f t="shared" si="7"/>
        <v>335.09077953475719</v>
      </c>
      <c r="AG7" s="252"/>
      <c r="AH7" s="176">
        <v>90</v>
      </c>
      <c r="AI7" s="176">
        <v>450</v>
      </c>
      <c r="AJ7" s="176"/>
      <c r="AK7" s="176"/>
      <c r="AL7" s="176"/>
    </row>
    <row r="8" spans="1:38" x14ac:dyDescent="0.3">
      <c r="A8" s="225">
        <v>75310</v>
      </c>
      <c r="B8" s="225">
        <v>43.1</v>
      </c>
      <c r="C8" s="176">
        <v>2822.1</v>
      </c>
      <c r="D8" s="176">
        <v>220.4</v>
      </c>
      <c r="E8" s="176">
        <v>72.2</v>
      </c>
      <c r="F8" s="237">
        <f t="shared" si="0"/>
        <v>2609.5124852847407</v>
      </c>
      <c r="G8" s="237">
        <f t="shared" si="1"/>
        <v>203.797367831316</v>
      </c>
      <c r="H8" s="237">
        <f t="shared" si="2"/>
        <v>66.761206703362134</v>
      </c>
      <c r="I8" s="352"/>
      <c r="J8" s="352"/>
      <c r="K8" s="352"/>
      <c r="L8" s="176">
        <v>90</v>
      </c>
      <c r="M8" s="176">
        <v>430</v>
      </c>
      <c r="O8" s="176">
        <v>6</v>
      </c>
      <c r="P8" s="176">
        <v>73800</v>
      </c>
      <c r="Q8" s="176">
        <v>78200</v>
      </c>
      <c r="R8" s="176">
        <f t="shared" si="9"/>
        <v>4.4000000000000004</v>
      </c>
      <c r="T8" s="176">
        <v>6</v>
      </c>
      <c r="U8" s="176">
        <v>2640</v>
      </c>
      <c r="V8" s="176">
        <v>289</v>
      </c>
      <c r="W8" s="176">
        <v>60</v>
      </c>
      <c r="X8" s="176">
        <v>239.8</v>
      </c>
      <c r="Y8" s="176">
        <v>419.6</v>
      </c>
      <c r="Z8" s="177">
        <f t="shared" si="3"/>
        <v>15.729932696779809</v>
      </c>
      <c r="AA8" s="177">
        <f t="shared" si="4"/>
        <v>28.85824386996207</v>
      </c>
      <c r="AB8" s="177">
        <f t="shared" si="5"/>
        <v>15.729932696779809</v>
      </c>
      <c r="AC8" s="176"/>
      <c r="AD8" s="176" t="str">
        <f t="shared" si="10"/>
        <v>OVERLAY REQUIRED</v>
      </c>
      <c r="AE8" s="177">
        <f t="shared" si="6"/>
        <v>157.85735748515387</v>
      </c>
      <c r="AF8" s="177">
        <f t="shared" si="7"/>
        <v>335.09077953475719</v>
      </c>
      <c r="AG8" s="252">
        <v>90</v>
      </c>
      <c r="AH8" s="176">
        <v>90</v>
      </c>
      <c r="AI8" s="176">
        <v>430</v>
      </c>
      <c r="AJ8" s="176">
        <v>140.4</v>
      </c>
      <c r="AK8" s="176">
        <v>265</v>
      </c>
      <c r="AL8" s="176" t="str">
        <f t="shared" si="8"/>
        <v>SAFE</v>
      </c>
    </row>
    <row r="9" spans="1:38" x14ac:dyDescent="0.3">
      <c r="A9" s="225">
        <v>74799</v>
      </c>
      <c r="B9" s="225">
        <v>42.70000000000001</v>
      </c>
      <c r="C9" s="176">
        <v>2989.8</v>
      </c>
      <c r="D9" s="176">
        <v>897.7</v>
      </c>
      <c r="E9" s="176">
        <v>250</v>
      </c>
      <c r="F9" s="237">
        <f t="shared" si="0"/>
        <v>2773.9389403254654</v>
      </c>
      <c r="G9" s="237">
        <f t="shared" si="1"/>
        <v>832.88681073321641</v>
      </c>
      <c r="H9" s="237">
        <f t="shared" si="2"/>
        <v>231.95020907129785</v>
      </c>
      <c r="I9" s="352"/>
      <c r="J9" s="352"/>
      <c r="K9" s="352"/>
      <c r="L9" s="176">
        <v>90</v>
      </c>
      <c r="M9" s="176">
        <v>430</v>
      </c>
      <c r="R9" s="176">
        <f>SUM(R3:R8)</f>
        <v>38.974000000000004</v>
      </c>
    </row>
    <row r="10" spans="1:38" x14ac:dyDescent="0.3">
      <c r="A10" s="225">
        <v>74298</v>
      </c>
      <c r="B10" s="225">
        <v>42.2</v>
      </c>
      <c r="C10" s="176">
        <v>2967</v>
      </c>
      <c r="D10" s="176">
        <v>354.9</v>
      </c>
      <c r="E10" s="176">
        <v>121.6</v>
      </c>
      <c r="F10" s="237">
        <f t="shared" si="0"/>
        <v>2764.608297541819</v>
      </c>
      <c r="G10" s="237">
        <f t="shared" si="1"/>
        <v>330.69075995874334</v>
      </c>
      <c r="H10" s="237">
        <f t="shared" si="2"/>
        <v>113.3051462693243</v>
      </c>
      <c r="I10" s="352"/>
      <c r="J10" s="352"/>
      <c r="K10" s="352"/>
      <c r="L10" s="176">
        <v>90</v>
      </c>
      <c r="M10" s="176">
        <v>430</v>
      </c>
    </row>
    <row r="11" spans="1:38" x14ac:dyDescent="0.3">
      <c r="A11" s="225">
        <v>73800</v>
      </c>
      <c r="B11" s="225">
        <v>42.5</v>
      </c>
      <c r="C11" s="176">
        <v>2890.7</v>
      </c>
      <c r="D11" s="176">
        <v>882.8</v>
      </c>
      <c r="E11" s="176">
        <v>250</v>
      </c>
      <c r="F11" s="237">
        <f t="shared" si="0"/>
        <v>2686.5734464670454</v>
      </c>
      <c r="G11" s="237">
        <f t="shared" si="1"/>
        <v>820.46114731418265</v>
      </c>
      <c r="H11" s="237">
        <f t="shared" si="2"/>
        <v>232.34626962907305</v>
      </c>
      <c r="I11" s="352"/>
      <c r="J11" s="352"/>
      <c r="K11" s="352"/>
      <c r="L11" s="176">
        <v>90</v>
      </c>
      <c r="M11" s="176">
        <v>430</v>
      </c>
    </row>
    <row r="12" spans="1:38" x14ac:dyDescent="0.3">
      <c r="A12" s="225">
        <v>69650</v>
      </c>
      <c r="B12" s="225">
        <v>42.9</v>
      </c>
      <c r="C12" s="176">
        <v>2499.3000000000002</v>
      </c>
      <c r="D12" s="176">
        <v>100</v>
      </c>
      <c r="E12" s="176">
        <v>55.3</v>
      </c>
      <c r="F12" s="237">
        <f t="shared" si="0"/>
        <v>2314.9250175543834</v>
      </c>
      <c r="G12" s="237">
        <f t="shared" si="1"/>
        <v>92.622935124010056</v>
      </c>
      <c r="H12" s="237">
        <f t="shared" si="2"/>
        <v>51.220483123577559</v>
      </c>
      <c r="I12" s="351">
        <f>_xlfn.PERCENTILE.INC(F12:F14,0.15)</f>
        <v>2422.7896688276246</v>
      </c>
      <c r="J12" s="351">
        <f>_xlfn.PERCENTILE.INC(G12:G14,0.15)</f>
        <v>127.05484694106909</v>
      </c>
      <c r="K12" s="351">
        <f>_xlfn.PERCENTILE.INC(H12:H14,0.15)</f>
        <v>54.688134791037669</v>
      </c>
      <c r="L12" s="176">
        <v>100</v>
      </c>
      <c r="M12" s="176">
        <v>430</v>
      </c>
    </row>
    <row r="13" spans="1:38" x14ac:dyDescent="0.3">
      <c r="A13" s="225">
        <v>69129</v>
      </c>
      <c r="B13" s="225">
        <v>42.70000000000001</v>
      </c>
      <c r="C13" s="176">
        <v>2964.4</v>
      </c>
      <c r="D13" s="176">
        <v>399.5</v>
      </c>
      <c r="E13" s="176">
        <v>133.30000000000001</v>
      </c>
      <c r="F13" s="237">
        <f t="shared" si="0"/>
        <v>2750.3727990838215</v>
      </c>
      <c r="G13" s="237">
        <f t="shared" si="1"/>
        <v>370.65643409593395</v>
      </c>
      <c r="H13" s="237">
        <f t="shared" si="2"/>
        <v>123.67585147681602</v>
      </c>
      <c r="I13" s="351"/>
      <c r="J13" s="351"/>
      <c r="K13" s="351"/>
      <c r="L13" s="176">
        <v>100</v>
      </c>
      <c r="M13" s="176">
        <v>430</v>
      </c>
    </row>
    <row r="14" spans="1:38" x14ac:dyDescent="0.3">
      <c r="A14" s="225">
        <v>68632</v>
      </c>
      <c r="B14" s="225">
        <v>41.9</v>
      </c>
      <c r="C14" s="176">
        <v>2862.8</v>
      </c>
      <c r="D14" s="176">
        <v>222</v>
      </c>
      <c r="E14" s="176">
        <v>67.2</v>
      </c>
      <c r="F14" s="237">
        <f t="shared" si="0"/>
        <v>2674.4738551318533</v>
      </c>
      <c r="G14" s="237">
        <f t="shared" si="1"/>
        <v>207.39597451420684</v>
      </c>
      <c r="H14" s="237">
        <f t="shared" si="2"/>
        <v>62.779322015111262</v>
      </c>
      <c r="I14" s="351"/>
      <c r="J14" s="351"/>
      <c r="K14" s="351"/>
      <c r="L14" s="176">
        <v>100</v>
      </c>
      <c r="M14" s="176">
        <v>430</v>
      </c>
    </row>
    <row r="15" spans="1:38" x14ac:dyDescent="0.3">
      <c r="A15" s="225">
        <v>68127</v>
      </c>
      <c r="B15" s="225">
        <v>41.8</v>
      </c>
      <c r="C15" s="176">
        <v>2979.7</v>
      </c>
      <c r="D15" s="176">
        <v>886.7</v>
      </c>
      <c r="E15" s="176">
        <v>214.7</v>
      </c>
      <c r="F15" s="237">
        <f t="shared" si="0"/>
        <v>2786.1176103472335</v>
      </c>
      <c r="G15" s="237">
        <f t="shared" si="1"/>
        <v>829.09369570590741</v>
      </c>
      <c r="H15" s="237">
        <f t="shared" si="2"/>
        <v>200.75156926588284</v>
      </c>
      <c r="I15" s="347">
        <f>_xlfn.PERCENTILE.INC(F15:F33,0.15)</f>
        <v>2711.4697129487217</v>
      </c>
      <c r="J15" s="347">
        <f>PERCENTILE(G15:G33,0.15)</f>
        <v>398.45953699959824</v>
      </c>
      <c r="K15" s="347">
        <f>_xlfn.PERCENTILE.INC(H15:H33,0.15)</f>
        <v>79.558718522203506</v>
      </c>
      <c r="L15" s="176">
        <v>100</v>
      </c>
      <c r="M15" s="176">
        <v>430</v>
      </c>
    </row>
    <row r="16" spans="1:38" x14ac:dyDescent="0.3">
      <c r="A16" s="225">
        <v>67634</v>
      </c>
      <c r="B16" s="225">
        <v>41.3</v>
      </c>
      <c r="C16" s="176">
        <v>2984.8</v>
      </c>
      <c r="D16" s="176">
        <v>896.1</v>
      </c>
      <c r="E16" s="176">
        <v>157.4</v>
      </c>
      <c r="F16" s="237">
        <f t="shared" si="0"/>
        <v>2803.2298192305366</v>
      </c>
      <c r="G16" s="237">
        <f t="shared" si="1"/>
        <v>841.58879690849756</v>
      </c>
      <c r="H16" s="237">
        <f t="shared" si="2"/>
        <v>147.82510504787135</v>
      </c>
      <c r="I16" s="347"/>
      <c r="J16" s="347"/>
      <c r="K16" s="347"/>
      <c r="L16" s="176">
        <v>100</v>
      </c>
      <c r="M16" s="176">
        <v>430</v>
      </c>
    </row>
    <row r="17" spans="1:13" x14ac:dyDescent="0.3">
      <c r="A17" s="225">
        <v>67089</v>
      </c>
      <c r="B17" s="225">
        <v>41.9</v>
      </c>
      <c r="C17" s="176">
        <v>2730.6</v>
      </c>
      <c r="D17" s="176">
        <v>867.9</v>
      </c>
      <c r="E17" s="176">
        <v>250</v>
      </c>
      <c r="F17" s="237">
        <f t="shared" si="0"/>
        <v>2550.970486524744</v>
      </c>
      <c r="G17" s="237">
        <f t="shared" si="1"/>
        <v>810.80615441837892</v>
      </c>
      <c r="H17" s="237">
        <f t="shared" si="2"/>
        <v>233.55402535383655</v>
      </c>
      <c r="I17" s="347"/>
      <c r="J17" s="347"/>
      <c r="K17" s="347"/>
      <c r="L17" s="176">
        <v>100</v>
      </c>
      <c r="M17" s="176">
        <v>430</v>
      </c>
    </row>
    <row r="18" spans="1:13" x14ac:dyDescent="0.3">
      <c r="A18" s="225">
        <v>66628</v>
      </c>
      <c r="B18" s="225">
        <v>42.5</v>
      </c>
      <c r="C18" s="176">
        <v>2979.7</v>
      </c>
      <c r="D18" s="176">
        <v>891.4</v>
      </c>
      <c r="E18" s="176">
        <v>249.6</v>
      </c>
      <c r="F18" s="237">
        <f t="shared" si="0"/>
        <v>2769.2887184549954</v>
      </c>
      <c r="G18" s="237">
        <f t="shared" si="1"/>
        <v>828.45385898942277</v>
      </c>
      <c r="H18" s="237">
        <f t="shared" si="2"/>
        <v>231.97451559766651</v>
      </c>
      <c r="I18" s="347"/>
      <c r="J18" s="347"/>
      <c r="K18" s="347"/>
      <c r="L18" s="176">
        <v>100</v>
      </c>
      <c r="M18" s="176">
        <v>430</v>
      </c>
    </row>
    <row r="19" spans="1:13" x14ac:dyDescent="0.3">
      <c r="A19" s="225">
        <v>66134</v>
      </c>
      <c r="B19" s="225">
        <v>42.70000000000001</v>
      </c>
      <c r="C19" s="176">
        <v>2972</v>
      </c>
      <c r="D19" s="176">
        <v>234.5</v>
      </c>
      <c r="E19" s="176">
        <v>137.80000000000001</v>
      </c>
      <c r="F19" s="237">
        <f t="shared" si="0"/>
        <v>2757.4240854395889</v>
      </c>
      <c r="G19" s="237">
        <f t="shared" si="1"/>
        <v>217.56929610887738</v>
      </c>
      <c r="H19" s="237">
        <f t="shared" si="2"/>
        <v>127.85095524009938</v>
      </c>
      <c r="I19" s="347"/>
      <c r="J19" s="347"/>
      <c r="K19" s="347"/>
      <c r="L19" s="176">
        <v>100</v>
      </c>
      <c r="M19" s="176">
        <v>430</v>
      </c>
    </row>
    <row r="20" spans="1:13" x14ac:dyDescent="0.3">
      <c r="A20" s="225">
        <v>65630</v>
      </c>
      <c r="B20" s="225">
        <v>42.9</v>
      </c>
      <c r="C20" s="176">
        <v>2982.2</v>
      </c>
      <c r="D20" s="176">
        <v>803</v>
      </c>
      <c r="E20" s="176">
        <v>125.2</v>
      </c>
      <c r="F20" s="237">
        <f t="shared" si="0"/>
        <v>2762.2011712682274</v>
      </c>
      <c r="G20" s="237">
        <f t="shared" si="1"/>
        <v>743.76216904580076</v>
      </c>
      <c r="H20" s="237">
        <f t="shared" si="2"/>
        <v>115.96391477526059</v>
      </c>
      <c r="I20" s="347"/>
      <c r="J20" s="347"/>
      <c r="K20" s="347"/>
      <c r="L20" s="176">
        <v>100</v>
      </c>
      <c r="M20" s="176">
        <v>430</v>
      </c>
    </row>
    <row r="21" spans="1:13" x14ac:dyDescent="0.3">
      <c r="A21" s="225">
        <v>65121</v>
      </c>
      <c r="B21" s="225">
        <v>42.9</v>
      </c>
      <c r="C21" s="176">
        <v>2997.5</v>
      </c>
      <c r="D21" s="176">
        <v>898.4</v>
      </c>
      <c r="E21" s="176">
        <v>235.6</v>
      </c>
      <c r="F21" s="237">
        <f t="shared" si="0"/>
        <v>2776.3724803422015</v>
      </c>
      <c r="G21" s="237">
        <f t="shared" si="1"/>
        <v>832.12444915410629</v>
      </c>
      <c r="H21" s="237">
        <f t="shared" si="2"/>
        <v>218.21963515216768</v>
      </c>
      <c r="I21" s="347"/>
      <c r="J21" s="347"/>
      <c r="K21" s="347"/>
      <c r="L21" s="176">
        <v>100</v>
      </c>
      <c r="M21" s="176">
        <v>430</v>
      </c>
    </row>
    <row r="22" spans="1:13" x14ac:dyDescent="0.3">
      <c r="A22" s="225">
        <v>64632</v>
      </c>
      <c r="B22" s="225">
        <v>41.7</v>
      </c>
      <c r="C22" s="176">
        <v>2987.3</v>
      </c>
      <c r="D22" s="176">
        <v>899.2</v>
      </c>
      <c r="E22" s="176">
        <v>195.1</v>
      </c>
      <c r="F22" s="237">
        <f t="shared" si="0"/>
        <v>2795.6740920406937</v>
      </c>
      <c r="G22" s="237">
        <f t="shared" si="1"/>
        <v>841.51914557057933</v>
      </c>
      <c r="H22" s="237">
        <f t="shared" si="2"/>
        <v>182.58494806585855</v>
      </c>
      <c r="I22" s="347"/>
      <c r="J22" s="347"/>
      <c r="K22" s="347"/>
      <c r="L22" s="176">
        <v>100</v>
      </c>
      <c r="M22" s="176">
        <v>430</v>
      </c>
    </row>
    <row r="23" spans="1:13" x14ac:dyDescent="0.3">
      <c r="A23" s="225">
        <v>64128</v>
      </c>
      <c r="B23" s="225">
        <v>42.9</v>
      </c>
      <c r="C23" s="176">
        <v>2977.1</v>
      </c>
      <c r="D23" s="176">
        <v>897.7</v>
      </c>
      <c r="E23" s="176">
        <v>201.9</v>
      </c>
      <c r="F23" s="237">
        <f t="shared" si="0"/>
        <v>2757.477401576903</v>
      </c>
      <c r="G23" s="237">
        <f t="shared" si="1"/>
        <v>831.47608860823834</v>
      </c>
      <c r="H23" s="237">
        <f t="shared" si="2"/>
        <v>187.00570601537629</v>
      </c>
      <c r="I23" s="347"/>
      <c r="J23" s="347"/>
      <c r="K23" s="347"/>
      <c r="L23" s="176">
        <v>100</v>
      </c>
      <c r="M23" s="176">
        <v>430</v>
      </c>
    </row>
    <row r="24" spans="1:13" x14ac:dyDescent="0.3">
      <c r="A24" s="225">
        <v>63633</v>
      </c>
      <c r="B24" s="225">
        <v>42.2</v>
      </c>
      <c r="C24" s="176">
        <v>3000</v>
      </c>
      <c r="D24" s="176">
        <v>394.8</v>
      </c>
      <c r="E24" s="176">
        <v>90.4</v>
      </c>
      <c r="F24" s="237">
        <f t="shared" si="0"/>
        <v>2795.357227039251</v>
      </c>
      <c r="G24" s="237">
        <f t="shared" si="1"/>
        <v>367.86901107836542</v>
      </c>
      <c r="H24" s="237">
        <f t="shared" si="2"/>
        <v>84.233431108116093</v>
      </c>
      <c r="I24" s="347"/>
      <c r="J24" s="347"/>
      <c r="K24" s="347"/>
      <c r="L24" s="176">
        <v>100</v>
      </c>
      <c r="M24" s="176">
        <v>430</v>
      </c>
    </row>
    <row r="25" spans="1:13" x14ac:dyDescent="0.3">
      <c r="A25" s="225">
        <v>63132</v>
      </c>
      <c r="B25" s="225">
        <v>42.70000000000001</v>
      </c>
      <c r="C25" s="176">
        <v>2964.4</v>
      </c>
      <c r="D25" s="176">
        <v>164.9</v>
      </c>
      <c r="E25" s="176">
        <v>108.1</v>
      </c>
      <c r="F25" s="237">
        <f t="shared" si="0"/>
        <v>2750.3727990838215</v>
      </c>
      <c r="G25" s="237">
        <f t="shared" si="1"/>
        <v>152.99435790342807</v>
      </c>
      <c r="H25" s="237">
        <f t="shared" si="2"/>
        <v>100.29527040242918</v>
      </c>
      <c r="I25" s="347"/>
      <c r="J25" s="347"/>
      <c r="K25" s="347"/>
      <c r="L25" s="176">
        <v>100</v>
      </c>
      <c r="M25" s="176">
        <v>430</v>
      </c>
    </row>
    <row r="26" spans="1:13" x14ac:dyDescent="0.3">
      <c r="A26" s="225">
        <v>62632</v>
      </c>
      <c r="B26" s="225">
        <v>42.79999999999999</v>
      </c>
      <c r="C26" s="176">
        <v>2974.6</v>
      </c>
      <c r="D26" s="176">
        <v>897.7</v>
      </c>
      <c r="E26" s="176">
        <v>204.1</v>
      </c>
      <c r="F26" s="237">
        <f t="shared" si="0"/>
        <v>2757.4943863720587</v>
      </c>
      <c r="G26" s="237">
        <f t="shared" si="1"/>
        <v>832.1800277839701</v>
      </c>
      <c r="H26" s="237">
        <f t="shared" si="2"/>
        <v>189.20345735848088</v>
      </c>
      <c r="I26" s="347"/>
      <c r="J26" s="347"/>
      <c r="K26" s="347"/>
      <c r="L26" s="176">
        <v>100</v>
      </c>
      <c r="M26" s="176">
        <v>430</v>
      </c>
    </row>
    <row r="27" spans="1:13" x14ac:dyDescent="0.3">
      <c r="A27" s="225">
        <v>62135</v>
      </c>
      <c r="B27" s="225">
        <v>42.70000000000001</v>
      </c>
      <c r="C27" s="176">
        <v>2974.6</v>
      </c>
      <c r="D27" s="176">
        <v>607.5</v>
      </c>
      <c r="E27" s="176">
        <v>194.7</v>
      </c>
      <c r="F27" s="237">
        <f t="shared" si="0"/>
        <v>2759.8363676139302</v>
      </c>
      <c r="G27" s="237">
        <f t="shared" si="1"/>
        <v>563.63900804325374</v>
      </c>
      <c r="H27" s="237">
        <f t="shared" si="2"/>
        <v>180.64282282472675</v>
      </c>
      <c r="I27" s="347"/>
      <c r="J27" s="347"/>
      <c r="K27" s="347"/>
      <c r="L27" s="176">
        <v>100</v>
      </c>
      <c r="M27" s="176">
        <v>430</v>
      </c>
    </row>
    <row r="28" spans="1:13" x14ac:dyDescent="0.3">
      <c r="A28" s="225">
        <v>61638</v>
      </c>
      <c r="B28" s="225">
        <v>42.2</v>
      </c>
      <c r="C28" s="176">
        <v>2740.8</v>
      </c>
      <c r="D28" s="176">
        <v>441.7</v>
      </c>
      <c r="E28" s="176">
        <v>74.400000000000006</v>
      </c>
      <c r="F28" s="237">
        <f t="shared" si="0"/>
        <v>2553.8383626230598</v>
      </c>
      <c r="G28" s="237">
        <f t="shared" si="1"/>
        <v>411.56976239441235</v>
      </c>
      <c r="H28" s="237">
        <f t="shared" si="2"/>
        <v>69.324859230573423</v>
      </c>
      <c r="I28" s="347"/>
      <c r="J28" s="347"/>
      <c r="K28" s="347"/>
      <c r="L28" s="176">
        <v>100</v>
      </c>
      <c r="M28" s="176">
        <v>430</v>
      </c>
    </row>
    <row r="29" spans="1:13" x14ac:dyDescent="0.3">
      <c r="A29" s="225">
        <v>61107</v>
      </c>
      <c r="B29" s="225">
        <v>41.5</v>
      </c>
      <c r="C29" s="176">
        <v>2949.2</v>
      </c>
      <c r="D29" s="176">
        <v>900</v>
      </c>
      <c r="E29" s="176">
        <v>175.6</v>
      </c>
      <c r="F29" s="237">
        <f t="shared" si="0"/>
        <v>2764.8863322772581</v>
      </c>
      <c r="G29" s="237">
        <f t="shared" si="1"/>
        <v>843.75345824275485</v>
      </c>
      <c r="H29" s="237">
        <f t="shared" si="2"/>
        <v>164.62567474158638</v>
      </c>
      <c r="I29" s="347"/>
      <c r="J29" s="347"/>
      <c r="K29" s="347"/>
      <c r="L29" s="176">
        <v>100</v>
      </c>
      <c r="M29" s="176">
        <v>430</v>
      </c>
    </row>
    <row r="30" spans="1:13" x14ac:dyDescent="0.3">
      <c r="A30" s="225">
        <v>60629</v>
      </c>
      <c r="B30" s="225">
        <v>42.79999999999999</v>
      </c>
      <c r="C30" s="176">
        <v>2880.5</v>
      </c>
      <c r="D30" s="176">
        <v>501.2</v>
      </c>
      <c r="E30" s="176">
        <v>67.900000000000006</v>
      </c>
      <c r="F30" s="237">
        <f t="shared" si="0"/>
        <v>2670.2624150960519</v>
      </c>
      <c r="G30" s="237">
        <f t="shared" si="1"/>
        <v>464.61917113214412</v>
      </c>
      <c r="H30" s="237">
        <f t="shared" si="2"/>
        <v>62.944217318181543</v>
      </c>
      <c r="I30" s="347"/>
      <c r="J30" s="347"/>
      <c r="K30" s="347"/>
      <c r="L30" s="176">
        <v>100</v>
      </c>
      <c r="M30" s="176">
        <v>430</v>
      </c>
    </row>
    <row r="31" spans="1:13" x14ac:dyDescent="0.3">
      <c r="A31" s="225">
        <v>60131</v>
      </c>
      <c r="B31" s="225">
        <v>42.6</v>
      </c>
      <c r="C31" s="176">
        <v>2939</v>
      </c>
      <c r="D31" s="176">
        <v>501.2</v>
      </c>
      <c r="E31" s="176">
        <v>90.4</v>
      </c>
      <c r="F31" s="237">
        <f t="shared" si="0"/>
        <v>2729.1299834570086</v>
      </c>
      <c r="G31" s="237">
        <f t="shared" si="1"/>
        <v>465.40998561029352</v>
      </c>
      <c r="H31" s="237">
        <f t="shared" si="2"/>
        <v>83.944658218616397</v>
      </c>
      <c r="I31" s="347"/>
      <c r="J31" s="347"/>
      <c r="K31" s="347"/>
      <c r="L31" s="176">
        <v>100</v>
      </c>
      <c r="M31" s="176">
        <v>430</v>
      </c>
    </row>
    <row r="32" spans="1:13" x14ac:dyDescent="0.3">
      <c r="A32" s="225">
        <v>59800</v>
      </c>
      <c r="B32" s="225">
        <v>41.6</v>
      </c>
      <c r="C32" s="176">
        <v>2918.7</v>
      </c>
      <c r="D32" s="176">
        <v>502.7</v>
      </c>
      <c r="E32" s="176">
        <v>67.400000000000006</v>
      </c>
      <c r="F32" s="237">
        <f t="shared" si="0"/>
        <v>2733.8784977753385</v>
      </c>
      <c r="G32" s="237">
        <f t="shared" si="1"/>
        <v>470.86741385947948</v>
      </c>
      <c r="H32" s="237">
        <f t="shared" si="2"/>
        <v>63.132014509904359</v>
      </c>
      <c r="I32" s="347"/>
      <c r="J32" s="347"/>
      <c r="K32" s="347"/>
      <c r="L32" s="176">
        <v>100</v>
      </c>
      <c r="M32" s="176">
        <v>430</v>
      </c>
    </row>
    <row r="33" spans="1:13" x14ac:dyDescent="0.3">
      <c r="A33" s="225">
        <v>59498</v>
      </c>
      <c r="B33" s="225">
        <v>42.2</v>
      </c>
      <c r="C33" s="176">
        <v>3000</v>
      </c>
      <c r="D33" s="176">
        <v>893.7</v>
      </c>
      <c r="E33" s="176">
        <v>110.6</v>
      </c>
      <c r="F33" s="237">
        <f t="shared" si="0"/>
        <v>2795.357227039251</v>
      </c>
      <c r="G33" s="237">
        <f t="shared" si="1"/>
        <v>832.7369179349929</v>
      </c>
      <c r="H33" s="237">
        <f t="shared" si="2"/>
        <v>103.05550310351371</v>
      </c>
      <c r="I33" s="347"/>
      <c r="J33" s="347"/>
      <c r="K33" s="347"/>
      <c r="L33" s="176">
        <v>100</v>
      </c>
      <c r="M33" s="176">
        <v>430</v>
      </c>
    </row>
    <row r="34" spans="1:13" x14ac:dyDescent="0.3">
      <c r="A34" s="225">
        <v>58976</v>
      </c>
      <c r="B34" s="225">
        <v>43.5</v>
      </c>
      <c r="C34" s="176">
        <v>2961.9</v>
      </c>
      <c r="D34" s="176">
        <v>315.8</v>
      </c>
      <c r="E34" s="176">
        <v>86.3</v>
      </c>
      <c r="F34" s="237">
        <f t="shared" ref="F34:F60" si="11">C34*((1-(LN(35)))/(1-(LN(B34))))</f>
        <v>2729.6566823847702</v>
      </c>
      <c r="G34" s="237">
        <f t="shared" ref="G34:G60" si="12">D34*((1-(LN(35)))/(1-(LN(B34))))</f>
        <v>291.03804324829014</v>
      </c>
      <c r="H34" s="237">
        <f t="shared" ref="H34:H60" si="13">E34*((1-(LN(35)))/(1-(LN(B34))))</f>
        <v>79.533195479187569</v>
      </c>
      <c r="I34" s="349">
        <f>_xlfn.PERCENTILE.INC(F34:F42,0.15)</f>
        <v>2675.2083322759959</v>
      </c>
      <c r="J34" s="349">
        <f>_xlfn.PERCENTILE.INC(G34:G42,0.15)</f>
        <v>99.051463829654125</v>
      </c>
      <c r="K34" s="349">
        <f>_xlfn.PERCENTILE.INC(H34:H42,0.15)</f>
        <v>55.311519050890865</v>
      </c>
      <c r="L34" s="176">
        <v>100</v>
      </c>
      <c r="M34" s="176">
        <v>430</v>
      </c>
    </row>
    <row r="35" spans="1:13" x14ac:dyDescent="0.3">
      <c r="A35" s="225">
        <v>58365</v>
      </c>
      <c r="B35" s="225">
        <v>42.70000000000001</v>
      </c>
      <c r="C35" s="176">
        <v>2956.8</v>
      </c>
      <c r="D35" s="176">
        <v>140.69999999999999</v>
      </c>
      <c r="E35" s="176">
        <v>74.599999999999994</v>
      </c>
      <c r="F35" s="237">
        <f t="shared" si="11"/>
        <v>2743.3215127280541</v>
      </c>
      <c r="G35" s="237">
        <f t="shared" si="12"/>
        <v>130.54157766532643</v>
      </c>
      <c r="H35" s="237">
        <f t="shared" si="13"/>
        <v>69.213942386875274</v>
      </c>
      <c r="I35" s="349"/>
      <c r="J35" s="349"/>
      <c r="K35" s="349"/>
      <c r="L35" s="176">
        <v>100</v>
      </c>
      <c r="M35" s="176">
        <v>430</v>
      </c>
    </row>
    <row r="36" spans="1:13" x14ac:dyDescent="0.3">
      <c r="A36" s="225">
        <v>57861</v>
      </c>
      <c r="B36" s="225">
        <v>42.2</v>
      </c>
      <c r="C36" s="176">
        <v>2908.5</v>
      </c>
      <c r="D36" s="176">
        <v>114.1</v>
      </c>
      <c r="E36" s="176">
        <v>56.4</v>
      </c>
      <c r="F36" s="237">
        <f t="shared" si="11"/>
        <v>2710.098831614554</v>
      </c>
      <c r="G36" s="237">
        <f t="shared" si="12"/>
        <v>106.31675320172617</v>
      </c>
      <c r="H36" s="237">
        <f t="shared" si="13"/>
        <v>52.552715868337913</v>
      </c>
      <c r="I36" s="349"/>
      <c r="J36" s="349"/>
      <c r="K36" s="349"/>
      <c r="L36" s="176">
        <v>100</v>
      </c>
      <c r="M36" s="176">
        <v>430</v>
      </c>
    </row>
    <row r="37" spans="1:13" x14ac:dyDescent="0.3">
      <c r="A37" s="225">
        <v>57359</v>
      </c>
      <c r="B37" s="225">
        <v>42.6</v>
      </c>
      <c r="C37" s="176">
        <v>2880.5</v>
      </c>
      <c r="D37" s="176">
        <v>103.9</v>
      </c>
      <c r="E37" s="176">
        <v>58.7</v>
      </c>
      <c r="F37" s="237">
        <f t="shared" si="11"/>
        <v>2674.8073893664218</v>
      </c>
      <c r="G37" s="237">
        <f t="shared" si="12"/>
        <v>96.480641470290308</v>
      </c>
      <c r="H37" s="237">
        <f t="shared" si="13"/>
        <v>54.50831236098211</v>
      </c>
      <c r="I37" s="349"/>
      <c r="J37" s="349"/>
      <c r="K37" s="349"/>
      <c r="L37" s="176">
        <v>100</v>
      </c>
      <c r="M37" s="176">
        <v>430</v>
      </c>
    </row>
    <row r="38" spans="1:13" x14ac:dyDescent="0.3">
      <c r="A38" s="225">
        <v>56864</v>
      </c>
      <c r="B38" s="225">
        <v>42.2</v>
      </c>
      <c r="C38" s="176">
        <v>3000</v>
      </c>
      <c r="D38" s="176">
        <v>527.79999999999995</v>
      </c>
      <c r="E38" s="176">
        <v>117.1</v>
      </c>
      <c r="F38" s="237">
        <f t="shared" si="11"/>
        <v>2795.357227039251</v>
      </c>
      <c r="G38" s="237">
        <f t="shared" si="12"/>
        <v>491.79651481043885</v>
      </c>
      <c r="H38" s="237">
        <f t="shared" si="13"/>
        <v>109.11211042876542</v>
      </c>
      <c r="I38" s="349"/>
      <c r="J38" s="349"/>
      <c r="K38" s="349"/>
      <c r="L38" s="176">
        <v>100</v>
      </c>
      <c r="M38" s="176">
        <v>430</v>
      </c>
    </row>
    <row r="39" spans="1:13" x14ac:dyDescent="0.3">
      <c r="A39" s="225">
        <v>56360</v>
      </c>
      <c r="B39" s="225">
        <v>41.7</v>
      </c>
      <c r="C39" s="176">
        <v>2832.3</v>
      </c>
      <c r="D39" s="176">
        <v>103.9</v>
      </c>
      <c r="E39" s="176">
        <v>65</v>
      </c>
      <c r="F39" s="237">
        <f t="shared" si="11"/>
        <v>2650.616854981708</v>
      </c>
      <c r="G39" s="237">
        <f t="shared" si="12"/>
        <v>97.23514148663611</v>
      </c>
      <c r="H39" s="237">
        <f t="shared" si="13"/>
        <v>60.830454250542317</v>
      </c>
      <c r="I39" s="349"/>
      <c r="J39" s="349"/>
      <c r="K39" s="349"/>
      <c r="L39" s="176">
        <v>100</v>
      </c>
      <c r="M39" s="176">
        <v>430</v>
      </c>
    </row>
    <row r="40" spans="1:13" x14ac:dyDescent="0.3">
      <c r="A40" s="225">
        <v>55862</v>
      </c>
      <c r="B40" s="225">
        <v>42</v>
      </c>
      <c r="C40" s="176">
        <v>2867.8</v>
      </c>
      <c r="D40" s="176">
        <v>291.60000000000002</v>
      </c>
      <c r="E40" s="176">
        <v>62.7</v>
      </c>
      <c r="F40" s="237">
        <f t="shared" si="11"/>
        <v>2676.812103914292</v>
      </c>
      <c r="G40" s="237">
        <f t="shared" si="12"/>
        <v>272.18021113794811</v>
      </c>
      <c r="H40" s="237">
        <f t="shared" si="13"/>
        <v>58.52434581052588</v>
      </c>
      <c r="I40" s="349"/>
      <c r="J40" s="349"/>
      <c r="K40" s="349"/>
      <c r="L40" s="176">
        <v>100</v>
      </c>
      <c r="M40" s="176">
        <v>430</v>
      </c>
    </row>
    <row r="41" spans="1:13" x14ac:dyDescent="0.3">
      <c r="A41" s="225">
        <v>55360</v>
      </c>
      <c r="B41" s="225">
        <v>42.1</v>
      </c>
      <c r="C41" s="176">
        <v>2979.7</v>
      </c>
      <c r="D41" s="176">
        <v>219.6</v>
      </c>
      <c r="E41" s="176">
        <v>64.3</v>
      </c>
      <c r="F41" s="237">
        <f t="shared" si="11"/>
        <v>2778.8459689053543</v>
      </c>
      <c r="G41" s="237">
        <f t="shared" si="12"/>
        <v>204.79732012337342</v>
      </c>
      <c r="H41" s="237">
        <f t="shared" si="13"/>
        <v>59.96569983576007</v>
      </c>
      <c r="I41" s="349"/>
      <c r="J41" s="349"/>
      <c r="K41" s="349"/>
      <c r="L41" s="176">
        <v>100</v>
      </c>
      <c r="M41" s="176">
        <v>430</v>
      </c>
    </row>
    <row r="42" spans="1:13" x14ac:dyDescent="0.3">
      <c r="A42" s="225">
        <v>55000</v>
      </c>
      <c r="B42" s="225">
        <v>43.29999999999999</v>
      </c>
      <c r="C42" s="176">
        <v>2989.8</v>
      </c>
      <c r="D42" s="176">
        <v>313.5</v>
      </c>
      <c r="E42" s="176">
        <v>78.7</v>
      </c>
      <c r="F42" s="237">
        <f t="shared" si="11"/>
        <v>2759.9560579208251</v>
      </c>
      <c r="G42" s="237">
        <f t="shared" si="12"/>
        <v>289.39936589677524</v>
      </c>
      <c r="H42" s="237">
        <f t="shared" si="13"/>
        <v>72.649856765793345</v>
      </c>
      <c r="I42" s="349"/>
      <c r="J42" s="349"/>
      <c r="K42" s="349"/>
      <c r="L42" s="176">
        <v>100</v>
      </c>
      <c r="M42" s="176">
        <v>430</v>
      </c>
    </row>
    <row r="43" spans="1:13" x14ac:dyDescent="0.3">
      <c r="A43" s="225">
        <v>52965</v>
      </c>
      <c r="B43" s="225">
        <v>42.2</v>
      </c>
      <c r="C43" s="176">
        <v>2852.6</v>
      </c>
      <c r="D43" s="176">
        <v>468.3</v>
      </c>
      <c r="E43" s="176">
        <v>99.6</v>
      </c>
      <c r="F43" s="237">
        <f t="shared" si="11"/>
        <v>2658.0120086173888</v>
      </c>
      <c r="G43" s="237">
        <f t="shared" si="12"/>
        <v>436.35526314082711</v>
      </c>
      <c r="H43" s="237">
        <f t="shared" si="13"/>
        <v>92.805859937703133</v>
      </c>
      <c r="I43" s="350">
        <f>PERCENTILE(F43:F55,0.15)</f>
        <v>2518.8416243914353</v>
      </c>
      <c r="J43" s="350">
        <f>_xlfn.PERCENTILE.INC(G43:G55,0.15)</f>
        <v>726.99505880065919</v>
      </c>
      <c r="K43" s="350">
        <f>_xlfn.PERCENTILE.INC(H43:H55,0.15)</f>
        <v>98.129371707358644</v>
      </c>
      <c r="L43" s="176">
        <v>90</v>
      </c>
      <c r="M43" s="176">
        <v>460</v>
      </c>
    </row>
    <row r="44" spans="1:13" x14ac:dyDescent="0.3">
      <c r="A44" s="225">
        <v>52693</v>
      </c>
      <c r="B44" s="225">
        <v>42.1</v>
      </c>
      <c r="C44" s="176">
        <v>2984.8</v>
      </c>
      <c r="D44" s="176">
        <v>320.5</v>
      </c>
      <c r="E44" s="176">
        <v>136.9</v>
      </c>
      <c r="F44" s="237">
        <f t="shared" si="11"/>
        <v>2783.6021908207881</v>
      </c>
      <c r="G44" s="237">
        <f t="shared" si="12"/>
        <v>298.89590664636239</v>
      </c>
      <c r="H44" s="237">
        <f t="shared" si="13"/>
        <v>127.67191769075512</v>
      </c>
      <c r="I44" s="350"/>
      <c r="J44" s="350"/>
      <c r="K44" s="350"/>
      <c r="L44" s="176">
        <v>90</v>
      </c>
      <c r="M44" s="176">
        <v>460</v>
      </c>
    </row>
    <row r="45" spans="1:13" x14ac:dyDescent="0.3">
      <c r="A45" s="225">
        <v>52441</v>
      </c>
      <c r="B45" s="225">
        <v>43.29999999999999</v>
      </c>
      <c r="C45" s="176">
        <v>2982.2</v>
      </c>
      <c r="D45" s="176">
        <v>896.1</v>
      </c>
      <c r="E45" s="176">
        <v>249.8</v>
      </c>
      <c r="F45" s="237">
        <f t="shared" si="11"/>
        <v>2752.9403157172665</v>
      </c>
      <c r="G45" s="237">
        <f t="shared" si="12"/>
        <v>827.21139323795944</v>
      </c>
      <c r="H45" s="237">
        <f t="shared" si="13"/>
        <v>230.59636874326782</v>
      </c>
      <c r="I45" s="350"/>
      <c r="J45" s="350"/>
      <c r="K45" s="350"/>
      <c r="L45" s="176">
        <v>90</v>
      </c>
      <c r="M45" s="176">
        <v>460</v>
      </c>
    </row>
    <row r="46" spans="1:13" x14ac:dyDescent="0.3">
      <c r="A46" s="225">
        <v>51005</v>
      </c>
      <c r="B46" s="225">
        <v>42</v>
      </c>
      <c r="C46" s="176">
        <v>2972</v>
      </c>
      <c r="D46" s="176">
        <v>892.2</v>
      </c>
      <c r="E46" s="176">
        <v>249.6</v>
      </c>
      <c r="F46" s="237">
        <f t="shared" si="11"/>
        <v>2774.0726594718167</v>
      </c>
      <c r="G46" s="237">
        <f t="shared" si="12"/>
        <v>832.78183942824865</v>
      </c>
      <c r="H46" s="237">
        <f t="shared" si="13"/>
        <v>232.97730006869631</v>
      </c>
      <c r="I46" s="350"/>
      <c r="J46" s="350"/>
      <c r="K46" s="350"/>
      <c r="L46" s="176">
        <v>100</v>
      </c>
      <c r="M46" s="176">
        <v>430</v>
      </c>
    </row>
    <row r="47" spans="1:13" x14ac:dyDescent="0.3">
      <c r="A47" s="225">
        <v>50490</v>
      </c>
      <c r="B47" s="225">
        <v>42.3</v>
      </c>
      <c r="C47" s="176">
        <v>2972</v>
      </c>
      <c r="D47" s="176">
        <v>896.9</v>
      </c>
      <c r="E47" s="176">
        <v>248.2</v>
      </c>
      <c r="F47" s="237">
        <f t="shared" si="11"/>
        <v>2766.8792517052875</v>
      </c>
      <c r="G47" s="237">
        <f t="shared" si="12"/>
        <v>834.99798144497731</v>
      </c>
      <c r="H47" s="237">
        <f t="shared" si="13"/>
        <v>231.06979484295167</v>
      </c>
      <c r="I47" s="350"/>
      <c r="J47" s="350"/>
      <c r="K47" s="350"/>
      <c r="L47" s="176">
        <v>100</v>
      </c>
      <c r="M47" s="176">
        <v>430</v>
      </c>
    </row>
    <row r="48" spans="1:13" x14ac:dyDescent="0.3">
      <c r="A48" s="225">
        <v>49983</v>
      </c>
      <c r="B48" s="225">
        <v>42.6</v>
      </c>
      <c r="C48" s="176">
        <v>2992.4</v>
      </c>
      <c r="D48" s="176">
        <v>898.4</v>
      </c>
      <c r="E48" s="176">
        <v>195.4</v>
      </c>
      <c r="F48" s="237">
        <f t="shared" si="11"/>
        <v>2778.7167616525189</v>
      </c>
      <c r="G48" s="237">
        <f t="shared" si="12"/>
        <v>834.24647061509916</v>
      </c>
      <c r="H48" s="237">
        <f t="shared" si="13"/>
        <v>181.44675017608014</v>
      </c>
      <c r="I48" s="350"/>
      <c r="J48" s="350"/>
      <c r="K48" s="350"/>
      <c r="L48" s="176">
        <v>100</v>
      </c>
      <c r="M48" s="176">
        <v>430</v>
      </c>
    </row>
    <row r="49" spans="1:13" x14ac:dyDescent="0.3">
      <c r="A49" s="225">
        <v>49489</v>
      </c>
      <c r="B49" s="225">
        <v>43</v>
      </c>
      <c r="C49" s="176">
        <v>2997.5</v>
      </c>
      <c r="D49" s="176">
        <v>896.9</v>
      </c>
      <c r="E49" s="176">
        <v>219</v>
      </c>
      <c r="F49" s="237">
        <f t="shared" si="11"/>
        <v>2774.0313969929534</v>
      </c>
      <c r="G49" s="237">
        <f t="shared" si="12"/>
        <v>830.03461550057705</v>
      </c>
      <c r="H49" s="237">
        <f t="shared" si="13"/>
        <v>202.67318630240425</v>
      </c>
      <c r="I49" s="350"/>
      <c r="J49" s="350"/>
      <c r="K49" s="350"/>
      <c r="L49" s="176">
        <v>100</v>
      </c>
      <c r="M49" s="176">
        <v>430</v>
      </c>
    </row>
    <row r="50" spans="1:13" x14ac:dyDescent="0.3">
      <c r="A50" s="225">
        <v>48982</v>
      </c>
      <c r="B50" s="225">
        <v>42.6</v>
      </c>
      <c r="C50" s="176">
        <v>2974.6</v>
      </c>
      <c r="D50" s="176">
        <v>900</v>
      </c>
      <c r="E50" s="176">
        <v>249.6</v>
      </c>
      <c r="F50" s="237">
        <f t="shared" si="11"/>
        <v>2762.1878355873487</v>
      </c>
      <c r="G50" s="237">
        <f t="shared" si="12"/>
        <v>835.73221677826052</v>
      </c>
      <c r="H50" s="237">
        <f t="shared" si="13"/>
        <v>231.77640145317093</v>
      </c>
      <c r="I50" s="350"/>
      <c r="J50" s="350"/>
      <c r="K50" s="350"/>
      <c r="L50" s="176">
        <v>100</v>
      </c>
      <c r="M50" s="176">
        <v>430</v>
      </c>
    </row>
    <row r="51" spans="1:13" x14ac:dyDescent="0.3">
      <c r="A51" s="225">
        <v>48486</v>
      </c>
      <c r="B51" s="225">
        <v>41.8</v>
      </c>
      <c r="C51" s="176">
        <v>2997.5</v>
      </c>
      <c r="D51" s="176">
        <v>897.7</v>
      </c>
      <c r="E51" s="176">
        <v>136.19999999999999</v>
      </c>
      <c r="F51" s="237">
        <f t="shared" si="11"/>
        <v>2802.7611964344846</v>
      </c>
      <c r="G51" s="237">
        <f t="shared" si="12"/>
        <v>839.37905789465788</v>
      </c>
      <c r="H51" s="237">
        <f t="shared" si="13"/>
        <v>127.35148455525497</v>
      </c>
      <c r="I51" s="350"/>
      <c r="J51" s="350"/>
      <c r="K51" s="350"/>
      <c r="L51" s="176">
        <v>100</v>
      </c>
      <c r="M51" s="176">
        <v>430</v>
      </c>
    </row>
    <row r="52" spans="1:13" x14ac:dyDescent="0.3">
      <c r="A52" s="225">
        <v>48000</v>
      </c>
      <c r="B52" s="225">
        <v>43.1</v>
      </c>
      <c r="C52" s="176">
        <v>2723</v>
      </c>
      <c r="D52" s="176">
        <v>864.8</v>
      </c>
      <c r="E52" s="176">
        <v>187.3</v>
      </c>
      <c r="F52" s="237">
        <f t="shared" si="11"/>
        <v>2517.8776433968851</v>
      </c>
      <c r="G52" s="237">
        <f t="shared" si="12"/>
        <v>799.65500771561733</v>
      </c>
      <c r="H52" s="237">
        <f t="shared" si="13"/>
        <v>173.1907758385004</v>
      </c>
      <c r="I52" s="350"/>
      <c r="J52" s="350"/>
      <c r="K52" s="350"/>
      <c r="L52" s="176">
        <v>100</v>
      </c>
      <c r="M52" s="176">
        <v>430</v>
      </c>
    </row>
    <row r="53" spans="1:13" x14ac:dyDescent="0.3">
      <c r="A53" s="225">
        <v>47400</v>
      </c>
      <c r="B53" s="225">
        <v>42.6</v>
      </c>
      <c r="C53" s="176">
        <v>2712.8</v>
      </c>
      <c r="D53" s="176">
        <v>876.5</v>
      </c>
      <c r="E53" s="176">
        <v>157.6</v>
      </c>
      <c r="F53" s="237">
        <f t="shared" si="11"/>
        <v>2519.0826196400726</v>
      </c>
      <c r="G53" s="237">
        <f t="shared" si="12"/>
        <v>813.91032000682821</v>
      </c>
      <c r="H53" s="237">
        <f t="shared" si="13"/>
        <v>146.34599707139319</v>
      </c>
      <c r="I53" s="350"/>
      <c r="J53" s="350"/>
      <c r="K53" s="350"/>
      <c r="L53" s="176">
        <v>100</v>
      </c>
      <c r="M53" s="176">
        <v>430</v>
      </c>
    </row>
    <row r="54" spans="1:13" x14ac:dyDescent="0.3">
      <c r="A54" s="225">
        <v>44100</v>
      </c>
      <c r="B54" s="225">
        <v>41.9</v>
      </c>
      <c r="C54" s="176">
        <v>1741.9</v>
      </c>
      <c r="D54" s="176">
        <v>896.1</v>
      </c>
      <c r="E54" s="176">
        <v>64.5</v>
      </c>
      <c r="F54" s="237">
        <f t="shared" si="11"/>
        <v>1627.3110270553916</v>
      </c>
      <c r="G54" s="237">
        <f t="shared" si="12"/>
        <v>837.15104847829173</v>
      </c>
      <c r="H54" s="237">
        <f t="shared" si="13"/>
        <v>60.256938541289827</v>
      </c>
      <c r="I54" s="350"/>
      <c r="J54" s="350"/>
      <c r="K54" s="350"/>
      <c r="L54" s="176">
        <v>90</v>
      </c>
      <c r="M54" s="176">
        <v>450</v>
      </c>
    </row>
    <row r="55" spans="1:13" x14ac:dyDescent="0.3">
      <c r="A55" s="225">
        <v>43452</v>
      </c>
      <c r="B55" s="225">
        <v>42.70000000000001</v>
      </c>
      <c r="C55" s="176">
        <v>2987.3</v>
      </c>
      <c r="D55" s="176">
        <v>890.6</v>
      </c>
      <c r="E55" s="176">
        <v>107.2</v>
      </c>
      <c r="F55" s="237">
        <f t="shared" si="11"/>
        <v>2771.6194382347526</v>
      </c>
      <c r="G55" s="237">
        <f t="shared" si="12"/>
        <v>826.29942479559145</v>
      </c>
      <c r="H55" s="237">
        <f t="shared" si="13"/>
        <v>99.460249649772521</v>
      </c>
      <c r="I55" s="350"/>
      <c r="J55" s="350"/>
      <c r="K55" s="350"/>
      <c r="L55" s="176">
        <v>90</v>
      </c>
      <c r="M55" s="176">
        <v>450</v>
      </c>
    </row>
    <row r="56" spans="1:13" x14ac:dyDescent="0.3">
      <c r="A56" s="225">
        <v>41000</v>
      </c>
      <c r="B56" s="225">
        <v>42.4</v>
      </c>
      <c r="C56" s="176">
        <v>2967</v>
      </c>
      <c r="D56" s="176">
        <v>731.9</v>
      </c>
      <c r="E56" s="176">
        <v>107.5</v>
      </c>
      <c r="F56" s="237">
        <f t="shared" si="11"/>
        <v>2759.8501058977345</v>
      </c>
      <c r="G56" s="237">
        <f t="shared" si="12"/>
        <v>680.80023340294974</v>
      </c>
      <c r="H56" s="237">
        <f t="shared" si="13"/>
        <v>99.994569054265739</v>
      </c>
      <c r="I56" s="348">
        <f>_xlfn.PERCENTILE.INC(F56:F60,0.15)</f>
        <v>2640.209782402409</v>
      </c>
      <c r="J56" s="348">
        <f>_xlfn.PERCENTILE.INC(G56:G60,0.15)</f>
        <v>288.70670656911579</v>
      </c>
      <c r="K56" s="348">
        <f>_xlfn.PERCENTILE.INC(H56:H60,0.15)</f>
        <v>60.007417263634075</v>
      </c>
      <c r="L56" s="176">
        <v>90</v>
      </c>
      <c r="M56" s="176">
        <v>430</v>
      </c>
    </row>
    <row r="57" spans="1:13" x14ac:dyDescent="0.3">
      <c r="A57" s="225">
        <v>40494</v>
      </c>
      <c r="B57" s="225">
        <v>42.9</v>
      </c>
      <c r="C57" s="176">
        <v>2913.6</v>
      </c>
      <c r="D57" s="176">
        <v>347.1</v>
      </c>
      <c r="E57" s="176">
        <v>63.4</v>
      </c>
      <c r="F57" s="237">
        <f t="shared" si="11"/>
        <v>2698.661837773157</v>
      </c>
      <c r="G57" s="237">
        <f t="shared" si="12"/>
        <v>321.49420781543893</v>
      </c>
      <c r="H57" s="237">
        <f t="shared" si="13"/>
        <v>58.722940868622374</v>
      </c>
      <c r="I57" s="348"/>
      <c r="J57" s="348"/>
      <c r="K57" s="348"/>
      <c r="L57" s="176">
        <v>90</v>
      </c>
      <c r="M57" s="176">
        <v>430</v>
      </c>
    </row>
    <row r="58" spans="1:13" x14ac:dyDescent="0.3">
      <c r="A58" s="225">
        <v>39964</v>
      </c>
      <c r="B58" s="225">
        <v>42.79999999999999</v>
      </c>
      <c r="C58" s="176">
        <v>2753.5</v>
      </c>
      <c r="D58" s="176">
        <v>876.5</v>
      </c>
      <c r="E58" s="176">
        <v>98.2</v>
      </c>
      <c r="F58" s="237">
        <f t="shared" si="11"/>
        <v>2552.5316993462866</v>
      </c>
      <c r="G58" s="237">
        <f t="shared" si="12"/>
        <v>812.52734137534787</v>
      </c>
      <c r="H58" s="237">
        <f t="shared" si="13"/>
        <v>91.032726666353867</v>
      </c>
      <c r="I58" s="348"/>
      <c r="J58" s="348"/>
      <c r="K58" s="348"/>
      <c r="L58" s="176">
        <v>90</v>
      </c>
      <c r="M58" s="176">
        <v>430</v>
      </c>
    </row>
    <row r="59" spans="1:13" x14ac:dyDescent="0.3">
      <c r="A59" s="225">
        <v>39485</v>
      </c>
      <c r="B59" s="225">
        <v>42.70000000000001</v>
      </c>
      <c r="C59" s="176">
        <v>2926.3</v>
      </c>
      <c r="D59" s="176">
        <v>294.7</v>
      </c>
      <c r="E59" s="176">
        <v>65.599999999999994</v>
      </c>
      <c r="F59" s="237">
        <f t="shared" si="11"/>
        <v>2715.0235872213557</v>
      </c>
      <c r="G59" s="237">
        <f t="shared" si="12"/>
        <v>273.4229064532459</v>
      </c>
      <c r="H59" s="237">
        <f t="shared" si="13"/>
        <v>60.863734860308547</v>
      </c>
      <c r="I59" s="348"/>
      <c r="J59" s="348"/>
      <c r="K59" s="348"/>
      <c r="L59" s="176">
        <v>90</v>
      </c>
      <c r="M59" s="176">
        <v>430</v>
      </c>
    </row>
    <row r="60" spans="1:13" x14ac:dyDescent="0.3">
      <c r="A60" s="225">
        <v>39226</v>
      </c>
      <c r="B60" s="225">
        <v>42.1</v>
      </c>
      <c r="C60" s="176">
        <v>2964.4</v>
      </c>
      <c r="D60" s="176">
        <v>320.5</v>
      </c>
      <c r="E60" s="176">
        <v>87.9</v>
      </c>
      <c r="F60" s="237">
        <f t="shared" si="11"/>
        <v>2764.5773031590538</v>
      </c>
      <c r="G60" s="237">
        <f t="shared" si="12"/>
        <v>298.89590664636239</v>
      </c>
      <c r="H60" s="237">
        <f t="shared" si="13"/>
        <v>81.974883601295659</v>
      </c>
      <c r="I60" s="348"/>
      <c r="J60" s="348"/>
      <c r="K60" s="348"/>
      <c r="L60" s="176">
        <v>90</v>
      </c>
      <c r="M60" s="176">
        <v>430</v>
      </c>
    </row>
  </sheetData>
  <mergeCells count="22">
    <mergeCell ref="T1:W1"/>
    <mergeCell ref="AJ1:AK1"/>
    <mergeCell ref="AE1:AF1"/>
    <mergeCell ref="O1:R1"/>
    <mergeCell ref="I2:I11"/>
    <mergeCell ref="I12:I14"/>
    <mergeCell ref="I15:I33"/>
    <mergeCell ref="I34:I42"/>
    <mergeCell ref="J2:J11"/>
    <mergeCell ref="K2:K11"/>
    <mergeCell ref="J12:J14"/>
    <mergeCell ref="K12:K14"/>
    <mergeCell ref="J15:J33"/>
    <mergeCell ref="K15:K33"/>
    <mergeCell ref="K56:K60"/>
    <mergeCell ref="J34:J42"/>
    <mergeCell ref="J43:J55"/>
    <mergeCell ref="J56:J60"/>
    <mergeCell ref="I43:I55"/>
    <mergeCell ref="I56:I60"/>
    <mergeCell ref="K34:K42"/>
    <mergeCell ref="K43:K55"/>
  </mergeCells>
  <conditionalFormatting sqref="AD3:AD8">
    <cfRule type="containsText" dxfId="2" priority="2" operator="containsText" text="OVERLAY NOT REQUIRED">
      <formula>NOT(ISERROR(SEARCH("OVERLAY NOT REQUIRED",AD3)))</formula>
    </cfRule>
    <cfRule type="containsText" dxfId="1" priority="3" operator="containsText" text="OVERLAY REQUIRED">
      <formula>NOT(ISERROR(SEARCH("OVERLAY REQUIRED",AD3)))</formula>
    </cfRule>
  </conditionalFormatting>
  <conditionalFormatting sqref="AL3:AL8">
    <cfRule type="containsText" dxfId="0" priority="1" operator="containsText" text="SAFE">
      <formula>NOT(ISERROR(SEARCH("SAFE",AL3)))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78363-0E9C-431D-8190-3C0FBE5B88DA}">
  <sheetPr>
    <pageSetUpPr fitToPage="1"/>
  </sheetPr>
  <dimension ref="A1:DY10"/>
  <sheetViews>
    <sheetView zoomScale="25" zoomScaleNormal="25" workbookViewId="0">
      <selection activeCell="D43" sqref="D43"/>
    </sheetView>
  </sheetViews>
  <sheetFormatPr defaultRowHeight="14.4" x14ac:dyDescent="0.3"/>
  <cols>
    <col min="1" max="1" width="31" customWidth="1"/>
    <col min="2" max="2" width="53" customWidth="1"/>
    <col min="3" max="3" width="50.44140625" customWidth="1"/>
    <col min="4" max="4" width="51.77734375" customWidth="1"/>
    <col min="5" max="5" width="66.6640625" customWidth="1"/>
    <col min="6" max="6" width="62.6640625" customWidth="1"/>
    <col min="7" max="7" width="39.5546875" customWidth="1"/>
  </cols>
  <sheetData>
    <row r="1" spans="1:129" s="121" customFormat="1" ht="109.2" customHeight="1" x14ac:dyDescent="0.3">
      <c r="A1" s="356" t="s">
        <v>135</v>
      </c>
      <c r="B1" s="356"/>
      <c r="C1" s="356"/>
      <c r="D1" s="356"/>
      <c r="E1" s="356"/>
      <c r="F1" s="356"/>
      <c r="G1" s="356"/>
      <c r="H1" s="220"/>
      <c r="I1" s="220"/>
      <c r="J1" s="220"/>
      <c r="K1" s="220"/>
      <c r="L1" s="220"/>
      <c r="M1" s="220"/>
      <c r="N1" s="220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0"/>
      <c r="BY1" s="220"/>
      <c r="BZ1" s="220"/>
      <c r="CA1" s="220"/>
      <c r="CB1" s="220"/>
      <c r="CC1" s="220"/>
      <c r="CD1" s="220"/>
      <c r="CE1" s="220"/>
      <c r="CF1" s="220"/>
      <c r="CG1" s="220"/>
      <c r="CH1" s="220"/>
      <c r="CI1" s="220"/>
      <c r="CJ1" s="220"/>
      <c r="CK1" s="220"/>
      <c r="CL1" s="220"/>
      <c r="CM1" s="220"/>
      <c r="CN1" s="220"/>
      <c r="CO1" s="220"/>
      <c r="CP1" s="220"/>
      <c r="CQ1" s="220"/>
      <c r="CR1" s="220"/>
      <c r="CS1" s="220"/>
      <c r="CT1" s="220"/>
      <c r="CU1" s="220"/>
      <c r="CV1" s="220"/>
      <c r="CW1" s="220"/>
      <c r="CX1" s="220"/>
      <c r="CY1" s="220"/>
      <c r="CZ1" s="220"/>
      <c r="DA1" s="220"/>
      <c r="DB1" s="220"/>
      <c r="DC1" s="220"/>
      <c r="DD1" s="220"/>
      <c r="DE1" s="220"/>
      <c r="DF1" s="220"/>
      <c r="DG1" s="220"/>
      <c r="DH1" s="220"/>
      <c r="DI1" s="220"/>
      <c r="DJ1" s="220"/>
      <c r="DK1" s="220"/>
      <c r="DL1" s="220"/>
      <c r="DM1" s="220"/>
      <c r="DN1" s="220"/>
      <c r="DO1" s="220"/>
      <c r="DP1" s="220"/>
      <c r="DQ1" s="220"/>
      <c r="DR1" s="220"/>
      <c r="DS1" s="220"/>
      <c r="DT1" s="220"/>
      <c r="DU1" s="220"/>
      <c r="DV1" s="220"/>
      <c r="DW1" s="220"/>
      <c r="DX1" s="220"/>
      <c r="DY1" s="220"/>
    </row>
    <row r="2" spans="1:129" s="121" customFormat="1" ht="130.80000000000001" customHeight="1" x14ac:dyDescent="0.3">
      <c r="A2" s="355" t="s">
        <v>14</v>
      </c>
      <c r="B2" s="356" t="s">
        <v>15</v>
      </c>
      <c r="C2" s="356"/>
      <c r="D2" s="355" t="s">
        <v>101</v>
      </c>
      <c r="E2" s="355"/>
      <c r="F2" s="355" t="s">
        <v>134</v>
      </c>
      <c r="G2" s="355" t="s">
        <v>131</v>
      </c>
      <c r="H2" s="220"/>
      <c r="I2" s="220"/>
      <c r="J2" s="220"/>
      <c r="K2" s="220"/>
      <c r="L2" s="220"/>
      <c r="M2" s="220"/>
      <c r="N2" s="220"/>
      <c r="O2" s="220"/>
      <c r="P2" s="220"/>
      <c r="Q2" s="220"/>
      <c r="R2" s="220"/>
      <c r="S2" s="220"/>
      <c r="T2" s="220"/>
      <c r="U2" s="220"/>
      <c r="V2" s="220"/>
      <c r="W2" s="220"/>
      <c r="X2" s="220"/>
      <c r="Y2" s="220"/>
      <c r="Z2" s="220"/>
      <c r="AA2" s="220"/>
      <c r="AB2" s="220"/>
      <c r="AC2" s="220"/>
      <c r="AD2" s="220"/>
      <c r="AE2" s="220"/>
      <c r="AF2" s="220"/>
      <c r="AG2" s="220"/>
      <c r="AH2" s="220"/>
      <c r="AI2" s="220"/>
      <c r="AJ2" s="220"/>
      <c r="AK2" s="220"/>
      <c r="AL2" s="220"/>
      <c r="AM2" s="220"/>
      <c r="AN2" s="220"/>
      <c r="AO2" s="220"/>
      <c r="AP2" s="220"/>
      <c r="AQ2" s="220"/>
      <c r="AR2" s="220"/>
      <c r="AS2" s="220"/>
      <c r="AT2" s="220"/>
      <c r="AU2" s="220"/>
      <c r="AV2" s="220"/>
      <c r="AW2" s="220"/>
      <c r="AX2" s="220"/>
      <c r="AY2" s="220"/>
      <c r="AZ2" s="220"/>
      <c r="BA2" s="220"/>
      <c r="BB2" s="220"/>
      <c r="BC2" s="220"/>
      <c r="BD2" s="220"/>
      <c r="BE2" s="220"/>
      <c r="BF2" s="220"/>
      <c r="BG2" s="220"/>
      <c r="BH2" s="220"/>
      <c r="BI2" s="220"/>
      <c r="BJ2" s="220"/>
      <c r="BK2" s="220"/>
      <c r="BL2" s="220"/>
      <c r="BM2" s="220"/>
      <c r="BN2" s="220"/>
      <c r="BO2" s="220"/>
      <c r="BP2" s="220"/>
      <c r="BQ2" s="220"/>
      <c r="BR2" s="220"/>
      <c r="BS2" s="220"/>
      <c r="BT2" s="220"/>
      <c r="BU2" s="220"/>
      <c r="BV2" s="220"/>
      <c r="BW2" s="220"/>
      <c r="BX2" s="220"/>
      <c r="BY2" s="220"/>
      <c r="BZ2" s="220"/>
      <c r="CA2" s="220"/>
      <c r="CB2" s="220"/>
      <c r="CC2" s="220"/>
      <c r="CD2" s="220"/>
      <c r="CE2" s="220"/>
      <c r="CF2" s="220"/>
      <c r="CG2" s="220"/>
      <c r="CH2" s="220"/>
      <c r="CI2" s="220"/>
      <c r="CJ2" s="220"/>
      <c r="CK2" s="220"/>
      <c r="CL2" s="220"/>
      <c r="CM2" s="220"/>
      <c r="CN2" s="220"/>
      <c r="CO2" s="220"/>
      <c r="CP2" s="220"/>
      <c r="CQ2" s="220"/>
      <c r="CR2" s="220"/>
      <c r="CS2" s="220"/>
      <c r="CT2" s="220"/>
      <c r="CU2" s="220"/>
      <c r="CV2" s="220"/>
      <c r="CW2" s="220"/>
      <c r="CX2" s="220"/>
      <c r="CY2" s="220"/>
      <c r="CZ2" s="220"/>
      <c r="DA2" s="220"/>
      <c r="DB2" s="220"/>
      <c r="DC2" s="220"/>
      <c r="DD2" s="220"/>
      <c r="DE2" s="220"/>
      <c r="DF2" s="220"/>
      <c r="DG2" s="220"/>
      <c r="DH2" s="220"/>
      <c r="DI2" s="220"/>
      <c r="DJ2" s="220"/>
      <c r="DK2" s="220"/>
      <c r="DL2" s="220"/>
      <c r="DM2" s="220"/>
      <c r="DN2" s="220"/>
      <c r="DO2" s="220"/>
      <c r="DP2" s="220"/>
      <c r="DQ2" s="220"/>
      <c r="DR2" s="220"/>
      <c r="DS2" s="220"/>
      <c r="DT2" s="220"/>
      <c r="DU2" s="220"/>
      <c r="DV2" s="220"/>
      <c r="DW2" s="220"/>
      <c r="DX2" s="220"/>
      <c r="DY2" s="220"/>
    </row>
    <row r="3" spans="1:129" s="121" customFormat="1" ht="156" customHeight="1" x14ac:dyDescent="0.3">
      <c r="A3" s="355"/>
      <c r="B3" s="221" t="s">
        <v>94</v>
      </c>
      <c r="C3" s="221" t="s">
        <v>95</v>
      </c>
      <c r="D3" s="222" t="s">
        <v>132</v>
      </c>
      <c r="E3" s="222" t="s">
        <v>133</v>
      </c>
      <c r="F3" s="355"/>
      <c r="G3" s="355"/>
      <c r="H3" s="220"/>
      <c r="I3" s="220"/>
      <c r="J3" s="220"/>
      <c r="K3" s="220"/>
      <c r="L3" s="220"/>
      <c r="M3" s="220"/>
      <c r="N3" s="220"/>
      <c r="O3" s="220"/>
      <c r="P3" s="220"/>
      <c r="Q3" s="220"/>
      <c r="R3" s="220"/>
      <c r="S3" s="220"/>
      <c r="T3" s="220"/>
      <c r="U3" s="220"/>
      <c r="V3" s="220"/>
      <c r="W3" s="220"/>
      <c r="X3" s="220"/>
      <c r="Y3" s="220"/>
      <c r="Z3" s="220"/>
      <c r="AA3" s="220"/>
      <c r="AB3" s="220"/>
      <c r="AC3" s="220"/>
      <c r="AD3" s="220"/>
      <c r="AE3" s="220"/>
      <c r="AF3" s="220"/>
      <c r="AG3" s="220"/>
      <c r="AH3" s="220"/>
      <c r="AI3" s="220"/>
      <c r="AJ3" s="220"/>
      <c r="AK3" s="220"/>
      <c r="AL3" s="220"/>
      <c r="AM3" s="220"/>
      <c r="AN3" s="220"/>
      <c r="AO3" s="220"/>
      <c r="AP3" s="220"/>
      <c r="AQ3" s="220"/>
      <c r="AR3" s="220"/>
      <c r="AS3" s="220"/>
      <c r="AT3" s="220"/>
      <c r="AU3" s="220"/>
      <c r="AV3" s="220"/>
      <c r="AW3" s="220"/>
      <c r="AX3" s="220"/>
      <c r="AY3" s="220"/>
      <c r="AZ3" s="220"/>
      <c r="BA3" s="220"/>
      <c r="BB3" s="220"/>
      <c r="BC3" s="220"/>
      <c r="BD3" s="220"/>
      <c r="BE3" s="220"/>
      <c r="BF3" s="220"/>
      <c r="BG3" s="220"/>
      <c r="BH3" s="220"/>
      <c r="BI3" s="220"/>
      <c r="BJ3" s="220"/>
      <c r="BK3" s="220"/>
      <c r="BL3" s="220"/>
      <c r="BM3" s="220"/>
      <c r="BN3" s="220"/>
      <c r="BO3" s="220"/>
      <c r="BP3" s="220"/>
      <c r="BQ3" s="220"/>
      <c r="BR3" s="220"/>
      <c r="BS3" s="220"/>
      <c r="BT3" s="220"/>
      <c r="BU3" s="220"/>
      <c r="BV3" s="220"/>
      <c r="BW3" s="220"/>
      <c r="BX3" s="220"/>
      <c r="BY3" s="220"/>
      <c r="BZ3" s="220"/>
      <c r="CA3" s="220"/>
      <c r="CB3" s="220"/>
      <c r="CC3" s="220"/>
      <c r="CD3" s="220"/>
      <c r="CE3" s="220"/>
      <c r="CF3" s="220"/>
      <c r="CG3" s="220"/>
      <c r="CH3" s="220"/>
      <c r="CI3" s="220"/>
      <c r="CJ3" s="220"/>
      <c r="CK3" s="220"/>
      <c r="CL3" s="220"/>
      <c r="CM3" s="220"/>
      <c r="CN3" s="220"/>
      <c r="CO3" s="220"/>
      <c r="CP3" s="220"/>
      <c r="CQ3" s="220"/>
      <c r="CR3" s="220"/>
      <c r="CS3" s="220"/>
      <c r="CT3" s="220"/>
      <c r="CU3" s="220"/>
      <c r="CV3" s="220"/>
      <c r="CW3" s="220"/>
      <c r="CX3" s="220"/>
      <c r="CY3" s="220"/>
      <c r="CZ3" s="220"/>
      <c r="DA3" s="220"/>
      <c r="DB3" s="220"/>
      <c r="DC3" s="220"/>
      <c r="DD3" s="220"/>
      <c r="DE3" s="220"/>
      <c r="DF3" s="220"/>
      <c r="DG3" s="220"/>
      <c r="DH3" s="220"/>
      <c r="DI3" s="220"/>
      <c r="DJ3" s="220"/>
      <c r="DK3" s="220"/>
      <c r="DL3" s="220"/>
      <c r="DM3" s="220"/>
      <c r="DN3" s="220"/>
      <c r="DO3" s="220"/>
      <c r="DP3" s="220"/>
      <c r="DQ3" s="220"/>
      <c r="DR3" s="220"/>
      <c r="DS3" s="220"/>
      <c r="DT3" s="220"/>
      <c r="DU3" s="220"/>
      <c r="DV3" s="220"/>
      <c r="DW3" s="220"/>
      <c r="DX3" s="220"/>
      <c r="DY3" s="220"/>
    </row>
    <row r="4" spans="1:129" ht="66.599999999999994" x14ac:dyDescent="0.3">
      <c r="A4" s="217">
        <v>1</v>
      </c>
      <c r="B4" s="218">
        <v>39200</v>
      </c>
      <c r="C4" s="218">
        <v>41000</v>
      </c>
      <c r="D4" s="219">
        <v>90</v>
      </c>
      <c r="E4" s="219">
        <v>430</v>
      </c>
      <c r="F4" s="219">
        <f>+D4+E4</f>
        <v>520</v>
      </c>
      <c r="G4" s="219">
        <v>7</v>
      </c>
    </row>
    <row r="5" spans="1:129" ht="66.599999999999994" x14ac:dyDescent="0.3">
      <c r="A5" s="217">
        <v>2</v>
      </c>
      <c r="B5" s="218">
        <v>43400</v>
      </c>
      <c r="C5" s="218">
        <v>44100</v>
      </c>
      <c r="D5" s="219">
        <v>90</v>
      </c>
      <c r="E5" s="219">
        <v>450</v>
      </c>
      <c r="F5" s="219">
        <f t="shared" ref="F5:F10" si="0">+D5+E5</f>
        <v>540</v>
      </c>
      <c r="G5" s="219">
        <v>7</v>
      </c>
    </row>
    <row r="6" spans="1:129" ht="66.599999999999994" x14ac:dyDescent="0.3">
      <c r="A6" s="217">
        <v>3</v>
      </c>
      <c r="B6" s="218">
        <v>47400</v>
      </c>
      <c r="C6" s="218">
        <v>51000</v>
      </c>
      <c r="D6" s="219">
        <v>100</v>
      </c>
      <c r="E6" s="219">
        <v>430</v>
      </c>
      <c r="F6" s="219">
        <f t="shared" si="0"/>
        <v>530</v>
      </c>
      <c r="G6" s="219">
        <v>6</v>
      </c>
    </row>
    <row r="7" spans="1:129" ht="66.599999999999994" x14ac:dyDescent="0.3">
      <c r="A7" s="217">
        <v>4</v>
      </c>
      <c r="B7" s="218">
        <v>52200</v>
      </c>
      <c r="C7" s="218">
        <v>52965</v>
      </c>
      <c r="D7" s="219">
        <v>90</v>
      </c>
      <c r="E7" s="219">
        <v>460</v>
      </c>
      <c r="F7" s="219">
        <f t="shared" si="0"/>
        <v>550</v>
      </c>
      <c r="G7" s="219">
        <v>7</v>
      </c>
    </row>
    <row r="8" spans="1:129" ht="66.599999999999994" x14ac:dyDescent="0.3">
      <c r="A8" s="217">
        <v>5</v>
      </c>
      <c r="B8" s="218">
        <v>55000</v>
      </c>
      <c r="C8" s="218">
        <v>69650</v>
      </c>
      <c r="D8" s="219">
        <v>100</v>
      </c>
      <c r="E8" s="219">
        <v>430</v>
      </c>
      <c r="F8" s="219">
        <f t="shared" si="0"/>
        <v>530</v>
      </c>
      <c r="G8" s="219">
        <v>7</v>
      </c>
    </row>
    <row r="9" spans="1:129" ht="66.599999999999994" x14ac:dyDescent="0.3">
      <c r="A9" s="217">
        <v>6</v>
      </c>
      <c r="B9" s="218">
        <v>73775</v>
      </c>
      <c r="C9" s="218">
        <v>75800</v>
      </c>
      <c r="D9" s="219">
        <v>90</v>
      </c>
      <c r="E9" s="219">
        <v>430</v>
      </c>
      <c r="F9" s="219">
        <f t="shared" si="0"/>
        <v>520</v>
      </c>
      <c r="G9" s="219">
        <v>6</v>
      </c>
    </row>
    <row r="10" spans="1:129" ht="66.599999999999994" x14ac:dyDescent="0.3">
      <c r="A10" s="217">
        <v>7</v>
      </c>
      <c r="B10" s="218">
        <v>76400</v>
      </c>
      <c r="C10" s="218">
        <v>78200</v>
      </c>
      <c r="D10" s="219">
        <v>100</v>
      </c>
      <c r="E10" s="219">
        <v>430</v>
      </c>
      <c r="F10" s="219">
        <f t="shared" si="0"/>
        <v>530</v>
      </c>
      <c r="G10" s="219">
        <v>7</v>
      </c>
    </row>
  </sheetData>
  <mergeCells count="6">
    <mergeCell ref="F2:F3"/>
    <mergeCell ref="A1:G1"/>
    <mergeCell ref="A2:A3"/>
    <mergeCell ref="B2:C2"/>
    <mergeCell ref="D2:E2"/>
    <mergeCell ref="G2:G3"/>
  </mergeCells>
  <pageMargins left="0.70866141732283472" right="0.70866141732283472" top="0.74803149606299213" bottom="0.74803149606299213" header="0.31496062992125984" footer="0.31496062992125984"/>
  <pageSetup paperSize="9" scale="24" fitToHeight="100" orientation="portrait" horizontalDpi="4294967293" verticalDpi="429496729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65"/>
  <sheetViews>
    <sheetView workbookViewId="0"/>
  </sheetViews>
  <sheetFormatPr defaultRowHeight="14.4" x14ac:dyDescent="0.3"/>
  <cols>
    <col min="4" max="4" width="16.6640625" customWidth="1"/>
    <col min="6" max="6" width="8.88671875" style="173"/>
    <col min="12" max="12" width="11.5546875" customWidth="1"/>
  </cols>
  <sheetData>
    <row r="1" spans="1:18" x14ac:dyDescent="0.3">
      <c r="A1" s="148"/>
      <c r="D1">
        <v>3480.0760633293048</v>
      </c>
      <c r="E1">
        <v>1</v>
      </c>
      <c r="F1" s="173">
        <f>E1/9*100</f>
        <v>11.111111111111111</v>
      </c>
      <c r="R1">
        <v>3480.0760633293048</v>
      </c>
    </row>
    <row r="2" spans="1:18" x14ac:dyDescent="0.3">
      <c r="A2" s="148"/>
      <c r="D2">
        <v>3470.1003866235005</v>
      </c>
      <c r="E2">
        <v>2</v>
      </c>
      <c r="F2" s="173">
        <f t="shared" ref="F2:F9" si="0">E2/9*100</f>
        <v>22.222222222222221</v>
      </c>
      <c r="R2">
        <v>3470.1003866235005</v>
      </c>
    </row>
    <row r="3" spans="1:18" x14ac:dyDescent="0.3">
      <c r="A3" s="148"/>
      <c r="D3">
        <v>3403.6757708614559</v>
      </c>
      <c r="E3">
        <v>3</v>
      </c>
      <c r="F3" s="173">
        <f t="shared" si="0"/>
        <v>33.333333333333329</v>
      </c>
      <c r="R3">
        <v>3403.6757708614559</v>
      </c>
    </row>
    <row r="4" spans="1:18" x14ac:dyDescent="0.3">
      <c r="A4" s="148"/>
      <c r="B4">
        <v>85</v>
      </c>
      <c r="D4">
        <v>3396.6665807843174</v>
      </c>
      <c r="E4">
        <v>4</v>
      </c>
      <c r="F4" s="173">
        <f t="shared" si="0"/>
        <v>44.444444444444443</v>
      </c>
      <c r="R4">
        <v>3396.6665807843174</v>
      </c>
    </row>
    <row r="5" spans="1:18" x14ac:dyDescent="0.3">
      <c r="D5">
        <v>3276.6557702637465</v>
      </c>
      <c r="E5">
        <v>5</v>
      </c>
      <c r="F5" s="173">
        <f t="shared" si="0"/>
        <v>55.555555555555557</v>
      </c>
      <c r="R5">
        <v>3276.6557702637465</v>
      </c>
    </row>
    <row r="6" spans="1:18" x14ac:dyDescent="0.3">
      <c r="D6">
        <v>2020.9073916939165</v>
      </c>
      <c r="E6">
        <v>6</v>
      </c>
      <c r="F6" s="173">
        <f t="shared" si="0"/>
        <v>66.666666666666657</v>
      </c>
      <c r="R6">
        <v>2020.9073916939165</v>
      </c>
    </row>
    <row r="7" spans="1:18" x14ac:dyDescent="0.3">
      <c r="D7">
        <v>1976.0258324535034</v>
      </c>
      <c r="E7">
        <v>7</v>
      </c>
      <c r="F7" s="173">
        <f t="shared" si="0"/>
        <v>77.777777777777786</v>
      </c>
      <c r="R7">
        <v>1976.0258324535034</v>
      </c>
    </row>
    <row r="8" spans="1:18" x14ac:dyDescent="0.3">
      <c r="D8">
        <v>1927.2048186528041</v>
      </c>
      <c r="E8">
        <v>8</v>
      </c>
      <c r="F8" s="173">
        <f t="shared" si="0"/>
        <v>88.888888888888886</v>
      </c>
      <c r="R8">
        <v>1927.2048186528041</v>
      </c>
    </row>
    <row r="9" spans="1:18" x14ac:dyDescent="0.3">
      <c r="D9">
        <v>773.89471931051639</v>
      </c>
      <c r="E9">
        <v>9</v>
      </c>
      <c r="F9" s="173">
        <f t="shared" si="0"/>
        <v>100</v>
      </c>
      <c r="R9">
        <v>773.89471931051639</v>
      </c>
    </row>
    <row r="10" spans="1:18" x14ac:dyDescent="0.3">
      <c r="F10" s="173">
        <f t="shared" ref="F10" si="1">E10/10*100</f>
        <v>0</v>
      </c>
    </row>
    <row r="11" spans="1:18" ht="15" x14ac:dyDescent="0.3">
      <c r="D11" s="172"/>
    </row>
    <row r="12" spans="1:18" ht="17.399999999999999" x14ac:dyDescent="0.3">
      <c r="D12" s="171"/>
    </row>
    <row r="13" spans="1:18" ht="15" x14ac:dyDescent="0.3">
      <c r="D13" s="172"/>
    </row>
    <row r="14" spans="1:18" ht="17.399999999999999" x14ac:dyDescent="0.3">
      <c r="D14" s="171"/>
    </row>
    <row r="15" spans="1:18" ht="15" x14ac:dyDescent="0.3">
      <c r="D15" s="172"/>
    </row>
    <row r="16" spans="1:18" x14ac:dyDescent="0.3">
      <c r="D16" s="173"/>
    </row>
    <row r="17" spans="4:12" ht="15" x14ac:dyDescent="0.3">
      <c r="D17" s="172"/>
    </row>
    <row r="18" spans="4:12" x14ac:dyDescent="0.3">
      <c r="L18" s="174">
        <v>1.1019999999999999E-3</v>
      </c>
    </row>
    <row r="19" spans="4:12" x14ac:dyDescent="0.3">
      <c r="H19" s="173">
        <f>FORECAST(B4,D7:D8,F7:F8)</f>
        <v>1944.2921734830488</v>
      </c>
      <c r="L19" s="174">
        <v>1.0089999999999999E-3</v>
      </c>
    </row>
    <row r="20" spans="4:12" x14ac:dyDescent="0.3">
      <c r="D20" s="173"/>
      <c r="L20" s="174">
        <v>7.3419999999999996E-4</v>
      </c>
    </row>
    <row r="23" spans="4:12" x14ac:dyDescent="0.3">
      <c r="D23" s="173"/>
    </row>
    <row r="24" spans="4:12" x14ac:dyDescent="0.3">
      <c r="D24" s="173"/>
    </row>
    <row r="25" spans="4:12" x14ac:dyDescent="0.3">
      <c r="D25" s="173"/>
    </row>
    <row r="26" spans="4:12" x14ac:dyDescent="0.3">
      <c r="D26" s="173"/>
    </row>
    <row r="27" spans="4:12" x14ac:dyDescent="0.3">
      <c r="D27" s="173"/>
    </row>
    <row r="31" spans="4:12" x14ac:dyDescent="0.3">
      <c r="D31" s="173"/>
    </row>
    <row r="32" spans="4:12" x14ac:dyDescent="0.3">
      <c r="D32" s="173"/>
    </row>
    <row r="59" spans="8:8" x14ac:dyDescent="0.3">
      <c r="H59">
        <v>85</v>
      </c>
    </row>
    <row r="65" spans="6:6" x14ac:dyDescent="0.3">
      <c r="F65" s="173" t="e">
        <f>FORECAST(H59,D52:D53,F52:F53)</f>
        <v>#DIV/0!</v>
      </c>
    </row>
  </sheetData>
  <sortState xmlns:xlrd2="http://schemas.microsoft.com/office/spreadsheetml/2017/richdata2" ref="R1:R9">
    <sortCondition descending="1" ref="R1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B9"/>
  <sheetViews>
    <sheetView view="pageBreakPreview" zoomScaleNormal="100" zoomScaleSheetLayoutView="100" workbookViewId="0">
      <selection activeCell="D1" sqref="D1:D7"/>
    </sheetView>
  </sheetViews>
  <sheetFormatPr defaultRowHeight="14.4" x14ac:dyDescent="0.3"/>
  <cols>
    <col min="7" max="14" width="8.88671875" customWidth="1"/>
    <col min="15" max="15" width="9" bestFit="1" customWidth="1"/>
    <col min="16" max="16" width="9.5546875" bestFit="1" customWidth="1"/>
    <col min="18" max="18" width="12.6640625" customWidth="1"/>
    <col min="19" max="26" width="8.88671875" customWidth="1"/>
  </cols>
  <sheetData>
    <row r="1" spans="1:28" ht="86.4" customHeight="1" x14ac:dyDescent="0.3">
      <c r="D1" s="357" t="e">
        <f>#REF!</f>
        <v>#REF!</v>
      </c>
      <c r="E1" s="357"/>
      <c r="F1" s="357"/>
      <c r="G1" s="178" t="e">
        <f>#REF!</f>
        <v>#REF!</v>
      </c>
      <c r="H1" s="178"/>
      <c r="I1" s="178" t="e">
        <f>#REF!</f>
        <v>#REF!</v>
      </c>
      <c r="J1" s="179" t="e">
        <f>#REF!</f>
        <v>#REF!</v>
      </c>
      <c r="K1" s="178" t="e">
        <f>#REF!</f>
        <v>#REF!</v>
      </c>
      <c r="L1" s="178" t="e">
        <f>#REF!</f>
        <v>#REF!</v>
      </c>
      <c r="M1" s="178" t="e">
        <f>#REF!</f>
        <v>#REF!</v>
      </c>
      <c r="N1" s="178" t="e">
        <f>#REF!</f>
        <v>#REF!</v>
      </c>
      <c r="O1" s="357" t="e">
        <f>#REF!</f>
        <v>#REF!</v>
      </c>
      <c r="P1" s="357"/>
      <c r="Q1" s="180" t="e">
        <f>#REF!</f>
        <v>#REF!</v>
      </c>
      <c r="R1" s="179" t="e">
        <f>#REF!</f>
        <v>#REF!</v>
      </c>
      <c r="S1" s="178" t="e">
        <f>#REF!</f>
        <v>#REF!</v>
      </c>
      <c r="T1" s="178" t="e">
        <f>#REF!</f>
        <v>#REF!</v>
      </c>
      <c r="U1" s="178" t="e">
        <f>#REF!</f>
        <v>#REF!</v>
      </c>
      <c r="V1" s="178" t="e">
        <f>#REF!</f>
        <v>#REF!</v>
      </c>
      <c r="W1" s="178" t="e">
        <f>#REF!</f>
        <v>#REF!</v>
      </c>
      <c r="X1" s="178" t="e">
        <f>#REF!</f>
        <v>#REF!</v>
      </c>
      <c r="Y1" s="178" t="e">
        <f>#REF!</f>
        <v>#REF!</v>
      </c>
      <c r="Z1" s="178" t="e">
        <f>#REF!</f>
        <v>#REF!</v>
      </c>
      <c r="AA1" s="357" t="e">
        <f>#REF!</f>
        <v>#REF!</v>
      </c>
      <c r="AB1" s="357"/>
    </row>
    <row r="2" spans="1:28" ht="93" customHeight="1" x14ac:dyDescent="0.3">
      <c r="A2" t="s">
        <v>94</v>
      </c>
      <c r="B2" s="175" t="s">
        <v>95</v>
      </c>
      <c r="C2" s="175" t="s">
        <v>103</v>
      </c>
      <c r="D2" s="181" t="e">
        <f>#REF!</f>
        <v>#REF!</v>
      </c>
      <c r="E2" s="181" t="e">
        <f>#REF!</f>
        <v>#REF!</v>
      </c>
      <c r="F2" s="181" t="e">
        <f>#REF!</f>
        <v>#REF!</v>
      </c>
      <c r="G2" s="181" t="e">
        <f>#REF!</f>
        <v>#REF!</v>
      </c>
      <c r="H2" s="181" t="e">
        <f>#REF!</f>
        <v>#REF!</v>
      </c>
      <c r="I2" s="181" t="e">
        <f>#REF!</f>
        <v>#REF!</v>
      </c>
      <c r="J2" s="181" t="e">
        <f>#REF!</f>
        <v>#REF!</v>
      </c>
      <c r="K2" s="181" t="e">
        <f>#REF!</f>
        <v>#REF!</v>
      </c>
      <c r="L2" s="181" t="e">
        <f>#REF!</f>
        <v>#REF!</v>
      </c>
      <c r="M2" s="181" t="e">
        <f>#REF!</f>
        <v>#REF!</v>
      </c>
      <c r="N2" s="181" t="e">
        <f>#REF!</f>
        <v>#REF!</v>
      </c>
      <c r="O2" s="181" t="e">
        <f>#REF!</f>
        <v>#REF!</v>
      </c>
      <c r="P2" s="181" t="e">
        <f>#REF!</f>
        <v>#REF!</v>
      </c>
      <c r="Q2" s="181"/>
      <c r="R2" s="181"/>
      <c r="S2" s="181" t="e">
        <f>#REF!</f>
        <v>#REF!</v>
      </c>
      <c r="T2" s="181" t="e">
        <f>#REF!</f>
        <v>#REF!</v>
      </c>
      <c r="U2" s="181" t="e">
        <f>#REF!</f>
        <v>#REF!</v>
      </c>
      <c r="V2" s="181" t="e">
        <f>#REF!</f>
        <v>#REF!</v>
      </c>
      <c r="W2" s="181" t="e">
        <f>#REF!</f>
        <v>#REF!</v>
      </c>
      <c r="X2" s="181" t="e">
        <f>#REF!</f>
        <v>#REF!</v>
      </c>
      <c r="Y2" s="181" t="e">
        <f>#REF!</f>
        <v>#REF!</v>
      </c>
      <c r="Z2" s="181" t="e">
        <f>#REF!</f>
        <v>#REF!</v>
      </c>
      <c r="AA2" s="181" t="e">
        <f>#REF!</f>
        <v>#REF!</v>
      </c>
      <c r="AB2" s="181" t="e">
        <f>#REF!</f>
        <v>#REF!</v>
      </c>
    </row>
    <row r="3" spans="1:28" x14ac:dyDescent="0.3">
      <c r="D3" s="176" t="e">
        <f>#REF!</f>
        <v>#REF!</v>
      </c>
      <c r="E3" s="176" t="e">
        <f>#REF!</f>
        <v>#REF!</v>
      </c>
      <c r="F3" s="176" t="e">
        <f>#REF!</f>
        <v>#REF!</v>
      </c>
      <c r="G3" s="176" t="e">
        <f>#REF!</f>
        <v>#REF!</v>
      </c>
      <c r="H3" s="176" t="e">
        <f>#REF!</f>
        <v>#REF!</v>
      </c>
      <c r="I3" s="177" t="e">
        <f>#REF!</f>
        <v>#REF!</v>
      </c>
      <c r="J3" s="176" t="e">
        <f>#REF!</f>
        <v>#REF!</v>
      </c>
      <c r="K3" s="176" t="e">
        <f>#REF!</f>
        <v>#REF!</v>
      </c>
      <c r="L3" s="176" t="e">
        <f>#REF!</f>
        <v>#REF!</v>
      </c>
      <c r="M3" s="177" t="e">
        <f>#REF!</f>
        <v>#REF!</v>
      </c>
      <c r="N3" s="176" t="e">
        <f>#REF!</f>
        <v>#REF!</v>
      </c>
      <c r="O3" s="177" t="e">
        <f>#REF!</f>
        <v>#REF!</v>
      </c>
      <c r="P3" s="177" t="e">
        <f>#REF!</f>
        <v>#REF!</v>
      </c>
      <c r="Q3" s="176" t="e">
        <f>#REF!</f>
        <v>#REF!</v>
      </c>
      <c r="R3" s="176">
        <v>40</v>
      </c>
      <c r="S3" s="176" t="e">
        <f>#REF!</f>
        <v>#REF!</v>
      </c>
      <c r="T3" s="176" t="e">
        <f>#REF!</f>
        <v>#REF!</v>
      </c>
      <c r="U3" s="177" t="e">
        <f>#REF!</f>
        <v>#REF!</v>
      </c>
      <c r="V3" s="176" t="e">
        <f>#REF!</f>
        <v>#REF!</v>
      </c>
      <c r="W3" s="176" t="e">
        <f>#REF!</f>
        <v>#REF!</v>
      </c>
      <c r="X3" s="176" t="e">
        <f>#REF!</f>
        <v>#REF!</v>
      </c>
      <c r="Y3" s="177" t="e">
        <f>#REF!</f>
        <v>#REF!</v>
      </c>
      <c r="Z3" s="176" t="e">
        <f>#REF!</f>
        <v>#REF!</v>
      </c>
      <c r="AA3" s="177" t="e">
        <f>#REF!</f>
        <v>#REF!</v>
      </c>
      <c r="AB3" s="177" t="e">
        <f>#REF!</f>
        <v>#REF!</v>
      </c>
    </row>
    <row r="4" spans="1:28" x14ac:dyDescent="0.3">
      <c r="D4" s="176" t="e">
        <f>#REF!</f>
        <v>#REF!</v>
      </c>
      <c r="E4" s="176" t="e">
        <f>#REF!</f>
        <v>#REF!</v>
      </c>
      <c r="F4" s="176" t="e">
        <f>#REF!</f>
        <v>#REF!</v>
      </c>
      <c r="G4" s="176" t="e">
        <f>#REF!</f>
        <v>#REF!</v>
      </c>
      <c r="H4" s="176" t="e">
        <f>#REF!</f>
        <v>#REF!</v>
      </c>
      <c r="I4" s="177" t="e">
        <f>#REF!</f>
        <v>#REF!</v>
      </c>
      <c r="J4" s="176" t="e">
        <f>#REF!</f>
        <v>#REF!</v>
      </c>
      <c r="K4" s="176" t="e">
        <f>#REF!</f>
        <v>#REF!</v>
      </c>
      <c r="L4" s="176" t="e">
        <f>#REF!</f>
        <v>#REF!</v>
      </c>
      <c r="M4" s="177" t="e">
        <f>#REF!</f>
        <v>#REF!</v>
      </c>
      <c r="N4" s="176" t="e">
        <f>#REF!</f>
        <v>#REF!</v>
      </c>
      <c r="O4" s="177" t="e">
        <f>#REF!</f>
        <v>#REF!</v>
      </c>
      <c r="P4" s="177" t="e">
        <f>#REF!</f>
        <v>#REF!</v>
      </c>
      <c r="Q4" s="176" t="e">
        <f>#REF!</f>
        <v>#REF!</v>
      </c>
      <c r="R4" s="176">
        <v>40</v>
      </c>
      <c r="S4" s="176" t="e">
        <f>#REF!</f>
        <v>#REF!</v>
      </c>
      <c r="T4" s="176" t="e">
        <f>#REF!</f>
        <v>#REF!</v>
      </c>
      <c r="U4" s="177" t="e">
        <f>#REF!</f>
        <v>#REF!</v>
      </c>
      <c r="V4" s="176" t="e">
        <f>#REF!</f>
        <v>#REF!</v>
      </c>
      <c r="W4" s="176" t="e">
        <f>#REF!</f>
        <v>#REF!</v>
      </c>
      <c r="X4" s="176" t="e">
        <f>#REF!</f>
        <v>#REF!</v>
      </c>
      <c r="Y4" s="177" t="e">
        <f>#REF!</f>
        <v>#REF!</v>
      </c>
      <c r="Z4" s="176" t="e">
        <f>#REF!</f>
        <v>#REF!</v>
      </c>
      <c r="AA4" s="177" t="e">
        <f>#REF!</f>
        <v>#REF!</v>
      </c>
      <c r="AB4" s="177" t="e">
        <f>#REF!</f>
        <v>#REF!</v>
      </c>
    </row>
    <row r="5" spans="1:28" x14ac:dyDescent="0.3">
      <c r="D5" s="176" t="e">
        <f>#REF!</f>
        <v>#REF!</v>
      </c>
      <c r="E5" s="176" t="e">
        <f>#REF!</f>
        <v>#REF!</v>
      </c>
      <c r="F5" s="176" t="e">
        <f>#REF!</f>
        <v>#REF!</v>
      </c>
      <c r="G5" s="176" t="e">
        <f>#REF!</f>
        <v>#REF!</v>
      </c>
      <c r="H5" s="176" t="e">
        <f>#REF!</f>
        <v>#REF!</v>
      </c>
      <c r="I5" s="177" t="e">
        <f>#REF!</f>
        <v>#REF!</v>
      </c>
      <c r="J5" s="176" t="e">
        <f>#REF!</f>
        <v>#REF!</v>
      </c>
      <c r="K5" s="176" t="e">
        <f>#REF!</f>
        <v>#REF!</v>
      </c>
      <c r="L5" s="176" t="e">
        <f>#REF!</f>
        <v>#REF!</v>
      </c>
      <c r="M5" s="177" t="e">
        <f>#REF!</f>
        <v>#REF!</v>
      </c>
      <c r="N5" s="176" t="e">
        <f>#REF!</f>
        <v>#REF!</v>
      </c>
      <c r="O5" s="177" t="e">
        <f>#REF!</f>
        <v>#REF!</v>
      </c>
      <c r="P5" s="177" t="e">
        <f>#REF!</f>
        <v>#REF!</v>
      </c>
      <c r="Q5" s="176" t="e">
        <f>#REF!</f>
        <v>#REF!</v>
      </c>
      <c r="R5" s="176">
        <v>40</v>
      </c>
      <c r="S5" s="176" t="e">
        <f>#REF!</f>
        <v>#REF!</v>
      </c>
      <c r="T5" s="176" t="e">
        <f>#REF!</f>
        <v>#REF!</v>
      </c>
      <c r="U5" s="177" t="e">
        <f>#REF!</f>
        <v>#REF!</v>
      </c>
      <c r="V5" s="176" t="e">
        <f>#REF!</f>
        <v>#REF!</v>
      </c>
      <c r="W5" s="176" t="e">
        <f>#REF!</f>
        <v>#REF!</v>
      </c>
      <c r="X5" s="176" t="e">
        <f>#REF!</f>
        <v>#REF!</v>
      </c>
      <c r="Y5" s="177" t="e">
        <f>#REF!</f>
        <v>#REF!</v>
      </c>
      <c r="Z5" s="176" t="e">
        <f>#REF!</f>
        <v>#REF!</v>
      </c>
      <c r="AA5" s="177" t="e">
        <f>#REF!</f>
        <v>#REF!</v>
      </c>
      <c r="AB5" s="177" t="e">
        <f>#REF!</f>
        <v>#REF!</v>
      </c>
    </row>
    <row r="6" spans="1:28" x14ac:dyDescent="0.3">
      <c r="D6" s="176" t="e">
        <f>#REF!</f>
        <v>#REF!</v>
      </c>
      <c r="E6" s="176" t="e">
        <f>#REF!</f>
        <v>#REF!</v>
      </c>
      <c r="F6" s="176" t="e">
        <f>#REF!</f>
        <v>#REF!</v>
      </c>
      <c r="G6" s="176" t="e">
        <f>#REF!</f>
        <v>#REF!</v>
      </c>
      <c r="H6" s="176" t="e">
        <f>#REF!</f>
        <v>#REF!</v>
      </c>
      <c r="I6" s="177" t="e">
        <f>#REF!</f>
        <v>#REF!</v>
      </c>
      <c r="J6" s="176" t="e">
        <f>#REF!</f>
        <v>#REF!</v>
      </c>
      <c r="K6" s="176" t="e">
        <f>#REF!</f>
        <v>#REF!</v>
      </c>
      <c r="L6" s="176" t="e">
        <f>#REF!</f>
        <v>#REF!</v>
      </c>
      <c r="M6" s="177" t="e">
        <f>#REF!</f>
        <v>#REF!</v>
      </c>
      <c r="N6" s="176" t="e">
        <f>#REF!</f>
        <v>#REF!</v>
      </c>
      <c r="O6" s="177" t="e">
        <f>#REF!</f>
        <v>#REF!</v>
      </c>
      <c r="P6" s="177" t="e">
        <f>#REF!</f>
        <v>#REF!</v>
      </c>
      <c r="Q6" s="176" t="e">
        <f>#REF!</f>
        <v>#REF!</v>
      </c>
      <c r="R6" s="176">
        <v>40</v>
      </c>
      <c r="S6" s="176" t="e">
        <f>#REF!</f>
        <v>#REF!</v>
      </c>
      <c r="T6" s="176" t="e">
        <f>#REF!</f>
        <v>#REF!</v>
      </c>
      <c r="U6" s="177" t="e">
        <f>#REF!</f>
        <v>#REF!</v>
      </c>
      <c r="V6" s="176" t="e">
        <f>#REF!</f>
        <v>#REF!</v>
      </c>
      <c r="W6" s="176" t="e">
        <f>#REF!</f>
        <v>#REF!</v>
      </c>
      <c r="X6" s="176" t="e">
        <f>#REF!</f>
        <v>#REF!</v>
      </c>
      <c r="Y6" s="177" t="e">
        <f>#REF!</f>
        <v>#REF!</v>
      </c>
      <c r="Z6" s="176" t="e">
        <f>#REF!</f>
        <v>#REF!</v>
      </c>
      <c r="AA6" s="177" t="e">
        <f>#REF!</f>
        <v>#REF!</v>
      </c>
      <c r="AB6" s="177" t="e">
        <f>#REF!</f>
        <v>#REF!</v>
      </c>
    </row>
    <row r="7" spans="1:28" x14ac:dyDescent="0.3">
      <c r="D7" s="176" t="e">
        <f>#REF!</f>
        <v>#REF!</v>
      </c>
      <c r="E7" s="176" t="e">
        <f>#REF!</f>
        <v>#REF!</v>
      </c>
      <c r="F7" s="176" t="e">
        <f>#REF!</f>
        <v>#REF!</v>
      </c>
      <c r="G7" s="176" t="e">
        <f>#REF!</f>
        <v>#REF!</v>
      </c>
      <c r="H7" s="176" t="e">
        <f>#REF!</f>
        <v>#REF!</v>
      </c>
      <c r="I7" s="177" t="e">
        <f>#REF!</f>
        <v>#REF!</v>
      </c>
      <c r="J7" s="176" t="e">
        <f>#REF!</f>
        <v>#REF!</v>
      </c>
      <c r="K7" s="176" t="e">
        <f>#REF!</f>
        <v>#REF!</v>
      </c>
      <c r="L7" s="176" t="e">
        <f>#REF!</f>
        <v>#REF!</v>
      </c>
      <c r="M7" s="177" t="e">
        <f>#REF!</f>
        <v>#REF!</v>
      </c>
      <c r="N7" s="176" t="e">
        <f>#REF!</f>
        <v>#REF!</v>
      </c>
      <c r="O7" s="177" t="e">
        <f>#REF!</f>
        <v>#REF!</v>
      </c>
      <c r="P7" s="177" t="e">
        <f>#REF!</f>
        <v>#REF!</v>
      </c>
      <c r="Q7" s="176" t="e">
        <f>#REF!</f>
        <v>#REF!</v>
      </c>
      <c r="R7" s="176">
        <v>40</v>
      </c>
      <c r="S7" s="176" t="e">
        <f>#REF!</f>
        <v>#REF!</v>
      </c>
      <c r="T7" s="176" t="e">
        <f>#REF!</f>
        <v>#REF!</v>
      </c>
      <c r="U7" s="177" t="e">
        <f>#REF!</f>
        <v>#REF!</v>
      </c>
      <c r="V7" s="176" t="e">
        <f>#REF!</f>
        <v>#REF!</v>
      </c>
      <c r="W7" s="176" t="e">
        <f>#REF!</f>
        <v>#REF!</v>
      </c>
      <c r="X7" s="176" t="e">
        <f>#REF!</f>
        <v>#REF!</v>
      </c>
      <c r="Y7" s="177" t="e">
        <f>#REF!</f>
        <v>#REF!</v>
      </c>
      <c r="Z7" s="176" t="e">
        <f>#REF!</f>
        <v>#REF!</v>
      </c>
      <c r="AA7" s="177" t="e">
        <f>#REF!</f>
        <v>#REF!</v>
      </c>
      <c r="AB7" s="177" t="e">
        <f>#REF!</f>
        <v>#REF!</v>
      </c>
    </row>
    <row r="8" spans="1:28" x14ac:dyDescent="0.3">
      <c r="D8" s="176" t="e">
        <f>#REF!</f>
        <v>#REF!</v>
      </c>
      <c r="E8" s="176" t="e">
        <f>#REF!</f>
        <v>#REF!</v>
      </c>
      <c r="F8" s="176" t="e">
        <f>#REF!</f>
        <v>#REF!</v>
      </c>
      <c r="G8" s="176" t="e">
        <f>#REF!</f>
        <v>#REF!</v>
      </c>
      <c r="H8" s="176" t="e">
        <f>#REF!</f>
        <v>#REF!</v>
      </c>
      <c r="I8" s="177" t="e">
        <f>#REF!</f>
        <v>#REF!</v>
      </c>
      <c r="J8" s="176" t="e">
        <f>#REF!</f>
        <v>#REF!</v>
      </c>
      <c r="K8" s="176" t="e">
        <f>#REF!</f>
        <v>#REF!</v>
      </c>
      <c r="L8" s="176" t="e">
        <f>#REF!</f>
        <v>#REF!</v>
      </c>
      <c r="M8" s="177" t="e">
        <f>#REF!</f>
        <v>#REF!</v>
      </c>
      <c r="N8" s="176" t="e">
        <f>#REF!</f>
        <v>#REF!</v>
      </c>
      <c r="O8" s="177" t="e">
        <f>#REF!</f>
        <v>#REF!</v>
      </c>
      <c r="P8" s="177" t="e">
        <f>#REF!</f>
        <v>#REF!</v>
      </c>
      <c r="Q8" s="176" t="e">
        <f>#REF!</f>
        <v>#REF!</v>
      </c>
      <c r="R8" s="176">
        <v>40</v>
      </c>
      <c r="S8" s="176" t="e">
        <f>#REF!</f>
        <v>#REF!</v>
      </c>
      <c r="T8" s="176" t="e">
        <f>#REF!</f>
        <v>#REF!</v>
      </c>
      <c r="U8" s="177" t="e">
        <f>#REF!</f>
        <v>#REF!</v>
      </c>
      <c r="V8" s="176" t="e">
        <f>#REF!</f>
        <v>#REF!</v>
      </c>
      <c r="W8" s="176" t="e">
        <f>#REF!</f>
        <v>#REF!</v>
      </c>
      <c r="X8" s="176" t="e">
        <f>#REF!</f>
        <v>#REF!</v>
      </c>
      <c r="Y8" s="177" t="e">
        <f>#REF!</f>
        <v>#REF!</v>
      </c>
      <c r="Z8" s="176" t="e">
        <f>#REF!</f>
        <v>#REF!</v>
      </c>
      <c r="AA8" s="177" t="e">
        <f>#REF!</f>
        <v>#REF!</v>
      </c>
      <c r="AB8" s="177" t="e">
        <f>#REF!</f>
        <v>#REF!</v>
      </c>
    </row>
    <row r="9" spans="1:28" x14ac:dyDescent="0.3">
      <c r="D9" s="176" t="e">
        <f>#REF!</f>
        <v>#REF!</v>
      </c>
      <c r="E9" s="176" t="e">
        <f>#REF!</f>
        <v>#REF!</v>
      </c>
      <c r="F9" s="176" t="e">
        <f>#REF!</f>
        <v>#REF!</v>
      </c>
      <c r="G9" s="176" t="e">
        <f>#REF!</f>
        <v>#REF!</v>
      </c>
      <c r="H9" s="176" t="e">
        <f>#REF!</f>
        <v>#REF!</v>
      </c>
      <c r="I9" s="177" t="e">
        <f>#REF!</f>
        <v>#REF!</v>
      </c>
      <c r="J9" s="176" t="e">
        <f>#REF!</f>
        <v>#REF!</v>
      </c>
      <c r="K9" s="176" t="e">
        <f>#REF!</f>
        <v>#REF!</v>
      </c>
      <c r="L9" s="176" t="e">
        <f>#REF!</f>
        <v>#REF!</v>
      </c>
      <c r="M9" s="177" t="e">
        <f>#REF!</f>
        <v>#REF!</v>
      </c>
      <c r="N9" s="176" t="e">
        <f>#REF!</f>
        <v>#REF!</v>
      </c>
      <c r="O9" s="177" t="e">
        <f>#REF!</f>
        <v>#REF!</v>
      </c>
      <c r="P9" s="177" t="e">
        <f>#REF!</f>
        <v>#REF!</v>
      </c>
      <c r="Q9" s="176" t="e">
        <f>#REF!</f>
        <v>#REF!</v>
      </c>
      <c r="R9" s="176">
        <v>40</v>
      </c>
      <c r="S9" s="176" t="e">
        <f>#REF!</f>
        <v>#REF!</v>
      </c>
      <c r="T9" s="176" t="e">
        <f>#REF!</f>
        <v>#REF!</v>
      </c>
      <c r="U9" s="177" t="e">
        <f>#REF!</f>
        <v>#REF!</v>
      </c>
      <c r="V9" s="176" t="e">
        <f>#REF!</f>
        <v>#REF!</v>
      </c>
      <c r="W9" s="176" t="e">
        <f>#REF!</f>
        <v>#REF!</v>
      </c>
      <c r="X9" s="176" t="e">
        <f>#REF!</f>
        <v>#REF!</v>
      </c>
      <c r="Y9" s="177" t="e">
        <f>#REF!</f>
        <v>#REF!</v>
      </c>
      <c r="Z9" s="176" t="e">
        <f>#REF!</f>
        <v>#REF!</v>
      </c>
      <c r="AA9" s="177" t="e">
        <f>#REF!</f>
        <v>#REF!</v>
      </c>
      <c r="AB9" s="177" t="e">
        <f>#REF!</f>
        <v>#REF!</v>
      </c>
    </row>
  </sheetData>
  <mergeCells count="3">
    <mergeCell ref="AA1:AB1"/>
    <mergeCell ref="D1:F1"/>
    <mergeCell ref="O1:P1"/>
  </mergeCells>
  <pageMargins left="0.70866141732283472" right="0.70866141732283472" top="0.74803149606299213" bottom="0.74803149606299213" header="0.31496062992125984" footer="0.31496062992125984"/>
  <pageSetup paperSize="9" scale="110" orientation="landscape" vertic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R14"/>
  <sheetViews>
    <sheetView topLeftCell="A4" workbookViewId="0">
      <selection activeCell="D1" sqref="D1:D7"/>
    </sheetView>
  </sheetViews>
  <sheetFormatPr defaultRowHeight="14.4" x14ac:dyDescent="0.3"/>
  <sheetData>
    <row r="1" spans="1:18" x14ac:dyDescent="0.3">
      <c r="A1" s="364"/>
      <c r="B1" s="365"/>
      <c r="C1" s="182"/>
      <c r="D1" s="370" t="s">
        <v>105</v>
      </c>
      <c r="E1" s="213"/>
      <c r="F1" s="213"/>
      <c r="G1" s="213"/>
      <c r="H1" s="373"/>
      <c r="I1" s="374"/>
      <c r="J1" s="381" t="s">
        <v>107</v>
      </c>
      <c r="K1" s="382"/>
      <c r="L1" s="373"/>
      <c r="M1" s="374"/>
      <c r="N1" s="189"/>
      <c r="O1" s="186"/>
      <c r="P1" s="191"/>
      <c r="Q1" s="358"/>
      <c r="R1" s="359"/>
    </row>
    <row r="2" spans="1:18" ht="82.8" x14ac:dyDescent="0.3">
      <c r="A2" s="366"/>
      <c r="B2" s="367"/>
      <c r="C2" s="183" t="s">
        <v>102</v>
      </c>
      <c r="D2" s="371"/>
      <c r="E2" s="214"/>
      <c r="F2" s="214"/>
      <c r="G2" s="214"/>
      <c r="H2" s="360" t="s">
        <v>106</v>
      </c>
      <c r="I2" s="361"/>
      <c r="J2" s="360"/>
      <c r="K2" s="361"/>
      <c r="L2" s="360" t="s">
        <v>108</v>
      </c>
      <c r="M2" s="361"/>
      <c r="N2" s="190" t="s">
        <v>109</v>
      </c>
      <c r="O2" s="188" t="s">
        <v>110</v>
      </c>
      <c r="P2" s="192" t="s">
        <v>111</v>
      </c>
      <c r="Q2" s="360" t="s">
        <v>71</v>
      </c>
      <c r="R2" s="361"/>
    </row>
    <row r="3" spans="1:18" ht="15" thickBot="1" x14ac:dyDescent="0.35">
      <c r="A3" s="368" t="s">
        <v>104</v>
      </c>
      <c r="B3" s="369"/>
      <c r="C3" s="184"/>
      <c r="D3" s="371"/>
      <c r="E3" s="214"/>
      <c r="F3" s="214"/>
      <c r="G3" s="214"/>
      <c r="H3" s="362"/>
      <c r="I3" s="363"/>
      <c r="J3" s="383"/>
      <c r="K3" s="384"/>
      <c r="L3" s="362"/>
      <c r="M3" s="363"/>
      <c r="N3" s="184"/>
      <c r="O3" s="187"/>
      <c r="P3" s="193"/>
      <c r="Q3" s="362"/>
      <c r="R3" s="363"/>
    </row>
    <row r="4" spans="1:18" x14ac:dyDescent="0.3">
      <c r="A4" s="194"/>
      <c r="B4" s="197"/>
      <c r="C4" s="184"/>
      <c r="D4" s="371"/>
      <c r="E4" s="215"/>
      <c r="F4" s="215"/>
      <c r="G4" s="215"/>
      <c r="H4" s="200"/>
      <c r="I4" s="375" t="s">
        <v>113</v>
      </c>
      <c r="J4" s="378" t="s">
        <v>112</v>
      </c>
      <c r="K4" s="202"/>
      <c r="L4" s="203"/>
      <c r="M4" s="204"/>
      <c r="N4" s="184"/>
      <c r="O4" s="205"/>
      <c r="P4" s="202"/>
      <c r="Q4" s="203"/>
      <c r="R4" s="206"/>
    </row>
    <row r="5" spans="1:18" ht="82.8" x14ac:dyDescent="0.3">
      <c r="A5" s="194"/>
      <c r="B5" s="197"/>
      <c r="C5" s="184"/>
      <c r="D5" s="371"/>
      <c r="E5" s="215"/>
      <c r="F5" s="215"/>
      <c r="G5" s="215"/>
      <c r="H5" s="201" t="s">
        <v>112</v>
      </c>
      <c r="I5" s="376"/>
      <c r="J5" s="379"/>
      <c r="K5" s="183" t="s">
        <v>113</v>
      </c>
      <c r="L5" s="190" t="s">
        <v>72</v>
      </c>
      <c r="M5" s="190" t="s">
        <v>97</v>
      </c>
      <c r="N5" s="184"/>
      <c r="O5" s="201" t="s">
        <v>112</v>
      </c>
      <c r="P5" s="183" t="s">
        <v>113</v>
      </c>
      <c r="Q5" s="190" t="s">
        <v>72</v>
      </c>
      <c r="R5" s="190" t="s">
        <v>97</v>
      </c>
    </row>
    <row r="6" spans="1:18" ht="16.2" x14ac:dyDescent="0.3">
      <c r="A6" s="195"/>
      <c r="B6" s="198"/>
      <c r="C6" s="184"/>
      <c r="D6" s="371"/>
      <c r="E6" s="215"/>
      <c r="F6" s="215"/>
      <c r="G6" s="215"/>
      <c r="H6" s="184"/>
      <c r="I6" s="376"/>
      <c r="J6" s="379"/>
      <c r="K6" s="184"/>
      <c r="L6" s="184"/>
      <c r="M6" s="184"/>
      <c r="N6" s="184"/>
      <c r="O6" s="184"/>
      <c r="P6" s="184"/>
      <c r="Q6" s="184"/>
      <c r="R6" s="184"/>
    </row>
    <row r="7" spans="1:18" ht="111" thickBot="1" x14ac:dyDescent="0.35">
      <c r="A7" s="196" t="s">
        <v>94</v>
      </c>
      <c r="B7" s="199" t="s">
        <v>95</v>
      </c>
      <c r="C7" s="185"/>
      <c r="D7" s="372"/>
      <c r="E7" s="216" t="s">
        <v>128</v>
      </c>
      <c r="F7" s="216" t="s">
        <v>129</v>
      </c>
      <c r="G7" s="216" t="s">
        <v>130</v>
      </c>
      <c r="H7" s="185"/>
      <c r="I7" s="377"/>
      <c r="J7" s="380"/>
      <c r="K7" s="185"/>
      <c r="L7" s="185"/>
      <c r="M7" s="185"/>
      <c r="N7" s="185"/>
      <c r="O7" s="185"/>
      <c r="P7" s="185"/>
      <c r="Q7" s="185"/>
      <c r="R7" s="185"/>
    </row>
    <row r="8" spans="1:18" ht="15" thickBot="1" x14ac:dyDescent="0.35">
      <c r="A8" s="207" t="s">
        <v>114</v>
      </c>
      <c r="B8" s="208" t="s">
        <v>115</v>
      </c>
      <c r="C8" s="209">
        <v>1800</v>
      </c>
      <c r="D8" s="209">
        <v>27</v>
      </c>
      <c r="E8" s="209">
        <v>80</v>
      </c>
      <c r="F8" s="209">
        <v>430</v>
      </c>
      <c r="G8" s="209">
        <v>7</v>
      </c>
      <c r="H8" s="209">
        <v>200.11</v>
      </c>
      <c r="I8" s="209">
        <v>425.81</v>
      </c>
      <c r="J8" s="209">
        <v>225.7</v>
      </c>
      <c r="K8" s="210">
        <v>309.2</v>
      </c>
      <c r="L8" s="209">
        <v>16.91</v>
      </c>
      <c r="M8" s="209">
        <v>115.19</v>
      </c>
      <c r="N8" s="211">
        <v>40</v>
      </c>
      <c r="O8" s="209">
        <v>176.1</v>
      </c>
      <c r="P8" s="210">
        <v>247.9</v>
      </c>
      <c r="Q8" s="209">
        <v>44.39</v>
      </c>
      <c r="R8" s="208">
        <v>313.68</v>
      </c>
    </row>
    <row r="9" spans="1:18" ht="15" thickBot="1" x14ac:dyDescent="0.35">
      <c r="A9" s="207" t="s">
        <v>116</v>
      </c>
      <c r="B9" s="208" t="s">
        <v>117</v>
      </c>
      <c r="C9" s="209">
        <v>700</v>
      </c>
      <c r="D9" s="209">
        <v>27</v>
      </c>
      <c r="E9" s="209">
        <v>75</v>
      </c>
      <c r="F9" s="209">
        <v>430</v>
      </c>
      <c r="G9" s="209">
        <v>7</v>
      </c>
      <c r="H9" s="209">
        <v>193.76</v>
      </c>
      <c r="I9" s="209">
        <v>425.81</v>
      </c>
      <c r="J9" s="209">
        <v>210.4</v>
      </c>
      <c r="K9" s="210">
        <v>301.3</v>
      </c>
      <c r="L9" s="209">
        <v>19.600000000000001</v>
      </c>
      <c r="M9" s="209">
        <v>129.53</v>
      </c>
      <c r="N9" s="211">
        <v>40</v>
      </c>
      <c r="O9" s="209">
        <v>164.8</v>
      </c>
      <c r="P9" s="210">
        <v>243.4</v>
      </c>
      <c r="Q9" s="209">
        <v>50.68</v>
      </c>
      <c r="R9" s="208">
        <v>340.85</v>
      </c>
    </row>
    <row r="10" spans="1:18" ht="15" thickBot="1" x14ac:dyDescent="0.35">
      <c r="A10" s="207" t="s">
        <v>118</v>
      </c>
      <c r="B10" s="208" t="s">
        <v>119</v>
      </c>
      <c r="C10" s="209">
        <v>3600</v>
      </c>
      <c r="D10" s="209">
        <v>27</v>
      </c>
      <c r="E10" s="209"/>
      <c r="F10" s="209"/>
      <c r="G10" s="209"/>
      <c r="H10" s="209">
        <v>191.12</v>
      </c>
      <c r="I10" s="209">
        <v>425.81</v>
      </c>
      <c r="J10" s="209">
        <v>204.2</v>
      </c>
      <c r="K10" s="210">
        <v>298.2</v>
      </c>
      <c r="L10" s="209">
        <v>15.81</v>
      </c>
      <c r="M10" s="209">
        <v>135.75</v>
      </c>
      <c r="N10" s="211">
        <v>40</v>
      </c>
      <c r="O10" s="209">
        <v>160.19999999999999</v>
      </c>
      <c r="P10" s="210">
        <v>241.7</v>
      </c>
      <c r="Q10" s="209">
        <v>53.64</v>
      </c>
      <c r="R10" s="208">
        <v>351.85</v>
      </c>
    </row>
    <row r="11" spans="1:18" ht="15" thickBot="1" x14ac:dyDescent="0.35">
      <c r="A11" s="207" t="s">
        <v>120</v>
      </c>
      <c r="B11" s="208" t="s">
        <v>121</v>
      </c>
      <c r="C11" s="209">
        <v>765</v>
      </c>
      <c r="D11" s="209">
        <v>27</v>
      </c>
      <c r="E11" s="209"/>
      <c r="F11" s="209"/>
      <c r="G11" s="209"/>
      <c r="H11" s="209">
        <v>190.54</v>
      </c>
      <c r="I11" s="209">
        <v>425.81</v>
      </c>
      <c r="J11" s="209">
        <v>202.8</v>
      </c>
      <c r="K11" s="210">
        <v>297.39999999999998</v>
      </c>
      <c r="L11" s="209">
        <v>21.19</v>
      </c>
      <c r="M11" s="209">
        <v>137.41</v>
      </c>
      <c r="N11" s="211">
        <v>40</v>
      </c>
      <c r="O11" s="209">
        <v>159.19999999999999</v>
      </c>
      <c r="P11" s="210">
        <v>241.3</v>
      </c>
      <c r="Q11" s="209">
        <v>54.32</v>
      </c>
      <c r="R11" s="208">
        <v>354.5</v>
      </c>
    </row>
    <row r="12" spans="1:18" ht="15" thickBot="1" x14ac:dyDescent="0.35">
      <c r="A12" s="207" t="s">
        <v>122</v>
      </c>
      <c r="B12" s="208" t="s">
        <v>123</v>
      </c>
      <c r="C12" s="208">
        <v>14650</v>
      </c>
      <c r="D12" s="209">
        <v>27</v>
      </c>
      <c r="E12" s="209"/>
      <c r="F12" s="209"/>
      <c r="G12" s="209"/>
      <c r="H12" s="209">
        <v>187.39</v>
      </c>
      <c r="I12" s="209">
        <v>425.81</v>
      </c>
      <c r="J12" s="209">
        <v>195.4</v>
      </c>
      <c r="K12" s="210">
        <v>293.39999999999998</v>
      </c>
      <c r="L12" s="209">
        <v>22.94</v>
      </c>
      <c r="M12" s="209">
        <v>146.12</v>
      </c>
      <c r="N12" s="211">
        <v>40</v>
      </c>
      <c r="O12" s="209">
        <v>153.80000000000001</v>
      </c>
      <c r="P12" s="210">
        <v>239</v>
      </c>
      <c r="Q12" s="209">
        <v>58.22</v>
      </c>
      <c r="R12" s="208">
        <v>370.23</v>
      </c>
    </row>
    <row r="13" spans="1:18" ht="15" thickBot="1" x14ac:dyDescent="0.35">
      <c r="A13" s="207" t="s">
        <v>124</v>
      </c>
      <c r="B13" s="208" t="s">
        <v>125</v>
      </c>
      <c r="C13" s="209">
        <v>2025</v>
      </c>
      <c r="D13" s="209">
        <v>27</v>
      </c>
      <c r="E13" s="209"/>
      <c r="F13" s="209"/>
      <c r="G13" s="209"/>
      <c r="H13" s="209">
        <v>187.57</v>
      </c>
      <c r="I13" s="209">
        <v>425.81</v>
      </c>
      <c r="J13" s="209">
        <v>195.6</v>
      </c>
      <c r="K13" s="210">
        <v>293.5</v>
      </c>
      <c r="L13" s="209">
        <v>22.94</v>
      </c>
      <c r="M13" s="209">
        <v>145.88999999999999</v>
      </c>
      <c r="N13" s="211">
        <v>40</v>
      </c>
      <c r="O13" s="209">
        <v>154</v>
      </c>
      <c r="P13" s="212">
        <v>239</v>
      </c>
      <c r="Q13" s="209">
        <v>58.14</v>
      </c>
      <c r="R13" s="208">
        <v>370.23</v>
      </c>
    </row>
    <row r="14" spans="1:18" ht="15" thickBot="1" x14ac:dyDescent="0.35">
      <c r="A14" s="207" t="s">
        <v>126</v>
      </c>
      <c r="B14" s="208" t="s">
        <v>127</v>
      </c>
      <c r="C14" s="209">
        <v>1800</v>
      </c>
      <c r="D14" s="209">
        <v>27</v>
      </c>
      <c r="E14" s="209"/>
      <c r="F14" s="209"/>
      <c r="G14" s="209"/>
      <c r="H14" s="209">
        <v>189.99</v>
      </c>
      <c r="I14" s="209">
        <v>425.81</v>
      </c>
      <c r="J14" s="209">
        <v>201.2</v>
      </c>
      <c r="K14" s="210">
        <v>296.3</v>
      </c>
      <c r="L14" s="209">
        <v>21.6</v>
      </c>
      <c r="M14" s="209">
        <v>139.74</v>
      </c>
      <c r="N14" s="211">
        <v>40</v>
      </c>
      <c r="O14" s="209">
        <v>158.1</v>
      </c>
      <c r="P14" s="210">
        <v>240.6</v>
      </c>
      <c r="Q14" s="209">
        <v>55.18</v>
      </c>
      <c r="R14" s="208">
        <v>359.2</v>
      </c>
    </row>
  </sheetData>
  <mergeCells count="16">
    <mergeCell ref="Q1:R1"/>
    <mergeCell ref="Q2:R2"/>
    <mergeCell ref="Q3:R3"/>
    <mergeCell ref="A1:B1"/>
    <mergeCell ref="A2:B2"/>
    <mergeCell ref="A3:B3"/>
    <mergeCell ref="D1:D7"/>
    <mergeCell ref="H1:I1"/>
    <mergeCell ref="H2:I2"/>
    <mergeCell ref="H3:I3"/>
    <mergeCell ref="I4:I7"/>
    <mergeCell ref="J4:J7"/>
    <mergeCell ref="J1:K3"/>
    <mergeCell ref="L1:M1"/>
    <mergeCell ref="L2:M2"/>
    <mergeCell ref="L3:M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B52"/>
  <sheetViews>
    <sheetView view="pageBreakPreview" zoomScale="25" zoomScaleNormal="25" zoomScaleSheetLayoutView="25" workbookViewId="0">
      <selection activeCell="H25" sqref="H25"/>
    </sheetView>
  </sheetViews>
  <sheetFormatPr defaultRowHeight="14.4" x14ac:dyDescent="0.3"/>
  <cols>
    <col min="1" max="1" width="15.44140625" customWidth="1"/>
    <col min="2" max="2" width="24.5546875" customWidth="1"/>
    <col min="3" max="4" width="29.109375" customWidth="1"/>
    <col min="5" max="5" width="40.6640625" customWidth="1"/>
    <col min="6" max="6" width="39.5546875" customWidth="1"/>
    <col min="7" max="7" width="41" customWidth="1"/>
    <col min="8" max="8" width="34.44140625" customWidth="1"/>
    <col min="9" max="9" width="37.44140625" customWidth="1"/>
    <col min="10" max="10" width="57.88671875" customWidth="1"/>
    <col min="11" max="11" width="46.88671875" customWidth="1"/>
    <col min="12" max="12" width="36" customWidth="1"/>
    <col min="13" max="13" width="52.33203125" customWidth="1"/>
    <col min="14" max="14" width="47.5546875" customWidth="1"/>
    <col min="15" max="15" width="38.6640625" customWidth="1"/>
    <col min="16" max="16" width="33.88671875" customWidth="1"/>
    <col min="17" max="17" width="34.109375" customWidth="1"/>
    <col min="18" max="18" width="31.5546875" customWidth="1"/>
    <col min="19" max="19" width="40" customWidth="1"/>
    <col min="20" max="20" width="52.33203125" customWidth="1"/>
    <col min="21" max="21" width="47.5546875" customWidth="1"/>
    <col min="22" max="22" width="31.6640625" customWidth="1"/>
    <col min="23" max="24" width="48.109375" customWidth="1"/>
    <col min="25" max="25" width="34.109375" customWidth="1"/>
    <col min="26" max="26" width="29.6640625" customWidth="1"/>
    <col min="27" max="27" width="30.5546875" customWidth="1"/>
    <col min="28" max="28" width="12.5546875" bestFit="1" customWidth="1"/>
  </cols>
  <sheetData>
    <row r="1" spans="1:28" s="5" customFormat="1" ht="80.25" customHeight="1" x14ac:dyDescent="0.3">
      <c r="A1" s="386" t="s">
        <v>96</v>
      </c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</row>
    <row r="2" spans="1:28" s="121" customFormat="1" ht="125.25" customHeight="1" x14ac:dyDescent="0.3">
      <c r="A2" s="313" t="s">
        <v>14</v>
      </c>
      <c r="B2" s="388" t="s">
        <v>15</v>
      </c>
      <c r="C2" s="389"/>
      <c r="D2" s="318" t="s">
        <v>102</v>
      </c>
      <c r="E2" s="313" t="s">
        <v>101</v>
      </c>
      <c r="F2" s="313"/>
      <c r="G2" s="319" t="s">
        <v>26</v>
      </c>
      <c r="H2" s="320"/>
      <c r="I2" s="321"/>
      <c r="J2" s="310" t="s">
        <v>68</v>
      </c>
      <c r="K2" s="311"/>
      <c r="L2" s="311"/>
      <c r="M2" s="311"/>
      <c r="N2" s="311"/>
      <c r="O2" s="312"/>
      <c r="P2" s="310" t="s">
        <v>70</v>
      </c>
      <c r="Q2" s="312"/>
      <c r="R2" s="313" t="s">
        <v>27</v>
      </c>
      <c r="S2" s="315" t="s">
        <v>28</v>
      </c>
      <c r="T2" s="309" t="s">
        <v>29</v>
      </c>
      <c r="U2" s="309"/>
      <c r="V2" s="309"/>
      <c r="W2" s="309"/>
      <c r="X2" s="309"/>
      <c r="Y2" s="309"/>
      <c r="Z2" s="307" t="s">
        <v>71</v>
      </c>
      <c r="AA2" s="385"/>
    </row>
    <row r="3" spans="1:28" s="121" customFormat="1" ht="240.75" customHeight="1" x14ac:dyDescent="0.3">
      <c r="A3" s="387"/>
      <c r="B3" s="150" t="s">
        <v>94</v>
      </c>
      <c r="C3" s="150" t="s">
        <v>95</v>
      </c>
      <c r="D3" s="317"/>
      <c r="E3" s="114" t="s">
        <v>41</v>
      </c>
      <c r="F3" s="114" t="s">
        <v>42</v>
      </c>
      <c r="G3" s="151" t="s">
        <v>41</v>
      </c>
      <c r="H3" s="151" t="s">
        <v>42</v>
      </c>
      <c r="I3" s="151" t="s">
        <v>43</v>
      </c>
      <c r="J3" s="114" t="s">
        <v>52</v>
      </c>
      <c r="K3" s="114" t="s">
        <v>53</v>
      </c>
      <c r="L3" s="114" t="s">
        <v>54</v>
      </c>
      <c r="M3" s="114" t="s">
        <v>74</v>
      </c>
      <c r="N3" s="114" t="s">
        <v>75</v>
      </c>
      <c r="O3" s="114" t="s">
        <v>54</v>
      </c>
      <c r="P3" s="114" t="s">
        <v>72</v>
      </c>
      <c r="Q3" s="114" t="s">
        <v>97</v>
      </c>
      <c r="R3" s="387"/>
      <c r="S3" s="390"/>
      <c r="T3" s="114" t="s">
        <v>57</v>
      </c>
      <c r="U3" s="114" t="s">
        <v>53</v>
      </c>
      <c r="V3" s="114" t="s">
        <v>54</v>
      </c>
      <c r="W3" s="114" t="s">
        <v>58</v>
      </c>
      <c r="X3" s="114" t="s">
        <v>56</v>
      </c>
      <c r="Y3" s="114" t="s">
        <v>54</v>
      </c>
      <c r="Z3" s="114" t="s">
        <v>72</v>
      </c>
      <c r="AA3" s="114" t="s">
        <v>73</v>
      </c>
    </row>
    <row r="4" spans="1:28" ht="165" customHeight="1" x14ac:dyDescent="1.1000000000000001">
      <c r="A4" s="160">
        <v>1</v>
      </c>
      <c r="B4" s="161">
        <v>36000</v>
      </c>
      <c r="C4" s="161">
        <v>37000</v>
      </c>
      <c r="D4" s="162">
        <f>+C4-B4</f>
        <v>1000</v>
      </c>
      <c r="E4" s="162" t="e">
        <f>#REF!</f>
        <v>#REF!</v>
      </c>
      <c r="F4" s="162" t="e">
        <f>#REF!</f>
        <v>#REF!</v>
      </c>
      <c r="G4" s="160" t="e">
        <f>#REF!</f>
        <v>#REF!</v>
      </c>
      <c r="H4" s="160" t="e">
        <f>#REF!</f>
        <v>#REF!</v>
      </c>
      <c r="I4" s="160" t="e">
        <f>#REF!</f>
        <v>#REF!</v>
      </c>
      <c r="J4" s="163" t="e">
        <f>#REF!</f>
        <v>#REF!</v>
      </c>
      <c r="K4" s="163" t="e">
        <f>#REF!</f>
        <v>#REF!</v>
      </c>
      <c r="L4" s="163" t="e">
        <f>#REF!</f>
        <v>#REF!</v>
      </c>
      <c r="M4" s="163" t="e">
        <f>#REF!</f>
        <v>#REF!</v>
      </c>
      <c r="N4" s="163" t="e">
        <f>#REF!</f>
        <v>#REF!</v>
      </c>
      <c r="O4" s="163" t="e">
        <f>#REF!</f>
        <v>#REF!</v>
      </c>
      <c r="P4" s="163" t="e">
        <f>#REF!</f>
        <v>#REF!</v>
      </c>
      <c r="Q4" s="163" t="e">
        <f>#REF!</f>
        <v>#REF!</v>
      </c>
      <c r="R4" s="162" t="e">
        <f>#REF!</f>
        <v>#REF!</v>
      </c>
      <c r="S4" s="162" t="e">
        <f>#REF!</f>
        <v>#REF!</v>
      </c>
      <c r="T4" s="163" t="e">
        <f>#REF!</f>
        <v>#REF!</v>
      </c>
      <c r="U4" s="163" t="e">
        <f>#REF!</f>
        <v>#REF!</v>
      </c>
      <c r="V4" s="164" t="e">
        <f>#REF!</f>
        <v>#REF!</v>
      </c>
      <c r="W4" s="163" t="e">
        <f>#REF!</f>
        <v>#REF!</v>
      </c>
      <c r="X4" s="163" t="e">
        <f>#REF!</f>
        <v>#REF!</v>
      </c>
      <c r="Y4" s="164" t="e">
        <f>#REF!</f>
        <v>#REF!</v>
      </c>
      <c r="Z4" s="163" t="e">
        <f>#REF!</f>
        <v>#REF!</v>
      </c>
      <c r="AA4" s="163" t="e">
        <f>#REF!</f>
        <v>#REF!</v>
      </c>
      <c r="AB4" s="170"/>
    </row>
    <row r="5" spans="1:28" ht="165" customHeight="1" x14ac:dyDescent="1.1000000000000001">
      <c r="A5" s="160">
        <v>2</v>
      </c>
      <c r="B5" s="161">
        <v>37000</v>
      </c>
      <c r="C5" s="161">
        <v>38500</v>
      </c>
      <c r="D5" s="162">
        <f t="shared" ref="D5:D21" si="0">+C5-B5</f>
        <v>1500</v>
      </c>
      <c r="E5" s="162" t="e">
        <f>#REF!</f>
        <v>#REF!</v>
      </c>
      <c r="F5" s="162" t="e">
        <f>#REF!</f>
        <v>#REF!</v>
      </c>
      <c r="G5" s="160" t="e">
        <f>#REF!</f>
        <v>#REF!</v>
      </c>
      <c r="H5" s="160" t="e">
        <f>#REF!</f>
        <v>#REF!</v>
      </c>
      <c r="I5" s="160" t="e">
        <f>#REF!</f>
        <v>#REF!</v>
      </c>
      <c r="J5" s="163" t="e">
        <f>#REF!</f>
        <v>#REF!</v>
      </c>
      <c r="K5" s="163" t="e">
        <f>#REF!</f>
        <v>#REF!</v>
      </c>
      <c r="L5" s="163" t="e">
        <f>#REF!</f>
        <v>#REF!</v>
      </c>
      <c r="M5" s="163" t="e">
        <f>#REF!</f>
        <v>#REF!</v>
      </c>
      <c r="N5" s="163" t="e">
        <f>#REF!</f>
        <v>#REF!</v>
      </c>
      <c r="O5" s="163" t="e">
        <f>#REF!</f>
        <v>#REF!</v>
      </c>
      <c r="P5" s="163" t="e">
        <f>#REF!</f>
        <v>#REF!</v>
      </c>
      <c r="Q5" s="163" t="e">
        <f>#REF!</f>
        <v>#REF!</v>
      </c>
      <c r="R5" s="162" t="e">
        <f>#REF!</f>
        <v>#REF!</v>
      </c>
      <c r="S5" s="162" t="e">
        <f>#REF!</f>
        <v>#REF!</v>
      </c>
      <c r="T5" s="163" t="e">
        <f>#REF!</f>
        <v>#REF!</v>
      </c>
      <c r="U5" s="163" t="e">
        <f>#REF!</f>
        <v>#REF!</v>
      </c>
      <c r="V5" s="163" t="e">
        <f>#REF!</f>
        <v>#REF!</v>
      </c>
      <c r="W5" s="163" t="e">
        <f>#REF!</f>
        <v>#REF!</v>
      </c>
      <c r="X5" s="163" t="e">
        <f>#REF!</f>
        <v>#REF!</v>
      </c>
      <c r="Y5" s="163" t="e">
        <f>#REF!</f>
        <v>#REF!</v>
      </c>
      <c r="Z5" s="163" t="e">
        <f>#REF!</f>
        <v>#REF!</v>
      </c>
      <c r="AA5" s="163" t="e">
        <f>#REF!</f>
        <v>#REF!</v>
      </c>
      <c r="AB5" s="170"/>
    </row>
    <row r="6" spans="1:28" ht="165" customHeight="1" x14ac:dyDescent="1.1000000000000001">
      <c r="A6" s="160">
        <v>3</v>
      </c>
      <c r="B6" s="161">
        <v>38500</v>
      </c>
      <c r="C6" s="161">
        <v>39500</v>
      </c>
      <c r="D6" s="162">
        <f t="shared" si="0"/>
        <v>1000</v>
      </c>
      <c r="E6" s="162" t="e">
        <f>#REF!</f>
        <v>#REF!</v>
      </c>
      <c r="F6" s="162" t="e">
        <f>#REF!</f>
        <v>#REF!</v>
      </c>
      <c r="G6" s="160" t="e">
        <f>#REF!</f>
        <v>#REF!</v>
      </c>
      <c r="H6" s="160" t="e">
        <f>#REF!</f>
        <v>#REF!</v>
      </c>
      <c r="I6" s="160" t="e">
        <f>#REF!</f>
        <v>#REF!</v>
      </c>
      <c r="J6" s="163" t="e">
        <f>#REF!</f>
        <v>#REF!</v>
      </c>
      <c r="K6" s="163" t="e">
        <f>#REF!</f>
        <v>#REF!</v>
      </c>
      <c r="L6" s="163" t="e">
        <f>#REF!</f>
        <v>#REF!</v>
      </c>
      <c r="M6" s="163" t="e">
        <f>#REF!</f>
        <v>#REF!</v>
      </c>
      <c r="N6" s="163" t="e">
        <f>#REF!</f>
        <v>#REF!</v>
      </c>
      <c r="O6" s="163" t="e">
        <f>#REF!</f>
        <v>#REF!</v>
      </c>
      <c r="P6" s="163" t="e">
        <f>#REF!</f>
        <v>#REF!</v>
      </c>
      <c r="Q6" s="163" t="e">
        <f>#REF!</f>
        <v>#REF!</v>
      </c>
      <c r="R6" s="162" t="e">
        <f>#REF!</f>
        <v>#REF!</v>
      </c>
      <c r="S6" s="162" t="e">
        <f>#REF!</f>
        <v>#REF!</v>
      </c>
      <c r="T6" s="163" t="e">
        <f>#REF!</f>
        <v>#REF!</v>
      </c>
      <c r="U6" s="163" t="e">
        <f>#REF!</f>
        <v>#REF!</v>
      </c>
      <c r="V6" s="163" t="e">
        <f>#REF!</f>
        <v>#REF!</v>
      </c>
      <c r="W6" s="163" t="e">
        <f>#REF!</f>
        <v>#REF!</v>
      </c>
      <c r="X6" s="163" t="e">
        <f>#REF!</f>
        <v>#REF!</v>
      </c>
      <c r="Y6" s="163" t="e">
        <f>#REF!</f>
        <v>#REF!</v>
      </c>
      <c r="Z6" s="163" t="e">
        <f>#REF!</f>
        <v>#REF!</v>
      </c>
      <c r="AA6" s="163" t="e">
        <f>#REF!</f>
        <v>#REF!</v>
      </c>
      <c r="AB6" s="170"/>
    </row>
    <row r="7" spans="1:28" ht="165" customHeight="1" x14ac:dyDescent="1.1000000000000001">
      <c r="A7" s="160">
        <v>4</v>
      </c>
      <c r="B7" s="161">
        <v>39500</v>
      </c>
      <c r="C7" s="161">
        <v>41000</v>
      </c>
      <c r="D7" s="162">
        <f t="shared" si="0"/>
        <v>1500</v>
      </c>
      <c r="E7" s="162" t="e">
        <f>#REF!</f>
        <v>#REF!</v>
      </c>
      <c r="F7" s="162" t="e">
        <f>#REF!</f>
        <v>#REF!</v>
      </c>
      <c r="G7" s="160" t="e">
        <f>#REF!</f>
        <v>#REF!</v>
      </c>
      <c r="H7" s="160" t="e">
        <f>#REF!</f>
        <v>#REF!</v>
      </c>
      <c r="I7" s="160" t="e">
        <f>#REF!</f>
        <v>#REF!</v>
      </c>
      <c r="J7" s="163" t="e">
        <f>#REF!</f>
        <v>#REF!</v>
      </c>
      <c r="K7" s="163" t="e">
        <f>#REF!</f>
        <v>#REF!</v>
      </c>
      <c r="L7" s="163" t="e">
        <f>#REF!</f>
        <v>#REF!</v>
      </c>
      <c r="M7" s="163" t="e">
        <f>#REF!</f>
        <v>#REF!</v>
      </c>
      <c r="N7" s="163" t="e">
        <f>#REF!</f>
        <v>#REF!</v>
      </c>
      <c r="O7" s="163" t="e">
        <f>#REF!</f>
        <v>#REF!</v>
      </c>
      <c r="P7" s="163" t="e">
        <f>#REF!</f>
        <v>#REF!</v>
      </c>
      <c r="Q7" s="163" t="e">
        <f>#REF!</f>
        <v>#REF!</v>
      </c>
      <c r="R7" s="162" t="e">
        <f>#REF!</f>
        <v>#REF!</v>
      </c>
      <c r="S7" s="162" t="e">
        <f>#REF!</f>
        <v>#REF!</v>
      </c>
      <c r="T7" s="163" t="e">
        <f>#REF!</f>
        <v>#REF!</v>
      </c>
      <c r="U7" s="163" t="e">
        <f>#REF!</f>
        <v>#REF!</v>
      </c>
      <c r="V7" s="163" t="e">
        <f>#REF!</f>
        <v>#REF!</v>
      </c>
      <c r="W7" s="163" t="e">
        <f>#REF!</f>
        <v>#REF!</v>
      </c>
      <c r="X7" s="163" t="e">
        <f>#REF!</f>
        <v>#REF!</v>
      </c>
      <c r="Y7" s="163" t="e">
        <f>#REF!</f>
        <v>#REF!</v>
      </c>
      <c r="Z7" s="163" t="e">
        <f>#REF!</f>
        <v>#REF!</v>
      </c>
      <c r="AA7" s="163" t="e">
        <f>#REF!</f>
        <v>#REF!</v>
      </c>
      <c r="AB7" s="170"/>
    </row>
    <row r="8" spans="1:28" ht="165" customHeight="1" x14ac:dyDescent="1.1000000000000001">
      <c r="A8" s="160">
        <v>5</v>
      </c>
      <c r="B8" s="161">
        <v>41000</v>
      </c>
      <c r="C8" s="161">
        <v>43500</v>
      </c>
      <c r="D8" s="162">
        <f t="shared" si="0"/>
        <v>2500</v>
      </c>
      <c r="E8" s="162" t="e">
        <f>#REF!</f>
        <v>#REF!</v>
      </c>
      <c r="F8" s="162" t="e">
        <f>#REF!</f>
        <v>#REF!</v>
      </c>
      <c r="G8" s="160" t="e">
        <f>#REF!</f>
        <v>#REF!</v>
      </c>
      <c r="H8" s="160" t="e">
        <f>#REF!</f>
        <v>#REF!</v>
      </c>
      <c r="I8" s="160" t="e">
        <f>#REF!</f>
        <v>#REF!</v>
      </c>
      <c r="J8" s="163" t="e">
        <f>#REF!</f>
        <v>#REF!</v>
      </c>
      <c r="K8" s="163" t="e">
        <f>#REF!</f>
        <v>#REF!</v>
      </c>
      <c r="L8" s="163" t="e">
        <f>#REF!</f>
        <v>#REF!</v>
      </c>
      <c r="M8" s="163" t="e">
        <f>#REF!</f>
        <v>#REF!</v>
      </c>
      <c r="N8" s="163" t="e">
        <f>#REF!</f>
        <v>#REF!</v>
      </c>
      <c r="O8" s="163" t="e">
        <f>#REF!</f>
        <v>#REF!</v>
      </c>
      <c r="P8" s="163" t="e">
        <f>#REF!</f>
        <v>#REF!</v>
      </c>
      <c r="Q8" s="163" t="e">
        <f>#REF!</f>
        <v>#REF!</v>
      </c>
      <c r="R8" s="162" t="e">
        <f>#REF!</f>
        <v>#REF!</v>
      </c>
      <c r="S8" s="162" t="e">
        <f>#REF!</f>
        <v>#REF!</v>
      </c>
      <c r="T8" s="163" t="e">
        <f>#REF!</f>
        <v>#REF!</v>
      </c>
      <c r="U8" s="163" t="e">
        <f>#REF!</f>
        <v>#REF!</v>
      </c>
      <c r="V8" s="163" t="e">
        <f>#REF!</f>
        <v>#REF!</v>
      </c>
      <c r="W8" s="163" t="e">
        <f>#REF!</f>
        <v>#REF!</v>
      </c>
      <c r="X8" s="163" t="e">
        <f>#REF!</f>
        <v>#REF!</v>
      </c>
      <c r="Y8" s="163" t="e">
        <f>#REF!</f>
        <v>#REF!</v>
      </c>
      <c r="Z8" s="163" t="e">
        <f>#REF!</f>
        <v>#REF!</v>
      </c>
      <c r="AA8" s="163" t="e">
        <f>#REF!</f>
        <v>#REF!</v>
      </c>
      <c r="AB8" s="170"/>
    </row>
    <row r="9" spans="1:28" ht="165" customHeight="1" x14ac:dyDescent="1.1000000000000001">
      <c r="A9" s="160">
        <v>6</v>
      </c>
      <c r="B9" s="161">
        <v>43500</v>
      </c>
      <c r="C9" s="161">
        <v>46000</v>
      </c>
      <c r="D9" s="162">
        <f t="shared" si="0"/>
        <v>2500</v>
      </c>
      <c r="E9" s="162" t="e">
        <f>#REF!</f>
        <v>#REF!</v>
      </c>
      <c r="F9" s="162" t="e">
        <f>#REF!</f>
        <v>#REF!</v>
      </c>
      <c r="G9" s="160" t="e">
        <f>#REF!</f>
        <v>#REF!</v>
      </c>
      <c r="H9" s="160" t="e">
        <f>#REF!</f>
        <v>#REF!</v>
      </c>
      <c r="I9" s="160" t="e">
        <f>#REF!</f>
        <v>#REF!</v>
      </c>
      <c r="J9" s="163" t="e">
        <f>#REF!</f>
        <v>#REF!</v>
      </c>
      <c r="K9" s="163" t="e">
        <f>#REF!</f>
        <v>#REF!</v>
      </c>
      <c r="L9" s="163" t="e">
        <f>#REF!</f>
        <v>#REF!</v>
      </c>
      <c r="M9" s="163" t="e">
        <f>#REF!</f>
        <v>#REF!</v>
      </c>
      <c r="N9" s="163" t="e">
        <f>#REF!</f>
        <v>#REF!</v>
      </c>
      <c r="O9" s="163" t="e">
        <f>#REF!</f>
        <v>#REF!</v>
      </c>
      <c r="P9" s="163" t="e">
        <f>#REF!</f>
        <v>#REF!</v>
      </c>
      <c r="Q9" s="163" t="e">
        <f>#REF!</f>
        <v>#REF!</v>
      </c>
      <c r="R9" s="162" t="e">
        <f>#REF!</f>
        <v>#REF!</v>
      </c>
      <c r="S9" s="162" t="e">
        <f>#REF!</f>
        <v>#REF!</v>
      </c>
      <c r="T9" s="163" t="e">
        <f>#REF!</f>
        <v>#REF!</v>
      </c>
      <c r="U9" s="163" t="e">
        <f>#REF!</f>
        <v>#REF!</v>
      </c>
      <c r="V9" s="163" t="e">
        <f>#REF!</f>
        <v>#REF!</v>
      </c>
      <c r="W9" s="163" t="e">
        <f>#REF!</f>
        <v>#REF!</v>
      </c>
      <c r="X9" s="163" t="e">
        <f>#REF!</f>
        <v>#REF!</v>
      </c>
      <c r="Y9" s="163" t="e">
        <f>#REF!</f>
        <v>#REF!</v>
      </c>
      <c r="Z9" s="163" t="e">
        <f>#REF!</f>
        <v>#REF!</v>
      </c>
      <c r="AA9" s="163" t="e">
        <f>#REF!</f>
        <v>#REF!</v>
      </c>
      <c r="AB9" s="170"/>
    </row>
    <row r="10" spans="1:28" ht="165" customHeight="1" x14ac:dyDescent="1.1000000000000001">
      <c r="A10" s="160">
        <v>7</v>
      </c>
      <c r="B10" s="161">
        <v>46000</v>
      </c>
      <c r="C10" s="161">
        <v>47000</v>
      </c>
      <c r="D10" s="162">
        <f t="shared" si="0"/>
        <v>1000</v>
      </c>
      <c r="E10" s="162" t="e">
        <f>#REF!</f>
        <v>#REF!</v>
      </c>
      <c r="F10" s="162" t="e">
        <f>#REF!</f>
        <v>#REF!</v>
      </c>
      <c r="G10" s="160" t="e">
        <f>#REF!</f>
        <v>#REF!</v>
      </c>
      <c r="H10" s="160" t="e">
        <f>#REF!</f>
        <v>#REF!</v>
      </c>
      <c r="I10" s="160" t="e">
        <f>#REF!</f>
        <v>#REF!</v>
      </c>
      <c r="J10" s="163" t="e">
        <f>#REF!</f>
        <v>#REF!</v>
      </c>
      <c r="K10" s="163" t="e">
        <f>#REF!</f>
        <v>#REF!</v>
      </c>
      <c r="L10" s="163" t="e">
        <f>#REF!</f>
        <v>#REF!</v>
      </c>
      <c r="M10" s="163" t="e">
        <f>#REF!</f>
        <v>#REF!</v>
      </c>
      <c r="N10" s="163" t="e">
        <f>#REF!</f>
        <v>#REF!</v>
      </c>
      <c r="O10" s="163" t="e">
        <f>#REF!</f>
        <v>#REF!</v>
      </c>
      <c r="P10" s="163" t="e">
        <f>#REF!</f>
        <v>#REF!</v>
      </c>
      <c r="Q10" s="163" t="e">
        <f>#REF!</f>
        <v>#REF!</v>
      </c>
      <c r="R10" s="162" t="e">
        <f>#REF!</f>
        <v>#REF!</v>
      </c>
      <c r="S10" s="162" t="e">
        <f>#REF!</f>
        <v>#REF!</v>
      </c>
      <c r="T10" s="163" t="e">
        <f>#REF!</f>
        <v>#REF!</v>
      </c>
      <c r="U10" s="163" t="e">
        <f>#REF!</f>
        <v>#REF!</v>
      </c>
      <c r="V10" s="163" t="e">
        <f>#REF!</f>
        <v>#REF!</v>
      </c>
      <c r="W10" s="163" t="e">
        <f>#REF!</f>
        <v>#REF!</v>
      </c>
      <c r="X10" s="163" t="e">
        <f>#REF!</f>
        <v>#REF!</v>
      </c>
      <c r="Y10" s="163" t="e">
        <f>#REF!</f>
        <v>#REF!</v>
      </c>
      <c r="Z10" s="163" t="e">
        <f>#REF!</f>
        <v>#REF!</v>
      </c>
      <c r="AA10" s="163" t="e">
        <f>#REF!</f>
        <v>#REF!</v>
      </c>
      <c r="AB10" s="170"/>
    </row>
    <row r="11" spans="1:28" ht="165" customHeight="1" x14ac:dyDescent="1.1000000000000001">
      <c r="A11" s="160">
        <v>8</v>
      </c>
      <c r="B11" s="161">
        <v>47000</v>
      </c>
      <c r="C11" s="161">
        <v>48000</v>
      </c>
      <c r="D11" s="162">
        <f t="shared" si="0"/>
        <v>1000</v>
      </c>
      <c r="E11" s="162" t="e">
        <f>#REF!</f>
        <v>#REF!</v>
      </c>
      <c r="F11" s="162" t="e">
        <f>#REF!</f>
        <v>#REF!</v>
      </c>
      <c r="G11" s="160" t="e">
        <f>#REF!</f>
        <v>#REF!</v>
      </c>
      <c r="H11" s="160" t="e">
        <f>#REF!</f>
        <v>#REF!</v>
      </c>
      <c r="I11" s="160" t="e">
        <f>#REF!</f>
        <v>#REF!</v>
      </c>
      <c r="J11" s="163" t="e">
        <f>#REF!</f>
        <v>#REF!</v>
      </c>
      <c r="K11" s="163" t="e">
        <f>#REF!</f>
        <v>#REF!</v>
      </c>
      <c r="L11" s="163" t="e">
        <f>#REF!</f>
        <v>#REF!</v>
      </c>
      <c r="M11" s="163" t="e">
        <f>#REF!</f>
        <v>#REF!</v>
      </c>
      <c r="N11" s="163" t="e">
        <f>#REF!</f>
        <v>#REF!</v>
      </c>
      <c r="O11" s="163" t="e">
        <f>#REF!</f>
        <v>#REF!</v>
      </c>
      <c r="P11" s="163" t="e">
        <f>#REF!</f>
        <v>#REF!</v>
      </c>
      <c r="Q11" s="163" t="e">
        <f>#REF!</f>
        <v>#REF!</v>
      </c>
      <c r="R11" s="162" t="e">
        <f>#REF!</f>
        <v>#REF!</v>
      </c>
      <c r="S11" s="162" t="e">
        <f>#REF!</f>
        <v>#REF!</v>
      </c>
      <c r="T11" s="163" t="e">
        <f>#REF!</f>
        <v>#REF!</v>
      </c>
      <c r="U11" s="163" t="e">
        <f>#REF!</f>
        <v>#REF!</v>
      </c>
      <c r="V11" s="163" t="e">
        <f>#REF!</f>
        <v>#REF!</v>
      </c>
      <c r="W11" s="163" t="e">
        <f>#REF!</f>
        <v>#REF!</v>
      </c>
      <c r="X11" s="163" t="e">
        <f>#REF!</f>
        <v>#REF!</v>
      </c>
      <c r="Y11" s="163" t="e">
        <f>#REF!</f>
        <v>#REF!</v>
      </c>
      <c r="Z11" s="163" t="e">
        <f>#REF!</f>
        <v>#REF!</v>
      </c>
      <c r="AA11" s="163" t="e">
        <f>#REF!</f>
        <v>#REF!</v>
      </c>
      <c r="AB11" s="170"/>
    </row>
    <row r="12" spans="1:28" ht="165" customHeight="1" x14ac:dyDescent="1.1000000000000001">
      <c r="A12" s="160">
        <v>9</v>
      </c>
      <c r="B12" s="161">
        <v>48000</v>
      </c>
      <c r="C12" s="161">
        <v>56000</v>
      </c>
      <c r="D12" s="162">
        <f t="shared" si="0"/>
        <v>8000</v>
      </c>
      <c r="E12" s="162" t="e">
        <f>#REF!</f>
        <v>#REF!</v>
      </c>
      <c r="F12" s="162" t="e">
        <f>#REF!</f>
        <v>#REF!</v>
      </c>
      <c r="G12" s="160" t="e">
        <f>#REF!</f>
        <v>#REF!</v>
      </c>
      <c r="H12" s="160" t="e">
        <f>#REF!</f>
        <v>#REF!</v>
      </c>
      <c r="I12" s="160" t="e">
        <f>#REF!</f>
        <v>#REF!</v>
      </c>
      <c r="J12" s="163" t="e">
        <f>#REF!</f>
        <v>#REF!</v>
      </c>
      <c r="K12" s="163" t="e">
        <f>#REF!</f>
        <v>#REF!</v>
      </c>
      <c r="L12" s="163" t="e">
        <f>#REF!</f>
        <v>#REF!</v>
      </c>
      <c r="M12" s="163" t="e">
        <f>#REF!</f>
        <v>#REF!</v>
      </c>
      <c r="N12" s="163" t="e">
        <f>#REF!</f>
        <v>#REF!</v>
      </c>
      <c r="O12" s="163" t="e">
        <f>#REF!</f>
        <v>#REF!</v>
      </c>
      <c r="P12" s="163" t="e">
        <f>#REF!</f>
        <v>#REF!</v>
      </c>
      <c r="Q12" s="163" t="e">
        <f>#REF!</f>
        <v>#REF!</v>
      </c>
      <c r="R12" s="162" t="e">
        <f>#REF!</f>
        <v>#REF!</v>
      </c>
      <c r="S12" s="162" t="e">
        <f>#REF!</f>
        <v>#REF!</v>
      </c>
      <c r="T12" s="163" t="e">
        <f>#REF!</f>
        <v>#REF!</v>
      </c>
      <c r="U12" s="163" t="e">
        <f>#REF!</f>
        <v>#REF!</v>
      </c>
      <c r="V12" s="163" t="e">
        <f>#REF!</f>
        <v>#REF!</v>
      </c>
      <c r="W12" s="163" t="e">
        <f>#REF!</f>
        <v>#REF!</v>
      </c>
      <c r="X12" s="163" t="e">
        <f>#REF!</f>
        <v>#REF!</v>
      </c>
      <c r="Y12" s="163" t="e">
        <f>#REF!</f>
        <v>#REF!</v>
      </c>
      <c r="Z12" s="163" t="e">
        <f>#REF!</f>
        <v>#REF!</v>
      </c>
      <c r="AA12" s="163" t="e">
        <f>#REF!</f>
        <v>#REF!</v>
      </c>
      <c r="AB12" s="170"/>
    </row>
    <row r="13" spans="1:28" ht="165" customHeight="1" x14ac:dyDescent="1.1000000000000001">
      <c r="A13" s="160">
        <v>10</v>
      </c>
      <c r="B13" s="161">
        <v>56000</v>
      </c>
      <c r="C13" s="161">
        <v>57800</v>
      </c>
      <c r="D13" s="162">
        <f t="shared" si="0"/>
        <v>1800</v>
      </c>
      <c r="E13" s="162" t="e">
        <f>#REF!</f>
        <v>#REF!</v>
      </c>
      <c r="F13" s="162" t="e">
        <f>#REF!</f>
        <v>#REF!</v>
      </c>
      <c r="G13" s="160" t="e">
        <f>#REF!</f>
        <v>#REF!</v>
      </c>
      <c r="H13" s="160" t="e">
        <f>#REF!</f>
        <v>#REF!</v>
      </c>
      <c r="I13" s="160" t="e">
        <f>#REF!</f>
        <v>#REF!</v>
      </c>
      <c r="J13" s="163" t="e">
        <f>#REF!</f>
        <v>#REF!</v>
      </c>
      <c r="K13" s="163" t="e">
        <f>#REF!</f>
        <v>#REF!</v>
      </c>
      <c r="L13" s="163" t="e">
        <f>#REF!</f>
        <v>#REF!</v>
      </c>
      <c r="M13" s="163" t="e">
        <f>#REF!</f>
        <v>#REF!</v>
      </c>
      <c r="N13" s="163" t="e">
        <f>#REF!</f>
        <v>#REF!</v>
      </c>
      <c r="O13" s="163" t="e">
        <f>#REF!</f>
        <v>#REF!</v>
      </c>
      <c r="P13" s="163" t="e">
        <f>#REF!</f>
        <v>#REF!</v>
      </c>
      <c r="Q13" s="163" t="e">
        <f>#REF!</f>
        <v>#REF!</v>
      </c>
      <c r="R13" s="162" t="e">
        <f>#REF!</f>
        <v>#REF!</v>
      </c>
      <c r="S13" s="162" t="e">
        <f>#REF!</f>
        <v>#REF!</v>
      </c>
      <c r="T13" s="163" t="e">
        <f>#REF!</f>
        <v>#REF!</v>
      </c>
      <c r="U13" s="163" t="e">
        <f>#REF!</f>
        <v>#REF!</v>
      </c>
      <c r="V13" s="163" t="e">
        <f>#REF!</f>
        <v>#REF!</v>
      </c>
      <c r="W13" s="163" t="e">
        <f>#REF!</f>
        <v>#REF!</v>
      </c>
      <c r="X13" s="163" t="e">
        <f>#REF!</f>
        <v>#REF!</v>
      </c>
      <c r="Y13" s="163" t="e">
        <f>#REF!</f>
        <v>#REF!</v>
      </c>
      <c r="Z13" s="163" t="e">
        <f>#REF!</f>
        <v>#REF!</v>
      </c>
      <c r="AA13" s="163" t="e">
        <f>#REF!</f>
        <v>#REF!</v>
      </c>
      <c r="AB13" s="170"/>
    </row>
    <row r="14" spans="1:28" ht="165" customHeight="1" x14ac:dyDescent="1.1000000000000001">
      <c r="A14" s="160">
        <v>11</v>
      </c>
      <c r="B14" s="161">
        <v>57800</v>
      </c>
      <c r="C14" s="161">
        <v>60000</v>
      </c>
      <c r="D14" s="162">
        <f t="shared" si="0"/>
        <v>2200</v>
      </c>
      <c r="E14" s="162" t="e">
        <f>#REF!</f>
        <v>#REF!</v>
      </c>
      <c r="F14" s="162" t="e">
        <f>#REF!</f>
        <v>#REF!</v>
      </c>
      <c r="G14" s="160" t="e">
        <f>#REF!</f>
        <v>#REF!</v>
      </c>
      <c r="H14" s="160" t="e">
        <f>#REF!</f>
        <v>#REF!</v>
      </c>
      <c r="I14" s="160" t="e">
        <f>#REF!</f>
        <v>#REF!</v>
      </c>
      <c r="J14" s="163" t="e">
        <f>#REF!</f>
        <v>#REF!</v>
      </c>
      <c r="K14" s="163" t="e">
        <f>#REF!</f>
        <v>#REF!</v>
      </c>
      <c r="L14" s="160" t="e">
        <f>#REF!</f>
        <v>#REF!</v>
      </c>
      <c r="M14" s="163" t="e">
        <f>#REF!</f>
        <v>#REF!</v>
      </c>
      <c r="N14" s="163" t="e">
        <f>#REF!</f>
        <v>#REF!</v>
      </c>
      <c r="O14" s="160" t="e">
        <f>#REF!</f>
        <v>#REF!</v>
      </c>
      <c r="P14" s="163" t="e">
        <f>#REF!</f>
        <v>#REF!</v>
      </c>
      <c r="Q14" s="163" t="e">
        <f>#REF!</f>
        <v>#REF!</v>
      </c>
      <c r="R14" s="162" t="e">
        <f>#REF!</f>
        <v>#REF!</v>
      </c>
      <c r="S14" s="162" t="e">
        <f>#REF!</f>
        <v>#REF!</v>
      </c>
      <c r="T14" s="163" t="e">
        <f>#REF!</f>
        <v>#REF!</v>
      </c>
      <c r="U14" s="163" t="e">
        <f>#REF!</f>
        <v>#REF!</v>
      </c>
      <c r="V14" s="160" t="e">
        <f>#REF!</f>
        <v>#REF!</v>
      </c>
      <c r="W14" s="160" t="e">
        <f>#REF!</f>
        <v>#REF!</v>
      </c>
      <c r="X14" s="163" t="e">
        <f>#REF!</f>
        <v>#REF!</v>
      </c>
      <c r="Y14" s="160" t="e">
        <f>#REF!</f>
        <v>#REF!</v>
      </c>
      <c r="Z14" s="163" t="e">
        <f>#REF!</f>
        <v>#REF!</v>
      </c>
      <c r="AA14" s="163" t="e">
        <f>#REF!</f>
        <v>#REF!</v>
      </c>
      <c r="AB14" s="170"/>
    </row>
    <row r="15" spans="1:28" ht="165" customHeight="1" x14ac:dyDescent="1.1000000000000001">
      <c r="A15" s="160">
        <v>12</v>
      </c>
      <c r="B15" s="161">
        <v>60000</v>
      </c>
      <c r="C15" s="161">
        <v>61000</v>
      </c>
      <c r="D15" s="162">
        <f t="shared" si="0"/>
        <v>1000</v>
      </c>
      <c r="E15" s="162" t="e">
        <f>#REF!</f>
        <v>#REF!</v>
      </c>
      <c r="F15" s="162" t="e">
        <f>#REF!</f>
        <v>#REF!</v>
      </c>
      <c r="G15" s="160" t="e">
        <f>#REF!</f>
        <v>#REF!</v>
      </c>
      <c r="H15" s="160" t="e">
        <f>#REF!</f>
        <v>#REF!</v>
      </c>
      <c r="I15" s="160" t="e">
        <f>#REF!</f>
        <v>#REF!</v>
      </c>
      <c r="J15" s="163" t="e">
        <f>#REF!</f>
        <v>#REF!</v>
      </c>
      <c r="K15" s="163" t="e">
        <f>#REF!</f>
        <v>#REF!</v>
      </c>
      <c r="L15" s="160" t="e">
        <f>#REF!</f>
        <v>#REF!</v>
      </c>
      <c r="M15" s="163" t="e">
        <f>#REF!</f>
        <v>#REF!</v>
      </c>
      <c r="N15" s="163" t="e">
        <f>#REF!</f>
        <v>#REF!</v>
      </c>
      <c r="O15" s="160" t="e">
        <f>#REF!</f>
        <v>#REF!</v>
      </c>
      <c r="P15" s="163" t="e">
        <f>#REF!</f>
        <v>#REF!</v>
      </c>
      <c r="Q15" s="163" t="e">
        <f>#REF!</f>
        <v>#REF!</v>
      </c>
      <c r="R15" s="162" t="e">
        <f>#REF!</f>
        <v>#REF!</v>
      </c>
      <c r="S15" s="162" t="e">
        <f>#REF!</f>
        <v>#REF!</v>
      </c>
      <c r="T15" s="163" t="e">
        <f>#REF!</f>
        <v>#REF!</v>
      </c>
      <c r="U15" s="163" t="e">
        <f>#REF!</f>
        <v>#REF!</v>
      </c>
      <c r="V15" s="160" t="e">
        <f>#REF!</f>
        <v>#REF!</v>
      </c>
      <c r="W15" s="160" t="e">
        <f>#REF!</f>
        <v>#REF!</v>
      </c>
      <c r="X15" s="163" t="e">
        <f>#REF!</f>
        <v>#REF!</v>
      </c>
      <c r="Y15" s="160" t="e">
        <f>#REF!</f>
        <v>#REF!</v>
      </c>
      <c r="Z15" s="163" t="e">
        <f>#REF!</f>
        <v>#REF!</v>
      </c>
      <c r="AA15" s="163" t="e">
        <f>#REF!</f>
        <v>#REF!</v>
      </c>
      <c r="AB15" s="170"/>
    </row>
    <row r="16" spans="1:28" ht="165" customHeight="1" x14ac:dyDescent="1.1000000000000001">
      <c r="A16" s="160">
        <v>13</v>
      </c>
      <c r="B16" s="161">
        <v>61000</v>
      </c>
      <c r="C16" s="161">
        <v>62000</v>
      </c>
      <c r="D16" s="162">
        <f t="shared" si="0"/>
        <v>1000</v>
      </c>
      <c r="E16" s="162" t="e">
        <f>#REF!</f>
        <v>#REF!</v>
      </c>
      <c r="F16" s="162" t="e">
        <f>#REF!</f>
        <v>#REF!</v>
      </c>
      <c r="G16" s="160" t="e">
        <f>#REF!</f>
        <v>#REF!</v>
      </c>
      <c r="H16" s="160" t="e">
        <f>#REF!</f>
        <v>#REF!</v>
      </c>
      <c r="I16" s="160" t="e">
        <f>#REF!</f>
        <v>#REF!</v>
      </c>
      <c r="J16" s="163" t="e">
        <f>#REF!</f>
        <v>#REF!</v>
      </c>
      <c r="K16" s="163" t="e">
        <f>#REF!</f>
        <v>#REF!</v>
      </c>
      <c r="L16" s="160" t="e">
        <f>#REF!</f>
        <v>#REF!</v>
      </c>
      <c r="M16" s="163" t="e">
        <f>#REF!</f>
        <v>#REF!</v>
      </c>
      <c r="N16" s="163" t="e">
        <f>#REF!</f>
        <v>#REF!</v>
      </c>
      <c r="O16" s="160" t="e">
        <f>#REF!</f>
        <v>#REF!</v>
      </c>
      <c r="P16" s="163" t="e">
        <f>#REF!</f>
        <v>#REF!</v>
      </c>
      <c r="Q16" s="163" t="e">
        <f>#REF!</f>
        <v>#REF!</v>
      </c>
      <c r="R16" s="162" t="e">
        <f>#REF!</f>
        <v>#REF!</v>
      </c>
      <c r="S16" s="162" t="e">
        <f>#REF!</f>
        <v>#REF!</v>
      </c>
      <c r="T16" s="163" t="e">
        <f>#REF!</f>
        <v>#REF!</v>
      </c>
      <c r="U16" s="163" t="e">
        <f>#REF!</f>
        <v>#REF!</v>
      </c>
      <c r="V16" s="160" t="e">
        <f>#REF!</f>
        <v>#REF!</v>
      </c>
      <c r="W16" s="160" t="e">
        <f>#REF!</f>
        <v>#REF!</v>
      </c>
      <c r="X16" s="163" t="e">
        <f>#REF!</f>
        <v>#REF!</v>
      </c>
      <c r="Y16" s="160" t="e">
        <f>#REF!</f>
        <v>#REF!</v>
      </c>
      <c r="Z16" s="163" t="e">
        <f>#REF!</f>
        <v>#REF!</v>
      </c>
      <c r="AA16" s="163" t="e">
        <f>#REF!</f>
        <v>#REF!</v>
      </c>
      <c r="AB16" s="170"/>
    </row>
    <row r="17" spans="1:28" ht="165" customHeight="1" x14ac:dyDescent="1.1000000000000001">
      <c r="A17" s="160">
        <v>14</v>
      </c>
      <c r="B17" s="161">
        <v>62000</v>
      </c>
      <c r="C17" s="161">
        <v>64000</v>
      </c>
      <c r="D17" s="162">
        <f t="shared" si="0"/>
        <v>2000</v>
      </c>
      <c r="E17" s="162" t="e">
        <f>#REF!</f>
        <v>#REF!</v>
      </c>
      <c r="F17" s="162" t="e">
        <f>#REF!</f>
        <v>#REF!</v>
      </c>
      <c r="G17" s="160" t="e">
        <f>#REF!</f>
        <v>#REF!</v>
      </c>
      <c r="H17" s="160" t="e">
        <f>#REF!</f>
        <v>#REF!</v>
      </c>
      <c r="I17" s="160" t="e">
        <f>#REF!</f>
        <v>#REF!</v>
      </c>
      <c r="J17" s="163" t="e">
        <f>#REF!</f>
        <v>#REF!</v>
      </c>
      <c r="K17" s="163" t="e">
        <f>#REF!</f>
        <v>#REF!</v>
      </c>
      <c r="L17" s="160" t="e">
        <f>#REF!</f>
        <v>#REF!</v>
      </c>
      <c r="M17" s="163" t="e">
        <f>#REF!</f>
        <v>#REF!</v>
      </c>
      <c r="N17" s="163" t="e">
        <f>#REF!</f>
        <v>#REF!</v>
      </c>
      <c r="O17" s="160" t="e">
        <f>#REF!</f>
        <v>#REF!</v>
      </c>
      <c r="P17" s="163" t="e">
        <f>#REF!</f>
        <v>#REF!</v>
      </c>
      <c r="Q17" s="163" t="e">
        <f>#REF!</f>
        <v>#REF!</v>
      </c>
      <c r="R17" s="162" t="e">
        <f>#REF!</f>
        <v>#REF!</v>
      </c>
      <c r="S17" s="162" t="e">
        <f>#REF!</f>
        <v>#REF!</v>
      </c>
      <c r="T17" s="163" t="e">
        <f>#REF!</f>
        <v>#REF!</v>
      </c>
      <c r="U17" s="163" t="e">
        <f>#REF!</f>
        <v>#REF!</v>
      </c>
      <c r="V17" s="160" t="e">
        <f>#REF!</f>
        <v>#REF!</v>
      </c>
      <c r="W17" s="160" t="e">
        <f>#REF!</f>
        <v>#REF!</v>
      </c>
      <c r="X17" s="163" t="e">
        <f>#REF!</f>
        <v>#REF!</v>
      </c>
      <c r="Y17" s="160" t="e">
        <f>#REF!</f>
        <v>#REF!</v>
      </c>
      <c r="Z17" s="163" t="e">
        <f>#REF!</f>
        <v>#REF!</v>
      </c>
      <c r="AA17" s="163" t="e">
        <f>#REF!</f>
        <v>#REF!</v>
      </c>
      <c r="AB17" s="170"/>
    </row>
    <row r="18" spans="1:28" ht="165" customHeight="1" x14ac:dyDescent="1.1000000000000001">
      <c r="A18" s="160">
        <v>15</v>
      </c>
      <c r="B18" s="161">
        <v>64000</v>
      </c>
      <c r="C18" s="161">
        <v>67000</v>
      </c>
      <c r="D18" s="162">
        <f t="shared" si="0"/>
        <v>3000</v>
      </c>
      <c r="E18" s="162" t="e">
        <f>#REF!</f>
        <v>#REF!</v>
      </c>
      <c r="F18" s="162" t="e">
        <f>#REF!</f>
        <v>#REF!</v>
      </c>
      <c r="G18" s="160" t="e">
        <f>#REF!</f>
        <v>#REF!</v>
      </c>
      <c r="H18" s="160" t="e">
        <f>#REF!</f>
        <v>#REF!</v>
      </c>
      <c r="I18" s="160" t="e">
        <f>#REF!</f>
        <v>#REF!</v>
      </c>
      <c r="J18" s="163" t="e">
        <f>#REF!</f>
        <v>#REF!</v>
      </c>
      <c r="K18" s="163" t="e">
        <f>#REF!</f>
        <v>#REF!</v>
      </c>
      <c r="L18" s="160" t="e">
        <f>#REF!</f>
        <v>#REF!</v>
      </c>
      <c r="M18" s="163" t="e">
        <f>#REF!</f>
        <v>#REF!</v>
      </c>
      <c r="N18" s="163" t="e">
        <f>#REF!</f>
        <v>#REF!</v>
      </c>
      <c r="O18" s="160" t="e">
        <f>#REF!</f>
        <v>#REF!</v>
      </c>
      <c r="P18" s="163" t="e">
        <f>#REF!</f>
        <v>#REF!</v>
      </c>
      <c r="Q18" s="163" t="e">
        <f>#REF!</f>
        <v>#REF!</v>
      </c>
      <c r="R18" s="162" t="e">
        <f>#REF!</f>
        <v>#REF!</v>
      </c>
      <c r="S18" s="162" t="e">
        <f>#REF!</f>
        <v>#REF!</v>
      </c>
      <c r="T18" s="163" t="e">
        <f>#REF!</f>
        <v>#REF!</v>
      </c>
      <c r="U18" s="163" t="e">
        <f>#REF!</f>
        <v>#REF!</v>
      </c>
      <c r="V18" s="160" t="e">
        <f>#REF!</f>
        <v>#REF!</v>
      </c>
      <c r="W18" s="160" t="e">
        <f>#REF!</f>
        <v>#REF!</v>
      </c>
      <c r="X18" s="163" t="e">
        <f>#REF!</f>
        <v>#REF!</v>
      </c>
      <c r="Y18" s="160" t="e">
        <f>#REF!</f>
        <v>#REF!</v>
      </c>
      <c r="Z18" s="163" t="e">
        <f>#REF!</f>
        <v>#REF!</v>
      </c>
      <c r="AA18" s="163" t="e">
        <f>#REF!</f>
        <v>#REF!</v>
      </c>
      <c r="AB18" s="170"/>
    </row>
    <row r="19" spans="1:28" ht="165" customHeight="1" x14ac:dyDescent="1.1000000000000001">
      <c r="A19" s="160">
        <v>16</v>
      </c>
      <c r="B19" s="161">
        <v>67000</v>
      </c>
      <c r="C19" s="161">
        <v>69000</v>
      </c>
      <c r="D19" s="162">
        <f t="shared" si="0"/>
        <v>2000</v>
      </c>
      <c r="E19" s="162" t="e">
        <f>#REF!</f>
        <v>#REF!</v>
      </c>
      <c r="F19" s="162" t="e">
        <f>#REF!</f>
        <v>#REF!</v>
      </c>
      <c r="G19" s="160" t="e">
        <f>#REF!</f>
        <v>#REF!</v>
      </c>
      <c r="H19" s="160" t="e">
        <f>#REF!</f>
        <v>#REF!</v>
      </c>
      <c r="I19" s="160" t="e">
        <f>#REF!</f>
        <v>#REF!</v>
      </c>
      <c r="J19" s="163" t="e">
        <f>#REF!</f>
        <v>#REF!</v>
      </c>
      <c r="K19" s="163" t="e">
        <f>#REF!</f>
        <v>#REF!</v>
      </c>
      <c r="L19" s="160" t="e">
        <f>#REF!</f>
        <v>#REF!</v>
      </c>
      <c r="M19" s="163" t="e">
        <f>#REF!</f>
        <v>#REF!</v>
      </c>
      <c r="N19" s="163" t="e">
        <f>#REF!</f>
        <v>#REF!</v>
      </c>
      <c r="O19" s="160" t="e">
        <f>#REF!</f>
        <v>#REF!</v>
      </c>
      <c r="P19" s="163" t="e">
        <f>#REF!</f>
        <v>#REF!</v>
      </c>
      <c r="Q19" s="163" t="e">
        <f>#REF!</f>
        <v>#REF!</v>
      </c>
      <c r="R19" s="162" t="e">
        <f>#REF!</f>
        <v>#REF!</v>
      </c>
      <c r="S19" s="162" t="e">
        <f>#REF!</f>
        <v>#REF!</v>
      </c>
      <c r="T19" s="163" t="e">
        <f>#REF!</f>
        <v>#REF!</v>
      </c>
      <c r="U19" s="163" t="e">
        <f>#REF!</f>
        <v>#REF!</v>
      </c>
      <c r="V19" s="160" t="e">
        <f>#REF!</f>
        <v>#REF!</v>
      </c>
      <c r="W19" s="160" t="e">
        <f>#REF!</f>
        <v>#REF!</v>
      </c>
      <c r="X19" s="163" t="e">
        <f>#REF!</f>
        <v>#REF!</v>
      </c>
      <c r="Y19" s="160" t="e">
        <f>#REF!</f>
        <v>#REF!</v>
      </c>
      <c r="Z19" s="163" t="e">
        <f>#REF!</f>
        <v>#REF!</v>
      </c>
      <c r="AA19" s="163" t="e">
        <f>#REF!</f>
        <v>#REF!</v>
      </c>
      <c r="AB19" s="170"/>
    </row>
    <row r="20" spans="1:28" ht="165" customHeight="1" x14ac:dyDescent="1.1000000000000001">
      <c r="A20" s="160">
        <v>17</v>
      </c>
      <c r="B20" s="161">
        <v>69000</v>
      </c>
      <c r="C20" s="161">
        <v>71000</v>
      </c>
      <c r="D20" s="162">
        <f t="shared" si="0"/>
        <v>2000</v>
      </c>
      <c r="E20" s="162" t="e">
        <f>#REF!</f>
        <v>#REF!</v>
      </c>
      <c r="F20" s="162" t="e">
        <f>#REF!</f>
        <v>#REF!</v>
      </c>
      <c r="G20" s="160" t="e">
        <f>#REF!</f>
        <v>#REF!</v>
      </c>
      <c r="H20" s="160" t="e">
        <f>#REF!</f>
        <v>#REF!</v>
      </c>
      <c r="I20" s="160" t="e">
        <f>#REF!</f>
        <v>#REF!</v>
      </c>
      <c r="J20" s="163" t="e">
        <f>#REF!</f>
        <v>#REF!</v>
      </c>
      <c r="K20" s="163" t="e">
        <f>#REF!</f>
        <v>#REF!</v>
      </c>
      <c r="L20" s="160" t="e">
        <f>#REF!</f>
        <v>#REF!</v>
      </c>
      <c r="M20" s="163" t="e">
        <f>#REF!</f>
        <v>#REF!</v>
      </c>
      <c r="N20" s="163" t="e">
        <f>#REF!</f>
        <v>#REF!</v>
      </c>
      <c r="O20" s="160" t="e">
        <f>#REF!</f>
        <v>#REF!</v>
      </c>
      <c r="P20" s="163" t="e">
        <f>#REF!</f>
        <v>#REF!</v>
      </c>
      <c r="Q20" s="163" t="e">
        <f>#REF!</f>
        <v>#REF!</v>
      </c>
      <c r="R20" s="162" t="e">
        <f>#REF!</f>
        <v>#REF!</v>
      </c>
      <c r="S20" s="162" t="e">
        <f>#REF!</f>
        <v>#REF!</v>
      </c>
      <c r="T20" s="163" t="e">
        <f>#REF!</f>
        <v>#REF!</v>
      </c>
      <c r="U20" s="163" t="e">
        <f>#REF!</f>
        <v>#REF!</v>
      </c>
      <c r="V20" s="160" t="e">
        <f>#REF!</f>
        <v>#REF!</v>
      </c>
      <c r="W20" s="160" t="e">
        <f>#REF!</f>
        <v>#REF!</v>
      </c>
      <c r="X20" s="163" t="e">
        <f>#REF!</f>
        <v>#REF!</v>
      </c>
      <c r="Y20" s="160" t="e">
        <f>#REF!</f>
        <v>#REF!</v>
      </c>
      <c r="Z20" s="163" t="e">
        <f>#REF!</f>
        <v>#REF!</v>
      </c>
      <c r="AA20" s="163" t="e">
        <f>#REF!</f>
        <v>#REF!</v>
      </c>
      <c r="AB20" s="170"/>
    </row>
    <row r="21" spans="1:28" ht="165" customHeight="1" x14ac:dyDescent="1.1000000000000001">
      <c r="A21" s="160">
        <v>18</v>
      </c>
      <c r="B21" s="161">
        <v>71000</v>
      </c>
      <c r="C21" s="161">
        <v>71600</v>
      </c>
      <c r="D21" s="162">
        <f t="shared" si="0"/>
        <v>600</v>
      </c>
      <c r="E21" s="162" t="e">
        <f>#REF!</f>
        <v>#REF!</v>
      </c>
      <c r="F21" s="162" t="e">
        <f>#REF!</f>
        <v>#REF!</v>
      </c>
      <c r="G21" s="160" t="e">
        <f>#REF!</f>
        <v>#REF!</v>
      </c>
      <c r="H21" s="160" t="e">
        <f>#REF!</f>
        <v>#REF!</v>
      </c>
      <c r="I21" s="160" t="e">
        <f>#REF!</f>
        <v>#REF!</v>
      </c>
      <c r="J21" s="163" t="e">
        <f>#REF!</f>
        <v>#REF!</v>
      </c>
      <c r="K21" s="163" t="e">
        <f>#REF!</f>
        <v>#REF!</v>
      </c>
      <c r="L21" s="160" t="e">
        <f>#REF!</f>
        <v>#REF!</v>
      </c>
      <c r="M21" s="163" t="e">
        <f>#REF!</f>
        <v>#REF!</v>
      </c>
      <c r="N21" s="163" t="e">
        <f>#REF!</f>
        <v>#REF!</v>
      </c>
      <c r="O21" s="160" t="e">
        <f>#REF!</f>
        <v>#REF!</v>
      </c>
      <c r="P21" s="163" t="e">
        <f>#REF!</f>
        <v>#REF!</v>
      </c>
      <c r="Q21" s="163" t="e">
        <f>#REF!</f>
        <v>#REF!</v>
      </c>
      <c r="R21" s="162" t="e">
        <f>#REF!</f>
        <v>#REF!</v>
      </c>
      <c r="S21" s="162" t="e">
        <f>#REF!</f>
        <v>#REF!</v>
      </c>
      <c r="T21" s="163" t="e">
        <f>#REF!</f>
        <v>#REF!</v>
      </c>
      <c r="U21" s="163" t="e">
        <f>#REF!</f>
        <v>#REF!</v>
      </c>
      <c r="V21" s="160" t="e">
        <f>#REF!</f>
        <v>#REF!</v>
      </c>
      <c r="W21" s="160" t="e">
        <f>#REF!</f>
        <v>#REF!</v>
      </c>
      <c r="X21" s="163" t="e">
        <f>#REF!</f>
        <v>#REF!</v>
      </c>
      <c r="Y21" s="160" t="e">
        <f>#REF!</f>
        <v>#REF!</v>
      </c>
      <c r="Z21" s="163" t="e">
        <f>#REF!</f>
        <v>#REF!</v>
      </c>
      <c r="AA21" s="163" t="e">
        <f>#REF!</f>
        <v>#REF!</v>
      </c>
      <c r="AB21" s="170"/>
    </row>
    <row r="22" spans="1:28" ht="50.1" customHeight="1" x14ac:dyDescent="0.3">
      <c r="B22" s="152"/>
      <c r="C22" s="152"/>
      <c r="D22" s="152"/>
    </row>
    <row r="23" spans="1:28" ht="50.1" customHeight="1" x14ac:dyDescent="0.3">
      <c r="B23" s="152"/>
      <c r="C23" s="152"/>
      <c r="D23" s="152"/>
    </row>
    <row r="24" spans="1:28" ht="50.1" customHeight="1" x14ac:dyDescent="0.3">
      <c r="B24" s="152"/>
      <c r="C24" s="152"/>
      <c r="D24" s="152"/>
    </row>
    <row r="25" spans="1:28" ht="50.1" customHeight="1" x14ac:dyDescent="0.3">
      <c r="B25" s="152"/>
      <c r="C25" s="152"/>
      <c r="D25" s="152"/>
    </row>
    <row r="26" spans="1:28" ht="50.1" customHeight="1" x14ac:dyDescent="0.3">
      <c r="B26" s="152"/>
      <c r="C26" s="152"/>
      <c r="D26" s="152"/>
    </row>
    <row r="27" spans="1:28" ht="50.1" customHeight="1" x14ac:dyDescent="0.3">
      <c r="B27" s="152"/>
      <c r="C27" s="152"/>
      <c r="D27" s="152"/>
    </row>
    <row r="28" spans="1:28" ht="50.1" customHeight="1" x14ac:dyDescent="0.3">
      <c r="B28" s="152"/>
      <c r="C28" s="152"/>
      <c r="D28" s="152"/>
    </row>
    <row r="29" spans="1:28" ht="50.1" customHeight="1" x14ac:dyDescent="0.3">
      <c r="B29" s="152"/>
      <c r="C29" s="152"/>
      <c r="D29" s="152"/>
    </row>
    <row r="30" spans="1:28" ht="50.1" customHeight="1" x14ac:dyDescent="0.3">
      <c r="B30" s="152"/>
      <c r="C30" s="152"/>
      <c r="D30" s="152"/>
    </row>
    <row r="31" spans="1:28" ht="50.1" customHeight="1" x14ac:dyDescent="0.3">
      <c r="B31" s="152"/>
      <c r="C31" s="152"/>
      <c r="D31" s="152"/>
    </row>
    <row r="32" spans="1:28" ht="50.1" customHeight="1" x14ac:dyDescent="0.3">
      <c r="B32" s="152"/>
      <c r="C32" s="152"/>
      <c r="D32" s="152"/>
    </row>
    <row r="33" spans="2:4" ht="50.1" customHeight="1" x14ac:dyDescent="0.3">
      <c r="B33" s="152"/>
      <c r="C33" s="152"/>
      <c r="D33" s="152"/>
    </row>
    <row r="34" spans="2:4" ht="50.1" customHeight="1" x14ac:dyDescent="0.3">
      <c r="B34" s="152"/>
      <c r="C34" s="152"/>
      <c r="D34" s="152"/>
    </row>
    <row r="35" spans="2:4" ht="50.1" customHeight="1" x14ac:dyDescent="0.3">
      <c r="B35" s="152"/>
      <c r="C35" s="152"/>
      <c r="D35" s="152"/>
    </row>
    <row r="36" spans="2:4" ht="50.1" customHeight="1" x14ac:dyDescent="0.3">
      <c r="B36" s="152"/>
      <c r="C36" s="152"/>
      <c r="D36" s="152"/>
    </row>
    <row r="37" spans="2:4" ht="50.1" customHeight="1" x14ac:dyDescent="0.3">
      <c r="B37" s="152"/>
      <c r="C37" s="152"/>
      <c r="D37" s="152"/>
    </row>
    <row r="38" spans="2:4" ht="50.1" customHeight="1" x14ac:dyDescent="0.3">
      <c r="B38" s="152"/>
      <c r="C38" s="152"/>
      <c r="D38" s="152"/>
    </row>
    <row r="39" spans="2:4" ht="50.1" customHeight="1" x14ac:dyDescent="0.3">
      <c r="B39" s="152"/>
      <c r="C39" s="152"/>
      <c r="D39" s="152"/>
    </row>
    <row r="40" spans="2:4" ht="50.1" customHeight="1" x14ac:dyDescent="0.3">
      <c r="B40" s="152"/>
      <c r="C40" s="152"/>
      <c r="D40" s="152"/>
    </row>
    <row r="41" spans="2:4" ht="50.1" customHeight="1" x14ac:dyDescent="0.3">
      <c r="B41" s="152"/>
      <c r="C41" s="152"/>
      <c r="D41" s="152"/>
    </row>
    <row r="42" spans="2:4" ht="50.1" customHeight="1" x14ac:dyDescent="0.3"/>
    <row r="43" spans="2:4" ht="50.1" customHeight="1" x14ac:dyDescent="0.3"/>
    <row r="44" spans="2:4" ht="50.1" customHeight="1" x14ac:dyDescent="0.3"/>
    <row r="45" spans="2:4" ht="50.1" customHeight="1" x14ac:dyDescent="0.3"/>
    <row r="46" spans="2:4" ht="50.1" customHeight="1" x14ac:dyDescent="0.3"/>
    <row r="47" spans="2:4" ht="50.1" customHeight="1" x14ac:dyDescent="0.3"/>
    <row r="48" spans="2:4" ht="50.1" customHeight="1" x14ac:dyDescent="0.3"/>
    <row r="49" ht="50.1" customHeight="1" x14ac:dyDescent="0.3"/>
    <row r="50" ht="50.1" customHeight="1" x14ac:dyDescent="0.3"/>
    <row r="51" ht="50.1" customHeight="1" x14ac:dyDescent="0.3"/>
    <row r="52" ht="50.1" customHeight="1" x14ac:dyDescent="0.3"/>
  </sheetData>
  <mergeCells count="12">
    <mergeCell ref="T2:Y2"/>
    <mergeCell ref="Z2:AA2"/>
    <mergeCell ref="A1:AA1"/>
    <mergeCell ref="A2:A3"/>
    <mergeCell ref="B2:C2"/>
    <mergeCell ref="D2:D3"/>
    <mergeCell ref="E2:F2"/>
    <mergeCell ref="G2:I2"/>
    <mergeCell ref="J2:O2"/>
    <mergeCell ref="P2:Q2"/>
    <mergeCell ref="R2:R3"/>
    <mergeCell ref="S2:S3"/>
  </mergeCells>
  <pageMargins left="0.70866141732283472" right="0.70866141732283472" top="0.74803149606299213" bottom="0.74803149606299213" header="0.31496062992125984" footer="0.31496062992125984"/>
  <pageSetup paperSize="8" scale="18" fitToHeight="100" orientation="landscape" verticalDpi="4294967293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topLeftCell="C2" zoomScale="85" zoomScaleNormal="85" workbookViewId="0">
      <selection activeCell="N21" sqref="N21"/>
    </sheetView>
  </sheetViews>
  <sheetFormatPr defaultRowHeight="14.4" x14ac:dyDescent="0.3"/>
  <sheetData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4:M60"/>
  <sheetViews>
    <sheetView workbookViewId="0">
      <selection activeCell="N21" sqref="N21"/>
    </sheetView>
  </sheetViews>
  <sheetFormatPr defaultRowHeight="14.4" x14ac:dyDescent="0.3"/>
  <cols>
    <col min="3" max="3" width="16" bestFit="1" customWidth="1"/>
    <col min="4" max="4" width="13.6640625" bestFit="1" customWidth="1"/>
    <col min="5" max="5" width="11.44140625" bestFit="1" customWidth="1"/>
  </cols>
  <sheetData>
    <row r="4" spans="2:12" ht="15.6" x14ac:dyDescent="0.3">
      <c r="B4">
        <v>1</v>
      </c>
      <c r="C4" s="154">
        <v>2720.5682416201271</v>
      </c>
      <c r="D4" s="154">
        <v>162.843052</v>
      </c>
      <c r="E4" s="154">
        <v>56.121700000000004</v>
      </c>
      <c r="F4" s="155">
        <f>+($C$10-B3)/$C$10</f>
        <v>1</v>
      </c>
    </row>
    <row r="5" spans="2:12" ht="15.6" x14ac:dyDescent="0.3">
      <c r="B5">
        <f>+B4+1</f>
        <v>2</v>
      </c>
      <c r="C5" s="154">
        <v>2746.2242001503555</v>
      </c>
      <c r="D5" s="154">
        <v>166.14529200000001</v>
      </c>
      <c r="E5" s="154">
        <v>56.121700000000004</v>
      </c>
      <c r="F5" s="155">
        <f t="shared" ref="F5:F9" si="0">+($C$10-B4)/$C$10</f>
        <v>0.83333333333333337</v>
      </c>
      <c r="J5" t="s">
        <v>98</v>
      </c>
      <c r="K5" s="157">
        <f>+F5</f>
        <v>0.83333333333333337</v>
      </c>
      <c r="L5" s="158">
        <f>+C5</f>
        <v>2746.2242001503555</v>
      </c>
    </row>
    <row r="6" spans="2:12" ht="15.6" x14ac:dyDescent="0.3">
      <c r="B6">
        <f t="shared" ref="B6:B9" si="1">+B5+1</f>
        <v>3</v>
      </c>
      <c r="C6" s="154">
        <v>2755.2799794931725</v>
      </c>
      <c r="D6" s="154">
        <v>166.31015199999999</v>
      </c>
      <c r="E6" s="154">
        <v>56.207239999999999</v>
      </c>
      <c r="F6" s="155">
        <f t="shared" si="0"/>
        <v>0.66666666666666663</v>
      </c>
      <c r="J6" t="s">
        <v>99</v>
      </c>
      <c r="K6" s="157">
        <f>+F4</f>
        <v>1</v>
      </c>
      <c r="L6" s="159">
        <f>+C4</f>
        <v>2720.5682416201271</v>
      </c>
    </row>
    <row r="7" spans="2:12" ht="15.6" x14ac:dyDescent="0.3">
      <c r="B7">
        <f t="shared" si="1"/>
        <v>4</v>
      </c>
      <c r="C7" s="154">
        <v>2961.1858572525093</v>
      </c>
      <c r="D7" s="154">
        <v>166.55739700000001</v>
      </c>
      <c r="E7" s="154">
        <v>56.207239999999999</v>
      </c>
      <c r="F7" s="155">
        <f t="shared" si="0"/>
        <v>0.5</v>
      </c>
      <c r="J7" t="s">
        <v>100</v>
      </c>
      <c r="K7" s="157">
        <v>0.85</v>
      </c>
      <c r="L7" s="156">
        <f>+(L5+(L6-L5)/(K6-K5)*(K7-K5))</f>
        <v>2743.6586042973327</v>
      </c>
    </row>
    <row r="8" spans="2:12" ht="15.6" x14ac:dyDescent="0.3">
      <c r="B8">
        <f t="shared" si="1"/>
        <v>5</v>
      </c>
      <c r="C8" s="154">
        <v>2985.9235965686958</v>
      </c>
      <c r="D8" s="154">
        <v>166.63980000000001</v>
      </c>
      <c r="E8" s="154">
        <v>56.207239999999999</v>
      </c>
      <c r="F8" s="155">
        <f t="shared" si="0"/>
        <v>0.33333333333333331</v>
      </c>
    </row>
    <row r="9" spans="2:12" ht="15.6" x14ac:dyDescent="0.3">
      <c r="B9">
        <f t="shared" si="1"/>
        <v>6</v>
      </c>
      <c r="C9" s="154">
        <v>2994.0763745984764</v>
      </c>
      <c r="D9" s="154">
        <v>166.72219700000002</v>
      </c>
      <c r="E9" s="154">
        <v>56.207239999999999</v>
      </c>
      <c r="F9" s="155">
        <f t="shared" si="0"/>
        <v>0.16666666666666666</v>
      </c>
      <c r="J9" t="s">
        <v>98</v>
      </c>
      <c r="K9" s="157">
        <f t="shared" ref="K9:K11" si="2">K5</f>
        <v>0.83333333333333337</v>
      </c>
      <c r="L9" s="158">
        <f>+D5</f>
        <v>166.14529200000001</v>
      </c>
    </row>
    <row r="10" spans="2:12" x14ac:dyDescent="0.3">
      <c r="C10">
        <f>+COUNT(B4:B9)</f>
        <v>6</v>
      </c>
      <c r="J10" t="s">
        <v>99</v>
      </c>
      <c r="K10" s="157">
        <f t="shared" si="2"/>
        <v>1</v>
      </c>
      <c r="L10" s="159">
        <f>+D4</f>
        <v>162.843052</v>
      </c>
    </row>
    <row r="11" spans="2:12" x14ac:dyDescent="0.3">
      <c r="J11" t="s">
        <v>100</v>
      </c>
      <c r="K11" s="157">
        <f t="shared" si="2"/>
        <v>0.85</v>
      </c>
      <c r="L11" s="156">
        <f>+(L9+(L10-L9)/(K10-K9)*(K11-K9))</f>
        <v>165.81506800000002</v>
      </c>
    </row>
    <row r="13" spans="2:12" x14ac:dyDescent="0.3">
      <c r="J13" t="s">
        <v>98</v>
      </c>
      <c r="K13" s="157">
        <f t="shared" ref="K13:K15" si="3">K5</f>
        <v>0.83333333333333337</v>
      </c>
      <c r="L13" s="158">
        <f>+E5</f>
        <v>56.121700000000004</v>
      </c>
    </row>
    <row r="14" spans="2:12" x14ac:dyDescent="0.3">
      <c r="J14" t="s">
        <v>99</v>
      </c>
      <c r="K14" s="157">
        <f t="shared" si="3"/>
        <v>1</v>
      </c>
      <c r="L14" s="159">
        <f>+E4</f>
        <v>56.121700000000004</v>
      </c>
    </row>
    <row r="15" spans="2:12" x14ac:dyDescent="0.3">
      <c r="J15" t="s">
        <v>100</v>
      </c>
      <c r="K15" s="157">
        <f t="shared" si="3"/>
        <v>0.85</v>
      </c>
      <c r="L15" s="156">
        <f>+(L13+(L14-L13)/(K14-K13)*(K15-K13))</f>
        <v>56.121700000000004</v>
      </c>
    </row>
    <row r="20" spans="2:13" x14ac:dyDescent="0.3">
      <c r="B20">
        <v>1</v>
      </c>
      <c r="C20">
        <v>900.82200133762046</v>
      </c>
      <c r="D20">
        <v>162.098725</v>
      </c>
      <c r="E20">
        <v>52.614560000000012</v>
      </c>
      <c r="F20" s="155">
        <f>+($C$10-B19)/$C$10</f>
        <v>1</v>
      </c>
      <c r="H20" t="s">
        <v>98</v>
      </c>
      <c r="I20" s="157">
        <f>+F21</f>
        <v>0.83333333333333337</v>
      </c>
      <c r="J20" s="158">
        <f>+C21</f>
        <v>935.16145511305797</v>
      </c>
    </row>
    <row r="21" spans="2:13" x14ac:dyDescent="0.3">
      <c r="B21">
        <f>+B20+1</f>
        <v>2</v>
      </c>
      <c r="C21">
        <v>935.16145511305797</v>
      </c>
      <c r="D21">
        <v>163.173708</v>
      </c>
      <c r="E21">
        <v>55.180760000000006</v>
      </c>
      <c r="F21" s="155">
        <f t="shared" ref="F21:F25" si="4">+($C$10-B20)/$C$10</f>
        <v>0.83333333333333337</v>
      </c>
      <c r="H21" t="s">
        <v>99</v>
      </c>
      <c r="I21" s="157">
        <f>+F20</f>
        <v>1</v>
      </c>
      <c r="J21" s="159">
        <f>+C20</f>
        <v>900.82200133762046</v>
      </c>
    </row>
    <row r="22" spans="2:13" x14ac:dyDescent="0.3">
      <c r="B22">
        <f t="shared" ref="B22:B25" si="5">+B21+1</f>
        <v>3</v>
      </c>
      <c r="C22">
        <v>1803.5657562780943</v>
      </c>
      <c r="D22">
        <v>163.75212500000001</v>
      </c>
      <c r="E22">
        <v>55.180760000000006</v>
      </c>
      <c r="F22" s="155">
        <f t="shared" si="4"/>
        <v>0.66666666666666663</v>
      </c>
      <c r="H22" t="s">
        <v>100</v>
      </c>
      <c r="I22" s="157">
        <v>0.85</v>
      </c>
      <c r="J22" s="156">
        <f>+(J20+(J21-J20)/(I21-I20)*(I22-I20))</f>
        <v>931.72750973551422</v>
      </c>
      <c r="K22" t="s">
        <v>98</v>
      </c>
      <c r="L22" s="157">
        <f>I20</f>
        <v>0.83333333333333337</v>
      </c>
      <c r="M22" s="158">
        <f>+E21</f>
        <v>55.180760000000006</v>
      </c>
    </row>
    <row r="23" spans="2:13" x14ac:dyDescent="0.3">
      <c r="B23">
        <f t="shared" si="5"/>
        <v>4</v>
      </c>
      <c r="C23">
        <v>2637.8065146106501</v>
      </c>
      <c r="D23">
        <v>169.43793200000002</v>
      </c>
      <c r="E23">
        <v>55.180760000000006</v>
      </c>
      <c r="F23" s="155">
        <f t="shared" si="4"/>
        <v>0.5</v>
      </c>
      <c r="H23" t="s">
        <v>98</v>
      </c>
      <c r="I23" s="157">
        <f>I20</f>
        <v>0.83333333333333337</v>
      </c>
      <c r="J23" s="158">
        <f>+D21</f>
        <v>163.173708</v>
      </c>
      <c r="K23" t="s">
        <v>99</v>
      </c>
      <c r="L23" s="157">
        <f>I21</f>
        <v>1</v>
      </c>
      <c r="M23" s="159">
        <f>+E20</f>
        <v>52.614560000000012</v>
      </c>
    </row>
    <row r="24" spans="2:13" x14ac:dyDescent="0.3">
      <c r="B24">
        <f t="shared" si="5"/>
        <v>5</v>
      </c>
      <c r="C24">
        <v>2733.2767980051203</v>
      </c>
      <c r="D24">
        <v>169.43793200000002</v>
      </c>
      <c r="E24">
        <v>56.977100000000007</v>
      </c>
      <c r="F24" s="155">
        <f t="shared" si="4"/>
        <v>0.33333333333333331</v>
      </c>
      <c r="H24" t="s">
        <v>99</v>
      </c>
      <c r="I24" s="157">
        <f>I21</f>
        <v>1</v>
      </c>
      <c r="J24" s="159">
        <f>+D20</f>
        <v>162.098725</v>
      </c>
      <c r="K24" t="s">
        <v>100</v>
      </c>
      <c r="L24" s="157">
        <f>I22</f>
        <v>0.85</v>
      </c>
      <c r="M24" s="156">
        <f>+(M22+(M23-M22)/(L23-L22)*(L24-L22))</f>
        <v>54.924140000000008</v>
      </c>
    </row>
    <row r="25" spans="2:13" x14ac:dyDescent="0.3">
      <c r="B25">
        <f t="shared" si="5"/>
        <v>6</v>
      </c>
      <c r="C25">
        <v>2797.5775763086754</v>
      </c>
      <c r="D25">
        <v>169.76666800000004</v>
      </c>
      <c r="E25">
        <v>66.129880000000014</v>
      </c>
      <c r="F25" s="155">
        <f t="shared" si="4"/>
        <v>0.16666666666666666</v>
      </c>
      <c r="H25" t="s">
        <v>100</v>
      </c>
      <c r="I25" s="157">
        <f>I22</f>
        <v>0.85</v>
      </c>
      <c r="J25" s="156">
        <f>+(J23+(J24-J23)/(I24-I23)*(I25-I23))</f>
        <v>163.0662097</v>
      </c>
    </row>
    <row r="26" spans="2:13" x14ac:dyDescent="0.3">
      <c r="C26">
        <f>+COUNT(B20:B25)</f>
        <v>6</v>
      </c>
    </row>
    <row r="29" spans="2:13" x14ac:dyDescent="0.3">
      <c r="B29">
        <v>1</v>
      </c>
      <c r="C29">
        <v>2832.2685412063993</v>
      </c>
      <c r="D29">
        <v>170.75229999999999</v>
      </c>
      <c r="E29">
        <v>55.694000000000003</v>
      </c>
      <c r="F29" s="155">
        <f>+(C35-B28)/C35</f>
        <v>1</v>
      </c>
      <c r="H29" t="s">
        <v>98</v>
      </c>
      <c r="I29" s="157">
        <f>+F30</f>
        <v>0.75</v>
      </c>
      <c r="J29" s="158">
        <f>+C30</f>
        <v>2843.8089112180364</v>
      </c>
    </row>
    <row r="30" spans="2:13" x14ac:dyDescent="0.3">
      <c r="B30">
        <f>+B29+1</f>
        <v>2</v>
      </c>
      <c r="C30">
        <v>2843.8089112180364</v>
      </c>
      <c r="D30">
        <v>170.83439700000002</v>
      </c>
      <c r="E30">
        <v>55.694000000000003</v>
      </c>
      <c r="F30" s="155">
        <f>+(C35-B29)/C35</f>
        <v>0.75</v>
      </c>
      <c r="H30" t="s">
        <v>99</v>
      </c>
      <c r="I30" s="157">
        <f>+F29</f>
        <v>1</v>
      </c>
      <c r="J30" s="159">
        <f>+C29</f>
        <v>2832.2685412063993</v>
      </c>
    </row>
    <row r="31" spans="2:13" x14ac:dyDescent="0.3">
      <c r="B31">
        <f t="shared" ref="B31:B32" si="6">+B30+1</f>
        <v>3</v>
      </c>
      <c r="C31">
        <v>2888.5695124377539</v>
      </c>
      <c r="D31">
        <v>171.326853</v>
      </c>
      <c r="E31">
        <v>55.694000000000003</v>
      </c>
      <c r="F31" s="155">
        <f>+(C35-B30)/C35</f>
        <v>0.5</v>
      </c>
      <c r="H31" t="s">
        <v>100</v>
      </c>
      <c r="I31" s="157">
        <v>0.85</v>
      </c>
      <c r="J31" s="156">
        <f>+(J29+(J30-J29)/(I30-I29)*(I31-I29))</f>
        <v>2839.1927632133816</v>
      </c>
      <c r="K31" t="s">
        <v>98</v>
      </c>
      <c r="L31" s="157">
        <f>I29</f>
        <v>0.75</v>
      </c>
      <c r="M31" s="158">
        <f>+E30</f>
        <v>55.694000000000003</v>
      </c>
    </row>
    <row r="32" spans="2:13" x14ac:dyDescent="0.3">
      <c r="B32">
        <f t="shared" si="6"/>
        <v>4</v>
      </c>
      <c r="C32">
        <v>2922.9203709383019</v>
      </c>
      <c r="D32">
        <v>201.11792499999999</v>
      </c>
      <c r="E32">
        <v>65.958800000000011</v>
      </c>
      <c r="F32" s="155">
        <f>+(C35-B31)/C35</f>
        <v>0.25</v>
      </c>
      <c r="H32" t="s">
        <v>98</v>
      </c>
      <c r="I32" s="157">
        <f>I29</f>
        <v>0.75</v>
      </c>
      <c r="J32" s="158">
        <f>+D30</f>
        <v>170.83439700000002</v>
      </c>
      <c r="K32" t="s">
        <v>99</v>
      </c>
      <c r="L32" s="157">
        <f>I30</f>
        <v>1</v>
      </c>
      <c r="M32" s="159">
        <f>+E29</f>
        <v>55.694000000000003</v>
      </c>
    </row>
    <row r="33" spans="2:13" x14ac:dyDescent="0.3">
      <c r="F33" s="155"/>
      <c r="H33" t="s">
        <v>99</v>
      </c>
      <c r="I33" s="157">
        <f>I30</f>
        <v>1</v>
      </c>
      <c r="J33" s="159">
        <f>+D29</f>
        <v>170.75229999999999</v>
      </c>
      <c r="K33" t="s">
        <v>100</v>
      </c>
      <c r="L33" s="157">
        <f>I31</f>
        <v>0.85</v>
      </c>
      <c r="M33" s="156">
        <f>+(M31+(M32-M31)/(L32-L31)*(L33-L31))</f>
        <v>55.694000000000003</v>
      </c>
    </row>
    <row r="34" spans="2:13" x14ac:dyDescent="0.3">
      <c r="F34" s="155"/>
      <c r="H34" t="s">
        <v>100</v>
      </c>
      <c r="I34" s="157">
        <f>I31</f>
        <v>0.85</v>
      </c>
      <c r="J34" s="156">
        <f>+(J32+(J33-J32)/(I33-I32)*(I34-I32))</f>
        <v>170.80155820000002</v>
      </c>
    </row>
    <row r="35" spans="2:13" x14ac:dyDescent="0.3">
      <c r="C35">
        <f>+COUNT(B29:B34)</f>
        <v>4</v>
      </c>
    </row>
    <row r="38" spans="2:13" ht="15" customHeight="1" x14ac:dyDescent="0.3">
      <c r="B38">
        <v>1</v>
      </c>
      <c r="C38">
        <v>1852.1191426176465</v>
      </c>
      <c r="D38">
        <v>151.87754799999999</v>
      </c>
      <c r="E38">
        <v>55.694000000000003</v>
      </c>
      <c r="F38" s="155">
        <f>+(C44-B37)/C44</f>
        <v>1</v>
      </c>
      <c r="H38" t="s">
        <v>98</v>
      </c>
      <c r="I38" s="157">
        <f>+F39</f>
        <v>0.8</v>
      </c>
      <c r="J38" s="158">
        <f>+C39</f>
        <v>2350.8928960857843</v>
      </c>
    </row>
    <row r="39" spans="2:13" ht="15" customHeight="1" x14ac:dyDescent="0.3">
      <c r="B39">
        <f>+B38+1</f>
        <v>2</v>
      </c>
      <c r="C39">
        <v>2350.8928960857843</v>
      </c>
      <c r="D39">
        <v>175.258725</v>
      </c>
      <c r="E39">
        <v>60.056539999999998</v>
      </c>
      <c r="F39" s="155">
        <f>+(C44-B38)/C44</f>
        <v>0.8</v>
      </c>
      <c r="H39" t="s">
        <v>99</v>
      </c>
      <c r="I39" s="157">
        <f>+F38</f>
        <v>1</v>
      </c>
      <c r="J39" s="159">
        <f>+C38</f>
        <v>1852.1191426176465</v>
      </c>
    </row>
    <row r="40" spans="2:13" ht="15" customHeight="1" x14ac:dyDescent="0.3">
      <c r="B40">
        <f t="shared" ref="B40:B42" si="7">+B39+1</f>
        <v>3</v>
      </c>
      <c r="C40">
        <v>2362.9490344376404</v>
      </c>
      <c r="D40">
        <v>187.53759200000002</v>
      </c>
      <c r="E40">
        <v>60.056539999999998</v>
      </c>
      <c r="F40" s="155">
        <f>+(C44-B39)/C44</f>
        <v>0.6</v>
      </c>
      <c r="H40" t="s">
        <v>100</v>
      </c>
      <c r="I40" s="157">
        <v>0.85</v>
      </c>
      <c r="J40" s="156">
        <f>+(J38+(J39-J38)/(I39-I38)*(I40-I38))</f>
        <v>2226.1994577187502</v>
      </c>
      <c r="K40" t="s">
        <v>98</v>
      </c>
      <c r="L40" s="157">
        <f>I38</f>
        <v>0.8</v>
      </c>
      <c r="M40" s="158">
        <f>+E39</f>
        <v>60.056539999999998</v>
      </c>
    </row>
    <row r="41" spans="2:13" ht="15" customHeight="1" x14ac:dyDescent="0.3">
      <c r="B41">
        <f t="shared" si="7"/>
        <v>4</v>
      </c>
      <c r="C41">
        <v>2747.7325309166145</v>
      </c>
      <c r="D41">
        <v>187.94183699999999</v>
      </c>
      <c r="E41">
        <v>60.056539999999998</v>
      </c>
      <c r="F41" s="155">
        <f>+(C44-B40)/C44</f>
        <v>0.4</v>
      </c>
      <c r="H41" t="s">
        <v>98</v>
      </c>
      <c r="I41" s="157">
        <f>I38</f>
        <v>0.8</v>
      </c>
      <c r="J41" s="158">
        <f>+D39</f>
        <v>175.258725</v>
      </c>
      <c r="K41" t="s">
        <v>99</v>
      </c>
      <c r="L41" s="157">
        <f>I39</f>
        <v>1</v>
      </c>
      <c r="M41" s="159">
        <f>+E38</f>
        <v>55.694000000000003</v>
      </c>
    </row>
    <row r="42" spans="2:13" ht="15" customHeight="1" x14ac:dyDescent="0.3">
      <c r="B42">
        <f t="shared" si="7"/>
        <v>5</v>
      </c>
      <c r="C42">
        <v>2828.4692851208888</v>
      </c>
      <c r="D42">
        <v>188.10349300000001</v>
      </c>
      <c r="E42">
        <v>60.056539999999998</v>
      </c>
      <c r="F42" s="155">
        <f>+(C44-B41)/C44</f>
        <v>0.2</v>
      </c>
      <c r="H42" t="s">
        <v>99</v>
      </c>
      <c r="I42" s="157">
        <f>I39</f>
        <v>1</v>
      </c>
      <c r="J42" s="159">
        <f>+D38</f>
        <v>151.87754799999999</v>
      </c>
      <c r="K42" t="s">
        <v>100</v>
      </c>
      <c r="L42" s="157">
        <f>I40</f>
        <v>0.85</v>
      </c>
      <c r="M42" s="156">
        <f>+(M40+(M41-M40)/(L41-L40)*(L42-L40))</f>
        <v>58.965904999999999</v>
      </c>
    </row>
    <row r="43" spans="2:13" ht="15" customHeight="1" x14ac:dyDescent="0.3">
      <c r="F43" s="155"/>
      <c r="H43" t="s">
        <v>100</v>
      </c>
      <c r="I43" s="157">
        <f>I40</f>
        <v>0.85</v>
      </c>
      <c r="J43" s="156">
        <f>+(J41+(J42-J41)/(I42-I41)*(I43-I41))</f>
        <v>169.41343075</v>
      </c>
    </row>
    <row r="44" spans="2:13" ht="15" customHeight="1" x14ac:dyDescent="0.3">
      <c r="C44">
        <f>+COUNT(B38:B43)</f>
        <v>5</v>
      </c>
    </row>
    <row r="45" spans="2:13" ht="15" customHeight="1" x14ac:dyDescent="0.3"/>
    <row r="46" spans="2:13" ht="15" customHeight="1" x14ac:dyDescent="0.3">
      <c r="B46">
        <v>1</v>
      </c>
      <c r="C46">
        <v>2075.9397112235174</v>
      </c>
      <c r="D46">
        <v>150.12339700000001</v>
      </c>
      <c r="E46">
        <v>48.50864</v>
      </c>
      <c r="F46" s="155">
        <f>+(C60-B45)/C60</f>
        <v>1</v>
      </c>
      <c r="H46" t="s">
        <v>98</v>
      </c>
      <c r="I46" s="157">
        <f>+F48</f>
        <v>0.83333333333333337</v>
      </c>
      <c r="J46" s="158">
        <f>+C48</f>
        <v>2104.326564010491</v>
      </c>
    </row>
    <row r="47" spans="2:13" ht="15" customHeight="1" x14ac:dyDescent="0.3">
      <c r="B47">
        <f>+B46+1</f>
        <v>2</v>
      </c>
      <c r="C47">
        <v>2131.9864344463645</v>
      </c>
      <c r="D47">
        <v>149.87258800000001</v>
      </c>
      <c r="E47">
        <v>48.50864</v>
      </c>
      <c r="F47" s="155">
        <f>+(C60-B46)/C60</f>
        <v>0.91666666666666663</v>
      </c>
      <c r="H47" t="s">
        <v>99</v>
      </c>
      <c r="I47" s="157">
        <f>+F47</f>
        <v>0.91666666666666663</v>
      </c>
      <c r="J47" s="159">
        <f>+C47</f>
        <v>2131.9864344463645</v>
      </c>
    </row>
    <row r="48" spans="2:13" ht="15" customHeight="1" x14ac:dyDescent="0.3">
      <c r="B48">
        <f t="shared" ref="B48:B57" si="8">+B47+1</f>
        <v>3</v>
      </c>
      <c r="C48">
        <v>2104.326564010491</v>
      </c>
      <c r="D48">
        <v>150.12339700000001</v>
      </c>
      <c r="E48">
        <v>48.50864</v>
      </c>
      <c r="F48" s="155">
        <f>+(C60-B47)/C60</f>
        <v>0.83333333333333337</v>
      </c>
      <c r="H48" t="s">
        <v>100</v>
      </c>
      <c r="I48" s="157">
        <v>0.85</v>
      </c>
      <c r="J48" s="156">
        <f>+(J46+(J47-J46)/(I47-I46)*(I48-I46))</f>
        <v>2109.8585380976656</v>
      </c>
      <c r="K48" t="s">
        <v>98</v>
      </c>
      <c r="L48" s="157">
        <f>I46</f>
        <v>0.83333333333333337</v>
      </c>
      <c r="M48" s="158">
        <f>+E48</f>
        <v>48.50864</v>
      </c>
    </row>
    <row r="49" spans="2:13" ht="15" customHeight="1" x14ac:dyDescent="0.3">
      <c r="B49">
        <f t="shared" si="8"/>
        <v>4</v>
      </c>
      <c r="C49">
        <v>2074.8766399238448</v>
      </c>
      <c r="D49">
        <v>149.705352</v>
      </c>
      <c r="E49">
        <v>48.50864</v>
      </c>
      <c r="F49" s="155">
        <f>+(C60-B48)/C60</f>
        <v>0.75</v>
      </c>
      <c r="H49" t="s">
        <v>98</v>
      </c>
      <c r="I49" s="157">
        <f>I46</f>
        <v>0.83333333333333337</v>
      </c>
      <c r="J49" s="158">
        <f>+D48</f>
        <v>150.12339700000001</v>
      </c>
      <c r="K49" t="s">
        <v>99</v>
      </c>
      <c r="L49" s="157">
        <f>I47</f>
        <v>0.91666666666666663</v>
      </c>
      <c r="M49" s="159">
        <f>+E47</f>
        <v>48.50864</v>
      </c>
    </row>
    <row r="50" spans="2:13" ht="15" customHeight="1" x14ac:dyDescent="0.3">
      <c r="B50">
        <f t="shared" si="8"/>
        <v>5</v>
      </c>
      <c r="C50">
        <v>2165.7356684633655</v>
      </c>
      <c r="D50">
        <v>148.28287700000001</v>
      </c>
      <c r="E50">
        <v>47.82432</v>
      </c>
      <c r="F50" s="155">
        <f>+(C60-B49)/C60</f>
        <v>0.66666666666666663</v>
      </c>
      <c r="H50" t="s">
        <v>99</v>
      </c>
      <c r="I50" s="157">
        <f>I47</f>
        <v>0.91666666666666663</v>
      </c>
      <c r="J50" s="159">
        <f>+D47</f>
        <v>149.87258800000001</v>
      </c>
      <c r="K50" t="s">
        <v>100</v>
      </c>
      <c r="L50" s="157">
        <f>I48</f>
        <v>0.85</v>
      </c>
      <c r="M50" s="156">
        <f>+(M48+(M49-M48)/(L49-L48)*(L50-L48))</f>
        <v>48.50864</v>
      </c>
    </row>
    <row r="51" spans="2:13" ht="15" customHeight="1" x14ac:dyDescent="0.3">
      <c r="B51">
        <f t="shared" si="8"/>
        <v>6</v>
      </c>
      <c r="C51">
        <v>2228.3384580716101</v>
      </c>
      <c r="D51">
        <v>148.53402799999998</v>
      </c>
      <c r="E51">
        <v>47.909860000000009</v>
      </c>
      <c r="F51" s="155">
        <f>+(C60-B50)/C60</f>
        <v>0.58333333333333337</v>
      </c>
      <c r="H51" t="s">
        <v>100</v>
      </c>
      <c r="I51" s="157">
        <f>I48</f>
        <v>0.85</v>
      </c>
      <c r="J51" s="156">
        <f>+(J49+(J50-J49)/(I50-I49)*(I51-I49))</f>
        <v>150.0732352</v>
      </c>
    </row>
    <row r="52" spans="2:13" ht="15" customHeight="1" x14ac:dyDescent="0.3">
      <c r="B52">
        <f t="shared" si="8"/>
        <v>7</v>
      </c>
      <c r="C52">
        <v>2179.0268592610669</v>
      </c>
      <c r="D52">
        <v>148.36660000000001</v>
      </c>
      <c r="E52">
        <v>47.995400000000004</v>
      </c>
      <c r="F52" s="155">
        <f>+(C60-B51)/C60</f>
        <v>0.5</v>
      </c>
    </row>
    <row r="53" spans="2:13" ht="15" customHeight="1" x14ac:dyDescent="0.3">
      <c r="B53">
        <f t="shared" si="8"/>
        <v>8</v>
      </c>
      <c r="C53">
        <v>2203.8432846121218</v>
      </c>
      <c r="D53">
        <v>148.53402799999998</v>
      </c>
      <c r="E53">
        <v>47.995400000000004</v>
      </c>
      <c r="F53" s="155">
        <f>+(C60-B52)/C60</f>
        <v>0.41666666666666669</v>
      </c>
    </row>
    <row r="54" spans="2:13" ht="15" customHeight="1" x14ac:dyDescent="0.3">
      <c r="B54">
        <f t="shared" si="8"/>
        <v>9</v>
      </c>
      <c r="C54">
        <v>2190.3144755728877</v>
      </c>
      <c r="D54">
        <v>157.871692</v>
      </c>
      <c r="E54">
        <v>50.903760000000013</v>
      </c>
      <c r="F54" s="155">
        <f>+(C60-B53)/C60</f>
        <v>0.33333333333333331</v>
      </c>
    </row>
    <row r="55" spans="2:13" x14ac:dyDescent="0.3">
      <c r="B55">
        <f t="shared" si="8"/>
        <v>10</v>
      </c>
      <c r="C55">
        <v>2196.8080997210923</v>
      </c>
      <c r="D55">
        <v>156.79171700000001</v>
      </c>
      <c r="E55">
        <v>51.074840000000002</v>
      </c>
      <c r="F55" s="155">
        <f>+(C60-B54)/C60</f>
        <v>0.25</v>
      </c>
    </row>
    <row r="56" spans="2:13" x14ac:dyDescent="0.3">
      <c r="B56">
        <f t="shared" si="8"/>
        <v>11</v>
      </c>
      <c r="C56">
        <v>2261.8135189377008</v>
      </c>
      <c r="D56">
        <v>157.954725</v>
      </c>
      <c r="E56">
        <v>51.160380000000011</v>
      </c>
      <c r="F56" s="155">
        <f>+(C60-B55)/C60</f>
        <v>0.16666666666666666</v>
      </c>
    </row>
    <row r="57" spans="2:13" x14ac:dyDescent="0.3">
      <c r="B57">
        <f t="shared" si="8"/>
        <v>12</v>
      </c>
      <c r="C57">
        <v>2160.9038933025263</v>
      </c>
      <c r="D57">
        <v>157.45643699999999</v>
      </c>
      <c r="E57">
        <v>51.160380000000011</v>
      </c>
      <c r="F57" s="155">
        <f>+(C60-B56)/C60</f>
        <v>8.3333333333333329E-2</v>
      </c>
    </row>
    <row r="60" spans="2:13" x14ac:dyDescent="0.3">
      <c r="C60">
        <f>+COUNT(B46:B57)</f>
        <v>12</v>
      </c>
    </row>
  </sheetData>
  <sortState xmlns:xlrd2="http://schemas.microsoft.com/office/spreadsheetml/2017/richdata2" ref="E46:E53">
    <sortCondition ref="E46:E53"/>
  </sortState>
  <pageMargins left="0.7" right="0.7" top="0.75" bottom="0.75" header="0.3" footer="0.3"/>
  <pageSetup paperSize="9" orientation="portrait" horizontalDpi="4294967293" verticalDpi="4294967293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W77"/>
  <sheetViews>
    <sheetView view="pageBreakPreview" zoomScale="25" zoomScaleNormal="55" zoomScaleSheetLayoutView="25" workbookViewId="0">
      <pane ySplit="3" topLeftCell="A4" activePane="bottomLeft" state="frozen"/>
      <selection activeCell="B7" sqref="B7"/>
      <selection pane="bottomLeft" activeCell="B7" sqref="B7"/>
    </sheetView>
  </sheetViews>
  <sheetFormatPr defaultColWidth="9.109375" defaultRowHeight="61.2" x14ac:dyDescent="0.3"/>
  <cols>
    <col min="1" max="1" width="13.109375" style="15" customWidth="1"/>
    <col min="2" max="2" width="21.44140625" style="16" bestFit="1" customWidth="1"/>
    <col min="3" max="3" width="18.44140625" style="16" customWidth="1"/>
    <col min="4" max="4" width="21.33203125" style="16" hidden="1" customWidth="1"/>
    <col min="5" max="5" width="19.5546875" style="15" customWidth="1"/>
    <col min="6" max="6" width="23.33203125" style="15" customWidth="1"/>
    <col min="7" max="11" width="14" style="15" customWidth="1"/>
    <col min="12" max="12" width="14.44140625" style="15" customWidth="1"/>
    <col min="13" max="13" width="14" style="15" customWidth="1"/>
    <col min="14" max="14" width="78.44140625" style="15" hidden="1" customWidth="1"/>
    <col min="15" max="15" width="62.6640625" style="15" hidden="1" customWidth="1"/>
    <col min="16" max="16" width="17.6640625" style="15" hidden="1" customWidth="1"/>
    <col min="17" max="17" width="25.6640625" style="15" customWidth="1"/>
    <col min="18" max="18" width="21.88671875" style="15" customWidth="1"/>
    <col min="19" max="19" width="22.33203125" style="15" customWidth="1"/>
    <col min="20" max="20" width="23.109375" style="15" customWidth="1"/>
    <col min="21" max="21" width="27.33203125" style="15" customWidth="1"/>
    <col min="22" max="22" width="23.6640625" style="15" customWidth="1"/>
    <col min="23" max="23" width="31.5546875" style="15" customWidth="1"/>
    <col min="24" max="24" width="27.33203125" style="15" customWidth="1"/>
    <col min="25" max="25" width="32.5546875" style="15" customWidth="1"/>
    <col min="26" max="26" width="25" style="15" customWidth="1"/>
    <col min="27" max="27" width="32.33203125" style="15" hidden="1" customWidth="1"/>
    <col min="28" max="28" width="22.33203125" style="15" customWidth="1"/>
    <col min="29" max="29" width="17.6640625" style="15" customWidth="1"/>
    <col min="30" max="30" width="19.33203125" style="15" customWidth="1"/>
    <col min="31" max="31" width="23.6640625" style="15" customWidth="1"/>
    <col min="32" max="32" width="14" style="15" hidden="1" customWidth="1"/>
    <col min="33" max="33" width="15.6640625" style="15" hidden="1" customWidth="1"/>
    <col min="34" max="34" width="30.33203125" style="15" customWidth="1"/>
    <col min="35" max="35" width="9.44140625" style="15" hidden="1" customWidth="1"/>
    <col min="36" max="37" width="13.88671875" style="15" hidden="1" customWidth="1"/>
    <col min="38" max="38" width="30.6640625" style="15" bestFit="1" customWidth="1"/>
    <col min="39" max="39" width="22.33203125" style="15" customWidth="1"/>
    <col min="40" max="40" width="17.6640625" style="15" customWidth="1"/>
    <col min="41" max="41" width="22.33203125" style="15" customWidth="1"/>
    <col min="42" max="42" width="17.6640625" style="15" customWidth="1"/>
    <col min="43" max="43" width="19.33203125" style="15" customWidth="1"/>
    <col min="44" max="44" width="17.44140625" style="15" customWidth="1"/>
    <col min="45" max="45" width="22.44140625" style="15" customWidth="1"/>
    <col min="46" max="46" width="21" style="15" customWidth="1"/>
    <col min="47" max="47" width="17.44140625" style="15" customWidth="1"/>
    <col min="48" max="48" width="16.6640625" style="15" customWidth="1"/>
    <col min="49" max="49" width="24.33203125" style="15" bestFit="1" customWidth="1"/>
    <col min="50" max="50" width="20.6640625" style="15" bestFit="1" customWidth="1"/>
    <col min="51" max="51" width="17.33203125" style="15" bestFit="1" customWidth="1"/>
    <col min="52" max="52" width="24.5546875" style="33" customWidth="1"/>
    <col min="53" max="53" width="26.44140625" style="15" customWidth="1"/>
    <col min="54" max="54" width="26" style="4" customWidth="1"/>
    <col min="55" max="55" width="21.88671875" style="4" customWidth="1"/>
    <col min="56" max="56" width="17.109375" style="34" hidden="1" customWidth="1"/>
    <col min="57" max="57" width="30.6640625" style="4" customWidth="1"/>
    <col min="58" max="58" width="27" style="4" customWidth="1"/>
    <col min="59" max="61" width="22.44140625" style="4" customWidth="1"/>
    <col min="62" max="62" width="21.6640625" style="4" customWidth="1"/>
    <col min="63" max="63" width="23.109375" style="137" customWidth="1"/>
    <col min="64" max="64" width="14.44140625" style="4" hidden="1" customWidth="1"/>
    <col min="65" max="65" width="27.6640625" style="4" customWidth="1"/>
    <col min="66" max="66" width="25.44140625" style="4" customWidth="1"/>
    <col min="67" max="67" width="21.88671875" style="4" customWidth="1"/>
    <col min="68" max="68" width="13" style="4" hidden="1" customWidth="1"/>
    <col min="69" max="70" width="27.33203125" style="4" customWidth="1"/>
    <col min="71" max="71" width="21.88671875" style="15" customWidth="1"/>
    <col min="72" max="72" width="22.88671875" style="15" customWidth="1"/>
    <col min="73" max="73" width="24.5546875" style="15" customWidth="1"/>
    <col min="74" max="74" width="9.109375" style="15"/>
    <col min="75" max="75" width="12.109375" style="15" bestFit="1" customWidth="1"/>
    <col min="76" max="16384" width="9.109375" style="15"/>
  </cols>
  <sheetData>
    <row r="1" spans="1:75" s="5" customFormat="1" ht="76.2" customHeight="1" x14ac:dyDescent="0.3">
      <c r="A1" s="386" t="s">
        <v>88</v>
      </c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386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6"/>
      <c r="BI1" s="386"/>
      <c r="BJ1" s="386"/>
      <c r="BK1" s="386"/>
      <c r="BL1" s="386"/>
      <c r="BM1" s="386"/>
      <c r="BN1" s="386"/>
      <c r="BO1" s="386"/>
      <c r="BP1" s="386"/>
      <c r="BQ1" s="386"/>
      <c r="BR1" s="386"/>
      <c r="BS1" s="386"/>
      <c r="BT1" s="386"/>
      <c r="BU1" s="386"/>
    </row>
    <row r="2" spans="1:75" s="121" customFormat="1" ht="88.2" customHeight="1" x14ac:dyDescent="0.3">
      <c r="A2" s="313" t="s">
        <v>14</v>
      </c>
      <c r="B2" s="317" t="s">
        <v>15</v>
      </c>
      <c r="C2" s="317" t="s">
        <v>85</v>
      </c>
      <c r="D2" s="322" t="s">
        <v>62</v>
      </c>
      <c r="E2" s="313" t="s">
        <v>16</v>
      </c>
      <c r="F2" s="313" t="s">
        <v>17</v>
      </c>
      <c r="G2" s="313" t="s">
        <v>18</v>
      </c>
      <c r="H2" s="313"/>
      <c r="I2" s="313"/>
      <c r="J2" s="313"/>
      <c r="K2" s="313"/>
      <c r="L2" s="313"/>
      <c r="M2" s="313"/>
      <c r="N2" s="112"/>
      <c r="O2" s="112"/>
      <c r="P2" s="112"/>
      <c r="Q2" s="112"/>
      <c r="R2" s="112"/>
      <c r="S2" s="112"/>
      <c r="T2" s="112"/>
      <c r="U2" s="118">
        <f>SUM(U4:U71)</f>
        <v>14430</v>
      </c>
      <c r="V2" s="118">
        <f>+V71</f>
        <v>14430</v>
      </c>
      <c r="W2" s="112"/>
      <c r="X2" s="112"/>
      <c r="Y2" s="119">
        <f>+Y71</f>
        <v>3699.6185000000009</v>
      </c>
      <c r="Z2" s="112"/>
      <c r="AA2" s="112"/>
      <c r="AB2" s="313" t="s">
        <v>19</v>
      </c>
      <c r="AC2" s="313"/>
      <c r="AD2" s="313"/>
      <c r="AE2" s="313" t="s">
        <v>20</v>
      </c>
      <c r="AF2" s="313"/>
      <c r="AG2" s="313"/>
      <c r="AH2" s="313"/>
      <c r="AI2" s="313"/>
      <c r="AJ2" s="313"/>
      <c r="AK2" s="313"/>
      <c r="AL2" s="313"/>
      <c r="AM2" s="313" t="s">
        <v>21</v>
      </c>
      <c r="AN2" s="313"/>
      <c r="AO2" s="313" t="s">
        <v>22</v>
      </c>
      <c r="AP2" s="313"/>
      <c r="AQ2" s="313"/>
      <c r="AR2" s="313" t="s">
        <v>23</v>
      </c>
      <c r="AS2" s="313" t="s">
        <v>24</v>
      </c>
      <c r="AT2" s="313" t="s">
        <v>25</v>
      </c>
      <c r="AU2" s="313"/>
      <c r="AV2" s="313"/>
      <c r="AW2" s="319" t="s">
        <v>26</v>
      </c>
      <c r="AX2" s="320"/>
      <c r="AY2" s="321"/>
      <c r="AZ2" s="117"/>
      <c r="BA2" s="310" t="s">
        <v>68</v>
      </c>
      <c r="BB2" s="311"/>
      <c r="BC2" s="311"/>
      <c r="BD2" s="311"/>
      <c r="BE2" s="311"/>
      <c r="BF2" s="311"/>
      <c r="BG2" s="312"/>
      <c r="BH2" s="310" t="s">
        <v>70</v>
      </c>
      <c r="BI2" s="312"/>
      <c r="BJ2" s="313" t="s">
        <v>27</v>
      </c>
      <c r="BK2" s="315" t="s">
        <v>28</v>
      </c>
      <c r="BL2" s="112"/>
      <c r="BM2" s="309" t="s">
        <v>29</v>
      </c>
      <c r="BN2" s="309"/>
      <c r="BO2" s="309"/>
      <c r="BP2" s="309"/>
      <c r="BQ2" s="309"/>
      <c r="BR2" s="309"/>
      <c r="BS2" s="309"/>
      <c r="BT2" s="307" t="s">
        <v>71</v>
      </c>
      <c r="BU2" s="308"/>
    </row>
    <row r="3" spans="1:75" s="121" customFormat="1" ht="94.2" customHeight="1" x14ac:dyDescent="0.3">
      <c r="A3" s="387"/>
      <c r="B3" s="398"/>
      <c r="C3" s="398"/>
      <c r="D3" s="317"/>
      <c r="E3" s="387"/>
      <c r="F3" s="387"/>
      <c r="G3" s="114" t="s">
        <v>4</v>
      </c>
      <c r="H3" s="114" t="s">
        <v>5</v>
      </c>
      <c r="I3" s="114" t="s">
        <v>6</v>
      </c>
      <c r="J3" s="114" t="s">
        <v>7</v>
      </c>
      <c r="K3" s="114" t="s">
        <v>8</v>
      </c>
      <c r="L3" s="114" t="s">
        <v>9</v>
      </c>
      <c r="M3" s="114" t="s">
        <v>30</v>
      </c>
      <c r="N3" s="114"/>
      <c r="O3" s="114"/>
      <c r="P3" s="114"/>
      <c r="Q3" s="113" t="s">
        <v>90</v>
      </c>
      <c r="R3" s="113" t="s">
        <v>32</v>
      </c>
      <c r="S3" s="113" t="s">
        <v>87</v>
      </c>
      <c r="T3" s="113" t="s">
        <v>34</v>
      </c>
      <c r="U3" s="113" t="s">
        <v>35</v>
      </c>
      <c r="V3" s="113" t="s">
        <v>36</v>
      </c>
      <c r="W3" s="113" t="s">
        <v>37</v>
      </c>
      <c r="X3" s="113" t="s">
        <v>38</v>
      </c>
      <c r="Y3" s="113" t="s">
        <v>39</v>
      </c>
      <c r="Z3" s="113" t="s">
        <v>40</v>
      </c>
      <c r="AA3" s="114"/>
      <c r="AB3" s="114" t="s">
        <v>41</v>
      </c>
      <c r="AC3" s="114" t="s">
        <v>42</v>
      </c>
      <c r="AD3" s="114" t="s">
        <v>43</v>
      </c>
      <c r="AE3" s="114" t="s">
        <v>41</v>
      </c>
      <c r="AF3" s="114" t="s">
        <v>89</v>
      </c>
      <c r="AG3" s="114" t="s">
        <v>45</v>
      </c>
      <c r="AH3" s="114" t="s">
        <v>42</v>
      </c>
      <c r="AI3" s="114" t="s">
        <v>46</v>
      </c>
      <c r="AJ3" s="114" t="s">
        <v>47</v>
      </c>
      <c r="AK3" s="114" t="s">
        <v>48</v>
      </c>
      <c r="AL3" s="114" t="s">
        <v>43</v>
      </c>
      <c r="AM3" s="114" t="s">
        <v>41</v>
      </c>
      <c r="AN3" s="114" t="s">
        <v>42</v>
      </c>
      <c r="AO3" s="114" t="s">
        <v>41</v>
      </c>
      <c r="AP3" s="114" t="s">
        <v>42</v>
      </c>
      <c r="AQ3" s="114" t="s">
        <v>43</v>
      </c>
      <c r="AR3" s="387"/>
      <c r="AS3" s="387"/>
      <c r="AT3" s="114" t="s">
        <v>49</v>
      </c>
      <c r="AU3" s="114" t="s">
        <v>50</v>
      </c>
      <c r="AV3" s="114" t="s">
        <v>51</v>
      </c>
      <c r="AW3" s="115" t="s">
        <v>41</v>
      </c>
      <c r="AX3" s="115" t="s">
        <v>42</v>
      </c>
      <c r="AY3" s="115" t="s">
        <v>43</v>
      </c>
      <c r="AZ3" s="117"/>
      <c r="BA3" s="117" t="s">
        <v>52</v>
      </c>
      <c r="BB3" s="117" t="s">
        <v>53</v>
      </c>
      <c r="BC3" s="117" t="s">
        <v>54</v>
      </c>
      <c r="BD3" s="117"/>
      <c r="BE3" s="117" t="s">
        <v>74</v>
      </c>
      <c r="BF3" s="117" t="s">
        <v>75</v>
      </c>
      <c r="BG3" s="117" t="s">
        <v>54</v>
      </c>
      <c r="BH3" s="117" t="s">
        <v>72</v>
      </c>
      <c r="BI3" s="117" t="s">
        <v>73</v>
      </c>
      <c r="BJ3" s="314"/>
      <c r="BK3" s="316"/>
      <c r="BL3" s="117"/>
      <c r="BM3" s="117" t="s">
        <v>57</v>
      </c>
      <c r="BN3" s="117" t="s">
        <v>53</v>
      </c>
      <c r="BO3" s="117" t="s">
        <v>54</v>
      </c>
      <c r="BP3" s="117"/>
      <c r="BQ3" s="117" t="s">
        <v>58</v>
      </c>
      <c r="BR3" s="117" t="s">
        <v>56</v>
      </c>
      <c r="BS3" s="117" t="s">
        <v>54</v>
      </c>
      <c r="BT3" s="117" t="s">
        <v>72</v>
      </c>
      <c r="BU3" s="117" t="s">
        <v>73</v>
      </c>
    </row>
    <row r="4" spans="1:75" s="99" customFormat="1" ht="60" customHeight="1" x14ac:dyDescent="0.3">
      <c r="A4" s="93">
        <v>1</v>
      </c>
      <c r="B4" s="94">
        <v>69900</v>
      </c>
      <c r="C4" s="95" t="s">
        <v>12</v>
      </c>
      <c r="D4" s="95" t="s">
        <v>81</v>
      </c>
      <c r="E4" s="95">
        <v>40000</v>
      </c>
      <c r="F4" s="93">
        <v>0.56000000000000005</v>
      </c>
      <c r="G4" s="96">
        <v>0.70799999999999996</v>
      </c>
      <c r="H4" s="96">
        <v>0.48799999999999999</v>
      </c>
      <c r="I4" s="96">
        <v>0.39300000000000002</v>
      </c>
      <c r="J4" s="96">
        <v>0.27200000000000002</v>
      </c>
      <c r="K4" s="96">
        <v>0.129</v>
      </c>
      <c r="L4" s="96">
        <v>8.5000000000000006E-2</v>
      </c>
      <c r="M4" s="96">
        <v>5.1000000000000004E-2</v>
      </c>
      <c r="N4" s="96" t="str">
        <f t="shared" ref="N4:N67" si="0">CONCATENATE(G4,",",H4,",",I4,",",J4,",",K4,",",L4,",",M4)</f>
        <v>0.708,0.488,0.393,0.272,0.129,0.085,0.051</v>
      </c>
      <c r="O4" s="96" t="s">
        <v>59</v>
      </c>
      <c r="P4" s="96"/>
      <c r="Q4" s="94">
        <f>+B4</f>
        <v>69900</v>
      </c>
      <c r="R4" s="96">
        <v>0</v>
      </c>
      <c r="S4" s="96">
        <f>+G4-I4</f>
        <v>0.31499999999999995</v>
      </c>
      <c r="T4" s="95">
        <v>1</v>
      </c>
      <c r="U4" s="95">
        <v>0</v>
      </c>
      <c r="V4" s="95">
        <f>+U4</f>
        <v>0</v>
      </c>
      <c r="W4" s="95">
        <v>0</v>
      </c>
      <c r="X4" s="95">
        <f>W4*U4</f>
        <v>0</v>
      </c>
      <c r="Y4" s="95">
        <f>+X4</f>
        <v>0</v>
      </c>
      <c r="Z4" s="96">
        <f>Y4-(($X$2/$U$2)*V4)</f>
        <v>0</v>
      </c>
      <c r="AA4" s="96"/>
      <c r="AB4" s="93">
        <v>0.35</v>
      </c>
      <c r="AC4" s="93">
        <v>0.35</v>
      </c>
      <c r="AD4" s="93">
        <v>0.35</v>
      </c>
      <c r="AE4" s="93" t="s">
        <v>60</v>
      </c>
      <c r="AF4" s="93">
        <f>ROUNDUP(0.2*(AN4)^0.45*AJ4,2)</f>
        <v>156.14999999999998</v>
      </c>
      <c r="AG4" s="93">
        <f>ROUNDUP(0.2*(AN4)^0.45*AK4,2)</f>
        <v>190.84</v>
      </c>
      <c r="AH4" s="95" t="str">
        <f>CONCATENATE(AF4," ",AG4)</f>
        <v>156.15 190.84</v>
      </c>
      <c r="AI4" s="93">
        <v>8</v>
      </c>
      <c r="AJ4" s="98">
        <f>ROUNDUP(0.9*17.6*AI4^0.64,2)</f>
        <v>59.949999999999996</v>
      </c>
      <c r="AK4" s="98">
        <f>ROUNDUP(1.1*17.6*AI4^0.64,2)</f>
        <v>73.27000000000001</v>
      </c>
      <c r="AL4" s="95" t="str">
        <f>CONCATENATE(AJ4," ",AK4)</f>
        <v>59.95 73.27</v>
      </c>
      <c r="AM4" s="95">
        <v>100</v>
      </c>
      <c r="AN4" s="95">
        <v>300</v>
      </c>
      <c r="AO4" s="98">
        <v>2398.3000000000002</v>
      </c>
      <c r="AP4" s="98">
        <v>170.1</v>
      </c>
      <c r="AQ4" s="98">
        <v>73.3</v>
      </c>
      <c r="AR4" s="93">
        <v>35</v>
      </c>
      <c r="AS4" s="96">
        <f>(1-0.238*LN(35))/(1-0.238*LN(AR4))</f>
        <v>1</v>
      </c>
      <c r="AT4" s="98">
        <f>AS4*AO4</f>
        <v>2398.3000000000002</v>
      </c>
      <c r="AU4" s="98">
        <f>10.5523*(AP4)^0.624-113.857</f>
        <v>146.34259804034875</v>
      </c>
      <c r="AV4" s="98">
        <f>3.351*(AQ4)^0.7688-28.9</f>
        <v>62.105232500729862</v>
      </c>
      <c r="AW4" s="392">
        <v>2095.7399999999998</v>
      </c>
      <c r="AX4" s="392">
        <v>115.24156916189023</v>
      </c>
      <c r="AY4" s="392">
        <v>62.105232500729862</v>
      </c>
      <c r="AZ4" s="391">
        <v>4.4549999999999999E-4</v>
      </c>
      <c r="BA4" s="392">
        <f>AZ4*10^6</f>
        <v>445.5</v>
      </c>
      <c r="BB4" s="392">
        <f>(1/($BJ$4*10^6/(0.711*10^-4*(1/AW4)^0.854))^(1/3.89))*10^6</f>
        <v>269.09891488444816</v>
      </c>
      <c r="BC4" s="392" t="str">
        <f>IF(BA4&lt;BB4,"Safe","Unsafe")</f>
        <v>Unsafe</v>
      </c>
      <c r="BD4" s="391">
        <v>1.1460000000000001E-3</v>
      </c>
      <c r="BE4" s="392">
        <f>BD4*10^6</f>
        <v>1146</v>
      </c>
      <c r="BF4" s="392">
        <f>(1/((($BJ$4*10^6/(1.41*10^-8)))^(1/4.5337)))*10^6</f>
        <v>556.84313883776758</v>
      </c>
      <c r="BG4" s="392" t="str">
        <f>IF(BE4&lt;BF4,"Safe","Unsafe")</f>
        <v>Unsafe</v>
      </c>
      <c r="BH4" s="392">
        <f>(0.711*10^-4*(1/AZ4)^3.89*(1/AW4)^0.854)/10^6</f>
        <v>1.1257186815728006</v>
      </c>
      <c r="BI4" s="392">
        <f>(1.41*10^-8*(1/BD4)^4.5337)/10^6</f>
        <v>0.3033847954322042</v>
      </c>
      <c r="BJ4" s="396">
        <v>8</v>
      </c>
      <c r="BK4" s="396">
        <v>80</v>
      </c>
      <c r="BL4" s="391">
        <v>2.321E-4</v>
      </c>
      <c r="BM4" s="392">
        <f>BL4*10^6</f>
        <v>232.1</v>
      </c>
      <c r="BN4" s="392">
        <f>BB4</f>
        <v>269.09891488444816</v>
      </c>
      <c r="BO4" s="392" t="str">
        <f>IF(BM4&lt;BN4,"Safe","Unsafe")</f>
        <v>Safe</v>
      </c>
      <c r="BP4" s="391">
        <v>5.6689999999999996E-4</v>
      </c>
      <c r="BQ4" s="392">
        <f>BP4*10^6</f>
        <v>566.9</v>
      </c>
      <c r="BR4" s="392">
        <f>BF4</f>
        <v>556.84313883776758</v>
      </c>
      <c r="BS4" s="392" t="str">
        <f>IF(BQ4&lt;BR4,"Safe","Unsafe")</f>
        <v>Unsafe</v>
      </c>
      <c r="BT4" s="397">
        <f>(0.711*10^-4*(1/BL4)^3.89*(1/AW4)^0.854)/10^6</f>
        <v>14.222343467132889</v>
      </c>
      <c r="BU4" s="397">
        <f>(1.41*10^-8*(1/BP4)^4.5337)/10^6</f>
        <v>7.3764412634185001</v>
      </c>
    </row>
    <row r="5" spans="1:75" s="99" customFormat="1" ht="60" customHeight="1" x14ac:dyDescent="0.3">
      <c r="A5" s="93">
        <v>2</v>
      </c>
      <c r="B5" s="94">
        <v>70000</v>
      </c>
      <c r="C5" s="95" t="s">
        <v>84</v>
      </c>
      <c r="D5" s="95" t="s">
        <v>83</v>
      </c>
      <c r="E5" s="95">
        <v>40000</v>
      </c>
      <c r="F5" s="93">
        <v>0.56000000000000005</v>
      </c>
      <c r="G5" s="96">
        <v>0.35499999999999998</v>
      </c>
      <c r="H5" s="96">
        <v>0.27800000000000002</v>
      </c>
      <c r="I5" s="96">
        <v>0.24099999999999999</v>
      </c>
      <c r="J5" s="96">
        <v>0.19700000000000001</v>
      </c>
      <c r="K5" s="96">
        <v>0.123</v>
      </c>
      <c r="L5" s="96">
        <v>9.6000000000000002E-2</v>
      </c>
      <c r="M5" s="96">
        <v>6.3E-2</v>
      </c>
      <c r="N5" s="96" t="str">
        <f t="shared" si="0"/>
        <v>0.355,0.278,0.241,0.197,0.123,0.096,0.063</v>
      </c>
      <c r="O5" s="96" t="s">
        <v>59</v>
      </c>
      <c r="P5" s="96"/>
      <c r="Q5" s="94">
        <f t="shared" ref="Q5:Q41" si="1">+B5</f>
        <v>70000</v>
      </c>
      <c r="R5" s="95">
        <f>+Q5-Q4</f>
        <v>100</v>
      </c>
      <c r="S5" s="96">
        <f>+G5-I5</f>
        <v>0.11399999999999999</v>
      </c>
      <c r="T5" s="95">
        <f>+T4+1</f>
        <v>2</v>
      </c>
      <c r="U5" s="95">
        <f>+Q5-Q4</f>
        <v>100</v>
      </c>
      <c r="V5" s="95">
        <f>+U5+V4</f>
        <v>100</v>
      </c>
      <c r="W5" s="97">
        <f>(S5+S4)/2</f>
        <v>0.21449999999999997</v>
      </c>
      <c r="X5" s="138">
        <f>W5*U5</f>
        <v>21.449999999999996</v>
      </c>
      <c r="Y5" s="96">
        <f>+Y4+X5</f>
        <v>21.449999999999996</v>
      </c>
      <c r="Z5" s="96">
        <f>Y5-(($Y$2/$V$2)*V5)</f>
        <v>-4.1883818433818547</v>
      </c>
      <c r="AA5" s="96"/>
      <c r="AB5" s="93">
        <v>0.35</v>
      </c>
      <c r="AC5" s="93">
        <v>0.35</v>
      </c>
      <c r="AD5" s="93">
        <v>0.35</v>
      </c>
      <c r="AE5" s="93" t="s">
        <v>60</v>
      </c>
      <c r="AF5" s="93">
        <f t="shared" ref="AF5:AF68" si="2">ROUNDUP(0.2*(AN5)^0.45*AJ5,2)</f>
        <v>156.14999999999998</v>
      </c>
      <c r="AG5" s="93">
        <f t="shared" ref="AG5:AG68" si="3">ROUNDUP(0.2*(AN5)^0.45*AK5,2)</f>
        <v>190.84</v>
      </c>
      <c r="AH5" s="95" t="str">
        <f>CONCATENATE(AF5," ",AG5)</f>
        <v>156.15 190.84</v>
      </c>
      <c r="AI5" s="93">
        <v>8</v>
      </c>
      <c r="AJ5" s="98">
        <f t="shared" ref="AJ5:AJ68" si="4">ROUNDUP(0.9*17.6*AI5^0.64,2)</f>
        <v>59.949999999999996</v>
      </c>
      <c r="AK5" s="98">
        <f t="shared" ref="AK5:AK68" si="5">ROUNDUP(1.1*17.6*AI5^0.64,2)</f>
        <v>73.27000000000001</v>
      </c>
      <c r="AL5" s="95" t="str">
        <f t="shared" ref="AL5:AL68" si="6">CONCATENATE(AJ5," ",AK5)</f>
        <v>59.95 73.27</v>
      </c>
      <c r="AM5" s="95">
        <v>100</v>
      </c>
      <c r="AN5" s="95">
        <v>300</v>
      </c>
      <c r="AO5" s="98">
        <v>2381.6999999999998</v>
      </c>
      <c r="AP5" s="98">
        <v>190.6</v>
      </c>
      <c r="AQ5" s="98">
        <v>73.3</v>
      </c>
      <c r="AR5" s="93">
        <v>35</v>
      </c>
      <c r="AS5" s="96">
        <f t="shared" ref="AS5:AS68" si="7">(1-0.238*LN(35))/(1-0.238*LN(AR5))</f>
        <v>1</v>
      </c>
      <c r="AT5" s="98">
        <f t="shared" ref="AT5:AT68" si="8">AS5*AO5</f>
        <v>2381.6999999999998</v>
      </c>
      <c r="AU5" s="98">
        <f t="shared" ref="AU5:AU68" si="9">10.5523*(AP5)^0.624-113.857</f>
        <v>165.48987472128564</v>
      </c>
      <c r="AV5" s="98">
        <f t="shared" ref="AV5:AV68" si="10">3.351*(AQ5)^0.7688-28.9</f>
        <v>62.105232500729862</v>
      </c>
      <c r="AW5" s="392">
        <v>2095.7399999999998</v>
      </c>
      <c r="AX5" s="392">
        <v>115.24156916189023</v>
      </c>
      <c r="AY5" s="392">
        <v>62.105232500729862</v>
      </c>
      <c r="AZ5" s="392"/>
      <c r="BA5" s="392">
        <f t="shared" ref="BA5:BA68" si="11">AZ5*10^6</f>
        <v>0</v>
      </c>
      <c r="BB5" s="392">
        <f t="shared" ref="BB5:BB68" si="12">(1/($BJ$4*10^6/(0.711*10^-4*(1/AW5)^0.854))^(1/3.89))*10^6</f>
        <v>269.09891488444816</v>
      </c>
      <c r="BC5" s="392" t="str">
        <f t="shared" ref="BC5:BC68" si="13">IF(BA5&lt;BB5,"Safe","Unsafe")</f>
        <v>Safe</v>
      </c>
      <c r="BD5" s="392"/>
      <c r="BE5" s="392">
        <f t="shared" ref="BE5:BE68" si="14">BD5*10^6</f>
        <v>0</v>
      </c>
      <c r="BF5" s="392">
        <f t="shared" ref="BF5:BF68" si="15">(1/((($BJ$4*10^6/(1.41*10^-8)))^(1/4.5337)))*10^6</f>
        <v>556.84313883776758</v>
      </c>
      <c r="BG5" s="392" t="str">
        <f t="shared" ref="BG5:BG68" si="16">IF(BE5&lt;BF5,"Safe","Unsafe")</f>
        <v>Safe</v>
      </c>
      <c r="BH5" s="392" t="e">
        <f t="shared" ref="BH5:BH68" si="17">(0.711*10^-4*(1/AZ5)^3.89*(1/AW5)^0.854)/10^6</f>
        <v>#DIV/0!</v>
      </c>
      <c r="BI5" s="392" t="e">
        <f t="shared" ref="BI5:BI68" si="18">(1.41*10^-8*(1/BD5)^4.5337)/10^6</f>
        <v>#DIV/0!</v>
      </c>
      <c r="BJ5" s="396"/>
      <c r="BK5" s="396"/>
      <c r="BL5" s="392"/>
      <c r="BM5" s="392">
        <f t="shared" ref="BM5:BM68" si="19">BL5*10^6</f>
        <v>0</v>
      </c>
      <c r="BN5" s="392">
        <f t="shared" ref="BN5:BN68" si="20">BB5</f>
        <v>269.09891488444816</v>
      </c>
      <c r="BO5" s="392" t="str">
        <f t="shared" ref="BO5:BO68" si="21">IF(BM5&lt;BN5,"Safe","Unsafe")</f>
        <v>Safe</v>
      </c>
      <c r="BP5" s="392"/>
      <c r="BQ5" s="392">
        <f t="shared" ref="BQ5:BQ68" si="22">BP5*10^6</f>
        <v>0</v>
      </c>
      <c r="BR5" s="392">
        <f t="shared" ref="BR5:BR68" si="23">BF5</f>
        <v>556.84313883776758</v>
      </c>
      <c r="BS5" s="392" t="str">
        <f t="shared" ref="BS5:BS68" si="24">IF(BQ5&lt;BR5,"Safe","Unsafe")</f>
        <v>Safe</v>
      </c>
      <c r="BT5" s="397" t="e">
        <f t="shared" ref="BT5:BT68" si="25">(0.711*10^-4*(1/BL5)^3.89*(1/AW5)^0.854)/10^6</f>
        <v>#DIV/0!</v>
      </c>
      <c r="BU5" s="397" t="e">
        <f t="shared" ref="BU5:BU68" si="26">(1.41*10^-8*(1/BP5)^4.5337)/10^6</f>
        <v>#DIV/0!</v>
      </c>
    </row>
    <row r="6" spans="1:75" s="99" customFormat="1" ht="60" customHeight="1" x14ac:dyDescent="0.3">
      <c r="A6" s="93">
        <v>3</v>
      </c>
      <c r="B6" s="94">
        <v>70252</v>
      </c>
      <c r="C6" s="95" t="s">
        <v>12</v>
      </c>
      <c r="D6" s="95" t="s">
        <v>81</v>
      </c>
      <c r="E6" s="95">
        <v>40000</v>
      </c>
      <c r="F6" s="93">
        <v>0.56000000000000005</v>
      </c>
      <c r="G6" s="96">
        <v>0.58299999999999996</v>
      </c>
      <c r="H6" s="96">
        <v>0.45600000000000002</v>
      </c>
      <c r="I6" s="96">
        <v>0.38800000000000001</v>
      </c>
      <c r="J6" s="96">
        <v>0.29599999999999999</v>
      </c>
      <c r="K6" s="96">
        <v>0.17299999999999999</v>
      </c>
      <c r="L6" s="96">
        <v>0.13</v>
      </c>
      <c r="M6" s="96">
        <v>0.08</v>
      </c>
      <c r="N6" s="96" t="str">
        <f t="shared" si="0"/>
        <v>0.583,0.456,0.388,0.296,0.173,0.13,0.08</v>
      </c>
      <c r="O6" s="96" t="s">
        <v>59</v>
      </c>
      <c r="P6" s="96"/>
      <c r="Q6" s="94">
        <f t="shared" si="1"/>
        <v>70252</v>
      </c>
      <c r="R6" s="95">
        <f t="shared" ref="R6:R69" si="27">+Q6-Q5</f>
        <v>252</v>
      </c>
      <c r="S6" s="96">
        <f t="shared" ref="S6:S69" si="28">+G6-I6</f>
        <v>0.19499999999999995</v>
      </c>
      <c r="T6" s="95">
        <f t="shared" ref="T6:T69" si="29">+T5+1</f>
        <v>3</v>
      </c>
      <c r="U6" s="95">
        <f t="shared" ref="U6:U69" si="30">+Q6-Q5</f>
        <v>252</v>
      </c>
      <c r="V6" s="95">
        <f t="shared" ref="V6:V69" si="31">+U6+V5</f>
        <v>352</v>
      </c>
      <c r="W6" s="97">
        <f t="shared" ref="W6:W69" si="32">(S6+S5)/2</f>
        <v>0.15449999999999997</v>
      </c>
      <c r="X6" s="138">
        <f t="shared" ref="X6:X69" si="33">W6*U6</f>
        <v>38.93399999999999</v>
      </c>
      <c r="Y6" s="96">
        <f t="shared" ref="Y6:Y69" si="34">+Y5+X6</f>
        <v>60.383999999999986</v>
      </c>
      <c r="Z6" s="96">
        <f t="shared" ref="Z6:Z69" si="35">Y6-(($Y$2/$V$2)*V6)</f>
        <v>-29.863104088704134</v>
      </c>
      <c r="AA6" s="96"/>
      <c r="AB6" s="93">
        <v>0.35</v>
      </c>
      <c r="AC6" s="93">
        <v>0.35</v>
      </c>
      <c r="AD6" s="93">
        <v>0.35</v>
      </c>
      <c r="AE6" s="93" t="s">
        <v>60</v>
      </c>
      <c r="AF6" s="93">
        <f t="shared" si="2"/>
        <v>156.14999999999998</v>
      </c>
      <c r="AG6" s="93">
        <f t="shared" si="3"/>
        <v>190.84</v>
      </c>
      <c r="AH6" s="95" t="str">
        <f t="shared" ref="AH6:AH69" si="36">CONCATENATE(AF6," ",AG6)</f>
        <v>156.15 190.84</v>
      </c>
      <c r="AI6" s="93">
        <v>8</v>
      </c>
      <c r="AJ6" s="98">
        <f t="shared" si="4"/>
        <v>59.949999999999996</v>
      </c>
      <c r="AK6" s="98">
        <f t="shared" si="5"/>
        <v>73.27000000000001</v>
      </c>
      <c r="AL6" s="95" t="str">
        <f t="shared" si="6"/>
        <v>59.95 73.27</v>
      </c>
      <c r="AM6" s="95">
        <v>100</v>
      </c>
      <c r="AN6" s="95">
        <v>300</v>
      </c>
      <c r="AO6" s="98">
        <v>2375.1</v>
      </c>
      <c r="AP6" s="98">
        <v>190.1</v>
      </c>
      <c r="AQ6" s="98">
        <v>73.3</v>
      </c>
      <c r="AR6" s="93">
        <v>35</v>
      </c>
      <c r="AS6" s="96">
        <f t="shared" si="7"/>
        <v>1</v>
      </c>
      <c r="AT6" s="98">
        <f t="shared" si="8"/>
        <v>2375.1</v>
      </c>
      <c r="AU6" s="98">
        <f t="shared" si="9"/>
        <v>165.03237597852555</v>
      </c>
      <c r="AV6" s="98">
        <f t="shared" si="10"/>
        <v>62.105232500729862</v>
      </c>
      <c r="AW6" s="392">
        <v>2095.7399999999998</v>
      </c>
      <c r="AX6" s="392">
        <v>115.24156916189023</v>
      </c>
      <c r="AY6" s="392">
        <v>62.105232500729862</v>
      </c>
      <c r="AZ6" s="392"/>
      <c r="BA6" s="392">
        <f t="shared" si="11"/>
        <v>0</v>
      </c>
      <c r="BB6" s="392">
        <f t="shared" si="12"/>
        <v>269.09891488444816</v>
      </c>
      <c r="BC6" s="392" t="str">
        <f t="shared" si="13"/>
        <v>Safe</v>
      </c>
      <c r="BD6" s="392"/>
      <c r="BE6" s="392">
        <f t="shared" si="14"/>
        <v>0</v>
      </c>
      <c r="BF6" s="392">
        <f t="shared" si="15"/>
        <v>556.84313883776758</v>
      </c>
      <c r="BG6" s="392" t="str">
        <f t="shared" si="16"/>
        <v>Safe</v>
      </c>
      <c r="BH6" s="392" t="e">
        <f t="shared" si="17"/>
        <v>#DIV/0!</v>
      </c>
      <c r="BI6" s="392" t="e">
        <f t="shared" si="18"/>
        <v>#DIV/0!</v>
      </c>
      <c r="BJ6" s="396"/>
      <c r="BK6" s="396"/>
      <c r="BL6" s="392"/>
      <c r="BM6" s="392">
        <f t="shared" si="19"/>
        <v>0</v>
      </c>
      <c r="BN6" s="392">
        <f t="shared" si="20"/>
        <v>269.09891488444816</v>
      </c>
      <c r="BO6" s="392" t="str">
        <f t="shared" si="21"/>
        <v>Safe</v>
      </c>
      <c r="BP6" s="392"/>
      <c r="BQ6" s="392">
        <f t="shared" si="22"/>
        <v>0</v>
      </c>
      <c r="BR6" s="392">
        <f t="shared" si="23"/>
        <v>556.84313883776758</v>
      </c>
      <c r="BS6" s="392" t="str">
        <f t="shared" si="24"/>
        <v>Safe</v>
      </c>
      <c r="BT6" s="397" t="e">
        <f t="shared" si="25"/>
        <v>#DIV/0!</v>
      </c>
      <c r="BU6" s="397" t="e">
        <f t="shared" si="26"/>
        <v>#DIV/0!</v>
      </c>
    </row>
    <row r="7" spans="1:75" s="99" customFormat="1" ht="60" customHeight="1" x14ac:dyDescent="0.3">
      <c r="A7" s="93">
        <v>4</v>
      </c>
      <c r="B7" s="94">
        <v>70499</v>
      </c>
      <c r="C7" s="95" t="s">
        <v>84</v>
      </c>
      <c r="D7" s="95" t="s">
        <v>83</v>
      </c>
      <c r="E7" s="95">
        <v>40000</v>
      </c>
      <c r="F7" s="93">
        <v>0.56000000000000005</v>
      </c>
      <c r="G7" s="96">
        <v>0.59</v>
      </c>
      <c r="H7" s="96">
        <v>0.436</v>
      </c>
      <c r="I7" s="96">
        <v>0.36</v>
      </c>
      <c r="J7" s="96">
        <v>0.25700000000000001</v>
      </c>
      <c r="K7" s="96">
        <v>0.13200000000000001</v>
      </c>
      <c r="L7" s="96">
        <v>9.2999999999999999E-2</v>
      </c>
      <c r="M7" s="96">
        <v>0.05</v>
      </c>
      <c r="N7" s="96" t="str">
        <f t="shared" si="0"/>
        <v>0.59,0.436,0.36,0.257,0.132,0.093,0.05</v>
      </c>
      <c r="O7" s="96" t="s">
        <v>59</v>
      </c>
      <c r="P7" s="96"/>
      <c r="Q7" s="94">
        <f t="shared" si="1"/>
        <v>70499</v>
      </c>
      <c r="R7" s="95">
        <f t="shared" si="27"/>
        <v>247</v>
      </c>
      <c r="S7" s="96">
        <f t="shared" si="28"/>
        <v>0.22999999999999998</v>
      </c>
      <c r="T7" s="95">
        <f t="shared" si="29"/>
        <v>4</v>
      </c>
      <c r="U7" s="95">
        <f t="shared" si="30"/>
        <v>247</v>
      </c>
      <c r="V7" s="95">
        <f t="shared" si="31"/>
        <v>599</v>
      </c>
      <c r="W7" s="97">
        <f t="shared" si="32"/>
        <v>0.21249999999999997</v>
      </c>
      <c r="X7" s="138">
        <f t="shared" si="33"/>
        <v>52.48749999999999</v>
      </c>
      <c r="Y7" s="96">
        <f t="shared" si="34"/>
        <v>112.87149999999997</v>
      </c>
      <c r="Z7" s="96">
        <f t="shared" si="35"/>
        <v>-40.702407241857316</v>
      </c>
      <c r="AA7" s="96"/>
      <c r="AB7" s="93">
        <v>0.35</v>
      </c>
      <c r="AC7" s="93">
        <v>0.35</v>
      </c>
      <c r="AD7" s="93">
        <v>0.35</v>
      </c>
      <c r="AE7" s="93" t="s">
        <v>60</v>
      </c>
      <c r="AF7" s="93">
        <f t="shared" si="2"/>
        <v>156.14999999999998</v>
      </c>
      <c r="AG7" s="93">
        <f t="shared" si="3"/>
        <v>190.84</v>
      </c>
      <c r="AH7" s="95" t="str">
        <f t="shared" si="36"/>
        <v>156.15 190.84</v>
      </c>
      <c r="AI7" s="93">
        <v>8</v>
      </c>
      <c r="AJ7" s="98">
        <f t="shared" si="4"/>
        <v>59.949999999999996</v>
      </c>
      <c r="AK7" s="98">
        <f t="shared" si="5"/>
        <v>73.27000000000001</v>
      </c>
      <c r="AL7" s="95" t="str">
        <f t="shared" si="6"/>
        <v>59.95 73.27</v>
      </c>
      <c r="AM7" s="95">
        <v>100</v>
      </c>
      <c r="AN7" s="95">
        <v>300</v>
      </c>
      <c r="AO7" s="98">
        <v>2363.4</v>
      </c>
      <c r="AP7" s="93">
        <v>189.8</v>
      </c>
      <c r="AQ7" s="93">
        <v>73.3</v>
      </c>
      <c r="AR7" s="93">
        <v>35</v>
      </c>
      <c r="AS7" s="96">
        <f t="shared" si="7"/>
        <v>1</v>
      </c>
      <c r="AT7" s="98">
        <f t="shared" si="8"/>
        <v>2363.4</v>
      </c>
      <c r="AU7" s="98">
        <f t="shared" si="9"/>
        <v>164.75765955657519</v>
      </c>
      <c r="AV7" s="98">
        <f t="shared" si="10"/>
        <v>62.105232500729862</v>
      </c>
      <c r="AW7" s="392">
        <v>2095.7399999999998</v>
      </c>
      <c r="AX7" s="392">
        <v>115.24156916189023</v>
      </c>
      <c r="AY7" s="392">
        <v>62.105232500729862</v>
      </c>
      <c r="AZ7" s="392"/>
      <c r="BA7" s="392">
        <f t="shared" si="11"/>
        <v>0</v>
      </c>
      <c r="BB7" s="392">
        <f t="shared" si="12"/>
        <v>269.09891488444816</v>
      </c>
      <c r="BC7" s="392" t="str">
        <f t="shared" si="13"/>
        <v>Safe</v>
      </c>
      <c r="BD7" s="392"/>
      <c r="BE7" s="392">
        <f t="shared" si="14"/>
        <v>0</v>
      </c>
      <c r="BF7" s="392">
        <f t="shared" si="15"/>
        <v>556.84313883776758</v>
      </c>
      <c r="BG7" s="392" t="str">
        <f t="shared" si="16"/>
        <v>Safe</v>
      </c>
      <c r="BH7" s="392" t="e">
        <f t="shared" si="17"/>
        <v>#DIV/0!</v>
      </c>
      <c r="BI7" s="392" t="e">
        <f t="shared" si="18"/>
        <v>#DIV/0!</v>
      </c>
      <c r="BJ7" s="396"/>
      <c r="BK7" s="396"/>
      <c r="BL7" s="392"/>
      <c r="BM7" s="392">
        <f t="shared" si="19"/>
        <v>0</v>
      </c>
      <c r="BN7" s="392">
        <f t="shared" si="20"/>
        <v>269.09891488444816</v>
      </c>
      <c r="BO7" s="392" t="str">
        <f t="shared" si="21"/>
        <v>Safe</v>
      </c>
      <c r="BP7" s="392"/>
      <c r="BQ7" s="392">
        <f t="shared" si="22"/>
        <v>0</v>
      </c>
      <c r="BR7" s="392">
        <f t="shared" si="23"/>
        <v>556.84313883776758</v>
      </c>
      <c r="BS7" s="392" t="str">
        <f t="shared" si="24"/>
        <v>Safe</v>
      </c>
      <c r="BT7" s="397" t="e">
        <f t="shared" si="25"/>
        <v>#DIV/0!</v>
      </c>
      <c r="BU7" s="397" t="e">
        <f t="shared" si="26"/>
        <v>#DIV/0!</v>
      </c>
    </row>
    <row r="8" spans="1:75" s="99" customFormat="1" ht="60" customHeight="1" x14ac:dyDescent="0.3">
      <c r="A8" s="93">
        <v>5</v>
      </c>
      <c r="B8" s="94">
        <v>70750</v>
      </c>
      <c r="C8" s="95" t="s">
        <v>12</v>
      </c>
      <c r="D8" s="95" t="s">
        <v>81</v>
      </c>
      <c r="E8" s="95">
        <v>40000</v>
      </c>
      <c r="F8" s="93">
        <v>0.56000000000000005</v>
      </c>
      <c r="G8" s="96">
        <v>0.38400000000000001</v>
      </c>
      <c r="H8" s="96">
        <v>0.29299999999999998</v>
      </c>
      <c r="I8" s="96">
        <v>0.23799999999999999</v>
      </c>
      <c r="J8" s="96">
        <v>0.16900000000000001</v>
      </c>
      <c r="K8" s="96">
        <v>8.8999999999999996E-2</v>
      </c>
      <c r="L8" s="96">
        <v>0.06</v>
      </c>
      <c r="M8" s="96">
        <v>4.9000000000000002E-2</v>
      </c>
      <c r="N8" s="96" t="str">
        <f t="shared" si="0"/>
        <v>0.384,0.293,0.238,0.169,0.089,0.06,0.049</v>
      </c>
      <c r="O8" s="96" t="s">
        <v>59</v>
      </c>
      <c r="P8" s="96"/>
      <c r="Q8" s="94">
        <f t="shared" si="1"/>
        <v>70750</v>
      </c>
      <c r="R8" s="95">
        <f t="shared" si="27"/>
        <v>251</v>
      </c>
      <c r="S8" s="96">
        <f t="shared" si="28"/>
        <v>0.14600000000000002</v>
      </c>
      <c r="T8" s="95">
        <f t="shared" si="29"/>
        <v>5</v>
      </c>
      <c r="U8" s="95">
        <f t="shared" si="30"/>
        <v>251</v>
      </c>
      <c r="V8" s="95">
        <f t="shared" si="31"/>
        <v>850</v>
      </c>
      <c r="W8" s="97">
        <f t="shared" si="32"/>
        <v>0.188</v>
      </c>
      <c r="X8" s="138">
        <f t="shared" si="33"/>
        <v>47.188000000000002</v>
      </c>
      <c r="Y8" s="96">
        <f t="shared" si="34"/>
        <v>160.05949999999996</v>
      </c>
      <c r="Z8" s="96">
        <f t="shared" si="35"/>
        <v>-57.866745668745779</v>
      </c>
      <c r="AA8" s="96"/>
      <c r="AB8" s="93">
        <v>0.35</v>
      </c>
      <c r="AC8" s="93">
        <v>0.35</v>
      </c>
      <c r="AD8" s="93">
        <v>0.35</v>
      </c>
      <c r="AE8" s="93" t="s">
        <v>60</v>
      </c>
      <c r="AF8" s="93">
        <f t="shared" si="2"/>
        <v>156.14999999999998</v>
      </c>
      <c r="AG8" s="93">
        <f t="shared" si="3"/>
        <v>190.84</v>
      </c>
      <c r="AH8" s="95" t="str">
        <f t="shared" si="36"/>
        <v>156.15 190.84</v>
      </c>
      <c r="AI8" s="93">
        <v>8</v>
      </c>
      <c r="AJ8" s="98">
        <f t="shared" si="4"/>
        <v>59.949999999999996</v>
      </c>
      <c r="AK8" s="98">
        <f t="shared" si="5"/>
        <v>73.27000000000001</v>
      </c>
      <c r="AL8" s="95" t="str">
        <f t="shared" si="6"/>
        <v>59.95 73.27</v>
      </c>
      <c r="AM8" s="95">
        <v>100</v>
      </c>
      <c r="AN8" s="95">
        <v>300</v>
      </c>
      <c r="AO8" s="98">
        <v>2363.4</v>
      </c>
      <c r="AP8" s="93">
        <v>190.6</v>
      </c>
      <c r="AQ8" s="93">
        <v>73.3</v>
      </c>
      <c r="AR8" s="93">
        <v>35</v>
      </c>
      <c r="AS8" s="96">
        <f t="shared" si="7"/>
        <v>1</v>
      </c>
      <c r="AT8" s="98">
        <f t="shared" si="8"/>
        <v>2363.4</v>
      </c>
      <c r="AU8" s="98">
        <f t="shared" si="9"/>
        <v>165.48987472128564</v>
      </c>
      <c r="AV8" s="98">
        <f t="shared" si="10"/>
        <v>62.105232500729862</v>
      </c>
      <c r="AW8" s="392">
        <v>2095.7399999999998</v>
      </c>
      <c r="AX8" s="392">
        <v>115.24156916189023</v>
      </c>
      <c r="AY8" s="392">
        <v>62.105232500729862</v>
      </c>
      <c r="AZ8" s="392"/>
      <c r="BA8" s="392">
        <f t="shared" si="11"/>
        <v>0</v>
      </c>
      <c r="BB8" s="392">
        <f t="shared" si="12"/>
        <v>269.09891488444816</v>
      </c>
      <c r="BC8" s="392" t="str">
        <f t="shared" si="13"/>
        <v>Safe</v>
      </c>
      <c r="BD8" s="392"/>
      <c r="BE8" s="392">
        <f t="shared" si="14"/>
        <v>0</v>
      </c>
      <c r="BF8" s="392">
        <f t="shared" si="15"/>
        <v>556.84313883776758</v>
      </c>
      <c r="BG8" s="392" t="str">
        <f t="shared" si="16"/>
        <v>Safe</v>
      </c>
      <c r="BH8" s="392" t="e">
        <f t="shared" si="17"/>
        <v>#DIV/0!</v>
      </c>
      <c r="BI8" s="392" t="e">
        <f t="shared" si="18"/>
        <v>#DIV/0!</v>
      </c>
      <c r="BJ8" s="396"/>
      <c r="BK8" s="396"/>
      <c r="BL8" s="392"/>
      <c r="BM8" s="392">
        <f t="shared" si="19"/>
        <v>0</v>
      </c>
      <c r="BN8" s="392">
        <f t="shared" si="20"/>
        <v>269.09891488444816</v>
      </c>
      <c r="BO8" s="392" t="str">
        <f t="shared" si="21"/>
        <v>Safe</v>
      </c>
      <c r="BP8" s="392"/>
      <c r="BQ8" s="392">
        <f t="shared" si="22"/>
        <v>0</v>
      </c>
      <c r="BR8" s="392">
        <f t="shared" si="23"/>
        <v>556.84313883776758</v>
      </c>
      <c r="BS8" s="392" t="str">
        <f t="shared" si="24"/>
        <v>Safe</v>
      </c>
      <c r="BT8" s="397" t="e">
        <f t="shared" si="25"/>
        <v>#DIV/0!</v>
      </c>
      <c r="BU8" s="397" t="e">
        <f t="shared" si="26"/>
        <v>#DIV/0!</v>
      </c>
    </row>
    <row r="9" spans="1:75" s="99" customFormat="1" ht="60" customHeight="1" x14ac:dyDescent="0.3">
      <c r="A9" s="93">
        <v>6</v>
      </c>
      <c r="B9" s="94">
        <v>71000</v>
      </c>
      <c r="C9" s="95" t="s">
        <v>84</v>
      </c>
      <c r="D9" s="95" t="s">
        <v>83</v>
      </c>
      <c r="E9" s="95">
        <v>40000</v>
      </c>
      <c r="F9" s="93">
        <v>0.56000000000000005</v>
      </c>
      <c r="G9" s="96">
        <v>0.72399999999999998</v>
      </c>
      <c r="H9" s="96">
        <v>0.53800000000000003</v>
      </c>
      <c r="I9" s="96">
        <v>0.45100000000000001</v>
      </c>
      <c r="J9" s="96">
        <v>0.33800000000000002</v>
      </c>
      <c r="K9" s="96">
        <v>0.19</v>
      </c>
      <c r="L9" s="96">
        <v>0.13600000000000001</v>
      </c>
      <c r="M9" s="96">
        <v>7.8E-2</v>
      </c>
      <c r="N9" s="96" t="str">
        <f t="shared" si="0"/>
        <v>0.724,0.538,0.451,0.338,0.19,0.136,0.078</v>
      </c>
      <c r="O9" s="96" t="s">
        <v>59</v>
      </c>
      <c r="P9" s="96"/>
      <c r="Q9" s="94">
        <f t="shared" si="1"/>
        <v>71000</v>
      </c>
      <c r="R9" s="95">
        <f t="shared" si="27"/>
        <v>250</v>
      </c>
      <c r="S9" s="96">
        <f t="shared" si="28"/>
        <v>0.27299999999999996</v>
      </c>
      <c r="T9" s="95">
        <f t="shared" si="29"/>
        <v>6</v>
      </c>
      <c r="U9" s="95">
        <f t="shared" si="30"/>
        <v>250</v>
      </c>
      <c r="V9" s="95">
        <f t="shared" si="31"/>
        <v>1100</v>
      </c>
      <c r="W9" s="97">
        <f t="shared" si="32"/>
        <v>0.20949999999999999</v>
      </c>
      <c r="X9" s="138">
        <f t="shared" si="33"/>
        <v>52.375</v>
      </c>
      <c r="Y9" s="96">
        <f t="shared" si="34"/>
        <v>212.43449999999996</v>
      </c>
      <c r="Z9" s="96">
        <f t="shared" si="35"/>
        <v>-69.58770027720044</v>
      </c>
      <c r="AA9" s="96"/>
      <c r="AB9" s="93">
        <v>0.35</v>
      </c>
      <c r="AC9" s="93">
        <v>0.35</v>
      </c>
      <c r="AD9" s="93">
        <v>0.35</v>
      </c>
      <c r="AE9" s="93" t="s">
        <v>60</v>
      </c>
      <c r="AF9" s="93">
        <f t="shared" si="2"/>
        <v>156.14999999999998</v>
      </c>
      <c r="AG9" s="93">
        <f t="shared" si="3"/>
        <v>190.84</v>
      </c>
      <c r="AH9" s="95" t="str">
        <f t="shared" si="36"/>
        <v>156.15 190.84</v>
      </c>
      <c r="AI9" s="93">
        <v>8</v>
      </c>
      <c r="AJ9" s="98">
        <f t="shared" si="4"/>
        <v>59.949999999999996</v>
      </c>
      <c r="AK9" s="98">
        <f t="shared" si="5"/>
        <v>73.27000000000001</v>
      </c>
      <c r="AL9" s="95" t="str">
        <f t="shared" si="6"/>
        <v>59.95 73.27</v>
      </c>
      <c r="AM9" s="95">
        <v>100</v>
      </c>
      <c r="AN9" s="95">
        <v>300</v>
      </c>
      <c r="AO9" s="98">
        <v>2066</v>
      </c>
      <c r="AP9" s="93">
        <v>157.1</v>
      </c>
      <c r="AQ9" s="93">
        <v>73.3</v>
      </c>
      <c r="AR9" s="93">
        <v>35</v>
      </c>
      <c r="AS9" s="96">
        <f t="shared" si="7"/>
        <v>1</v>
      </c>
      <c r="AT9" s="98">
        <f t="shared" si="8"/>
        <v>2066</v>
      </c>
      <c r="AU9" s="98">
        <f t="shared" si="9"/>
        <v>133.74894570824148</v>
      </c>
      <c r="AV9" s="98">
        <f t="shared" si="10"/>
        <v>62.105232500729862</v>
      </c>
      <c r="AW9" s="392">
        <v>2095.7399999999998</v>
      </c>
      <c r="AX9" s="392">
        <v>115.24156916189023</v>
      </c>
      <c r="AY9" s="392">
        <v>62.105232500729862</v>
      </c>
      <c r="AZ9" s="392"/>
      <c r="BA9" s="392">
        <f t="shared" si="11"/>
        <v>0</v>
      </c>
      <c r="BB9" s="392">
        <f t="shared" si="12"/>
        <v>269.09891488444816</v>
      </c>
      <c r="BC9" s="392" t="str">
        <f t="shared" si="13"/>
        <v>Safe</v>
      </c>
      <c r="BD9" s="392"/>
      <c r="BE9" s="392">
        <f t="shared" si="14"/>
        <v>0</v>
      </c>
      <c r="BF9" s="392">
        <f t="shared" si="15"/>
        <v>556.84313883776758</v>
      </c>
      <c r="BG9" s="392" t="str">
        <f t="shared" si="16"/>
        <v>Safe</v>
      </c>
      <c r="BH9" s="392" t="e">
        <f t="shared" si="17"/>
        <v>#DIV/0!</v>
      </c>
      <c r="BI9" s="392" t="e">
        <f t="shared" si="18"/>
        <v>#DIV/0!</v>
      </c>
      <c r="BJ9" s="396"/>
      <c r="BK9" s="396"/>
      <c r="BL9" s="392"/>
      <c r="BM9" s="392">
        <f t="shared" si="19"/>
        <v>0</v>
      </c>
      <c r="BN9" s="392">
        <f t="shared" si="20"/>
        <v>269.09891488444816</v>
      </c>
      <c r="BO9" s="392" t="str">
        <f t="shared" si="21"/>
        <v>Safe</v>
      </c>
      <c r="BP9" s="392"/>
      <c r="BQ9" s="392">
        <f t="shared" si="22"/>
        <v>0</v>
      </c>
      <c r="BR9" s="392">
        <f t="shared" si="23"/>
        <v>556.84313883776758</v>
      </c>
      <c r="BS9" s="392" t="str">
        <f t="shared" si="24"/>
        <v>Safe</v>
      </c>
      <c r="BT9" s="397" t="e">
        <f t="shared" si="25"/>
        <v>#DIV/0!</v>
      </c>
      <c r="BU9" s="397" t="e">
        <f t="shared" si="26"/>
        <v>#DIV/0!</v>
      </c>
    </row>
    <row r="10" spans="1:75" s="99" customFormat="1" ht="60" customHeight="1" x14ac:dyDescent="0.3">
      <c r="A10" s="93">
        <v>7</v>
      </c>
      <c r="B10" s="94">
        <v>71254</v>
      </c>
      <c r="C10" s="95" t="s">
        <v>12</v>
      </c>
      <c r="D10" s="95" t="s">
        <v>81</v>
      </c>
      <c r="E10" s="95">
        <v>40000</v>
      </c>
      <c r="F10" s="93">
        <v>0.56000000000000005</v>
      </c>
      <c r="G10" s="96">
        <v>0.46700000000000003</v>
      </c>
      <c r="H10" s="96">
        <v>0.371</v>
      </c>
      <c r="I10" s="96">
        <v>0.31</v>
      </c>
      <c r="J10" s="96">
        <v>0.22800000000000001</v>
      </c>
      <c r="K10" s="96">
        <v>0.122</v>
      </c>
      <c r="L10" s="96">
        <v>8.6999999999999994E-2</v>
      </c>
      <c r="M10" s="96">
        <v>5.1000000000000004E-2</v>
      </c>
      <c r="N10" s="96" t="str">
        <f t="shared" si="0"/>
        <v>0.467,0.371,0.31,0.228,0.122,0.087,0.051</v>
      </c>
      <c r="O10" s="96" t="s">
        <v>59</v>
      </c>
      <c r="P10" s="96"/>
      <c r="Q10" s="94">
        <f t="shared" si="1"/>
        <v>71254</v>
      </c>
      <c r="R10" s="95">
        <f t="shared" si="27"/>
        <v>254</v>
      </c>
      <c r="S10" s="96">
        <f t="shared" si="28"/>
        <v>0.15700000000000003</v>
      </c>
      <c r="T10" s="95">
        <f t="shared" si="29"/>
        <v>7</v>
      </c>
      <c r="U10" s="95">
        <f t="shared" si="30"/>
        <v>254</v>
      </c>
      <c r="V10" s="95">
        <f t="shared" si="31"/>
        <v>1354</v>
      </c>
      <c r="W10" s="97">
        <f t="shared" si="32"/>
        <v>0.215</v>
      </c>
      <c r="X10" s="138">
        <f t="shared" si="33"/>
        <v>54.61</v>
      </c>
      <c r="Y10" s="96">
        <f t="shared" si="34"/>
        <v>267.04449999999997</v>
      </c>
      <c r="Z10" s="96">
        <f t="shared" si="35"/>
        <v>-80.099190159390332</v>
      </c>
      <c r="AA10" s="96"/>
      <c r="AB10" s="93">
        <v>0.35</v>
      </c>
      <c r="AC10" s="93">
        <v>0.35</v>
      </c>
      <c r="AD10" s="93">
        <v>0.35</v>
      </c>
      <c r="AE10" s="93" t="s">
        <v>60</v>
      </c>
      <c r="AF10" s="93">
        <f t="shared" si="2"/>
        <v>156.14999999999998</v>
      </c>
      <c r="AG10" s="93">
        <f t="shared" si="3"/>
        <v>190.84</v>
      </c>
      <c r="AH10" s="95" t="str">
        <f t="shared" si="36"/>
        <v>156.15 190.84</v>
      </c>
      <c r="AI10" s="93">
        <v>8</v>
      </c>
      <c r="AJ10" s="98">
        <f t="shared" si="4"/>
        <v>59.949999999999996</v>
      </c>
      <c r="AK10" s="98">
        <f t="shared" si="5"/>
        <v>73.27000000000001</v>
      </c>
      <c r="AL10" s="95" t="str">
        <f t="shared" si="6"/>
        <v>59.95 73.27</v>
      </c>
      <c r="AM10" s="95">
        <v>100</v>
      </c>
      <c r="AN10" s="95">
        <v>300</v>
      </c>
      <c r="AO10" s="98">
        <v>2380.1</v>
      </c>
      <c r="AP10" s="98">
        <v>190.2</v>
      </c>
      <c r="AQ10" s="98">
        <v>73.3</v>
      </c>
      <c r="AR10" s="93">
        <v>35</v>
      </c>
      <c r="AS10" s="96">
        <f t="shared" si="7"/>
        <v>1</v>
      </c>
      <c r="AT10" s="98">
        <f t="shared" si="8"/>
        <v>2380.1</v>
      </c>
      <c r="AU10" s="98">
        <f t="shared" si="9"/>
        <v>165.12391188820945</v>
      </c>
      <c r="AV10" s="98">
        <f t="shared" si="10"/>
        <v>62.105232500729862</v>
      </c>
      <c r="AW10" s="392">
        <v>2095.7399999999998</v>
      </c>
      <c r="AX10" s="392">
        <v>115.24156916189023</v>
      </c>
      <c r="AY10" s="392">
        <v>62.105232500729862</v>
      </c>
      <c r="AZ10" s="392"/>
      <c r="BA10" s="392">
        <f t="shared" si="11"/>
        <v>0</v>
      </c>
      <c r="BB10" s="392">
        <f t="shared" si="12"/>
        <v>269.09891488444816</v>
      </c>
      <c r="BC10" s="392" t="str">
        <f t="shared" si="13"/>
        <v>Safe</v>
      </c>
      <c r="BD10" s="392"/>
      <c r="BE10" s="392">
        <f t="shared" si="14"/>
        <v>0</v>
      </c>
      <c r="BF10" s="392">
        <f t="shared" si="15"/>
        <v>556.84313883776758</v>
      </c>
      <c r="BG10" s="392" t="str">
        <f t="shared" si="16"/>
        <v>Safe</v>
      </c>
      <c r="BH10" s="392" t="e">
        <f t="shared" si="17"/>
        <v>#DIV/0!</v>
      </c>
      <c r="BI10" s="392" t="e">
        <f t="shared" si="18"/>
        <v>#DIV/0!</v>
      </c>
      <c r="BJ10" s="396"/>
      <c r="BK10" s="396"/>
      <c r="BL10" s="392"/>
      <c r="BM10" s="392">
        <f t="shared" si="19"/>
        <v>0</v>
      </c>
      <c r="BN10" s="392">
        <f t="shared" si="20"/>
        <v>269.09891488444816</v>
      </c>
      <c r="BO10" s="392" t="str">
        <f t="shared" si="21"/>
        <v>Safe</v>
      </c>
      <c r="BP10" s="392"/>
      <c r="BQ10" s="392">
        <f t="shared" si="22"/>
        <v>0</v>
      </c>
      <c r="BR10" s="392">
        <f t="shared" si="23"/>
        <v>556.84313883776758</v>
      </c>
      <c r="BS10" s="392" t="str">
        <f t="shared" si="24"/>
        <v>Safe</v>
      </c>
      <c r="BT10" s="397" t="e">
        <f t="shared" si="25"/>
        <v>#DIV/0!</v>
      </c>
      <c r="BU10" s="397" t="e">
        <f t="shared" si="26"/>
        <v>#DIV/0!</v>
      </c>
      <c r="BW10" s="99">
        <f>180+440</f>
        <v>620</v>
      </c>
    </row>
    <row r="11" spans="1:75" s="99" customFormat="1" ht="60" customHeight="1" x14ac:dyDescent="0.3">
      <c r="A11" s="93">
        <v>8</v>
      </c>
      <c r="B11" s="94">
        <v>71510</v>
      </c>
      <c r="C11" s="95" t="s">
        <v>84</v>
      </c>
      <c r="D11" s="95" t="s">
        <v>83</v>
      </c>
      <c r="E11" s="95">
        <v>40000</v>
      </c>
      <c r="F11" s="93">
        <v>0.56000000000000005</v>
      </c>
      <c r="G11" s="96">
        <v>0.75</v>
      </c>
      <c r="H11" s="96">
        <v>0.52800000000000002</v>
      </c>
      <c r="I11" s="96">
        <v>0.40700000000000003</v>
      </c>
      <c r="J11" s="96">
        <v>0.26100000000000001</v>
      </c>
      <c r="K11" s="96">
        <v>0.12</v>
      </c>
      <c r="L11" s="96">
        <v>8.2000000000000003E-2</v>
      </c>
      <c r="M11" s="96">
        <v>4.8000000000000001E-2</v>
      </c>
      <c r="N11" s="96" t="str">
        <f t="shared" si="0"/>
        <v>0.75,0.528,0.407,0.261,0.12,0.082,0.048</v>
      </c>
      <c r="O11" s="96" t="s">
        <v>59</v>
      </c>
      <c r="P11" s="96"/>
      <c r="Q11" s="94">
        <f t="shared" si="1"/>
        <v>71510</v>
      </c>
      <c r="R11" s="95">
        <f t="shared" si="27"/>
        <v>256</v>
      </c>
      <c r="S11" s="96">
        <f t="shared" si="28"/>
        <v>0.34299999999999997</v>
      </c>
      <c r="T11" s="95">
        <f t="shared" si="29"/>
        <v>8</v>
      </c>
      <c r="U11" s="95">
        <f t="shared" si="30"/>
        <v>256</v>
      </c>
      <c r="V11" s="95">
        <f t="shared" si="31"/>
        <v>1610</v>
      </c>
      <c r="W11" s="97">
        <f t="shared" si="32"/>
        <v>0.25</v>
      </c>
      <c r="X11" s="138">
        <f t="shared" si="33"/>
        <v>64</v>
      </c>
      <c r="Y11" s="96">
        <f t="shared" si="34"/>
        <v>331.04449999999997</v>
      </c>
      <c r="Z11" s="96">
        <f t="shared" si="35"/>
        <v>-81.733447678447874</v>
      </c>
      <c r="AA11" s="96"/>
      <c r="AB11" s="93">
        <v>0.35</v>
      </c>
      <c r="AC11" s="93">
        <v>0.35</v>
      </c>
      <c r="AD11" s="93">
        <v>0.35</v>
      </c>
      <c r="AE11" s="93" t="s">
        <v>60</v>
      </c>
      <c r="AF11" s="93">
        <f t="shared" si="2"/>
        <v>156.14999999999998</v>
      </c>
      <c r="AG11" s="93">
        <f t="shared" si="3"/>
        <v>190.84</v>
      </c>
      <c r="AH11" s="95" t="str">
        <f t="shared" si="36"/>
        <v>156.15 190.84</v>
      </c>
      <c r="AI11" s="93">
        <v>8</v>
      </c>
      <c r="AJ11" s="98">
        <f t="shared" si="4"/>
        <v>59.949999999999996</v>
      </c>
      <c r="AK11" s="98">
        <f t="shared" si="5"/>
        <v>73.27000000000001</v>
      </c>
      <c r="AL11" s="95" t="str">
        <f t="shared" si="6"/>
        <v>59.95 73.27</v>
      </c>
      <c r="AM11" s="95">
        <v>100</v>
      </c>
      <c r="AN11" s="95">
        <v>300</v>
      </c>
      <c r="AO11" s="98">
        <v>2396.6999999999998</v>
      </c>
      <c r="AP11" s="98">
        <v>159.69999999999999</v>
      </c>
      <c r="AQ11" s="98">
        <v>73.3</v>
      </c>
      <c r="AR11" s="93">
        <v>35</v>
      </c>
      <c r="AS11" s="96">
        <f t="shared" si="7"/>
        <v>1</v>
      </c>
      <c r="AT11" s="98">
        <f t="shared" si="8"/>
        <v>2396.6999999999998</v>
      </c>
      <c r="AU11" s="98">
        <f t="shared" si="9"/>
        <v>136.29812066388601</v>
      </c>
      <c r="AV11" s="98">
        <f t="shared" si="10"/>
        <v>62.105232500729862</v>
      </c>
      <c r="AW11" s="392">
        <v>2095.7399999999998</v>
      </c>
      <c r="AX11" s="392">
        <v>115.24156916189023</v>
      </c>
      <c r="AY11" s="392">
        <v>62.105232500729862</v>
      </c>
      <c r="AZ11" s="392"/>
      <c r="BA11" s="392">
        <f t="shared" si="11"/>
        <v>0</v>
      </c>
      <c r="BB11" s="392">
        <f t="shared" si="12"/>
        <v>269.09891488444816</v>
      </c>
      <c r="BC11" s="392" t="str">
        <f t="shared" si="13"/>
        <v>Safe</v>
      </c>
      <c r="BD11" s="392"/>
      <c r="BE11" s="392">
        <f t="shared" si="14"/>
        <v>0</v>
      </c>
      <c r="BF11" s="392">
        <f t="shared" si="15"/>
        <v>556.84313883776758</v>
      </c>
      <c r="BG11" s="392" t="str">
        <f t="shared" si="16"/>
        <v>Safe</v>
      </c>
      <c r="BH11" s="392" t="e">
        <f t="shared" si="17"/>
        <v>#DIV/0!</v>
      </c>
      <c r="BI11" s="392" t="e">
        <f t="shared" si="18"/>
        <v>#DIV/0!</v>
      </c>
      <c r="BJ11" s="396"/>
      <c r="BK11" s="396"/>
      <c r="BL11" s="392"/>
      <c r="BM11" s="392">
        <f t="shared" si="19"/>
        <v>0</v>
      </c>
      <c r="BN11" s="392">
        <f t="shared" si="20"/>
        <v>269.09891488444816</v>
      </c>
      <c r="BO11" s="392" t="str">
        <f t="shared" si="21"/>
        <v>Safe</v>
      </c>
      <c r="BP11" s="392"/>
      <c r="BQ11" s="392">
        <f t="shared" si="22"/>
        <v>0</v>
      </c>
      <c r="BR11" s="392">
        <f t="shared" si="23"/>
        <v>556.84313883776758</v>
      </c>
      <c r="BS11" s="392" t="str">
        <f t="shared" si="24"/>
        <v>Safe</v>
      </c>
      <c r="BT11" s="397" t="e">
        <f t="shared" si="25"/>
        <v>#DIV/0!</v>
      </c>
      <c r="BU11" s="397" t="e">
        <f t="shared" si="26"/>
        <v>#DIV/0!</v>
      </c>
    </row>
    <row r="12" spans="1:75" s="99" customFormat="1" ht="60" customHeight="1" x14ac:dyDescent="0.3">
      <c r="A12" s="93">
        <v>9</v>
      </c>
      <c r="B12" s="94">
        <v>71766</v>
      </c>
      <c r="C12" s="95" t="s">
        <v>12</v>
      </c>
      <c r="D12" s="95" t="s">
        <v>81</v>
      </c>
      <c r="E12" s="95">
        <v>40000</v>
      </c>
      <c r="F12" s="93">
        <v>0.56000000000000005</v>
      </c>
      <c r="G12" s="96">
        <v>0.56899999999999995</v>
      </c>
      <c r="H12" s="96">
        <v>0.43</v>
      </c>
      <c r="I12" s="96">
        <v>0.33800000000000002</v>
      </c>
      <c r="J12" s="96">
        <v>0.22700000000000001</v>
      </c>
      <c r="K12" s="96">
        <v>0.114</v>
      </c>
      <c r="L12" s="96">
        <v>8.3000000000000004E-2</v>
      </c>
      <c r="M12" s="96">
        <v>5.5E-2</v>
      </c>
      <c r="N12" s="96" t="str">
        <f t="shared" si="0"/>
        <v>0.569,0.43,0.338,0.227,0.114,0.083,0.055</v>
      </c>
      <c r="O12" s="96" t="s">
        <v>59</v>
      </c>
      <c r="P12" s="96"/>
      <c r="Q12" s="94">
        <f t="shared" si="1"/>
        <v>71766</v>
      </c>
      <c r="R12" s="95">
        <f t="shared" si="27"/>
        <v>256</v>
      </c>
      <c r="S12" s="96">
        <f t="shared" si="28"/>
        <v>0.23099999999999993</v>
      </c>
      <c r="T12" s="95">
        <f t="shared" si="29"/>
        <v>9</v>
      </c>
      <c r="U12" s="95">
        <f t="shared" si="30"/>
        <v>256</v>
      </c>
      <c r="V12" s="95">
        <f t="shared" si="31"/>
        <v>1866</v>
      </c>
      <c r="W12" s="97">
        <f t="shared" si="32"/>
        <v>0.28699999999999992</v>
      </c>
      <c r="X12" s="138">
        <f t="shared" si="33"/>
        <v>73.47199999999998</v>
      </c>
      <c r="Y12" s="96">
        <f t="shared" si="34"/>
        <v>404.51649999999995</v>
      </c>
      <c r="Z12" s="96">
        <f t="shared" si="35"/>
        <v>-73.895705197505436</v>
      </c>
      <c r="AA12" s="96"/>
      <c r="AB12" s="93">
        <v>0.35</v>
      </c>
      <c r="AC12" s="93">
        <v>0.35</v>
      </c>
      <c r="AD12" s="93">
        <v>0.35</v>
      </c>
      <c r="AE12" s="93" t="s">
        <v>60</v>
      </c>
      <c r="AF12" s="93">
        <f t="shared" si="2"/>
        <v>114.31</v>
      </c>
      <c r="AG12" s="93">
        <f t="shared" si="3"/>
        <v>139.70999999999998</v>
      </c>
      <c r="AH12" s="95" t="str">
        <f t="shared" si="36"/>
        <v>114.31 139.71</v>
      </c>
      <c r="AI12" s="93">
        <v>8</v>
      </c>
      <c r="AJ12" s="98">
        <f t="shared" si="4"/>
        <v>59.949999999999996</v>
      </c>
      <c r="AK12" s="98">
        <f t="shared" si="5"/>
        <v>73.27000000000001</v>
      </c>
      <c r="AL12" s="95" t="str">
        <f t="shared" si="6"/>
        <v>59.95 73.27</v>
      </c>
      <c r="AM12" s="95">
        <v>100</v>
      </c>
      <c r="AN12" s="95">
        <v>150</v>
      </c>
      <c r="AO12" s="98">
        <v>2396.6999999999998</v>
      </c>
      <c r="AP12" s="98">
        <v>138.69999999999999</v>
      </c>
      <c r="AQ12" s="98">
        <v>73.3</v>
      </c>
      <c r="AR12" s="93">
        <v>35</v>
      </c>
      <c r="AS12" s="96">
        <f t="shared" si="7"/>
        <v>1</v>
      </c>
      <c r="AT12" s="98">
        <f t="shared" si="8"/>
        <v>2396.6999999999998</v>
      </c>
      <c r="AU12" s="98">
        <f t="shared" si="9"/>
        <v>115.23126406405524</v>
      </c>
      <c r="AV12" s="98">
        <f t="shared" si="10"/>
        <v>62.105232500729862</v>
      </c>
      <c r="AW12" s="392">
        <v>2095.7399999999998</v>
      </c>
      <c r="AX12" s="392">
        <v>115.24156916189023</v>
      </c>
      <c r="AY12" s="392">
        <v>62.105232500729862</v>
      </c>
      <c r="AZ12" s="392"/>
      <c r="BA12" s="392">
        <f t="shared" si="11"/>
        <v>0</v>
      </c>
      <c r="BB12" s="392">
        <f t="shared" si="12"/>
        <v>269.09891488444816</v>
      </c>
      <c r="BC12" s="392" t="str">
        <f t="shared" si="13"/>
        <v>Safe</v>
      </c>
      <c r="BD12" s="392"/>
      <c r="BE12" s="392">
        <f t="shared" si="14"/>
        <v>0</v>
      </c>
      <c r="BF12" s="392">
        <f t="shared" si="15"/>
        <v>556.84313883776758</v>
      </c>
      <c r="BG12" s="392" t="str">
        <f t="shared" si="16"/>
        <v>Safe</v>
      </c>
      <c r="BH12" s="392" t="e">
        <f t="shared" si="17"/>
        <v>#DIV/0!</v>
      </c>
      <c r="BI12" s="392" t="e">
        <f t="shared" si="18"/>
        <v>#DIV/0!</v>
      </c>
      <c r="BJ12" s="396"/>
      <c r="BK12" s="396"/>
      <c r="BL12" s="392"/>
      <c r="BM12" s="392">
        <f t="shared" si="19"/>
        <v>0</v>
      </c>
      <c r="BN12" s="392">
        <f t="shared" si="20"/>
        <v>269.09891488444816</v>
      </c>
      <c r="BO12" s="392" t="str">
        <f t="shared" si="21"/>
        <v>Safe</v>
      </c>
      <c r="BP12" s="392"/>
      <c r="BQ12" s="392">
        <f t="shared" si="22"/>
        <v>0</v>
      </c>
      <c r="BR12" s="392">
        <f t="shared" si="23"/>
        <v>556.84313883776758</v>
      </c>
      <c r="BS12" s="392" t="str">
        <f t="shared" si="24"/>
        <v>Safe</v>
      </c>
      <c r="BT12" s="397" t="e">
        <f t="shared" si="25"/>
        <v>#DIV/0!</v>
      </c>
      <c r="BU12" s="397" t="e">
        <f t="shared" si="26"/>
        <v>#DIV/0!</v>
      </c>
    </row>
    <row r="13" spans="1:75" s="99" customFormat="1" ht="60" customHeight="1" x14ac:dyDescent="0.3">
      <c r="A13" s="93">
        <v>10</v>
      </c>
      <c r="B13" s="94">
        <v>72000</v>
      </c>
      <c r="C13" s="95" t="s">
        <v>84</v>
      </c>
      <c r="D13" s="95" t="s">
        <v>83</v>
      </c>
      <c r="E13" s="95">
        <v>40000</v>
      </c>
      <c r="F13" s="93">
        <v>0.56000000000000005</v>
      </c>
      <c r="G13" s="96">
        <v>0.34799999999999998</v>
      </c>
      <c r="H13" s="96">
        <v>0.27800000000000002</v>
      </c>
      <c r="I13" s="96">
        <v>0.23400000000000001</v>
      </c>
      <c r="J13" s="96">
        <v>0.17</v>
      </c>
      <c r="K13" s="96">
        <v>9.4E-2</v>
      </c>
      <c r="L13" s="96">
        <v>6.9000000000000006E-2</v>
      </c>
      <c r="M13" s="96">
        <v>3.6000000000000004E-2</v>
      </c>
      <c r="N13" s="96" t="str">
        <f t="shared" si="0"/>
        <v>0.348,0.278,0.234,0.17,0.094,0.069,0.036</v>
      </c>
      <c r="O13" s="96" t="s">
        <v>59</v>
      </c>
      <c r="P13" s="96"/>
      <c r="Q13" s="94">
        <f t="shared" si="1"/>
        <v>72000</v>
      </c>
      <c r="R13" s="95">
        <f t="shared" si="27"/>
        <v>234</v>
      </c>
      <c r="S13" s="96">
        <f t="shared" si="28"/>
        <v>0.11399999999999996</v>
      </c>
      <c r="T13" s="95">
        <f t="shared" si="29"/>
        <v>10</v>
      </c>
      <c r="U13" s="95">
        <f t="shared" si="30"/>
        <v>234</v>
      </c>
      <c r="V13" s="95">
        <f t="shared" si="31"/>
        <v>2100</v>
      </c>
      <c r="W13" s="97">
        <f t="shared" si="32"/>
        <v>0.17249999999999993</v>
      </c>
      <c r="X13" s="138">
        <f t="shared" si="33"/>
        <v>40.364999999999981</v>
      </c>
      <c r="Y13" s="96">
        <f t="shared" si="34"/>
        <v>444.88149999999996</v>
      </c>
      <c r="Z13" s="96">
        <f t="shared" si="35"/>
        <v>-93.524518711018914</v>
      </c>
      <c r="AA13" s="96"/>
      <c r="AB13" s="93">
        <v>0.35</v>
      </c>
      <c r="AC13" s="93">
        <v>0.35</v>
      </c>
      <c r="AD13" s="93">
        <v>0.35</v>
      </c>
      <c r="AE13" s="93" t="s">
        <v>60</v>
      </c>
      <c r="AF13" s="93">
        <f t="shared" si="2"/>
        <v>114.31</v>
      </c>
      <c r="AG13" s="93">
        <f t="shared" si="3"/>
        <v>139.70999999999998</v>
      </c>
      <c r="AH13" s="95" t="str">
        <f t="shared" si="36"/>
        <v>114.31 139.71</v>
      </c>
      <c r="AI13" s="93">
        <v>8</v>
      </c>
      <c r="AJ13" s="98">
        <f t="shared" si="4"/>
        <v>59.949999999999996</v>
      </c>
      <c r="AK13" s="98">
        <f t="shared" si="5"/>
        <v>73.27000000000001</v>
      </c>
      <c r="AL13" s="95" t="str">
        <f t="shared" si="6"/>
        <v>59.95 73.27</v>
      </c>
      <c r="AM13" s="95">
        <v>100</v>
      </c>
      <c r="AN13" s="95">
        <v>150</v>
      </c>
      <c r="AO13" s="98">
        <v>2398.3000000000002</v>
      </c>
      <c r="AP13" s="98">
        <v>138.5</v>
      </c>
      <c r="AQ13" s="98">
        <v>73.3</v>
      </c>
      <c r="AR13" s="93">
        <v>35</v>
      </c>
      <c r="AS13" s="96">
        <f t="shared" si="7"/>
        <v>1</v>
      </c>
      <c r="AT13" s="98">
        <f t="shared" si="8"/>
        <v>2398.3000000000002</v>
      </c>
      <c r="AU13" s="98">
        <f t="shared" si="9"/>
        <v>115.0250782603828</v>
      </c>
      <c r="AV13" s="98">
        <f t="shared" si="10"/>
        <v>62.105232500729862</v>
      </c>
      <c r="AW13" s="392">
        <v>2095.7399999999998</v>
      </c>
      <c r="AX13" s="392">
        <v>115.24156916189023</v>
      </c>
      <c r="AY13" s="392">
        <v>62.105232500729862</v>
      </c>
      <c r="AZ13" s="392"/>
      <c r="BA13" s="392">
        <f t="shared" si="11"/>
        <v>0</v>
      </c>
      <c r="BB13" s="392" t="e">
        <f>(1/($BJ$13*10^6/(0.711*10^-4*(1/AW13)^0.854))^(1/3.89))*10^6</f>
        <v>#DIV/0!</v>
      </c>
      <c r="BC13" s="392" t="e">
        <f t="shared" si="13"/>
        <v>#DIV/0!</v>
      </c>
      <c r="BD13" s="392"/>
      <c r="BE13" s="392">
        <f t="shared" si="14"/>
        <v>0</v>
      </c>
      <c r="BF13" s="392">
        <f t="shared" si="15"/>
        <v>556.84313883776758</v>
      </c>
      <c r="BG13" s="392" t="str">
        <f t="shared" si="16"/>
        <v>Safe</v>
      </c>
      <c r="BH13" s="392" t="e">
        <f t="shared" si="17"/>
        <v>#DIV/0!</v>
      </c>
      <c r="BI13" s="392" t="e">
        <f t="shared" si="18"/>
        <v>#DIV/0!</v>
      </c>
      <c r="BJ13" s="396"/>
      <c r="BK13" s="396"/>
      <c r="BL13" s="392"/>
      <c r="BM13" s="392">
        <f t="shared" si="19"/>
        <v>0</v>
      </c>
      <c r="BN13" s="392" t="e">
        <f t="shared" si="20"/>
        <v>#DIV/0!</v>
      </c>
      <c r="BO13" s="392" t="e">
        <f t="shared" si="21"/>
        <v>#DIV/0!</v>
      </c>
      <c r="BP13" s="392"/>
      <c r="BQ13" s="392">
        <f t="shared" si="22"/>
        <v>0</v>
      </c>
      <c r="BR13" s="392">
        <f t="shared" si="23"/>
        <v>556.84313883776758</v>
      </c>
      <c r="BS13" s="392" t="str">
        <f t="shared" si="24"/>
        <v>Safe</v>
      </c>
      <c r="BT13" s="397" t="e">
        <f t="shared" si="25"/>
        <v>#DIV/0!</v>
      </c>
      <c r="BU13" s="397" t="e">
        <f t="shared" si="26"/>
        <v>#DIV/0!</v>
      </c>
    </row>
    <row r="14" spans="1:75" s="99" customFormat="1" ht="60" customHeight="1" x14ac:dyDescent="0.3">
      <c r="A14" s="93">
        <v>11</v>
      </c>
      <c r="B14" s="94">
        <v>72257</v>
      </c>
      <c r="C14" s="95" t="s">
        <v>12</v>
      </c>
      <c r="D14" s="95" t="s">
        <v>81</v>
      </c>
      <c r="E14" s="95">
        <v>40000</v>
      </c>
      <c r="F14" s="93">
        <v>0.56000000000000005</v>
      </c>
      <c r="G14" s="96">
        <v>0.59899999999999998</v>
      </c>
      <c r="H14" s="96">
        <v>0.47799999999999998</v>
      </c>
      <c r="I14" s="96">
        <v>0.39200000000000002</v>
      </c>
      <c r="J14" s="96">
        <v>0.28200000000000003</v>
      </c>
      <c r="K14" s="96">
        <v>0.17100000000000001</v>
      </c>
      <c r="L14" s="96">
        <v>0.13400000000000001</v>
      </c>
      <c r="M14" s="96">
        <v>0.09</v>
      </c>
      <c r="N14" s="96" t="str">
        <f t="shared" si="0"/>
        <v>0.599,0.478,0.392,0.282,0.171,0.134,0.09</v>
      </c>
      <c r="O14" s="96" t="s">
        <v>59</v>
      </c>
      <c r="P14" s="96"/>
      <c r="Q14" s="94">
        <f t="shared" si="1"/>
        <v>72257</v>
      </c>
      <c r="R14" s="95">
        <f t="shared" si="27"/>
        <v>257</v>
      </c>
      <c r="S14" s="96">
        <f t="shared" si="28"/>
        <v>0.20699999999999996</v>
      </c>
      <c r="T14" s="95">
        <f t="shared" si="29"/>
        <v>11</v>
      </c>
      <c r="U14" s="95">
        <f t="shared" si="30"/>
        <v>257</v>
      </c>
      <c r="V14" s="95">
        <f t="shared" si="31"/>
        <v>2357</v>
      </c>
      <c r="W14" s="97">
        <f t="shared" si="32"/>
        <v>0.16049999999999998</v>
      </c>
      <c r="X14" s="138">
        <f t="shared" si="33"/>
        <v>41.248499999999993</v>
      </c>
      <c r="Y14" s="96">
        <f t="shared" si="34"/>
        <v>486.12999999999994</v>
      </c>
      <c r="Z14" s="96">
        <f t="shared" si="35"/>
        <v>-118.16666004851032</v>
      </c>
      <c r="AA14" s="96"/>
      <c r="AB14" s="93">
        <v>0.35</v>
      </c>
      <c r="AC14" s="93">
        <v>0.35</v>
      </c>
      <c r="AD14" s="93">
        <v>0.35</v>
      </c>
      <c r="AE14" s="93" t="s">
        <v>60</v>
      </c>
      <c r="AF14" s="93">
        <f t="shared" si="2"/>
        <v>114.31</v>
      </c>
      <c r="AG14" s="93">
        <f t="shared" si="3"/>
        <v>139.70999999999998</v>
      </c>
      <c r="AH14" s="95" t="str">
        <f t="shared" si="36"/>
        <v>114.31 139.71</v>
      </c>
      <c r="AI14" s="93">
        <v>8</v>
      </c>
      <c r="AJ14" s="98">
        <f t="shared" si="4"/>
        <v>59.949999999999996</v>
      </c>
      <c r="AK14" s="98">
        <f t="shared" si="5"/>
        <v>73.27000000000001</v>
      </c>
      <c r="AL14" s="95" t="str">
        <f t="shared" si="6"/>
        <v>59.95 73.27</v>
      </c>
      <c r="AM14" s="95">
        <v>100</v>
      </c>
      <c r="AN14" s="95">
        <v>150</v>
      </c>
      <c r="AO14" s="98">
        <v>2385</v>
      </c>
      <c r="AP14" s="93">
        <v>138.80000000000001</v>
      </c>
      <c r="AQ14" s="93">
        <v>73.3</v>
      </c>
      <c r="AR14" s="93">
        <v>35</v>
      </c>
      <c r="AS14" s="96">
        <f t="shared" si="7"/>
        <v>1</v>
      </c>
      <c r="AT14" s="98">
        <f t="shared" si="8"/>
        <v>2385</v>
      </c>
      <c r="AU14" s="98">
        <f t="shared" si="9"/>
        <v>115.33431504240511</v>
      </c>
      <c r="AV14" s="98">
        <f t="shared" si="10"/>
        <v>62.105232500729862</v>
      </c>
      <c r="AW14" s="392">
        <v>2095.7399999999998</v>
      </c>
      <c r="AX14" s="392">
        <v>115.24156916189023</v>
      </c>
      <c r="AY14" s="392">
        <v>62.105232500729862</v>
      </c>
      <c r="AZ14" s="392"/>
      <c r="BA14" s="392">
        <f t="shared" si="11"/>
        <v>0</v>
      </c>
      <c r="BB14" s="392">
        <f t="shared" si="12"/>
        <v>269.09891488444816</v>
      </c>
      <c r="BC14" s="392" t="str">
        <f t="shared" si="13"/>
        <v>Safe</v>
      </c>
      <c r="BD14" s="392"/>
      <c r="BE14" s="392">
        <f t="shared" si="14"/>
        <v>0</v>
      </c>
      <c r="BF14" s="392">
        <f t="shared" si="15"/>
        <v>556.84313883776758</v>
      </c>
      <c r="BG14" s="392" t="str">
        <f t="shared" si="16"/>
        <v>Safe</v>
      </c>
      <c r="BH14" s="392" t="e">
        <f t="shared" si="17"/>
        <v>#DIV/0!</v>
      </c>
      <c r="BI14" s="392" t="e">
        <f t="shared" si="18"/>
        <v>#DIV/0!</v>
      </c>
      <c r="BJ14" s="396"/>
      <c r="BK14" s="396"/>
      <c r="BL14" s="392"/>
      <c r="BM14" s="392">
        <f t="shared" si="19"/>
        <v>0</v>
      </c>
      <c r="BN14" s="392">
        <f t="shared" si="20"/>
        <v>269.09891488444816</v>
      </c>
      <c r="BO14" s="392" t="str">
        <f t="shared" si="21"/>
        <v>Safe</v>
      </c>
      <c r="BP14" s="392"/>
      <c r="BQ14" s="392">
        <f t="shared" si="22"/>
        <v>0</v>
      </c>
      <c r="BR14" s="392">
        <f t="shared" si="23"/>
        <v>556.84313883776758</v>
      </c>
      <c r="BS14" s="392" t="str">
        <f t="shared" si="24"/>
        <v>Safe</v>
      </c>
      <c r="BT14" s="397" t="e">
        <f t="shared" si="25"/>
        <v>#DIV/0!</v>
      </c>
      <c r="BU14" s="397" t="e">
        <f t="shared" si="26"/>
        <v>#DIV/0!</v>
      </c>
    </row>
    <row r="15" spans="1:75" s="99" customFormat="1" ht="60" customHeight="1" x14ac:dyDescent="0.3">
      <c r="A15" s="93">
        <v>12</v>
      </c>
      <c r="B15" s="94">
        <v>72500</v>
      </c>
      <c r="C15" s="95" t="s">
        <v>84</v>
      </c>
      <c r="D15" s="95" t="s">
        <v>83</v>
      </c>
      <c r="E15" s="95">
        <v>40000</v>
      </c>
      <c r="F15" s="93">
        <v>0.56000000000000005</v>
      </c>
      <c r="G15" s="96">
        <v>0.755</v>
      </c>
      <c r="H15" s="96">
        <v>0.57099999999999995</v>
      </c>
      <c r="I15" s="96">
        <v>0.44500000000000001</v>
      </c>
      <c r="J15" s="96">
        <v>0.28200000000000003</v>
      </c>
      <c r="K15" s="96">
        <v>0.129</v>
      </c>
      <c r="L15" s="96">
        <v>9.5000000000000001E-2</v>
      </c>
      <c r="M15" s="96">
        <v>5.3999999999999999E-2</v>
      </c>
      <c r="N15" s="96" t="str">
        <f t="shared" si="0"/>
        <v>0.755,0.571,0.445,0.282,0.129,0.095,0.054</v>
      </c>
      <c r="O15" s="96" t="s">
        <v>59</v>
      </c>
      <c r="P15" s="96"/>
      <c r="Q15" s="94">
        <f t="shared" si="1"/>
        <v>72500</v>
      </c>
      <c r="R15" s="95">
        <f t="shared" si="27"/>
        <v>243</v>
      </c>
      <c r="S15" s="96">
        <f t="shared" si="28"/>
        <v>0.31</v>
      </c>
      <c r="T15" s="95">
        <f t="shared" si="29"/>
        <v>12</v>
      </c>
      <c r="U15" s="95">
        <f t="shared" si="30"/>
        <v>243</v>
      </c>
      <c r="V15" s="95">
        <f t="shared" si="31"/>
        <v>2600</v>
      </c>
      <c r="W15" s="97">
        <f t="shared" si="32"/>
        <v>0.25849999999999995</v>
      </c>
      <c r="X15" s="138">
        <f t="shared" si="33"/>
        <v>62.815499999999986</v>
      </c>
      <c r="Y15" s="96">
        <f t="shared" si="34"/>
        <v>548.94549999999992</v>
      </c>
      <c r="Z15" s="96">
        <f t="shared" si="35"/>
        <v>-117.65242792792822</v>
      </c>
      <c r="AA15" s="96"/>
      <c r="AB15" s="93">
        <v>0.35</v>
      </c>
      <c r="AC15" s="93">
        <v>0.35</v>
      </c>
      <c r="AD15" s="93">
        <v>0.35</v>
      </c>
      <c r="AE15" s="93" t="s">
        <v>60</v>
      </c>
      <c r="AF15" s="93">
        <f t="shared" si="2"/>
        <v>114.31</v>
      </c>
      <c r="AG15" s="93">
        <f t="shared" si="3"/>
        <v>139.70999999999998</v>
      </c>
      <c r="AH15" s="95" t="str">
        <f t="shared" si="36"/>
        <v>114.31 139.71</v>
      </c>
      <c r="AI15" s="93">
        <v>8</v>
      </c>
      <c r="AJ15" s="98">
        <f t="shared" si="4"/>
        <v>59.949999999999996</v>
      </c>
      <c r="AK15" s="98">
        <f t="shared" si="5"/>
        <v>73.27000000000001</v>
      </c>
      <c r="AL15" s="95" t="str">
        <f t="shared" si="6"/>
        <v>59.95 73.27</v>
      </c>
      <c r="AM15" s="95">
        <v>100</v>
      </c>
      <c r="AN15" s="95">
        <v>150</v>
      </c>
      <c r="AO15" s="98">
        <v>1705.4</v>
      </c>
      <c r="AP15" s="98">
        <v>126</v>
      </c>
      <c r="AQ15" s="98">
        <v>73.3</v>
      </c>
      <c r="AR15" s="93">
        <v>35</v>
      </c>
      <c r="AS15" s="96">
        <f t="shared" si="7"/>
        <v>1</v>
      </c>
      <c r="AT15" s="98">
        <f t="shared" si="8"/>
        <v>1705.4</v>
      </c>
      <c r="AU15" s="98">
        <f t="shared" si="9"/>
        <v>101.90668451025934</v>
      </c>
      <c r="AV15" s="98">
        <f t="shared" si="10"/>
        <v>62.105232500729862</v>
      </c>
      <c r="AW15" s="392">
        <v>2095.7399999999998</v>
      </c>
      <c r="AX15" s="392">
        <v>115.24156916189023</v>
      </c>
      <c r="AY15" s="392">
        <v>62.105232500729862</v>
      </c>
      <c r="AZ15" s="392"/>
      <c r="BA15" s="392">
        <f t="shared" si="11"/>
        <v>0</v>
      </c>
      <c r="BB15" s="392">
        <f t="shared" si="12"/>
        <v>269.09891488444816</v>
      </c>
      <c r="BC15" s="392" t="str">
        <f t="shared" si="13"/>
        <v>Safe</v>
      </c>
      <c r="BD15" s="392"/>
      <c r="BE15" s="392">
        <f t="shared" si="14"/>
        <v>0</v>
      </c>
      <c r="BF15" s="392">
        <f t="shared" si="15"/>
        <v>556.84313883776758</v>
      </c>
      <c r="BG15" s="392" t="str">
        <f t="shared" si="16"/>
        <v>Safe</v>
      </c>
      <c r="BH15" s="392" t="e">
        <f t="shared" si="17"/>
        <v>#DIV/0!</v>
      </c>
      <c r="BI15" s="392" t="e">
        <f t="shared" si="18"/>
        <v>#DIV/0!</v>
      </c>
      <c r="BJ15" s="396"/>
      <c r="BK15" s="396"/>
      <c r="BL15" s="392"/>
      <c r="BM15" s="392">
        <f t="shared" si="19"/>
        <v>0</v>
      </c>
      <c r="BN15" s="392">
        <f t="shared" si="20"/>
        <v>269.09891488444816</v>
      </c>
      <c r="BO15" s="392" t="str">
        <f t="shared" si="21"/>
        <v>Safe</v>
      </c>
      <c r="BP15" s="392"/>
      <c r="BQ15" s="392">
        <f t="shared" si="22"/>
        <v>0</v>
      </c>
      <c r="BR15" s="392">
        <f t="shared" si="23"/>
        <v>556.84313883776758</v>
      </c>
      <c r="BS15" s="392" t="str">
        <f t="shared" si="24"/>
        <v>Safe</v>
      </c>
      <c r="BT15" s="397" t="e">
        <f t="shared" si="25"/>
        <v>#DIV/0!</v>
      </c>
      <c r="BU15" s="397" t="e">
        <f t="shared" si="26"/>
        <v>#DIV/0!</v>
      </c>
    </row>
    <row r="16" spans="1:75" s="99" customFormat="1" ht="60" customHeight="1" x14ac:dyDescent="0.3">
      <c r="A16" s="93">
        <v>13</v>
      </c>
      <c r="B16" s="94">
        <v>72746</v>
      </c>
      <c r="C16" s="95" t="s">
        <v>12</v>
      </c>
      <c r="D16" s="95" t="s">
        <v>81</v>
      </c>
      <c r="E16" s="95">
        <v>40000</v>
      </c>
      <c r="F16" s="93">
        <v>0.56000000000000005</v>
      </c>
      <c r="G16" s="96">
        <v>0.52300000000000002</v>
      </c>
      <c r="H16" s="96">
        <v>0.39700000000000002</v>
      </c>
      <c r="I16" s="96">
        <v>0.315</v>
      </c>
      <c r="J16" s="96">
        <v>0.23400000000000001</v>
      </c>
      <c r="K16" s="96">
        <v>0.122</v>
      </c>
      <c r="L16" s="96">
        <v>9.1999999999999998E-2</v>
      </c>
      <c r="M16" s="96">
        <v>6.2E-2</v>
      </c>
      <c r="N16" s="96" t="str">
        <f t="shared" si="0"/>
        <v>0.523,0.397,0.315,0.234,0.122,0.092,0.062</v>
      </c>
      <c r="O16" s="96" t="s">
        <v>59</v>
      </c>
      <c r="P16" s="96"/>
      <c r="Q16" s="94">
        <f t="shared" si="1"/>
        <v>72746</v>
      </c>
      <c r="R16" s="95">
        <f t="shared" si="27"/>
        <v>246</v>
      </c>
      <c r="S16" s="96">
        <f t="shared" si="28"/>
        <v>0.20800000000000002</v>
      </c>
      <c r="T16" s="95">
        <f t="shared" si="29"/>
        <v>13</v>
      </c>
      <c r="U16" s="95">
        <f t="shared" si="30"/>
        <v>246</v>
      </c>
      <c r="V16" s="95">
        <f t="shared" si="31"/>
        <v>2846</v>
      </c>
      <c r="W16" s="97">
        <f t="shared" si="32"/>
        <v>0.25900000000000001</v>
      </c>
      <c r="X16" s="138">
        <f t="shared" si="33"/>
        <v>63.713999999999999</v>
      </c>
      <c r="Y16" s="96">
        <f t="shared" si="34"/>
        <v>612.65949999999998</v>
      </c>
      <c r="Z16" s="96">
        <f t="shared" si="35"/>
        <v>-117.00884726264758</v>
      </c>
      <c r="AA16" s="96"/>
      <c r="AB16" s="93">
        <v>0.35</v>
      </c>
      <c r="AC16" s="93">
        <v>0.35</v>
      </c>
      <c r="AD16" s="93">
        <v>0.35</v>
      </c>
      <c r="AE16" s="93" t="s">
        <v>60</v>
      </c>
      <c r="AF16" s="93">
        <f t="shared" si="2"/>
        <v>114.31</v>
      </c>
      <c r="AG16" s="93">
        <f t="shared" si="3"/>
        <v>139.70999999999998</v>
      </c>
      <c r="AH16" s="95" t="str">
        <f t="shared" si="36"/>
        <v>114.31 139.71</v>
      </c>
      <c r="AI16" s="93">
        <v>8</v>
      </c>
      <c r="AJ16" s="98">
        <f t="shared" si="4"/>
        <v>59.949999999999996</v>
      </c>
      <c r="AK16" s="98">
        <f t="shared" si="5"/>
        <v>73.27000000000001</v>
      </c>
      <c r="AL16" s="95" t="str">
        <f t="shared" si="6"/>
        <v>59.95 73.27</v>
      </c>
      <c r="AM16" s="95">
        <v>100</v>
      </c>
      <c r="AN16" s="95">
        <v>150</v>
      </c>
      <c r="AO16" s="98">
        <v>2395</v>
      </c>
      <c r="AP16" s="98">
        <v>139.5</v>
      </c>
      <c r="AQ16" s="98">
        <v>73.3</v>
      </c>
      <c r="AR16" s="93">
        <v>35</v>
      </c>
      <c r="AS16" s="96">
        <f t="shared" si="7"/>
        <v>1</v>
      </c>
      <c r="AT16" s="98">
        <f t="shared" si="8"/>
        <v>2395</v>
      </c>
      <c r="AU16" s="98">
        <f t="shared" si="9"/>
        <v>116.05489189841504</v>
      </c>
      <c r="AV16" s="98">
        <f t="shared" si="10"/>
        <v>62.105232500729862</v>
      </c>
      <c r="AW16" s="392">
        <v>2095.7399999999998</v>
      </c>
      <c r="AX16" s="392">
        <v>115.24156916189023</v>
      </c>
      <c r="AY16" s="392">
        <v>62.105232500729862</v>
      </c>
      <c r="AZ16" s="392"/>
      <c r="BA16" s="392">
        <f t="shared" si="11"/>
        <v>0</v>
      </c>
      <c r="BB16" s="392">
        <f t="shared" si="12"/>
        <v>269.09891488444816</v>
      </c>
      <c r="BC16" s="392" t="str">
        <f t="shared" si="13"/>
        <v>Safe</v>
      </c>
      <c r="BD16" s="392"/>
      <c r="BE16" s="392">
        <f t="shared" si="14"/>
        <v>0</v>
      </c>
      <c r="BF16" s="392">
        <f t="shared" si="15"/>
        <v>556.84313883776758</v>
      </c>
      <c r="BG16" s="392" t="str">
        <f t="shared" si="16"/>
        <v>Safe</v>
      </c>
      <c r="BH16" s="392" t="e">
        <f t="shared" si="17"/>
        <v>#DIV/0!</v>
      </c>
      <c r="BI16" s="392" t="e">
        <f t="shared" si="18"/>
        <v>#DIV/0!</v>
      </c>
      <c r="BJ16" s="396"/>
      <c r="BK16" s="396"/>
      <c r="BL16" s="392"/>
      <c r="BM16" s="392">
        <f t="shared" si="19"/>
        <v>0</v>
      </c>
      <c r="BN16" s="392">
        <f t="shared" si="20"/>
        <v>269.09891488444816</v>
      </c>
      <c r="BO16" s="392" t="str">
        <f t="shared" si="21"/>
        <v>Safe</v>
      </c>
      <c r="BP16" s="392"/>
      <c r="BQ16" s="392">
        <f t="shared" si="22"/>
        <v>0</v>
      </c>
      <c r="BR16" s="392">
        <f t="shared" si="23"/>
        <v>556.84313883776758</v>
      </c>
      <c r="BS16" s="392" t="str">
        <f t="shared" si="24"/>
        <v>Safe</v>
      </c>
      <c r="BT16" s="397" t="e">
        <f t="shared" si="25"/>
        <v>#DIV/0!</v>
      </c>
      <c r="BU16" s="397" t="e">
        <f t="shared" si="26"/>
        <v>#DIV/0!</v>
      </c>
    </row>
    <row r="17" spans="1:73" s="132" customFormat="1" ht="60" customHeight="1" x14ac:dyDescent="0.3">
      <c r="A17" s="126">
        <v>14</v>
      </c>
      <c r="B17" s="133">
        <v>73000</v>
      </c>
      <c r="C17" s="128" t="s">
        <v>84</v>
      </c>
      <c r="D17" s="128" t="s">
        <v>83</v>
      </c>
      <c r="E17" s="128">
        <v>40000</v>
      </c>
      <c r="F17" s="126">
        <v>0.56000000000000005</v>
      </c>
      <c r="G17" s="129">
        <v>0.66300000000000003</v>
      </c>
      <c r="H17" s="129">
        <v>0.48599999999999999</v>
      </c>
      <c r="I17" s="129">
        <v>0.36499999999999999</v>
      </c>
      <c r="J17" s="129">
        <v>0.23400000000000001</v>
      </c>
      <c r="K17" s="129">
        <v>0.11</v>
      </c>
      <c r="L17" s="129">
        <v>7.3999999999999996E-2</v>
      </c>
      <c r="M17" s="129">
        <v>5.1999999999999998E-2</v>
      </c>
      <c r="N17" s="129" t="str">
        <f t="shared" si="0"/>
        <v>0.663,0.486,0.365,0.234,0.11,0.074,0.052</v>
      </c>
      <c r="O17" s="129" t="s">
        <v>59</v>
      </c>
      <c r="P17" s="129"/>
      <c r="Q17" s="127">
        <f t="shared" si="1"/>
        <v>73000</v>
      </c>
      <c r="R17" s="128">
        <f t="shared" si="27"/>
        <v>254</v>
      </c>
      <c r="S17" s="129">
        <f t="shared" si="28"/>
        <v>0.29800000000000004</v>
      </c>
      <c r="T17" s="128">
        <f t="shared" si="29"/>
        <v>14</v>
      </c>
      <c r="U17" s="128">
        <f t="shared" si="30"/>
        <v>254</v>
      </c>
      <c r="V17" s="128">
        <f t="shared" si="31"/>
        <v>3100</v>
      </c>
      <c r="W17" s="130">
        <f t="shared" si="32"/>
        <v>0.253</v>
      </c>
      <c r="X17" s="139">
        <f t="shared" si="33"/>
        <v>64.262</v>
      </c>
      <c r="Y17" s="129">
        <f t="shared" si="34"/>
        <v>676.92149999999992</v>
      </c>
      <c r="Z17" s="129">
        <f t="shared" si="35"/>
        <v>-117.86833714483748</v>
      </c>
      <c r="AA17" s="129"/>
      <c r="AB17" s="125">
        <v>0.35</v>
      </c>
      <c r="AC17" s="125">
        <v>0.35</v>
      </c>
      <c r="AD17" s="125">
        <v>0.35</v>
      </c>
      <c r="AE17" s="126" t="s">
        <v>60</v>
      </c>
      <c r="AF17" s="126">
        <f t="shared" si="2"/>
        <v>114.31</v>
      </c>
      <c r="AG17" s="126">
        <f t="shared" si="3"/>
        <v>139.70999999999998</v>
      </c>
      <c r="AH17" s="128" t="str">
        <f t="shared" si="36"/>
        <v>114.31 139.71</v>
      </c>
      <c r="AI17" s="126">
        <v>8</v>
      </c>
      <c r="AJ17" s="131">
        <f t="shared" si="4"/>
        <v>59.949999999999996</v>
      </c>
      <c r="AK17" s="131">
        <f t="shared" si="5"/>
        <v>73.27000000000001</v>
      </c>
      <c r="AL17" s="128" t="str">
        <f t="shared" si="6"/>
        <v>59.95 73.27</v>
      </c>
      <c r="AM17" s="128">
        <v>100</v>
      </c>
      <c r="AN17" s="128">
        <v>150</v>
      </c>
      <c r="AO17" s="125">
        <v>2019.5</v>
      </c>
      <c r="AP17" s="125">
        <v>139.6</v>
      </c>
      <c r="AQ17" s="125">
        <v>73.3</v>
      </c>
      <c r="AR17" s="126">
        <v>35</v>
      </c>
      <c r="AS17" s="134">
        <f t="shared" si="7"/>
        <v>1</v>
      </c>
      <c r="AT17" s="131">
        <f t="shared" si="8"/>
        <v>2019.5</v>
      </c>
      <c r="AU17" s="131">
        <f t="shared" si="9"/>
        <v>116.15772035185222</v>
      </c>
      <c r="AV17" s="131">
        <f t="shared" si="10"/>
        <v>62.105232500729862</v>
      </c>
      <c r="AW17" s="392">
        <v>2095.7399999999998</v>
      </c>
      <c r="AX17" s="392">
        <v>115.24156916189023</v>
      </c>
      <c r="AY17" s="392">
        <v>62.105232500729862</v>
      </c>
      <c r="AZ17" s="392"/>
      <c r="BA17" s="392">
        <f t="shared" si="11"/>
        <v>0</v>
      </c>
      <c r="BB17" s="392">
        <f t="shared" si="12"/>
        <v>269.09891488444816</v>
      </c>
      <c r="BC17" s="392" t="str">
        <f t="shared" si="13"/>
        <v>Safe</v>
      </c>
      <c r="BD17" s="392"/>
      <c r="BE17" s="392">
        <f t="shared" si="14"/>
        <v>0</v>
      </c>
      <c r="BF17" s="392">
        <f t="shared" si="15"/>
        <v>556.84313883776758</v>
      </c>
      <c r="BG17" s="392" t="str">
        <f t="shared" si="16"/>
        <v>Safe</v>
      </c>
      <c r="BH17" s="392" t="e">
        <f t="shared" si="17"/>
        <v>#DIV/0!</v>
      </c>
      <c r="BI17" s="392" t="e">
        <f t="shared" si="18"/>
        <v>#DIV/0!</v>
      </c>
      <c r="BJ17" s="396"/>
      <c r="BK17" s="396"/>
      <c r="BL17" s="392"/>
      <c r="BM17" s="392">
        <f t="shared" si="19"/>
        <v>0</v>
      </c>
      <c r="BN17" s="392">
        <f t="shared" si="20"/>
        <v>269.09891488444816</v>
      </c>
      <c r="BO17" s="392" t="str">
        <f t="shared" si="21"/>
        <v>Safe</v>
      </c>
      <c r="BP17" s="392"/>
      <c r="BQ17" s="392">
        <f t="shared" si="22"/>
        <v>0</v>
      </c>
      <c r="BR17" s="392">
        <f t="shared" si="23"/>
        <v>556.84313883776758</v>
      </c>
      <c r="BS17" s="392" t="str">
        <f t="shared" si="24"/>
        <v>Safe</v>
      </c>
      <c r="BT17" s="397" t="e">
        <f t="shared" si="25"/>
        <v>#DIV/0!</v>
      </c>
      <c r="BU17" s="397" t="e">
        <f t="shared" si="26"/>
        <v>#DIV/0!</v>
      </c>
    </row>
    <row r="18" spans="1:73" s="99" customFormat="1" ht="60" customHeight="1" x14ac:dyDescent="0.3">
      <c r="A18" s="93">
        <v>15</v>
      </c>
      <c r="B18" s="100">
        <v>73274</v>
      </c>
      <c r="C18" s="95" t="s">
        <v>12</v>
      </c>
      <c r="D18" s="95" t="s">
        <v>81</v>
      </c>
      <c r="E18" s="95">
        <v>40000</v>
      </c>
      <c r="F18" s="93">
        <v>0.56000000000000005</v>
      </c>
      <c r="G18" s="103">
        <v>0.89800000000000002</v>
      </c>
      <c r="H18" s="103">
        <v>0.58599999999999997</v>
      </c>
      <c r="I18" s="103">
        <v>0.44700000000000001</v>
      </c>
      <c r="J18" s="103">
        <v>0.28299999999999997</v>
      </c>
      <c r="K18" s="103">
        <v>0.11800000000000001</v>
      </c>
      <c r="L18" s="103">
        <v>7.6999999999999999E-2</v>
      </c>
      <c r="M18" s="103">
        <v>4.8000000000000001E-2</v>
      </c>
      <c r="N18" s="96" t="str">
        <f t="shared" si="0"/>
        <v>0.898,0.586,0.447,0.283,0.118,0.077,0.048</v>
      </c>
      <c r="O18" s="96" t="s">
        <v>59</v>
      </c>
      <c r="P18" s="96"/>
      <c r="Q18" s="94">
        <f t="shared" si="1"/>
        <v>73274</v>
      </c>
      <c r="R18" s="95">
        <f t="shared" si="27"/>
        <v>274</v>
      </c>
      <c r="S18" s="96">
        <f t="shared" si="28"/>
        <v>0.45100000000000001</v>
      </c>
      <c r="T18" s="95">
        <f t="shared" si="29"/>
        <v>15</v>
      </c>
      <c r="U18" s="95">
        <f t="shared" si="30"/>
        <v>274</v>
      </c>
      <c r="V18" s="95">
        <f t="shared" si="31"/>
        <v>3374</v>
      </c>
      <c r="W18" s="97">
        <f t="shared" si="32"/>
        <v>0.37450000000000006</v>
      </c>
      <c r="X18" s="138">
        <f t="shared" si="33"/>
        <v>102.61300000000001</v>
      </c>
      <c r="Y18" s="96">
        <f t="shared" si="34"/>
        <v>779.53449999999998</v>
      </c>
      <c r="Z18" s="96">
        <f t="shared" si="35"/>
        <v>-85.50450339570375</v>
      </c>
      <c r="AA18" s="96"/>
      <c r="AB18" s="102">
        <v>0.35</v>
      </c>
      <c r="AC18" s="102">
        <v>0.35</v>
      </c>
      <c r="AD18" s="102">
        <v>0.35</v>
      </c>
      <c r="AE18" s="93" t="s">
        <v>60</v>
      </c>
      <c r="AF18" s="93">
        <f t="shared" si="2"/>
        <v>114.31</v>
      </c>
      <c r="AG18" s="93">
        <f t="shared" si="3"/>
        <v>139.70999999999998</v>
      </c>
      <c r="AH18" s="95" t="str">
        <f t="shared" si="36"/>
        <v>114.31 139.71</v>
      </c>
      <c r="AI18" s="93">
        <v>8</v>
      </c>
      <c r="AJ18" s="98">
        <f t="shared" si="4"/>
        <v>59.949999999999996</v>
      </c>
      <c r="AK18" s="98">
        <f t="shared" si="5"/>
        <v>73.27000000000001</v>
      </c>
      <c r="AL18" s="95" t="str">
        <f t="shared" si="6"/>
        <v>59.95 73.27</v>
      </c>
      <c r="AM18" s="95">
        <v>100</v>
      </c>
      <c r="AN18" s="95">
        <v>150</v>
      </c>
      <c r="AO18" s="104">
        <v>1122.0999999999999</v>
      </c>
      <c r="AP18" s="102">
        <v>114.4</v>
      </c>
      <c r="AQ18" s="102">
        <v>73.3</v>
      </c>
      <c r="AR18" s="93">
        <v>35</v>
      </c>
      <c r="AS18" s="103">
        <f t="shared" si="7"/>
        <v>1</v>
      </c>
      <c r="AT18" s="98">
        <f t="shared" si="8"/>
        <v>1122.0999999999999</v>
      </c>
      <c r="AU18" s="98">
        <f t="shared" si="9"/>
        <v>89.287453363300557</v>
      </c>
      <c r="AV18" s="98">
        <f t="shared" si="10"/>
        <v>62.105232500729862</v>
      </c>
      <c r="AW18" s="295">
        <v>1116.0999999999999</v>
      </c>
      <c r="AX18" s="295">
        <v>134.88798814900306</v>
      </c>
      <c r="AY18" s="295">
        <v>62.105232500729862</v>
      </c>
      <c r="AZ18" s="298">
        <v>3.7560000000000002E-4</v>
      </c>
      <c r="BA18" s="298">
        <f>AZ18*10^6</f>
        <v>375.6</v>
      </c>
      <c r="BB18" s="295">
        <f t="shared" si="12"/>
        <v>309.01878019331394</v>
      </c>
      <c r="BC18" s="295" t="str">
        <f t="shared" si="13"/>
        <v>Unsafe</v>
      </c>
      <c r="BD18" s="298">
        <v>6.2009999999999995E-4</v>
      </c>
      <c r="BE18" s="295">
        <f t="shared" si="14"/>
        <v>620.09999999999991</v>
      </c>
      <c r="BF18" s="295">
        <f t="shared" si="15"/>
        <v>556.84313883776758</v>
      </c>
      <c r="BG18" s="295" t="str">
        <f t="shared" si="16"/>
        <v>Unsafe</v>
      </c>
      <c r="BH18" s="295">
        <f t="shared" si="17"/>
        <v>3.7449724418513388</v>
      </c>
      <c r="BI18" s="295">
        <f t="shared" si="18"/>
        <v>4.9117399052599087</v>
      </c>
      <c r="BJ18" s="393">
        <v>8</v>
      </c>
      <c r="BK18" s="393">
        <v>30</v>
      </c>
      <c r="BL18" s="298">
        <v>2.9589999999999998E-4</v>
      </c>
      <c r="BM18" s="295">
        <f t="shared" si="19"/>
        <v>295.89999999999998</v>
      </c>
      <c r="BN18" s="295">
        <f t="shared" si="20"/>
        <v>309.01878019331394</v>
      </c>
      <c r="BO18" s="295" t="str">
        <f t="shared" si="21"/>
        <v>Safe</v>
      </c>
      <c r="BP18" s="298">
        <v>4.7790000000000002E-4</v>
      </c>
      <c r="BQ18" s="295">
        <f t="shared" si="22"/>
        <v>477.90000000000003</v>
      </c>
      <c r="BR18" s="295">
        <f t="shared" si="23"/>
        <v>556.84313883776758</v>
      </c>
      <c r="BS18" s="295" t="str">
        <f t="shared" si="24"/>
        <v>Safe</v>
      </c>
      <c r="BT18" s="295">
        <f t="shared" si="25"/>
        <v>9.4705942813421267</v>
      </c>
      <c r="BU18" s="295">
        <f t="shared" si="26"/>
        <v>15.999588661441093</v>
      </c>
    </row>
    <row r="19" spans="1:73" s="99" customFormat="1" ht="60" customHeight="1" x14ac:dyDescent="0.3">
      <c r="A19" s="93">
        <v>16</v>
      </c>
      <c r="B19" s="100">
        <v>73495</v>
      </c>
      <c r="C19" s="95" t="s">
        <v>84</v>
      </c>
      <c r="D19" s="95" t="s">
        <v>83</v>
      </c>
      <c r="E19" s="95">
        <v>40000</v>
      </c>
      <c r="F19" s="93">
        <v>0.56000000000000005</v>
      </c>
      <c r="G19" s="103">
        <v>0.56799999999999995</v>
      </c>
      <c r="H19" s="103">
        <v>0.443</v>
      </c>
      <c r="I19" s="103">
        <v>0.36399999999999999</v>
      </c>
      <c r="J19" s="103">
        <v>0.25700000000000001</v>
      </c>
      <c r="K19" s="103">
        <v>0.14100000000000001</v>
      </c>
      <c r="L19" s="103">
        <v>0.10299999999999999</v>
      </c>
      <c r="M19" s="103">
        <v>6.7000000000000004E-2</v>
      </c>
      <c r="N19" s="96" t="str">
        <f t="shared" si="0"/>
        <v>0.568,0.443,0.364,0.257,0.141,0.103,0.067</v>
      </c>
      <c r="O19" s="96" t="s">
        <v>59</v>
      </c>
      <c r="P19" s="96"/>
      <c r="Q19" s="94">
        <f t="shared" si="1"/>
        <v>73495</v>
      </c>
      <c r="R19" s="95">
        <f t="shared" si="27"/>
        <v>221</v>
      </c>
      <c r="S19" s="96">
        <f t="shared" si="28"/>
        <v>0.20399999999999996</v>
      </c>
      <c r="T19" s="95">
        <f t="shared" si="29"/>
        <v>16</v>
      </c>
      <c r="U19" s="95">
        <f t="shared" si="30"/>
        <v>221</v>
      </c>
      <c r="V19" s="95">
        <f t="shared" si="31"/>
        <v>3595</v>
      </c>
      <c r="W19" s="97">
        <f t="shared" si="32"/>
        <v>0.32750000000000001</v>
      </c>
      <c r="X19" s="138">
        <f t="shared" si="33"/>
        <v>72.377499999999998</v>
      </c>
      <c r="Y19" s="96">
        <f t="shared" si="34"/>
        <v>851.91200000000003</v>
      </c>
      <c r="Z19" s="96">
        <f t="shared" si="35"/>
        <v>-69.787827269577519</v>
      </c>
      <c r="AA19" s="96"/>
      <c r="AB19" s="102">
        <v>0.35</v>
      </c>
      <c r="AC19" s="102">
        <v>0.35</v>
      </c>
      <c r="AD19" s="102">
        <v>0.35</v>
      </c>
      <c r="AE19" s="93" t="s">
        <v>60</v>
      </c>
      <c r="AF19" s="93">
        <f t="shared" si="2"/>
        <v>114.31</v>
      </c>
      <c r="AG19" s="93">
        <f t="shared" si="3"/>
        <v>139.70999999999998</v>
      </c>
      <c r="AH19" s="95" t="str">
        <f t="shared" si="36"/>
        <v>114.31 139.71</v>
      </c>
      <c r="AI19" s="93">
        <v>8</v>
      </c>
      <c r="AJ19" s="98">
        <f t="shared" si="4"/>
        <v>59.949999999999996</v>
      </c>
      <c r="AK19" s="98">
        <f t="shared" si="5"/>
        <v>73.27000000000001</v>
      </c>
      <c r="AL19" s="95" t="str">
        <f t="shared" si="6"/>
        <v>59.95 73.27</v>
      </c>
      <c r="AM19" s="95">
        <v>100</v>
      </c>
      <c r="AN19" s="95">
        <v>150</v>
      </c>
      <c r="AO19" s="104">
        <v>2375.1</v>
      </c>
      <c r="AP19" s="102">
        <v>138.6</v>
      </c>
      <c r="AQ19" s="102">
        <v>73.3</v>
      </c>
      <c r="AR19" s="93">
        <v>35</v>
      </c>
      <c r="AS19" s="103">
        <f t="shared" si="7"/>
        <v>1</v>
      </c>
      <c r="AT19" s="98">
        <f t="shared" si="8"/>
        <v>2375.1</v>
      </c>
      <c r="AU19" s="98">
        <f t="shared" si="9"/>
        <v>115.12818514596179</v>
      </c>
      <c r="AV19" s="98">
        <f t="shared" si="10"/>
        <v>62.105232500729862</v>
      </c>
      <c r="AW19" s="296">
        <v>1116.0999999999999</v>
      </c>
      <c r="AX19" s="296">
        <v>134.88798814900306</v>
      </c>
      <c r="AY19" s="296">
        <v>62.105232500729862</v>
      </c>
      <c r="AZ19" s="296"/>
      <c r="BA19" s="296">
        <f t="shared" si="11"/>
        <v>0</v>
      </c>
      <c r="BB19" s="296">
        <f t="shared" si="12"/>
        <v>309.01878019331394</v>
      </c>
      <c r="BC19" s="296" t="str">
        <f t="shared" si="13"/>
        <v>Safe</v>
      </c>
      <c r="BD19" s="296"/>
      <c r="BE19" s="296">
        <f t="shared" si="14"/>
        <v>0</v>
      </c>
      <c r="BF19" s="296">
        <f t="shared" si="15"/>
        <v>556.84313883776758</v>
      </c>
      <c r="BG19" s="296" t="str">
        <f t="shared" si="16"/>
        <v>Safe</v>
      </c>
      <c r="BH19" s="296" t="e">
        <f t="shared" si="17"/>
        <v>#DIV/0!</v>
      </c>
      <c r="BI19" s="296" t="e">
        <f t="shared" si="18"/>
        <v>#DIV/0!</v>
      </c>
      <c r="BJ19" s="394"/>
      <c r="BK19" s="394"/>
      <c r="BL19" s="296"/>
      <c r="BM19" s="296">
        <f t="shared" si="19"/>
        <v>0</v>
      </c>
      <c r="BN19" s="296">
        <f t="shared" si="20"/>
        <v>309.01878019331394</v>
      </c>
      <c r="BO19" s="296" t="str">
        <f t="shared" si="21"/>
        <v>Safe</v>
      </c>
      <c r="BP19" s="296"/>
      <c r="BQ19" s="296">
        <f t="shared" si="22"/>
        <v>0</v>
      </c>
      <c r="BR19" s="296">
        <f t="shared" si="23"/>
        <v>556.84313883776758</v>
      </c>
      <c r="BS19" s="296" t="str">
        <f t="shared" si="24"/>
        <v>Safe</v>
      </c>
      <c r="BT19" s="296" t="e">
        <f t="shared" si="25"/>
        <v>#DIV/0!</v>
      </c>
      <c r="BU19" s="296" t="e">
        <f t="shared" si="26"/>
        <v>#DIV/0!</v>
      </c>
    </row>
    <row r="20" spans="1:73" s="99" customFormat="1" ht="60" customHeight="1" x14ac:dyDescent="0.3">
      <c r="A20" s="93">
        <v>17</v>
      </c>
      <c r="B20" s="100">
        <v>73706</v>
      </c>
      <c r="C20" s="95" t="s">
        <v>12</v>
      </c>
      <c r="D20" s="95" t="s">
        <v>81</v>
      </c>
      <c r="E20" s="95">
        <v>40000</v>
      </c>
      <c r="F20" s="93">
        <v>0.56000000000000005</v>
      </c>
      <c r="G20" s="103">
        <v>1.0459999999999998</v>
      </c>
      <c r="H20" s="103">
        <v>0.746</v>
      </c>
      <c r="I20" s="103">
        <v>0.56799999999999995</v>
      </c>
      <c r="J20" s="103">
        <v>0.374</v>
      </c>
      <c r="K20" s="103">
        <v>0.17299999999999999</v>
      </c>
      <c r="L20" s="103">
        <v>0.12</v>
      </c>
      <c r="M20" s="103">
        <v>7.5999999999999998E-2</v>
      </c>
      <c r="N20" s="96" t="str">
        <f t="shared" si="0"/>
        <v>1.046,0.746,0.568,0.374,0.173,0.12,0.076</v>
      </c>
      <c r="O20" s="96" t="s">
        <v>59</v>
      </c>
      <c r="P20" s="96"/>
      <c r="Q20" s="94">
        <f t="shared" si="1"/>
        <v>73706</v>
      </c>
      <c r="R20" s="95">
        <f t="shared" si="27"/>
        <v>211</v>
      </c>
      <c r="S20" s="96">
        <f t="shared" si="28"/>
        <v>0.47799999999999987</v>
      </c>
      <c r="T20" s="95">
        <f t="shared" si="29"/>
        <v>17</v>
      </c>
      <c r="U20" s="95">
        <f t="shared" si="30"/>
        <v>211</v>
      </c>
      <c r="V20" s="95">
        <f t="shared" si="31"/>
        <v>3806</v>
      </c>
      <c r="W20" s="97">
        <f t="shared" si="32"/>
        <v>0.34099999999999991</v>
      </c>
      <c r="X20" s="138">
        <f t="shared" si="33"/>
        <v>71.950999999999979</v>
      </c>
      <c r="Y20" s="96">
        <f t="shared" si="34"/>
        <v>923.86300000000006</v>
      </c>
      <c r="Z20" s="96">
        <f t="shared" si="35"/>
        <v>-51.933812959113197</v>
      </c>
      <c r="AA20" s="96"/>
      <c r="AB20" s="102">
        <v>0.35</v>
      </c>
      <c r="AC20" s="102">
        <v>0.35</v>
      </c>
      <c r="AD20" s="102">
        <v>0.35</v>
      </c>
      <c r="AE20" s="93" t="s">
        <v>60</v>
      </c>
      <c r="AF20" s="93">
        <f t="shared" si="2"/>
        <v>156.14999999999998</v>
      </c>
      <c r="AG20" s="93">
        <f t="shared" si="3"/>
        <v>190.84</v>
      </c>
      <c r="AH20" s="95" t="str">
        <f t="shared" si="36"/>
        <v>156.15 190.84</v>
      </c>
      <c r="AI20" s="93">
        <v>8</v>
      </c>
      <c r="AJ20" s="98">
        <f t="shared" si="4"/>
        <v>59.949999999999996</v>
      </c>
      <c r="AK20" s="98">
        <f t="shared" si="5"/>
        <v>73.27000000000001</v>
      </c>
      <c r="AL20" s="95" t="str">
        <f t="shared" si="6"/>
        <v>59.95 73.27</v>
      </c>
      <c r="AM20" s="95">
        <v>150</v>
      </c>
      <c r="AN20" s="95">
        <v>300</v>
      </c>
      <c r="AO20" s="104">
        <v>705</v>
      </c>
      <c r="AP20" s="102">
        <v>157.9</v>
      </c>
      <c r="AQ20" s="102">
        <v>73.2</v>
      </c>
      <c r="AR20" s="93">
        <v>35</v>
      </c>
      <c r="AS20" s="103">
        <f t="shared" si="7"/>
        <v>1</v>
      </c>
      <c r="AT20" s="98">
        <f t="shared" si="8"/>
        <v>705</v>
      </c>
      <c r="AU20" s="98">
        <f t="shared" si="9"/>
        <v>134.53498536619409</v>
      </c>
      <c r="AV20" s="98">
        <f t="shared" si="10"/>
        <v>62.009767476248619</v>
      </c>
      <c r="AW20" s="296">
        <v>1116.0999999999999</v>
      </c>
      <c r="AX20" s="296">
        <v>134.88798814900306</v>
      </c>
      <c r="AY20" s="296">
        <v>62.105232500729862</v>
      </c>
      <c r="AZ20" s="296"/>
      <c r="BA20" s="296">
        <f t="shared" ref="BA20:BA36" si="37">AZ21*10^6</f>
        <v>0</v>
      </c>
      <c r="BB20" s="296" t="e">
        <f>(1/($BJ$20*10^6/(0.711*10^-4*(1/AW20)^0.854))^(1/3.89))*10^6</f>
        <v>#DIV/0!</v>
      </c>
      <c r="BC20" s="296" t="e">
        <f t="shared" ref="BC20:BC36" si="38">IF(BA20&lt;BB20,"Safe","Unsafe")</f>
        <v>#DIV/0!</v>
      </c>
      <c r="BD20" s="296"/>
      <c r="BE20" s="296">
        <f t="shared" ref="BE20:BE36" si="39">BD20*10^6</f>
        <v>0</v>
      </c>
      <c r="BF20" s="296">
        <f t="shared" si="15"/>
        <v>556.84313883776758</v>
      </c>
      <c r="BG20" s="296" t="str">
        <f t="shared" ref="BG20:BG36" si="40">IF(BE20&lt;BF20,"Safe","Unsafe")</f>
        <v>Safe</v>
      </c>
      <c r="BH20" s="296" t="e">
        <f>(0.711*10^-4*(1/AZ20)^3.89*(1/AW20)^0.854)/10^6</f>
        <v>#DIV/0!</v>
      </c>
      <c r="BI20" s="296" t="e">
        <f t="shared" ref="BI20:BI36" si="41">(1.41*10^-8*(1/BD20)^4.5337)/10^6</f>
        <v>#DIV/0!</v>
      </c>
      <c r="BJ20" s="394"/>
      <c r="BK20" s="394"/>
      <c r="BL20" s="296"/>
      <c r="BM20" s="296">
        <f t="shared" ref="BM20:BM36" si="42">BL20*10^6</f>
        <v>0</v>
      </c>
      <c r="BN20" s="296" t="e">
        <f t="shared" ref="BN20:BN36" si="43">BB20</f>
        <v>#DIV/0!</v>
      </c>
      <c r="BO20" s="296" t="e">
        <f t="shared" ref="BO20:BO36" si="44">IF(BM20&lt;BN20,"Safe","Unsafe")</f>
        <v>#DIV/0!</v>
      </c>
      <c r="BP20" s="296"/>
      <c r="BQ20" s="296">
        <f t="shared" ref="BQ20:BQ36" si="45">BP20*10^6</f>
        <v>0</v>
      </c>
      <c r="BR20" s="296">
        <f t="shared" ref="BR20:BR36" si="46">BF20</f>
        <v>556.84313883776758</v>
      </c>
      <c r="BS20" s="296" t="str">
        <f t="shared" ref="BS20:BS36" si="47">IF(BQ20&lt;BR20,"Safe","Unsafe")</f>
        <v>Safe</v>
      </c>
      <c r="BT20" s="296" t="e">
        <f>(0.711*10^-4*(1/BL20)^3.89*(1/AW20)^0.854)/10^6</f>
        <v>#DIV/0!</v>
      </c>
      <c r="BU20" s="296" t="e">
        <f t="shared" ref="BU20:BU36" si="48">(1.41*10^-8*(1/BP20)^4.5337)/10^6</f>
        <v>#DIV/0!</v>
      </c>
    </row>
    <row r="21" spans="1:73" s="99" customFormat="1" ht="60" customHeight="1" x14ac:dyDescent="0.3">
      <c r="A21" s="93">
        <v>18</v>
      </c>
      <c r="B21" s="100">
        <v>73952</v>
      </c>
      <c r="C21" s="95" t="s">
        <v>84</v>
      </c>
      <c r="D21" s="95" t="s">
        <v>83</v>
      </c>
      <c r="E21" s="95">
        <v>40000</v>
      </c>
      <c r="F21" s="93">
        <v>0.56000000000000005</v>
      </c>
      <c r="G21" s="96">
        <v>0.51900000000000002</v>
      </c>
      <c r="H21" s="96">
        <v>0.39400000000000002</v>
      </c>
      <c r="I21" s="96">
        <v>0.32400000000000001</v>
      </c>
      <c r="J21" s="96">
        <v>0.24099999999999999</v>
      </c>
      <c r="K21" s="96">
        <v>0.13900000000000001</v>
      </c>
      <c r="L21" s="96">
        <v>0.1</v>
      </c>
      <c r="M21" s="96">
        <v>6.9000000000000006E-2</v>
      </c>
      <c r="N21" s="96" t="str">
        <f t="shared" si="0"/>
        <v>0.519,0.394,0.324,0.241,0.139,0.1,0.069</v>
      </c>
      <c r="O21" s="96" t="s">
        <v>59</v>
      </c>
      <c r="P21" s="96"/>
      <c r="Q21" s="94">
        <f t="shared" si="1"/>
        <v>73952</v>
      </c>
      <c r="R21" s="95">
        <f t="shared" si="27"/>
        <v>246</v>
      </c>
      <c r="S21" s="96">
        <f t="shared" si="28"/>
        <v>0.19500000000000001</v>
      </c>
      <c r="T21" s="95">
        <f t="shared" si="29"/>
        <v>18</v>
      </c>
      <c r="U21" s="95">
        <f t="shared" si="30"/>
        <v>246</v>
      </c>
      <c r="V21" s="95">
        <f t="shared" si="31"/>
        <v>4052</v>
      </c>
      <c r="W21" s="97">
        <f t="shared" si="32"/>
        <v>0.33649999999999991</v>
      </c>
      <c r="X21" s="138">
        <f t="shared" si="33"/>
        <v>82.778999999999982</v>
      </c>
      <c r="Y21" s="96">
        <f t="shared" si="34"/>
        <v>1006.6420000000001</v>
      </c>
      <c r="Z21" s="96">
        <f t="shared" si="35"/>
        <v>-32.225232293832505</v>
      </c>
      <c r="AA21" s="96"/>
      <c r="AB21" s="102">
        <v>0.35</v>
      </c>
      <c r="AC21" s="102">
        <v>0.35</v>
      </c>
      <c r="AD21" s="102">
        <v>0.35</v>
      </c>
      <c r="AE21" s="93" t="s">
        <v>60</v>
      </c>
      <c r="AF21" s="93">
        <f t="shared" si="2"/>
        <v>156.14999999999998</v>
      </c>
      <c r="AG21" s="93">
        <f t="shared" si="3"/>
        <v>190.84</v>
      </c>
      <c r="AH21" s="95" t="str">
        <f t="shared" si="36"/>
        <v>156.15 190.84</v>
      </c>
      <c r="AI21" s="93">
        <v>8</v>
      </c>
      <c r="AJ21" s="98">
        <f t="shared" si="4"/>
        <v>59.949999999999996</v>
      </c>
      <c r="AK21" s="98">
        <f t="shared" si="5"/>
        <v>73.27000000000001</v>
      </c>
      <c r="AL21" s="95" t="str">
        <f t="shared" si="6"/>
        <v>59.95 73.27</v>
      </c>
      <c r="AM21" s="95">
        <v>150</v>
      </c>
      <c r="AN21" s="95">
        <v>300</v>
      </c>
      <c r="AO21" s="104">
        <v>2250.4</v>
      </c>
      <c r="AP21" s="102">
        <v>190.2</v>
      </c>
      <c r="AQ21" s="102">
        <v>73.3</v>
      </c>
      <c r="AR21" s="93">
        <v>35</v>
      </c>
      <c r="AS21" s="103">
        <f t="shared" si="7"/>
        <v>1</v>
      </c>
      <c r="AT21" s="98">
        <f t="shared" si="8"/>
        <v>2250.4</v>
      </c>
      <c r="AU21" s="98">
        <f t="shared" si="9"/>
        <v>165.12391188820945</v>
      </c>
      <c r="AV21" s="98">
        <f t="shared" si="10"/>
        <v>62.105232500729862</v>
      </c>
      <c r="AW21" s="296">
        <v>1116.0999999999999</v>
      </c>
      <c r="AX21" s="296">
        <v>134.88798814900306</v>
      </c>
      <c r="AY21" s="296">
        <v>62.105232500729862</v>
      </c>
      <c r="AZ21" s="296"/>
      <c r="BA21" s="296">
        <f t="shared" si="37"/>
        <v>0</v>
      </c>
      <c r="BB21" s="296">
        <f t="shared" ref="BB21:BB36" si="49">(1/($BJ$4*10^6/(0.711*10^-4*(1/AW22)^0.854))^(1/3.89))*10^6</f>
        <v>309.01878019331394</v>
      </c>
      <c r="BC21" s="296" t="str">
        <f t="shared" si="38"/>
        <v>Safe</v>
      </c>
      <c r="BD21" s="296"/>
      <c r="BE21" s="296">
        <f t="shared" si="39"/>
        <v>0</v>
      </c>
      <c r="BF21" s="296">
        <f t="shared" si="15"/>
        <v>556.84313883776758</v>
      </c>
      <c r="BG21" s="296" t="str">
        <f t="shared" si="40"/>
        <v>Safe</v>
      </c>
      <c r="BH21" s="296" t="e">
        <f t="shared" ref="BH21:BH36" si="50">(0.711*10^-4*(1/AZ22)^3.89*(1/AW22)^0.854)/10^6</f>
        <v>#DIV/0!</v>
      </c>
      <c r="BI21" s="296" t="e">
        <f t="shared" si="41"/>
        <v>#DIV/0!</v>
      </c>
      <c r="BJ21" s="394"/>
      <c r="BK21" s="394"/>
      <c r="BL21" s="296"/>
      <c r="BM21" s="296">
        <f t="shared" si="42"/>
        <v>0</v>
      </c>
      <c r="BN21" s="296">
        <f t="shared" si="43"/>
        <v>309.01878019331394</v>
      </c>
      <c r="BO21" s="296" t="str">
        <f t="shared" si="44"/>
        <v>Safe</v>
      </c>
      <c r="BP21" s="296"/>
      <c r="BQ21" s="296">
        <f t="shared" si="45"/>
        <v>0</v>
      </c>
      <c r="BR21" s="296">
        <f t="shared" si="46"/>
        <v>556.84313883776758</v>
      </c>
      <c r="BS21" s="296" t="str">
        <f t="shared" si="47"/>
        <v>Safe</v>
      </c>
      <c r="BT21" s="296" t="e">
        <f t="shared" ref="BT21:BT36" si="51">(0.711*10^-4*(1/BL21)^3.89*(1/AW22)^0.854)/10^6</f>
        <v>#DIV/0!</v>
      </c>
      <c r="BU21" s="296" t="e">
        <f t="shared" si="48"/>
        <v>#DIV/0!</v>
      </c>
    </row>
    <row r="22" spans="1:73" s="99" customFormat="1" ht="60" customHeight="1" x14ac:dyDescent="0.3">
      <c r="A22" s="93">
        <v>19</v>
      </c>
      <c r="B22" s="100">
        <v>74268</v>
      </c>
      <c r="C22" s="95" t="s">
        <v>12</v>
      </c>
      <c r="D22" s="95" t="s">
        <v>81</v>
      </c>
      <c r="E22" s="95">
        <v>40000</v>
      </c>
      <c r="F22" s="93">
        <v>0.56000000000000005</v>
      </c>
      <c r="G22" s="103">
        <v>0.74099999999999999</v>
      </c>
      <c r="H22" s="103">
        <v>0.52100000000000002</v>
      </c>
      <c r="I22" s="103">
        <v>0.38900000000000001</v>
      </c>
      <c r="J22" s="103">
        <v>0.25600000000000001</v>
      </c>
      <c r="K22" s="103">
        <v>0.127</v>
      </c>
      <c r="L22" s="103">
        <v>9.2999999999999999E-2</v>
      </c>
      <c r="M22" s="103">
        <v>5.7000000000000002E-2</v>
      </c>
      <c r="N22" s="96" t="str">
        <f t="shared" si="0"/>
        <v>0.741,0.521,0.389,0.256,0.127,0.093,0.057</v>
      </c>
      <c r="O22" s="96" t="s">
        <v>59</v>
      </c>
      <c r="P22" s="96"/>
      <c r="Q22" s="94">
        <f t="shared" si="1"/>
        <v>74268</v>
      </c>
      <c r="R22" s="95">
        <f t="shared" si="27"/>
        <v>316</v>
      </c>
      <c r="S22" s="96">
        <f t="shared" si="28"/>
        <v>0.35199999999999998</v>
      </c>
      <c r="T22" s="95">
        <f t="shared" si="29"/>
        <v>19</v>
      </c>
      <c r="U22" s="95">
        <f t="shared" si="30"/>
        <v>316</v>
      </c>
      <c r="V22" s="95">
        <f t="shared" si="31"/>
        <v>4368</v>
      </c>
      <c r="W22" s="97">
        <f t="shared" si="32"/>
        <v>0.27349999999999997</v>
      </c>
      <c r="X22" s="138">
        <f t="shared" si="33"/>
        <v>86.425999999999988</v>
      </c>
      <c r="Y22" s="96">
        <f t="shared" si="34"/>
        <v>1093.068</v>
      </c>
      <c r="Z22" s="96">
        <f t="shared" si="35"/>
        <v>-26.816518918919428</v>
      </c>
      <c r="AA22" s="96"/>
      <c r="AB22" s="102">
        <v>0.35</v>
      </c>
      <c r="AC22" s="102">
        <v>0.35</v>
      </c>
      <c r="AD22" s="102">
        <v>0.35</v>
      </c>
      <c r="AE22" s="93" t="s">
        <v>60</v>
      </c>
      <c r="AF22" s="93">
        <f t="shared" si="2"/>
        <v>156.14999999999998</v>
      </c>
      <c r="AG22" s="93">
        <f t="shared" si="3"/>
        <v>190.84</v>
      </c>
      <c r="AH22" s="95" t="str">
        <f t="shared" si="36"/>
        <v>156.15 190.84</v>
      </c>
      <c r="AI22" s="93">
        <v>8</v>
      </c>
      <c r="AJ22" s="98">
        <f t="shared" si="4"/>
        <v>59.949999999999996</v>
      </c>
      <c r="AK22" s="98">
        <f t="shared" si="5"/>
        <v>73.27000000000001</v>
      </c>
      <c r="AL22" s="95" t="str">
        <f t="shared" si="6"/>
        <v>59.95 73.27</v>
      </c>
      <c r="AM22" s="95">
        <v>150</v>
      </c>
      <c r="AN22" s="95">
        <v>300</v>
      </c>
      <c r="AO22" s="104">
        <v>1112.0999999999999</v>
      </c>
      <c r="AP22" s="102">
        <v>190.5</v>
      </c>
      <c r="AQ22" s="102">
        <v>73.3</v>
      </c>
      <c r="AR22" s="93">
        <v>35</v>
      </c>
      <c r="AS22" s="103">
        <f t="shared" si="7"/>
        <v>1</v>
      </c>
      <c r="AT22" s="98">
        <f t="shared" si="8"/>
        <v>1112.0999999999999</v>
      </c>
      <c r="AU22" s="98">
        <f t="shared" si="9"/>
        <v>165.39841110773492</v>
      </c>
      <c r="AV22" s="98">
        <f t="shared" si="10"/>
        <v>62.105232500729862</v>
      </c>
      <c r="AW22" s="296">
        <v>1116.0999999999999</v>
      </c>
      <c r="AX22" s="296">
        <v>134.88798814900306</v>
      </c>
      <c r="AY22" s="296">
        <v>62.105232500729862</v>
      </c>
      <c r="AZ22" s="296"/>
      <c r="BA22" s="296">
        <f t="shared" si="37"/>
        <v>0</v>
      </c>
      <c r="BB22" s="296">
        <f t="shared" si="49"/>
        <v>309.01878019331394</v>
      </c>
      <c r="BC22" s="296" t="str">
        <f t="shared" si="38"/>
        <v>Safe</v>
      </c>
      <c r="BD22" s="296"/>
      <c r="BE22" s="296">
        <f t="shared" si="39"/>
        <v>0</v>
      </c>
      <c r="BF22" s="296">
        <f t="shared" si="15"/>
        <v>556.84313883776758</v>
      </c>
      <c r="BG22" s="296" t="str">
        <f t="shared" si="40"/>
        <v>Safe</v>
      </c>
      <c r="BH22" s="296" t="e">
        <f t="shared" si="50"/>
        <v>#DIV/0!</v>
      </c>
      <c r="BI22" s="296" t="e">
        <f t="shared" si="41"/>
        <v>#DIV/0!</v>
      </c>
      <c r="BJ22" s="394"/>
      <c r="BK22" s="394"/>
      <c r="BL22" s="296"/>
      <c r="BM22" s="296">
        <f t="shared" si="42"/>
        <v>0</v>
      </c>
      <c r="BN22" s="296">
        <f t="shared" si="43"/>
        <v>309.01878019331394</v>
      </c>
      <c r="BO22" s="296" t="str">
        <f t="shared" si="44"/>
        <v>Safe</v>
      </c>
      <c r="BP22" s="296"/>
      <c r="BQ22" s="296">
        <f t="shared" si="45"/>
        <v>0</v>
      </c>
      <c r="BR22" s="296">
        <f t="shared" si="46"/>
        <v>556.84313883776758</v>
      </c>
      <c r="BS22" s="296" t="str">
        <f t="shared" si="47"/>
        <v>Safe</v>
      </c>
      <c r="BT22" s="296" t="e">
        <f t="shared" si="51"/>
        <v>#DIV/0!</v>
      </c>
      <c r="BU22" s="296" t="e">
        <f t="shared" si="48"/>
        <v>#DIV/0!</v>
      </c>
    </row>
    <row r="23" spans="1:73" s="99" customFormat="1" ht="60" customHeight="1" x14ac:dyDescent="0.3">
      <c r="A23" s="93">
        <v>20</v>
      </c>
      <c r="B23" s="100">
        <v>74539</v>
      </c>
      <c r="C23" s="95" t="s">
        <v>84</v>
      </c>
      <c r="D23" s="95" t="s">
        <v>83</v>
      </c>
      <c r="E23" s="95">
        <v>40000</v>
      </c>
      <c r="F23" s="93">
        <v>0.56000000000000005</v>
      </c>
      <c r="G23" s="96">
        <v>0.85799999999999998</v>
      </c>
      <c r="H23" s="96">
        <v>0.57999999999999996</v>
      </c>
      <c r="I23" s="96">
        <v>0.432</v>
      </c>
      <c r="J23" s="96">
        <v>0.27700000000000002</v>
      </c>
      <c r="K23" s="96">
        <v>0.128</v>
      </c>
      <c r="L23" s="96">
        <v>0.09</v>
      </c>
      <c r="M23" s="96">
        <v>5.6000000000000001E-2</v>
      </c>
      <c r="N23" s="96" t="str">
        <f t="shared" si="0"/>
        <v>0.858,0.58,0.432,0.277,0.128,0.09,0.056</v>
      </c>
      <c r="O23" s="96" t="s">
        <v>59</v>
      </c>
      <c r="P23" s="96"/>
      <c r="Q23" s="94">
        <f t="shared" si="1"/>
        <v>74539</v>
      </c>
      <c r="R23" s="95">
        <f t="shared" si="27"/>
        <v>271</v>
      </c>
      <c r="S23" s="96">
        <f t="shared" si="28"/>
        <v>0.42599999999999999</v>
      </c>
      <c r="T23" s="95">
        <f t="shared" si="29"/>
        <v>20</v>
      </c>
      <c r="U23" s="95">
        <f t="shared" si="30"/>
        <v>271</v>
      </c>
      <c r="V23" s="95">
        <f t="shared" si="31"/>
        <v>4639</v>
      </c>
      <c r="W23" s="97">
        <f t="shared" si="32"/>
        <v>0.38900000000000001</v>
      </c>
      <c r="X23" s="138">
        <f t="shared" si="33"/>
        <v>105.419</v>
      </c>
      <c r="Y23" s="96">
        <f t="shared" si="34"/>
        <v>1198.4870000000001</v>
      </c>
      <c r="Z23" s="96">
        <f t="shared" si="35"/>
        <v>9.122466285515884</v>
      </c>
      <c r="AA23" s="96"/>
      <c r="AB23" s="102">
        <v>0.35</v>
      </c>
      <c r="AC23" s="102">
        <v>0.35</v>
      </c>
      <c r="AD23" s="102">
        <v>0.35</v>
      </c>
      <c r="AE23" s="93" t="s">
        <v>60</v>
      </c>
      <c r="AF23" s="93">
        <f t="shared" si="2"/>
        <v>156.14999999999998</v>
      </c>
      <c r="AG23" s="93">
        <f t="shared" si="3"/>
        <v>190.84</v>
      </c>
      <c r="AH23" s="95" t="str">
        <f t="shared" si="36"/>
        <v>156.15 190.84</v>
      </c>
      <c r="AI23" s="93">
        <v>8</v>
      </c>
      <c r="AJ23" s="98">
        <f t="shared" si="4"/>
        <v>59.949999999999996</v>
      </c>
      <c r="AK23" s="98">
        <f t="shared" si="5"/>
        <v>73.27000000000001</v>
      </c>
      <c r="AL23" s="95" t="str">
        <f t="shared" si="6"/>
        <v>59.95 73.27</v>
      </c>
      <c r="AM23" s="95">
        <v>150</v>
      </c>
      <c r="AN23" s="95">
        <v>300</v>
      </c>
      <c r="AO23" s="102">
        <v>749.9</v>
      </c>
      <c r="AP23" s="102">
        <v>158.80000000000001</v>
      </c>
      <c r="AQ23" s="102">
        <v>73.3</v>
      </c>
      <c r="AR23" s="93">
        <v>35</v>
      </c>
      <c r="AS23" s="103">
        <f t="shared" si="7"/>
        <v>1</v>
      </c>
      <c r="AT23" s="98">
        <f t="shared" si="8"/>
        <v>749.9</v>
      </c>
      <c r="AU23" s="98">
        <f t="shared" si="9"/>
        <v>135.41749232321644</v>
      </c>
      <c r="AV23" s="98">
        <f t="shared" si="10"/>
        <v>62.105232500729862</v>
      </c>
      <c r="AW23" s="296">
        <v>1116.0999999999999</v>
      </c>
      <c r="AX23" s="296">
        <v>134.88798814900306</v>
      </c>
      <c r="AY23" s="296">
        <v>62.105232500729862</v>
      </c>
      <c r="AZ23" s="296"/>
      <c r="BA23" s="296">
        <f t="shared" si="37"/>
        <v>0</v>
      </c>
      <c r="BB23" s="296">
        <f t="shared" si="49"/>
        <v>309.01878019331394</v>
      </c>
      <c r="BC23" s="296" t="str">
        <f t="shared" si="38"/>
        <v>Safe</v>
      </c>
      <c r="BD23" s="296"/>
      <c r="BE23" s="296">
        <f t="shared" si="39"/>
        <v>0</v>
      </c>
      <c r="BF23" s="296">
        <f t="shared" si="15"/>
        <v>556.84313883776758</v>
      </c>
      <c r="BG23" s="296" t="str">
        <f t="shared" si="40"/>
        <v>Safe</v>
      </c>
      <c r="BH23" s="296" t="e">
        <f t="shared" si="50"/>
        <v>#DIV/0!</v>
      </c>
      <c r="BI23" s="296" t="e">
        <f t="shared" si="41"/>
        <v>#DIV/0!</v>
      </c>
      <c r="BJ23" s="394"/>
      <c r="BK23" s="394"/>
      <c r="BL23" s="296"/>
      <c r="BM23" s="296">
        <f t="shared" si="42"/>
        <v>0</v>
      </c>
      <c r="BN23" s="296">
        <f t="shared" si="43"/>
        <v>309.01878019331394</v>
      </c>
      <c r="BO23" s="296" t="str">
        <f t="shared" si="44"/>
        <v>Safe</v>
      </c>
      <c r="BP23" s="296"/>
      <c r="BQ23" s="296">
        <f t="shared" si="45"/>
        <v>0</v>
      </c>
      <c r="BR23" s="296">
        <f t="shared" si="46"/>
        <v>556.84313883776758</v>
      </c>
      <c r="BS23" s="296" t="str">
        <f t="shared" si="47"/>
        <v>Safe</v>
      </c>
      <c r="BT23" s="296" t="e">
        <f t="shared" si="51"/>
        <v>#DIV/0!</v>
      </c>
      <c r="BU23" s="296" t="e">
        <f t="shared" si="48"/>
        <v>#DIV/0!</v>
      </c>
    </row>
    <row r="24" spans="1:73" s="99" customFormat="1" ht="60" customHeight="1" x14ac:dyDescent="0.3">
      <c r="A24" s="93">
        <v>21</v>
      </c>
      <c r="B24" s="100">
        <v>74784</v>
      </c>
      <c r="C24" s="95" t="s">
        <v>12</v>
      </c>
      <c r="D24" s="95" t="s">
        <v>81</v>
      </c>
      <c r="E24" s="95">
        <v>40000</v>
      </c>
      <c r="F24" s="93">
        <v>0.56000000000000005</v>
      </c>
      <c r="G24" s="96">
        <v>0.45100000000000001</v>
      </c>
      <c r="H24" s="96">
        <v>0.34599999999999997</v>
      </c>
      <c r="I24" s="96">
        <v>0.27100000000000002</v>
      </c>
      <c r="J24" s="96">
        <v>0.17899999999999999</v>
      </c>
      <c r="K24" s="96">
        <v>8.4000000000000005E-2</v>
      </c>
      <c r="L24" s="96">
        <v>5.9000000000000004E-2</v>
      </c>
      <c r="M24" s="96">
        <v>3.7999999999999999E-2</v>
      </c>
      <c r="N24" s="96" t="str">
        <f t="shared" si="0"/>
        <v>0.451,0.346,0.271,0.179,0.084,0.059,0.038</v>
      </c>
      <c r="O24" s="96" t="s">
        <v>59</v>
      </c>
      <c r="P24" s="96"/>
      <c r="Q24" s="94">
        <f t="shared" si="1"/>
        <v>74784</v>
      </c>
      <c r="R24" s="95">
        <f t="shared" si="27"/>
        <v>245</v>
      </c>
      <c r="S24" s="96">
        <f t="shared" si="28"/>
        <v>0.18</v>
      </c>
      <c r="T24" s="95">
        <f t="shared" si="29"/>
        <v>21</v>
      </c>
      <c r="U24" s="95">
        <f t="shared" si="30"/>
        <v>245</v>
      </c>
      <c r="V24" s="95">
        <f t="shared" si="31"/>
        <v>4884</v>
      </c>
      <c r="W24" s="97">
        <f t="shared" si="32"/>
        <v>0.30299999999999999</v>
      </c>
      <c r="X24" s="138">
        <f t="shared" si="33"/>
        <v>74.234999999999999</v>
      </c>
      <c r="Y24" s="96">
        <f t="shared" si="34"/>
        <v>1272.722</v>
      </c>
      <c r="Z24" s="96">
        <f t="shared" si="35"/>
        <v>20.543430769230326</v>
      </c>
      <c r="AA24" s="96"/>
      <c r="AB24" s="102">
        <v>0.35</v>
      </c>
      <c r="AC24" s="102">
        <v>0.35</v>
      </c>
      <c r="AD24" s="102">
        <v>0.35</v>
      </c>
      <c r="AE24" s="93" t="s">
        <v>60</v>
      </c>
      <c r="AF24" s="93">
        <f t="shared" si="2"/>
        <v>156.14999999999998</v>
      </c>
      <c r="AG24" s="93">
        <f t="shared" si="3"/>
        <v>190.84</v>
      </c>
      <c r="AH24" s="95" t="str">
        <f t="shared" si="36"/>
        <v>156.15 190.84</v>
      </c>
      <c r="AI24" s="93">
        <v>8</v>
      </c>
      <c r="AJ24" s="98">
        <f t="shared" si="4"/>
        <v>59.949999999999996</v>
      </c>
      <c r="AK24" s="98">
        <f t="shared" si="5"/>
        <v>73.27000000000001</v>
      </c>
      <c r="AL24" s="95" t="str">
        <f t="shared" si="6"/>
        <v>59.95 73.27</v>
      </c>
      <c r="AM24" s="95">
        <v>150</v>
      </c>
      <c r="AN24" s="95">
        <v>300</v>
      </c>
      <c r="AO24" s="102">
        <v>2341.8000000000002</v>
      </c>
      <c r="AP24" s="102">
        <v>189.9</v>
      </c>
      <c r="AQ24" s="102">
        <v>73.3</v>
      </c>
      <c r="AR24" s="93">
        <v>35</v>
      </c>
      <c r="AS24" s="103">
        <f t="shared" si="7"/>
        <v>1</v>
      </c>
      <c r="AT24" s="98">
        <f t="shared" si="8"/>
        <v>2341.8000000000002</v>
      </c>
      <c r="AU24" s="98">
        <f t="shared" si="9"/>
        <v>164.84924982583087</v>
      </c>
      <c r="AV24" s="98">
        <f t="shared" si="10"/>
        <v>62.105232500729862</v>
      </c>
      <c r="AW24" s="296">
        <v>1116.0999999999999</v>
      </c>
      <c r="AX24" s="296">
        <v>134.88798814900306</v>
      </c>
      <c r="AY24" s="296">
        <v>62.105232500729862</v>
      </c>
      <c r="AZ24" s="296"/>
      <c r="BA24" s="296">
        <f t="shared" si="37"/>
        <v>0</v>
      </c>
      <c r="BB24" s="296">
        <f t="shared" si="49"/>
        <v>309.01878019331394</v>
      </c>
      <c r="BC24" s="296" t="str">
        <f t="shared" si="38"/>
        <v>Safe</v>
      </c>
      <c r="BD24" s="296"/>
      <c r="BE24" s="296">
        <f t="shared" si="39"/>
        <v>0</v>
      </c>
      <c r="BF24" s="296">
        <f t="shared" si="15"/>
        <v>556.84313883776758</v>
      </c>
      <c r="BG24" s="296" t="str">
        <f t="shared" si="40"/>
        <v>Safe</v>
      </c>
      <c r="BH24" s="296" t="e">
        <f t="shared" si="50"/>
        <v>#DIV/0!</v>
      </c>
      <c r="BI24" s="296" t="e">
        <f t="shared" si="41"/>
        <v>#DIV/0!</v>
      </c>
      <c r="BJ24" s="394"/>
      <c r="BK24" s="394"/>
      <c r="BL24" s="296"/>
      <c r="BM24" s="296">
        <f t="shared" si="42"/>
        <v>0</v>
      </c>
      <c r="BN24" s="296">
        <f t="shared" si="43"/>
        <v>309.01878019331394</v>
      </c>
      <c r="BO24" s="296" t="str">
        <f t="shared" si="44"/>
        <v>Safe</v>
      </c>
      <c r="BP24" s="296"/>
      <c r="BQ24" s="296">
        <f t="shared" si="45"/>
        <v>0</v>
      </c>
      <c r="BR24" s="296">
        <f t="shared" si="46"/>
        <v>556.84313883776758</v>
      </c>
      <c r="BS24" s="296" t="str">
        <f t="shared" si="47"/>
        <v>Safe</v>
      </c>
      <c r="BT24" s="296" t="e">
        <f t="shared" si="51"/>
        <v>#DIV/0!</v>
      </c>
      <c r="BU24" s="296" t="e">
        <f t="shared" si="48"/>
        <v>#DIV/0!</v>
      </c>
    </row>
    <row r="25" spans="1:73" s="99" customFormat="1" ht="60" customHeight="1" x14ac:dyDescent="0.3">
      <c r="A25" s="93">
        <v>22</v>
      </c>
      <c r="B25" s="100">
        <v>74994</v>
      </c>
      <c r="C25" s="95" t="s">
        <v>84</v>
      </c>
      <c r="D25" s="95" t="s">
        <v>83</v>
      </c>
      <c r="E25" s="95">
        <v>40000</v>
      </c>
      <c r="F25" s="93">
        <v>0.56000000000000005</v>
      </c>
      <c r="G25" s="96">
        <v>0.437</v>
      </c>
      <c r="H25" s="96">
        <v>0.34200000000000003</v>
      </c>
      <c r="I25" s="96">
        <v>0.28399999999999997</v>
      </c>
      <c r="J25" s="96">
        <v>0.21099999999999999</v>
      </c>
      <c r="K25" s="96">
        <v>0.123</v>
      </c>
      <c r="L25" s="96">
        <v>9.5000000000000001E-2</v>
      </c>
      <c r="M25" s="96">
        <v>6.6000000000000003E-2</v>
      </c>
      <c r="N25" s="96" t="str">
        <f t="shared" si="0"/>
        <v>0.437,0.342,0.284,0.211,0.123,0.095,0.066</v>
      </c>
      <c r="O25" s="96" t="s">
        <v>59</v>
      </c>
      <c r="P25" s="96"/>
      <c r="Q25" s="94">
        <f t="shared" si="1"/>
        <v>74994</v>
      </c>
      <c r="R25" s="95">
        <f t="shared" si="27"/>
        <v>210</v>
      </c>
      <c r="S25" s="96">
        <f t="shared" si="28"/>
        <v>0.15300000000000002</v>
      </c>
      <c r="T25" s="95">
        <f t="shared" si="29"/>
        <v>22</v>
      </c>
      <c r="U25" s="95">
        <f t="shared" si="30"/>
        <v>210</v>
      </c>
      <c r="V25" s="95">
        <f t="shared" si="31"/>
        <v>5094</v>
      </c>
      <c r="W25" s="97">
        <f t="shared" si="32"/>
        <v>0.16650000000000001</v>
      </c>
      <c r="X25" s="138">
        <f t="shared" si="33"/>
        <v>34.965000000000003</v>
      </c>
      <c r="Y25" s="96">
        <f t="shared" si="34"/>
        <v>1307.6869999999999</v>
      </c>
      <c r="Z25" s="96">
        <f t="shared" si="35"/>
        <v>1.6678288981283913</v>
      </c>
      <c r="AA25" s="96"/>
      <c r="AB25" s="102">
        <v>0.35</v>
      </c>
      <c r="AC25" s="102">
        <v>0.35</v>
      </c>
      <c r="AD25" s="102">
        <v>0.35</v>
      </c>
      <c r="AE25" s="93" t="s">
        <v>60</v>
      </c>
      <c r="AF25" s="93">
        <f t="shared" si="2"/>
        <v>156.14999999999998</v>
      </c>
      <c r="AG25" s="93">
        <f t="shared" si="3"/>
        <v>190.84</v>
      </c>
      <c r="AH25" s="95" t="str">
        <f t="shared" si="36"/>
        <v>156.15 190.84</v>
      </c>
      <c r="AI25" s="93">
        <v>8</v>
      </c>
      <c r="AJ25" s="98">
        <f t="shared" si="4"/>
        <v>59.949999999999996</v>
      </c>
      <c r="AK25" s="98">
        <f t="shared" si="5"/>
        <v>73.27000000000001</v>
      </c>
      <c r="AL25" s="95" t="str">
        <f t="shared" si="6"/>
        <v>59.95 73.27</v>
      </c>
      <c r="AM25" s="95">
        <v>150</v>
      </c>
      <c r="AN25" s="95">
        <v>300</v>
      </c>
      <c r="AO25" s="102">
        <v>2368.4</v>
      </c>
      <c r="AP25" s="102">
        <v>190.1</v>
      </c>
      <c r="AQ25" s="102">
        <v>73.3</v>
      </c>
      <c r="AR25" s="93">
        <v>38</v>
      </c>
      <c r="AS25" s="103">
        <f t="shared" si="7"/>
        <v>1.1457878004632658</v>
      </c>
      <c r="AT25" s="98">
        <f t="shared" si="8"/>
        <v>2713.683826617199</v>
      </c>
      <c r="AU25" s="98">
        <f t="shared" si="9"/>
        <v>165.03237597852555</v>
      </c>
      <c r="AV25" s="98">
        <f t="shared" si="10"/>
        <v>62.105232500729862</v>
      </c>
      <c r="AW25" s="296">
        <v>1116.0999999999999</v>
      </c>
      <c r="AX25" s="296">
        <v>134.88798814900306</v>
      </c>
      <c r="AY25" s="296">
        <v>62.105232500729862</v>
      </c>
      <c r="AZ25" s="296"/>
      <c r="BA25" s="296">
        <f t="shared" si="37"/>
        <v>0</v>
      </c>
      <c r="BB25" s="296">
        <f t="shared" si="49"/>
        <v>309.01878019331394</v>
      </c>
      <c r="BC25" s="296" t="str">
        <f t="shared" si="38"/>
        <v>Safe</v>
      </c>
      <c r="BD25" s="296"/>
      <c r="BE25" s="296">
        <f t="shared" si="39"/>
        <v>0</v>
      </c>
      <c r="BF25" s="296">
        <f t="shared" si="15"/>
        <v>556.84313883776758</v>
      </c>
      <c r="BG25" s="296" t="str">
        <f t="shared" si="40"/>
        <v>Safe</v>
      </c>
      <c r="BH25" s="296" t="e">
        <f t="shared" si="50"/>
        <v>#DIV/0!</v>
      </c>
      <c r="BI25" s="296" t="e">
        <f t="shared" si="41"/>
        <v>#DIV/0!</v>
      </c>
      <c r="BJ25" s="394"/>
      <c r="BK25" s="394"/>
      <c r="BL25" s="296"/>
      <c r="BM25" s="296">
        <f t="shared" si="42"/>
        <v>0</v>
      </c>
      <c r="BN25" s="296">
        <f t="shared" si="43"/>
        <v>309.01878019331394</v>
      </c>
      <c r="BO25" s="296" t="str">
        <f t="shared" si="44"/>
        <v>Safe</v>
      </c>
      <c r="BP25" s="296"/>
      <c r="BQ25" s="296">
        <f t="shared" si="45"/>
        <v>0</v>
      </c>
      <c r="BR25" s="296">
        <f t="shared" si="46"/>
        <v>556.84313883776758</v>
      </c>
      <c r="BS25" s="296" t="str">
        <f t="shared" si="47"/>
        <v>Safe</v>
      </c>
      <c r="BT25" s="296" t="e">
        <f t="shared" si="51"/>
        <v>#DIV/0!</v>
      </c>
      <c r="BU25" s="296" t="e">
        <f t="shared" si="48"/>
        <v>#DIV/0!</v>
      </c>
    </row>
    <row r="26" spans="1:73" s="99" customFormat="1" ht="60" customHeight="1" x14ac:dyDescent="0.3">
      <c r="A26" s="93">
        <v>23</v>
      </c>
      <c r="B26" s="100">
        <v>75247</v>
      </c>
      <c r="C26" s="95" t="s">
        <v>12</v>
      </c>
      <c r="D26" s="95" t="s">
        <v>81</v>
      </c>
      <c r="E26" s="95">
        <v>40000</v>
      </c>
      <c r="F26" s="93">
        <v>0.56000000000000005</v>
      </c>
      <c r="G26" s="96">
        <v>0.42</v>
      </c>
      <c r="H26" s="96">
        <v>0.31900000000000001</v>
      </c>
      <c r="I26" s="96">
        <v>0.255</v>
      </c>
      <c r="J26" s="96">
        <v>0.17899999999999999</v>
      </c>
      <c r="K26" s="96">
        <v>9.4E-2</v>
      </c>
      <c r="L26" s="96">
        <v>6.8000000000000005E-2</v>
      </c>
      <c r="M26" s="96">
        <v>4.1000000000000002E-2</v>
      </c>
      <c r="N26" s="96" t="str">
        <f t="shared" si="0"/>
        <v>0.42,0.319,0.255,0.179,0.094,0.068,0.041</v>
      </c>
      <c r="O26" s="96" t="s">
        <v>59</v>
      </c>
      <c r="P26" s="96"/>
      <c r="Q26" s="94">
        <f t="shared" si="1"/>
        <v>75247</v>
      </c>
      <c r="R26" s="95">
        <f t="shared" si="27"/>
        <v>253</v>
      </c>
      <c r="S26" s="96">
        <f t="shared" si="28"/>
        <v>0.16499999999999998</v>
      </c>
      <c r="T26" s="95">
        <f t="shared" si="29"/>
        <v>23</v>
      </c>
      <c r="U26" s="95">
        <f t="shared" si="30"/>
        <v>253</v>
      </c>
      <c r="V26" s="95">
        <f t="shared" si="31"/>
        <v>5347</v>
      </c>
      <c r="W26" s="97">
        <f t="shared" si="32"/>
        <v>0.159</v>
      </c>
      <c r="X26" s="138">
        <f t="shared" si="33"/>
        <v>40.227000000000004</v>
      </c>
      <c r="Y26" s="96">
        <f t="shared" si="34"/>
        <v>1347.914</v>
      </c>
      <c r="Z26" s="96">
        <f t="shared" si="35"/>
        <v>-22.970277165627749</v>
      </c>
      <c r="AA26" s="96"/>
      <c r="AB26" s="102">
        <v>0.35</v>
      </c>
      <c r="AC26" s="102">
        <v>0.35</v>
      </c>
      <c r="AD26" s="102">
        <v>0.35</v>
      </c>
      <c r="AE26" s="93" t="s">
        <v>60</v>
      </c>
      <c r="AF26" s="93">
        <f t="shared" si="2"/>
        <v>156.14999999999998</v>
      </c>
      <c r="AG26" s="93">
        <f t="shared" si="3"/>
        <v>190.84</v>
      </c>
      <c r="AH26" s="95" t="str">
        <f t="shared" si="36"/>
        <v>156.15 190.84</v>
      </c>
      <c r="AI26" s="93">
        <v>8</v>
      </c>
      <c r="AJ26" s="98">
        <f t="shared" si="4"/>
        <v>59.949999999999996</v>
      </c>
      <c r="AK26" s="98">
        <f t="shared" si="5"/>
        <v>73.27000000000001</v>
      </c>
      <c r="AL26" s="95" t="str">
        <f t="shared" si="6"/>
        <v>59.95 73.27</v>
      </c>
      <c r="AM26" s="95">
        <v>150</v>
      </c>
      <c r="AN26" s="95">
        <v>300</v>
      </c>
      <c r="AO26" s="104">
        <v>2383.4</v>
      </c>
      <c r="AP26" s="105">
        <v>190.6</v>
      </c>
      <c r="AQ26" s="102">
        <v>73.3</v>
      </c>
      <c r="AR26" s="93">
        <v>38</v>
      </c>
      <c r="AS26" s="103">
        <f t="shared" si="7"/>
        <v>1.1457878004632658</v>
      </c>
      <c r="AT26" s="98">
        <f t="shared" si="8"/>
        <v>2730.8706436241478</v>
      </c>
      <c r="AU26" s="98">
        <f t="shared" si="9"/>
        <v>165.48987472128564</v>
      </c>
      <c r="AV26" s="98">
        <f t="shared" si="10"/>
        <v>62.105232500729862</v>
      </c>
      <c r="AW26" s="296">
        <v>1116.0999999999999</v>
      </c>
      <c r="AX26" s="296">
        <v>134.88798814900306</v>
      </c>
      <c r="AY26" s="296">
        <v>62.105232500729862</v>
      </c>
      <c r="AZ26" s="296"/>
      <c r="BA26" s="296">
        <f t="shared" si="37"/>
        <v>0</v>
      </c>
      <c r="BB26" s="296">
        <f t="shared" si="49"/>
        <v>309.01878019331394</v>
      </c>
      <c r="BC26" s="296" t="str">
        <f t="shared" si="38"/>
        <v>Safe</v>
      </c>
      <c r="BD26" s="296"/>
      <c r="BE26" s="296">
        <f t="shared" si="39"/>
        <v>0</v>
      </c>
      <c r="BF26" s="296">
        <f t="shared" si="15"/>
        <v>556.84313883776758</v>
      </c>
      <c r="BG26" s="296" t="str">
        <f t="shared" si="40"/>
        <v>Safe</v>
      </c>
      <c r="BH26" s="296" t="e">
        <f t="shared" si="50"/>
        <v>#DIV/0!</v>
      </c>
      <c r="BI26" s="296" t="e">
        <f t="shared" si="41"/>
        <v>#DIV/0!</v>
      </c>
      <c r="BJ26" s="394"/>
      <c r="BK26" s="394"/>
      <c r="BL26" s="296"/>
      <c r="BM26" s="296">
        <f t="shared" si="42"/>
        <v>0</v>
      </c>
      <c r="BN26" s="296">
        <f t="shared" si="43"/>
        <v>309.01878019331394</v>
      </c>
      <c r="BO26" s="296" t="str">
        <f t="shared" si="44"/>
        <v>Safe</v>
      </c>
      <c r="BP26" s="296"/>
      <c r="BQ26" s="296">
        <f t="shared" si="45"/>
        <v>0</v>
      </c>
      <c r="BR26" s="296">
        <f t="shared" si="46"/>
        <v>556.84313883776758</v>
      </c>
      <c r="BS26" s="296" t="str">
        <f t="shared" si="47"/>
        <v>Safe</v>
      </c>
      <c r="BT26" s="296" t="e">
        <f t="shared" si="51"/>
        <v>#DIV/0!</v>
      </c>
      <c r="BU26" s="296" t="e">
        <f t="shared" si="48"/>
        <v>#DIV/0!</v>
      </c>
    </row>
    <row r="27" spans="1:73" s="99" customFormat="1" ht="60" customHeight="1" x14ac:dyDescent="0.3">
      <c r="A27" s="93">
        <v>24</v>
      </c>
      <c r="B27" s="100">
        <v>75473</v>
      </c>
      <c r="C27" s="95" t="s">
        <v>84</v>
      </c>
      <c r="D27" s="95" t="s">
        <v>83</v>
      </c>
      <c r="E27" s="95">
        <v>40000</v>
      </c>
      <c r="F27" s="93">
        <v>0.56000000000000005</v>
      </c>
      <c r="G27" s="96">
        <v>0.78700000000000003</v>
      </c>
      <c r="H27" s="96">
        <v>0.51400000000000001</v>
      </c>
      <c r="I27" s="96">
        <v>0.377</v>
      </c>
      <c r="J27" s="96">
        <v>0.24399999999999999</v>
      </c>
      <c r="K27" s="96">
        <v>0.10299999999999999</v>
      </c>
      <c r="L27" s="96">
        <v>6.6000000000000003E-2</v>
      </c>
      <c r="M27" s="96">
        <v>0.04</v>
      </c>
      <c r="N27" s="96" t="str">
        <f t="shared" si="0"/>
        <v>0.787,0.514,0.377,0.244,0.103,0.066,0.04</v>
      </c>
      <c r="O27" s="96" t="s">
        <v>59</v>
      </c>
      <c r="P27" s="96"/>
      <c r="Q27" s="94">
        <f t="shared" si="1"/>
        <v>75473</v>
      </c>
      <c r="R27" s="95">
        <f t="shared" si="27"/>
        <v>226</v>
      </c>
      <c r="S27" s="96">
        <f t="shared" si="28"/>
        <v>0.41000000000000003</v>
      </c>
      <c r="T27" s="95">
        <f t="shared" si="29"/>
        <v>24</v>
      </c>
      <c r="U27" s="95">
        <f t="shared" si="30"/>
        <v>226</v>
      </c>
      <c r="V27" s="95">
        <f t="shared" si="31"/>
        <v>5573</v>
      </c>
      <c r="W27" s="97">
        <f t="shared" si="32"/>
        <v>0.28749999999999998</v>
      </c>
      <c r="X27" s="138">
        <f t="shared" si="33"/>
        <v>64.974999999999994</v>
      </c>
      <c r="Y27" s="96">
        <f t="shared" si="34"/>
        <v>1412.8889999999999</v>
      </c>
      <c r="Z27" s="96">
        <f t="shared" si="35"/>
        <v>-15.938020131670783</v>
      </c>
      <c r="AA27" s="96"/>
      <c r="AB27" s="102">
        <v>0.35</v>
      </c>
      <c r="AC27" s="102">
        <v>0.35</v>
      </c>
      <c r="AD27" s="102">
        <v>0.35</v>
      </c>
      <c r="AE27" s="93" t="s">
        <v>60</v>
      </c>
      <c r="AF27" s="93">
        <f t="shared" si="2"/>
        <v>156.14999999999998</v>
      </c>
      <c r="AG27" s="93">
        <f t="shared" si="3"/>
        <v>190.84</v>
      </c>
      <c r="AH27" s="95" t="str">
        <f t="shared" si="36"/>
        <v>156.15 190.84</v>
      </c>
      <c r="AI27" s="93">
        <v>8</v>
      </c>
      <c r="AJ27" s="98">
        <f t="shared" si="4"/>
        <v>59.949999999999996</v>
      </c>
      <c r="AK27" s="98">
        <f t="shared" si="5"/>
        <v>73.27000000000001</v>
      </c>
      <c r="AL27" s="95" t="str">
        <f t="shared" si="6"/>
        <v>59.95 73.27</v>
      </c>
      <c r="AM27" s="95">
        <v>150</v>
      </c>
      <c r="AN27" s="95">
        <v>300</v>
      </c>
      <c r="AO27" s="104">
        <v>1738.6</v>
      </c>
      <c r="AP27" s="105">
        <v>190.5</v>
      </c>
      <c r="AQ27" s="102">
        <v>73.3</v>
      </c>
      <c r="AR27" s="93">
        <v>38</v>
      </c>
      <c r="AS27" s="103">
        <f t="shared" si="7"/>
        <v>1.1457878004632658</v>
      </c>
      <c r="AT27" s="98">
        <f t="shared" si="8"/>
        <v>1992.0666698854338</v>
      </c>
      <c r="AU27" s="98">
        <f t="shared" si="9"/>
        <v>165.39841110773492</v>
      </c>
      <c r="AV27" s="98">
        <f t="shared" si="10"/>
        <v>62.105232500729862</v>
      </c>
      <c r="AW27" s="296">
        <v>1116.0999999999999</v>
      </c>
      <c r="AX27" s="296">
        <v>134.88798814900306</v>
      </c>
      <c r="AY27" s="296">
        <v>62.105232500729862</v>
      </c>
      <c r="AZ27" s="296"/>
      <c r="BA27" s="296">
        <f t="shared" si="37"/>
        <v>0</v>
      </c>
      <c r="BB27" s="296">
        <f t="shared" si="49"/>
        <v>309.01878019331394</v>
      </c>
      <c r="BC27" s="296" t="str">
        <f t="shared" si="38"/>
        <v>Safe</v>
      </c>
      <c r="BD27" s="296"/>
      <c r="BE27" s="296">
        <f t="shared" si="39"/>
        <v>0</v>
      </c>
      <c r="BF27" s="296">
        <f t="shared" si="15"/>
        <v>556.84313883776758</v>
      </c>
      <c r="BG27" s="296" t="str">
        <f t="shared" si="40"/>
        <v>Safe</v>
      </c>
      <c r="BH27" s="296" t="e">
        <f t="shared" si="50"/>
        <v>#DIV/0!</v>
      </c>
      <c r="BI27" s="296" t="e">
        <f t="shared" si="41"/>
        <v>#DIV/0!</v>
      </c>
      <c r="BJ27" s="394"/>
      <c r="BK27" s="394"/>
      <c r="BL27" s="296"/>
      <c r="BM27" s="296">
        <f t="shared" si="42"/>
        <v>0</v>
      </c>
      <c r="BN27" s="296">
        <f t="shared" si="43"/>
        <v>309.01878019331394</v>
      </c>
      <c r="BO27" s="296" t="str">
        <f t="shared" si="44"/>
        <v>Safe</v>
      </c>
      <c r="BP27" s="296"/>
      <c r="BQ27" s="296">
        <f t="shared" si="45"/>
        <v>0</v>
      </c>
      <c r="BR27" s="296">
        <f t="shared" si="46"/>
        <v>556.84313883776758</v>
      </c>
      <c r="BS27" s="296" t="str">
        <f t="shared" si="47"/>
        <v>Safe</v>
      </c>
      <c r="BT27" s="296" t="e">
        <f t="shared" si="51"/>
        <v>#DIV/0!</v>
      </c>
      <c r="BU27" s="296" t="e">
        <f t="shared" si="48"/>
        <v>#DIV/0!</v>
      </c>
    </row>
    <row r="28" spans="1:73" s="99" customFormat="1" ht="60" customHeight="1" x14ac:dyDescent="0.3">
      <c r="A28" s="93">
        <v>25</v>
      </c>
      <c r="B28" s="100">
        <v>75629</v>
      </c>
      <c r="C28" s="95" t="s">
        <v>12</v>
      </c>
      <c r="D28" s="95" t="s">
        <v>81</v>
      </c>
      <c r="E28" s="95">
        <v>40000</v>
      </c>
      <c r="F28" s="93">
        <v>0.56000000000000005</v>
      </c>
      <c r="G28" s="96">
        <v>0.39</v>
      </c>
      <c r="H28" s="96">
        <v>0.28599999999999998</v>
      </c>
      <c r="I28" s="96">
        <v>0.22900000000000001</v>
      </c>
      <c r="J28" s="96">
        <v>0.16600000000000001</v>
      </c>
      <c r="K28" s="96">
        <v>8.1000000000000003E-2</v>
      </c>
      <c r="L28" s="96">
        <v>5.6000000000000001E-2</v>
      </c>
      <c r="M28" s="96">
        <v>3.3000000000000002E-2</v>
      </c>
      <c r="N28" s="96" t="str">
        <f t="shared" si="0"/>
        <v>0.39,0.286,0.229,0.166,0.081,0.056,0.033</v>
      </c>
      <c r="O28" s="96" t="s">
        <v>59</v>
      </c>
      <c r="P28" s="96"/>
      <c r="Q28" s="94">
        <f t="shared" si="1"/>
        <v>75629</v>
      </c>
      <c r="R28" s="95">
        <f t="shared" si="27"/>
        <v>156</v>
      </c>
      <c r="S28" s="96">
        <f t="shared" si="28"/>
        <v>0.161</v>
      </c>
      <c r="T28" s="95">
        <f t="shared" si="29"/>
        <v>25</v>
      </c>
      <c r="U28" s="95">
        <f t="shared" si="30"/>
        <v>156</v>
      </c>
      <c r="V28" s="95">
        <f t="shared" si="31"/>
        <v>5729</v>
      </c>
      <c r="W28" s="97">
        <f t="shared" si="32"/>
        <v>0.28550000000000003</v>
      </c>
      <c r="X28" s="138">
        <f t="shared" si="33"/>
        <v>44.538000000000004</v>
      </c>
      <c r="Y28" s="96">
        <f t="shared" si="34"/>
        <v>1457.4269999999999</v>
      </c>
      <c r="Z28" s="96">
        <f t="shared" si="35"/>
        <v>-11.395895807346506</v>
      </c>
      <c r="AA28" s="96"/>
      <c r="AB28" s="102">
        <v>0.35</v>
      </c>
      <c r="AC28" s="102">
        <v>0.35</v>
      </c>
      <c r="AD28" s="102">
        <v>0.35</v>
      </c>
      <c r="AE28" s="93" t="s">
        <v>60</v>
      </c>
      <c r="AF28" s="93">
        <f t="shared" si="2"/>
        <v>156.14999999999998</v>
      </c>
      <c r="AG28" s="93">
        <f t="shared" si="3"/>
        <v>190.84</v>
      </c>
      <c r="AH28" s="95" t="str">
        <f t="shared" si="36"/>
        <v>156.15 190.84</v>
      </c>
      <c r="AI28" s="93">
        <v>8</v>
      </c>
      <c r="AJ28" s="98">
        <f t="shared" si="4"/>
        <v>59.949999999999996</v>
      </c>
      <c r="AK28" s="98">
        <f t="shared" si="5"/>
        <v>73.27000000000001</v>
      </c>
      <c r="AL28" s="95" t="str">
        <f t="shared" si="6"/>
        <v>59.95 73.27</v>
      </c>
      <c r="AM28" s="95">
        <v>150</v>
      </c>
      <c r="AN28" s="95">
        <v>300</v>
      </c>
      <c r="AO28" s="104">
        <v>2395</v>
      </c>
      <c r="AP28" s="104">
        <v>188.1</v>
      </c>
      <c r="AQ28" s="104">
        <v>73.3</v>
      </c>
      <c r="AR28" s="93">
        <v>38</v>
      </c>
      <c r="AS28" s="103">
        <f t="shared" si="7"/>
        <v>1.1457878004632658</v>
      </c>
      <c r="AT28" s="98">
        <f t="shared" si="8"/>
        <v>2744.1617821095215</v>
      </c>
      <c r="AU28" s="98">
        <f t="shared" si="9"/>
        <v>163.19783782903446</v>
      </c>
      <c r="AV28" s="98">
        <f t="shared" si="10"/>
        <v>62.105232500729862</v>
      </c>
      <c r="AW28" s="296">
        <v>1116.0999999999999</v>
      </c>
      <c r="AX28" s="296">
        <v>134.88798814900306</v>
      </c>
      <c r="AY28" s="296">
        <v>62.105232500729862</v>
      </c>
      <c r="AZ28" s="296"/>
      <c r="BA28" s="296">
        <f t="shared" si="37"/>
        <v>0</v>
      </c>
      <c r="BB28" s="296">
        <f t="shared" si="49"/>
        <v>309.01878019331394</v>
      </c>
      <c r="BC28" s="296" t="str">
        <f t="shared" si="38"/>
        <v>Safe</v>
      </c>
      <c r="BD28" s="296"/>
      <c r="BE28" s="296">
        <f t="shared" si="39"/>
        <v>0</v>
      </c>
      <c r="BF28" s="296">
        <f t="shared" si="15"/>
        <v>556.84313883776758</v>
      </c>
      <c r="BG28" s="296" t="str">
        <f t="shared" si="40"/>
        <v>Safe</v>
      </c>
      <c r="BH28" s="296" t="e">
        <f t="shared" si="50"/>
        <v>#DIV/0!</v>
      </c>
      <c r="BI28" s="296" t="e">
        <f t="shared" si="41"/>
        <v>#DIV/0!</v>
      </c>
      <c r="BJ28" s="394"/>
      <c r="BK28" s="394"/>
      <c r="BL28" s="296"/>
      <c r="BM28" s="296">
        <f t="shared" si="42"/>
        <v>0</v>
      </c>
      <c r="BN28" s="296">
        <f t="shared" si="43"/>
        <v>309.01878019331394</v>
      </c>
      <c r="BO28" s="296" t="str">
        <f t="shared" si="44"/>
        <v>Safe</v>
      </c>
      <c r="BP28" s="296"/>
      <c r="BQ28" s="296">
        <f t="shared" si="45"/>
        <v>0</v>
      </c>
      <c r="BR28" s="296">
        <f t="shared" si="46"/>
        <v>556.84313883776758</v>
      </c>
      <c r="BS28" s="296" t="str">
        <f t="shared" si="47"/>
        <v>Safe</v>
      </c>
      <c r="BT28" s="296" t="e">
        <f t="shared" si="51"/>
        <v>#DIV/0!</v>
      </c>
      <c r="BU28" s="296" t="e">
        <f t="shared" si="48"/>
        <v>#DIV/0!</v>
      </c>
    </row>
    <row r="29" spans="1:73" s="99" customFormat="1" ht="60" customHeight="1" x14ac:dyDescent="0.3">
      <c r="A29" s="93">
        <v>26</v>
      </c>
      <c r="B29" s="100">
        <v>75819</v>
      </c>
      <c r="C29" s="95" t="s">
        <v>84</v>
      </c>
      <c r="D29" s="95" t="s">
        <v>83</v>
      </c>
      <c r="E29" s="95">
        <v>40000</v>
      </c>
      <c r="F29" s="93">
        <v>0.56000000000000005</v>
      </c>
      <c r="G29" s="96">
        <v>0.60499999999999998</v>
      </c>
      <c r="H29" s="96">
        <v>0.4</v>
      </c>
      <c r="I29" s="96">
        <v>0.29899999999999999</v>
      </c>
      <c r="J29" s="96">
        <v>0.20400000000000001</v>
      </c>
      <c r="K29" s="96">
        <v>0.104</v>
      </c>
      <c r="L29" s="96">
        <v>7.2999999999999995E-2</v>
      </c>
      <c r="M29" s="96">
        <v>4.3999999999999997E-2</v>
      </c>
      <c r="N29" s="96" t="str">
        <f t="shared" si="0"/>
        <v>0.605,0.4,0.299,0.204,0.104,0.073,0.044</v>
      </c>
      <c r="O29" s="96" t="s">
        <v>59</v>
      </c>
      <c r="P29" s="96"/>
      <c r="Q29" s="94">
        <f t="shared" si="1"/>
        <v>75819</v>
      </c>
      <c r="R29" s="95">
        <f t="shared" si="27"/>
        <v>190</v>
      </c>
      <c r="S29" s="96">
        <f t="shared" si="28"/>
        <v>0.30599999999999999</v>
      </c>
      <c r="T29" s="95">
        <f t="shared" si="29"/>
        <v>26</v>
      </c>
      <c r="U29" s="95">
        <f t="shared" si="30"/>
        <v>190</v>
      </c>
      <c r="V29" s="95">
        <f t="shared" si="31"/>
        <v>5919</v>
      </c>
      <c r="W29" s="97">
        <f t="shared" si="32"/>
        <v>0.23349999999999999</v>
      </c>
      <c r="X29" s="138">
        <f t="shared" si="33"/>
        <v>44.364999999999995</v>
      </c>
      <c r="Y29" s="96">
        <f t="shared" si="34"/>
        <v>1501.7919999999999</v>
      </c>
      <c r="Z29" s="96">
        <f t="shared" si="35"/>
        <v>-15.743821309771874</v>
      </c>
      <c r="AA29" s="96"/>
      <c r="AB29" s="102">
        <v>0.35</v>
      </c>
      <c r="AC29" s="102">
        <v>0.35</v>
      </c>
      <c r="AD29" s="102">
        <v>0.35</v>
      </c>
      <c r="AE29" s="93" t="s">
        <v>60</v>
      </c>
      <c r="AF29" s="93">
        <f t="shared" si="2"/>
        <v>156.14999999999998</v>
      </c>
      <c r="AG29" s="93">
        <f t="shared" si="3"/>
        <v>190.84</v>
      </c>
      <c r="AH29" s="95" t="str">
        <f t="shared" si="36"/>
        <v>156.15 190.84</v>
      </c>
      <c r="AI29" s="93">
        <v>8</v>
      </c>
      <c r="AJ29" s="98">
        <f t="shared" si="4"/>
        <v>59.949999999999996</v>
      </c>
      <c r="AK29" s="98">
        <f t="shared" si="5"/>
        <v>73.27000000000001</v>
      </c>
      <c r="AL29" s="95" t="str">
        <f t="shared" si="6"/>
        <v>59.95 73.27</v>
      </c>
      <c r="AM29" s="95">
        <v>150</v>
      </c>
      <c r="AN29" s="95">
        <v>300</v>
      </c>
      <c r="AO29" s="102">
        <v>2255.4</v>
      </c>
      <c r="AP29" s="102">
        <v>190.3</v>
      </c>
      <c r="AQ29" s="102">
        <v>73.3</v>
      </c>
      <c r="AR29" s="93">
        <v>38</v>
      </c>
      <c r="AS29" s="103">
        <f t="shared" si="7"/>
        <v>1.1457878004632658</v>
      </c>
      <c r="AT29" s="98">
        <f t="shared" si="8"/>
        <v>2584.20980516485</v>
      </c>
      <c r="AU29" s="98">
        <f t="shared" si="9"/>
        <v>165.21542970425403</v>
      </c>
      <c r="AV29" s="98">
        <f t="shared" si="10"/>
        <v>62.105232500729862</v>
      </c>
      <c r="AW29" s="296">
        <v>1116.0999999999999</v>
      </c>
      <c r="AX29" s="296">
        <v>134.88798814900306</v>
      </c>
      <c r="AY29" s="296">
        <v>62.105232500729862</v>
      </c>
      <c r="AZ29" s="296"/>
      <c r="BA29" s="296">
        <f t="shared" si="37"/>
        <v>0</v>
      </c>
      <c r="BB29" s="296">
        <f t="shared" si="49"/>
        <v>309.01878019331394</v>
      </c>
      <c r="BC29" s="296" t="str">
        <f t="shared" si="38"/>
        <v>Safe</v>
      </c>
      <c r="BD29" s="296"/>
      <c r="BE29" s="296">
        <f t="shared" si="39"/>
        <v>0</v>
      </c>
      <c r="BF29" s="296">
        <f t="shared" si="15"/>
        <v>556.84313883776758</v>
      </c>
      <c r="BG29" s="296" t="str">
        <f t="shared" si="40"/>
        <v>Safe</v>
      </c>
      <c r="BH29" s="296" t="e">
        <f t="shared" si="50"/>
        <v>#DIV/0!</v>
      </c>
      <c r="BI29" s="296" t="e">
        <f t="shared" si="41"/>
        <v>#DIV/0!</v>
      </c>
      <c r="BJ29" s="394"/>
      <c r="BK29" s="394"/>
      <c r="BL29" s="296"/>
      <c r="BM29" s="296">
        <f t="shared" si="42"/>
        <v>0</v>
      </c>
      <c r="BN29" s="296">
        <f t="shared" si="43"/>
        <v>309.01878019331394</v>
      </c>
      <c r="BO29" s="296" t="str">
        <f t="shared" si="44"/>
        <v>Safe</v>
      </c>
      <c r="BP29" s="296"/>
      <c r="BQ29" s="296">
        <f t="shared" si="45"/>
        <v>0</v>
      </c>
      <c r="BR29" s="296">
        <f t="shared" si="46"/>
        <v>556.84313883776758</v>
      </c>
      <c r="BS29" s="296" t="str">
        <f t="shared" si="47"/>
        <v>Safe</v>
      </c>
      <c r="BT29" s="296" t="e">
        <f t="shared" si="51"/>
        <v>#DIV/0!</v>
      </c>
      <c r="BU29" s="296" t="e">
        <f t="shared" si="48"/>
        <v>#DIV/0!</v>
      </c>
    </row>
    <row r="30" spans="1:73" s="99" customFormat="1" ht="60" customHeight="1" x14ac:dyDescent="0.3">
      <c r="A30" s="93">
        <v>27</v>
      </c>
      <c r="B30" s="100">
        <v>76000</v>
      </c>
      <c r="C30" s="95" t="s">
        <v>12</v>
      </c>
      <c r="D30" s="95" t="s">
        <v>81</v>
      </c>
      <c r="E30" s="95">
        <v>40000</v>
      </c>
      <c r="F30" s="93">
        <v>0.56000000000000005</v>
      </c>
      <c r="G30" s="96">
        <v>0.93200000000000005</v>
      </c>
      <c r="H30" s="96">
        <v>0.60199999999999998</v>
      </c>
      <c r="I30" s="96">
        <v>0.45200000000000001</v>
      </c>
      <c r="J30" s="96">
        <v>0.26</v>
      </c>
      <c r="K30" s="96">
        <v>8.8999999999999996E-2</v>
      </c>
      <c r="L30" s="96">
        <v>5.3999999999999999E-2</v>
      </c>
      <c r="M30" s="96">
        <v>3.0000000000000002E-2</v>
      </c>
      <c r="N30" s="96" t="str">
        <f t="shared" si="0"/>
        <v>0.932,0.602,0.452,0.26,0.089,0.054,0.03</v>
      </c>
      <c r="O30" s="96" t="s">
        <v>59</v>
      </c>
      <c r="P30" s="96"/>
      <c r="Q30" s="94">
        <f t="shared" si="1"/>
        <v>76000</v>
      </c>
      <c r="R30" s="95">
        <f t="shared" si="27"/>
        <v>181</v>
      </c>
      <c r="S30" s="96">
        <f t="shared" si="28"/>
        <v>0.48000000000000004</v>
      </c>
      <c r="T30" s="95">
        <f t="shared" si="29"/>
        <v>27</v>
      </c>
      <c r="U30" s="95">
        <f t="shared" si="30"/>
        <v>181</v>
      </c>
      <c r="V30" s="95">
        <f t="shared" si="31"/>
        <v>6100</v>
      </c>
      <c r="W30" s="97">
        <f t="shared" si="32"/>
        <v>0.39300000000000002</v>
      </c>
      <c r="X30" s="138">
        <f t="shared" si="33"/>
        <v>71.13300000000001</v>
      </c>
      <c r="Y30" s="96">
        <f t="shared" si="34"/>
        <v>1572.925</v>
      </c>
      <c r="Z30" s="96">
        <f t="shared" si="35"/>
        <v>8.9837075537070632</v>
      </c>
      <c r="AA30" s="96"/>
      <c r="AB30" s="102">
        <v>0.35</v>
      </c>
      <c r="AC30" s="102">
        <v>0.35</v>
      </c>
      <c r="AD30" s="102">
        <v>0.35</v>
      </c>
      <c r="AE30" s="93" t="s">
        <v>60</v>
      </c>
      <c r="AF30" s="93">
        <f t="shared" si="2"/>
        <v>156.14999999999998</v>
      </c>
      <c r="AG30" s="93">
        <f t="shared" si="3"/>
        <v>190.84</v>
      </c>
      <c r="AH30" s="95" t="str">
        <f t="shared" si="36"/>
        <v>156.15 190.84</v>
      </c>
      <c r="AI30" s="93">
        <v>8</v>
      </c>
      <c r="AJ30" s="98">
        <f t="shared" si="4"/>
        <v>59.949999999999996</v>
      </c>
      <c r="AK30" s="98">
        <f t="shared" si="5"/>
        <v>73.27000000000001</v>
      </c>
      <c r="AL30" s="95" t="str">
        <f t="shared" si="6"/>
        <v>59.95 73.27</v>
      </c>
      <c r="AM30" s="95">
        <v>150</v>
      </c>
      <c r="AN30" s="95">
        <v>300</v>
      </c>
      <c r="AO30" s="102">
        <v>1082.2</v>
      </c>
      <c r="AP30" s="102">
        <v>158.80000000000001</v>
      </c>
      <c r="AQ30" s="102">
        <v>73.3</v>
      </c>
      <c r="AR30" s="93">
        <v>38</v>
      </c>
      <c r="AS30" s="103">
        <f t="shared" si="7"/>
        <v>1.1457878004632658</v>
      </c>
      <c r="AT30" s="98">
        <f t="shared" si="8"/>
        <v>1239.9715576613462</v>
      </c>
      <c r="AU30" s="98">
        <f t="shared" si="9"/>
        <v>135.41749232321644</v>
      </c>
      <c r="AV30" s="98">
        <f t="shared" si="10"/>
        <v>62.105232500729862</v>
      </c>
      <c r="AW30" s="296">
        <v>1116.0999999999999</v>
      </c>
      <c r="AX30" s="296">
        <v>134.88798814900306</v>
      </c>
      <c r="AY30" s="296">
        <v>62.105232500729862</v>
      </c>
      <c r="AZ30" s="296"/>
      <c r="BA30" s="296">
        <f t="shared" si="37"/>
        <v>0</v>
      </c>
      <c r="BB30" s="296">
        <f t="shared" si="49"/>
        <v>309.01878019331394</v>
      </c>
      <c r="BC30" s="296" t="str">
        <f t="shared" si="38"/>
        <v>Safe</v>
      </c>
      <c r="BD30" s="296"/>
      <c r="BE30" s="296">
        <f t="shared" si="39"/>
        <v>0</v>
      </c>
      <c r="BF30" s="296">
        <f t="shared" si="15"/>
        <v>556.84313883776758</v>
      </c>
      <c r="BG30" s="296" t="str">
        <f t="shared" si="40"/>
        <v>Safe</v>
      </c>
      <c r="BH30" s="296" t="e">
        <f t="shared" si="50"/>
        <v>#DIV/0!</v>
      </c>
      <c r="BI30" s="296" t="e">
        <f t="shared" si="41"/>
        <v>#DIV/0!</v>
      </c>
      <c r="BJ30" s="394"/>
      <c r="BK30" s="394"/>
      <c r="BL30" s="296"/>
      <c r="BM30" s="296">
        <f t="shared" si="42"/>
        <v>0</v>
      </c>
      <c r="BN30" s="296">
        <f t="shared" si="43"/>
        <v>309.01878019331394</v>
      </c>
      <c r="BO30" s="296" t="str">
        <f t="shared" si="44"/>
        <v>Safe</v>
      </c>
      <c r="BP30" s="296"/>
      <c r="BQ30" s="296">
        <f t="shared" si="45"/>
        <v>0</v>
      </c>
      <c r="BR30" s="296">
        <f t="shared" si="46"/>
        <v>556.84313883776758</v>
      </c>
      <c r="BS30" s="296" t="str">
        <f t="shared" si="47"/>
        <v>Safe</v>
      </c>
      <c r="BT30" s="296" t="e">
        <f t="shared" si="51"/>
        <v>#DIV/0!</v>
      </c>
      <c r="BU30" s="296" t="e">
        <f t="shared" si="48"/>
        <v>#DIV/0!</v>
      </c>
    </row>
    <row r="31" spans="1:73" s="99" customFormat="1" ht="60" customHeight="1" x14ac:dyDescent="0.3">
      <c r="A31" s="93">
        <v>28</v>
      </c>
      <c r="B31" s="100">
        <v>76100</v>
      </c>
      <c r="C31" s="95" t="s">
        <v>84</v>
      </c>
      <c r="D31" s="95" t="s">
        <v>83</v>
      </c>
      <c r="E31" s="95">
        <v>40000</v>
      </c>
      <c r="F31" s="93">
        <v>0.56000000000000005</v>
      </c>
      <c r="G31" s="96">
        <v>0.73899999999999999</v>
      </c>
      <c r="H31" s="96">
        <v>0.51100000000000001</v>
      </c>
      <c r="I31" s="96">
        <v>0.39200000000000002</v>
      </c>
      <c r="J31" s="96">
        <v>0.25600000000000001</v>
      </c>
      <c r="K31" s="96">
        <v>0.123</v>
      </c>
      <c r="L31" s="96">
        <v>8.5000000000000006E-2</v>
      </c>
      <c r="M31" s="96">
        <v>0.05</v>
      </c>
      <c r="N31" s="96" t="str">
        <f t="shared" si="0"/>
        <v>0.739,0.511,0.392,0.256,0.123,0.085,0.05</v>
      </c>
      <c r="O31" s="96" t="s">
        <v>59</v>
      </c>
      <c r="P31" s="96"/>
      <c r="Q31" s="94">
        <f t="shared" si="1"/>
        <v>76100</v>
      </c>
      <c r="R31" s="95">
        <f t="shared" si="27"/>
        <v>100</v>
      </c>
      <c r="S31" s="96">
        <f t="shared" si="28"/>
        <v>0.34699999999999998</v>
      </c>
      <c r="T31" s="95">
        <f t="shared" si="29"/>
        <v>28</v>
      </c>
      <c r="U31" s="95">
        <f t="shared" si="30"/>
        <v>100</v>
      </c>
      <c r="V31" s="95">
        <f t="shared" si="31"/>
        <v>6200</v>
      </c>
      <c r="W31" s="97">
        <f t="shared" si="32"/>
        <v>0.41349999999999998</v>
      </c>
      <c r="X31" s="138">
        <f t="shared" si="33"/>
        <v>41.349999999999994</v>
      </c>
      <c r="Y31" s="96">
        <f t="shared" si="34"/>
        <v>1614.2749999999999</v>
      </c>
      <c r="Z31" s="96">
        <f t="shared" si="35"/>
        <v>24.695325710325051</v>
      </c>
      <c r="AA31" s="96"/>
      <c r="AB31" s="102">
        <v>0.35</v>
      </c>
      <c r="AC31" s="102">
        <v>0.35</v>
      </c>
      <c r="AD31" s="102">
        <v>0.35</v>
      </c>
      <c r="AE31" s="93" t="s">
        <v>60</v>
      </c>
      <c r="AF31" s="93">
        <f t="shared" si="2"/>
        <v>156.14999999999998</v>
      </c>
      <c r="AG31" s="93">
        <f t="shared" si="3"/>
        <v>190.84</v>
      </c>
      <c r="AH31" s="95" t="str">
        <f t="shared" si="36"/>
        <v>156.15 190.84</v>
      </c>
      <c r="AI31" s="93">
        <v>8</v>
      </c>
      <c r="AJ31" s="98">
        <f t="shared" si="4"/>
        <v>59.949999999999996</v>
      </c>
      <c r="AK31" s="98">
        <f t="shared" si="5"/>
        <v>73.27000000000001</v>
      </c>
      <c r="AL31" s="95" t="str">
        <f t="shared" si="6"/>
        <v>59.95 73.27</v>
      </c>
      <c r="AM31" s="95">
        <v>150</v>
      </c>
      <c r="AN31" s="95">
        <v>300</v>
      </c>
      <c r="AO31" s="102">
        <v>1130.4000000000001</v>
      </c>
      <c r="AP31" s="102">
        <v>190.2</v>
      </c>
      <c r="AQ31" s="102">
        <v>73.3</v>
      </c>
      <c r="AR31" s="93">
        <v>38</v>
      </c>
      <c r="AS31" s="103">
        <f t="shared" si="7"/>
        <v>1.1457878004632658</v>
      </c>
      <c r="AT31" s="98">
        <f t="shared" si="8"/>
        <v>1295.1985296436758</v>
      </c>
      <c r="AU31" s="98">
        <f t="shared" si="9"/>
        <v>165.12391188820945</v>
      </c>
      <c r="AV31" s="98">
        <f t="shared" si="10"/>
        <v>62.105232500729862</v>
      </c>
      <c r="AW31" s="296">
        <v>1116.0999999999999</v>
      </c>
      <c r="AX31" s="296">
        <v>134.88798814900306</v>
      </c>
      <c r="AY31" s="296">
        <v>62.105232500729862</v>
      </c>
      <c r="AZ31" s="296"/>
      <c r="BA31" s="296">
        <f t="shared" si="37"/>
        <v>0</v>
      </c>
      <c r="BB31" s="296">
        <f t="shared" si="49"/>
        <v>309.01878019331394</v>
      </c>
      <c r="BC31" s="296" t="str">
        <f t="shared" si="38"/>
        <v>Safe</v>
      </c>
      <c r="BD31" s="296"/>
      <c r="BE31" s="296">
        <f t="shared" si="39"/>
        <v>0</v>
      </c>
      <c r="BF31" s="296">
        <f t="shared" si="15"/>
        <v>556.84313883776758</v>
      </c>
      <c r="BG31" s="296" t="str">
        <f t="shared" si="40"/>
        <v>Safe</v>
      </c>
      <c r="BH31" s="296" t="e">
        <f t="shared" si="50"/>
        <v>#DIV/0!</v>
      </c>
      <c r="BI31" s="296" t="e">
        <f t="shared" si="41"/>
        <v>#DIV/0!</v>
      </c>
      <c r="BJ31" s="394"/>
      <c r="BK31" s="394"/>
      <c r="BL31" s="296"/>
      <c r="BM31" s="296">
        <f t="shared" si="42"/>
        <v>0</v>
      </c>
      <c r="BN31" s="296">
        <f t="shared" si="43"/>
        <v>309.01878019331394</v>
      </c>
      <c r="BO31" s="296" t="str">
        <f t="shared" si="44"/>
        <v>Safe</v>
      </c>
      <c r="BP31" s="296"/>
      <c r="BQ31" s="296">
        <f t="shared" si="45"/>
        <v>0</v>
      </c>
      <c r="BR31" s="296">
        <f t="shared" si="46"/>
        <v>556.84313883776758</v>
      </c>
      <c r="BS31" s="296" t="str">
        <f t="shared" si="47"/>
        <v>Safe</v>
      </c>
      <c r="BT31" s="296" t="e">
        <f t="shared" si="51"/>
        <v>#DIV/0!</v>
      </c>
      <c r="BU31" s="296" t="e">
        <f t="shared" si="48"/>
        <v>#DIV/0!</v>
      </c>
    </row>
    <row r="32" spans="1:73" s="99" customFormat="1" ht="60" customHeight="1" x14ac:dyDescent="0.3">
      <c r="A32" s="93">
        <v>29</v>
      </c>
      <c r="B32" s="94">
        <v>76239</v>
      </c>
      <c r="C32" s="95" t="s">
        <v>12</v>
      </c>
      <c r="D32" s="95" t="s">
        <v>81</v>
      </c>
      <c r="E32" s="95">
        <v>40000</v>
      </c>
      <c r="F32" s="93">
        <v>0.56000000000000005</v>
      </c>
      <c r="G32" s="96">
        <v>0.75700000000000001</v>
      </c>
      <c r="H32" s="96">
        <v>0.502</v>
      </c>
      <c r="I32" s="96">
        <v>0.35499999999999998</v>
      </c>
      <c r="J32" s="96">
        <v>0.221</v>
      </c>
      <c r="K32" s="96">
        <v>0.113</v>
      </c>
      <c r="L32" s="96">
        <v>9.0999999999999998E-2</v>
      </c>
      <c r="M32" s="96">
        <v>5.1000000000000004E-2</v>
      </c>
      <c r="N32" s="96" t="str">
        <f t="shared" si="0"/>
        <v>0.757,0.502,0.355,0.221,0.113,0.091,0.051</v>
      </c>
      <c r="O32" s="96" t="s">
        <v>59</v>
      </c>
      <c r="P32" s="96"/>
      <c r="Q32" s="94">
        <f t="shared" si="1"/>
        <v>76239</v>
      </c>
      <c r="R32" s="95">
        <f t="shared" si="27"/>
        <v>139</v>
      </c>
      <c r="S32" s="96">
        <f t="shared" si="28"/>
        <v>0.40200000000000002</v>
      </c>
      <c r="T32" s="95">
        <f t="shared" si="29"/>
        <v>29</v>
      </c>
      <c r="U32" s="95">
        <f t="shared" si="30"/>
        <v>139</v>
      </c>
      <c r="V32" s="95">
        <f t="shared" si="31"/>
        <v>6339</v>
      </c>
      <c r="W32" s="97">
        <f t="shared" si="32"/>
        <v>0.3745</v>
      </c>
      <c r="X32" s="138">
        <f t="shared" si="33"/>
        <v>52.055500000000002</v>
      </c>
      <c r="Y32" s="96">
        <f t="shared" si="34"/>
        <v>1666.3304999999998</v>
      </c>
      <c r="Z32" s="96">
        <f t="shared" si="35"/>
        <v>41.113474948024077</v>
      </c>
      <c r="AA32" s="96"/>
      <c r="AB32" s="93">
        <v>0.35</v>
      </c>
      <c r="AC32" s="93">
        <v>0.35</v>
      </c>
      <c r="AD32" s="93">
        <v>0.35</v>
      </c>
      <c r="AE32" s="93" t="s">
        <v>60</v>
      </c>
      <c r="AF32" s="93">
        <f t="shared" si="2"/>
        <v>156.14999999999998</v>
      </c>
      <c r="AG32" s="93">
        <f t="shared" si="3"/>
        <v>190.84</v>
      </c>
      <c r="AH32" s="95" t="str">
        <f t="shared" si="36"/>
        <v>156.15 190.84</v>
      </c>
      <c r="AI32" s="93">
        <v>8</v>
      </c>
      <c r="AJ32" s="98">
        <f t="shared" si="4"/>
        <v>59.949999999999996</v>
      </c>
      <c r="AK32" s="98">
        <f t="shared" si="5"/>
        <v>73.27000000000001</v>
      </c>
      <c r="AL32" s="95" t="str">
        <f t="shared" si="6"/>
        <v>59.95 73.27</v>
      </c>
      <c r="AM32" s="95">
        <v>150</v>
      </c>
      <c r="AN32" s="95">
        <v>300</v>
      </c>
      <c r="AO32" s="98">
        <v>1313.2</v>
      </c>
      <c r="AP32" s="93">
        <v>190.5</v>
      </c>
      <c r="AQ32" s="93">
        <v>73.3</v>
      </c>
      <c r="AR32" s="93">
        <v>38</v>
      </c>
      <c r="AS32" s="96">
        <f t="shared" si="7"/>
        <v>1.1457878004632658</v>
      </c>
      <c r="AT32" s="98">
        <f t="shared" si="8"/>
        <v>1504.6485395683608</v>
      </c>
      <c r="AU32" s="98">
        <f t="shared" si="9"/>
        <v>165.39841110773492</v>
      </c>
      <c r="AV32" s="98">
        <f t="shared" si="10"/>
        <v>62.105232500729862</v>
      </c>
      <c r="AW32" s="296">
        <v>1116.0999999999999</v>
      </c>
      <c r="AX32" s="296">
        <v>134.88798814900306</v>
      </c>
      <c r="AY32" s="296">
        <v>62.105232500729862</v>
      </c>
      <c r="AZ32" s="296"/>
      <c r="BA32" s="296">
        <f t="shared" si="37"/>
        <v>0</v>
      </c>
      <c r="BB32" s="296">
        <f t="shared" si="49"/>
        <v>309.01878019331394</v>
      </c>
      <c r="BC32" s="296" t="str">
        <f t="shared" si="38"/>
        <v>Safe</v>
      </c>
      <c r="BD32" s="296"/>
      <c r="BE32" s="296">
        <f t="shared" si="39"/>
        <v>0</v>
      </c>
      <c r="BF32" s="296">
        <f t="shared" si="15"/>
        <v>556.84313883776758</v>
      </c>
      <c r="BG32" s="296" t="str">
        <f t="shared" si="40"/>
        <v>Safe</v>
      </c>
      <c r="BH32" s="296" t="e">
        <f t="shared" si="50"/>
        <v>#DIV/0!</v>
      </c>
      <c r="BI32" s="296" t="e">
        <f t="shared" si="41"/>
        <v>#DIV/0!</v>
      </c>
      <c r="BJ32" s="394"/>
      <c r="BK32" s="394"/>
      <c r="BL32" s="296"/>
      <c r="BM32" s="296">
        <f t="shared" si="42"/>
        <v>0</v>
      </c>
      <c r="BN32" s="296">
        <f t="shared" si="43"/>
        <v>309.01878019331394</v>
      </c>
      <c r="BO32" s="296" t="str">
        <f t="shared" si="44"/>
        <v>Safe</v>
      </c>
      <c r="BP32" s="296"/>
      <c r="BQ32" s="296">
        <f t="shared" si="45"/>
        <v>0</v>
      </c>
      <c r="BR32" s="296">
        <f t="shared" si="46"/>
        <v>556.84313883776758</v>
      </c>
      <c r="BS32" s="296" t="str">
        <f t="shared" si="47"/>
        <v>Safe</v>
      </c>
      <c r="BT32" s="296" t="e">
        <f t="shared" si="51"/>
        <v>#DIV/0!</v>
      </c>
      <c r="BU32" s="296" t="e">
        <f t="shared" si="48"/>
        <v>#DIV/0!</v>
      </c>
    </row>
    <row r="33" spans="1:73" s="132" customFormat="1" ht="60" customHeight="1" x14ac:dyDescent="0.3">
      <c r="A33" s="126">
        <v>30</v>
      </c>
      <c r="B33" s="127">
        <v>76501</v>
      </c>
      <c r="C33" s="128" t="s">
        <v>84</v>
      </c>
      <c r="D33" s="128" t="s">
        <v>83</v>
      </c>
      <c r="E33" s="128">
        <v>40000</v>
      </c>
      <c r="F33" s="126">
        <v>0.56000000000000005</v>
      </c>
      <c r="G33" s="129">
        <v>0.59699999999999998</v>
      </c>
      <c r="H33" s="129">
        <v>0.42099999999999999</v>
      </c>
      <c r="I33" s="129">
        <v>0.33200000000000002</v>
      </c>
      <c r="J33" s="129">
        <v>0.22700000000000001</v>
      </c>
      <c r="K33" s="129">
        <v>0.11600000000000001</v>
      </c>
      <c r="L33" s="129">
        <v>8.3000000000000004E-2</v>
      </c>
      <c r="M33" s="129">
        <v>5.1000000000000004E-2</v>
      </c>
      <c r="N33" s="129" t="str">
        <f t="shared" si="0"/>
        <v>0.597,0.421,0.332,0.227,0.116,0.083,0.051</v>
      </c>
      <c r="O33" s="129" t="s">
        <v>59</v>
      </c>
      <c r="P33" s="129"/>
      <c r="Q33" s="127">
        <f t="shared" si="1"/>
        <v>76501</v>
      </c>
      <c r="R33" s="128">
        <f t="shared" si="27"/>
        <v>262</v>
      </c>
      <c r="S33" s="129">
        <f t="shared" si="28"/>
        <v>0.26499999999999996</v>
      </c>
      <c r="T33" s="128">
        <f t="shared" si="29"/>
        <v>30</v>
      </c>
      <c r="U33" s="128">
        <f t="shared" si="30"/>
        <v>262</v>
      </c>
      <c r="V33" s="128">
        <f t="shared" si="31"/>
        <v>6601</v>
      </c>
      <c r="W33" s="130">
        <f t="shared" si="32"/>
        <v>0.33350000000000002</v>
      </c>
      <c r="X33" s="139">
        <f t="shared" si="33"/>
        <v>87.37700000000001</v>
      </c>
      <c r="Y33" s="129">
        <f t="shared" si="34"/>
        <v>1753.7074999999998</v>
      </c>
      <c r="Z33" s="129">
        <f t="shared" si="35"/>
        <v>61.31791451836375</v>
      </c>
      <c r="AA33" s="129"/>
      <c r="AB33" s="126">
        <v>0.35</v>
      </c>
      <c r="AC33" s="126">
        <v>0.35</v>
      </c>
      <c r="AD33" s="126">
        <v>0.35</v>
      </c>
      <c r="AE33" s="126" t="s">
        <v>60</v>
      </c>
      <c r="AF33" s="126">
        <f t="shared" si="2"/>
        <v>156.14999999999998</v>
      </c>
      <c r="AG33" s="126">
        <f t="shared" si="3"/>
        <v>190.84</v>
      </c>
      <c r="AH33" s="128" t="str">
        <f t="shared" si="36"/>
        <v>156.15 190.84</v>
      </c>
      <c r="AI33" s="126">
        <v>8</v>
      </c>
      <c r="AJ33" s="131">
        <f t="shared" si="4"/>
        <v>59.949999999999996</v>
      </c>
      <c r="AK33" s="131">
        <f t="shared" si="5"/>
        <v>73.27000000000001</v>
      </c>
      <c r="AL33" s="128" t="str">
        <f t="shared" si="6"/>
        <v>59.95 73.27</v>
      </c>
      <c r="AM33" s="128">
        <v>150</v>
      </c>
      <c r="AN33" s="128">
        <v>300</v>
      </c>
      <c r="AO33" s="131">
        <v>2069.3000000000002</v>
      </c>
      <c r="AP33" s="126">
        <v>190.7</v>
      </c>
      <c r="AQ33" s="126">
        <v>73.3</v>
      </c>
      <c r="AR33" s="126">
        <v>38</v>
      </c>
      <c r="AS33" s="129">
        <f t="shared" si="7"/>
        <v>1.1457878004632658</v>
      </c>
      <c r="AT33" s="131">
        <f t="shared" si="8"/>
        <v>2370.9786954986362</v>
      </c>
      <c r="AU33" s="131">
        <f t="shared" si="9"/>
        <v>165.58132029342599</v>
      </c>
      <c r="AV33" s="131">
        <f t="shared" si="10"/>
        <v>62.105232500729862</v>
      </c>
      <c r="AW33" s="297">
        <v>1116.0999999999999</v>
      </c>
      <c r="AX33" s="297">
        <v>134.88798814900306</v>
      </c>
      <c r="AY33" s="297">
        <v>62.105232500729862</v>
      </c>
      <c r="AZ33" s="297"/>
      <c r="BA33" s="297">
        <f t="shared" si="37"/>
        <v>320.7</v>
      </c>
      <c r="BB33" s="297">
        <f t="shared" si="49"/>
        <v>256.01490150688784</v>
      </c>
      <c r="BC33" s="297" t="str">
        <f t="shared" si="38"/>
        <v>Unsafe</v>
      </c>
      <c r="BD33" s="297"/>
      <c r="BE33" s="297">
        <f t="shared" si="39"/>
        <v>0</v>
      </c>
      <c r="BF33" s="297">
        <f t="shared" si="15"/>
        <v>556.84313883776758</v>
      </c>
      <c r="BG33" s="297" t="str">
        <f t="shared" si="40"/>
        <v>Safe</v>
      </c>
      <c r="BH33" s="297">
        <f t="shared" si="50"/>
        <v>3.3305567163621346</v>
      </c>
      <c r="BI33" s="297" t="e">
        <f t="shared" si="41"/>
        <v>#DIV/0!</v>
      </c>
      <c r="BJ33" s="395"/>
      <c r="BK33" s="395"/>
      <c r="BL33" s="297"/>
      <c r="BM33" s="297">
        <f t="shared" si="42"/>
        <v>0</v>
      </c>
      <c r="BN33" s="297">
        <f t="shared" si="43"/>
        <v>256.01490150688784</v>
      </c>
      <c r="BO33" s="297" t="str">
        <f t="shared" si="44"/>
        <v>Safe</v>
      </c>
      <c r="BP33" s="297"/>
      <c r="BQ33" s="297">
        <f t="shared" si="45"/>
        <v>0</v>
      </c>
      <c r="BR33" s="297">
        <f t="shared" si="46"/>
        <v>556.84313883776758</v>
      </c>
      <c r="BS33" s="297" t="str">
        <f t="shared" si="47"/>
        <v>Safe</v>
      </c>
      <c r="BT33" s="297" t="e">
        <f t="shared" si="51"/>
        <v>#DIV/0!</v>
      </c>
      <c r="BU33" s="297" t="e">
        <f t="shared" si="48"/>
        <v>#DIV/0!</v>
      </c>
    </row>
    <row r="34" spans="1:73" s="99" customFormat="1" ht="60" customHeight="1" x14ac:dyDescent="0.3">
      <c r="A34" s="93">
        <v>31</v>
      </c>
      <c r="B34" s="94">
        <v>76754</v>
      </c>
      <c r="C34" s="95" t="s">
        <v>12</v>
      </c>
      <c r="D34" s="95" t="s">
        <v>81</v>
      </c>
      <c r="E34" s="95">
        <v>40000</v>
      </c>
      <c r="F34" s="93">
        <v>0.56000000000000005</v>
      </c>
      <c r="G34" s="96">
        <v>0.33300000000000002</v>
      </c>
      <c r="H34" s="96">
        <v>0.249</v>
      </c>
      <c r="I34" s="96">
        <v>0.189</v>
      </c>
      <c r="J34" s="96">
        <v>0.13600000000000001</v>
      </c>
      <c r="K34" s="96">
        <v>8.8999999999999996E-2</v>
      </c>
      <c r="L34" s="96">
        <v>6.7000000000000004E-2</v>
      </c>
      <c r="M34" s="96">
        <v>5.1000000000000004E-2</v>
      </c>
      <c r="N34" s="96" t="str">
        <f t="shared" si="0"/>
        <v>0.333,0.249,0.189,0.136,0.089,0.067,0.051</v>
      </c>
      <c r="O34" s="96" t="s">
        <v>59</v>
      </c>
      <c r="P34" s="96"/>
      <c r="Q34" s="94">
        <f t="shared" si="1"/>
        <v>76754</v>
      </c>
      <c r="R34" s="95">
        <f t="shared" si="27"/>
        <v>253</v>
      </c>
      <c r="S34" s="96">
        <f t="shared" si="28"/>
        <v>0.14400000000000002</v>
      </c>
      <c r="T34" s="95">
        <f t="shared" si="29"/>
        <v>31</v>
      </c>
      <c r="U34" s="95">
        <f t="shared" si="30"/>
        <v>253</v>
      </c>
      <c r="V34" s="95">
        <f t="shared" si="31"/>
        <v>6854</v>
      </c>
      <c r="W34" s="97">
        <f t="shared" si="32"/>
        <v>0.20449999999999999</v>
      </c>
      <c r="X34" s="138">
        <f t="shared" si="33"/>
        <v>51.738499999999995</v>
      </c>
      <c r="Y34" s="96">
        <f t="shared" si="34"/>
        <v>1805.4459999999997</v>
      </c>
      <c r="Z34" s="96">
        <f t="shared" si="35"/>
        <v>48.191308454607451</v>
      </c>
      <c r="AA34" s="96"/>
      <c r="AB34" s="93">
        <v>0.35</v>
      </c>
      <c r="AC34" s="93">
        <v>0.35</v>
      </c>
      <c r="AD34" s="93">
        <v>0.35</v>
      </c>
      <c r="AE34" s="93" t="s">
        <v>60</v>
      </c>
      <c r="AF34" s="93">
        <f t="shared" si="2"/>
        <v>156.14999999999998</v>
      </c>
      <c r="AG34" s="93">
        <f t="shared" si="3"/>
        <v>190.84</v>
      </c>
      <c r="AH34" s="95" t="str">
        <f t="shared" si="36"/>
        <v>156.15 190.84</v>
      </c>
      <c r="AI34" s="93">
        <v>8</v>
      </c>
      <c r="AJ34" s="98">
        <f t="shared" si="4"/>
        <v>59.949999999999996</v>
      </c>
      <c r="AK34" s="98">
        <f t="shared" si="5"/>
        <v>73.27000000000001</v>
      </c>
      <c r="AL34" s="95" t="str">
        <f t="shared" si="6"/>
        <v>59.95 73.27</v>
      </c>
      <c r="AM34" s="95">
        <v>150</v>
      </c>
      <c r="AN34" s="95">
        <v>300</v>
      </c>
      <c r="AO34" s="93">
        <v>2390</v>
      </c>
      <c r="AP34" s="93">
        <v>189.9</v>
      </c>
      <c r="AQ34" s="93">
        <v>73.3</v>
      </c>
      <c r="AR34" s="93">
        <v>38</v>
      </c>
      <c r="AS34" s="96">
        <f t="shared" si="7"/>
        <v>1.1457878004632658</v>
      </c>
      <c r="AT34" s="98">
        <f t="shared" si="8"/>
        <v>2738.4328431072054</v>
      </c>
      <c r="AU34" s="98">
        <f t="shared" si="9"/>
        <v>164.84924982583087</v>
      </c>
      <c r="AV34" s="98">
        <f t="shared" si="10"/>
        <v>62.105232500729862</v>
      </c>
      <c r="AW34" s="392">
        <v>2629.897916393048</v>
      </c>
      <c r="AX34" s="392">
        <v>164.09759861404365</v>
      </c>
      <c r="AY34" s="392">
        <v>62.105232500729862</v>
      </c>
      <c r="AZ34" s="391">
        <v>3.2069999999999999E-4</v>
      </c>
      <c r="BA34" s="391">
        <f>AZ34*10^6</f>
        <v>320.7</v>
      </c>
      <c r="BB34" s="392">
        <f t="shared" si="49"/>
        <v>256.01490150688784</v>
      </c>
      <c r="BC34" s="392" t="str">
        <f t="shared" si="38"/>
        <v>Unsafe</v>
      </c>
      <c r="BD34" s="391">
        <v>6.7909999999999997E-4</v>
      </c>
      <c r="BE34" s="392">
        <f t="shared" si="39"/>
        <v>679.1</v>
      </c>
      <c r="BF34" s="392">
        <f t="shared" si="15"/>
        <v>556.84313883776758</v>
      </c>
      <c r="BG34" s="392" t="str">
        <f t="shared" si="40"/>
        <v>Unsafe</v>
      </c>
      <c r="BH34" s="392" t="e">
        <f t="shared" si="50"/>
        <v>#DIV/0!</v>
      </c>
      <c r="BI34" s="392">
        <f t="shared" si="41"/>
        <v>3.2529782448921232</v>
      </c>
      <c r="BJ34" s="396">
        <v>8</v>
      </c>
      <c r="BK34" s="396">
        <v>30</v>
      </c>
      <c r="BL34" s="391">
        <v>2.5530000000000003E-4</v>
      </c>
      <c r="BM34" s="392">
        <f t="shared" si="42"/>
        <v>255.30000000000004</v>
      </c>
      <c r="BN34" s="392">
        <f t="shared" si="43"/>
        <v>256.01490150688784</v>
      </c>
      <c r="BO34" s="392" t="str">
        <f t="shared" si="44"/>
        <v>Safe</v>
      </c>
      <c r="BP34" s="391">
        <v>5.4149999999999999E-4</v>
      </c>
      <c r="BQ34" s="392">
        <f t="shared" si="45"/>
        <v>541.5</v>
      </c>
      <c r="BR34" s="392">
        <f t="shared" si="46"/>
        <v>556.84313883776758</v>
      </c>
      <c r="BS34" s="392" t="str">
        <f t="shared" si="47"/>
        <v>Safe</v>
      </c>
      <c r="BT34" s="392">
        <f t="shared" si="51"/>
        <v>8.0874967328099849</v>
      </c>
      <c r="BU34" s="392">
        <f t="shared" si="48"/>
        <v>9.0803747046374585</v>
      </c>
    </row>
    <row r="35" spans="1:73" s="99" customFormat="1" ht="60" customHeight="1" x14ac:dyDescent="0.3">
      <c r="A35" s="93">
        <v>32</v>
      </c>
      <c r="B35" s="94">
        <v>77005</v>
      </c>
      <c r="C35" s="95" t="s">
        <v>84</v>
      </c>
      <c r="D35" s="95" t="s">
        <v>83</v>
      </c>
      <c r="E35" s="95">
        <v>40000</v>
      </c>
      <c r="F35" s="93">
        <v>0.56000000000000005</v>
      </c>
      <c r="G35" s="96">
        <v>0.84399999999999997</v>
      </c>
      <c r="H35" s="96">
        <v>0.59799999999999998</v>
      </c>
      <c r="I35" s="96">
        <v>0.42499999999999999</v>
      </c>
      <c r="J35" s="96">
        <v>0.26</v>
      </c>
      <c r="K35" s="96">
        <v>0.11600000000000001</v>
      </c>
      <c r="L35" s="96">
        <v>7.8E-2</v>
      </c>
      <c r="M35" s="96">
        <v>4.3999999999999997E-2</v>
      </c>
      <c r="N35" s="96" t="str">
        <f t="shared" si="0"/>
        <v>0.844,0.598,0.425,0.26,0.116,0.078,0.044</v>
      </c>
      <c r="O35" s="96" t="s">
        <v>59</v>
      </c>
      <c r="P35" s="96"/>
      <c r="Q35" s="94">
        <f t="shared" si="1"/>
        <v>77005</v>
      </c>
      <c r="R35" s="95">
        <f t="shared" si="27"/>
        <v>251</v>
      </c>
      <c r="S35" s="96">
        <f t="shared" si="28"/>
        <v>0.41899999999999998</v>
      </c>
      <c r="T35" s="95">
        <f t="shared" si="29"/>
        <v>32</v>
      </c>
      <c r="U35" s="95">
        <f t="shared" si="30"/>
        <v>251</v>
      </c>
      <c r="V35" s="95">
        <f t="shared" si="31"/>
        <v>7105</v>
      </c>
      <c r="W35" s="97">
        <f t="shared" si="32"/>
        <v>0.28149999999999997</v>
      </c>
      <c r="X35" s="138">
        <f t="shared" si="33"/>
        <v>70.656499999999994</v>
      </c>
      <c r="Y35" s="96">
        <f t="shared" si="34"/>
        <v>1876.1024999999997</v>
      </c>
      <c r="Z35" s="96">
        <f t="shared" si="35"/>
        <v>54.495470027719193</v>
      </c>
      <c r="AA35" s="96"/>
      <c r="AB35" s="93">
        <v>0.35</v>
      </c>
      <c r="AC35" s="93">
        <v>0.35</v>
      </c>
      <c r="AD35" s="93">
        <v>0.35</v>
      </c>
      <c r="AE35" s="93" t="s">
        <v>60</v>
      </c>
      <c r="AF35" s="93">
        <f t="shared" si="2"/>
        <v>156.14999999999998</v>
      </c>
      <c r="AG35" s="93">
        <f t="shared" si="3"/>
        <v>190.84</v>
      </c>
      <c r="AH35" s="95" t="str">
        <f t="shared" si="36"/>
        <v>156.15 190.84</v>
      </c>
      <c r="AI35" s="93">
        <v>8</v>
      </c>
      <c r="AJ35" s="98">
        <f t="shared" si="4"/>
        <v>59.949999999999996</v>
      </c>
      <c r="AK35" s="98">
        <f t="shared" si="5"/>
        <v>73.27000000000001</v>
      </c>
      <c r="AL35" s="95" t="str">
        <f t="shared" si="6"/>
        <v>59.95 73.27</v>
      </c>
      <c r="AM35" s="95">
        <v>150</v>
      </c>
      <c r="AN35" s="95">
        <v>300</v>
      </c>
      <c r="AO35" s="93">
        <v>769.8</v>
      </c>
      <c r="AP35" s="93">
        <v>158.5</v>
      </c>
      <c r="AQ35" s="93">
        <v>73.3</v>
      </c>
      <c r="AR35" s="93">
        <v>38</v>
      </c>
      <c r="AS35" s="96">
        <f t="shared" si="7"/>
        <v>1.1457878004632658</v>
      </c>
      <c r="AT35" s="98">
        <f t="shared" si="8"/>
        <v>882.02744879662191</v>
      </c>
      <c r="AU35" s="98">
        <f t="shared" si="9"/>
        <v>135.12353279698331</v>
      </c>
      <c r="AV35" s="98">
        <f t="shared" si="10"/>
        <v>62.105232500729862</v>
      </c>
      <c r="AW35" s="392">
        <v>2629.897916393048</v>
      </c>
      <c r="AX35" s="392">
        <v>164.09759861404365</v>
      </c>
      <c r="AY35" s="392">
        <v>62.105232500729862</v>
      </c>
      <c r="AZ35" s="392"/>
      <c r="BA35" s="392">
        <f t="shared" si="37"/>
        <v>0</v>
      </c>
      <c r="BB35" s="392">
        <f t="shared" si="49"/>
        <v>256.01490150688784</v>
      </c>
      <c r="BC35" s="392" t="str">
        <f t="shared" si="38"/>
        <v>Safe</v>
      </c>
      <c r="BD35" s="392"/>
      <c r="BE35" s="392">
        <f t="shared" si="39"/>
        <v>0</v>
      </c>
      <c r="BF35" s="392">
        <f t="shared" si="15"/>
        <v>556.84313883776758</v>
      </c>
      <c r="BG35" s="392" t="str">
        <f t="shared" si="40"/>
        <v>Safe</v>
      </c>
      <c r="BH35" s="392" t="e">
        <f t="shared" si="50"/>
        <v>#DIV/0!</v>
      </c>
      <c r="BI35" s="392" t="e">
        <f t="shared" si="41"/>
        <v>#DIV/0!</v>
      </c>
      <c r="BJ35" s="396"/>
      <c r="BK35" s="396"/>
      <c r="BL35" s="392"/>
      <c r="BM35" s="392">
        <f t="shared" si="42"/>
        <v>0</v>
      </c>
      <c r="BN35" s="392">
        <f t="shared" si="43"/>
        <v>256.01490150688784</v>
      </c>
      <c r="BO35" s="392" t="str">
        <f t="shared" si="44"/>
        <v>Safe</v>
      </c>
      <c r="BP35" s="392"/>
      <c r="BQ35" s="392">
        <f t="shared" si="45"/>
        <v>0</v>
      </c>
      <c r="BR35" s="392">
        <f t="shared" si="46"/>
        <v>556.84313883776758</v>
      </c>
      <c r="BS35" s="392" t="str">
        <f t="shared" si="47"/>
        <v>Safe</v>
      </c>
      <c r="BT35" s="392" t="e">
        <f t="shared" si="51"/>
        <v>#DIV/0!</v>
      </c>
      <c r="BU35" s="392" t="e">
        <f t="shared" si="48"/>
        <v>#DIV/0!</v>
      </c>
    </row>
    <row r="36" spans="1:73" s="99" customFormat="1" ht="60" customHeight="1" x14ac:dyDescent="0.3">
      <c r="A36" s="93">
        <v>33</v>
      </c>
      <c r="B36" s="94">
        <v>77251</v>
      </c>
      <c r="C36" s="95" t="s">
        <v>12</v>
      </c>
      <c r="D36" s="95" t="s">
        <v>81</v>
      </c>
      <c r="E36" s="95">
        <v>40000</v>
      </c>
      <c r="F36" s="93">
        <v>0.56000000000000005</v>
      </c>
      <c r="G36" s="96">
        <v>0.44600000000000001</v>
      </c>
      <c r="H36" s="96">
        <v>0.33400000000000002</v>
      </c>
      <c r="I36" s="96">
        <v>0.26500000000000001</v>
      </c>
      <c r="J36" s="96">
        <v>0.183</v>
      </c>
      <c r="K36" s="96">
        <v>9.4E-2</v>
      </c>
      <c r="L36" s="96">
        <v>7.2999999999999995E-2</v>
      </c>
      <c r="M36" s="96">
        <v>4.3000000000000003E-2</v>
      </c>
      <c r="N36" s="96" t="str">
        <f t="shared" si="0"/>
        <v>0.446,0.334,0.265,0.183,0.094,0.073,0.043</v>
      </c>
      <c r="O36" s="96" t="s">
        <v>59</v>
      </c>
      <c r="P36" s="96"/>
      <c r="Q36" s="94">
        <f t="shared" si="1"/>
        <v>77251</v>
      </c>
      <c r="R36" s="95">
        <f t="shared" si="27"/>
        <v>246</v>
      </c>
      <c r="S36" s="96">
        <f t="shared" si="28"/>
        <v>0.18099999999999999</v>
      </c>
      <c r="T36" s="95">
        <f t="shared" si="29"/>
        <v>33</v>
      </c>
      <c r="U36" s="95">
        <f t="shared" si="30"/>
        <v>246</v>
      </c>
      <c r="V36" s="95">
        <f t="shared" si="31"/>
        <v>7351</v>
      </c>
      <c r="W36" s="97">
        <f t="shared" si="32"/>
        <v>0.3</v>
      </c>
      <c r="X36" s="138">
        <f t="shared" si="33"/>
        <v>73.8</v>
      </c>
      <c r="Y36" s="96">
        <f t="shared" si="34"/>
        <v>1949.9024999999997</v>
      </c>
      <c r="Z36" s="96">
        <f t="shared" si="35"/>
        <v>65.22505069299973</v>
      </c>
      <c r="AA36" s="96"/>
      <c r="AB36" s="93">
        <v>0.35</v>
      </c>
      <c r="AC36" s="93">
        <v>0.35</v>
      </c>
      <c r="AD36" s="93">
        <v>0.35</v>
      </c>
      <c r="AE36" s="93" t="s">
        <v>60</v>
      </c>
      <c r="AF36" s="93">
        <f t="shared" si="2"/>
        <v>156.14999999999998</v>
      </c>
      <c r="AG36" s="93">
        <f t="shared" si="3"/>
        <v>190.84</v>
      </c>
      <c r="AH36" s="95" t="str">
        <f t="shared" si="36"/>
        <v>156.15 190.84</v>
      </c>
      <c r="AI36" s="93">
        <v>8</v>
      </c>
      <c r="AJ36" s="98">
        <f t="shared" si="4"/>
        <v>59.949999999999996</v>
      </c>
      <c r="AK36" s="98">
        <f t="shared" si="5"/>
        <v>73.27000000000001</v>
      </c>
      <c r="AL36" s="95" t="str">
        <f t="shared" si="6"/>
        <v>59.95 73.27</v>
      </c>
      <c r="AM36" s="95">
        <v>150</v>
      </c>
      <c r="AN36" s="95">
        <v>300</v>
      </c>
      <c r="AO36" s="93">
        <v>2393.4</v>
      </c>
      <c r="AP36" s="93">
        <v>189.2</v>
      </c>
      <c r="AQ36" s="93">
        <v>73.3</v>
      </c>
      <c r="AR36" s="93">
        <v>38</v>
      </c>
      <c r="AS36" s="96">
        <f t="shared" si="7"/>
        <v>1.1457878004632658</v>
      </c>
      <c r="AT36" s="98">
        <f t="shared" si="8"/>
        <v>2742.3285216287804</v>
      </c>
      <c r="AU36" s="98">
        <f t="shared" si="9"/>
        <v>164.20773641100507</v>
      </c>
      <c r="AV36" s="98">
        <f t="shared" si="10"/>
        <v>62.105232500729862</v>
      </c>
      <c r="AW36" s="392">
        <v>2629.897916393048</v>
      </c>
      <c r="AX36" s="392">
        <v>164.09759861404365</v>
      </c>
      <c r="AY36" s="392">
        <v>62.105232500729862</v>
      </c>
      <c r="AZ36" s="392"/>
      <c r="BA36" s="392">
        <f t="shared" si="37"/>
        <v>0</v>
      </c>
      <c r="BB36" s="392">
        <f t="shared" si="49"/>
        <v>256.01490150688784</v>
      </c>
      <c r="BC36" s="392" t="str">
        <f t="shared" si="38"/>
        <v>Safe</v>
      </c>
      <c r="BD36" s="392"/>
      <c r="BE36" s="392">
        <f t="shared" si="39"/>
        <v>0</v>
      </c>
      <c r="BF36" s="392">
        <f t="shared" si="15"/>
        <v>556.84313883776758</v>
      </c>
      <c r="BG36" s="392" t="str">
        <f t="shared" si="40"/>
        <v>Safe</v>
      </c>
      <c r="BH36" s="392" t="e">
        <f t="shared" si="50"/>
        <v>#DIV/0!</v>
      </c>
      <c r="BI36" s="392" t="e">
        <f t="shared" si="41"/>
        <v>#DIV/0!</v>
      </c>
      <c r="BJ36" s="396"/>
      <c r="BK36" s="396"/>
      <c r="BL36" s="392"/>
      <c r="BM36" s="392">
        <f t="shared" si="42"/>
        <v>0</v>
      </c>
      <c r="BN36" s="392">
        <f t="shared" si="43"/>
        <v>256.01490150688784</v>
      </c>
      <c r="BO36" s="392" t="str">
        <f t="shared" si="44"/>
        <v>Safe</v>
      </c>
      <c r="BP36" s="392"/>
      <c r="BQ36" s="392">
        <f t="shared" si="45"/>
        <v>0</v>
      </c>
      <c r="BR36" s="392">
        <f t="shared" si="46"/>
        <v>556.84313883776758</v>
      </c>
      <c r="BS36" s="392" t="str">
        <f t="shared" si="47"/>
        <v>Safe</v>
      </c>
      <c r="BT36" s="392" t="e">
        <f t="shared" si="51"/>
        <v>#DIV/0!</v>
      </c>
      <c r="BU36" s="392" t="e">
        <f t="shared" si="48"/>
        <v>#DIV/0!</v>
      </c>
    </row>
    <row r="37" spans="1:73" s="99" customFormat="1" ht="60" customHeight="1" x14ac:dyDescent="0.3">
      <c r="A37" s="93">
        <v>34</v>
      </c>
      <c r="B37" s="94">
        <v>77522</v>
      </c>
      <c r="C37" s="95" t="s">
        <v>84</v>
      </c>
      <c r="D37" s="95" t="s">
        <v>83</v>
      </c>
      <c r="E37" s="95">
        <v>40000</v>
      </c>
      <c r="F37" s="93">
        <v>0.56000000000000005</v>
      </c>
      <c r="G37" s="96">
        <v>0.67200000000000004</v>
      </c>
      <c r="H37" s="96">
        <v>0.52500000000000002</v>
      </c>
      <c r="I37" s="96">
        <v>0.38700000000000001</v>
      </c>
      <c r="J37" s="96">
        <v>0.255</v>
      </c>
      <c r="K37" s="96">
        <v>0.123</v>
      </c>
      <c r="L37" s="96">
        <v>9.2999999999999999E-2</v>
      </c>
      <c r="M37" s="96">
        <v>0.05</v>
      </c>
      <c r="N37" s="96" t="str">
        <f t="shared" si="0"/>
        <v>0.672,0.525,0.387,0.255,0.123,0.093,0.05</v>
      </c>
      <c r="O37" s="96" t="s">
        <v>59</v>
      </c>
      <c r="P37" s="96"/>
      <c r="Q37" s="94">
        <f t="shared" si="1"/>
        <v>77522</v>
      </c>
      <c r="R37" s="95">
        <f t="shared" si="27"/>
        <v>271</v>
      </c>
      <c r="S37" s="96">
        <f t="shared" si="28"/>
        <v>0.28500000000000003</v>
      </c>
      <c r="T37" s="95">
        <f t="shared" si="29"/>
        <v>34</v>
      </c>
      <c r="U37" s="95">
        <f t="shared" si="30"/>
        <v>271</v>
      </c>
      <c r="V37" s="95">
        <f t="shared" si="31"/>
        <v>7622</v>
      </c>
      <c r="W37" s="97">
        <f t="shared" si="32"/>
        <v>0.23300000000000001</v>
      </c>
      <c r="X37" s="138">
        <f t="shared" si="33"/>
        <v>63.143000000000001</v>
      </c>
      <c r="Y37" s="96">
        <f t="shared" si="34"/>
        <v>2013.0454999999997</v>
      </c>
      <c r="Z37" s="96">
        <f t="shared" si="35"/>
        <v>58.888035897434975</v>
      </c>
      <c r="AA37" s="96"/>
      <c r="AB37" s="93">
        <v>0.35</v>
      </c>
      <c r="AC37" s="93">
        <v>0.35</v>
      </c>
      <c r="AD37" s="93">
        <v>0.35</v>
      </c>
      <c r="AE37" s="93" t="s">
        <v>60</v>
      </c>
      <c r="AF37" s="93">
        <f t="shared" si="2"/>
        <v>156.14999999999998</v>
      </c>
      <c r="AG37" s="93">
        <f t="shared" si="3"/>
        <v>190.84</v>
      </c>
      <c r="AH37" s="95" t="str">
        <f t="shared" si="36"/>
        <v>156.15 190.84</v>
      </c>
      <c r="AI37" s="93">
        <v>8</v>
      </c>
      <c r="AJ37" s="98">
        <f t="shared" si="4"/>
        <v>59.949999999999996</v>
      </c>
      <c r="AK37" s="98">
        <f t="shared" si="5"/>
        <v>73.27000000000001</v>
      </c>
      <c r="AL37" s="95" t="str">
        <f t="shared" si="6"/>
        <v>59.95 73.27</v>
      </c>
      <c r="AM37" s="95">
        <v>150</v>
      </c>
      <c r="AN37" s="95">
        <v>300</v>
      </c>
      <c r="AO37" s="93">
        <v>1404.6</v>
      </c>
      <c r="AP37" s="93">
        <v>190.7</v>
      </c>
      <c r="AQ37" s="93">
        <v>73.3</v>
      </c>
      <c r="AR37" s="93">
        <v>38</v>
      </c>
      <c r="AS37" s="96">
        <f t="shared" si="7"/>
        <v>1.1457878004632658</v>
      </c>
      <c r="AT37" s="98">
        <f t="shared" si="8"/>
        <v>1609.3735445307029</v>
      </c>
      <c r="AU37" s="98">
        <f t="shared" si="9"/>
        <v>165.58132029342599</v>
      </c>
      <c r="AV37" s="98">
        <f t="shared" si="10"/>
        <v>62.105232500729862</v>
      </c>
      <c r="AW37" s="392">
        <v>2629.897916393048</v>
      </c>
      <c r="AX37" s="392">
        <v>164.09759861404365</v>
      </c>
      <c r="AY37" s="392">
        <v>62.105232500729862</v>
      </c>
      <c r="AZ37" s="392"/>
      <c r="BA37" s="392"/>
      <c r="BB37" s="392"/>
      <c r="BC37" s="392"/>
      <c r="BD37" s="392"/>
      <c r="BE37" s="392"/>
      <c r="BF37" s="392"/>
      <c r="BG37" s="392"/>
      <c r="BH37" s="392"/>
      <c r="BI37" s="392"/>
      <c r="BJ37" s="396"/>
      <c r="BK37" s="396"/>
      <c r="BL37" s="392"/>
      <c r="BM37" s="392"/>
      <c r="BN37" s="392"/>
      <c r="BO37" s="392"/>
      <c r="BP37" s="392"/>
      <c r="BQ37" s="392"/>
      <c r="BR37" s="392"/>
      <c r="BS37" s="392"/>
      <c r="BT37" s="392"/>
      <c r="BU37" s="392"/>
    </row>
    <row r="38" spans="1:73" s="99" customFormat="1" ht="60" customHeight="1" x14ac:dyDescent="0.3">
      <c r="A38" s="93">
        <v>35</v>
      </c>
      <c r="B38" s="94">
        <v>77751</v>
      </c>
      <c r="C38" s="95" t="s">
        <v>12</v>
      </c>
      <c r="D38" s="95" t="s">
        <v>81</v>
      </c>
      <c r="E38" s="95">
        <v>40000</v>
      </c>
      <c r="F38" s="93">
        <v>0.56000000000000005</v>
      </c>
      <c r="G38" s="96">
        <v>0.52500000000000002</v>
      </c>
      <c r="H38" s="96">
        <v>0.38100000000000001</v>
      </c>
      <c r="I38" s="96">
        <v>0.28299999999999997</v>
      </c>
      <c r="J38" s="96">
        <v>0.193</v>
      </c>
      <c r="K38" s="96">
        <v>0.106</v>
      </c>
      <c r="L38" s="96">
        <v>0.08</v>
      </c>
      <c r="M38" s="96">
        <v>4.7E-2</v>
      </c>
      <c r="N38" s="96" t="str">
        <f t="shared" si="0"/>
        <v>0.525,0.381,0.283,0.193,0.106,0.08,0.047</v>
      </c>
      <c r="O38" s="96" t="s">
        <v>59</v>
      </c>
      <c r="P38" s="96"/>
      <c r="Q38" s="94">
        <f t="shared" si="1"/>
        <v>77751</v>
      </c>
      <c r="R38" s="95">
        <f t="shared" si="27"/>
        <v>229</v>
      </c>
      <c r="S38" s="96">
        <f t="shared" si="28"/>
        <v>0.24200000000000005</v>
      </c>
      <c r="T38" s="95">
        <f t="shared" si="29"/>
        <v>35</v>
      </c>
      <c r="U38" s="95">
        <f t="shared" si="30"/>
        <v>229</v>
      </c>
      <c r="V38" s="95">
        <f t="shared" si="31"/>
        <v>7851</v>
      </c>
      <c r="W38" s="97">
        <f t="shared" si="32"/>
        <v>0.26350000000000007</v>
      </c>
      <c r="X38" s="138">
        <f t="shared" si="33"/>
        <v>60.341500000000018</v>
      </c>
      <c r="Y38" s="96">
        <f t="shared" si="34"/>
        <v>2073.3869999999997</v>
      </c>
      <c r="Z38" s="96">
        <f t="shared" si="35"/>
        <v>60.517641476090603</v>
      </c>
      <c r="AA38" s="96"/>
      <c r="AB38" s="93">
        <v>0.35</v>
      </c>
      <c r="AC38" s="93">
        <v>0.35</v>
      </c>
      <c r="AD38" s="93">
        <v>0.35</v>
      </c>
      <c r="AE38" s="93" t="s">
        <v>60</v>
      </c>
      <c r="AF38" s="93">
        <f t="shared" si="2"/>
        <v>156.14999999999998</v>
      </c>
      <c r="AG38" s="93">
        <f t="shared" si="3"/>
        <v>190.84</v>
      </c>
      <c r="AH38" s="95" t="str">
        <f t="shared" si="36"/>
        <v>156.15 190.84</v>
      </c>
      <c r="AI38" s="93">
        <v>8</v>
      </c>
      <c r="AJ38" s="98">
        <f t="shared" si="4"/>
        <v>59.949999999999996</v>
      </c>
      <c r="AK38" s="98">
        <f t="shared" si="5"/>
        <v>73.27000000000001</v>
      </c>
      <c r="AL38" s="95" t="str">
        <f t="shared" si="6"/>
        <v>59.95 73.27</v>
      </c>
      <c r="AM38" s="95">
        <v>100</v>
      </c>
      <c r="AN38" s="95">
        <v>300</v>
      </c>
      <c r="AO38" s="93">
        <v>2396.6999999999998</v>
      </c>
      <c r="AP38" s="93">
        <v>190.7</v>
      </c>
      <c r="AQ38" s="93">
        <v>73.3</v>
      </c>
      <c r="AR38" s="93">
        <v>38</v>
      </c>
      <c r="AS38" s="96">
        <f t="shared" si="7"/>
        <v>1.1457878004632658</v>
      </c>
      <c r="AT38" s="98">
        <f t="shared" si="8"/>
        <v>2746.109621370309</v>
      </c>
      <c r="AU38" s="98">
        <f t="shared" si="9"/>
        <v>165.58132029342599</v>
      </c>
      <c r="AV38" s="98">
        <f t="shared" si="10"/>
        <v>62.105232500729862</v>
      </c>
      <c r="AW38" s="392">
        <v>2629.897916393048</v>
      </c>
      <c r="AX38" s="392">
        <v>164.09759861404365</v>
      </c>
      <c r="AY38" s="392">
        <v>62.105232500729862</v>
      </c>
      <c r="AZ38" s="392"/>
      <c r="BA38" s="392">
        <f t="shared" si="11"/>
        <v>0</v>
      </c>
      <c r="BB38" s="392" t="e">
        <f>(1/($BJ$38*10^6/(0.711*10^-4*(1/AW38)^0.854))^(1/3.89))*10^6</f>
        <v>#DIV/0!</v>
      </c>
      <c r="BC38" s="392" t="e">
        <f t="shared" si="13"/>
        <v>#DIV/0!</v>
      </c>
      <c r="BD38" s="392"/>
      <c r="BE38" s="392">
        <f t="shared" si="14"/>
        <v>0</v>
      </c>
      <c r="BF38" s="392">
        <f t="shared" si="15"/>
        <v>556.84313883776758</v>
      </c>
      <c r="BG38" s="392" t="str">
        <f t="shared" si="16"/>
        <v>Safe</v>
      </c>
      <c r="BH38" s="392" t="e">
        <f t="shared" si="17"/>
        <v>#DIV/0!</v>
      </c>
      <c r="BI38" s="392" t="e">
        <f t="shared" si="18"/>
        <v>#DIV/0!</v>
      </c>
      <c r="BJ38" s="396"/>
      <c r="BK38" s="396"/>
      <c r="BL38" s="392">
        <v>2.5290000000000002E-4</v>
      </c>
      <c r="BM38" s="392">
        <f t="shared" si="19"/>
        <v>252.90000000000003</v>
      </c>
      <c r="BN38" s="392" t="e">
        <f t="shared" si="20"/>
        <v>#DIV/0!</v>
      </c>
      <c r="BO38" s="392" t="e">
        <f t="shared" si="21"/>
        <v>#DIV/0!</v>
      </c>
      <c r="BP38" s="392">
        <v>5.3989999999999995E-4</v>
      </c>
      <c r="BQ38" s="392">
        <f t="shared" si="22"/>
        <v>539.9</v>
      </c>
      <c r="BR38" s="392">
        <f t="shared" si="23"/>
        <v>556.84313883776758</v>
      </c>
      <c r="BS38" s="392" t="str">
        <f t="shared" si="24"/>
        <v>Safe</v>
      </c>
      <c r="BT38" s="392">
        <f t="shared" si="25"/>
        <v>8.3901715679480802</v>
      </c>
      <c r="BU38" s="392">
        <f t="shared" si="26"/>
        <v>9.2030160598545461</v>
      </c>
    </row>
    <row r="39" spans="1:73" s="99" customFormat="1" ht="60" customHeight="1" x14ac:dyDescent="0.3">
      <c r="A39" s="93">
        <v>36</v>
      </c>
      <c r="B39" s="94">
        <v>77815</v>
      </c>
      <c r="C39" s="95" t="s">
        <v>84</v>
      </c>
      <c r="D39" s="95" t="s">
        <v>83</v>
      </c>
      <c r="E39" s="95">
        <v>40000</v>
      </c>
      <c r="F39" s="93">
        <v>0.56000000000000005</v>
      </c>
      <c r="G39" s="96">
        <v>0.40300000000000002</v>
      </c>
      <c r="H39" s="96">
        <v>0.29399999999999998</v>
      </c>
      <c r="I39" s="96">
        <v>0.22600000000000001</v>
      </c>
      <c r="J39" s="96">
        <v>0.154</v>
      </c>
      <c r="K39" s="96">
        <v>8.4000000000000005E-2</v>
      </c>
      <c r="L39" s="96">
        <v>7.0000000000000007E-2</v>
      </c>
      <c r="M39" s="96">
        <v>0.1</v>
      </c>
      <c r="N39" s="96" t="str">
        <f t="shared" si="0"/>
        <v>0.403,0.294,0.226,0.154,0.084,0.07,0.1</v>
      </c>
      <c r="O39" s="96" t="s">
        <v>59</v>
      </c>
      <c r="P39" s="96"/>
      <c r="Q39" s="94">
        <f t="shared" si="1"/>
        <v>77815</v>
      </c>
      <c r="R39" s="95">
        <f t="shared" si="27"/>
        <v>64</v>
      </c>
      <c r="S39" s="96">
        <f t="shared" si="28"/>
        <v>0.17700000000000002</v>
      </c>
      <c r="T39" s="95">
        <f t="shared" si="29"/>
        <v>36</v>
      </c>
      <c r="U39" s="95">
        <f t="shared" si="30"/>
        <v>64</v>
      </c>
      <c r="V39" s="95">
        <f t="shared" si="31"/>
        <v>7915</v>
      </c>
      <c r="W39" s="97">
        <f t="shared" si="32"/>
        <v>0.20950000000000002</v>
      </c>
      <c r="X39" s="138">
        <f t="shared" si="33"/>
        <v>13.408000000000001</v>
      </c>
      <c r="Y39" s="96">
        <f t="shared" si="34"/>
        <v>2086.7949999999996</v>
      </c>
      <c r="Z39" s="96">
        <f t="shared" si="35"/>
        <v>57.51707709632592</v>
      </c>
      <c r="AA39" s="96"/>
      <c r="AB39" s="93">
        <v>0.35</v>
      </c>
      <c r="AC39" s="93">
        <v>0.35</v>
      </c>
      <c r="AD39" s="93">
        <v>0.35</v>
      </c>
      <c r="AE39" s="93" t="s">
        <v>60</v>
      </c>
      <c r="AF39" s="93">
        <f t="shared" si="2"/>
        <v>156.14999999999998</v>
      </c>
      <c r="AG39" s="93">
        <f t="shared" si="3"/>
        <v>190.84</v>
      </c>
      <c r="AH39" s="95" t="str">
        <f t="shared" si="36"/>
        <v>156.15 190.84</v>
      </c>
      <c r="AI39" s="93">
        <v>8</v>
      </c>
      <c r="AJ39" s="98">
        <f t="shared" si="4"/>
        <v>59.949999999999996</v>
      </c>
      <c r="AK39" s="98">
        <f t="shared" si="5"/>
        <v>73.27000000000001</v>
      </c>
      <c r="AL39" s="95" t="str">
        <f t="shared" si="6"/>
        <v>59.95 73.27</v>
      </c>
      <c r="AM39" s="95">
        <v>100</v>
      </c>
      <c r="AN39" s="95">
        <v>300</v>
      </c>
      <c r="AO39" s="93">
        <v>2345.1999999999998</v>
      </c>
      <c r="AP39" s="93">
        <v>190.7</v>
      </c>
      <c r="AQ39" s="93">
        <v>73.2</v>
      </c>
      <c r="AR39" s="93">
        <v>38</v>
      </c>
      <c r="AS39" s="96">
        <f t="shared" si="7"/>
        <v>1.1457878004632658</v>
      </c>
      <c r="AT39" s="98">
        <f t="shared" si="8"/>
        <v>2687.1015496464506</v>
      </c>
      <c r="AU39" s="98">
        <f t="shared" si="9"/>
        <v>165.58132029342599</v>
      </c>
      <c r="AV39" s="98">
        <f t="shared" si="10"/>
        <v>62.009767476248619</v>
      </c>
      <c r="AW39" s="392">
        <v>2629.897916393048</v>
      </c>
      <c r="AX39" s="392">
        <v>164.09759861404365</v>
      </c>
      <c r="AY39" s="392">
        <v>62.105232500729862</v>
      </c>
      <c r="AZ39" s="392"/>
      <c r="BA39" s="392">
        <f t="shared" si="11"/>
        <v>0</v>
      </c>
      <c r="BB39" s="392">
        <f t="shared" si="12"/>
        <v>256.01490150688784</v>
      </c>
      <c r="BC39" s="392" t="str">
        <f t="shared" si="13"/>
        <v>Safe</v>
      </c>
      <c r="BD39" s="392"/>
      <c r="BE39" s="392">
        <f t="shared" si="14"/>
        <v>0</v>
      </c>
      <c r="BF39" s="392">
        <f t="shared" si="15"/>
        <v>556.84313883776758</v>
      </c>
      <c r="BG39" s="392" t="str">
        <f t="shared" si="16"/>
        <v>Safe</v>
      </c>
      <c r="BH39" s="392" t="e">
        <f t="shared" si="17"/>
        <v>#DIV/0!</v>
      </c>
      <c r="BI39" s="392" t="e">
        <f t="shared" si="18"/>
        <v>#DIV/0!</v>
      </c>
      <c r="BJ39" s="396"/>
      <c r="BK39" s="396"/>
      <c r="BL39" s="392"/>
      <c r="BM39" s="392">
        <f t="shared" si="19"/>
        <v>0</v>
      </c>
      <c r="BN39" s="392">
        <f t="shared" si="20"/>
        <v>256.01490150688784</v>
      </c>
      <c r="BO39" s="392" t="str">
        <f t="shared" si="21"/>
        <v>Safe</v>
      </c>
      <c r="BP39" s="392"/>
      <c r="BQ39" s="392">
        <f t="shared" si="22"/>
        <v>0</v>
      </c>
      <c r="BR39" s="392">
        <f t="shared" si="23"/>
        <v>556.84313883776758</v>
      </c>
      <c r="BS39" s="392" t="str">
        <f t="shared" si="24"/>
        <v>Safe</v>
      </c>
      <c r="BT39" s="392" t="e">
        <f t="shared" si="25"/>
        <v>#DIV/0!</v>
      </c>
      <c r="BU39" s="392" t="e">
        <f t="shared" si="26"/>
        <v>#DIV/0!</v>
      </c>
    </row>
    <row r="40" spans="1:73" s="99" customFormat="1" ht="60" customHeight="1" x14ac:dyDescent="0.3">
      <c r="A40" s="93">
        <v>37</v>
      </c>
      <c r="B40" s="94">
        <v>78006</v>
      </c>
      <c r="C40" s="95" t="s">
        <v>12</v>
      </c>
      <c r="D40" s="95" t="s">
        <v>81</v>
      </c>
      <c r="E40" s="95">
        <v>40000</v>
      </c>
      <c r="F40" s="93">
        <v>0.56000000000000005</v>
      </c>
      <c r="G40" s="96">
        <v>0.65200000000000002</v>
      </c>
      <c r="H40" s="96">
        <v>0.46200000000000002</v>
      </c>
      <c r="I40" s="96">
        <v>0.33100000000000002</v>
      </c>
      <c r="J40" s="96">
        <v>0.20100000000000001</v>
      </c>
      <c r="K40" s="96">
        <v>8.5000000000000006E-2</v>
      </c>
      <c r="L40" s="96">
        <v>6.0999999999999999E-2</v>
      </c>
      <c r="M40" s="96">
        <v>4.1000000000000002E-2</v>
      </c>
      <c r="N40" s="96" t="str">
        <f t="shared" si="0"/>
        <v>0.652,0.462,0.331,0.201,0.085,0.061,0.041</v>
      </c>
      <c r="O40" s="96" t="s">
        <v>59</v>
      </c>
      <c r="P40" s="96"/>
      <c r="Q40" s="94">
        <f t="shared" si="1"/>
        <v>78006</v>
      </c>
      <c r="R40" s="95">
        <f t="shared" si="27"/>
        <v>191</v>
      </c>
      <c r="S40" s="96">
        <f t="shared" si="28"/>
        <v>0.32100000000000001</v>
      </c>
      <c r="T40" s="95">
        <f t="shared" si="29"/>
        <v>37</v>
      </c>
      <c r="U40" s="95">
        <f t="shared" si="30"/>
        <v>191</v>
      </c>
      <c r="V40" s="95">
        <f t="shared" si="31"/>
        <v>8106</v>
      </c>
      <c r="W40" s="97">
        <f t="shared" si="32"/>
        <v>0.249</v>
      </c>
      <c r="X40" s="138">
        <f t="shared" si="33"/>
        <v>47.558999999999997</v>
      </c>
      <c r="Y40" s="96">
        <f t="shared" si="34"/>
        <v>2134.3539999999998</v>
      </c>
      <c r="Z40" s="96">
        <f t="shared" si="35"/>
        <v>56.106767775466778</v>
      </c>
      <c r="AA40" s="96"/>
      <c r="AB40" s="93">
        <v>0.35</v>
      </c>
      <c r="AC40" s="93">
        <v>0.35</v>
      </c>
      <c r="AD40" s="93">
        <v>0.35</v>
      </c>
      <c r="AE40" s="93" t="s">
        <v>60</v>
      </c>
      <c r="AF40" s="93">
        <f t="shared" si="2"/>
        <v>156.14999999999998</v>
      </c>
      <c r="AG40" s="93">
        <f t="shared" si="3"/>
        <v>190.84</v>
      </c>
      <c r="AH40" s="95" t="str">
        <f t="shared" si="36"/>
        <v>156.15 190.84</v>
      </c>
      <c r="AI40" s="93">
        <v>8</v>
      </c>
      <c r="AJ40" s="98">
        <f t="shared" si="4"/>
        <v>59.949999999999996</v>
      </c>
      <c r="AK40" s="98">
        <f t="shared" si="5"/>
        <v>73.27000000000001</v>
      </c>
      <c r="AL40" s="95" t="str">
        <f t="shared" si="6"/>
        <v>59.95 73.27</v>
      </c>
      <c r="AM40" s="95">
        <v>100</v>
      </c>
      <c r="AN40" s="95">
        <v>300</v>
      </c>
      <c r="AO40" s="93">
        <v>2391.6999999999998</v>
      </c>
      <c r="AP40" s="93">
        <v>189.5</v>
      </c>
      <c r="AQ40" s="93">
        <v>73.3</v>
      </c>
      <c r="AR40" s="93">
        <v>38</v>
      </c>
      <c r="AS40" s="96">
        <f t="shared" si="7"/>
        <v>1.1457878004632658</v>
      </c>
      <c r="AT40" s="98">
        <f t="shared" si="8"/>
        <v>2740.3806823679924</v>
      </c>
      <c r="AU40" s="98">
        <f t="shared" si="9"/>
        <v>164.48277981935715</v>
      </c>
      <c r="AV40" s="98">
        <f t="shared" si="10"/>
        <v>62.105232500729862</v>
      </c>
      <c r="AW40" s="392">
        <v>2629.897916393048</v>
      </c>
      <c r="AX40" s="392">
        <v>164.09759861404365</v>
      </c>
      <c r="AY40" s="392">
        <v>62.105232500729862</v>
      </c>
      <c r="AZ40" s="392"/>
      <c r="BA40" s="392">
        <f t="shared" si="11"/>
        <v>0</v>
      </c>
      <c r="BB40" s="392">
        <f t="shared" si="12"/>
        <v>256.01490150688784</v>
      </c>
      <c r="BC40" s="392" t="str">
        <f t="shared" si="13"/>
        <v>Safe</v>
      </c>
      <c r="BD40" s="392"/>
      <c r="BE40" s="392">
        <f t="shared" si="14"/>
        <v>0</v>
      </c>
      <c r="BF40" s="392">
        <f t="shared" si="15"/>
        <v>556.84313883776758</v>
      </c>
      <c r="BG40" s="392" t="str">
        <f t="shared" si="16"/>
        <v>Safe</v>
      </c>
      <c r="BH40" s="392" t="e">
        <f t="shared" si="17"/>
        <v>#DIV/0!</v>
      </c>
      <c r="BI40" s="392" t="e">
        <f t="shared" si="18"/>
        <v>#DIV/0!</v>
      </c>
      <c r="BJ40" s="396"/>
      <c r="BK40" s="396"/>
      <c r="BL40" s="392"/>
      <c r="BM40" s="392">
        <f t="shared" si="19"/>
        <v>0</v>
      </c>
      <c r="BN40" s="392">
        <f t="shared" si="20"/>
        <v>256.01490150688784</v>
      </c>
      <c r="BO40" s="392" t="str">
        <f t="shared" si="21"/>
        <v>Safe</v>
      </c>
      <c r="BP40" s="392"/>
      <c r="BQ40" s="392">
        <f t="shared" si="22"/>
        <v>0</v>
      </c>
      <c r="BR40" s="392">
        <f t="shared" si="23"/>
        <v>556.84313883776758</v>
      </c>
      <c r="BS40" s="392" t="str">
        <f t="shared" si="24"/>
        <v>Safe</v>
      </c>
      <c r="BT40" s="392" t="e">
        <f t="shared" si="25"/>
        <v>#DIV/0!</v>
      </c>
      <c r="BU40" s="392" t="e">
        <f t="shared" si="26"/>
        <v>#DIV/0!</v>
      </c>
    </row>
    <row r="41" spans="1:73" s="99" customFormat="1" ht="60" customHeight="1" x14ac:dyDescent="0.3">
      <c r="A41" s="93">
        <v>38</v>
      </c>
      <c r="B41" s="94">
        <v>78075</v>
      </c>
      <c r="C41" s="95" t="s">
        <v>84</v>
      </c>
      <c r="D41" s="95" t="s">
        <v>83</v>
      </c>
      <c r="E41" s="95">
        <v>40000</v>
      </c>
      <c r="F41" s="93">
        <v>0.56000000000000005</v>
      </c>
      <c r="G41" s="96">
        <v>0.66900000000000004</v>
      </c>
      <c r="H41" s="96">
        <v>0.47</v>
      </c>
      <c r="I41" s="96">
        <v>0.34200000000000003</v>
      </c>
      <c r="J41" s="96">
        <v>0.23200000000000001</v>
      </c>
      <c r="K41" s="96">
        <v>0.108</v>
      </c>
      <c r="L41" s="96">
        <v>7.6999999999999999E-2</v>
      </c>
      <c r="M41" s="96">
        <v>0.05</v>
      </c>
      <c r="N41" s="96" t="str">
        <f t="shared" si="0"/>
        <v>0.669,0.47,0.342,0.232,0.108,0.077,0.05</v>
      </c>
      <c r="O41" s="96" t="s">
        <v>59</v>
      </c>
      <c r="P41" s="96"/>
      <c r="Q41" s="94">
        <f t="shared" si="1"/>
        <v>78075</v>
      </c>
      <c r="R41" s="95">
        <f t="shared" si="27"/>
        <v>69</v>
      </c>
      <c r="S41" s="96">
        <f t="shared" si="28"/>
        <v>0.32700000000000001</v>
      </c>
      <c r="T41" s="95">
        <f t="shared" si="29"/>
        <v>38</v>
      </c>
      <c r="U41" s="95">
        <f t="shared" si="30"/>
        <v>69</v>
      </c>
      <c r="V41" s="95">
        <f t="shared" si="31"/>
        <v>8175</v>
      </c>
      <c r="W41" s="97">
        <f t="shared" si="32"/>
        <v>0.32400000000000001</v>
      </c>
      <c r="X41" s="138">
        <f t="shared" si="33"/>
        <v>22.356000000000002</v>
      </c>
      <c r="Y41" s="96">
        <f t="shared" si="34"/>
        <v>2156.71</v>
      </c>
      <c r="Z41" s="96">
        <f t="shared" si="35"/>
        <v>60.772284303533525</v>
      </c>
      <c r="AA41" s="96"/>
      <c r="AB41" s="93">
        <v>0.35</v>
      </c>
      <c r="AC41" s="93">
        <v>0.35</v>
      </c>
      <c r="AD41" s="93">
        <v>0.35</v>
      </c>
      <c r="AE41" s="93" t="s">
        <v>60</v>
      </c>
      <c r="AF41" s="93">
        <f t="shared" si="2"/>
        <v>156.14999999999998</v>
      </c>
      <c r="AG41" s="93">
        <f t="shared" si="3"/>
        <v>190.84</v>
      </c>
      <c r="AH41" s="95" t="str">
        <f t="shared" si="36"/>
        <v>156.15 190.84</v>
      </c>
      <c r="AI41" s="93">
        <v>8</v>
      </c>
      <c r="AJ41" s="98">
        <f t="shared" si="4"/>
        <v>59.949999999999996</v>
      </c>
      <c r="AK41" s="98">
        <f t="shared" si="5"/>
        <v>73.27000000000001</v>
      </c>
      <c r="AL41" s="95" t="str">
        <f t="shared" si="6"/>
        <v>59.95 73.27</v>
      </c>
      <c r="AM41" s="95">
        <v>100</v>
      </c>
      <c r="AN41" s="95">
        <v>300</v>
      </c>
      <c r="AO41" s="93">
        <v>2390</v>
      </c>
      <c r="AP41" s="93">
        <v>189.7</v>
      </c>
      <c r="AQ41" s="93">
        <v>73.3</v>
      </c>
      <c r="AR41" s="93">
        <v>38</v>
      </c>
      <c r="AS41" s="96">
        <f t="shared" si="7"/>
        <v>1.1457878004632658</v>
      </c>
      <c r="AT41" s="98">
        <f t="shared" si="8"/>
        <v>2738.4328431072054</v>
      </c>
      <c r="AU41" s="98">
        <f t="shared" si="9"/>
        <v>164.6660511411894</v>
      </c>
      <c r="AV41" s="98">
        <f t="shared" si="10"/>
        <v>62.105232500729862</v>
      </c>
      <c r="AW41" s="392">
        <v>2629.897916393048</v>
      </c>
      <c r="AX41" s="392">
        <v>164.09759861404365</v>
      </c>
      <c r="AY41" s="392">
        <v>62.105232500729862</v>
      </c>
      <c r="AZ41" s="392"/>
      <c r="BA41" s="392">
        <f t="shared" si="11"/>
        <v>0</v>
      </c>
      <c r="BB41" s="392">
        <f t="shared" si="12"/>
        <v>256.01490150688784</v>
      </c>
      <c r="BC41" s="392" t="str">
        <f t="shared" si="13"/>
        <v>Safe</v>
      </c>
      <c r="BD41" s="392"/>
      <c r="BE41" s="392">
        <f t="shared" si="14"/>
        <v>0</v>
      </c>
      <c r="BF41" s="392">
        <f t="shared" si="15"/>
        <v>556.84313883776758</v>
      </c>
      <c r="BG41" s="392" t="str">
        <f t="shared" si="16"/>
        <v>Safe</v>
      </c>
      <c r="BH41" s="392" t="e">
        <f t="shared" si="17"/>
        <v>#DIV/0!</v>
      </c>
      <c r="BI41" s="392" t="e">
        <f t="shared" si="18"/>
        <v>#DIV/0!</v>
      </c>
      <c r="BJ41" s="396"/>
      <c r="BK41" s="396"/>
      <c r="BL41" s="392"/>
      <c r="BM41" s="392">
        <f t="shared" si="19"/>
        <v>0</v>
      </c>
      <c r="BN41" s="392">
        <f t="shared" si="20"/>
        <v>256.01490150688784</v>
      </c>
      <c r="BO41" s="392" t="str">
        <f t="shared" si="21"/>
        <v>Safe</v>
      </c>
      <c r="BP41" s="392"/>
      <c r="BQ41" s="392">
        <f t="shared" si="22"/>
        <v>0</v>
      </c>
      <c r="BR41" s="392">
        <f t="shared" si="23"/>
        <v>556.84313883776758</v>
      </c>
      <c r="BS41" s="392" t="str">
        <f t="shared" si="24"/>
        <v>Safe</v>
      </c>
      <c r="BT41" s="392" t="e">
        <f t="shared" si="25"/>
        <v>#DIV/0!</v>
      </c>
      <c r="BU41" s="392" t="e">
        <f t="shared" si="26"/>
        <v>#DIV/0!</v>
      </c>
    </row>
    <row r="42" spans="1:73" s="99" customFormat="1" ht="60" customHeight="1" x14ac:dyDescent="0.3">
      <c r="A42" s="93">
        <v>39</v>
      </c>
      <c r="B42" s="94">
        <v>78296</v>
      </c>
      <c r="C42" s="95" t="s">
        <v>12</v>
      </c>
      <c r="D42" s="95" t="s">
        <v>81</v>
      </c>
      <c r="E42" s="95">
        <v>40000</v>
      </c>
      <c r="F42" s="93">
        <v>0.56000000000000005</v>
      </c>
      <c r="G42" s="96">
        <v>0.28699999999999998</v>
      </c>
      <c r="H42" s="96">
        <v>0.23</v>
      </c>
      <c r="I42" s="96">
        <v>0.17799999999999999</v>
      </c>
      <c r="J42" s="96">
        <v>0.127</v>
      </c>
      <c r="K42" s="96">
        <v>7.5999999999999998E-2</v>
      </c>
      <c r="L42" s="96">
        <v>0.06</v>
      </c>
      <c r="M42" s="96">
        <v>4.1000000000000002E-2</v>
      </c>
      <c r="N42" s="96" t="str">
        <f t="shared" si="0"/>
        <v>0.287,0.23,0.178,0.127,0.076,0.06,0.041</v>
      </c>
      <c r="O42" s="96" t="s">
        <v>59</v>
      </c>
      <c r="P42" s="96"/>
      <c r="Q42" s="94">
        <f>+B42</f>
        <v>78296</v>
      </c>
      <c r="R42" s="95">
        <f t="shared" si="27"/>
        <v>221</v>
      </c>
      <c r="S42" s="96">
        <f t="shared" si="28"/>
        <v>0.10899999999999999</v>
      </c>
      <c r="T42" s="95">
        <f t="shared" si="29"/>
        <v>39</v>
      </c>
      <c r="U42" s="95">
        <f t="shared" si="30"/>
        <v>221</v>
      </c>
      <c r="V42" s="95">
        <f t="shared" si="31"/>
        <v>8396</v>
      </c>
      <c r="W42" s="97">
        <f t="shared" si="32"/>
        <v>0.218</v>
      </c>
      <c r="X42" s="138">
        <f t="shared" si="33"/>
        <v>48.177999999999997</v>
      </c>
      <c r="Y42" s="96">
        <f t="shared" si="34"/>
        <v>2204.8879999999999</v>
      </c>
      <c r="Z42" s="96">
        <f t="shared" si="35"/>
        <v>52.289460429659812</v>
      </c>
      <c r="AA42" s="96"/>
      <c r="AB42" s="93">
        <v>0.35</v>
      </c>
      <c r="AC42" s="93">
        <v>0.35</v>
      </c>
      <c r="AD42" s="93">
        <v>0.35</v>
      </c>
      <c r="AE42" s="93" t="s">
        <v>60</v>
      </c>
      <c r="AF42" s="93">
        <f t="shared" si="2"/>
        <v>156.14999999999998</v>
      </c>
      <c r="AG42" s="93">
        <f t="shared" si="3"/>
        <v>190.84</v>
      </c>
      <c r="AH42" s="95" t="str">
        <f t="shared" si="36"/>
        <v>156.15 190.84</v>
      </c>
      <c r="AI42" s="93">
        <v>8</v>
      </c>
      <c r="AJ42" s="98">
        <f t="shared" si="4"/>
        <v>59.949999999999996</v>
      </c>
      <c r="AK42" s="98">
        <f t="shared" si="5"/>
        <v>73.27000000000001</v>
      </c>
      <c r="AL42" s="95" t="str">
        <f t="shared" si="6"/>
        <v>59.95 73.27</v>
      </c>
      <c r="AM42" s="95">
        <v>100</v>
      </c>
      <c r="AN42" s="95">
        <v>300</v>
      </c>
      <c r="AO42" s="93">
        <v>2368.4</v>
      </c>
      <c r="AP42" s="93">
        <v>190.6</v>
      </c>
      <c r="AQ42" s="93">
        <v>73.3</v>
      </c>
      <c r="AR42" s="93">
        <v>38</v>
      </c>
      <c r="AS42" s="96">
        <f t="shared" si="7"/>
        <v>1.1457878004632658</v>
      </c>
      <c r="AT42" s="98">
        <f t="shared" si="8"/>
        <v>2713.683826617199</v>
      </c>
      <c r="AU42" s="98">
        <f t="shared" si="9"/>
        <v>165.48987472128564</v>
      </c>
      <c r="AV42" s="98">
        <f t="shared" si="10"/>
        <v>62.105232500729862</v>
      </c>
      <c r="AW42" s="392">
        <v>2629.897916393048</v>
      </c>
      <c r="AX42" s="392">
        <v>164.09759861404365</v>
      </c>
      <c r="AY42" s="392">
        <v>62.105232500729862</v>
      </c>
      <c r="AZ42" s="392"/>
      <c r="BA42" s="392">
        <f t="shared" si="11"/>
        <v>0</v>
      </c>
      <c r="BB42" s="392">
        <f t="shared" si="12"/>
        <v>256.01490150688784</v>
      </c>
      <c r="BC42" s="392" t="str">
        <f t="shared" si="13"/>
        <v>Safe</v>
      </c>
      <c r="BD42" s="392"/>
      <c r="BE42" s="392">
        <f t="shared" si="14"/>
        <v>0</v>
      </c>
      <c r="BF42" s="392">
        <f t="shared" si="15"/>
        <v>556.84313883776758</v>
      </c>
      <c r="BG42" s="392" t="str">
        <f t="shared" si="16"/>
        <v>Safe</v>
      </c>
      <c r="BH42" s="392" t="e">
        <f t="shared" si="17"/>
        <v>#DIV/0!</v>
      </c>
      <c r="BI42" s="392" t="e">
        <f t="shared" si="18"/>
        <v>#DIV/0!</v>
      </c>
      <c r="BJ42" s="396"/>
      <c r="BK42" s="396"/>
      <c r="BL42" s="392"/>
      <c r="BM42" s="392">
        <f t="shared" si="19"/>
        <v>0</v>
      </c>
      <c r="BN42" s="392">
        <f t="shared" si="20"/>
        <v>256.01490150688784</v>
      </c>
      <c r="BO42" s="392" t="str">
        <f t="shared" si="21"/>
        <v>Safe</v>
      </c>
      <c r="BP42" s="392"/>
      <c r="BQ42" s="392">
        <f t="shared" si="22"/>
        <v>0</v>
      </c>
      <c r="BR42" s="392">
        <f t="shared" si="23"/>
        <v>556.84313883776758</v>
      </c>
      <c r="BS42" s="392" t="str">
        <f t="shared" si="24"/>
        <v>Safe</v>
      </c>
      <c r="BT42" s="392" t="e">
        <f t="shared" si="25"/>
        <v>#DIV/0!</v>
      </c>
      <c r="BU42" s="392" t="e">
        <f t="shared" si="26"/>
        <v>#DIV/0!</v>
      </c>
    </row>
    <row r="43" spans="1:73" s="99" customFormat="1" ht="60" customHeight="1" x14ac:dyDescent="0.3">
      <c r="A43" s="93">
        <v>40</v>
      </c>
      <c r="B43" s="94">
        <v>78464</v>
      </c>
      <c r="C43" s="95" t="s">
        <v>84</v>
      </c>
      <c r="D43" s="95" t="s">
        <v>83</v>
      </c>
      <c r="E43" s="95">
        <v>40000</v>
      </c>
      <c r="F43" s="93">
        <v>0.56000000000000005</v>
      </c>
      <c r="G43" s="96">
        <v>0.49099999999999999</v>
      </c>
      <c r="H43" s="96">
        <v>0.30399999999999999</v>
      </c>
      <c r="I43" s="96">
        <v>0.214</v>
      </c>
      <c r="J43" s="96">
        <v>0.14899999999999999</v>
      </c>
      <c r="K43" s="96">
        <v>9.0999999999999998E-2</v>
      </c>
      <c r="L43" s="96">
        <v>7.2999999999999995E-2</v>
      </c>
      <c r="M43" s="96">
        <v>5.1999999999999998E-2</v>
      </c>
      <c r="N43" s="96" t="str">
        <f t="shared" si="0"/>
        <v>0.491,0.304,0.214,0.149,0.091,0.073,0.052</v>
      </c>
      <c r="O43" s="96" t="s">
        <v>59</v>
      </c>
      <c r="P43" s="96"/>
      <c r="Q43" s="94">
        <f t="shared" ref="Q43:Q68" si="52">+B43</f>
        <v>78464</v>
      </c>
      <c r="R43" s="95">
        <f t="shared" si="27"/>
        <v>168</v>
      </c>
      <c r="S43" s="96">
        <f t="shared" si="28"/>
        <v>0.27700000000000002</v>
      </c>
      <c r="T43" s="95">
        <f t="shared" si="29"/>
        <v>40</v>
      </c>
      <c r="U43" s="95">
        <f t="shared" si="30"/>
        <v>168</v>
      </c>
      <c r="V43" s="95">
        <f t="shared" si="31"/>
        <v>8564</v>
      </c>
      <c r="W43" s="97">
        <f t="shared" si="32"/>
        <v>0.193</v>
      </c>
      <c r="X43" s="138">
        <f t="shared" si="33"/>
        <v>32.423999999999999</v>
      </c>
      <c r="Y43" s="96">
        <f t="shared" si="34"/>
        <v>2237.3119999999999</v>
      </c>
      <c r="Z43" s="96">
        <f t="shared" si="35"/>
        <v>41.640978932778125</v>
      </c>
      <c r="AA43" s="96"/>
      <c r="AB43" s="93">
        <v>0.35</v>
      </c>
      <c r="AC43" s="93">
        <v>0.35</v>
      </c>
      <c r="AD43" s="93">
        <v>0.35</v>
      </c>
      <c r="AE43" s="93" t="s">
        <v>60</v>
      </c>
      <c r="AF43" s="93">
        <f t="shared" si="2"/>
        <v>156.14999999999998</v>
      </c>
      <c r="AG43" s="93">
        <f t="shared" si="3"/>
        <v>190.84</v>
      </c>
      <c r="AH43" s="95" t="str">
        <f t="shared" si="36"/>
        <v>156.15 190.84</v>
      </c>
      <c r="AI43" s="93">
        <v>8</v>
      </c>
      <c r="AJ43" s="98">
        <f t="shared" si="4"/>
        <v>59.949999999999996</v>
      </c>
      <c r="AK43" s="98">
        <f t="shared" si="5"/>
        <v>73.27000000000001</v>
      </c>
      <c r="AL43" s="95" t="str">
        <f t="shared" si="6"/>
        <v>59.95 73.27</v>
      </c>
      <c r="AM43" s="95">
        <v>100</v>
      </c>
      <c r="AN43" s="95">
        <v>300</v>
      </c>
      <c r="AO43" s="93">
        <v>2386.6999999999998</v>
      </c>
      <c r="AP43" s="93">
        <v>190.8</v>
      </c>
      <c r="AQ43" s="93">
        <v>73.3</v>
      </c>
      <c r="AR43" s="93">
        <v>38</v>
      </c>
      <c r="AS43" s="96">
        <f t="shared" si="7"/>
        <v>1.1457878004632658</v>
      </c>
      <c r="AT43" s="98">
        <f t="shared" si="8"/>
        <v>2734.6517433656763</v>
      </c>
      <c r="AU43" s="98">
        <f t="shared" si="9"/>
        <v>165.67274783717212</v>
      </c>
      <c r="AV43" s="98">
        <f t="shared" si="10"/>
        <v>62.105232500729862</v>
      </c>
      <c r="AW43" s="392">
        <v>2629.897916393048</v>
      </c>
      <c r="AX43" s="392">
        <v>164.09759861404365</v>
      </c>
      <c r="AY43" s="392">
        <v>62.105232500729862</v>
      </c>
      <c r="AZ43" s="392"/>
      <c r="BA43" s="392">
        <f t="shared" si="11"/>
        <v>0</v>
      </c>
      <c r="BB43" s="392">
        <f t="shared" si="12"/>
        <v>256.01490150688784</v>
      </c>
      <c r="BC43" s="392" t="str">
        <f t="shared" si="13"/>
        <v>Safe</v>
      </c>
      <c r="BD43" s="392"/>
      <c r="BE43" s="392">
        <f t="shared" si="14"/>
        <v>0</v>
      </c>
      <c r="BF43" s="392">
        <f t="shared" si="15"/>
        <v>556.84313883776758</v>
      </c>
      <c r="BG43" s="392" t="str">
        <f t="shared" si="16"/>
        <v>Safe</v>
      </c>
      <c r="BH43" s="392" t="e">
        <f t="shared" si="17"/>
        <v>#DIV/0!</v>
      </c>
      <c r="BI43" s="392" t="e">
        <f t="shared" si="18"/>
        <v>#DIV/0!</v>
      </c>
      <c r="BJ43" s="396"/>
      <c r="BK43" s="396"/>
      <c r="BL43" s="392"/>
      <c r="BM43" s="392">
        <f t="shared" si="19"/>
        <v>0</v>
      </c>
      <c r="BN43" s="392">
        <f t="shared" si="20"/>
        <v>256.01490150688784</v>
      </c>
      <c r="BO43" s="392" t="str">
        <f t="shared" si="21"/>
        <v>Safe</v>
      </c>
      <c r="BP43" s="392"/>
      <c r="BQ43" s="392">
        <f t="shared" si="22"/>
        <v>0</v>
      </c>
      <c r="BR43" s="392">
        <f t="shared" si="23"/>
        <v>556.84313883776758</v>
      </c>
      <c r="BS43" s="392" t="str">
        <f t="shared" si="24"/>
        <v>Safe</v>
      </c>
      <c r="BT43" s="392" t="e">
        <f t="shared" si="25"/>
        <v>#DIV/0!</v>
      </c>
      <c r="BU43" s="392" t="e">
        <f t="shared" si="26"/>
        <v>#DIV/0!</v>
      </c>
    </row>
    <row r="44" spans="1:73" s="99" customFormat="1" ht="60" customHeight="1" x14ac:dyDescent="0.3">
      <c r="A44" s="93">
        <v>41</v>
      </c>
      <c r="B44" s="94">
        <v>78735</v>
      </c>
      <c r="C44" s="95" t="s">
        <v>12</v>
      </c>
      <c r="D44" s="95" t="s">
        <v>81</v>
      </c>
      <c r="E44" s="95">
        <v>40000</v>
      </c>
      <c r="F44" s="93">
        <v>0.56000000000000005</v>
      </c>
      <c r="G44" s="96">
        <v>0.67100000000000004</v>
      </c>
      <c r="H44" s="96">
        <v>0.45700000000000002</v>
      </c>
      <c r="I44" s="96">
        <v>0.32</v>
      </c>
      <c r="J44" s="96">
        <v>0.2</v>
      </c>
      <c r="K44" s="96">
        <v>8.8999999999999996E-2</v>
      </c>
      <c r="L44" s="96">
        <v>6.3E-2</v>
      </c>
      <c r="M44" s="96">
        <v>0.04</v>
      </c>
      <c r="N44" s="96" t="str">
        <f t="shared" si="0"/>
        <v>0.671,0.457,0.32,0.2,0.089,0.063,0.04</v>
      </c>
      <c r="O44" s="96" t="s">
        <v>59</v>
      </c>
      <c r="P44" s="96"/>
      <c r="Q44" s="94">
        <f t="shared" si="52"/>
        <v>78735</v>
      </c>
      <c r="R44" s="95">
        <f t="shared" si="27"/>
        <v>271</v>
      </c>
      <c r="S44" s="96">
        <f t="shared" si="28"/>
        <v>0.35100000000000003</v>
      </c>
      <c r="T44" s="95">
        <f t="shared" si="29"/>
        <v>41</v>
      </c>
      <c r="U44" s="95">
        <f t="shared" si="30"/>
        <v>271</v>
      </c>
      <c r="V44" s="95">
        <f t="shared" si="31"/>
        <v>8835</v>
      </c>
      <c r="W44" s="97">
        <f t="shared" si="32"/>
        <v>0.31400000000000006</v>
      </c>
      <c r="X44" s="138">
        <f t="shared" si="33"/>
        <v>85.094000000000023</v>
      </c>
      <c r="Y44" s="96">
        <f t="shared" si="34"/>
        <v>2322.4059999999999</v>
      </c>
      <c r="Z44" s="96">
        <f t="shared" si="35"/>
        <v>57.254964137213392</v>
      </c>
      <c r="AA44" s="96"/>
      <c r="AB44" s="93">
        <v>0.35</v>
      </c>
      <c r="AC44" s="93">
        <v>0.35</v>
      </c>
      <c r="AD44" s="93">
        <v>0.35</v>
      </c>
      <c r="AE44" s="93" t="s">
        <v>60</v>
      </c>
      <c r="AF44" s="93">
        <f t="shared" si="2"/>
        <v>156.14999999999998</v>
      </c>
      <c r="AG44" s="93">
        <f t="shared" si="3"/>
        <v>190.84</v>
      </c>
      <c r="AH44" s="95" t="str">
        <f t="shared" si="36"/>
        <v>156.15 190.84</v>
      </c>
      <c r="AI44" s="93">
        <v>8</v>
      </c>
      <c r="AJ44" s="98">
        <f t="shared" si="4"/>
        <v>59.949999999999996</v>
      </c>
      <c r="AK44" s="98">
        <f t="shared" si="5"/>
        <v>73.27000000000001</v>
      </c>
      <c r="AL44" s="95" t="str">
        <f t="shared" si="6"/>
        <v>59.95 73.27</v>
      </c>
      <c r="AM44" s="95">
        <v>100</v>
      </c>
      <c r="AN44" s="95">
        <v>300</v>
      </c>
      <c r="AO44" s="93">
        <v>2368.4</v>
      </c>
      <c r="AP44" s="93">
        <v>190.7</v>
      </c>
      <c r="AQ44" s="93">
        <v>73.3</v>
      </c>
      <c r="AR44" s="93">
        <v>39</v>
      </c>
      <c r="AS44" s="96">
        <f t="shared" si="7"/>
        <v>1.201096001783494</v>
      </c>
      <c r="AT44" s="98">
        <f t="shared" si="8"/>
        <v>2844.6757706240273</v>
      </c>
      <c r="AU44" s="98">
        <f t="shared" si="9"/>
        <v>165.58132029342599</v>
      </c>
      <c r="AV44" s="98">
        <f t="shared" si="10"/>
        <v>62.105232500729862</v>
      </c>
      <c r="AW44" s="392">
        <v>2629.897916393048</v>
      </c>
      <c r="AX44" s="392">
        <v>164.09759861404365</v>
      </c>
      <c r="AY44" s="392">
        <v>62.105232500729862</v>
      </c>
      <c r="AZ44" s="392"/>
      <c r="BA44" s="392">
        <f t="shared" si="11"/>
        <v>0</v>
      </c>
      <c r="BB44" s="392">
        <f t="shared" si="12"/>
        <v>256.01490150688784</v>
      </c>
      <c r="BC44" s="392" t="str">
        <f t="shared" si="13"/>
        <v>Safe</v>
      </c>
      <c r="BD44" s="392"/>
      <c r="BE44" s="392">
        <f t="shared" si="14"/>
        <v>0</v>
      </c>
      <c r="BF44" s="392">
        <f t="shared" si="15"/>
        <v>556.84313883776758</v>
      </c>
      <c r="BG44" s="392" t="str">
        <f t="shared" si="16"/>
        <v>Safe</v>
      </c>
      <c r="BH44" s="392" t="e">
        <f t="shared" si="17"/>
        <v>#DIV/0!</v>
      </c>
      <c r="BI44" s="392" t="e">
        <f t="shared" si="18"/>
        <v>#DIV/0!</v>
      </c>
      <c r="BJ44" s="396"/>
      <c r="BK44" s="396"/>
      <c r="BL44" s="392"/>
      <c r="BM44" s="392">
        <f t="shared" si="19"/>
        <v>0</v>
      </c>
      <c r="BN44" s="392">
        <f t="shared" si="20"/>
        <v>256.01490150688784</v>
      </c>
      <c r="BO44" s="392" t="str">
        <f t="shared" si="21"/>
        <v>Safe</v>
      </c>
      <c r="BP44" s="392"/>
      <c r="BQ44" s="392">
        <f t="shared" si="22"/>
        <v>0</v>
      </c>
      <c r="BR44" s="392">
        <f t="shared" si="23"/>
        <v>556.84313883776758</v>
      </c>
      <c r="BS44" s="392" t="str">
        <f t="shared" si="24"/>
        <v>Safe</v>
      </c>
      <c r="BT44" s="392" t="e">
        <f t="shared" si="25"/>
        <v>#DIV/0!</v>
      </c>
      <c r="BU44" s="392" t="e">
        <f t="shared" si="26"/>
        <v>#DIV/0!</v>
      </c>
    </row>
    <row r="45" spans="1:73" s="99" customFormat="1" ht="60" customHeight="1" x14ac:dyDescent="0.3">
      <c r="A45" s="93">
        <v>42</v>
      </c>
      <c r="B45" s="94">
        <v>78882</v>
      </c>
      <c r="C45" s="95" t="s">
        <v>84</v>
      </c>
      <c r="D45" s="95" t="s">
        <v>83</v>
      </c>
      <c r="E45" s="95">
        <v>40000</v>
      </c>
      <c r="F45" s="93">
        <v>0.56000000000000005</v>
      </c>
      <c r="G45" s="96">
        <v>0.71699999999999997</v>
      </c>
      <c r="H45" s="96">
        <v>0.51</v>
      </c>
      <c r="I45" s="96">
        <v>0.376</v>
      </c>
      <c r="J45" s="96">
        <v>0.245</v>
      </c>
      <c r="K45" s="96">
        <v>0.13700000000000001</v>
      </c>
      <c r="L45" s="96">
        <v>0.107</v>
      </c>
      <c r="M45" s="96">
        <v>7.5999999999999998E-2</v>
      </c>
      <c r="N45" s="96" t="str">
        <f t="shared" si="0"/>
        <v>0.717,0.51,0.376,0.245,0.137,0.107,0.076</v>
      </c>
      <c r="O45" s="96" t="s">
        <v>59</v>
      </c>
      <c r="P45" s="96"/>
      <c r="Q45" s="94">
        <f t="shared" si="52"/>
        <v>78882</v>
      </c>
      <c r="R45" s="95">
        <f t="shared" si="27"/>
        <v>147</v>
      </c>
      <c r="S45" s="96">
        <f t="shared" si="28"/>
        <v>0.34099999999999997</v>
      </c>
      <c r="T45" s="95">
        <f t="shared" si="29"/>
        <v>42</v>
      </c>
      <c r="U45" s="95">
        <f t="shared" si="30"/>
        <v>147</v>
      </c>
      <c r="V45" s="95">
        <f t="shared" si="31"/>
        <v>8982</v>
      </c>
      <c r="W45" s="97">
        <f t="shared" si="32"/>
        <v>0.34599999999999997</v>
      </c>
      <c r="X45" s="138">
        <f t="shared" si="33"/>
        <v>50.861999999999995</v>
      </c>
      <c r="Y45" s="96">
        <f t="shared" si="34"/>
        <v>2373.268</v>
      </c>
      <c r="Z45" s="96">
        <f t="shared" si="35"/>
        <v>70.428542827442016</v>
      </c>
      <c r="AA45" s="96"/>
      <c r="AB45" s="93">
        <v>0.35</v>
      </c>
      <c r="AC45" s="93">
        <v>0.35</v>
      </c>
      <c r="AD45" s="93">
        <v>0.35</v>
      </c>
      <c r="AE45" s="93" t="s">
        <v>60</v>
      </c>
      <c r="AF45" s="93">
        <f t="shared" si="2"/>
        <v>156.14999999999998</v>
      </c>
      <c r="AG45" s="93">
        <f t="shared" si="3"/>
        <v>190.84</v>
      </c>
      <c r="AH45" s="95" t="str">
        <f t="shared" si="36"/>
        <v>156.15 190.84</v>
      </c>
      <c r="AI45" s="93">
        <v>8</v>
      </c>
      <c r="AJ45" s="98">
        <f t="shared" si="4"/>
        <v>59.949999999999996</v>
      </c>
      <c r="AK45" s="98">
        <f t="shared" si="5"/>
        <v>73.27000000000001</v>
      </c>
      <c r="AL45" s="95" t="str">
        <f t="shared" si="6"/>
        <v>59.95 73.27</v>
      </c>
      <c r="AM45" s="95">
        <v>100</v>
      </c>
      <c r="AN45" s="95">
        <v>300</v>
      </c>
      <c r="AO45" s="93">
        <v>2325.1999999999998</v>
      </c>
      <c r="AP45" s="93">
        <v>190.4</v>
      </c>
      <c r="AQ45" s="93">
        <v>73.3</v>
      </c>
      <c r="AR45" s="93">
        <v>39</v>
      </c>
      <c r="AS45" s="96">
        <f t="shared" si="7"/>
        <v>1.201096001783494</v>
      </c>
      <c r="AT45" s="98">
        <f t="shared" si="8"/>
        <v>2792.7884233469799</v>
      </c>
      <c r="AU45" s="98">
        <f t="shared" si="9"/>
        <v>165.30692943974074</v>
      </c>
      <c r="AV45" s="98">
        <f t="shared" si="10"/>
        <v>62.105232500729862</v>
      </c>
      <c r="AW45" s="392">
        <v>2629.897916393048</v>
      </c>
      <c r="AX45" s="392">
        <v>164.09759861404365</v>
      </c>
      <c r="AY45" s="392">
        <v>62.105232500729862</v>
      </c>
      <c r="AZ45" s="392"/>
      <c r="BA45" s="392">
        <f t="shared" si="11"/>
        <v>0</v>
      </c>
      <c r="BB45" s="392">
        <f t="shared" si="12"/>
        <v>256.01490150688784</v>
      </c>
      <c r="BC45" s="392" t="str">
        <f t="shared" si="13"/>
        <v>Safe</v>
      </c>
      <c r="BD45" s="392"/>
      <c r="BE45" s="392">
        <f t="shared" si="14"/>
        <v>0</v>
      </c>
      <c r="BF45" s="392">
        <f t="shared" si="15"/>
        <v>556.84313883776758</v>
      </c>
      <c r="BG45" s="392" t="str">
        <f t="shared" si="16"/>
        <v>Safe</v>
      </c>
      <c r="BH45" s="392" t="e">
        <f t="shared" si="17"/>
        <v>#DIV/0!</v>
      </c>
      <c r="BI45" s="392" t="e">
        <f t="shared" si="18"/>
        <v>#DIV/0!</v>
      </c>
      <c r="BJ45" s="396"/>
      <c r="BK45" s="396"/>
      <c r="BL45" s="392"/>
      <c r="BM45" s="392">
        <f t="shared" si="19"/>
        <v>0</v>
      </c>
      <c r="BN45" s="392">
        <f t="shared" si="20"/>
        <v>256.01490150688784</v>
      </c>
      <c r="BO45" s="392" t="str">
        <f t="shared" si="21"/>
        <v>Safe</v>
      </c>
      <c r="BP45" s="392"/>
      <c r="BQ45" s="392">
        <f t="shared" si="22"/>
        <v>0</v>
      </c>
      <c r="BR45" s="392">
        <f t="shared" si="23"/>
        <v>556.84313883776758</v>
      </c>
      <c r="BS45" s="392" t="str">
        <f t="shared" si="24"/>
        <v>Safe</v>
      </c>
      <c r="BT45" s="392" t="e">
        <f t="shared" si="25"/>
        <v>#DIV/0!</v>
      </c>
      <c r="BU45" s="392" t="e">
        <f t="shared" si="26"/>
        <v>#DIV/0!</v>
      </c>
    </row>
    <row r="46" spans="1:73" s="99" customFormat="1" ht="60" customHeight="1" x14ac:dyDescent="0.3">
      <c r="A46" s="93">
        <v>43</v>
      </c>
      <c r="B46" s="100">
        <v>79000</v>
      </c>
      <c r="C46" s="95" t="s">
        <v>12</v>
      </c>
      <c r="D46" s="95" t="s">
        <v>81</v>
      </c>
      <c r="E46" s="95">
        <v>40000</v>
      </c>
      <c r="F46" s="93">
        <v>0.56000000000000005</v>
      </c>
      <c r="G46" s="96">
        <v>0.56100000000000005</v>
      </c>
      <c r="H46" s="96">
        <v>0.375</v>
      </c>
      <c r="I46" s="96">
        <v>0.28599999999999998</v>
      </c>
      <c r="J46" s="96">
        <v>0.187</v>
      </c>
      <c r="K46" s="96">
        <v>0.08</v>
      </c>
      <c r="L46" s="96">
        <v>4.9000000000000002E-2</v>
      </c>
      <c r="M46" s="96">
        <v>2.4E-2</v>
      </c>
      <c r="N46" s="96" t="str">
        <f t="shared" si="0"/>
        <v>0.561,0.375,0.286,0.187,0.08,0.049,0.024</v>
      </c>
      <c r="O46" s="96" t="s">
        <v>59</v>
      </c>
      <c r="P46" s="96"/>
      <c r="Q46" s="94">
        <f t="shared" si="52"/>
        <v>79000</v>
      </c>
      <c r="R46" s="95">
        <f t="shared" si="27"/>
        <v>118</v>
      </c>
      <c r="S46" s="96">
        <f t="shared" si="28"/>
        <v>0.27500000000000008</v>
      </c>
      <c r="T46" s="95">
        <f t="shared" si="29"/>
        <v>43</v>
      </c>
      <c r="U46" s="95">
        <f t="shared" si="30"/>
        <v>118</v>
      </c>
      <c r="V46" s="95">
        <f t="shared" si="31"/>
        <v>9100</v>
      </c>
      <c r="W46" s="97">
        <f t="shared" si="32"/>
        <v>0.30800000000000005</v>
      </c>
      <c r="X46" s="138">
        <f t="shared" si="33"/>
        <v>36.344000000000008</v>
      </c>
      <c r="Y46" s="96">
        <f t="shared" si="34"/>
        <v>2409.6120000000001</v>
      </c>
      <c r="Z46" s="96">
        <f t="shared" si="35"/>
        <v>76.51925225225159</v>
      </c>
      <c r="AA46" s="96"/>
      <c r="AB46" s="102">
        <v>0.35</v>
      </c>
      <c r="AC46" s="102">
        <v>0.35</v>
      </c>
      <c r="AD46" s="102">
        <v>0.35</v>
      </c>
      <c r="AE46" s="93" t="s">
        <v>60</v>
      </c>
      <c r="AF46" s="93">
        <f t="shared" si="2"/>
        <v>156.14999999999998</v>
      </c>
      <c r="AG46" s="93">
        <f t="shared" si="3"/>
        <v>190.84</v>
      </c>
      <c r="AH46" s="95" t="str">
        <f t="shared" si="36"/>
        <v>156.15 190.84</v>
      </c>
      <c r="AI46" s="93">
        <v>8</v>
      </c>
      <c r="AJ46" s="98">
        <f t="shared" si="4"/>
        <v>59.949999999999996</v>
      </c>
      <c r="AK46" s="98">
        <f t="shared" si="5"/>
        <v>73.27000000000001</v>
      </c>
      <c r="AL46" s="95" t="str">
        <f t="shared" si="6"/>
        <v>59.95 73.27</v>
      </c>
      <c r="AM46" s="95">
        <v>100</v>
      </c>
      <c r="AN46" s="95">
        <v>300</v>
      </c>
      <c r="AO46" s="102">
        <v>2361.8000000000002</v>
      </c>
      <c r="AP46" s="102">
        <v>179.6</v>
      </c>
      <c r="AQ46" s="102">
        <v>73.3</v>
      </c>
      <c r="AR46" s="93">
        <v>39</v>
      </c>
      <c r="AS46" s="103">
        <f t="shared" si="7"/>
        <v>1.201096001783494</v>
      </c>
      <c r="AT46" s="98">
        <f t="shared" si="8"/>
        <v>2836.7485370122563</v>
      </c>
      <c r="AU46" s="98">
        <f t="shared" si="9"/>
        <v>155.3177268413618</v>
      </c>
      <c r="AV46" s="98">
        <f t="shared" si="10"/>
        <v>62.105232500729862</v>
      </c>
      <c r="AW46" s="392">
        <v>2629.897916393048</v>
      </c>
      <c r="AX46" s="392">
        <v>164.09759861404365</v>
      </c>
      <c r="AY46" s="392">
        <v>62.105232500729862</v>
      </c>
      <c r="AZ46" s="392"/>
      <c r="BA46" s="392">
        <f t="shared" si="11"/>
        <v>0</v>
      </c>
      <c r="BB46" s="392">
        <f t="shared" si="12"/>
        <v>256.01490150688784</v>
      </c>
      <c r="BC46" s="392" t="str">
        <f t="shared" si="13"/>
        <v>Safe</v>
      </c>
      <c r="BD46" s="392"/>
      <c r="BE46" s="392">
        <f t="shared" si="14"/>
        <v>0</v>
      </c>
      <c r="BF46" s="392">
        <f t="shared" si="15"/>
        <v>556.84313883776758</v>
      </c>
      <c r="BG46" s="392" t="str">
        <f t="shared" si="16"/>
        <v>Safe</v>
      </c>
      <c r="BH46" s="392" t="e">
        <f t="shared" si="17"/>
        <v>#DIV/0!</v>
      </c>
      <c r="BI46" s="392" t="e">
        <f t="shared" si="18"/>
        <v>#DIV/0!</v>
      </c>
      <c r="BJ46" s="396"/>
      <c r="BK46" s="396"/>
      <c r="BL46" s="392"/>
      <c r="BM46" s="392">
        <f t="shared" si="19"/>
        <v>0</v>
      </c>
      <c r="BN46" s="392">
        <f t="shared" si="20"/>
        <v>256.01490150688784</v>
      </c>
      <c r="BO46" s="392" t="str">
        <f t="shared" si="21"/>
        <v>Safe</v>
      </c>
      <c r="BP46" s="392"/>
      <c r="BQ46" s="392">
        <f t="shared" si="22"/>
        <v>0</v>
      </c>
      <c r="BR46" s="392">
        <f t="shared" si="23"/>
        <v>556.84313883776758</v>
      </c>
      <c r="BS46" s="392" t="str">
        <f t="shared" si="24"/>
        <v>Safe</v>
      </c>
      <c r="BT46" s="392" t="e">
        <f t="shared" si="25"/>
        <v>#DIV/0!</v>
      </c>
      <c r="BU46" s="392" t="e">
        <f t="shared" si="26"/>
        <v>#DIV/0!</v>
      </c>
    </row>
    <row r="47" spans="1:73" s="99" customFormat="1" ht="60" customHeight="1" x14ac:dyDescent="0.3">
      <c r="A47" s="93">
        <v>44</v>
      </c>
      <c r="B47" s="100">
        <v>79256</v>
      </c>
      <c r="C47" s="95" t="s">
        <v>84</v>
      </c>
      <c r="D47" s="95" t="s">
        <v>83</v>
      </c>
      <c r="E47" s="95">
        <v>40000</v>
      </c>
      <c r="F47" s="93">
        <v>0.56000000000000005</v>
      </c>
      <c r="G47" s="96">
        <v>0.59599999999999997</v>
      </c>
      <c r="H47" s="96">
        <v>0.42499999999999999</v>
      </c>
      <c r="I47" s="96">
        <v>0.313</v>
      </c>
      <c r="J47" s="96">
        <v>0.187</v>
      </c>
      <c r="K47" s="96">
        <v>6.9000000000000006E-2</v>
      </c>
      <c r="L47" s="96">
        <v>4.3999999999999997E-2</v>
      </c>
      <c r="M47" s="96">
        <v>2.8000000000000001E-2</v>
      </c>
      <c r="N47" s="96" t="str">
        <f t="shared" si="0"/>
        <v>0.596,0.425,0.313,0.187,0.069,0.044,0.028</v>
      </c>
      <c r="O47" s="96" t="s">
        <v>59</v>
      </c>
      <c r="P47" s="96"/>
      <c r="Q47" s="94">
        <f t="shared" si="52"/>
        <v>79256</v>
      </c>
      <c r="R47" s="95">
        <f t="shared" si="27"/>
        <v>256</v>
      </c>
      <c r="S47" s="96">
        <f t="shared" si="28"/>
        <v>0.28299999999999997</v>
      </c>
      <c r="T47" s="95">
        <f t="shared" si="29"/>
        <v>44</v>
      </c>
      <c r="U47" s="95">
        <f t="shared" si="30"/>
        <v>256</v>
      </c>
      <c r="V47" s="95">
        <f t="shared" si="31"/>
        <v>9356</v>
      </c>
      <c r="W47" s="97">
        <f t="shared" si="32"/>
        <v>0.27900000000000003</v>
      </c>
      <c r="X47" s="138">
        <f t="shared" si="33"/>
        <v>71.424000000000007</v>
      </c>
      <c r="Y47" s="96">
        <f t="shared" si="34"/>
        <v>2481.0360000000001</v>
      </c>
      <c r="Z47" s="96">
        <f t="shared" si="35"/>
        <v>82.30899473319414</v>
      </c>
      <c r="AA47" s="96"/>
      <c r="AB47" s="102">
        <v>0.35</v>
      </c>
      <c r="AC47" s="102">
        <v>0.35</v>
      </c>
      <c r="AD47" s="102">
        <v>0.35</v>
      </c>
      <c r="AE47" s="93" t="s">
        <v>60</v>
      </c>
      <c r="AF47" s="93">
        <f t="shared" si="2"/>
        <v>156.14999999999998</v>
      </c>
      <c r="AG47" s="93">
        <f t="shared" si="3"/>
        <v>190.84</v>
      </c>
      <c r="AH47" s="95" t="str">
        <f t="shared" si="36"/>
        <v>156.15 190.84</v>
      </c>
      <c r="AI47" s="93">
        <v>8</v>
      </c>
      <c r="AJ47" s="98">
        <f t="shared" si="4"/>
        <v>59.949999999999996</v>
      </c>
      <c r="AK47" s="98">
        <f t="shared" si="5"/>
        <v>73.27000000000001</v>
      </c>
      <c r="AL47" s="95" t="str">
        <f t="shared" si="6"/>
        <v>59.95 73.27</v>
      </c>
      <c r="AM47" s="95">
        <v>100</v>
      </c>
      <c r="AN47" s="95">
        <v>300</v>
      </c>
      <c r="AO47" s="102">
        <v>2368.4</v>
      </c>
      <c r="AP47" s="102">
        <v>188.4</v>
      </c>
      <c r="AQ47" s="102">
        <v>73.3</v>
      </c>
      <c r="AR47" s="93">
        <v>39</v>
      </c>
      <c r="AS47" s="103">
        <f t="shared" si="7"/>
        <v>1.201096001783494</v>
      </c>
      <c r="AT47" s="98">
        <f t="shared" si="8"/>
        <v>2844.6757706240273</v>
      </c>
      <c r="AU47" s="98">
        <f t="shared" si="9"/>
        <v>163.47348443126222</v>
      </c>
      <c r="AV47" s="98">
        <f t="shared" si="10"/>
        <v>62.105232500729862</v>
      </c>
      <c r="AW47" s="392">
        <v>2629.897916393048</v>
      </c>
      <c r="AX47" s="392">
        <v>164.09759861404365</v>
      </c>
      <c r="AY47" s="392">
        <v>62.105232500729862</v>
      </c>
      <c r="AZ47" s="392"/>
      <c r="BA47" s="392">
        <f t="shared" si="11"/>
        <v>0</v>
      </c>
      <c r="BB47" s="392">
        <f t="shared" si="12"/>
        <v>256.01490150688784</v>
      </c>
      <c r="BC47" s="392" t="str">
        <f t="shared" si="13"/>
        <v>Safe</v>
      </c>
      <c r="BD47" s="392"/>
      <c r="BE47" s="392">
        <f t="shared" si="14"/>
        <v>0</v>
      </c>
      <c r="BF47" s="392">
        <f t="shared" si="15"/>
        <v>556.84313883776758</v>
      </c>
      <c r="BG47" s="392" t="str">
        <f t="shared" si="16"/>
        <v>Safe</v>
      </c>
      <c r="BH47" s="392" t="e">
        <f t="shared" si="17"/>
        <v>#DIV/0!</v>
      </c>
      <c r="BI47" s="392" t="e">
        <f t="shared" si="18"/>
        <v>#DIV/0!</v>
      </c>
      <c r="BJ47" s="396"/>
      <c r="BK47" s="396"/>
      <c r="BL47" s="392"/>
      <c r="BM47" s="392">
        <f t="shared" si="19"/>
        <v>0</v>
      </c>
      <c r="BN47" s="392">
        <f t="shared" si="20"/>
        <v>256.01490150688784</v>
      </c>
      <c r="BO47" s="392" t="str">
        <f t="shared" si="21"/>
        <v>Safe</v>
      </c>
      <c r="BP47" s="392"/>
      <c r="BQ47" s="392">
        <f t="shared" si="22"/>
        <v>0</v>
      </c>
      <c r="BR47" s="392">
        <f t="shared" si="23"/>
        <v>556.84313883776758</v>
      </c>
      <c r="BS47" s="392" t="str">
        <f t="shared" si="24"/>
        <v>Safe</v>
      </c>
      <c r="BT47" s="392" t="e">
        <f t="shared" si="25"/>
        <v>#DIV/0!</v>
      </c>
      <c r="BU47" s="392" t="e">
        <f t="shared" si="26"/>
        <v>#DIV/0!</v>
      </c>
    </row>
    <row r="48" spans="1:73" s="99" customFormat="1" ht="60" customHeight="1" x14ac:dyDescent="0.3">
      <c r="A48" s="93">
        <v>45</v>
      </c>
      <c r="B48" s="100">
        <v>79532</v>
      </c>
      <c r="C48" s="95" t="s">
        <v>12</v>
      </c>
      <c r="D48" s="95" t="s">
        <v>81</v>
      </c>
      <c r="E48" s="95">
        <v>40000</v>
      </c>
      <c r="F48" s="93">
        <v>0.56000000000000005</v>
      </c>
      <c r="G48" s="96">
        <v>0.374</v>
      </c>
      <c r="H48" s="96">
        <v>0.314</v>
      </c>
      <c r="I48" s="96">
        <v>0.27600000000000002</v>
      </c>
      <c r="J48" s="96">
        <v>0.221</v>
      </c>
      <c r="K48" s="96">
        <v>0.13600000000000001</v>
      </c>
      <c r="L48" s="96">
        <v>0.10200000000000001</v>
      </c>
      <c r="M48" s="96">
        <v>5.9000000000000004E-2</v>
      </c>
      <c r="N48" s="96" t="str">
        <f t="shared" si="0"/>
        <v>0.374,0.314,0.276,0.221,0.136,0.102,0.059</v>
      </c>
      <c r="O48" s="96" t="s">
        <v>59</v>
      </c>
      <c r="P48" s="96"/>
      <c r="Q48" s="94">
        <f t="shared" si="52"/>
        <v>79532</v>
      </c>
      <c r="R48" s="95">
        <f t="shared" si="27"/>
        <v>276</v>
      </c>
      <c r="S48" s="96">
        <f t="shared" si="28"/>
        <v>9.7999999999999976E-2</v>
      </c>
      <c r="T48" s="95">
        <f t="shared" si="29"/>
        <v>45</v>
      </c>
      <c r="U48" s="95">
        <f t="shared" si="30"/>
        <v>276</v>
      </c>
      <c r="V48" s="95">
        <f t="shared" si="31"/>
        <v>9632</v>
      </c>
      <c r="W48" s="97">
        <f t="shared" si="32"/>
        <v>0.19049999999999997</v>
      </c>
      <c r="X48" s="138">
        <f t="shared" si="33"/>
        <v>52.577999999999996</v>
      </c>
      <c r="Y48" s="96">
        <f t="shared" si="34"/>
        <v>2533.614</v>
      </c>
      <c r="Z48" s="96">
        <f t="shared" si="35"/>
        <v>64.125060845460212</v>
      </c>
      <c r="AA48" s="96"/>
      <c r="AB48" s="102">
        <v>0.35</v>
      </c>
      <c r="AC48" s="102">
        <v>0.35</v>
      </c>
      <c r="AD48" s="102">
        <v>0.35</v>
      </c>
      <c r="AE48" s="93" t="s">
        <v>60</v>
      </c>
      <c r="AF48" s="93">
        <f t="shared" si="2"/>
        <v>156.14999999999998</v>
      </c>
      <c r="AG48" s="93">
        <f t="shared" si="3"/>
        <v>190.84</v>
      </c>
      <c r="AH48" s="95" t="str">
        <f t="shared" si="36"/>
        <v>156.15 190.84</v>
      </c>
      <c r="AI48" s="93">
        <v>8</v>
      </c>
      <c r="AJ48" s="98">
        <f t="shared" si="4"/>
        <v>59.949999999999996</v>
      </c>
      <c r="AK48" s="98">
        <f t="shared" si="5"/>
        <v>73.27000000000001</v>
      </c>
      <c r="AL48" s="95" t="str">
        <f t="shared" si="6"/>
        <v>59.95 73.27</v>
      </c>
      <c r="AM48" s="95">
        <v>100</v>
      </c>
      <c r="AN48" s="95">
        <v>300</v>
      </c>
      <c r="AO48" s="102">
        <v>2395</v>
      </c>
      <c r="AP48" s="102">
        <v>190.7</v>
      </c>
      <c r="AQ48" s="102">
        <v>73.3</v>
      </c>
      <c r="AR48" s="102">
        <v>39</v>
      </c>
      <c r="AS48" s="103">
        <f t="shared" si="7"/>
        <v>1.201096001783494</v>
      </c>
      <c r="AT48" s="98">
        <f t="shared" si="8"/>
        <v>2876.624924271468</v>
      </c>
      <c r="AU48" s="98">
        <f t="shared" si="9"/>
        <v>165.58132029342599</v>
      </c>
      <c r="AV48" s="98">
        <f t="shared" si="10"/>
        <v>62.105232500729862</v>
      </c>
      <c r="AW48" s="392">
        <v>2629.897916393048</v>
      </c>
      <c r="AX48" s="392">
        <v>164.09759861404365</v>
      </c>
      <c r="AY48" s="392">
        <v>62.105232500729862</v>
      </c>
      <c r="AZ48" s="392"/>
      <c r="BA48" s="392">
        <f t="shared" si="11"/>
        <v>0</v>
      </c>
      <c r="BB48" s="392">
        <f t="shared" si="12"/>
        <v>256.01490150688784</v>
      </c>
      <c r="BC48" s="392" t="str">
        <f t="shared" si="13"/>
        <v>Safe</v>
      </c>
      <c r="BD48" s="392"/>
      <c r="BE48" s="392">
        <f t="shared" si="14"/>
        <v>0</v>
      </c>
      <c r="BF48" s="392">
        <f t="shared" si="15"/>
        <v>556.84313883776758</v>
      </c>
      <c r="BG48" s="392" t="str">
        <f t="shared" si="16"/>
        <v>Safe</v>
      </c>
      <c r="BH48" s="392" t="e">
        <f t="shared" si="17"/>
        <v>#DIV/0!</v>
      </c>
      <c r="BI48" s="392" t="e">
        <f t="shared" si="18"/>
        <v>#DIV/0!</v>
      </c>
      <c r="BJ48" s="396"/>
      <c r="BK48" s="396"/>
      <c r="BL48" s="392"/>
      <c r="BM48" s="392">
        <f t="shared" si="19"/>
        <v>0</v>
      </c>
      <c r="BN48" s="392">
        <f t="shared" si="20"/>
        <v>256.01490150688784</v>
      </c>
      <c r="BO48" s="392" t="str">
        <f t="shared" si="21"/>
        <v>Safe</v>
      </c>
      <c r="BP48" s="392"/>
      <c r="BQ48" s="392">
        <f t="shared" si="22"/>
        <v>0</v>
      </c>
      <c r="BR48" s="392">
        <f t="shared" si="23"/>
        <v>556.84313883776758</v>
      </c>
      <c r="BS48" s="392" t="str">
        <f t="shared" si="24"/>
        <v>Safe</v>
      </c>
      <c r="BT48" s="392" t="e">
        <f t="shared" si="25"/>
        <v>#DIV/0!</v>
      </c>
      <c r="BU48" s="392" t="e">
        <f t="shared" si="26"/>
        <v>#DIV/0!</v>
      </c>
    </row>
    <row r="49" spans="1:73" s="99" customFormat="1" ht="60" customHeight="1" x14ac:dyDescent="0.3">
      <c r="A49" s="93">
        <v>46</v>
      </c>
      <c r="B49" s="100">
        <v>79741</v>
      </c>
      <c r="C49" s="95" t="s">
        <v>84</v>
      </c>
      <c r="D49" s="95" t="s">
        <v>83</v>
      </c>
      <c r="E49" s="95">
        <v>40000</v>
      </c>
      <c r="F49" s="93">
        <v>0.56000000000000005</v>
      </c>
      <c r="G49" s="96">
        <v>0.73</v>
      </c>
      <c r="H49" s="96">
        <v>0.57999999999999996</v>
      </c>
      <c r="I49" s="96">
        <v>0.42099999999999999</v>
      </c>
      <c r="J49" s="96">
        <v>0.27600000000000002</v>
      </c>
      <c r="K49" s="96">
        <v>0.129</v>
      </c>
      <c r="L49" s="96">
        <v>0.09</v>
      </c>
      <c r="M49" s="96">
        <v>0.35799999999999998</v>
      </c>
      <c r="N49" s="96" t="str">
        <f t="shared" si="0"/>
        <v>0.73,0.58,0.421,0.276,0.129,0.09,0.358</v>
      </c>
      <c r="O49" s="96" t="s">
        <v>59</v>
      </c>
      <c r="P49" s="96"/>
      <c r="Q49" s="94">
        <f t="shared" si="52"/>
        <v>79741</v>
      </c>
      <c r="R49" s="95">
        <f t="shared" si="27"/>
        <v>209</v>
      </c>
      <c r="S49" s="96">
        <f t="shared" si="28"/>
        <v>0.309</v>
      </c>
      <c r="T49" s="95">
        <f t="shared" si="29"/>
        <v>46</v>
      </c>
      <c r="U49" s="95">
        <f t="shared" si="30"/>
        <v>209</v>
      </c>
      <c r="V49" s="95">
        <f t="shared" si="31"/>
        <v>9841</v>
      </c>
      <c r="W49" s="97">
        <f t="shared" si="32"/>
        <v>0.20349999999999999</v>
      </c>
      <c r="X49" s="138">
        <f t="shared" si="33"/>
        <v>42.531499999999994</v>
      </c>
      <c r="Y49" s="96">
        <f t="shared" si="34"/>
        <v>2576.1455000000001</v>
      </c>
      <c r="Z49" s="96">
        <f t="shared" si="35"/>
        <v>53.072342792791915</v>
      </c>
      <c r="AA49" s="96"/>
      <c r="AB49" s="102">
        <v>0.35</v>
      </c>
      <c r="AC49" s="102">
        <v>0.35</v>
      </c>
      <c r="AD49" s="102">
        <v>0.35</v>
      </c>
      <c r="AE49" s="93" t="s">
        <v>60</v>
      </c>
      <c r="AF49" s="93">
        <f t="shared" si="2"/>
        <v>156.14999999999998</v>
      </c>
      <c r="AG49" s="93">
        <f t="shared" si="3"/>
        <v>190.84</v>
      </c>
      <c r="AH49" s="95" t="str">
        <f t="shared" si="36"/>
        <v>156.15 190.84</v>
      </c>
      <c r="AI49" s="93">
        <v>8</v>
      </c>
      <c r="AJ49" s="98">
        <f t="shared" si="4"/>
        <v>59.949999999999996</v>
      </c>
      <c r="AK49" s="98">
        <f t="shared" si="5"/>
        <v>73.27000000000001</v>
      </c>
      <c r="AL49" s="95" t="str">
        <f t="shared" si="6"/>
        <v>59.95 73.27</v>
      </c>
      <c r="AM49" s="95">
        <v>100</v>
      </c>
      <c r="AN49" s="95">
        <v>300</v>
      </c>
      <c r="AO49" s="102">
        <v>1919.7</v>
      </c>
      <c r="AP49" s="102">
        <v>189.8</v>
      </c>
      <c r="AQ49" s="102">
        <v>73.3</v>
      </c>
      <c r="AR49" s="93">
        <v>39</v>
      </c>
      <c r="AS49" s="103">
        <f t="shared" si="7"/>
        <v>1.201096001783494</v>
      </c>
      <c r="AT49" s="98">
        <f t="shared" si="8"/>
        <v>2305.7439946237732</v>
      </c>
      <c r="AU49" s="98">
        <f t="shared" si="9"/>
        <v>164.75765955657519</v>
      </c>
      <c r="AV49" s="98">
        <f t="shared" si="10"/>
        <v>62.105232500729862</v>
      </c>
      <c r="AW49" s="392">
        <v>2629.897916393048</v>
      </c>
      <c r="AX49" s="392">
        <v>164.09759861404365</v>
      </c>
      <c r="AY49" s="392">
        <v>62.105232500729862</v>
      </c>
      <c r="AZ49" s="392"/>
      <c r="BA49" s="392">
        <f t="shared" si="11"/>
        <v>0</v>
      </c>
      <c r="BB49" s="392">
        <f t="shared" si="12"/>
        <v>256.01490150688784</v>
      </c>
      <c r="BC49" s="392" t="str">
        <f t="shared" si="13"/>
        <v>Safe</v>
      </c>
      <c r="BD49" s="392"/>
      <c r="BE49" s="392">
        <f t="shared" si="14"/>
        <v>0</v>
      </c>
      <c r="BF49" s="392">
        <f t="shared" si="15"/>
        <v>556.84313883776758</v>
      </c>
      <c r="BG49" s="392" t="str">
        <f t="shared" si="16"/>
        <v>Safe</v>
      </c>
      <c r="BH49" s="392" t="e">
        <f t="shared" si="17"/>
        <v>#DIV/0!</v>
      </c>
      <c r="BI49" s="392" t="e">
        <f t="shared" si="18"/>
        <v>#DIV/0!</v>
      </c>
      <c r="BJ49" s="396"/>
      <c r="BK49" s="396"/>
      <c r="BL49" s="392"/>
      <c r="BM49" s="392">
        <f t="shared" si="19"/>
        <v>0</v>
      </c>
      <c r="BN49" s="392">
        <f t="shared" si="20"/>
        <v>256.01490150688784</v>
      </c>
      <c r="BO49" s="392" t="str">
        <f t="shared" si="21"/>
        <v>Safe</v>
      </c>
      <c r="BP49" s="392"/>
      <c r="BQ49" s="392">
        <f t="shared" si="22"/>
        <v>0</v>
      </c>
      <c r="BR49" s="392">
        <f t="shared" si="23"/>
        <v>556.84313883776758</v>
      </c>
      <c r="BS49" s="392" t="str">
        <f t="shared" si="24"/>
        <v>Safe</v>
      </c>
      <c r="BT49" s="392" t="e">
        <f t="shared" si="25"/>
        <v>#DIV/0!</v>
      </c>
      <c r="BU49" s="392" t="e">
        <f t="shared" si="26"/>
        <v>#DIV/0!</v>
      </c>
    </row>
    <row r="50" spans="1:73" s="99" customFormat="1" ht="60" customHeight="1" x14ac:dyDescent="0.3">
      <c r="A50" s="93">
        <v>47</v>
      </c>
      <c r="B50" s="100">
        <v>79998</v>
      </c>
      <c r="C50" s="95" t="s">
        <v>12</v>
      </c>
      <c r="D50" s="95" t="s">
        <v>81</v>
      </c>
      <c r="E50" s="95">
        <v>40000</v>
      </c>
      <c r="F50" s="93">
        <v>0.56000000000000005</v>
      </c>
      <c r="G50" s="96">
        <v>0.44600000000000001</v>
      </c>
      <c r="H50" s="96">
        <v>0.36</v>
      </c>
      <c r="I50" s="96">
        <v>0.27800000000000002</v>
      </c>
      <c r="J50" s="96">
        <v>0.189</v>
      </c>
      <c r="K50" s="96">
        <v>9.2999999999999999E-2</v>
      </c>
      <c r="L50" s="96">
        <v>7.0000000000000007E-2</v>
      </c>
      <c r="M50" s="96">
        <v>4.3999999999999997E-2</v>
      </c>
      <c r="N50" s="96" t="str">
        <f t="shared" si="0"/>
        <v>0.446,0.36,0.278,0.189,0.093,0.07,0.044</v>
      </c>
      <c r="O50" s="96" t="s">
        <v>59</v>
      </c>
      <c r="P50" s="96"/>
      <c r="Q50" s="94">
        <f t="shared" si="52"/>
        <v>79998</v>
      </c>
      <c r="R50" s="95">
        <f t="shared" si="27"/>
        <v>257</v>
      </c>
      <c r="S50" s="96">
        <f t="shared" si="28"/>
        <v>0.16799999999999998</v>
      </c>
      <c r="T50" s="95">
        <f t="shared" si="29"/>
        <v>47</v>
      </c>
      <c r="U50" s="95">
        <f t="shared" si="30"/>
        <v>257</v>
      </c>
      <c r="V50" s="95">
        <f t="shared" si="31"/>
        <v>10098</v>
      </c>
      <c r="W50" s="97">
        <f t="shared" si="32"/>
        <v>0.23849999999999999</v>
      </c>
      <c r="X50" s="138">
        <f t="shared" si="33"/>
        <v>61.294499999999999</v>
      </c>
      <c r="Y50" s="96">
        <f t="shared" si="34"/>
        <v>2637.44</v>
      </c>
      <c r="Z50" s="96">
        <f t="shared" si="35"/>
        <v>48.476201455300725</v>
      </c>
      <c r="AA50" s="96"/>
      <c r="AB50" s="102">
        <v>0.35</v>
      </c>
      <c r="AC50" s="102">
        <v>0.35</v>
      </c>
      <c r="AD50" s="102">
        <v>0.35</v>
      </c>
      <c r="AE50" s="93" t="s">
        <v>60</v>
      </c>
      <c r="AF50" s="93">
        <f t="shared" si="2"/>
        <v>156.14999999999998</v>
      </c>
      <c r="AG50" s="93">
        <f t="shared" si="3"/>
        <v>190.84</v>
      </c>
      <c r="AH50" s="95" t="str">
        <f t="shared" si="36"/>
        <v>156.15 190.84</v>
      </c>
      <c r="AI50" s="93">
        <v>8</v>
      </c>
      <c r="AJ50" s="98">
        <f t="shared" si="4"/>
        <v>59.949999999999996</v>
      </c>
      <c r="AK50" s="98">
        <f t="shared" si="5"/>
        <v>73.27000000000001</v>
      </c>
      <c r="AL50" s="95" t="str">
        <f t="shared" si="6"/>
        <v>59.95 73.27</v>
      </c>
      <c r="AM50" s="95">
        <v>100</v>
      </c>
      <c r="AN50" s="95">
        <v>300</v>
      </c>
      <c r="AO50" s="102">
        <v>2395</v>
      </c>
      <c r="AP50" s="102">
        <v>190.6</v>
      </c>
      <c r="AQ50" s="102">
        <v>73.3</v>
      </c>
      <c r="AR50" s="93">
        <v>39</v>
      </c>
      <c r="AS50" s="103">
        <f t="shared" si="7"/>
        <v>1.201096001783494</v>
      </c>
      <c r="AT50" s="98">
        <f t="shared" si="8"/>
        <v>2876.624924271468</v>
      </c>
      <c r="AU50" s="98">
        <f t="shared" si="9"/>
        <v>165.48987472128564</v>
      </c>
      <c r="AV50" s="98">
        <f t="shared" si="10"/>
        <v>62.105232500729862</v>
      </c>
      <c r="AW50" s="392">
        <v>2629.897916393048</v>
      </c>
      <c r="AX50" s="392">
        <v>164.09759861404365</v>
      </c>
      <c r="AY50" s="392">
        <v>62.105232500729862</v>
      </c>
      <c r="AZ50" s="392"/>
      <c r="BA50" s="392">
        <f t="shared" si="11"/>
        <v>0</v>
      </c>
      <c r="BB50" s="392">
        <f t="shared" si="12"/>
        <v>256.01490150688784</v>
      </c>
      <c r="BC50" s="392" t="str">
        <f t="shared" si="13"/>
        <v>Safe</v>
      </c>
      <c r="BD50" s="392"/>
      <c r="BE50" s="392">
        <f t="shared" si="14"/>
        <v>0</v>
      </c>
      <c r="BF50" s="392">
        <f t="shared" si="15"/>
        <v>556.84313883776758</v>
      </c>
      <c r="BG50" s="392" t="str">
        <f t="shared" si="16"/>
        <v>Safe</v>
      </c>
      <c r="BH50" s="392" t="e">
        <f t="shared" si="17"/>
        <v>#DIV/0!</v>
      </c>
      <c r="BI50" s="392" t="e">
        <f t="shared" si="18"/>
        <v>#DIV/0!</v>
      </c>
      <c r="BJ50" s="396"/>
      <c r="BK50" s="396"/>
      <c r="BL50" s="392"/>
      <c r="BM50" s="392">
        <f t="shared" si="19"/>
        <v>0</v>
      </c>
      <c r="BN50" s="392">
        <f t="shared" si="20"/>
        <v>256.01490150688784</v>
      </c>
      <c r="BO50" s="392" t="str">
        <f t="shared" si="21"/>
        <v>Safe</v>
      </c>
      <c r="BP50" s="392"/>
      <c r="BQ50" s="392">
        <f t="shared" si="22"/>
        <v>0</v>
      </c>
      <c r="BR50" s="392">
        <f t="shared" si="23"/>
        <v>556.84313883776758</v>
      </c>
      <c r="BS50" s="392" t="str">
        <f t="shared" si="24"/>
        <v>Safe</v>
      </c>
      <c r="BT50" s="392" t="e">
        <f t="shared" si="25"/>
        <v>#DIV/0!</v>
      </c>
      <c r="BU50" s="392" t="e">
        <f t="shared" si="26"/>
        <v>#DIV/0!</v>
      </c>
    </row>
    <row r="51" spans="1:73" s="99" customFormat="1" ht="60" customHeight="1" x14ac:dyDescent="0.3">
      <c r="A51" s="93">
        <v>48</v>
      </c>
      <c r="B51" s="100">
        <v>80254</v>
      </c>
      <c r="C51" s="95" t="s">
        <v>84</v>
      </c>
      <c r="D51" s="95" t="s">
        <v>83</v>
      </c>
      <c r="E51" s="95">
        <v>40000</v>
      </c>
      <c r="F51" s="93">
        <v>0.56000000000000005</v>
      </c>
      <c r="G51" s="96">
        <v>0.41199999999999998</v>
      </c>
      <c r="H51" s="96">
        <v>0.29899999999999999</v>
      </c>
      <c r="I51" s="96">
        <v>0.23500000000000001</v>
      </c>
      <c r="J51" s="96">
        <v>0.16400000000000001</v>
      </c>
      <c r="K51" s="96">
        <v>8.3000000000000004E-2</v>
      </c>
      <c r="L51" s="96">
        <v>0.06</v>
      </c>
      <c r="M51" s="96">
        <v>3.9E-2</v>
      </c>
      <c r="N51" s="96" t="str">
        <f t="shared" si="0"/>
        <v>0.412,0.299,0.235,0.164,0.083,0.06,0.039</v>
      </c>
      <c r="O51" s="96" t="s">
        <v>59</v>
      </c>
      <c r="P51" s="96"/>
      <c r="Q51" s="94">
        <f t="shared" si="52"/>
        <v>80254</v>
      </c>
      <c r="R51" s="95">
        <f t="shared" si="27"/>
        <v>256</v>
      </c>
      <c r="S51" s="96">
        <f t="shared" si="28"/>
        <v>0.17699999999999996</v>
      </c>
      <c r="T51" s="95">
        <f t="shared" si="29"/>
        <v>48</v>
      </c>
      <c r="U51" s="95">
        <f t="shared" si="30"/>
        <v>256</v>
      </c>
      <c r="V51" s="95">
        <f t="shared" si="31"/>
        <v>10354</v>
      </c>
      <c r="W51" s="97">
        <f t="shared" si="32"/>
        <v>0.17249999999999999</v>
      </c>
      <c r="X51" s="138">
        <f t="shared" si="33"/>
        <v>44.16</v>
      </c>
      <c r="Y51" s="96">
        <f t="shared" si="34"/>
        <v>2681.6</v>
      </c>
      <c r="Z51" s="96">
        <f t="shared" si="35"/>
        <v>27.001943936243151</v>
      </c>
      <c r="AA51" s="96"/>
      <c r="AB51" s="102">
        <v>0.35</v>
      </c>
      <c r="AC51" s="102">
        <v>0.35</v>
      </c>
      <c r="AD51" s="102">
        <v>0.35</v>
      </c>
      <c r="AE51" s="93" t="s">
        <v>60</v>
      </c>
      <c r="AF51" s="93">
        <f t="shared" si="2"/>
        <v>156.14999999999998</v>
      </c>
      <c r="AG51" s="93">
        <f t="shared" si="3"/>
        <v>190.84</v>
      </c>
      <c r="AH51" s="95" t="str">
        <f t="shared" si="36"/>
        <v>156.15 190.84</v>
      </c>
      <c r="AI51" s="93">
        <v>8</v>
      </c>
      <c r="AJ51" s="98">
        <f t="shared" si="4"/>
        <v>59.949999999999996</v>
      </c>
      <c r="AK51" s="98">
        <f t="shared" si="5"/>
        <v>73.27000000000001</v>
      </c>
      <c r="AL51" s="95" t="str">
        <f t="shared" si="6"/>
        <v>59.95 73.27</v>
      </c>
      <c r="AM51" s="95">
        <v>100</v>
      </c>
      <c r="AN51" s="95">
        <v>300</v>
      </c>
      <c r="AO51" s="102">
        <v>2385</v>
      </c>
      <c r="AP51" s="102">
        <v>190.3</v>
      </c>
      <c r="AQ51" s="102">
        <v>73.3</v>
      </c>
      <c r="AR51" s="93">
        <v>39</v>
      </c>
      <c r="AS51" s="103">
        <f t="shared" si="7"/>
        <v>1.201096001783494</v>
      </c>
      <c r="AT51" s="98">
        <f t="shared" si="8"/>
        <v>2864.6139642536332</v>
      </c>
      <c r="AU51" s="98">
        <f t="shared" si="9"/>
        <v>165.21542970425403</v>
      </c>
      <c r="AV51" s="98">
        <f t="shared" si="10"/>
        <v>62.105232500729862</v>
      </c>
      <c r="AW51" s="392">
        <v>2629.897916393048</v>
      </c>
      <c r="AX51" s="392">
        <v>164.09759861404365</v>
      </c>
      <c r="AY51" s="392">
        <v>62.105232500729862</v>
      </c>
      <c r="AZ51" s="392"/>
      <c r="BA51" s="392">
        <f t="shared" si="11"/>
        <v>0</v>
      </c>
      <c r="BB51" s="392">
        <f t="shared" si="12"/>
        <v>256.01490150688784</v>
      </c>
      <c r="BC51" s="392" t="str">
        <f t="shared" si="13"/>
        <v>Safe</v>
      </c>
      <c r="BD51" s="392"/>
      <c r="BE51" s="392">
        <f t="shared" si="14"/>
        <v>0</v>
      </c>
      <c r="BF51" s="392">
        <f t="shared" si="15"/>
        <v>556.84313883776758</v>
      </c>
      <c r="BG51" s="392" t="str">
        <f t="shared" si="16"/>
        <v>Safe</v>
      </c>
      <c r="BH51" s="392" t="e">
        <f t="shared" si="17"/>
        <v>#DIV/0!</v>
      </c>
      <c r="BI51" s="392" t="e">
        <f t="shared" si="18"/>
        <v>#DIV/0!</v>
      </c>
      <c r="BJ51" s="396"/>
      <c r="BK51" s="396"/>
      <c r="BL51" s="392"/>
      <c r="BM51" s="392">
        <f t="shared" si="19"/>
        <v>0</v>
      </c>
      <c r="BN51" s="392">
        <f t="shared" si="20"/>
        <v>256.01490150688784</v>
      </c>
      <c r="BO51" s="392" t="str">
        <f t="shared" si="21"/>
        <v>Safe</v>
      </c>
      <c r="BP51" s="392"/>
      <c r="BQ51" s="392">
        <f t="shared" si="22"/>
        <v>0</v>
      </c>
      <c r="BR51" s="392">
        <f t="shared" si="23"/>
        <v>556.84313883776758</v>
      </c>
      <c r="BS51" s="392" t="str">
        <f t="shared" si="24"/>
        <v>Safe</v>
      </c>
      <c r="BT51" s="392" t="e">
        <f t="shared" si="25"/>
        <v>#DIV/0!</v>
      </c>
      <c r="BU51" s="392" t="e">
        <f t="shared" si="26"/>
        <v>#DIV/0!</v>
      </c>
    </row>
    <row r="52" spans="1:73" s="132" customFormat="1" ht="60" customHeight="1" x14ac:dyDescent="0.3">
      <c r="A52" s="126">
        <v>49</v>
      </c>
      <c r="B52" s="133">
        <v>80571</v>
      </c>
      <c r="C52" s="128" t="s">
        <v>12</v>
      </c>
      <c r="D52" s="128" t="s">
        <v>81</v>
      </c>
      <c r="E52" s="128">
        <v>40000</v>
      </c>
      <c r="F52" s="126">
        <v>0.56000000000000005</v>
      </c>
      <c r="G52" s="129">
        <v>0.56300000000000006</v>
      </c>
      <c r="H52" s="129">
        <v>0.48199999999999998</v>
      </c>
      <c r="I52" s="129">
        <v>0.33500000000000002</v>
      </c>
      <c r="J52" s="129">
        <v>0.20899999999999999</v>
      </c>
      <c r="K52" s="129">
        <v>0.106</v>
      </c>
      <c r="L52" s="129">
        <v>0.08</v>
      </c>
      <c r="M52" s="129">
        <v>4.9000000000000002E-2</v>
      </c>
      <c r="N52" s="129" t="str">
        <f t="shared" si="0"/>
        <v>0.563,0.482,0.335,0.209,0.106,0.08,0.049</v>
      </c>
      <c r="O52" s="129" t="s">
        <v>59</v>
      </c>
      <c r="P52" s="129"/>
      <c r="Q52" s="127">
        <f t="shared" si="52"/>
        <v>80571</v>
      </c>
      <c r="R52" s="128">
        <f t="shared" si="27"/>
        <v>317</v>
      </c>
      <c r="S52" s="129">
        <f t="shared" si="28"/>
        <v>0.22800000000000004</v>
      </c>
      <c r="T52" s="128">
        <f t="shared" si="29"/>
        <v>49</v>
      </c>
      <c r="U52" s="128">
        <f t="shared" si="30"/>
        <v>317</v>
      </c>
      <c r="V52" s="128">
        <f t="shared" si="31"/>
        <v>10671</v>
      </c>
      <c r="W52" s="130">
        <f t="shared" si="32"/>
        <v>0.20250000000000001</v>
      </c>
      <c r="X52" s="139">
        <f t="shared" si="33"/>
        <v>64.19250000000001</v>
      </c>
      <c r="Y52" s="129">
        <f t="shared" si="34"/>
        <v>2745.7925</v>
      </c>
      <c r="Z52" s="129">
        <f t="shared" si="35"/>
        <v>9.9207734927226738</v>
      </c>
      <c r="AA52" s="129"/>
      <c r="AB52" s="125">
        <v>0.35</v>
      </c>
      <c r="AC52" s="125">
        <v>0.35</v>
      </c>
      <c r="AD52" s="125">
        <v>0.35</v>
      </c>
      <c r="AE52" s="126" t="s">
        <v>60</v>
      </c>
      <c r="AF52" s="126">
        <f t="shared" si="2"/>
        <v>156.14999999999998</v>
      </c>
      <c r="AG52" s="126">
        <f t="shared" si="3"/>
        <v>190.84</v>
      </c>
      <c r="AH52" s="128" t="str">
        <f t="shared" si="36"/>
        <v>156.15 190.84</v>
      </c>
      <c r="AI52" s="126">
        <v>8</v>
      </c>
      <c r="AJ52" s="131">
        <f t="shared" si="4"/>
        <v>59.949999999999996</v>
      </c>
      <c r="AK52" s="131">
        <f t="shared" si="5"/>
        <v>73.27000000000001</v>
      </c>
      <c r="AL52" s="128" t="str">
        <f t="shared" si="6"/>
        <v>59.95 73.27</v>
      </c>
      <c r="AM52" s="128">
        <v>100</v>
      </c>
      <c r="AN52" s="128">
        <v>300</v>
      </c>
      <c r="AO52" s="125">
        <v>2336.9</v>
      </c>
      <c r="AP52" s="125">
        <v>190.6</v>
      </c>
      <c r="AQ52" s="125">
        <v>73.3</v>
      </c>
      <c r="AR52" s="126">
        <v>39</v>
      </c>
      <c r="AS52" s="134">
        <f t="shared" si="7"/>
        <v>1.201096001783494</v>
      </c>
      <c r="AT52" s="131">
        <f t="shared" si="8"/>
        <v>2806.8412465678471</v>
      </c>
      <c r="AU52" s="131">
        <f t="shared" si="9"/>
        <v>165.48987472128564</v>
      </c>
      <c r="AV52" s="131">
        <f t="shared" si="10"/>
        <v>62.105232500729862</v>
      </c>
      <c r="AW52" s="392">
        <v>2629.897916393048</v>
      </c>
      <c r="AX52" s="392">
        <v>164.09759861404365</v>
      </c>
      <c r="AY52" s="392">
        <v>62.105232500729862</v>
      </c>
      <c r="AZ52" s="392"/>
      <c r="BA52" s="392">
        <f t="shared" si="11"/>
        <v>0</v>
      </c>
      <c r="BB52" s="392">
        <f t="shared" si="12"/>
        <v>256.01490150688784</v>
      </c>
      <c r="BC52" s="392" t="str">
        <f t="shared" si="13"/>
        <v>Safe</v>
      </c>
      <c r="BD52" s="392"/>
      <c r="BE52" s="392">
        <f t="shared" si="14"/>
        <v>0</v>
      </c>
      <c r="BF52" s="392">
        <f t="shared" si="15"/>
        <v>556.84313883776758</v>
      </c>
      <c r="BG52" s="392" t="str">
        <f t="shared" si="16"/>
        <v>Safe</v>
      </c>
      <c r="BH52" s="392" t="e">
        <f t="shared" si="17"/>
        <v>#DIV/0!</v>
      </c>
      <c r="BI52" s="392" t="e">
        <f t="shared" si="18"/>
        <v>#DIV/0!</v>
      </c>
      <c r="BJ52" s="396"/>
      <c r="BK52" s="396"/>
      <c r="BL52" s="392"/>
      <c r="BM52" s="392">
        <f t="shared" si="19"/>
        <v>0</v>
      </c>
      <c r="BN52" s="392">
        <f t="shared" si="20"/>
        <v>256.01490150688784</v>
      </c>
      <c r="BO52" s="392" t="str">
        <f t="shared" si="21"/>
        <v>Safe</v>
      </c>
      <c r="BP52" s="392"/>
      <c r="BQ52" s="392">
        <f t="shared" si="22"/>
        <v>0</v>
      </c>
      <c r="BR52" s="392">
        <f t="shared" si="23"/>
        <v>556.84313883776758</v>
      </c>
      <c r="BS52" s="392" t="str">
        <f t="shared" si="24"/>
        <v>Safe</v>
      </c>
      <c r="BT52" s="392" t="e">
        <f t="shared" si="25"/>
        <v>#DIV/0!</v>
      </c>
      <c r="BU52" s="392" t="e">
        <f t="shared" si="26"/>
        <v>#DIV/0!</v>
      </c>
    </row>
    <row r="53" spans="1:73" s="99" customFormat="1" ht="60" customHeight="1" x14ac:dyDescent="0.3">
      <c r="A53" s="93">
        <v>50</v>
      </c>
      <c r="B53" s="100">
        <v>80807</v>
      </c>
      <c r="C53" s="95" t="s">
        <v>84</v>
      </c>
      <c r="D53" s="95" t="s">
        <v>83</v>
      </c>
      <c r="E53" s="95">
        <v>40000</v>
      </c>
      <c r="F53" s="93">
        <v>0.56000000000000005</v>
      </c>
      <c r="G53" s="96">
        <v>0.77800000000000002</v>
      </c>
      <c r="H53" s="96">
        <v>0.58899999999999997</v>
      </c>
      <c r="I53" s="96">
        <v>0.36099999999999999</v>
      </c>
      <c r="J53" s="96">
        <v>0.214</v>
      </c>
      <c r="K53" s="96">
        <v>0.09</v>
      </c>
      <c r="L53" s="96">
        <v>6.2E-2</v>
      </c>
      <c r="M53" s="96">
        <v>4.3999999999999997E-2</v>
      </c>
      <c r="N53" s="96" t="str">
        <f t="shared" si="0"/>
        <v>0.778,0.589,0.361,0.214,0.09,0.062,0.044</v>
      </c>
      <c r="O53" s="96" t="s">
        <v>59</v>
      </c>
      <c r="P53" s="96"/>
      <c r="Q53" s="94">
        <f t="shared" si="52"/>
        <v>80807</v>
      </c>
      <c r="R53" s="95">
        <f t="shared" si="27"/>
        <v>236</v>
      </c>
      <c r="S53" s="96">
        <f t="shared" si="28"/>
        <v>0.41700000000000004</v>
      </c>
      <c r="T53" s="95">
        <f t="shared" si="29"/>
        <v>50</v>
      </c>
      <c r="U53" s="95">
        <f t="shared" si="30"/>
        <v>236</v>
      </c>
      <c r="V53" s="95">
        <f t="shared" si="31"/>
        <v>10907</v>
      </c>
      <c r="W53" s="97">
        <f t="shared" si="32"/>
        <v>0.32250000000000001</v>
      </c>
      <c r="X53" s="138">
        <f t="shared" si="33"/>
        <v>76.11</v>
      </c>
      <c r="Y53" s="96">
        <f t="shared" si="34"/>
        <v>2821.9025000000001</v>
      </c>
      <c r="Z53" s="96">
        <f t="shared" si="35"/>
        <v>25.524192342341394</v>
      </c>
      <c r="AA53" s="96"/>
      <c r="AB53" s="102">
        <v>0.35</v>
      </c>
      <c r="AC53" s="102">
        <v>0.35</v>
      </c>
      <c r="AD53" s="102">
        <v>0.35</v>
      </c>
      <c r="AE53" s="93" t="s">
        <v>60</v>
      </c>
      <c r="AF53" s="93">
        <f t="shared" si="2"/>
        <v>156.14999999999998</v>
      </c>
      <c r="AG53" s="93">
        <f t="shared" si="3"/>
        <v>190.84</v>
      </c>
      <c r="AH53" s="95" t="str">
        <f t="shared" si="36"/>
        <v>156.15 190.84</v>
      </c>
      <c r="AI53" s="93">
        <v>8</v>
      </c>
      <c r="AJ53" s="98">
        <f t="shared" si="4"/>
        <v>59.949999999999996</v>
      </c>
      <c r="AK53" s="98">
        <f t="shared" si="5"/>
        <v>73.27000000000001</v>
      </c>
      <c r="AL53" s="95" t="str">
        <f t="shared" si="6"/>
        <v>59.95 73.27</v>
      </c>
      <c r="AM53" s="95">
        <v>100</v>
      </c>
      <c r="AN53" s="95">
        <v>300</v>
      </c>
      <c r="AO53" s="102">
        <v>2371.6999999999998</v>
      </c>
      <c r="AP53" s="102">
        <v>188.4</v>
      </c>
      <c r="AQ53" s="102">
        <v>73.3</v>
      </c>
      <c r="AR53" s="93">
        <v>39</v>
      </c>
      <c r="AS53" s="103">
        <f t="shared" si="7"/>
        <v>1.201096001783494</v>
      </c>
      <c r="AT53" s="98">
        <f t="shared" si="8"/>
        <v>2848.6393874299124</v>
      </c>
      <c r="AU53" s="98">
        <f t="shared" si="9"/>
        <v>163.47348443126222</v>
      </c>
      <c r="AV53" s="98">
        <f t="shared" si="10"/>
        <v>62.105232500729862</v>
      </c>
      <c r="AW53" s="295">
        <v>2836.0098629711588</v>
      </c>
      <c r="AX53" s="295">
        <v>164.01963868023958</v>
      </c>
      <c r="AY53" s="295">
        <v>62.009767476248619</v>
      </c>
      <c r="AZ53" s="298">
        <v>4.3070000000000001E-4</v>
      </c>
      <c r="BA53" s="295">
        <f t="shared" si="11"/>
        <v>430.7</v>
      </c>
      <c r="BB53" s="295">
        <f t="shared" si="12"/>
        <v>251.80900751627627</v>
      </c>
      <c r="BC53" s="295" t="str">
        <f t="shared" si="13"/>
        <v>Unsafe</v>
      </c>
      <c r="BD53" s="298">
        <v>7.6800000000000002E-4</v>
      </c>
      <c r="BE53" s="295">
        <f t="shared" si="14"/>
        <v>768</v>
      </c>
      <c r="BF53" s="295">
        <f t="shared" si="15"/>
        <v>556.84313883776758</v>
      </c>
      <c r="BG53" s="295" t="str">
        <f t="shared" si="16"/>
        <v>Unsafe</v>
      </c>
      <c r="BH53" s="295">
        <f t="shared" si="17"/>
        <v>0.99155530463656882</v>
      </c>
      <c r="BI53" s="295">
        <f t="shared" si="18"/>
        <v>1.8623313297162083</v>
      </c>
      <c r="BJ53" s="393">
        <v>8</v>
      </c>
      <c r="BK53" s="393">
        <v>30</v>
      </c>
      <c r="BL53" s="298">
        <v>2.4640000000000003E-4</v>
      </c>
      <c r="BM53" s="295">
        <f t="shared" si="19"/>
        <v>246.40000000000003</v>
      </c>
      <c r="BN53" s="295">
        <f t="shared" si="20"/>
        <v>251.80900751627627</v>
      </c>
      <c r="BO53" s="295" t="str">
        <f t="shared" si="21"/>
        <v>Safe</v>
      </c>
      <c r="BP53" s="298">
        <v>5.3560000000000001E-4</v>
      </c>
      <c r="BQ53" s="295">
        <f t="shared" si="22"/>
        <v>535.6</v>
      </c>
      <c r="BR53" s="295">
        <f t="shared" si="23"/>
        <v>556.84313883776758</v>
      </c>
      <c r="BS53" s="295" t="str">
        <f t="shared" si="24"/>
        <v>Safe</v>
      </c>
      <c r="BT53" s="295">
        <f t="shared" si="25"/>
        <v>8.705121896243373</v>
      </c>
      <c r="BU53" s="295">
        <f t="shared" si="26"/>
        <v>9.5427737660051744</v>
      </c>
    </row>
    <row r="54" spans="1:73" s="147" customFormat="1" ht="60" customHeight="1" x14ac:dyDescent="0.3">
      <c r="A54" s="140">
        <v>51</v>
      </c>
      <c r="B54" s="141">
        <v>80908</v>
      </c>
      <c r="C54" s="142" t="s">
        <v>12</v>
      </c>
      <c r="D54" s="142" t="s">
        <v>81</v>
      </c>
      <c r="E54" s="142">
        <v>40000</v>
      </c>
      <c r="F54" s="140">
        <v>0.56000000000000005</v>
      </c>
      <c r="G54" s="143">
        <v>0.67800000000000005</v>
      </c>
      <c r="H54" s="143">
        <v>0.45200000000000001</v>
      </c>
      <c r="I54" s="143">
        <v>0.36599999999999999</v>
      </c>
      <c r="J54" s="143">
        <v>0.27800000000000002</v>
      </c>
      <c r="K54" s="143">
        <v>0.159</v>
      </c>
      <c r="L54" s="143">
        <v>0.13200000000000001</v>
      </c>
      <c r="M54" s="143">
        <v>7.6999999999999999E-2</v>
      </c>
      <c r="N54" s="143" t="str">
        <f t="shared" si="0"/>
        <v>0.678,0.452,0.366,0.278,0.159,0.132,0.077</v>
      </c>
      <c r="O54" s="143" t="s">
        <v>59</v>
      </c>
      <c r="P54" s="143"/>
      <c r="Q54" s="141">
        <f t="shared" si="52"/>
        <v>80908</v>
      </c>
      <c r="R54" s="142">
        <f t="shared" si="27"/>
        <v>101</v>
      </c>
      <c r="S54" s="143">
        <f t="shared" si="28"/>
        <v>0.31200000000000006</v>
      </c>
      <c r="T54" s="142">
        <f t="shared" si="29"/>
        <v>51</v>
      </c>
      <c r="U54" s="142">
        <f t="shared" si="30"/>
        <v>101</v>
      </c>
      <c r="V54" s="142">
        <f t="shared" si="31"/>
        <v>11008</v>
      </c>
      <c r="W54" s="144">
        <f t="shared" si="32"/>
        <v>0.36450000000000005</v>
      </c>
      <c r="X54" s="145">
        <f t="shared" si="33"/>
        <v>36.814500000000002</v>
      </c>
      <c r="Y54" s="143">
        <f t="shared" si="34"/>
        <v>2858.7170000000001</v>
      </c>
      <c r="Z54" s="143">
        <f t="shared" si="35"/>
        <v>36.443926680525692</v>
      </c>
      <c r="AA54" s="143"/>
      <c r="AB54" s="140">
        <v>0.35</v>
      </c>
      <c r="AC54" s="140">
        <v>0.35</v>
      </c>
      <c r="AD54" s="140">
        <v>0.35</v>
      </c>
      <c r="AE54" s="140" t="s">
        <v>60</v>
      </c>
      <c r="AF54" s="140">
        <f t="shared" si="2"/>
        <v>156.14999999999998</v>
      </c>
      <c r="AG54" s="140">
        <f t="shared" si="3"/>
        <v>190.84</v>
      </c>
      <c r="AH54" s="142" t="str">
        <f t="shared" si="36"/>
        <v>156.15 190.84</v>
      </c>
      <c r="AI54" s="140">
        <v>8</v>
      </c>
      <c r="AJ54" s="146">
        <f t="shared" si="4"/>
        <v>59.949999999999996</v>
      </c>
      <c r="AK54" s="146">
        <f t="shared" si="5"/>
        <v>73.27000000000001</v>
      </c>
      <c r="AL54" s="142" t="str">
        <f t="shared" si="6"/>
        <v>59.95 73.27</v>
      </c>
      <c r="AM54" s="142">
        <v>100</v>
      </c>
      <c r="AN54" s="142">
        <v>300</v>
      </c>
      <c r="AO54" s="140">
        <v>2301.6</v>
      </c>
      <c r="AP54" s="140">
        <v>189.9</v>
      </c>
      <c r="AQ54" s="140">
        <v>73.3</v>
      </c>
      <c r="AR54" s="140">
        <v>39</v>
      </c>
      <c r="AS54" s="143">
        <f t="shared" si="7"/>
        <v>1.201096001783494</v>
      </c>
      <c r="AT54" s="146">
        <f t="shared" si="8"/>
        <v>2764.4425577048896</v>
      </c>
      <c r="AU54" s="146">
        <f t="shared" si="9"/>
        <v>164.84924982583087</v>
      </c>
      <c r="AV54" s="146">
        <f t="shared" si="10"/>
        <v>62.105232500729862</v>
      </c>
      <c r="AW54" s="296">
        <v>2836.0098629711588</v>
      </c>
      <c r="AX54" s="296">
        <v>164.01963868023958</v>
      </c>
      <c r="AY54" s="296">
        <v>62.009767476248619</v>
      </c>
      <c r="AZ54" s="296"/>
      <c r="BA54" s="296">
        <f t="shared" si="11"/>
        <v>0</v>
      </c>
      <c r="BB54" s="296">
        <f t="shared" si="12"/>
        <v>251.80900751627627</v>
      </c>
      <c r="BC54" s="296" t="str">
        <f t="shared" si="13"/>
        <v>Safe</v>
      </c>
      <c r="BD54" s="296"/>
      <c r="BE54" s="296">
        <f t="shared" si="14"/>
        <v>0</v>
      </c>
      <c r="BF54" s="296">
        <f t="shared" si="15"/>
        <v>556.84313883776758</v>
      </c>
      <c r="BG54" s="296" t="str">
        <f t="shared" si="16"/>
        <v>Safe</v>
      </c>
      <c r="BH54" s="296" t="e">
        <f t="shared" si="17"/>
        <v>#DIV/0!</v>
      </c>
      <c r="BI54" s="296" t="e">
        <f t="shared" si="18"/>
        <v>#DIV/0!</v>
      </c>
      <c r="BJ54" s="394"/>
      <c r="BK54" s="394"/>
      <c r="BL54" s="296"/>
      <c r="BM54" s="296">
        <f t="shared" si="19"/>
        <v>0</v>
      </c>
      <c r="BN54" s="296">
        <f t="shared" si="20"/>
        <v>251.80900751627627</v>
      </c>
      <c r="BO54" s="296" t="str">
        <f t="shared" si="21"/>
        <v>Safe</v>
      </c>
      <c r="BP54" s="296"/>
      <c r="BQ54" s="296">
        <f t="shared" si="22"/>
        <v>0</v>
      </c>
      <c r="BR54" s="296">
        <f t="shared" si="23"/>
        <v>556.84313883776758</v>
      </c>
      <c r="BS54" s="296" t="str">
        <f t="shared" si="24"/>
        <v>Safe</v>
      </c>
      <c r="BT54" s="296" t="e">
        <f t="shared" si="25"/>
        <v>#DIV/0!</v>
      </c>
      <c r="BU54" s="296" t="e">
        <f t="shared" si="26"/>
        <v>#DIV/0!</v>
      </c>
    </row>
    <row r="55" spans="1:73" s="99" customFormat="1" ht="60" customHeight="1" x14ac:dyDescent="0.3">
      <c r="A55" s="93">
        <v>52</v>
      </c>
      <c r="B55" s="100">
        <v>81007</v>
      </c>
      <c r="C55" s="95" t="s">
        <v>84</v>
      </c>
      <c r="D55" s="95" t="s">
        <v>83</v>
      </c>
      <c r="E55" s="95">
        <v>40000</v>
      </c>
      <c r="F55" s="93">
        <v>0.56000000000000005</v>
      </c>
      <c r="G55" s="96">
        <v>0.6</v>
      </c>
      <c r="H55" s="96">
        <v>0.438</v>
      </c>
      <c r="I55" s="96">
        <v>0.33</v>
      </c>
      <c r="J55" s="96">
        <v>0.20699999999999999</v>
      </c>
      <c r="K55" s="96">
        <v>9.0999999999999998E-2</v>
      </c>
      <c r="L55" s="96">
        <v>6.8000000000000005E-2</v>
      </c>
      <c r="M55" s="96">
        <v>3.5000000000000003E-2</v>
      </c>
      <c r="N55" s="96" t="str">
        <f t="shared" si="0"/>
        <v>0.6,0.438,0.33,0.207,0.091,0.068,0.035</v>
      </c>
      <c r="O55" s="96" t="s">
        <v>59</v>
      </c>
      <c r="P55" s="96"/>
      <c r="Q55" s="94">
        <f t="shared" si="52"/>
        <v>81007</v>
      </c>
      <c r="R55" s="95">
        <f t="shared" si="27"/>
        <v>99</v>
      </c>
      <c r="S55" s="96">
        <f t="shared" si="28"/>
        <v>0.26999999999999996</v>
      </c>
      <c r="T55" s="95">
        <f t="shared" si="29"/>
        <v>52</v>
      </c>
      <c r="U55" s="95">
        <f t="shared" si="30"/>
        <v>99</v>
      </c>
      <c r="V55" s="95">
        <f t="shared" si="31"/>
        <v>11107</v>
      </c>
      <c r="W55" s="97">
        <f t="shared" si="32"/>
        <v>0.29100000000000004</v>
      </c>
      <c r="X55" s="138">
        <f t="shared" si="33"/>
        <v>28.809000000000005</v>
      </c>
      <c r="Y55" s="96">
        <f t="shared" si="34"/>
        <v>2887.5260000000003</v>
      </c>
      <c r="Z55" s="96">
        <f t="shared" si="35"/>
        <v>39.870928655578155</v>
      </c>
      <c r="AA55" s="96"/>
      <c r="AB55" s="102">
        <v>0.35</v>
      </c>
      <c r="AC55" s="102">
        <v>0.35</v>
      </c>
      <c r="AD55" s="102">
        <v>0.35</v>
      </c>
      <c r="AE55" s="93" t="s">
        <v>60</v>
      </c>
      <c r="AF55" s="93">
        <f t="shared" si="2"/>
        <v>156.14999999999998</v>
      </c>
      <c r="AG55" s="93">
        <f t="shared" si="3"/>
        <v>190.84</v>
      </c>
      <c r="AH55" s="95" t="str">
        <f t="shared" si="36"/>
        <v>156.15 190.84</v>
      </c>
      <c r="AI55" s="93">
        <v>8</v>
      </c>
      <c r="AJ55" s="98">
        <f t="shared" si="4"/>
        <v>59.949999999999996</v>
      </c>
      <c r="AK55" s="98">
        <f t="shared" si="5"/>
        <v>73.27000000000001</v>
      </c>
      <c r="AL55" s="95" t="str">
        <f t="shared" si="6"/>
        <v>59.95 73.27</v>
      </c>
      <c r="AM55" s="95">
        <v>100</v>
      </c>
      <c r="AN55" s="95">
        <v>300</v>
      </c>
      <c r="AO55" s="102">
        <v>2385</v>
      </c>
      <c r="AP55" s="102">
        <v>189.1</v>
      </c>
      <c r="AQ55" s="102">
        <v>73.3</v>
      </c>
      <c r="AR55" s="93">
        <v>39</v>
      </c>
      <c r="AS55" s="103">
        <f t="shared" si="7"/>
        <v>1.201096001783494</v>
      </c>
      <c r="AT55" s="98">
        <f t="shared" si="8"/>
        <v>2864.6139642536332</v>
      </c>
      <c r="AU55" s="98">
        <f t="shared" si="9"/>
        <v>164.11601884182383</v>
      </c>
      <c r="AV55" s="98">
        <f t="shared" si="10"/>
        <v>62.105232500729862</v>
      </c>
      <c r="AW55" s="296">
        <v>2836.0098629711588</v>
      </c>
      <c r="AX55" s="296">
        <v>164.01963868023958</v>
      </c>
      <c r="AY55" s="296">
        <v>62.009767476248619</v>
      </c>
      <c r="AZ55" s="296"/>
      <c r="BA55" s="296">
        <f t="shared" si="11"/>
        <v>0</v>
      </c>
      <c r="BB55" s="296">
        <f t="shared" si="12"/>
        <v>251.80900751627627</v>
      </c>
      <c r="BC55" s="296" t="str">
        <f t="shared" si="13"/>
        <v>Safe</v>
      </c>
      <c r="BD55" s="296"/>
      <c r="BE55" s="296">
        <f t="shared" si="14"/>
        <v>0</v>
      </c>
      <c r="BF55" s="296">
        <f t="shared" si="15"/>
        <v>556.84313883776758</v>
      </c>
      <c r="BG55" s="296" t="str">
        <f t="shared" si="16"/>
        <v>Safe</v>
      </c>
      <c r="BH55" s="296" t="e">
        <f t="shared" si="17"/>
        <v>#DIV/0!</v>
      </c>
      <c r="BI55" s="296" t="e">
        <f t="shared" si="18"/>
        <v>#DIV/0!</v>
      </c>
      <c r="BJ55" s="394"/>
      <c r="BK55" s="394"/>
      <c r="BL55" s="296"/>
      <c r="BM55" s="296">
        <f t="shared" si="19"/>
        <v>0</v>
      </c>
      <c r="BN55" s="296">
        <f t="shared" si="20"/>
        <v>251.80900751627627</v>
      </c>
      <c r="BO55" s="296" t="str">
        <f t="shared" si="21"/>
        <v>Safe</v>
      </c>
      <c r="BP55" s="296"/>
      <c r="BQ55" s="296">
        <f t="shared" si="22"/>
        <v>0</v>
      </c>
      <c r="BR55" s="296">
        <f t="shared" si="23"/>
        <v>556.84313883776758</v>
      </c>
      <c r="BS55" s="296" t="str">
        <f t="shared" si="24"/>
        <v>Safe</v>
      </c>
      <c r="BT55" s="296" t="e">
        <f t="shared" si="25"/>
        <v>#DIV/0!</v>
      </c>
      <c r="BU55" s="296" t="e">
        <f t="shared" si="26"/>
        <v>#DIV/0!</v>
      </c>
    </row>
    <row r="56" spans="1:73" s="99" customFormat="1" ht="60" customHeight="1" x14ac:dyDescent="0.3">
      <c r="A56" s="93">
        <v>53</v>
      </c>
      <c r="B56" s="100">
        <v>81166</v>
      </c>
      <c r="C56" s="95" t="s">
        <v>12</v>
      </c>
      <c r="D56" s="95" t="s">
        <v>81</v>
      </c>
      <c r="E56" s="95">
        <v>40000</v>
      </c>
      <c r="F56" s="93">
        <v>0.56000000000000005</v>
      </c>
      <c r="G56" s="96">
        <v>0.63900000000000001</v>
      </c>
      <c r="H56" s="96">
        <v>0.44600000000000001</v>
      </c>
      <c r="I56" s="96">
        <v>0.34200000000000003</v>
      </c>
      <c r="J56" s="96">
        <v>0.22600000000000001</v>
      </c>
      <c r="K56" s="96">
        <v>0.14100000000000001</v>
      </c>
      <c r="L56" s="96">
        <v>0.11</v>
      </c>
      <c r="M56" s="96">
        <v>7.4999999999999997E-2</v>
      </c>
      <c r="N56" s="96" t="str">
        <f t="shared" si="0"/>
        <v>0.639,0.446,0.342,0.226,0.141,0.11,0.075</v>
      </c>
      <c r="O56" s="96" t="s">
        <v>59</v>
      </c>
      <c r="P56" s="96"/>
      <c r="Q56" s="94">
        <f t="shared" si="52"/>
        <v>81166</v>
      </c>
      <c r="R56" s="95">
        <f t="shared" si="27"/>
        <v>159</v>
      </c>
      <c r="S56" s="96">
        <f t="shared" si="28"/>
        <v>0.29699999999999999</v>
      </c>
      <c r="T56" s="95">
        <f t="shared" si="29"/>
        <v>53</v>
      </c>
      <c r="U56" s="95">
        <f t="shared" si="30"/>
        <v>159</v>
      </c>
      <c r="V56" s="95">
        <f t="shared" si="31"/>
        <v>11266</v>
      </c>
      <c r="W56" s="97">
        <f t="shared" si="32"/>
        <v>0.28349999999999997</v>
      </c>
      <c r="X56" s="138">
        <f t="shared" si="33"/>
        <v>45.076499999999996</v>
      </c>
      <c r="Y56" s="96">
        <f t="shared" si="34"/>
        <v>2932.6025000000004</v>
      </c>
      <c r="Z56" s="96">
        <f t="shared" si="35"/>
        <v>44.182401524601119</v>
      </c>
      <c r="AA56" s="96"/>
      <c r="AB56" s="102">
        <v>0.35</v>
      </c>
      <c r="AC56" s="102">
        <v>0.35</v>
      </c>
      <c r="AD56" s="102">
        <v>0.35</v>
      </c>
      <c r="AE56" s="93" t="s">
        <v>60</v>
      </c>
      <c r="AF56" s="93">
        <f t="shared" si="2"/>
        <v>156.14999999999998</v>
      </c>
      <c r="AG56" s="93">
        <f t="shared" si="3"/>
        <v>190.84</v>
      </c>
      <c r="AH56" s="95" t="str">
        <f t="shared" si="36"/>
        <v>156.15 190.84</v>
      </c>
      <c r="AI56" s="93">
        <v>8</v>
      </c>
      <c r="AJ56" s="98">
        <f t="shared" si="4"/>
        <v>59.949999999999996</v>
      </c>
      <c r="AK56" s="98">
        <f t="shared" si="5"/>
        <v>73.27000000000001</v>
      </c>
      <c r="AL56" s="95" t="str">
        <f t="shared" si="6"/>
        <v>59.95 73.27</v>
      </c>
      <c r="AM56" s="95">
        <v>100</v>
      </c>
      <c r="AN56" s="95">
        <v>300</v>
      </c>
      <c r="AO56" s="102">
        <v>2391.6999999999998</v>
      </c>
      <c r="AP56" s="102">
        <v>190.2</v>
      </c>
      <c r="AQ56" s="102">
        <v>73.3</v>
      </c>
      <c r="AR56" s="93">
        <v>39</v>
      </c>
      <c r="AS56" s="103">
        <f t="shared" si="7"/>
        <v>1.201096001783494</v>
      </c>
      <c r="AT56" s="98">
        <f t="shared" si="8"/>
        <v>2872.6613074655825</v>
      </c>
      <c r="AU56" s="98">
        <f t="shared" si="9"/>
        <v>165.12391188820945</v>
      </c>
      <c r="AV56" s="98">
        <f t="shared" si="10"/>
        <v>62.105232500729862</v>
      </c>
      <c r="AW56" s="296">
        <v>2836.0098629711588</v>
      </c>
      <c r="AX56" s="296">
        <v>164.01963868023958</v>
      </c>
      <c r="AY56" s="296">
        <v>62.009767476248619</v>
      </c>
      <c r="AZ56" s="296"/>
      <c r="BA56" s="296">
        <f t="shared" si="11"/>
        <v>0</v>
      </c>
      <c r="BB56" s="296">
        <f t="shared" si="12"/>
        <v>251.80900751627627</v>
      </c>
      <c r="BC56" s="296" t="str">
        <f t="shared" si="13"/>
        <v>Safe</v>
      </c>
      <c r="BD56" s="296"/>
      <c r="BE56" s="296">
        <f t="shared" si="14"/>
        <v>0</v>
      </c>
      <c r="BF56" s="296">
        <f t="shared" si="15"/>
        <v>556.84313883776758</v>
      </c>
      <c r="BG56" s="296" t="str">
        <f t="shared" si="16"/>
        <v>Safe</v>
      </c>
      <c r="BH56" s="296" t="e">
        <f t="shared" si="17"/>
        <v>#DIV/0!</v>
      </c>
      <c r="BI56" s="296" t="e">
        <f t="shared" si="18"/>
        <v>#DIV/0!</v>
      </c>
      <c r="BJ56" s="394"/>
      <c r="BK56" s="394"/>
      <c r="BL56" s="296"/>
      <c r="BM56" s="296">
        <f t="shared" si="19"/>
        <v>0</v>
      </c>
      <c r="BN56" s="296">
        <f t="shared" si="20"/>
        <v>251.80900751627627</v>
      </c>
      <c r="BO56" s="296" t="str">
        <f t="shared" si="21"/>
        <v>Safe</v>
      </c>
      <c r="BP56" s="296"/>
      <c r="BQ56" s="296">
        <f t="shared" si="22"/>
        <v>0</v>
      </c>
      <c r="BR56" s="296">
        <f t="shared" si="23"/>
        <v>556.84313883776758</v>
      </c>
      <c r="BS56" s="296" t="str">
        <f t="shared" si="24"/>
        <v>Safe</v>
      </c>
      <c r="BT56" s="296" t="e">
        <f t="shared" si="25"/>
        <v>#DIV/0!</v>
      </c>
      <c r="BU56" s="296" t="e">
        <f t="shared" si="26"/>
        <v>#DIV/0!</v>
      </c>
    </row>
    <row r="57" spans="1:73" s="99" customFormat="1" ht="60" customHeight="1" x14ac:dyDescent="0.3">
      <c r="A57" s="93">
        <v>54</v>
      </c>
      <c r="B57" s="100">
        <v>81295</v>
      </c>
      <c r="C57" s="95" t="s">
        <v>84</v>
      </c>
      <c r="D57" s="95" t="s">
        <v>83</v>
      </c>
      <c r="E57" s="95">
        <v>40000</v>
      </c>
      <c r="F57" s="93">
        <v>0.56000000000000005</v>
      </c>
      <c r="G57" s="96">
        <v>0.23</v>
      </c>
      <c r="H57" s="96">
        <v>0.17699999999999999</v>
      </c>
      <c r="I57" s="96">
        <v>0.14499999999999999</v>
      </c>
      <c r="J57" s="96">
        <v>0.106</v>
      </c>
      <c r="K57" s="96">
        <v>6.4000000000000001E-2</v>
      </c>
      <c r="L57" s="96">
        <v>5.6000000000000001E-2</v>
      </c>
      <c r="M57" s="96">
        <v>2.8000000000000001E-2</v>
      </c>
      <c r="N57" s="96" t="str">
        <f t="shared" si="0"/>
        <v>0.23,0.177,0.145,0.106,0.064,0.056,0.028</v>
      </c>
      <c r="O57" s="96" t="s">
        <v>59</v>
      </c>
      <c r="P57" s="96"/>
      <c r="Q57" s="94">
        <f t="shared" si="52"/>
        <v>81295</v>
      </c>
      <c r="R57" s="95">
        <f t="shared" si="27"/>
        <v>129</v>
      </c>
      <c r="S57" s="96">
        <f t="shared" si="28"/>
        <v>8.500000000000002E-2</v>
      </c>
      <c r="T57" s="95">
        <f t="shared" si="29"/>
        <v>54</v>
      </c>
      <c r="U57" s="95">
        <f t="shared" si="30"/>
        <v>129</v>
      </c>
      <c r="V57" s="95">
        <f t="shared" si="31"/>
        <v>11395</v>
      </c>
      <c r="W57" s="97">
        <f t="shared" si="32"/>
        <v>0.191</v>
      </c>
      <c r="X57" s="138">
        <f t="shared" si="33"/>
        <v>24.638999999999999</v>
      </c>
      <c r="Y57" s="96">
        <f t="shared" si="34"/>
        <v>2957.2415000000005</v>
      </c>
      <c r="Z57" s="96">
        <f t="shared" si="35"/>
        <v>35.747888946638341</v>
      </c>
      <c r="AA57" s="96"/>
      <c r="AB57" s="102">
        <v>0.35</v>
      </c>
      <c r="AC57" s="102">
        <v>0.35</v>
      </c>
      <c r="AD57" s="102">
        <v>0.35</v>
      </c>
      <c r="AE57" s="93" t="s">
        <v>60</v>
      </c>
      <c r="AF57" s="93">
        <f t="shared" si="2"/>
        <v>156.14999999999998</v>
      </c>
      <c r="AG57" s="93">
        <f t="shared" si="3"/>
        <v>190.84</v>
      </c>
      <c r="AH57" s="95" t="str">
        <f t="shared" si="36"/>
        <v>156.15 190.84</v>
      </c>
      <c r="AI57" s="93">
        <v>8</v>
      </c>
      <c r="AJ57" s="98">
        <f t="shared" si="4"/>
        <v>59.949999999999996</v>
      </c>
      <c r="AK57" s="98">
        <f t="shared" si="5"/>
        <v>73.27000000000001</v>
      </c>
      <c r="AL57" s="95" t="str">
        <f t="shared" si="6"/>
        <v>59.95 73.27</v>
      </c>
      <c r="AM57" s="95">
        <v>100</v>
      </c>
      <c r="AN57" s="95">
        <v>300</v>
      </c>
      <c r="AO57" s="102">
        <v>2396.6999999999998</v>
      </c>
      <c r="AP57" s="102">
        <v>190</v>
      </c>
      <c r="AQ57" s="102">
        <v>73.2</v>
      </c>
      <c r="AR57" s="93">
        <v>41</v>
      </c>
      <c r="AS57" s="103">
        <f t="shared" si="7"/>
        <v>1.324157376885162</v>
      </c>
      <c r="AT57" s="98">
        <f t="shared" si="8"/>
        <v>3173.6079851806676</v>
      </c>
      <c r="AU57" s="98">
        <f t="shared" si="9"/>
        <v>164.94082196210414</v>
      </c>
      <c r="AV57" s="98">
        <f t="shared" si="10"/>
        <v>62.009767476248619</v>
      </c>
      <c r="AW57" s="296">
        <v>2836.0098629711588</v>
      </c>
      <c r="AX57" s="296">
        <v>164.01963868023958</v>
      </c>
      <c r="AY57" s="296">
        <v>62.009767476248619</v>
      </c>
      <c r="AZ57" s="296"/>
      <c r="BA57" s="296">
        <f t="shared" si="11"/>
        <v>0</v>
      </c>
      <c r="BB57" s="296">
        <f t="shared" si="12"/>
        <v>251.80900751627627</v>
      </c>
      <c r="BC57" s="296" t="str">
        <f t="shared" si="13"/>
        <v>Safe</v>
      </c>
      <c r="BD57" s="296"/>
      <c r="BE57" s="296">
        <f t="shared" si="14"/>
        <v>0</v>
      </c>
      <c r="BF57" s="296">
        <f t="shared" si="15"/>
        <v>556.84313883776758</v>
      </c>
      <c r="BG57" s="296" t="str">
        <f t="shared" si="16"/>
        <v>Safe</v>
      </c>
      <c r="BH57" s="296" t="e">
        <f t="shared" si="17"/>
        <v>#DIV/0!</v>
      </c>
      <c r="BI57" s="296" t="e">
        <f t="shared" si="18"/>
        <v>#DIV/0!</v>
      </c>
      <c r="BJ57" s="394"/>
      <c r="BK57" s="394"/>
      <c r="BL57" s="296"/>
      <c r="BM57" s="296">
        <f t="shared" si="19"/>
        <v>0</v>
      </c>
      <c r="BN57" s="296">
        <f t="shared" si="20"/>
        <v>251.80900751627627</v>
      </c>
      <c r="BO57" s="296" t="str">
        <f t="shared" si="21"/>
        <v>Safe</v>
      </c>
      <c r="BP57" s="296"/>
      <c r="BQ57" s="296">
        <f t="shared" si="22"/>
        <v>0</v>
      </c>
      <c r="BR57" s="296">
        <f t="shared" si="23"/>
        <v>556.84313883776758</v>
      </c>
      <c r="BS57" s="296" t="str">
        <f t="shared" si="24"/>
        <v>Safe</v>
      </c>
      <c r="BT57" s="296" t="e">
        <f t="shared" si="25"/>
        <v>#DIV/0!</v>
      </c>
      <c r="BU57" s="296" t="e">
        <f t="shared" si="26"/>
        <v>#DIV/0!</v>
      </c>
    </row>
    <row r="58" spans="1:73" s="99" customFormat="1" ht="60" customHeight="1" x14ac:dyDescent="0.3">
      <c r="A58" s="93">
        <v>55</v>
      </c>
      <c r="B58" s="100">
        <v>81575</v>
      </c>
      <c r="C58" s="95" t="s">
        <v>12</v>
      </c>
      <c r="D58" s="95" t="s">
        <v>81</v>
      </c>
      <c r="E58" s="95">
        <v>40000</v>
      </c>
      <c r="F58" s="93">
        <v>0.56000000000000005</v>
      </c>
      <c r="G58" s="96">
        <v>0.33900000000000002</v>
      </c>
      <c r="H58" s="96">
        <v>0.24299999999999999</v>
      </c>
      <c r="I58" s="96">
        <v>0.19700000000000001</v>
      </c>
      <c r="J58" s="96">
        <v>0.14699999999999999</v>
      </c>
      <c r="K58" s="96">
        <v>0.09</v>
      </c>
      <c r="L58" s="96">
        <v>6.4000000000000001E-2</v>
      </c>
      <c r="M58" s="96">
        <v>5.1000000000000004E-2</v>
      </c>
      <c r="N58" s="96" t="str">
        <f t="shared" si="0"/>
        <v>0.339,0.243,0.197,0.147,0.09,0.064,0.051</v>
      </c>
      <c r="O58" s="96" t="s">
        <v>59</v>
      </c>
      <c r="P58" s="96"/>
      <c r="Q58" s="94">
        <f t="shared" si="52"/>
        <v>81575</v>
      </c>
      <c r="R58" s="95">
        <f t="shared" si="27"/>
        <v>280</v>
      </c>
      <c r="S58" s="96">
        <f t="shared" si="28"/>
        <v>0.14200000000000002</v>
      </c>
      <c r="T58" s="95">
        <f t="shared" si="29"/>
        <v>55</v>
      </c>
      <c r="U58" s="95">
        <f t="shared" si="30"/>
        <v>280</v>
      </c>
      <c r="V58" s="95">
        <f t="shared" si="31"/>
        <v>11675</v>
      </c>
      <c r="W58" s="97">
        <f t="shared" si="32"/>
        <v>0.11350000000000002</v>
      </c>
      <c r="X58" s="138">
        <f t="shared" si="33"/>
        <v>31.780000000000005</v>
      </c>
      <c r="Y58" s="96">
        <f t="shared" si="34"/>
        <v>2989.0215000000007</v>
      </c>
      <c r="Z58" s="96">
        <f t="shared" si="35"/>
        <v>-4.2595802148302937</v>
      </c>
      <c r="AA58" s="96"/>
      <c r="AB58" s="102">
        <v>0.35</v>
      </c>
      <c r="AC58" s="102">
        <v>0.35</v>
      </c>
      <c r="AD58" s="102">
        <v>0.35</v>
      </c>
      <c r="AE58" s="93" t="s">
        <v>60</v>
      </c>
      <c r="AF58" s="93">
        <f t="shared" si="2"/>
        <v>156.14999999999998</v>
      </c>
      <c r="AG58" s="93">
        <f t="shared" si="3"/>
        <v>190.84</v>
      </c>
      <c r="AH58" s="95" t="str">
        <f t="shared" si="36"/>
        <v>156.15 190.84</v>
      </c>
      <c r="AI58" s="93">
        <v>8</v>
      </c>
      <c r="AJ58" s="98">
        <f t="shared" si="4"/>
        <v>59.949999999999996</v>
      </c>
      <c r="AK58" s="98">
        <f t="shared" si="5"/>
        <v>73.27000000000001</v>
      </c>
      <c r="AL58" s="95" t="str">
        <f t="shared" si="6"/>
        <v>59.95 73.27</v>
      </c>
      <c r="AM58" s="95">
        <v>100</v>
      </c>
      <c r="AN58" s="95">
        <v>300</v>
      </c>
      <c r="AO58" s="102">
        <v>2343.5</v>
      </c>
      <c r="AP58" s="102">
        <v>190.5</v>
      </c>
      <c r="AQ58" s="102">
        <v>73.3</v>
      </c>
      <c r="AR58" s="93">
        <v>41</v>
      </c>
      <c r="AS58" s="103">
        <f t="shared" si="7"/>
        <v>1.324157376885162</v>
      </c>
      <c r="AT58" s="98">
        <f t="shared" si="8"/>
        <v>3103.162812730377</v>
      </c>
      <c r="AU58" s="98">
        <f t="shared" si="9"/>
        <v>165.39841110773492</v>
      </c>
      <c r="AV58" s="98">
        <f t="shared" si="10"/>
        <v>62.105232500729862</v>
      </c>
      <c r="AW58" s="296">
        <v>2836.0098629711588</v>
      </c>
      <c r="AX58" s="296">
        <v>164.01963868023958</v>
      </c>
      <c r="AY58" s="296">
        <v>62.009767476248619</v>
      </c>
      <c r="AZ58" s="296"/>
      <c r="BA58" s="296">
        <f t="shared" si="11"/>
        <v>0</v>
      </c>
      <c r="BB58" s="296">
        <f t="shared" si="12"/>
        <v>251.80900751627627</v>
      </c>
      <c r="BC58" s="296" t="str">
        <f t="shared" si="13"/>
        <v>Safe</v>
      </c>
      <c r="BD58" s="296"/>
      <c r="BE58" s="296">
        <f t="shared" si="14"/>
        <v>0</v>
      </c>
      <c r="BF58" s="296">
        <f t="shared" si="15"/>
        <v>556.84313883776758</v>
      </c>
      <c r="BG58" s="296" t="str">
        <f t="shared" si="16"/>
        <v>Safe</v>
      </c>
      <c r="BH58" s="296" t="e">
        <f t="shared" si="17"/>
        <v>#DIV/0!</v>
      </c>
      <c r="BI58" s="296" t="e">
        <f t="shared" si="18"/>
        <v>#DIV/0!</v>
      </c>
      <c r="BJ58" s="394"/>
      <c r="BK58" s="394"/>
      <c r="BL58" s="296"/>
      <c r="BM58" s="296">
        <f t="shared" si="19"/>
        <v>0</v>
      </c>
      <c r="BN58" s="296">
        <f t="shared" si="20"/>
        <v>251.80900751627627</v>
      </c>
      <c r="BO58" s="296" t="str">
        <f t="shared" si="21"/>
        <v>Safe</v>
      </c>
      <c r="BP58" s="296"/>
      <c r="BQ58" s="296">
        <f t="shared" si="22"/>
        <v>0</v>
      </c>
      <c r="BR58" s="296">
        <f t="shared" si="23"/>
        <v>556.84313883776758</v>
      </c>
      <c r="BS58" s="296" t="str">
        <f t="shared" si="24"/>
        <v>Safe</v>
      </c>
      <c r="BT58" s="296" t="e">
        <f t="shared" si="25"/>
        <v>#DIV/0!</v>
      </c>
      <c r="BU58" s="296" t="e">
        <f t="shared" si="26"/>
        <v>#DIV/0!</v>
      </c>
    </row>
    <row r="59" spans="1:73" s="99" customFormat="1" ht="60" customHeight="1" x14ac:dyDescent="0.3">
      <c r="A59" s="93">
        <v>56</v>
      </c>
      <c r="B59" s="100">
        <v>81771</v>
      </c>
      <c r="C59" s="95" t="s">
        <v>84</v>
      </c>
      <c r="D59" s="95" t="s">
        <v>83</v>
      </c>
      <c r="E59" s="95">
        <v>40000</v>
      </c>
      <c r="F59" s="93">
        <v>0.56000000000000005</v>
      </c>
      <c r="G59" s="96">
        <v>0.437</v>
      </c>
      <c r="H59" s="96">
        <v>0.32300000000000001</v>
      </c>
      <c r="I59" s="96">
        <v>0.25700000000000001</v>
      </c>
      <c r="J59" s="96">
        <v>0.17699999999999999</v>
      </c>
      <c r="K59" s="96">
        <v>9.7000000000000003E-2</v>
      </c>
      <c r="L59" s="96">
        <v>7.2999999999999995E-2</v>
      </c>
      <c r="M59" s="96">
        <v>4.5999999999999999E-2</v>
      </c>
      <c r="N59" s="96" t="str">
        <f t="shared" si="0"/>
        <v>0.437,0.323,0.257,0.177,0.097,0.073,0.046</v>
      </c>
      <c r="O59" s="96" t="s">
        <v>59</v>
      </c>
      <c r="P59" s="96"/>
      <c r="Q59" s="94">
        <f t="shared" si="52"/>
        <v>81771</v>
      </c>
      <c r="R59" s="95">
        <f t="shared" si="27"/>
        <v>196</v>
      </c>
      <c r="S59" s="96">
        <f t="shared" si="28"/>
        <v>0.18</v>
      </c>
      <c r="T59" s="95">
        <f t="shared" si="29"/>
        <v>56</v>
      </c>
      <c r="U59" s="95">
        <f t="shared" si="30"/>
        <v>196</v>
      </c>
      <c r="V59" s="95">
        <f t="shared" si="31"/>
        <v>11871</v>
      </c>
      <c r="W59" s="97">
        <f t="shared" si="32"/>
        <v>0.161</v>
      </c>
      <c r="X59" s="138">
        <f t="shared" si="33"/>
        <v>31.556000000000001</v>
      </c>
      <c r="Y59" s="96">
        <f t="shared" si="34"/>
        <v>3020.5775000000008</v>
      </c>
      <c r="Z59" s="96">
        <f t="shared" si="35"/>
        <v>-22.954808627858711</v>
      </c>
      <c r="AA59" s="96"/>
      <c r="AB59" s="102">
        <v>0.35</v>
      </c>
      <c r="AC59" s="102">
        <v>0.35</v>
      </c>
      <c r="AD59" s="102">
        <v>0.35</v>
      </c>
      <c r="AE59" s="93" t="s">
        <v>60</v>
      </c>
      <c r="AF59" s="93">
        <f t="shared" si="2"/>
        <v>156.14999999999998</v>
      </c>
      <c r="AG59" s="93">
        <f t="shared" si="3"/>
        <v>190.84</v>
      </c>
      <c r="AH59" s="95" t="str">
        <f t="shared" si="36"/>
        <v>156.15 190.84</v>
      </c>
      <c r="AI59" s="93">
        <v>8</v>
      </c>
      <c r="AJ59" s="98">
        <f t="shared" si="4"/>
        <v>59.949999999999996</v>
      </c>
      <c r="AK59" s="98">
        <f t="shared" si="5"/>
        <v>73.27000000000001</v>
      </c>
      <c r="AL59" s="95" t="str">
        <f t="shared" si="6"/>
        <v>59.95 73.27</v>
      </c>
      <c r="AM59" s="95">
        <v>100</v>
      </c>
      <c r="AN59" s="95">
        <v>300</v>
      </c>
      <c r="AO59" s="102">
        <v>2388.4</v>
      </c>
      <c r="AP59" s="102">
        <v>190.8</v>
      </c>
      <c r="AQ59" s="102">
        <v>73.3</v>
      </c>
      <c r="AR59" s="93">
        <v>41</v>
      </c>
      <c r="AS59" s="103">
        <f t="shared" si="7"/>
        <v>1.324157376885162</v>
      </c>
      <c r="AT59" s="98">
        <f t="shared" si="8"/>
        <v>3162.6174789525212</v>
      </c>
      <c r="AU59" s="98">
        <f t="shared" si="9"/>
        <v>165.67274783717212</v>
      </c>
      <c r="AV59" s="98">
        <f t="shared" si="10"/>
        <v>62.105232500729862</v>
      </c>
      <c r="AW59" s="296">
        <v>2836.0098629711588</v>
      </c>
      <c r="AX59" s="296">
        <v>164.01963868023958</v>
      </c>
      <c r="AY59" s="296">
        <v>62.009767476248619</v>
      </c>
      <c r="AZ59" s="296"/>
      <c r="BA59" s="296">
        <f t="shared" si="11"/>
        <v>0</v>
      </c>
      <c r="BB59" s="296">
        <f t="shared" si="12"/>
        <v>251.80900751627627</v>
      </c>
      <c r="BC59" s="296" t="str">
        <f t="shared" si="13"/>
        <v>Safe</v>
      </c>
      <c r="BD59" s="296"/>
      <c r="BE59" s="296">
        <f t="shared" si="14"/>
        <v>0</v>
      </c>
      <c r="BF59" s="296">
        <f t="shared" si="15"/>
        <v>556.84313883776758</v>
      </c>
      <c r="BG59" s="296" t="str">
        <f t="shared" si="16"/>
        <v>Safe</v>
      </c>
      <c r="BH59" s="296" t="e">
        <f t="shared" si="17"/>
        <v>#DIV/0!</v>
      </c>
      <c r="BI59" s="296" t="e">
        <f t="shared" si="18"/>
        <v>#DIV/0!</v>
      </c>
      <c r="BJ59" s="394"/>
      <c r="BK59" s="394"/>
      <c r="BL59" s="296"/>
      <c r="BM59" s="296">
        <f t="shared" si="19"/>
        <v>0</v>
      </c>
      <c r="BN59" s="296">
        <f t="shared" si="20"/>
        <v>251.80900751627627</v>
      </c>
      <c r="BO59" s="296" t="str">
        <f t="shared" si="21"/>
        <v>Safe</v>
      </c>
      <c r="BP59" s="296"/>
      <c r="BQ59" s="296">
        <f t="shared" si="22"/>
        <v>0</v>
      </c>
      <c r="BR59" s="296">
        <f t="shared" si="23"/>
        <v>556.84313883776758</v>
      </c>
      <c r="BS59" s="296" t="str">
        <f t="shared" si="24"/>
        <v>Safe</v>
      </c>
      <c r="BT59" s="296" t="e">
        <f t="shared" si="25"/>
        <v>#DIV/0!</v>
      </c>
      <c r="BU59" s="296" t="e">
        <f t="shared" si="26"/>
        <v>#DIV/0!</v>
      </c>
    </row>
    <row r="60" spans="1:73" s="99" customFormat="1" ht="60" customHeight="1" x14ac:dyDescent="0.3">
      <c r="A60" s="93">
        <v>57</v>
      </c>
      <c r="B60" s="100">
        <v>81994</v>
      </c>
      <c r="C60" s="95" t="s">
        <v>12</v>
      </c>
      <c r="D60" s="95" t="s">
        <v>81</v>
      </c>
      <c r="E60" s="95">
        <v>40000</v>
      </c>
      <c r="F60" s="93">
        <v>0.56000000000000005</v>
      </c>
      <c r="G60" s="96">
        <v>1.1589999999999998</v>
      </c>
      <c r="H60" s="96">
        <v>0.81300000000000006</v>
      </c>
      <c r="I60" s="96">
        <v>0.64</v>
      </c>
      <c r="J60" s="96">
        <v>0.438</v>
      </c>
      <c r="K60" s="96">
        <v>0.21299999999999999</v>
      </c>
      <c r="L60" s="96">
        <v>0.13600000000000001</v>
      </c>
      <c r="M60" s="96">
        <v>8.7999999999999995E-2</v>
      </c>
      <c r="N60" s="96" t="str">
        <f t="shared" si="0"/>
        <v>1.159,0.813,0.64,0.438,0.213,0.136,0.088</v>
      </c>
      <c r="O60" s="96" t="s">
        <v>59</v>
      </c>
      <c r="P60" s="96"/>
      <c r="Q60" s="94">
        <f t="shared" si="52"/>
        <v>81994</v>
      </c>
      <c r="R60" s="95">
        <f t="shared" si="27"/>
        <v>223</v>
      </c>
      <c r="S60" s="96">
        <f t="shared" si="28"/>
        <v>0.51899999999999979</v>
      </c>
      <c r="T60" s="95">
        <f t="shared" si="29"/>
        <v>57</v>
      </c>
      <c r="U60" s="95">
        <f t="shared" si="30"/>
        <v>223</v>
      </c>
      <c r="V60" s="95">
        <f t="shared" si="31"/>
        <v>12094</v>
      </c>
      <c r="W60" s="97">
        <f t="shared" si="32"/>
        <v>0.34949999999999992</v>
      </c>
      <c r="X60" s="138">
        <f t="shared" si="33"/>
        <v>77.938499999999976</v>
      </c>
      <c r="Y60" s="96">
        <f t="shared" si="34"/>
        <v>3098.5160000000005</v>
      </c>
      <c r="Z60" s="96">
        <f t="shared" si="35"/>
        <v>-2.1899001386004784</v>
      </c>
      <c r="AA60" s="96"/>
      <c r="AB60" s="102">
        <v>0.35</v>
      </c>
      <c r="AC60" s="102">
        <v>0.35</v>
      </c>
      <c r="AD60" s="102">
        <v>0.35</v>
      </c>
      <c r="AE60" s="93" t="s">
        <v>60</v>
      </c>
      <c r="AF60" s="93">
        <f t="shared" si="2"/>
        <v>156.14999999999998</v>
      </c>
      <c r="AG60" s="93">
        <f t="shared" si="3"/>
        <v>190.84</v>
      </c>
      <c r="AH60" s="95" t="str">
        <f t="shared" si="36"/>
        <v>156.15 190.84</v>
      </c>
      <c r="AI60" s="93">
        <v>8</v>
      </c>
      <c r="AJ60" s="98">
        <f t="shared" si="4"/>
        <v>59.949999999999996</v>
      </c>
      <c r="AK60" s="98">
        <f t="shared" si="5"/>
        <v>73.27000000000001</v>
      </c>
      <c r="AL60" s="95" t="str">
        <f t="shared" si="6"/>
        <v>59.95 73.27</v>
      </c>
      <c r="AM60" s="95">
        <v>100</v>
      </c>
      <c r="AN60" s="95">
        <v>300</v>
      </c>
      <c r="AO60" s="102">
        <v>744.9</v>
      </c>
      <c r="AP60" s="102">
        <v>156.1</v>
      </c>
      <c r="AQ60" s="102">
        <v>73.2</v>
      </c>
      <c r="AR60" s="93">
        <v>41</v>
      </c>
      <c r="AS60" s="103">
        <f t="shared" si="7"/>
        <v>1.324157376885162</v>
      </c>
      <c r="AT60" s="98">
        <f t="shared" si="8"/>
        <v>986.36483004175716</v>
      </c>
      <c r="AU60" s="98">
        <f t="shared" si="9"/>
        <v>132.76427640264686</v>
      </c>
      <c r="AV60" s="98">
        <f t="shared" si="10"/>
        <v>62.009767476248619</v>
      </c>
      <c r="AW60" s="296">
        <v>2836.0098629711588</v>
      </c>
      <c r="AX60" s="296">
        <v>164.01963868023958</v>
      </c>
      <c r="AY60" s="296">
        <v>62.009767476248619</v>
      </c>
      <c r="AZ60" s="296"/>
      <c r="BA60" s="296">
        <f t="shared" si="11"/>
        <v>0</v>
      </c>
      <c r="BB60" s="296">
        <f t="shared" si="12"/>
        <v>251.80900751627627</v>
      </c>
      <c r="BC60" s="296" t="str">
        <f t="shared" si="13"/>
        <v>Safe</v>
      </c>
      <c r="BD60" s="296"/>
      <c r="BE60" s="296">
        <f t="shared" si="14"/>
        <v>0</v>
      </c>
      <c r="BF60" s="296">
        <f t="shared" si="15"/>
        <v>556.84313883776758</v>
      </c>
      <c r="BG60" s="296" t="str">
        <f t="shared" si="16"/>
        <v>Safe</v>
      </c>
      <c r="BH60" s="296" t="e">
        <f t="shared" si="17"/>
        <v>#DIV/0!</v>
      </c>
      <c r="BI60" s="296" t="e">
        <f t="shared" si="18"/>
        <v>#DIV/0!</v>
      </c>
      <c r="BJ60" s="394"/>
      <c r="BK60" s="394"/>
      <c r="BL60" s="296"/>
      <c r="BM60" s="296">
        <f t="shared" si="19"/>
        <v>0</v>
      </c>
      <c r="BN60" s="296">
        <f t="shared" si="20"/>
        <v>251.80900751627627</v>
      </c>
      <c r="BO60" s="296" t="str">
        <f t="shared" si="21"/>
        <v>Safe</v>
      </c>
      <c r="BP60" s="296"/>
      <c r="BQ60" s="296">
        <f t="shared" si="22"/>
        <v>0</v>
      </c>
      <c r="BR60" s="296">
        <f t="shared" si="23"/>
        <v>556.84313883776758</v>
      </c>
      <c r="BS60" s="296" t="str">
        <f t="shared" si="24"/>
        <v>Safe</v>
      </c>
      <c r="BT60" s="296" t="e">
        <f t="shared" si="25"/>
        <v>#DIV/0!</v>
      </c>
      <c r="BU60" s="296" t="e">
        <f t="shared" si="26"/>
        <v>#DIV/0!</v>
      </c>
    </row>
    <row r="61" spans="1:73" s="99" customFormat="1" ht="60" customHeight="1" x14ac:dyDescent="0.3">
      <c r="A61" s="93">
        <v>58</v>
      </c>
      <c r="B61" s="100">
        <v>82223</v>
      </c>
      <c r="C61" s="95" t="s">
        <v>84</v>
      </c>
      <c r="D61" s="95" t="s">
        <v>83</v>
      </c>
      <c r="E61" s="95">
        <v>40000</v>
      </c>
      <c r="F61" s="93">
        <v>0.56000000000000005</v>
      </c>
      <c r="G61" s="96">
        <v>0.57999999999999996</v>
      </c>
      <c r="H61" s="96">
        <v>0.39500000000000002</v>
      </c>
      <c r="I61" s="96">
        <v>0.3</v>
      </c>
      <c r="J61" s="96">
        <v>0.19800000000000001</v>
      </c>
      <c r="K61" s="96">
        <v>8.5000000000000006E-2</v>
      </c>
      <c r="L61" s="96">
        <v>5.8000000000000003E-2</v>
      </c>
      <c r="M61" s="96">
        <v>3.6000000000000004E-2</v>
      </c>
      <c r="N61" s="96" t="str">
        <f t="shared" si="0"/>
        <v>0.58,0.395,0.3,0.198,0.085,0.058,0.036</v>
      </c>
      <c r="O61" s="96" t="s">
        <v>59</v>
      </c>
      <c r="P61" s="96"/>
      <c r="Q61" s="94">
        <f t="shared" si="52"/>
        <v>82223</v>
      </c>
      <c r="R61" s="95">
        <f t="shared" si="27"/>
        <v>229</v>
      </c>
      <c r="S61" s="96">
        <f t="shared" si="28"/>
        <v>0.27999999999999997</v>
      </c>
      <c r="T61" s="95">
        <f t="shared" si="29"/>
        <v>58</v>
      </c>
      <c r="U61" s="95">
        <f t="shared" si="30"/>
        <v>229</v>
      </c>
      <c r="V61" s="95">
        <f t="shared" si="31"/>
        <v>12323</v>
      </c>
      <c r="W61" s="97">
        <f t="shared" si="32"/>
        <v>0.39949999999999986</v>
      </c>
      <c r="X61" s="138">
        <f t="shared" si="33"/>
        <v>91.485499999999973</v>
      </c>
      <c r="Y61" s="96">
        <f t="shared" si="34"/>
        <v>3190.0015000000003</v>
      </c>
      <c r="Z61" s="96">
        <f t="shared" si="35"/>
        <v>30.583705440054473</v>
      </c>
      <c r="AA61" s="96"/>
      <c r="AB61" s="102">
        <v>0.35</v>
      </c>
      <c r="AC61" s="102">
        <v>0.35</v>
      </c>
      <c r="AD61" s="102">
        <v>0.35</v>
      </c>
      <c r="AE61" s="93" t="s">
        <v>60</v>
      </c>
      <c r="AF61" s="93">
        <f t="shared" si="2"/>
        <v>156.14999999999998</v>
      </c>
      <c r="AG61" s="93">
        <f t="shared" si="3"/>
        <v>190.84</v>
      </c>
      <c r="AH61" s="95" t="str">
        <f t="shared" si="36"/>
        <v>156.15 190.84</v>
      </c>
      <c r="AI61" s="93">
        <v>8</v>
      </c>
      <c r="AJ61" s="98">
        <f t="shared" si="4"/>
        <v>59.949999999999996</v>
      </c>
      <c r="AK61" s="98">
        <f t="shared" si="5"/>
        <v>73.27000000000001</v>
      </c>
      <c r="AL61" s="95" t="str">
        <f t="shared" si="6"/>
        <v>59.95 73.27</v>
      </c>
      <c r="AM61" s="95">
        <v>100</v>
      </c>
      <c r="AN61" s="95">
        <v>300</v>
      </c>
      <c r="AO61" s="102">
        <v>2376.6999999999998</v>
      </c>
      <c r="AP61" s="102">
        <v>190.1</v>
      </c>
      <c r="AQ61" s="102">
        <v>73.3</v>
      </c>
      <c r="AR61" s="93">
        <v>41</v>
      </c>
      <c r="AS61" s="103">
        <f t="shared" si="7"/>
        <v>1.324157376885162</v>
      </c>
      <c r="AT61" s="98">
        <f t="shared" si="8"/>
        <v>3147.1248376429644</v>
      </c>
      <c r="AU61" s="98">
        <f t="shared" si="9"/>
        <v>165.03237597852555</v>
      </c>
      <c r="AV61" s="98">
        <f t="shared" si="10"/>
        <v>62.105232500729862</v>
      </c>
      <c r="AW61" s="296">
        <v>2836.0098629711588</v>
      </c>
      <c r="AX61" s="296">
        <v>164.01963868023958</v>
      </c>
      <c r="AY61" s="296">
        <v>62.009767476248619</v>
      </c>
      <c r="AZ61" s="296"/>
      <c r="BA61" s="296">
        <f t="shared" si="11"/>
        <v>0</v>
      </c>
      <c r="BB61" s="296">
        <f t="shared" si="12"/>
        <v>251.80900751627627</v>
      </c>
      <c r="BC61" s="296" t="str">
        <f t="shared" si="13"/>
        <v>Safe</v>
      </c>
      <c r="BD61" s="296"/>
      <c r="BE61" s="296">
        <f t="shared" si="14"/>
        <v>0</v>
      </c>
      <c r="BF61" s="296">
        <f t="shared" si="15"/>
        <v>556.84313883776758</v>
      </c>
      <c r="BG61" s="296" t="str">
        <f t="shared" si="16"/>
        <v>Safe</v>
      </c>
      <c r="BH61" s="296" t="e">
        <f t="shared" si="17"/>
        <v>#DIV/0!</v>
      </c>
      <c r="BI61" s="296" t="e">
        <f t="shared" si="18"/>
        <v>#DIV/0!</v>
      </c>
      <c r="BJ61" s="394"/>
      <c r="BK61" s="394"/>
      <c r="BL61" s="296"/>
      <c r="BM61" s="296">
        <f t="shared" si="19"/>
        <v>0</v>
      </c>
      <c r="BN61" s="296">
        <f t="shared" si="20"/>
        <v>251.80900751627627</v>
      </c>
      <c r="BO61" s="296" t="str">
        <f t="shared" si="21"/>
        <v>Safe</v>
      </c>
      <c r="BP61" s="296"/>
      <c r="BQ61" s="296">
        <f t="shared" si="22"/>
        <v>0</v>
      </c>
      <c r="BR61" s="296">
        <f t="shared" si="23"/>
        <v>556.84313883776758</v>
      </c>
      <c r="BS61" s="296" t="str">
        <f t="shared" si="24"/>
        <v>Safe</v>
      </c>
      <c r="BT61" s="296" t="e">
        <f t="shared" si="25"/>
        <v>#DIV/0!</v>
      </c>
      <c r="BU61" s="296" t="e">
        <f t="shared" si="26"/>
        <v>#DIV/0!</v>
      </c>
    </row>
    <row r="62" spans="1:73" s="99" customFormat="1" ht="60" customHeight="1" x14ac:dyDescent="0.3">
      <c r="A62" s="93">
        <v>59</v>
      </c>
      <c r="B62" s="100">
        <v>82466</v>
      </c>
      <c r="C62" s="95" t="s">
        <v>12</v>
      </c>
      <c r="D62" s="95" t="s">
        <v>81</v>
      </c>
      <c r="E62" s="95">
        <v>40000</v>
      </c>
      <c r="F62" s="93">
        <v>0.56000000000000005</v>
      </c>
      <c r="G62" s="96">
        <v>1.0279999999999998</v>
      </c>
      <c r="H62" s="96">
        <v>0.74199999999999999</v>
      </c>
      <c r="I62" s="96">
        <v>0.59</v>
      </c>
      <c r="J62" s="96">
        <v>0.41499999999999998</v>
      </c>
      <c r="K62" s="96">
        <v>0.23100000000000001</v>
      </c>
      <c r="L62" s="96">
        <v>0.17399999999999999</v>
      </c>
      <c r="M62" s="96">
        <v>0.113</v>
      </c>
      <c r="N62" s="96" t="str">
        <f t="shared" si="0"/>
        <v>1.028,0.742,0.59,0.415,0.231,0.174,0.113</v>
      </c>
      <c r="O62" s="96" t="s">
        <v>59</v>
      </c>
      <c r="P62" s="96"/>
      <c r="Q62" s="94">
        <f t="shared" si="52"/>
        <v>82466</v>
      </c>
      <c r="R62" s="95">
        <f t="shared" si="27"/>
        <v>243</v>
      </c>
      <c r="S62" s="96">
        <f t="shared" si="28"/>
        <v>0.43799999999999983</v>
      </c>
      <c r="T62" s="95">
        <f t="shared" si="29"/>
        <v>59</v>
      </c>
      <c r="U62" s="95">
        <f t="shared" si="30"/>
        <v>243</v>
      </c>
      <c r="V62" s="95">
        <f t="shared" si="31"/>
        <v>12566</v>
      </c>
      <c r="W62" s="97">
        <f t="shared" si="32"/>
        <v>0.35899999999999987</v>
      </c>
      <c r="X62" s="138">
        <f t="shared" si="33"/>
        <v>87.236999999999966</v>
      </c>
      <c r="Y62" s="96">
        <f t="shared" si="34"/>
        <v>3277.2385000000004</v>
      </c>
      <c r="Z62" s="96">
        <f t="shared" si="35"/>
        <v>55.519437560637016</v>
      </c>
      <c r="AA62" s="96"/>
      <c r="AB62" s="102">
        <v>0.35</v>
      </c>
      <c r="AC62" s="102">
        <v>0.35</v>
      </c>
      <c r="AD62" s="102">
        <v>0.35</v>
      </c>
      <c r="AE62" s="93" t="s">
        <v>60</v>
      </c>
      <c r="AF62" s="93">
        <f t="shared" si="2"/>
        <v>156.14999999999998</v>
      </c>
      <c r="AG62" s="93">
        <f t="shared" si="3"/>
        <v>190.84</v>
      </c>
      <c r="AH62" s="95" t="str">
        <f t="shared" si="36"/>
        <v>156.15 190.84</v>
      </c>
      <c r="AI62" s="93">
        <v>8</v>
      </c>
      <c r="AJ62" s="98">
        <f t="shared" si="4"/>
        <v>59.949999999999996</v>
      </c>
      <c r="AK62" s="98">
        <f t="shared" si="5"/>
        <v>73.27000000000001</v>
      </c>
      <c r="AL62" s="95" t="str">
        <f t="shared" si="6"/>
        <v>59.95 73.27</v>
      </c>
      <c r="AM62" s="95">
        <v>100</v>
      </c>
      <c r="AN62" s="95">
        <v>300</v>
      </c>
      <c r="AO62" s="102">
        <v>711.6</v>
      </c>
      <c r="AP62" s="102">
        <v>156.1</v>
      </c>
      <c r="AQ62" s="102">
        <v>69.8</v>
      </c>
      <c r="AR62" s="93">
        <v>41</v>
      </c>
      <c r="AS62" s="103">
        <f t="shared" si="7"/>
        <v>1.324157376885162</v>
      </c>
      <c r="AT62" s="98">
        <f t="shared" si="8"/>
        <v>942.27038939148133</v>
      </c>
      <c r="AU62" s="98">
        <f t="shared" si="9"/>
        <v>132.76427640264686</v>
      </c>
      <c r="AV62" s="98">
        <f t="shared" si="10"/>
        <v>58.745672309016591</v>
      </c>
      <c r="AW62" s="296">
        <v>2836.0098629711588</v>
      </c>
      <c r="AX62" s="296">
        <v>164.01963868023958</v>
      </c>
      <c r="AY62" s="296">
        <v>62.009767476248619</v>
      </c>
      <c r="AZ62" s="296"/>
      <c r="BA62" s="296">
        <f t="shared" si="11"/>
        <v>0</v>
      </c>
      <c r="BB62" s="296">
        <f t="shared" si="12"/>
        <v>251.80900751627627</v>
      </c>
      <c r="BC62" s="296" t="str">
        <f t="shared" si="13"/>
        <v>Safe</v>
      </c>
      <c r="BD62" s="296"/>
      <c r="BE62" s="296">
        <f t="shared" si="14"/>
        <v>0</v>
      </c>
      <c r="BF62" s="296">
        <f t="shared" si="15"/>
        <v>556.84313883776758</v>
      </c>
      <c r="BG62" s="296" t="str">
        <f t="shared" si="16"/>
        <v>Safe</v>
      </c>
      <c r="BH62" s="296" t="e">
        <f t="shared" si="17"/>
        <v>#DIV/0!</v>
      </c>
      <c r="BI62" s="296" t="e">
        <f t="shared" si="18"/>
        <v>#DIV/0!</v>
      </c>
      <c r="BJ62" s="394"/>
      <c r="BK62" s="394"/>
      <c r="BL62" s="296"/>
      <c r="BM62" s="296">
        <f t="shared" si="19"/>
        <v>0</v>
      </c>
      <c r="BN62" s="296">
        <f t="shared" si="20"/>
        <v>251.80900751627627</v>
      </c>
      <c r="BO62" s="296" t="str">
        <f t="shared" si="21"/>
        <v>Safe</v>
      </c>
      <c r="BP62" s="296"/>
      <c r="BQ62" s="296">
        <f t="shared" si="22"/>
        <v>0</v>
      </c>
      <c r="BR62" s="296">
        <f t="shared" si="23"/>
        <v>556.84313883776758</v>
      </c>
      <c r="BS62" s="296" t="str">
        <f t="shared" si="24"/>
        <v>Safe</v>
      </c>
      <c r="BT62" s="296" t="e">
        <f t="shared" si="25"/>
        <v>#DIV/0!</v>
      </c>
      <c r="BU62" s="296" t="e">
        <f t="shared" si="26"/>
        <v>#DIV/0!</v>
      </c>
    </row>
    <row r="63" spans="1:73" s="99" customFormat="1" ht="60" customHeight="1" x14ac:dyDescent="0.3">
      <c r="A63" s="93">
        <v>60</v>
      </c>
      <c r="B63" s="100">
        <v>82673</v>
      </c>
      <c r="C63" s="95" t="s">
        <v>84</v>
      </c>
      <c r="D63" s="95" t="s">
        <v>83</v>
      </c>
      <c r="E63" s="95">
        <v>40000</v>
      </c>
      <c r="F63" s="93">
        <v>0.56000000000000005</v>
      </c>
      <c r="G63" s="96">
        <v>0.74</v>
      </c>
      <c r="H63" s="96">
        <v>0.58099999999999996</v>
      </c>
      <c r="I63" s="96">
        <v>0.46200000000000002</v>
      </c>
      <c r="J63" s="96">
        <v>0.27900000000000003</v>
      </c>
      <c r="K63" s="96">
        <v>2.6000000000000002E-2</v>
      </c>
      <c r="L63" s="96">
        <v>0.14399999999999999</v>
      </c>
      <c r="M63" s="96">
        <v>0.32800000000000001</v>
      </c>
      <c r="N63" s="96" t="str">
        <f t="shared" si="0"/>
        <v>0.74,0.581,0.462,0.279,0.026,0.144,0.328</v>
      </c>
      <c r="O63" s="96" t="s">
        <v>59</v>
      </c>
      <c r="P63" s="96"/>
      <c r="Q63" s="94">
        <f t="shared" si="52"/>
        <v>82673</v>
      </c>
      <c r="R63" s="95">
        <f t="shared" si="27"/>
        <v>207</v>
      </c>
      <c r="S63" s="96">
        <f t="shared" si="28"/>
        <v>0.27799999999999997</v>
      </c>
      <c r="T63" s="95">
        <f t="shared" si="29"/>
        <v>60</v>
      </c>
      <c r="U63" s="95">
        <f t="shared" si="30"/>
        <v>207</v>
      </c>
      <c r="V63" s="95">
        <f t="shared" si="31"/>
        <v>12773</v>
      </c>
      <c r="W63" s="97">
        <f t="shared" si="32"/>
        <v>0.35799999999999987</v>
      </c>
      <c r="X63" s="138">
        <f t="shared" si="33"/>
        <v>74.10599999999998</v>
      </c>
      <c r="Y63" s="96">
        <f t="shared" si="34"/>
        <v>3351.3445000000002</v>
      </c>
      <c r="Z63" s="96">
        <f t="shared" si="35"/>
        <v>76.553987144836356</v>
      </c>
      <c r="AA63" s="96"/>
      <c r="AB63" s="102">
        <v>0.35</v>
      </c>
      <c r="AC63" s="102">
        <v>0.35</v>
      </c>
      <c r="AD63" s="102">
        <v>0.35</v>
      </c>
      <c r="AE63" s="93" t="s">
        <v>60</v>
      </c>
      <c r="AF63" s="93">
        <f t="shared" si="2"/>
        <v>156.14999999999998</v>
      </c>
      <c r="AG63" s="93">
        <f t="shared" si="3"/>
        <v>190.84</v>
      </c>
      <c r="AH63" s="95" t="str">
        <f t="shared" si="36"/>
        <v>156.15 190.84</v>
      </c>
      <c r="AI63" s="93">
        <v>8</v>
      </c>
      <c r="AJ63" s="98">
        <f t="shared" si="4"/>
        <v>59.949999999999996</v>
      </c>
      <c r="AK63" s="98">
        <f t="shared" si="5"/>
        <v>73.27000000000001</v>
      </c>
      <c r="AL63" s="95" t="str">
        <f t="shared" si="6"/>
        <v>59.95 73.27</v>
      </c>
      <c r="AM63" s="95">
        <v>100</v>
      </c>
      <c r="AN63" s="95">
        <v>300</v>
      </c>
      <c r="AO63" s="102">
        <v>2368.4</v>
      </c>
      <c r="AP63" s="102">
        <v>190.6</v>
      </c>
      <c r="AQ63" s="102">
        <v>73.3</v>
      </c>
      <c r="AR63" s="93">
        <v>41</v>
      </c>
      <c r="AS63" s="103">
        <f t="shared" si="7"/>
        <v>1.324157376885162</v>
      </c>
      <c r="AT63" s="98">
        <f t="shared" si="8"/>
        <v>3136.134331414818</v>
      </c>
      <c r="AU63" s="98">
        <f t="shared" si="9"/>
        <v>165.48987472128564</v>
      </c>
      <c r="AV63" s="98">
        <f t="shared" si="10"/>
        <v>62.105232500729862</v>
      </c>
      <c r="AW63" s="296">
        <v>2836.0098629711588</v>
      </c>
      <c r="AX63" s="296">
        <v>164.01963868023958</v>
      </c>
      <c r="AY63" s="296">
        <v>62.009767476248619</v>
      </c>
      <c r="AZ63" s="296"/>
      <c r="BA63" s="296">
        <f t="shared" si="11"/>
        <v>0</v>
      </c>
      <c r="BB63" s="296">
        <f t="shared" si="12"/>
        <v>251.80900751627627</v>
      </c>
      <c r="BC63" s="296" t="str">
        <f t="shared" si="13"/>
        <v>Safe</v>
      </c>
      <c r="BD63" s="296"/>
      <c r="BE63" s="296">
        <f t="shared" si="14"/>
        <v>0</v>
      </c>
      <c r="BF63" s="296">
        <f t="shared" si="15"/>
        <v>556.84313883776758</v>
      </c>
      <c r="BG63" s="296" t="str">
        <f t="shared" si="16"/>
        <v>Safe</v>
      </c>
      <c r="BH63" s="296" t="e">
        <f t="shared" si="17"/>
        <v>#DIV/0!</v>
      </c>
      <c r="BI63" s="296" t="e">
        <f t="shared" si="18"/>
        <v>#DIV/0!</v>
      </c>
      <c r="BJ63" s="394"/>
      <c r="BK63" s="394"/>
      <c r="BL63" s="296"/>
      <c r="BM63" s="296">
        <f t="shared" si="19"/>
        <v>0</v>
      </c>
      <c r="BN63" s="296">
        <f t="shared" si="20"/>
        <v>251.80900751627627</v>
      </c>
      <c r="BO63" s="296" t="str">
        <f t="shared" si="21"/>
        <v>Safe</v>
      </c>
      <c r="BP63" s="296"/>
      <c r="BQ63" s="296">
        <f t="shared" si="22"/>
        <v>0</v>
      </c>
      <c r="BR63" s="296">
        <f t="shared" si="23"/>
        <v>556.84313883776758</v>
      </c>
      <c r="BS63" s="296" t="str">
        <f t="shared" si="24"/>
        <v>Safe</v>
      </c>
      <c r="BT63" s="296" t="e">
        <f t="shared" si="25"/>
        <v>#DIV/0!</v>
      </c>
      <c r="BU63" s="296" t="e">
        <f t="shared" si="26"/>
        <v>#DIV/0!</v>
      </c>
    </row>
    <row r="64" spans="1:73" s="99" customFormat="1" ht="60" customHeight="1" x14ac:dyDescent="0.3">
      <c r="A64" s="93">
        <v>61</v>
      </c>
      <c r="B64" s="100">
        <v>82803</v>
      </c>
      <c r="C64" s="95" t="s">
        <v>12</v>
      </c>
      <c r="D64" s="95" t="s">
        <v>81</v>
      </c>
      <c r="E64" s="95">
        <v>40000</v>
      </c>
      <c r="F64" s="93">
        <v>0.56000000000000005</v>
      </c>
      <c r="G64" s="96">
        <v>0.67200000000000004</v>
      </c>
      <c r="H64" s="96">
        <v>0.46900000000000003</v>
      </c>
      <c r="I64" s="96">
        <v>0.372</v>
      </c>
      <c r="J64" s="96">
        <v>0.26900000000000002</v>
      </c>
      <c r="K64" s="96">
        <v>0.16200000000000001</v>
      </c>
      <c r="L64" s="96">
        <v>0.127</v>
      </c>
      <c r="M64" s="96">
        <v>8.2000000000000003E-2</v>
      </c>
      <c r="N64" s="96" t="str">
        <f t="shared" si="0"/>
        <v>0.672,0.469,0.372,0.269,0.162,0.127,0.082</v>
      </c>
      <c r="O64" s="96" t="s">
        <v>59</v>
      </c>
      <c r="P64" s="96"/>
      <c r="Q64" s="94">
        <f t="shared" si="52"/>
        <v>82803</v>
      </c>
      <c r="R64" s="95">
        <f t="shared" si="27"/>
        <v>130</v>
      </c>
      <c r="S64" s="96">
        <f t="shared" si="28"/>
        <v>0.30000000000000004</v>
      </c>
      <c r="T64" s="95">
        <f t="shared" si="29"/>
        <v>61</v>
      </c>
      <c r="U64" s="95">
        <f t="shared" si="30"/>
        <v>130</v>
      </c>
      <c r="V64" s="95">
        <f t="shared" si="31"/>
        <v>12903</v>
      </c>
      <c r="W64" s="97">
        <f t="shared" si="32"/>
        <v>0.28900000000000003</v>
      </c>
      <c r="X64" s="138">
        <f t="shared" si="33"/>
        <v>37.570000000000007</v>
      </c>
      <c r="Y64" s="96">
        <f t="shared" si="34"/>
        <v>3388.9145000000003</v>
      </c>
      <c r="Z64" s="96">
        <f t="shared" si="35"/>
        <v>80.794090748439885</v>
      </c>
      <c r="AA64" s="96"/>
      <c r="AB64" s="102">
        <v>0.35</v>
      </c>
      <c r="AC64" s="102">
        <v>0.35</v>
      </c>
      <c r="AD64" s="102">
        <v>0.35</v>
      </c>
      <c r="AE64" s="93" t="s">
        <v>60</v>
      </c>
      <c r="AF64" s="93">
        <f t="shared" si="2"/>
        <v>156.14999999999998</v>
      </c>
      <c r="AG64" s="93">
        <f t="shared" si="3"/>
        <v>190.84</v>
      </c>
      <c r="AH64" s="95" t="str">
        <f t="shared" si="36"/>
        <v>156.15 190.84</v>
      </c>
      <c r="AI64" s="93">
        <v>8</v>
      </c>
      <c r="AJ64" s="98">
        <f t="shared" si="4"/>
        <v>59.949999999999996</v>
      </c>
      <c r="AK64" s="98">
        <f t="shared" si="5"/>
        <v>73.27000000000001</v>
      </c>
      <c r="AL64" s="95" t="str">
        <f t="shared" si="6"/>
        <v>59.95 73.27</v>
      </c>
      <c r="AM64" s="95">
        <v>100</v>
      </c>
      <c r="AN64" s="95">
        <v>300</v>
      </c>
      <c r="AO64" s="102">
        <v>2333.5</v>
      </c>
      <c r="AP64" s="102">
        <v>190.5</v>
      </c>
      <c r="AQ64" s="102">
        <v>73.3</v>
      </c>
      <c r="AR64" s="93">
        <v>41</v>
      </c>
      <c r="AS64" s="103">
        <f t="shared" si="7"/>
        <v>1.324157376885162</v>
      </c>
      <c r="AT64" s="98">
        <f t="shared" si="8"/>
        <v>3089.9212389615254</v>
      </c>
      <c r="AU64" s="98">
        <f t="shared" si="9"/>
        <v>165.39841110773492</v>
      </c>
      <c r="AV64" s="98">
        <f t="shared" si="10"/>
        <v>62.105232500729862</v>
      </c>
      <c r="AW64" s="296">
        <v>2836.0098629711588</v>
      </c>
      <c r="AX64" s="296">
        <v>164.01963868023958</v>
      </c>
      <c r="AY64" s="296">
        <v>62.009767476248619</v>
      </c>
      <c r="AZ64" s="296"/>
      <c r="BA64" s="296">
        <f t="shared" si="11"/>
        <v>0</v>
      </c>
      <c r="BB64" s="296">
        <f t="shared" si="12"/>
        <v>251.80900751627627</v>
      </c>
      <c r="BC64" s="296" t="str">
        <f t="shared" si="13"/>
        <v>Safe</v>
      </c>
      <c r="BD64" s="296"/>
      <c r="BE64" s="296">
        <f t="shared" si="14"/>
        <v>0</v>
      </c>
      <c r="BF64" s="296">
        <f t="shared" si="15"/>
        <v>556.84313883776758</v>
      </c>
      <c r="BG64" s="296" t="str">
        <f t="shared" si="16"/>
        <v>Safe</v>
      </c>
      <c r="BH64" s="296" t="e">
        <f t="shared" si="17"/>
        <v>#DIV/0!</v>
      </c>
      <c r="BI64" s="296" t="e">
        <f t="shared" si="18"/>
        <v>#DIV/0!</v>
      </c>
      <c r="BJ64" s="394"/>
      <c r="BK64" s="394"/>
      <c r="BL64" s="296"/>
      <c r="BM64" s="296">
        <f t="shared" si="19"/>
        <v>0</v>
      </c>
      <c r="BN64" s="296">
        <f t="shared" si="20"/>
        <v>251.80900751627627</v>
      </c>
      <c r="BO64" s="296" t="str">
        <f t="shared" si="21"/>
        <v>Safe</v>
      </c>
      <c r="BP64" s="296"/>
      <c r="BQ64" s="296">
        <f t="shared" si="22"/>
        <v>0</v>
      </c>
      <c r="BR64" s="296">
        <f t="shared" si="23"/>
        <v>556.84313883776758</v>
      </c>
      <c r="BS64" s="296" t="str">
        <f t="shared" si="24"/>
        <v>Safe</v>
      </c>
      <c r="BT64" s="296" t="e">
        <f t="shared" si="25"/>
        <v>#DIV/0!</v>
      </c>
      <c r="BU64" s="296" t="e">
        <f t="shared" si="26"/>
        <v>#DIV/0!</v>
      </c>
    </row>
    <row r="65" spans="1:74" s="99" customFormat="1" ht="60" customHeight="1" x14ac:dyDescent="0.3">
      <c r="A65" s="93">
        <v>62</v>
      </c>
      <c r="B65" s="100">
        <v>83001</v>
      </c>
      <c r="C65" s="95" t="s">
        <v>84</v>
      </c>
      <c r="D65" s="95" t="s">
        <v>83</v>
      </c>
      <c r="E65" s="95">
        <v>40000</v>
      </c>
      <c r="F65" s="93">
        <v>0.56000000000000005</v>
      </c>
      <c r="G65" s="96">
        <v>0.26600000000000001</v>
      </c>
      <c r="H65" s="96">
        <v>0.221</v>
      </c>
      <c r="I65" s="96">
        <v>0.19</v>
      </c>
      <c r="J65" s="96">
        <v>0.156</v>
      </c>
      <c r="K65" s="96">
        <v>0.11</v>
      </c>
      <c r="L65" s="96">
        <v>9.0999999999999998E-2</v>
      </c>
      <c r="M65" s="96">
        <v>6.9000000000000006E-2</v>
      </c>
      <c r="N65" s="96" t="str">
        <f t="shared" si="0"/>
        <v>0.266,0.221,0.19,0.156,0.11,0.091,0.069</v>
      </c>
      <c r="O65" s="96" t="s">
        <v>59</v>
      </c>
      <c r="P65" s="96"/>
      <c r="Q65" s="94">
        <f t="shared" si="52"/>
        <v>83001</v>
      </c>
      <c r="R65" s="95">
        <f t="shared" si="27"/>
        <v>198</v>
      </c>
      <c r="S65" s="96">
        <f t="shared" si="28"/>
        <v>7.6000000000000012E-2</v>
      </c>
      <c r="T65" s="95">
        <f t="shared" si="29"/>
        <v>62</v>
      </c>
      <c r="U65" s="95">
        <f t="shared" si="30"/>
        <v>198</v>
      </c>
      <c r="V65" s="95">
        <f t="shared" si="31"/>
        <v>13101</v>
      </c>
      <c r="W65" s="97">
        <f t="shared" si="32"/>
        <v>0.18800000000000003</v>
      </c>
      <c r="X65" s="138">
        <f t="shared" si="33"/>
        <v>37.224000000000004</v>
      </c>
      <c r="Y65" s="96">
        <f t="shared" si="34"/>
        <v>3426.1385000000005</v>
      </c>
      <c r="Z65" s="96">
        <f t="shared" si="35"/>
        <v>67.254094698544122</v>
      </c>
      <c r="AA65" s="96"/>
      <c r="AB65" s="102">
        <v>0.35</v>
      </c>
      <c r="AC65" s="102">
        <v>0.35</v>
      </c>
      <c r="AD65" s="102">
        <v>0.35</v>
      </c>
      <c r="AE65" s="93" t="s">
        <v>60</v>
      </c>
      <c r="AF65" s="93">
        <f t="shared" si="2"/>
        <v>156.14999999999998</v>
      </c>
      <c r="AG65" s="93">
        <f t="shared" si="3"/>
        <v>190.84</v>
      </c>
      <c r="AH65" s="95" t="str">
        <f t="shared" si="36"/>
        <v>156.15 190.84</v>
      </c>
      <c r="AI65" s="93">
        <v>8</v>
      </c>
      <c r="AJ65" s="98">
        <f t="shared" si="4"/>
        <v>59.949999999999996</v>
      </c>
      <c r="AK65" s="98">
        <f t="shared" si="5"/>
        <v>73.27000000000001</v>
      </c>
      <c r="AL65" s="95" t="str">
        <f t="shared" si="6"/>
        <v>59.95 73.27</v>
      </c>
      <c r="AM65" s="95">
        <v>100</v>
      </c>
      <c r="AN65" s="95">
        <v>300</v>
      </c>
      <c r="AO65" s="102">
        <v>2383.4</v>
      </c>
      <c r="AP65" s="102">
        <v>189.8</v>
      </c>
      <c r="AQ65" s="102">
        <v>73.2</v>
      </c>
      <c r="AR65" s="93">
        <v>41</v>
      </c>
      <c r="AS65" s="103">
        <f t="shared" si="7"/>
        <v>1.324157376885162</v>
      </c>
      <c r="AT65" s="98">
        <f t="shared" si="8"/>
        <v>3155.9966920680954</v>
      </c>
      <c r="AU65" s="98">
        <f t="shared" si="9"/>
        <v>164.75765955657519</v>
      </c>
      <c r="AV65" s="98">
        <f t="shared" si="10"/>
        <v>62.009767476248619</v>
      </c>
      <c r="AW65" s="296">
        <v>2836.0098629711588</v>
      </c>
      <c r="AX65" s="296">
        <v>164.01963868023958</v>
      </c>
      <c r="AY65" s="296">
        <v>62.009767476248619</v>
      </c>
      <c r="AZ65" s="296"/>
      <c r="BA65" s="296">
        <f t="shared" si="11"/>
        <v>0</v>
      </c>
      <c r="BB65" s="296">
        <f t="shared" si="12"/>
        <v>251.80900751627627</v>
      </c>
      <c r="BC65" s="296" t="str">
        <f t="shared" si="13"/>
        <v>Safe</v>
      </c>
      <c r="BD65" s="296"/>
      <c r="BE65" s="296">
        <f t="shared" si="14"/>
        <v>0</v>
      </c>
      <c r="BF65" s="296">
        <f t="shared" si="15"/>
        <v>556.84313883776758</v>
      </c>
      <c r="BG65" s="296" t="str">
        <f t="shared" si="16"/>
        <v>Safe</v>
      </c>
      <c r="BH65" s="296" t="e">
        <f t="shared" si="17"/>
        <v>#DIV/0!</v>
      </c>
      <c r="BI65" s="296" t="e">
        <f t="shared" si="18"/>
        <v>#DIV/0!</v>
      </c>
      <c r="BJ65" s="394"/>
      <c r="BK65" s="394"/>
      <c r="BL65" s="296"/>
      <c r="BM65" s="296">
        <f t="shared" si="19"/>
        <v>0</v>
      </c>
      <c r="BN65" s="296">
        <f t="shared" si="20"/>
        <v>251.80900751627627</v>
      </c>
      <c r="BO65" s="296" t="str">
        <f t="shared" si="21"/>
        <v>Safe</v>
      </c>
      <c r="BP65" s="296"/>
      <c r="BQ65" s="296">
        <f t="shared" si="22"/>
        <v>0</v>
      </c>
      <c r="BR65" s="296">
        <f t="shared" si="23"/>
        <v>556.84313883776758</v>
      </c>
      <c r="BS65" s="296" t="str">
        <f t="shared" si="24"/>
        <v>Safe</v>
      </c>
      <c r="BT65" s="296" t="e">
        <f t="shared" si="25"/>
        <v>#DIV/0!</v>
      </c>
      <c r="BU65" s="296" t="e">
        <f t="shared" si="26"/>
        <v>#DIV/0!</v>
      </c>
    </row>
    <row r="66" spans="1:74" s="99" customFormat="1" ht="60" customHeight="1" x14ac:dyDescent="0.3">
      <c r="A66" s="93">
        <v>63</v>
      </c>
      <c r="B66" s="100">
        <v>83273</v>
      </c>
      <c r="C66" s="95" t="s">
        <v>12</v>
      </c>
      <c r="D66" s="95" t="s">
        <v>81</v>
      </c>
      <c r="E66" s="95">
        <v>40000</v>
      </c>
      <c r="F66" s="93">
        <v>0.56000000000000005</v>
      </c>
      <c r="G66" s="96">
        <v>0.65400000000000003</v>
      </c>
      <c r="H66" s="96">
        <v>0.443</v>
      </c>
      <c r="I66" s="96">
        <v>0.32</v>
      </c>
      <c r="J66" s="96">
        <v>0.191</v>
      </c>
      <c r="K66" s="96">
        <v>8.8999999999999996E-2</v>
      </c>
      <c r="L66" s="96">
        <v>6.7000000000000004E-2</v>
      </c>
      <c r="M66" s="96">
        <v>4.4999999999999998E-2</v>
      </c>
      <c r="N66" s="96" t="str">
        <f t="shared" si="0"/>
        <v>0.654,0.443,0.32,0.191,0.089,0.067,0.045</v>
      </c>
      <c r="O66" s="96" t="s">
        <v>59</v>
      </c>
      <c r="P66" s="96"/>
      <c r="Q66" s="94">
        <f t="shared" si="52"/>
        <v>83273</v>
      </c>
      <c r="R66" s="95">
        <f t="shared" si="27"/>
        <v>272</v>
      </c>
      <c r="S66" s="96">
        <f t="shared" si="28"/>
        <v>0.33400000000000002</v>
      </c>
      <c r="T66" s="95">
        <f t="shared" si="29"/>
        <v>63</v>
      </c>
      <c r="U66" s="95">
        <f t="shared" si="30"/>
        <v>272</v>
      </c>
      <c r="V66" s="95">
        <f t="shared" si="31"/>
        <v>13373</v>
      </c>
      <c r="W66" s="97">
        <f t="shared" si="32"/>
        <v>0.20500000000000002</v>
      </c>
      <c r="X66" s="138">
        <f t="shared" si="33"/>
        <v>55.760000000000005</v>
      </c>
      <c r="Y66" s="96">
        <f t="shared" si="34"/>
        <v>3481.8985000000007</v>
      </c>
      <c r="Z66" s="96">
        <f t="shared" si="35"/>
        <v>53.277696084545823</v>
      </c>
      <c r="AA66" s="96"/>
      <c r="AB66" s="102">
        <v>0.35</v>
      </c>
      <c r="AC66" s="102">
        <v>0.35</v>
      </c>
      <c r="AD66" s="102">
        <v>0.35</v>
      </c>
      <c r="AE66" s="93" t="s">
        <v>60</v>
      </c>
      <c r="AF66" s="93">
        <f t="shared" si="2"/>
        <v>156.14999999999998</v>
      </c>
      <c r="AG66" s="93">
        <f t="shared" si="3"/>
        <v>190.84</v>
      </c>
      <c r="AH66" s="95" t="str">
        <f t="shared" si="36"/>
        <v>156.15 190.84</v>
      </c>
      <c r="AI66" s="93">
        <v>8</v>
      </c>
      <c r="AJ66" s="98">
        <f t="shared" si="4"/>
        <v>59.949999999999996</v>
      </c>
      <c r="AK66" s="98">
        <f t="shared" si="5"/>
        <v>73.27000000000001</v>
      </c>
      <c r="AL66" s="95" t="str">
        <f t="shared" si="6"/>
        <v>59.95 73.27</v>
      </c>
      <c r="AM66" s="95">
        <v>100</v>
      </c>
      <c r="AN66" s="95">
        <v>300</v>
      </c>
      <c r="AO66" s="102">
        <v>2361.8000000000002</v>
      </c>
      <c r="AP66" s="102">
        <v>190.5</v>
      </c>
      <c r="AQ66" s="102">
        <v>73.3</v>
      </c>
      <c r="AR66" s="93">
        <v>41</v>
      </c>
      <c r="AS66" s="103">
        <f t="shared" si="7"/>
        <v>1.324157376885162</v>
      </c>
      <c r="AT66" s="98">
        <f t="shared" si="8"/>
        <v>3127.3948927273759</v>
      </c>
      <c r="AU66" s="98">
        <f t="shared" si="9"/>
        <v>165.39841110773492</v>
      </c>
      <c r="AV66" s="98">
        <f t="shared" si="10"/>
        <v>62.105232500729862</v>
      </c>
      <c r="AW66" s="296">
        <v>2836.0098629711588</v>
      </c>
      <c r="AX66" s="296">
        <v>164.01963868023958</v>
      </c>
      <c r="AY66" s="296">
        <v>62.009767476248619</v>
      </c>
      <c r="AZ66" s="296"/>
      <c r="BA66" s="296">
        <f t="shared" si="11"/>
        <v>0</v>
      </c>
      <c r="BB66" s="296">
        <f t="shared" si="12"/>
        <v>251.80900751627627</v>
      </c>
      <c r="BC66" s="296" t="str">
        <f t="shared" si="13"/>
        <v>Safe</v>
      </c>
      <c r="BD66" s="296"/>
      <c r="BE66" s="296">
        <f t="shared" si="14"/>
        <v>0</v>
      </c>
      <c r="BF66" s="296">
        <f t="shared" si="15"/>
        <v>556.84313883776758</v>
      </c>
      <c r="BG66" s="296" t="str">
        <f t="shared" si="16"/>
        <v>Safe</v>
      </c>
      <c r="BH66" s="296" t="e">
        <f t="shared" si="17"/>
        <v>#DIV/0!</v>
      </c>
      <c r="BI66" s="296" t="e">
        <f t="shared" si="18"/>
        <v>#DIV/0!</v>
      </c>
      <c r="BJ66" s="394"/>
      <c r="BK66" s="394"/>
      <c r="BL66" s="296"/>
      <c r="BM66" s="296">
        <f t="shared" si="19"/>
        <v>0</v>
      </c>
      <c r="BN66" s="296">
        <f t="shared" si="20"/>
        <v>251.80900751627627</v>
      </c>
      <c r="BO66" s="296" t="str">
        <f t="shared" si="21"/>
        <v>Safe</v>
      </c>
      <c r="BP66" s="296"/>
      <c r="BQ66" s="296">
        <f t="shared" si="22"/>
        <v>0</v>
      </c>
      <c r="BR66" s="296">
        <f t="shared" si="23"/>
        <v>556.84313883776758</v>
      </c>
      <c r="BS66" s="296" t="str">
        <f t="shared" si="24"/>
        <v>Safe</v>
      </c>
      <c r="BT66" s="296" t="e">
        <f t="shared" si="25"/>
        <v>#DIV/0!</v>
      </c>
      <c r="BU66" s="296" t="e">
        <f t="shared" si="26"/>
        <v>#DIV/0!</v>
      </c>
    </row>
    <row r="67" spans="1:74" s="99" customFormat="1" ht="60" customHeight="1" x14ac:dyDescent="0.3">
      <c r="A67" s="93">
        <v>64</v>
      </c>
      <c r="B67" s="100">
        <v>83498</v>
      </c>
      <c r="C67" s="95" t="s">
        <v>84</v>
      </c>
      <c r="D67" s="95" t="s">
        <v>83</v>
      </c>
      <c r="E67" s="95">
        <v>40000</v>
      </c>
      <c r="F67" s="93">
        <v>0.56000000000000005</v>
      </c>
      <c r="G67" s="96">
        <v>0.34</v>
      </c>
      <c r="H67" s="96">
        <v>0.246</v>
      </c>
      <c r="I67" s="96">
        <v>0.189</v>
      </c>
      <c r="J67" s="96">
        <v>0.13300000000000001</v>
      </c>
      <c r="K67" s="96">
        <v>7.3999999999999996E-2</v>
      </c>
      <c r="L67" s="96">
        <v>5.9000000000000004E-2</v>
      </c>
      <c r="M67" s="96">
        <v>4.2000000000000003E-2</v>
      </c>
      <c r="N67" s="96" t="str">
        <f t="shared" si="0"/>
        <v>0.34,0.246,0.189,0.133,0.074,0.059,0.042</v>
      </c>
      <c r="O67" s="96" t="s">
        <v>59</v>
      </c>
      <c r="P67" s="96"/>
      <c r="Q67" s="94">
        <f t="shared" si="52"/>
        <v>83498</v>
      </c>
      <c r="R67" s="95">
        <f t="shared" si="27"/>
        <v>225</v>
      </c>
      <c r="S67" s="96">
        <f t="shared" si="28"/>
        <v>0.15100000000000002</v>
      </c>
      <c r="T67" s="95">
        <f t="shared" si="29"/>
        <v>64</v>
      </c>
      <c r="U67" s="95">
        <f t="shared" si="30"/>
        <v>225</v>
      </c>
      <c r="V67" s="95">
        <f t="shared" si="31"/>
        <v>13598</v>
      </c>
      <c r="W67" s="97">
        <f t="shared" si="32"/>
        <v>0.24250000000000002</v>
      </c>
      <c r="X67" s="138">
        <f t="shared" si="33"/>
        <v>54.562500000000007</v>
      </c>
      <c r="Y67" s="96">
        <f t="shared" si="34"/>
        <v>3536.4610000000007</v>
      </c>
      <c r="Z67" s="96">
        <f t="shared" si="35"/>
        <v>50.153836936936386</v>
      </c>
      <c r="AA67" s="96"/>
      <c r="AB67" s="102">
        <v>0.35</v>
      </c>
      <c r="AC67" s="102">
        <v>0.35</v>
      </c>
      <c r="AD67" s="102">
        <v>0.35</v>
      </c>
      <c r="AE67" s="93" t="s">
        <v>60</v>
      </c>
      <c r="AF67" s="93">
        <f t="shared" si="2"/>
        <v>156.14999999999998</v>
      </c>
      <c r="AG67" s="93">
        <f t="shared" si="3"/>
        <v>190.84</v>
      </c>
      <c r="AH67" s="95" t="str">
        <f t="shared" si="36"/>
        <v>156.15 190.84</v>
      </c>
      <c r="AI67" s="93">
        <v>8</v>
      </c>
      <c r="AJ67" s="98">
        <f t="shared" si="4"/>
        <v>59.949999999999996</v>
      </c>
      <c r="AK67" s="98">
        <f t="shared" si="5"/>
        <v>73.27000000000001</v>
      </c>
      <c r="AL67" s="95" t="str">
        <f t="shared" si="6"/>
        <v>59.95 73.27</v>
      </c>
      <c r="AM67" s="95">
        <v>100</v>
      </c>
      <c r="AN67" s="95">
        <v>300</v>
      </c>
      <c r="AO67" s="102">
        <v>2358.5</v>
      </c>
      <c r="AP67" s="102">
        <v>190.8</v>
      </c>
      <c r="AQ67" s="102">
        <v>73.3</v>
      </c>
      <c r="AR67" s="93">
        <v>41</v>
      </c>
      <c r="AS67" s="103">
        <f t="shared" si="7"/>
        <v>1.324157376885162</v>
      </c>
      <c r="AT67" s="98">
        <f t="shared" si="8"/>
        <v>3123.0251733836544</v>
      </c>
      <c r="AU67" s="98">
        <f t="shared" si="9"/>
        <v>165.67274783717212</v>
      </c>
      <c r="AV67" s="98">
        <f t="shared" si="10"/>
        <v>62.105232500729862</v>
      </c>
      <c r="AW67" s="296">
        <v>2836.0098629711588</v>
      </c>
      <c r="AX67" s="296">
        <v>164.01963868023958</v>
      </c>
      <c r="AY67" s="296">
        <v>62.009767476248619</v>
      </c>
      <c r="AZ67" s="296"/>
      <c r="BA67" s="296">
        <f t="shared" si="11"/>
        <v>0</v>
      </c>
      <c r="BB67" s="296">
        <f t="shared" si="12"/>
        <v>251.80900751627627</v>
      </c>
      <c r="BC67" s="296" t="str">
        <f t="shared" si="13"/>
        <v>Safe</v>
      </c>
      <c r="BD67" s="296"/>
      <c r="BE67" s="296">
        <f t="shared" si="14"/>
        <v>0</v>
      </c>
      <c r="BF67" s="296">
        <f t="shared" si="15"/>
        <v>556.84313883776758</v>
      </c>
      <c r="BG67" s="296" t="str">
        <f t="shared" si="16"/>
        <v>Safe</v>
      </c>
      <c r="BH67" s="296" t="e">
        <f t="shared" si="17"/>
        <v>#DIV/0!</v>
      </c>
      <c r="BI67" s="296" t="e">
        <f t="shared" si="18"/>
        <v>#DIV/0!</v>
      </c>
      <c r="BJ67" s="394"/>
      <c r="BK67" s="394"/>
      <c r="BL67" s="296"/>
      <c r="BM67" s="296">
        <f t="shared" si="19"/>
        <v>0</v>
      </c>
      <c r="BN67" s="296">
        <f t="shared" si="20"/>
        <v>251.80900751627627</v>
      </c>
      <c r="BO67" s="296" t="str">
        <f t="shared" si="21"/>
        <v>Safe</v>
      </c>
      <c r="BP67" s="296"/>
      <c r="BQ67" s="296">
        <f t="shared" si="22"/>
        <v>0</v>
      </c>
      <c r="BR67" s="296">
        <f t="shared" si="23"/>
        <v>556.84313883776758</v>
      </c>
      <c r="BS67" s="296" t="str">
        <f t="shared" si="24"/>
        <v>Safe</v>
      </c>
      <c r="BT67" s="296" t="e">
        <f t="shared" si="25"/>
        <v>#DIV/0!</v>
      </c>
      <c r="BU67" s="296" t="e">
        <f t="shared" si="26"/>
        <v>#DIV/0!</v>
      </c>
    </row>
    <row r="68" spans="1:74" s="147" customFormat="1" ht="60" customHeight="1" x14ac:dyDescent="0.3">
      <c r="A68" s="140">
        <v>65</v>
      </c>
      <c r="B68" s="141">
        <v>83703</v>
      </c>
      <c r="C68" s="142" t="s">
        <v>12</v>
      </c>
      <c r="D68" s="142" t="s">
        <v>81</v>
      </c>
      <c r="E68" s="142">
        <v>40000</v>
      </c>
      <c r="F68" s="140">
        <v>0.56000000000000005</v>
      </c>
      <c r="G68" s="143">
        <v>0.45500000000000002</v>
      </c>
      <c r="H68" s="143">
        <v>0.33500000000000002</v>
      </c>
      <c r="I68" s="143">
        <v>0.245</v>
      </c>
      <c r="J68" s="143">
        <v>0.188</v>
      </c>
      <c r="K68" s="143">
        <v>0.10100000000000001</v>
      </c>
      <c r="L68" s="143">
        <v>8.5999999999999993E-2</v>
      </c>
      <c r="M68" s="143">
        <v>5.6000000000000001E-2</v>
      </c>
      <c r="N68" s="143" t="str">
        <f t="shared" ref="N68:N71" si="53">CONCATENATE(G68,",",H68,",",I68,",",J68,",",K68,",",L68,",",M68)</f>
        <v>0.455,0.335,0.245,0.188,0.101,0.086,0.056</v>
      </c>
      <c r="O68" s="143" t="s">
        <v>59</v>
      </c>
      <c r="P68" s="143"/>
      <c r="Q68" s="141">
        <f t="shared" si="52"/>
        <v>83703</v>
      </c>
      <c r="R68" s="142">
        <f t="shared" si="27"/>
        <v>205</v>
      </c>
      <c r="S68" s="143">
        <f t="shared" si="28"/>
        <v>0.21000000000000002</v>
      </c>
      <c r="T68" s="142">
        <f t="shared" si="29"/>
        <v>65</v>
      </c>
      <c r="U68" s="142">
        <f t="shared" si="30"/>
        <v>205</v>
      </c>
      <c r="V68" s="142">
        <f t="shared" si="31"/>
        <v>13803</v>
      </c>
      <c r="W68" s="144">
        <f t="shared" si="32"/>
        <v>0.18050000000000002</v>
      </c>
      <c r="X68" s="145">
        <f t="shared" si="33"/>
        <v>37.002500000000005</v>
      </c>
      <c r="Y68" s="143">
        <f t="shared" si="34"/>
        <v>3573.4635000000007</v>
      </c>
      <c r="Z68" s="143">
        <f t="shared" si="35"/>
        <v>34.597654158003479</v>
      </c>
      <c r="AA68" s="143"/>
      <c r="AB68" s="140">
        <v>0.35</v>
      </c>
      <c r="AC68" s="140">
        <v>0.35</v>
      </c>
      <c r="AD68" s="140">
        <v>0.35</v>
      </c>
      <c r="AE68" s="140" t="s">
        <v>60</v>
      </c>
      <c r="AF68" s="140">
        <f t="shared" si="2"/>
        <v>156.14999999999998</v>
      </c>
      <c r="AG68" s="140">
        <f t="shared" si="3"/>
        <v>190.84</v>
      </c>
      <c r="AH68" s="142" t="str">
        <f t="shared" si="36"/>
        <v>156.15 190.84</v>
      </c>
      <c r="AI68" s="140">
        <v>8</v>
      </c>
      <c r="AJ68" s="146">
        <f t="shared" si="4"/>
        <v>59.949999999999996</v>
      </c>
      <c r="AK68" s="146">
        <f t="shared" si="5"/>
        <v>73.27000000000001</v>
      </c>
      <c r="AL68" s="142" t="str">
        <f t="shared" si="6"/>
        <v>59.95 73.27</v>
      </c>
      <c r="AM68" s="142">
        <v>100</v>
      </c>
      <c r="AN68" s="142">
        <v>300</v>
      </c>
      <c r="AO68" s="140">
        <v>2335.5</v>
      </c>
      <c r="AP68" s="140">
        <v>190.8</v>
      </c>
      <c r="AQ68" s="140">
        <v>73.3</v>
      </c>
      <c r="AR68" s="140">
        <v>41</v>
      </c>
      <c r="AS68" s="143">
        <f t="shared" si="7"/>
        <v>1.324157376885162</v>
      </c>
      <c r="AT68" s="146">
        <f t="shared" si="8"/>
        <v>3092.569553715296</v>
      </c>
      <c r="AU68" s="146">
        <f t="shared" si="9"/>
        <v>165.67274783717212</v>
      </c>
      <c r="AV68" s="146">
        <f t="shared" si="10"/>
        <v>62.105232500729862</v>
      </c>
      <c r="AW68" s="296">
        <v>2836.0098629711588</v>
      </c>
      <c r="AX68" s="296">
        <v>164.01963868023958</v>
      </c>
      <c r="AY68" s="296">
        <v>62.009767476248619</v>
      </c>
      <c r="AZ68" s="296"/>
      <c r="BA68" s="296">
        <f t="shared" si="11"/>
        <v>0</v>
      </c>
      <c r="BB68" s="296">
        <f t="shared" si="12"/>
        <v>251.80900751627627</v>
      </c>
      <c r="BC68" s="296" t="str">
        <f t="shared" si="13"/>
        <v>Safe</v>
      </c>
      <c r="BD68" s="296"/>
      <c r="BE68" s="296">
        <f t="shared" si="14"/>
        <v>0</v>
      </c>
      <c r="BF68" s="296">
        <f t="shared" si="15"/>
        <v>556.84313883776758</v>
      </c>
      <c r="BG68" s="296" t="str">
        <f t="shared" si="16"/>
        <v>Safe</v>
      </c>
      <c r="BH68" s="296" t="e">
        <f t="shared" si="17"/>
        <v>#DIV/0!</v>
      </c>
      <c r="BI68" s="296" t="e">
        <f t="shared" si="18"/>
        <v>#DIV/0!</v>
      </c>
      <c r="BJ68" s="394"/>
      <c r="BK68" s="394"/>
      <c r="BL68" s="296"/>
      <c r="BM68" s="296">
        <f t="shared" si="19"/>
        <v>0</v>
      </c>
      <c r="BN68" s="296">
        <f t="shared" si="20"/>
        <v>251.80900751627627</v>
      </c>
      <c r="BO68" s="296" t="str">
        <f t="shared" si="21"/>
        <v>Safe</v>
      </c>
      <c r="BP68" s="296"/>
      <c r="BQ68" s="296">
        <f t="shared" si="22"/>
        <v>0</v>
      </c>
      <c r="BR68" s="296">
        <f t="shared" si="23"/>
        <v>556.84313883776758</v>
      </c>
      <c r="BS68" s="296" t="str">
        <f t="shared" si="24"/>
        <v>Safe</v>
      </c>
      <c r="BT68" s="296" t="e">
        <f t="shared" si="25"/>
        <v>#DIV/0!</v>
      </c>
      <c r="BU68" s="296" t="e">
        <f t="shared" si="26"/>
        <v>#DIV/0!</v>
      </c>
    </row>
    <row r="69" spans="1:74" s="99" customFormat="1" ht="60" customHeight="1" x14ac:dyDescent="0.3">
      <c r="A69" s="93">
        <v>66</v>
      </c>
      <c r="B69" s="100">
        <v>84002</v>
      </c>
      <c r="C69" s="95" t="s">
        <v>84</v>
      </c>
      <c r="D69" s="95" t="s">
        <v>83</v>
      </c>
      <c r="E69" s="95">
        <v>40000</v>
      </c>
      <c r="F69" s="93">
        <v>0.56000000000000005</v>
      </c>
      <c r="G69" s="96">
        <v>0.35099999999999998</v>
      </c>
      <c r="H69" s="96">
        <v>0.25900000000000001</v>
      </c>
      <c r="I69" s="96">
        <v>0.20300000000000001</v>
      </c>
      <c r="J69" s="96">
        <v>0.14599999999999999</v>
      </c>
      <c r="K69" s="96">
        <v>7.4999999999999997E-2</v>
      </c>
      <c r="L69" s="96">
        <v>5.3999999999999999E-2</v>
      </c>
      <c r="M69" s="96">
        <v>3.5000000000000003E-2</v>
      </c>
      <c r="N69" s="96" t="str">
        <f t="shared" si="53"/>
        <v>0.351,0.259,0.203,0.146,0.075,0.054,0.035</v>
      </c>
      <c r="O69" s="96" t="s">
        <v>59</v>
      </c>
      <c r="P69" s="96"/>
      <c r="Q69" s="94">
        <f t="shared" ref="Q69:Q70" si="54">+B69</f>
        <v>84002</v>
      </c>
      <c r="R69" s="95">
        <f t="shared" si="27"/>
        <v>299</v>
      </c>
      <c r="S69" s="96">
        <f t="shared" si="28"/>
        <v>0.14799999999999996</v>
      </c>
      <c r="T69" s="95">
        <f t="shared" si="29"/>
        <v>66</v>
      </c>
      <c r="U69" s="95">
        <f t="shared" si="30"/>
        <v>299</v>
      </c>
      <c r="V69" s="95">
        <f t="shared" si="31"/>
        <v>14102</v>
      </c>
      <c r="W69" s="97">
        <f t="shared" si="32"/>
        <v>0.17899999999999999</v>
      </c>
      <c r="X69" s="138">
        <f t="shared" si="33"/>
        <v>53.521000000000001</v>
      </c>
      <c r="Y69" s="96">
        <f t="shared" si="34"/>
        <v>3626.9845000000009</v>
      </c>
      <c r="Z69" s="96">
        <f t="shared" si="35"/>
        <v>11.459892446292088</v>
      </c>
      <c r="AA69" s="96"/>
      <c r="AB69" s="102">
        <v>0.35</v>
      </c>
      <c r="AC69" s="102">
        <v>0.35</v>
      </c>
      <c r="AD69" s="102">
        <v>0.35</v>
      </c>
      <c r="AE69" s="93" t="s">
        <v>60</v>
      </c>
      <c r="AF69" s="93">
        <f t="shared" ref="AF69:AF71" si="55">ROUNDUP(0.2*(AN69)^0.45*AJ69,2)</f>
        <v>156.14999999999998</v>
      </c>
      <c r="AG69" s="93">
        <f t="shared" ref="AG69:AG71" si="56">ROUNDUP(0.2*(AN69)^0.45*AK69,2)</f>
        <v>190.84</v>
      </c>
      <c r="AH69" s="95" t="str">
        <f t="shared" si="36"/>
        <v>156.15 190.84</v>
      </c>
      <c r="AI69" s="93">
        <v>8</v>
      </c>
      <c r="AJ69" s="98">
        <f t="shared" ref="AJ69:AJ71" si="57">ROUNDUP(0.9*17.6*AI69^0.64,2)</f>
        <v>59.949999999999996</v>
      </c>
      <c r="AK69" s="98">
        <f t="shared" ref="AK69:AK71" si="58">ROUNDUP(1.1*17.6*AI69^0.64,2)</f>
        <v>73.27000000000001</v>
      </c>
      <c r="AL69" s="95" t="str">
        <f t="shared" ref="AL69:AL71" si="59">CONCATENATE(AJ69," ",AK69)</f>
        <v>59.95 73.27</v>
      </c>
      <c r="AM69" s="95">
        <v>100</v>
      </c>
      <c r="AN69" s="95">
        <v>300</v>
      </c>
      <c r="AO69" s="102">
        <v>2391.6999999999998</v>
      </c>
      <c r="AP69" s="102">
        <v>190.7</v>
      </c>
      <c r="AQ69" s="102">
        <v>73.3</v>
      </c>
      <c r="AR69" s="93">
        <v>41</v>
      </c>
      <c r="AS69" s="103">
        <f t="shared" ref="AS69:AS71" si="60">(1-0.238*LN(35))/(1-0.238*LN(AR69))</f>
        <v>1.324157376885162</v>
      </c>
      <c r="AT69" s="98">
        <f t="shared" ref="AT69:AT71" si="61">AS69*AO69</f>
        <v>3166.9871982962418</v>
      </c>
      <c r="AU69" s="98">
        <f t="shared" ref="AU69:AU71" si="62">10.5523*(AP69)^0.624-113.857</f>
        <v>165.58132029342599</v>
      </c>
      <c r="AV69" s="98">
        <f t="shared" ref="AV69:AV70" si="63">3.351*(AQ69)^0.7688-28.9</f>
        <v>62.105232500729862</v>
      </c>
      <c r="AW69" s="296">
        <v>2836.0098629711588</v>
      </c>
      <c r="AX69" s="296">
        <v>164.01963868023958</v>
      </c>
      <c r="AY69" s="296">
        <v>62.009767476248619</v>
      </c>
      <c r="AZ69" s="296"/>
      <c r="BA69" s="296">
        <f t="shared" ref="BA69:BA71" si="64">AZ69*10^6</f>
        <v>0</v>
      </c>
      <c r="BB69" s="296">
        <f t="shared" ref="BB69:BB71" si="65">(1/($BJ$4*10^6/(0.711*10^-4*(1/AW69)^0.854))^(1/3.89))*10^6</f>
        <v>251.80900751627627</v>
      </c>
      <c r="BC69" s="296" t="str">
        <f t="shared" ref="BC69:BC71" si="66">IF(BA69&lt;BB69,"Safe","Unsafe")</f>
        <v>Safe</v>
      </c>
      <c r="BD69" s="296"/>
      <c r="BE69" s="296">
        <f t="shared" ref="BE69:BE71" si="67">BD69*10^6</f>
        <v>0</v>
      </c>
      <c r="BF69" s="296">
        <f t="shared" ref="BF69:BF71" si="68">(1/((($BJ$4*10^6/(1.41*10^-8)))^(1/4.5337)))*10^6</f>
        <v>556.84313883776758</v>
      </c>
      <c r="BG69" s="296" t="str">
        <f t="shared" ref="BG69:BG71" si="69">IF(BE69&lt;BF69,"Safe","Unsafe")</f>
        <v>Safe</v>
      </c>
      <c r="BH69" s="296" t="e">
        <f t="shared" ref="BH69:BH71" si="70">(0.711*10^-4*(1/AZ69)^3.89*(1/AW69)^0.854)/10^6</f>
        <v>#DIV/0!</v>
      </c>
      <c r="BI69" s="296" t="e">
        <f t="shared" ref="BI69:BI71" si="71">(1.41*10^-8*(1/BD69)^4.5337)/10^6</f>
        <v>#DIV/0!</v>
      </c>
      <c r="BJ69" s="394"/>
      <c r="BK69" s="394"/>
      <c r="BL69" s="296"/>
      <c r="BM69" s="296">
        <f t="shared" ref="BM69:BM71" si="72">BL69*10^6</f>
        <v>0</v>
      </c>
      <c r="BN69" s="296">
        <f t="shared" ref="BN69:BN71" si="73">BB69</f>
        <v>251.80900751627627</v>
      </c>
      <c r="BO69" s="296" t="str">
        <f t="shared" ref="BO69:BO71" si="74">IF(BM69&lt;BN69,"Safe","Unsafe")</f>
        <v>Safe</v>
      </c>
      <c r="BP69" s="296"/>
      <c r="BQ69" s="296">
        <f t="shared" ref="BQ69:BQ71" si="75">BP69*10^6</f>
        <v>0</v>
      </c>
      <c r="BR69" s="296">
        <f t="shared" ref="BR69:BR71" si="76">BF69</f>
        <v>556.84313883776758</v>
      </c>
      <c r="BS69" s="296" t="str">
        <f t="shared" ref="BS69:BS71" si="77">IF(BQ69&lt;BR69,"Safe","Unsafe")</f>
        <v>Safe</v>
      </c>
      <c r="BT69" s="296" t="e">
        <f t="shared" ref="BT69:BT71" si="78">(0.711*10^-4*(1/BL69)^3.89*(1/AW69)^0.854)/10^6</f>
        <v>#DIV/0!</v>
      </c>
      <c r="BU69" s="296" t="e">
        <f t="shared" ref="BU69:BU71" si="79">(1.41*10^-8*(1/BP69)^4.5337)/10^6</f>
        <v>#DIV/0!</v>
      </c>
    </row>
    <row r="70" spans="1:74" s="99" customFormat="1" ht="60" customHeight="1" x14ac:dyDescent="0.3">
      <c r="A70" s="93">
        <v>67</v>
      </c>
      <c r="B70" s="100">
        <v>84262</v>
      </c>
      <c r="C70" s="95" t="s">
        <v>12</v>
      </c>
      <c r="D70" s="95" t="s">
        <v>81</v>
      </c>
      <c r="E70" s="95">
        <v>40000</v>
      </c>
      <c r="F70" s="93">
        <v>0.56000000000000005</v>
      </c>
      <c r="G70" s="96">
        <v>0.54700000000000004</v>
      </c>
      <c r="H70" s="96">
        <v>0.36899999999999999</v>
      </c>
      <c r="I70" s="96">
        <v>0.26600000000000001</v>
      </c>
      <c r="J70" s="96">
        <v>0.158</v>
      </c>
      <c r="K70" s="96">
        <v>6.9000000000000006E-2</v>
      </c>
      <c r="L70" s="96">
        <v>4.5999999999999999E-2</v>
      </c>
      <c r="M70" s="96">
        <v>0.184</v>
      </c>
      <c r="N70" s="96" t="str">
        <f t="shared" si="53"/>
        <v>0.547,0.369,0.266,0.158,0.069,0.046,0.184</v>
      </c>
      <c r="O70" s="96" t="s">
        <v>59</v>
      </c>
      <c r="P70" s="96"/>
      <c r="Q70" s="94">
        <f t="shared" si="54"/>
        <v>84262</v>
      </c>
      <c r="R70" s="95">
        <f t="shared" ref="R70:R71" si="80">+Q70-Q69</f>
        <v>260</v>
      </c>
      <c r="S70" s="96">
        <f t="shared" ref="S70:S71" si="81">+G70-I70</f>
        <v>0.28100000000000003</v>
      </c>
      <c r="T70" s="95">
        <f t="shared" ref="T70:T71" si="82">+T69+1</f>
        <v>67</v>
      </c>
      <c r="U70" s="95">
        <f t="shared" ref="U70:U71" si="83">+Q70-Q69</f>
        <v>260</v>
      </c>
      <c r="V70" s="95">
        <f t="shared" ref="V70:V71" si="84">+U70+V69</f>
        <v>14362</v>
      </c>
      <c r="W70" s="97">
        <f t="shared" ref="W70:W71" si="85">(S70+S69)/2</f>
        <v>0.2145</v>
      </c>
      <c r="X70" s="138">
        <f t="shared" ref="X70:X71" si="86">W70*U70</f>
        <v>55.769999999999996</v>
      </c>
      <c r="Y70" s="96">
        <f t="shared" ref="Y70:Y71" si="87">+Y69+X70</f>
        <v>3682.7545000000009</v>
      </c>
      <c r="Z70" s="96">
        <f t="shared" ref="Z70:Z71" si="88">Y70-(($Y$2/$V$2)*V70)</f>
        <v>0.57009965349925551</v>
      </c>
      <c r="AA70" s="96"/>
      <c r="AB70" s="102">
        <v>0.35</v>
      </c>
      <c r="AC70" s="102">
        <v>0.35</v>
      </c>
      <c r="AD70" s="102">
        <v>0.35</v>
      </c>
      <c r="AE70" s="93" t="s">
        <v>60</v>
      </c>
      <c r="AF70" s="93">
        <f t="shared" si="55"/>
        <v>156.14999999999998</v>
      </c>
      <c r="AG70" s="93">
        <f t="shared" si="56"/>
        <v>190.84</v>
      </c>
      <c r="AH70" s="95" t="str">
        <f t="shared" ref="AH70:AH71" si="89">CONCATENATE(AF70," ",AG70)</f>
        <v>156.15 190.84</v>
      </c>
      <c r="AI70" s="93">
        <v>8</v>
      </c>
      <c r="AJ70" s="98">
        <f t="shared" si="57"/>
        <v>59.949999999999996</v>
      </c>
      <c r="AK70" s="98">
        <f t="shared" si="58"/>
        <v>73.27000000000001</v>
      </c>
      <c r="AL70" s="95" t="str">
        <f t="shared" si="59"/>
        <v>59.95 73.27</v>
      </c>
      <c r="AM70" s="95">
        <v>100</v>
      </c>
      <c r="AN70" s="95">
        <v>300</v>
      </c>
      <c r="AO70" s="102">
        <v>2318.6</v>
      </c>
      <c r="AP70" s="102">
        <v>190.4</v>
      </c>
      <c r="AQ70" s="102">
        <v>73.3</v>
      </c>
      <c r="AR70" s="93">
        <v>41</v>
      </c>
      <c r="AS70" s="103">
        <f t="shared" si="60"/>
        <v>1.324157376885162</v>
      </c>
      <c r="AT70" s="98">
        <f t="shared" si="61"/>
        <v>3070.1912940459365</v>
      </c>
      <c r="AU70" s="98">
        <f>10.5523*(AP70)^0.624-113.857</f>
        <v>165.30692943974074</v>
      </c>
      <c r="AV70" s="98">
        <f t="shared" si="63"/>
        <v>62.105232500729862</v>
      </c>
      <c r="AW70" s="296">
        <v>2836.0098629711588</v>
      </c>
      <c r="AX70" s="296">
        <v>164.01963868023958</v>
      </c>
      <c r="AY70" s="296">
        <v>62.009767476248619</v>
      </c>
      <c r="AZ70" s="296"/>
      <c r="BA70" s="296">
        <f t="shared" si="64"/>
        <v>0</v>
      </c>
      <c r="BB70" s="296">
        <f t="shared" si="65"/>
        <v>251.80900751627627</v>
      </c>
      <c r="BC70" s="296" t="str">
        <f t="shared" si="66"/>
        <v>Safe</v>
      </c>
      <c r="BD70" s="296"/>
      <c r="BE70" s="296">
        <f t="shared" si="67"/>
        <v>0</v>
      </c>
      <c r="BF70" s="296">
        <f t="shared" si="68"/>
        <v>556.84313883776758</v>
      </c>
      <c r="BG70" s="296" t="str">
        <f t="shared" si="69"/>
        <v>Safe</v>
      </c>
      <c r="BH70" s="296" t="e">
        <f t="shared" si="70"/>
        <v>#DIV/0!</v>
      </c>
      <c r="BI70" s="296" t="e">
        <f t="shared" si="71"/>
        <v>#DIV/0!</v>
      </c>
      <c r="BJ70" s="394"/>
      <c r="BK70" s="394"/>
      <c r="BL70" s="296"/>
      <c r="BM70" s="296">
        <f t="shared" si="72"/>
        <v>0</v>
      </c>
      <c r="BN70" s="296">
        <f t="shared" si="73"/>
        <v>251.80900751627627</v>
      </c>
      <c r="BO70" s="296" t="str">
        <f t="shared" si="74"/>
        <v>Safe</v>
      </c>
      <c r="BP70" s="296"/>
      <c r="BQ70" s="296">
        <f t="shared" si="75"/>
        <v>0</v>
      </c>
      <c r="BR70" s="296">
        <f t="shared" si="76"/>
        <v>556.84313883776758</v>
      </c>
      <c r="BS70" s="296" t="str">
        <f t="shared" si="77"/>
        <v>Safe</v>
      </c>
      <c r="BT70" s="296" t="e">
        <f t="shared" si="78"/>
        <v>#DIV/0!</v>
      </c>
      <c r="BU70" s="296" t="e">
        <f t="shared" si="79"/>
        <v>#DIV/0!</v>
      </c>
    </row>
    <row r="71" spans="1:74" s="99" customFormat="1" ht="60" customHeight="1" x14ac:dyDescent="0.3">
      <c r="A71" s="93">
        <v>68</v>
      </c>
      <c r="B71" s="100">
        <v>84330</v>
      </c>
      <c r="C71" s="95" t="s">
        <v>84</v>
      </c>
      <c r="D71" s="95" t="s">
        <v>83</v>
      </c>
      <c r="E71" s="95">
        <v>40000</v>
      </c>
      <c r="F71" s="93">
        <v>0.56000000000000005</v>
      </c>
      <c r="G71" s="96">
        <v>0.48399999999999999</v>
      </c>
      <c r="H71" s="96">
        <v>0.35399999999999998</v>
      </c>
      <c r="I71" s="96">
        <v>0.26900000000000002</v>
      </c>
      <c r="J71" s="96">
        <v>0.186</v>
      </c>
      <c r="K71" s="96">
        <v>0.10100000000000001</v>
      </c>
      <c r="L71" s="96">
        <v>7.9000000000000001E-2</v>
      </c>
      <c r="M71" s="96">
        <v>9.0999999999999998E-2</v>
      </c>
      <c r="N71" s="96" t="str">
        <f t="shared" si="53"/>
        <v>0.484,0.354,0.269,0.186,0.101,0.079,0.091</v>
      </c>
      <c r="O71" s="96" t="s">
        <v>59</v>
      </c>
      <c r="P71" s="96"/>
      <c r="Q71" s="94">
        <f>+B71</f>
        <v>84330</v>
      </c>
      <c r="R71" s="95">
        <f t="shared" si="80"/>
        <v>68</v>
      </c>
      <c r="S71" s="96">
        <f t="shared" si="81"/>
        <v>0.21499999999999997</v>
      </c>
      <c r="T71" s="95">
        <f t="shared" si="82"/>
        <v>68</v>
      </c>
      <c r="U71" s="95">
        <f t="shared" si="83"/>
        <v>68</v>
      </c>
      <c r="V71" s="95">
        <f t="shared" si="84"/>
        <v>14430</v>
      </c>
      <c r="W71" s="97">
        <f t="shared" si="85"/>
        <v>0.248</v>
      </c>
      <c r="X71" s="138">
        <f t="shared" si="86"/>
        <v>16.864000000000001</v>
      </c>
      <c r="Y71" s="96">
        <f t="shared" si="87"/>
        <v>3699.6185000000009</v>
      </c>
      <c r="Z71" s="96">
        <f t="shared" si="88"/>
        <v>0</v>
      </c>
      <c r="AA71" s="96"/>
      <c r="AB71" s="102">
        <v>0.35</v>
      </c>
      <c r="AC71" s="102">
        <v>0.35</v>
      </c>
      <c r="AD71" s="102">
        <v>0.35</v>
      </c>
      <c r="AE71" s="93" t="s">
        <v>60</v>
      </c>
      <c r="AF71" s="93">
        <f t="shared" si="55"/>
        <v>156.14999999999998</v>
      </c>
      <c r="AG71" s="93">
        <f t="shared" si="56"/>
        <v>190.84</v>
      </c>
      <c r="AH71" s="95" t="str">
        <f t="shared" si="89"/>
        <v>156.15 190.84</v>
      </c>
      <c r="AI71" s="93">
        <v>8</v>
      </c>
      <c r="AJ71" s="98">
        <f t="shared" si="57"/>
        <v>59.949999999999996</v>
      </c>
      <c r="AK71" s="98">
        <f t="shared" si="58"/>
        <v>73.27000000000001</v>
      </c>
      <c r="AL71" s="95" t="str">
        <f t="shared" si="59"/>
        <v>59.95 73.27</v>
      </c>
      <c r="AM71" s="95">
        <v>100</v>
      </c>
      <c r="AN71" s="95">
        <v>300</v>
      </c>
      <c r="AO71" s="102">
        <v>2393.4</v>
      </c>
      <c r="AP71" s="102">
        <v>190.7</v>
      </c>
      <c r="AQ71" s="102">
        <v>73.3</v>
      </c>
      <c r="AR71" s="93">
        <v>41</v>
      </c>
      <c r="AS71" s="103">
        <f t="shared" si="60"/>
        <v>1.324157376885162</v>
      </c>
      <c r="AT71" s="98">
        <f t="shared" si="61"/>
        <v>3169.238265836947</v>
      </c>
      <c r="AU71" s="98">
        <f t="shared" si="62"/>
        <v>165.58132029342599</v>
      </c>
      <c r="AV71" s="98">
        <f>3.351*(AQ71)^0.7688-28.9</f>
        <v>62.105232500729862</v>
      </c>
      <c r="AW71" s="297">
        <v>2836.0098629711588</v>
      </c>
      <c r="AX71" s="297">
        <v>164.01963868023958</v>
      </c>
      <c r="AY71" s="297">
        <v>62.009767476248619</v>
      </c>
      <c r="AZ71" s="297"/>
      <c r="BA71" s="297">
        <f t="shared" si="64"/>
        <v>0</v>
      </c>
      <c r="BB71" s="297">
        <f t="shared" si="65"/>
        <v>251.80900751627627</v>
      </c>
      <c r="BC71" s="297" t="str">
        <f t="shared" si="66"/>
        <v>Safe</v>
      </c>
      <c r="BD71" s="297"/>
      <c r="BE71" s="297">
        <f t="shared" si="67"/>
        <v>0</v>
      </c>
      <c r="BF71" s="297">
        <f t="shared" si="68"/>
        <v>556.84313883776758</v>
      </c>
      <c r="BG71" s="297" t="str">
        <f t="shared" si="69"/>
        <v>Safe</v>
      </c>
      <c r="BH71" s="297" t="e">
        <f t="shared" si="70"/>
        <v>#DIV/0!</v>
      </c>
      <c r="BI71" s="297" t="e">
        <f t="shared" si="71"/>
        <v>#DIV/0!</v>
      </c>
      <c r="BJ71" s="395"/>
      <c r="BK71" s="395"/>
      <c r="BL71" s="297"/>
      <c r="BM71" s="297">
        <f t="shared" si="72"/>
        <v>0</v>
      </c>
      <c r="BN71" s="297">
        <f t="shared" si="73"/>
        <v>251.80900751627627</v>
      </c>
      <c r="BO71" s="297" t="str">
        <f t="shared" si="74"/>
        <v>Safe</v>
      </c>
      <c r="BP71" s="297"/>
      <c r="BQ71" s="297">
        <f t="shared" si="75"/>
        <v>0</v>
      </c>
      <c r="BR71" s="297">
        <f t="shared" si="76"/>
        <v>556.84313883776758</v>
      </c>
      <c r="BS71" s="297" t="str">
        <f t="shared" si="77"/>
        <v>Safe</v>
      </c>
      <c r="BT71" s="297" t="e">
        <f t="shared" si="78"/>
        <v>#DIV/0!</v>
      </c>
      <c r="BU71" s="297" t="e">
        <f t="shared" si="79"/>
        <v>#DIV/0!</v>
      </c>
    </row>
    <row r="72" spans="1:74" s="42" customFormat="1" ht="55.2" customHeight="1" x14ac:dyDescent="0.3">
      <c r="A72" s="35"/>
      <c r="B72" s="45"/>
      <c r="C72" s="45"/>
      <c r="D72" s="45"/>
      <c r="E72" s="36"/>
      <c r="F72" s="35"/>
      <c r="G72" s="37"/>
      <c r="H72" s="37"/>
      <c r="I72" s="37"/>
      <c r="J72" s="37"/>
      <c r="K72" s="37"/>
      <c r="L72" s="37"/>
      <c r="M72" s="80"/>
      <c r="N72" s="37"/>
      <c r="O72" s="37"/>
      <c r="P72" s="81"/>
      <c r="Q72" s="38"/>
      <c r="R72" s="36"/>
      <c r="S72" s="37"/>
      <c r="T72" s="36"/>
      <c r="U72" s="36"/>
      <c r="V72" s="36"/>
      <c r="W72" s="39"/>
      <c r="X72" s="39"/>
      <c r="Y72" s="37"/>
      <c r="Z72" s="39"/>
      <c r="AA72" s="37"/>
      <c r="AB72" s="44"/>
      <c r="AC72" s="44"/>
      <c r="AD72" s="44"/>
      <c r="AE72" s="35"/>
      <c r="AF72" s="44"/>
      <c r="AG72" s="44"/>
      <c r="AH72" s="45"/>
      <c r="AI72" s="44"/>
      <c r="AJ72" s="47"/>
      <c r="AK72" s="47"/>
      <c r="AL72" s="45"/>
      <c r="AM72" s="36"/>
      <c r="AN72" s="36"/>
      <c r="AO72" s="44"/>
      <c r="AP72" s="44"/>
      <c r="AQ72" s="44"/>
      <c r="AR72" s="35"/>
      <c r="AS72" s="46"/>
      <c r="AT72" s="47"/>
      <c r="AU72" s="47"/>
      <c r="AV72" s="47"/>
      <c r="AW72" s="87"/>
      <c r="AX72" s="87"/>
      <c r="AY72" s="87"/>
      <c r="AZ72" s="87"/>
      <c r="BA72" s="86"/>
      <c r="BB72" s="87"/>
      <c r="BC72" s="87"/>
      <c r="BD72" s="87"/>
      <c r="BE72" s="87"/>
      <c r="BF72" s="87"/>
      <c r="BG72" s="87"/>
      <c r="BH72" s="87"/>
      <c r="BI72" s="87"/>
      <c r="BJ72" s="135"/>
      <c r="BK72" s="136"/>
      <c r="BL72" s="87"/>
      <c r="BM72" s="87"/>
      <c r="BN72" s="87"/>
      <c r="BO72" s="87"/>
      <c r="BP72" s="87"/>
      <c r="BQ72" s="87"/>
      <c r="BR72" s="87"/>
      <c r="BS72" s="87"/>
      <c r="BT72" s="87"/>
      <c r="BU72" s="87"/>
    </row>
    <row r="73" spans="1:74" ht="34.200000000000003" customHeight="1" x14ac:dyDescent="0.3">
      <c r="A73" s="18"/>
      <c r="B73" s="19"/>
      <c r="C73" s="19"/>
      <c r="D73" s="79"/>
      <c r="E73" s="77"/>
      <c r="F73" s="78"/>
      <c r="G73" s="20"/>
      <c r="H73" s="20"/>
      <c r="I73" s="20"/>
      <c r="J73" s="20"/>
      <c r="K73" s="20"/>
      <c r="L73" s="20"/>
      <c r="M73" s="20"/>
      <c r="N73" s="82"/>
      <c r="O73" s="82"/>
      <c r="P73" s="20"/>
      <c r="Q73" s="38"/>
      <c r="R73" s="36"/>
      <c r="S73" s="37"/>
      <c r="T73" s="22"/>
      <c r="U73" s="22"/>
      <c r="V73" s="22">
        <f>SUM(V4:V72)</f>
        <v>505919</v>
      </c>
      <c r="W73" s="23"/>
      <c r="X73" s="23"/>
      <c r="Y73" s="20"/>
      <c r="Z73" s="23"/>
      <c r="AA73" s="20"/>
      <c r="AB73" s="42"/>
      <c r="AC73" s="42"/>
      <c r="AD73" s="42"/>
      <c r="AE73" s="78"/>
      <c r="AF73" s="42"/>
      <c r="AG73" s="42"/>
      <c r="AH73" s="79"/>
      <c r="AI73" s="18"/>
      <c r="AJ73" s="83"/>
      <c r="AK73" s="83"/>
      <c r="AL73" s="79"/>
      <c r="AM73" s="22"/>
      <c r="AN73" s="22"/>
      <c r="AO73" s="18"/>
      <c r="AP73" s="18"/>
      <c r="AQ73" s="18"/>
      <c r="AR73" s="25"/>
      <c r="AS73" s="85"/>
      <c r="AT73" s="83"/>
      <c r="AU73" s="83"/>
      <c r="AV73" s="83"/>
      <c r="AW73" s="17"/>
      <c r="AX73" s="17"/>
      <c r="AY73" s="17"/>
      <c r="AZ73" s="17"/>
      <c r="BA73" s="17"/>
      <c r="BB73" s="29"/>
      <c r="BC73" s="17"/>
      <c r="BD73" s="17"/>
      <c r="BE73" s="17"/>
      <c r="BF73" s="17"/>
      <c r="BG73" s="17"/>
      <c r="BH73" s="17"/>
      <c r="BI73" s="17"/>
      <c r="BJ73" s="24"/>
      <c r="BL73" s="28"/>
      <c r="BM73" s="25"/>
      <c r="BN73" s="24"/>
      <c r="BO73" s="24"/>
      <c r="BP73" s="24"/>
      <c r="BQ73" s="25"/>
      <c r="BR73" s="24"/>
      <c r="BV73" s="255"/>
    </row>
    <row r="74" spans="1:74" ht="34.200000000000003" customHeight="1" x14ac:dyDescent="0.3">
      <c r="A74" s="18"/>
      <c r="B74" s="19"/>
      <c r="C74" s="19"/>
      <c r="D74" s="79"/>
      <c r="E74" s="77"/>
      <c r="F74" s="78"/>
      <c r="G74" s="20"/>
      <c r="H74" s="20"/>
      <c r="I74" s="20"/>
      <c r="J74" s="20"/>
      <c r="K74" s="20"/>
      <c r="L74" s="20"/>
      <c r="M74" s="20"/>
      <c r="N74" s="82"/>
      <c r="O74" s="82"/>
      <c r="P74" s="20"/>
      <c r="Q74" s="38"/>
      <c r="R74" s="36"/>
      <c r="S74" s="37"/>
      <c r="T74" s="22"/>
      <c r="U74" s="22"/>
      <c r="V74" s="22"/>
      <c r="W74" s="23"/>
      <c r="X74" s="23"/>
      <c r="Y74" s="20"/>
      <c r="Z74" s="23"/>
      <c r="AA74" s="20"/>
      <c r="AB74" s="42"/>
      <c r="AC74" s="42"/>
      <c r="AD74" s="42"/>
      <c r="AE74" s="78"/>
      <c r="AF74" s="42"/>
      <c r="AG74" s="42"/>
      <c r="AH74" s="79"/>
      <c r="AI74" s="18"/>
      <c r="AJ74" s="83"/>
      <c r="AK74" s="83"/>
      <c r="AL74" s="79"/>
      <c r="AM74" s="22"/>
      <c r="AN74" s="22"/>
      <c r="AO74" s="18"/>
      <c r="AP74" s="18"/>
      <c r="AQ74" s="18"/>
      <c r="AR74" s="25"/>
      <c r="AS74" s="85"/>
      <c r="AT74" s="83"/>
      <c r="AU74" s="83"/>
      <c r="AV74" s="83"/>
      <c r="AW74" s="17"/>
      <c r="AX74" s="17"/>
      <c r="AY74" s="17"/>
      <c r="AZ74" s="32"/>
      <c r="BA74" s="17"/>
      <c r="BB74" s="29"/>
      <c r="BC74" s="17"/>
      <c r="BD74" s="32"/>
      <c r="BE74" s="17"/>
      <c r="BF74" s="17"/>
      <c r="BG74" s="17"/>
      <c r="BH74" s="17"/>
      <c r="BI74" s="17"/>
      <c r="BJ74" s="24"/>
      <c r="BL74" s="28"/>
      <c r="BM74" s="25"/>
      <c r="BN74" s="24"/>
      <c r="BO74" s="24"/>
      <c r="BP74" s="24"/>
      <c r="BQ74" s="25"/>
      <c r="BR74" s="24"/>
      <c r="BV74" s="255"/>
    </row>
    <row r="75" spans="1:74" ht="34.200000000000003" customHeight="1" x14ac:dyDescent="0.3">
      <c r="A75" s="18"/>
      <c r="B75" s="19"/>
      <c r="C75" s="19"/>
      <c r="D75" s="79"/>
      <c r="E75" s="77"/>
      <c r="F75" s="78"/>
      <c r="G75" s="20"/>
      <c r="H75" s="20"/>
      <c r="I75" s="20"/>
      <c r="J75" s="20"/>
      <c r="K75" s="20"/>
      <c r="L75" s="20"/>
      <c r="M75" s="20"/>
      <c r="N75" s="82"/>
      <c r="O75" s="82"/>
      <c r="P75" s="20"/>
      <c r="Q75" s="38"/>
      <c r="R75" s="36"/>
      <c r="S75" s="37"/>
      <c r="T75" s="22"/>
      <c r="U75" s="22"/>
      <c r="V75" s="22"/>
      <c r="W75" s="23"/>
      <c r="X75" s="23"/>
      <c r="Y75" s="20"/>
      <c r="Z75" s="23"/>
      <c r="AA75" s="20"/>
      <c r="AB75" s="42"/>
      <c r="AC75" s="42"/>
      <c r="AD75" s="42"/>
      <c r="AE75" s="78"/>
      <c r="AF75" s="42"/>
      <c r="AG75" s="42"/>
      <c r="AH75" s="79"/>
      <c r="AI75" s="18"/>
      <c r="AJ75" s="83"/>
      <c r="AK75" s="83"/>
      <c r="AL75" s="79"/>
      <c r="AM75" s="22"/>
      <c r="AN75" s="22"/>
      <c r="AO75" s="18"/>
      <c r="AP75" s="18"/>
      <c r="AQ75" s="18"/>
      <c r="AR75" s="25"/>
      <c r="AS75" s="85"/>
      <c r="AT75" s="83"/>
      <c r="AU75" s="83"/>
      <c r="AV75" s="83"/>
      <c r="AW75" s="17"/>
      <c r="AX75" s="17"/>
      <c r="AY75" s="17"/>
      <c r="AZ75" s="32"/>
      <c r="BA75" s="17"/>
      <c r="BB75" s="29"/>
      <c r="BC75" s="17"/>
      <c r="BD75" s="32"/>
      <c r="BE75" s="17"/>
      <c r="BF75" s="17"/>
      <c r="BG75" s="17"/>
      <c r="BH75" s="17"/>
      <c r="BI75" s="17"/>
      <c r="BJ75" s="24"/>
      <c r="BL75" s="28"/>
      <c r="BM75" s="25"/>
      <c r="BN75" s="24"/>
      <c r="BO75" s="24"/>
      <c r="BP75" s="24"/>
      <c r="BQ75" s="25"/>
      <c r="BR75" s="24"/>
      <c r="BV75" s="255"/>
    </row>
    <row r="76" spans="1:74" x14ac:dyDescent="0.3">
      <c r="D76" s="79"/>
      <c r="E76" s="77"/>
      <c r="F76" s="78"/>
      <c r="N76" s="82"/>
      <c r="O76" s="82"/>
      <c r="Q76" s="38"/>
      <c r="R76" s="36"/>
      <c r="S76" s="37"/>
      <c r="AB76" s="42"/>
      <c r="AC76" s="42"/>
      <c r="AD76" s="42"/>
      <c r="AE76" s="78"/>
      <c r="AF76" s="42"/>
      <c r="AG76" s="42"/>
      <c r="AH76" s="79"/>
      <c r="AJ76" s="83"/>
      <c r="AK76" s="83"/>
      <c r="AL76" s="79"/>
      <c r="AM76" s="22"/>
      <c r="AN76" s="22"/>
      <c r="AR76" s="25"/>
      <c r="AS76" s="85"/>
      <c r="AT76" s="83"/>
      <c r="AU76" s="83"/>
      <c r="AV76" s="83"/>
      <c r="BB76" s="29"/>
      <c r="BF76" s="17"/>
      <c r="BJ76" s="24"/>
      <c r="BV76" s="255"/>
    </row>
    <row r="77" spans="1:74" x14ac:dyDescent="0.3">
      <c r="BV77" s="255"/>
    </row>
  </sheetData>
  <autoFilter ref="D1:D76" xr:uid="{00000000-0009-0000-0000-000019000000}"/>
  <mergeCells count="123">
    <mergeCell ref="BF4:BF17"/>
    <mergeCell ref="BG4:BG17"/>
    <mergeCell ref="BH4:BH17"/>
    <mergeCell ref="BI4:BI17"/>
    <mergeCell ref="BJ4:BJ17"/>
    <mergeCell ref="BV73:BV77"/>
    <mergeCell ref="BR34:BR52"/>
    <mergeCell ref="BS34:BS52"/>
    <mergeCell ref="BT34:BT52"/>
    <mergeCell ref="BU34:BU52"/>
    <mergeCell ref="BO53:BO71"/>
    <mergeCell ref="BP53:BP71"/>
    <mergeCell ref="BQ53:BQ71"/>
    <mergeCell ref="BR53:BR71"/>
    <mergeCell ref="BS53:BS71"/>
    <mergeCell ref="BT53:BT71"/>
    <mergeCell ref="BU53:BU71"/>
    <mergeCell ref="BK4:BK17"/>
    <mergeCell ref="BL4:BL17"/>
    <mergeCell ref="BM4:BM17"/>
    <mergeCell ref="BN4:BN17"/>
    <mergeCell ref="BO4:BO17"/>
    <mergeCell ref="BP4:BP17"/>
    <mergeCell ref="BQ4:BQ17"/>
    <mergeCell ref="AW4:AW17"/>
    <mergeCell ref="AX4:AX17"/>
    <mergeCell ref="AY4:AY17"/>
    <mergeCell ref="AZ4:AZ17"/>
    <mergeCell ref="BA4:BA17"/>
    <mergeCell ref="BB4:BB17"/>
    <mergeCell ref="BC4:BC17"/>
    <mergeCell ref="BD4:BD17"/>
    <mergeCell ref="BE4:BE17"/>
    <mergeCell ref="A1:BU1"/>
    <mergeCell ref="A2:A3"/>
    <mergeCell ref="B2:B3"/>
    <mergeCell ref="C2:C3"/>
    <mergeCell ref="D2:D3"/>
    <mergeCell ref="E2:E3"/>
    <mergeCell ref="F2:F3"/>
    <mergeCell ref="G2:M2"/>
    <mergeCell ref="AB2:AD2"/>
    <mergeCell ref="AE2:AL2"/>
    <mergeCell ref="BA2:BG2"/>
    <mergeCell ref="BH2:BI2"/>
    <mergeCell ref="BJ2:BJ3"/>
    <mergeCell ref="BK2:BK3"/>
    <mergeCell ref="BM2:BS2"/>
    <mergeCell ref="BT2:BU2"/>
    <mergeCell ref="AM2:AN2"/>
    <mergeCell ref="AO2:AQ2"/>
    <mergeCell ref="AR2:AR3"/>
    <mergeCell ref="AS2:AS3"/>
    <mergeCell ref="AT2:AV2"/>
    <mergeCell ref="AW2:AY2"/>
    <mergeCell ref="BR4:BR17"/>
    <mergeCell ref="BS4:BS17"/>
    <mergeCell ref="BT4:BT17"/>
    <mergeCell ref="BU4:BU17"/>
    <mergeCell ref="AW18:AW33"/>
    <mergeCell ref="AX18:AX33"/>
    <mergeCell ref="AY18:AY33"/>
    <mergeCell ref="AZ18:AZ33"/>
    <mergeCell ref="BA18:BA33"/>
    <mergeCell ref="BB18:BB33"/>
    <mergeCell ref="BC18:BC33"/>
    <mergeCell ref="BD18:BD33"/>
    <mergeCell ref="BE18:BE33"/>
    <mergeCell ref="BF18:BF33"/>
    <mergeCell ref="BG18:BG33"/>
    <mergeCell ref="BH18:BH33"/>
    <mergeCell ref="BI18:BI33"/>
    <mergeCell ref="BJ18:BJ33"/>
    <mergeCell ref="BK18:BK33"/>
    <mergeCell ref="BL18:BL33"/>
    <mergeCell ref="BM18:BM33"/>
    <mergeCell ref="BN18:BN33"/>
    <mergeCell ref="BO18:BO33"/>
    <mergeCell ref="BP18:BP33"/>
    <mergeCell ref="BQ18:BQ33"/>
    <mergeCell ref="BR18:BR33"/>
    <mergeCell ref="BS18:BS33"/>
    <mergeCell ref="BT18:BT33"/>
    <mergeCell ref="BU18:BU33"/>
    <mergeCell ref="AW34:AW52"/>
    <mergeCell ref="AX34:AX52"/>
    <mergeCell ref="AY34:AY52"/>
    <mergeCell ref="AZ34:AZ52"/>
    <mergeCell ref="BA34:BA52"/>
    <mergeCell ref="BB34:BB52"/>
    <mergeCell ref="BC34:BC52"/>
    <mergeCell ref="BD34:BD52"/>
    <mergeCell ref="BE34:BE52"/>
    <mergeCell ref="BF34:BF52"/>
    <mergeCell ref="BG34:BG52"/>
    <mergeCell ref="BH34:BH52"/>
    <mergeCell ref="BI34:BI52"/>
    <mergeCell ref="BJ34:BJ52"/>
    <mergeCell ref="BK34:BK52"/>
    <mergeCell ref="BL34:BL52"/>
    <mergeCell ref="BM34:BM52"/>
    <mergeCell ref="BN34:BN52"/>
    <mergeCell ref="BO34:BO52"/>
    <mergeCell ref="BP34:BP52"/>
    <mergeCell ref="BQ34:BQ52"/>
    <mergeCell ref="AW53:AW71"/>
    <mergeCell ref="AX53:AX71"/>
    <mergeCell ref="AY53:AY71"/>
    <mergeCell ref="AZ53:AZ71"/>
    <mergeCell ref="BA53:BA71"/>
    <mergeCell ref="BB53:BB71"/>
    <mergeCell ref="BC53:BC71"/>
    <mergeCell ref="BD53:BD71"/>
    <mergeCell ref="BE53:BE71"/>
    <mergeCell ref="BF53:BF71"/>
    <mergeCell ref="BG53:BG71"/>
    <mergeCell ref="BH53:BH71"/>
    <mergeCell ref="BI53:BI71"/>
    <mergeCell ref="BJ53:BJ71"/>
    <mergeCell ref="BK53:BK71"/>
    <mergeCell ref="BL53:BL71"/>
    <mergeCell ref="BM53:BM71"/>
    <mergeCell ref="BN53:BN71"/>
  </mergeCells>
  <phoneticPr fontId="14" type="noConversion"/>
  <printOptions horizontalCentered="1"/>
  <pageMargins left="0.5" right="0.5" top="0.75" bottom="0.5" header="0.3" footer="0.3"/>
  <pageSetup paperSize="8" scale="19" fitToHeight="100" orientation="landscape" horizontalDpi="1200" verticalDpi="1200" r:id="rId1"/>
  <headerFooter>
    <oddHeader>&amp;C&amp;20 &amp;R&amp;36ANNEXURE 1</oddHead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BW231"/>
  <sheetViews>
    <sheetView view="pageBreakPreview" zoomScale="25" zoomScaleNormal="55" zoomScaleSheetLayoutView="25" workbookViewId="0">
      <pane ySplit="3" topLeftCell="A103" activePane="bottomLeft" state="frozen"/>
      <selection activeCell="CJ105" sqref="CJ105"/>
      <selection pane="bottomLeft" activeCell="CJ105" sqref="CJ105"/>
    </sheetView>
  </sheetViews>
  <sheetFormatPr defaultColWidth="9.109375" defaultRowHeight="61.2" x14ac:dyDescent="0.3"/>
  <cols>
    <col min="1" max="1" width="13.109375" style="15" customWidth="1"/>
    <col min="2" max="2" width="21.44140625" style="16" bestFit="1" customWidth="1"/>
    <col min="3" max="3" width="18.44140625" style="16" customWidth="1"/>
    <col min="4" max="4" width="12.44140625" style="16" customWidth="1"/>
    <col min="5" max="5" width="19.5546875" style="15" customWidth="1"/>
    <col min="6" max="6" width="28.5546875" style="15" bestFit="1" customWidth="1"/>
    <col min="7" max="13" width="14" style="15" customWidth="1"/>
    <col min="14" max="14" width="78.44140625" style="15" hidden="1" customWidth="1"/>
    <col min="15" max="15" width="57.33203125" style="15" hidden="1" customWidth="1"/>
    <col min="16" max="16" width="17.6640625" style="15" hidden="1" customWidth="1"/>
    <col min="17" max="17" width="17.33203125" style="15" hidden="1" customWidth="1"/>
    <col min="18" max="18" width="15.6640625" style="15" hidden="1" customWidth="1"/>
    <col min="19" max="19" width="22.33203125" style="15" hidden="1" customWidth="1"/>
    <col min="20" max="20" width="23.109375" style="15" hidden="1" customWidth="1"/>
    <col min="21" max="21" width="27.33203125" style="15" hidden="1" customWidth="1"/>
    <col min="22" max="22" width="23.6640625" style="15" hidden="1" customWidth="1"/>
    <col min="23" max="23" width="31.5546875" style="15" hidden="1" customWidth="1"/>
    <col min="24" max="24" width="27.33203125" style="15" hidden="1" customWidth="1"/>
    <col min="25" max="25" width="24" style="15" hidden="1" customWidth="1"/>
    <col min="26" max="26" width="14.33203125" style="15" hidden="1" customWidth="1"/>
    <col min="27" max="27" width="32.33203125" style="15" hidden="1" customWidth="1"/>
    <col min="28" max="28" width="22.33203125" style="15" customWidth="1"/>
    <col min="29" max="29" width="17.6640625" style="15" customWidth="1"/>
    <col min="30" max="30" width="19.33203125" style="15" customWidth="1"/>
    <col min="31" max="31" width="21" style="15" customWidth="1"/>
    <col min="32" max="32" width="14" style="15" hidden="1" customWidth="1"/>
    <col min="33" max="33" width="15.6640625" style="15" hidden="1" customWidth="1"/>
    <col min="34" max="34" width="30.33203125" style="15" customWidth="1"/>
    <col min="35" max="35" width="9.44140625" style="15" hidden="1" customWidth="1"/>
    <col min="36" max="37" width="13.88671875" style="15" hidden="1" customWidth="1"/>
    <col min="38" max="38" width="30.6640625" style="15" bestFit="1" customWidth="1"/>
    <col min="39" max="39" width="22.33203125" style="15" customWidth="1"/>
    <col min="40" max="40" width="17.6640625" style="15" customWidth="1"/>
    <col min="41" max="41" width="22.33203125" style="15" hidden="1" customWidth="1"/>
    <col min="42" max="42" width="17.6640625" style="15" hidden="1" customWidth="1"/>
    <col min="43" max="43" width="19.33203125" style="15" hidden="1" customWidth="1"/>
    <col min="44" max="44" width="17.44140625" style="15" hidden="1" customWidth="1"/>
    <col min="45" max="45" width="22.44140625" style="15" hidden="1" customWidth="1"/>
    <col min="46" max="46" width="19.33203125" style="15" hidden="1" customWidth="1"/>
    <col min="47" max="47" width="17.44140625" style="15" hidden="1" customWidth="1"/>
    <col min="48" max="48" width="16.6640625" style="15" hidden="1" customWidth="1"/>
    <col min="49" max="49" width="24.33203125" style="15" hidden="1" customWidth="1"/>
    <col min="50" max="50" width="20.6640625" style="15" hidden="1" customWidth="1"/>
    <col min="51" max="51" width="17.33203125" style="15" hidden="1" customWidth="1"/>
    <col min="52" max="52" width="15.5546875" style="33" hidden="1" customWidth="1"/>
    <col min="53" max="53" width="26.44140625" style="15" hidden="1" customWidth="1"/>
    <col min="54" max="54" width="26" style="4" hidden="1" customWidth="1"/>
    <col min="55" max="55" width="21.88671875" style="4" hidden="1" customWidth="1"/>
    <col min="56" max="56" width="17.109375" style="34" hidden="1" customWidth="1"/>
    <col min="57" max="57" width="30.6640625" style="4" hidden="1" customWidth="1"/>
    <col min="58" max="58" width="27" style="4" hidden="1" customWidth="1"/>
    <col min="59" max="61" width="22.44140625" style="4" hidden="1" customWidth="1"/>
    <col min="62" max="62" width="21.6640625" style="4" hidden="1" customWidth="1"/>
    <col min="63" max="63" width="23.109375" style="91" hidden="1" customWidth="1"/>
    <col min="64" max="64" width="14.44140625" style="4" hidden="1" customWidth="1"/>
    <col min="65" max="65" width="27.6640625" style="4" hidden="1" customWidth="1"/>
    <col min="66" max="66" width="25.44140625" style="4" hidden="1" customWidth="1"/>
    <col min="67" max="67" width="21.88671875" style="4" hidden="1" customWidth="1"/>
    <col min="68" max="68" width="13" style="4" hidden="1" customWidth="1"/>
    <col min="69" max="70" width="27.33203125" style="4" hidden="1" customWidth="1"/>
    <col min="71" max="71" width="21.88671875" style="15" hidden="1" customWidth="1"/>
    <col min="72" max="72" width="22.88671875" style="15" hidden="1" customWidth="1"/>
    <col min="73" max="73" width="24.5546875" style="15" hidden="1" customWidth="1"/>
    <col min="74" max="74" width="9.109375" style="15"/>
    <col min="75" max="75" width="12.109375" style="15" bestFit="1" customWidth="1"/>
    <col min="76" max="16384" width="9.109375" style="15"/>
  </cols>
  <sheetData>
    <row r="1" spans="1:75" s="5" customFormat="1" ht="76.2" customHeight="1" x14ac:dyDescent="0.3">
      <c r="A1" s="386" t="s">
        <v>77</v>
      </c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386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6"/>
      <c r="BI1" s="386"/>
      <c r="BJ1" s="386"/>
      <c r="BK1" s="386"/>
      <c r="BL1" s="386"/>
      <c r="BM1" s="386"/>
      <c r="BN1" s="386"/>
      <c r="BO1" s="386"/>
      <c r="BP1" s="386"/>
      <c r="BQ1" s="386"/>
      <c r="BR1" s="386"/>
      <c r="BS1" s="386"/>
      <c r="BT1" s="386"/>
      <c r="BU1" s="386"/>
    </row>
    <row r="2" spans="1:75" s="121" customFormat="1" ht="88.2" customHeight="1" x14ac:dyDescent="0.3">
      <c r="A2" s="313" t="s">
        <v>14</v>
      </c>
      <c r="B2" s="317" t="s">
        <v>15</v>
      </c>
      <c r="C2" s="317" t="s">
        <v>85</v>
      </c>
      <c r="D2" s="322" t="s">
        <v>62</v>
      </c>
      <c r="E2" s="313" t="s">
        <v>16</v>
      </c>
      <c r="F2" s="313" t="s">
        <v>17</v>
      </c>
      <c r="G2" s="313" t="s">
        <v>18</v>
      </c>
      <c r="H2" s="313"/>
      <c r="I2" s="313"/>
      <c r="J2" s="313"/>
      <c r="K2" s="313"/>
      <c r="L2" s="313"/>
      <c r="M2" s="313"/>
      <c r="N2" s="112"/>
      <c r="O2" s="112"/>
      <c r="P2" s="112"/>
      <c r="Q2" s="112"/>
      <c r="R2" s="112"/>
      <c r="S2" s="112"/>
      <c r="T2" s="112"/>
      <c r="U2" s="118">
        <f>SUM(U4:U226)</f>
        <v>117250</v>
      </c>
      <c r="V2" s="118" t="e">
        <f>#REF!</f>
        <v>#REF!</v>
      </c>
      <c r="W2" s="112"/>
      <c r="X2" s="112"/>
      <c r="Y2" s="119" t="e">
        <f>+#REF!</f>
        <v>#REF!</v>
      </c>
      <c r="Z2" s="112"/>
      <c r="AA2" s="112"/>
      <c r="AB2" s="313" t="s">
        <v>19</v>
      </c>
      <c r="AC2" s="313"/>
      <c r="AD2" s="313"/>
      <c r="AE2" s="313" t="s">
        <v>20</v>
      </c>
      <c r="AF2" s="313"/>
      <c r="AG2" s="313"/>
      <c r="AH2" s="313"/>
      <c r="AI2" s="313"/>
      <c r="AJ2" s="313"/>
      <c r="AK2" s="313"/>
      <c r="AL2" s="313"/>
      <c r="AM2" s="313" t="s">
        <v>21</v>
      </c>
      <c r="AN2" s="313"/>
      <c r="AO2" s="313" t="s">
        <v>22</v>
      </c>
      <c r="AP2" s="313"/>
      <c r="AQ2" s="313"/>
      <c r="AR2" s="313" t="s">
        <v>23</v>
      </c>
      <c r="AS2" s="313" t="s">
        <v>24</v>
      </c>
      <c r="AT2" s="313" t="s">
        <v>25</v>
      </c>
      <c r="AU2" s="313"/>
      <c r="AV2" s="313"/>
      <c r="AW2" s="319" t="s">
        <v>26</v>
      </c>
      <c r="AX2" s="320"/>
      <c r="AY2" s="321"/>
      <c r="AZ2" s="120"/>
      <c r="BA2" s="310" t="s">
        <v>68</v>
      </c>
      <c r="BB2" s="311"/>
      <c r="BC2" s="311"/>
      <c r="BD2" s="311"/>
      <c r="BE2" s="311"/>
      <c r="BF2" s="311"/>
      <c r="BG2" s="312"/>
      <c r="BH2" s="310" t="s">
        <v>70</v>
      </c>
      <c r="BI2" s="312"/>
      <c r="BJ2" s="313" t="s">
        <v>27</v>
      </c>
      <c r="BK2" s="315" t="s">
        <v>28</v>
      </c>
      <c r="BL2" s="112"/>
      <c r="BM2" s="309" t="s">
        <v>29</v>
      </c>
      <c r="BN2" s="309"/>
      <c r="BO2" s="309"/>
      <c r="BP2" s="309"/>
      <c r="BQ2" s="309"/>
      <c r="BR2" s="309"/>
      <c r="BS2" s="309"/>
      <c r="BT2" s="307" t="s">
        <v>71</v>
      </c>
      <c r="BU2" s="308"/>
    </row>
    <row r="3" spans="1:75" s="121" customFormat="1" ht="94.2" customHeight="1" x14ac:dyDescent="0.3">
      <c r="A3" s="387"/>
      <c r="B3" s="398"/>
      <c r="C3" s="398"/>
      <c r="D3" s="317"/>
      <c r="E3" s="387"/>
      <c r="F3" s="387"/>
      <c r="G3" s="114" t="s">
        <v>4</v>
      </c>
      <c r="H3" s="114" t="s">
        <v>5</v>
      </c>
      <c r="I3" s="114" t="s">
        <v>6</v>
      </c>
      <c r="J3" s="114" t="s">
        <v>7</v>
      </c>
      <c r="K3" s="114" t="s">
        <v>8</v>
      </c>
      <c r="L3" s="114" t="s">
        <v>9</v>
      </c>
      <c r="M3" s="114" t="s">
        <v>30</v>
      </c>
      <c r="N3" s="114"/>
      <c r="O3" s="114"/>
      <c r="P3" s="114"/>
      <c r="Q3" s="113" t="s">
        <v>31</v>
      </c>
      <c r="R3" s="113" t="s">
        <v>32</v>
      </c>
      <c r="S3" s="113" t="s">
        <v>87</v>
      </c>
      <c r="T3" s="113" t="s">
        <v>34</v>
      </c>
      <c r="U3" s="113" t="s">
        <v>35</v>
      </c>
      <c r="V3" s="113" t="s">
        <v>36</v>
      </c>
      <c r="W3" s="113" t="s">
        <v>37</v>
      </c>
      <c r="X3" s="113" t="s">
        <v>38</v>
      </c>
      <c r="Y3" s="113" t="s">
        <v>39</v>
      </c>
      <c r="Z3" s="113" t="s">
        <v>40</v>
      </c>
      <c r="AA3" s="114"/>
      <c r="AB3" s="114" t="s">
        <v>41</v>
      </c>
      <c r="AC3" s="114" t="s">
        <v>42</v>
      </c>
      <c r="AD3" s="114" t="s">
        <v>43</v>
      </c>
      <c r="AE3" s="114" t="s">
        <v>41</v>
      </c>
      <c r="AF3" s="114" t="s">
        <v>44</v>
      </c>
      <c r="AG3" s="114" t="s">
        <v>45</v>
      </c>
      <c r="AH3" s="114" t="s">
        <v>42</v>
      </c>
      <c r="AI3" s="114" t="s">
        <v>46</v>
      </c>
      <c r="AJ3" s="114" t="s">
        <v>47</v>
      </c>
      <c r="AK3" s="114" t="s">
        <v>48</v>
      </c>
      <c r="AL3" s="114" t="s">
        <v>43</v>
      </c>
      <c r="AM3" s="114" t="s">
        <v>41</v>
      </c>
      <c r="AN3" s="114" t="s">
        <v>42</v>
      </c>
      <c r="AO3" s="114" t="s">
        <v>41</v>
      </c>
      <c r="AP3" s="114" t="s">
        <v>42</v>
      </c>
      <c r="AQ3" s="114" t="s">
        <v>43</v>
      </c>
      <c r="AR3" s="387"/>
      <c r="AS3" s="387"/>
      <c r="AT3" s="114" t="s">
        <v>49</v>
      </c>
      <c r="AU3" s="114" t="s">
        <v>50</v>
      </c>
      <c r="AV3" s="114" t="s">
        <v>51</v>
      </c>
      <c r="AW3" s="115" t="s">
        <v>41</v>
      </c>
      <c r="AX3" s="115" t="s">
        <v>42</v>
      </c>
      <c r="AY3" s="115" t="s">
        <v>43</v>
      </c>
      <c r="AZ3" s="116"/>
      <c r="BA3" s="117" t="s">
        <v>52</v>
      </c>
      <c r="BB3" s="117" t="s">
        <v>53</v>
      </c>
      <c r="BC3" s="117" t="s">
        <v>54</v>
      </c>
      <c r="BD3" s="116"/>
      <c r="BE3" s="117" t="s">
        <v>74</v>
      </c>
      <c r="BF3" s="117" t="s">
        <v>75</v>
      </c>
      <c r="BG3" s="117" t="s">
        <v>54</v>
      </c>
      <c r="BH3" s="117" t="s">
        <v>72</v>
      </c>
      <c r="BI3" s="117" t="s">
        <v>73</v>
      </c>
      <c r="BJ3" s="314"/>
      <c r="BK3" s="316"/>
      <c r="BL3" s="117"/>
      <c r="BM3" s="117" t="s">
        <v>57</v>
      </c>
      <c r="BN3" s="117" t="s">
        <v>53</v>
      </c>
      <c r="BO3" s="117" t="s">
        <v>54</v>
      </c>
      <c r="BP3" s="117"/>
      <c r="BQ3" s="117" t="s">
        <v>58</v>
      </c>
      <c r="BR3" s="117" t="s">
        <v>56</v>
      </c>
      <c r="BS3" s="117" t="s">
        <v>54</v>
      </c>
      <c r="BT3" s="117" t="s">
        <v>72</v>
      </c>
      <c r="BU3" s="117" t="s">
        <v>73</v>
      </c>
    </row>
    <row r="4" spans="1:75" s="99" customFormat="1" ht="60" customHeight="1" x14ac:dyDescent="0.3">
      <c r="A4" s="93">
        <v>1</v>
      </c>
      <c r="B4" s="94">
        <v>108000</v>
      </c>
      <c r="C4" s="95" t="s">
        <v>12</v>
      </c>
      <c r="D4" s="95" t="s">
        <v>81</v>
      </c>
      <c r="E4" s="95">
        <v>40000</v>
      </c>
      <c r="F4" s="93">
        <v>0.56000000000000005</v>
      </c>
      <c r="G4" s="96">
        <v>0.39600000000000002</v>
      </c>
      <c r="H4" s="96">
        <v>0.30599999999999999</v>
      </c>
      <c r="I4" s="96">
        <v>0.26100000000000001</v>
      </c>
      <c r="J4" s="96">
        <v>0.19800000000000001</v>
      </c>
      <c r="K4" s="96">
        <v>0.11</v>
      </c>
      <c r="L4" s="96">
        <v>0.08</v>
      </c>
      <c r="M4" s="96">
        <v>4.3999999999999997E-2</v>
      </c>
      <c r="N4" s="96" t="str">
        <f t="shared" ref="N4:N67" si="0">CONCATENATE(G4,",",H4,",",I4,",",J4,",",K4,",",L4,",",M4)</f>
        <v>0.396,0.306,0.261,0.198,0.11,0.08,0.044</v>
      </c>
      <c r="O4" s="96" t="s">
        <v>59</v>
      </c>
      <c r="P4" s="96"/>
      <c r="Q4" s="94">
        <f>+B4</f>
        <v>108000</v>
      </c>
      <c r="R4" s="95">
        <v>0</v>
      </c>
      <c r="S4" s="96">
        <f>+G4-I4</f>
        <v>0.13500000000000001</v>
      </c>
      <c r="T4" s="95">
        <v>1</v>
      </c>
      <c r="U4" s="95">
        <v>0</v>
      </c>
      <c r="V4" s="95">
        <f>+U4</f>
        <v>0</v>
      </c>
      <c r="W4" s="97">
        <v>0</v>
      </c>
      <c r="X4" s="97">
        <f>W4*U4</f>
        <v>0</v>
      </c>
      <c r="Y4" s="97">
        <f>+X4</f>
        <v>0</v>
      </c>
      <c r="Z4" s="97" t="e">
        <f t="shared" ref="Z4:Z63" si="1">Y4-(($Y$2/$V$2)*V4)</f>
        <v>#REF!</v>
      </c>
      <c r="AA4" s="96"/>
      <c r="AB4" s="93">
        <v>0.35</v>
      </c>
      <c r="AC4" s="93">
        <v>0.35</v>
      </c>
      <c r="AD4" s="93">
        <v>0.35</v>
      </c>
      <c r="AE4" s="93" t="s">
        <v>60</v>
      </c>
      <c r="AF4" s="93">
        <f>ROUNDUP(0.2*(AN4)^0.45*AJ4,2)</f>
        <v>213.98999999999998</v>
      </c>
      <c r="AG4" s="93">
        <f>ROUNDUP(0.2*(AN4)^0.45*AK4,2)</f>
        <v>261.52</v>
      </c>
      <c r="AH4" s="95" t="str">
        <f>CONCATENATE(AF4," ",AG4)</f>
        <v>213.99 261.52</v>
      </c>
      <c r="AI4" s="93">
        <v>10</v>
      </c>
      <c r="AJ4" s="98">
        <f>ROUNDUP(0.9*17.6*AI4^0.64,2)</f>
        <v>69.150000000000006</v>
      </c>
      <c r="AK4" s="98">
        <f>ROUNDUP(1.1*17.6*AI4^0.64,2)</f>
        <v>84.51</v>
      </c>
      <c r="AL4" s="95" t="str">
        <f>CONCATENATE(AJ4," ",AK4)</f>
        <v>69.15 84.51</v>
      </c>
      <c r="AM4" s="95">
        <v>130</v>
      </c>
      <c r="AN4" s="95">
        <f>245+195</f>
        <v>440</v>
      </c>
      <c r="AO4" s="98">
        <v>2396.8000000000002</v>
      </c>
      <c r="AP4" s="98">
        <v>261</v>
      </c>
      <c r="AQ4" s="98">
        <v>84.5</v>
      </c>
      <c r="AR4" s="93">
        <v>42</v>
      </c>
      <c r="AS4" s="96">
        <f>(1-0.238*LN(35))/(1-0.238*LN(AR4))</f>
        <v>1.3929250288930342</v>
      </c>
      <c r="AT4" s="98">
        <f>AS4*AO4</f>
        <v>3338.5627092508244</v>
      </c>
      <c r="AU4" s="98">
        <f>-0.0003*AP4^2+0.9584*AP4-32.989</f>
        <v>196.71710000000002</v>
      </c>
      <c r="AV4" s="98">
        <f>0.8554*AQ4-8.461</f>
        <v>63.820300000000003</v>
      </c>
      <c r="AW4" s="301">
        <v>1896.2256882309998</v>
      </c>
      <c r="AX4" s="301">
        <v>159.1082567</v>
      </c>
      <c r="AY4" s="301">
        <v>63.820300000000003</v>
      </c>
      <c r="AZ4" s="301">
        <v>2.9829999999999999E-4</v>
      </c>
      <c r="BA4" s="301">
        <f>AZ4*10^6</f>
        <v>298.3</v>
      </c>
      <c r="BB4" s="301">
        <f>(1/($BJ$4*10^6/(0.711*10^-4*(1/AW4)^0.854))^(1/3.89))*10^6</f>
        <v>230.17845053432166</v>
      </c>
      <c r="BC4" s="301" t="str">
        <f>IF(BA4&lt;BB4,"Safe","Unsafe")</f>
        <v>Unsafe</v>
      </c>
      <c r="BD4" s="301">
        <v>4.1419999999999998E-4</v>
      </c>
      <c r="BE4" s="301">
        <f>BD4*10^6</f>
        <v>414.2</v>
      </c>
      <c r="BF4" s="301">
        <f>(1/((($BJ$4*10^6/(1.41*10^-8)))^(1/4.5337)))*10^6</f>
        <v>477.89729000779016</v>
      </c>
      <c r="BG4" s="301" t="str">
        <f>IF(BE4&lt;BF4,"Safe","Unsafe")</f>
        <v>Safe</v>
      </c>
      <c r="BH4" s="301">
        <f>(0.711*10^-4*(1/AZ4)^3.89*(1/AW4)^0.854)/10^6</f>
        <v>5.8364714200732335</v>
      </c>
      <c r="BI4" s="301">
        <f>(1.41*10^-8*(1/BD4)^4.5337)/10^6</f>
        <v>30.60368385740956</v>
      </c>
      <c r="BJ4" s="301">
        <v>16</v>
      </c>
      <c r="BK4" s="326">
        <v>40</v>
      </c>
      <c r="BL4" s="301">
        <v>2.207E-4</v>
      </c>
      <c r="BM4" s="301">
        <f>BL4*10^6</f>
        <v>220.7</v>
      </c>
      <c r="BN4" s="301">
        <f>BB4</f>
        <v>230.17845053432166</v>
      </c>
      <c r="BO4" s="301" t="str">
        <f>IF(BM4&lt;BN4,"Safe","Unsafe")</f>
        <v>Safe</v>
      </c>
      <c r="BP4" s="301">
        <v>3.2049999999999998E-4</v>
      </c>
      <c r="BQ4" s="301">
        <f>BP4*10^6</f>
        <v>320.5</v>
      </c>
      <c r="BR4" s="301">
        <f>BF4</f>
        <v>477.89729000779016</v>
      </c>
      <c r="BS4" s="301" t="str">
        <f>IF(BQ4&lt;BR4,"Safe","Unsafe")</f>
        <v>Safe</v>
      </c>
      <c r="BT4" s="301">
        <f>(0.711*10^-4*(1/BL4)^3.89*(1/AW4)^0.854)/10^6</f>
        <v>18.843451005519768</v>
      </c>
      <c r="BU4" s="301">
        <f>(1.41*10^-8*(1/BP4)^4.5337)/10^6</f>
        <v>97.891854397377188</v>
      </c>
    </row>
    <row r="5" spans="1:75" s="99" customFormat="1" ht="60" customHeight="1" x14ac:dyDescent="0.3">
      <c r="A5" s="93">
        <v>2</v>
      </c>
      <c r="B5" s="94">
        <v>108000</v>
      </c>
      <c r="C5" s="95" t="s">
        <v>12</v>
      </c>
      <c r="D5" s="95" t="s">
        <v>83</v>
      </c>
      <c r="E5" s="95">
        <v>40000</v>
      </c>
      <c r="F5" s="93">
        <v>0.56000000000000005</v>
      </c>
      <c r="G5" s="96">
        <v>0.27700000000000002</v>
      </c>
      <c r="H5" s="96">
        <v>0.20699999999999999</v>
      </c>
      <c r="I5" s="96">
        <v>0.17399999999999999</v>
      </c>
      <c r="J5" s="96">
        <v>0.13300000000000001</v>
      </c>
      <c r="K5" s="96">
        <v>8.1000000000000003E-2</v>
      </c>
      <c r="L5" s="96">
        <v>6.0999999999999999E-2</v>
      </c>
      <c r="M5" s="96">
        <v>3.5000000000000003E-2</v>
      </c>
      <c r="N5" s="96" t="str">
        <f t="shared" si="0"/>
        <v>0.277,0.207,0.174,0.133,0.081,0.061,0.035</v>
      </c>
      <c r="O5" s="96" t="s">
        <v>59</v>
      </c>
      <c r="P5" s="96"/>
      <c r="Q5" s="94">
        <f t="shared" ref="Q5:Q68" si="2">+B5</f>
        <v>108000</v>
      </c>
      <c r="R5" s="95">
        <f>+Q5-Q4</f>
        <v>0</v>
      </c>
      <c r="S5" s="96">
        <f t="shared" ref="S5:S68" si="3">+G5-I5</f>
        <v>0.10300000000000004</v>
      </c>
      <c r="T5" s="95">
        <f>+T4+1</f>
        <v>2</v>
      </c>
      <c r="U5" s="95">
        <f>+Q5-Q4</f>
        <v>0</v>
      </c>
      <c r="V5" s="95">
        <f>+U5+V4</f>
        <v>0</v>
      </c>
      <c r="W5" s="97">
        <f>(S5+S4)/2</f>
        <v>0.11900000000000002</v>
      </c>
      <c r="X5" s="97">
        <f t="shared" ref="X5:X63" si="4">W5*U5</f>
        <v>0</v>
      </c>
      <c r="Y5" s="96">
        <f>+Y4+X5</f>
        <v>0</v>
      </c>
      <c r="Z5" s="97" t="e">
        <f t="shared" si="1"/>
        <v>#REF!</v>
      </c>
      <c r="AA5" s="96"/>
      <c r="AB5" s="93">
        <v>0.35</v>
      </c>
      <c r="AC5" s="93">
        <v>0.35</v>
      </c>
      <c r="AD5" s="93">
        <v>0.35</v>
      </c>
      <c r="AE5" s="93" t="s">
        <v>60</v>
      </c>
      <c r="AF5" s="93">
        <f t="shared" ref="AF5:AF68" si="5">ROUNDUP(0.2*(AN5)^0.45*AJ5,2)</f>
        <v>213.98999999999998</v>
      </c>
      <c r="AG5" s="93">
        <f t="shared" ref="AG5:AG68" si="6">ROUNDUP(0.2*(AN5)^0.45*AK5,2)</f>
        <v>261.52</v>
      </c>
      <c r="AH5" s="95" t="str">
        <f t="shared" ref="AH5:AH68" si="7">CONCATENATE(AF5," ",AG5)</f>
        <v>213.99 261.52</v>
      </c>
      <c r="AI5" s="93">
        <v>10</v>
      </c>
      <c r="AJ5" s="98">
        <f t="shared" ref="AJ5:AJ68" si="8">ROUNDUP(0.9*17.6*AI5^0.64,2)</f>
        <v>69.150000000000006</v>
      </c>
      <c r="AK5" s="98">
        <f t="shared" ref="AK5:AK68" si="9">ROUNDUP(1.1*17.6*AI5^0.64,2)</f>
        <v>84.51</v>
      </c>
      <c r="AL5" s="95" t="str">
        <f t="shared" ref="AL5:AL68" si="10">CONCATENATE(AJ5," ",AK5)</f>
        <v>69.15 84.51</v>
      </c>
      <c r="AM5" s="95">
        <v>130</v>
      </c>
      <c r="AN5" s="95">
        <f t="shared" ref="AN5:AN68" si="11">245+195</f>
        <v>440</v>
      </c>
      <c r="AO5" s="98">
        <v>2398.4</v>
      </c>
      <c r="AP5" s="98">
        <v>260</v>
      </c>
      <c r="AQ5" s="98">
        <v>84.5</v>
      </c>
      <c r="AR5" s="93">
        <v>34</v>
      </c>
      <c r="AS5" s="96">
        <f t="shared" ref="AS5:AS68" si="12">(1-0.238*LN(35))/(1-0.238*LN(AR5))</f>
        <v>0.95707585954009289</v>
      </c>
      <c r="AT5" s="98">
        <f t="shared" ref="AT5:AT41" si="13">AS5*AO5</f>
        <v>2295.4507415209587</v>
      </c>
      <c r="AU5" s="98">
        <f t="shared" ref="AU5:AU41" si="14">-0.0003*AP5^2+0.9584*AP5-32.989</f>
        <v>195.91499999999999</v>
      </c>
      <c r="AV5" s="98">
        <f t="shared" ref="AV5:AV41" si="15">0.8554*AQ5-8.461</f>
        <v>63.820300000000003</v>
      </c>
      <c r="AW5" s="302"/>
      <c r="AX5" s="302"/>
      <c r="AY5" s="302"/>
      <c r="AZ5" s="302"/>
      <c r="BA5" s="302"/>
      <c r="BB5" s="302"/>
      <c r="BC5" s="302"/>
      <c r="BD5" s="302"/>
      <c r="BE5" s="302"/>
      <c r="BF5" s="302"/>
      <c r="BG5" s="302"/>
      <c r="BH5" s="302"/>
      <c r="BI5" s="302"/>
      <c r="BJ5" s="302"/>
      <c r="BK5" s="327"/>
      <c r="BL5" s="302"/>
      <c r="BM5" s="302"/>
      <c r="BN5" s="302"/>
      <c r="BO5" s="302"/>
      <c r="BP5" s="302"/>
      <c r="BQ5" s="302"/>
      <c r="BR5" s="302"/>
      <c r="BS5" s="302"/>
      <c r="BT5" s="302"/>
      <c r="BU5" s="302"/>
    </row>
    <row r="6" spans="1:75" s="99" customFormat="1" ht="60" customHeight="1" x14ac:dyDescent="0.3">
      <c r="A6" s="93">
        <v>3</v>
      </c>
      <c r="B6" s="94">
        <v>108315</v>
      </c>
      <c r="C6" s="95" t="s">
        <v>12</v>
      </c>
      <c r="D6" s="95" t="s">
        <v>83</v>
      </c>
      <c r="E6" s="95">
        <v>40000</v>
      </c>
      <c r="F6" s="93">
        <v>0.56000000000000005</v>
      </c>
      <c r="G6" s="96">
        <v>0.23400000000000001</v>
      </c>
      <c r="H6" s="96">
        <v>0.192</v>
      </c>
      <c r="I6" s="96">
        <v>0.16700000000000001</v>
      </c>
      <c r="J6" s="96">
        <v>0.13200000000000001</v>
      </c>
      <c r="K6" s="96">
        <v>8.6999999999999994E-2</v>
      </c>
      <c r="L6" s="96">
        <v>6.9000000000000006E-2</v>
      </c>
      <c r="M6" s="96">
        <v>4.7E-2</v>
      </c>
      <c r="N6" s="96" t="str">
        <f t="shared" si="0"/>
        <v>0.234,0.192,0.167,0.132,0.087,0.069,0.047</v>
      </c>
      <c r="O6" s="96" t="s">
        <v>59</v>
      </c>
      <c r="P6" s="96"/>
      <c r="Q6" s="94">
        <f t="shared" si="2"/>
        <v>108315</v>
      </c>
      <c r="R6" s="95">
        <f>+Q6-Q5</f>
        <v>315</v>
      </c>
      <c r="S6" s="96">
        <f t="shared" si="3"/>
        <v>6.7000000000000004E-2</v>
      </c>
      <c r="T6" s="95">
        <f t="shared" ref="T6:T63" si="16">+T5+1</f>
        <v>3</v>
      </c>
      <c r="U6" s="95">
        <f t="shared" ref="U6:U63" si="17">+Q6-Q5</f>
        <v>315</v>
      </c>
      <c r="V6" s="95">
        <f t="shared" ref="V6:V63" si="18">+U6+V5</f>
        <v>315</v>
      </c>
      <c r="W6" s="97">
        <f t="shared" ref="W6:W63" si="19">(S6+S5)/2</f>
        <v>8.500000000000002E-2</v>
      </c>
      <c r="X6" s="97">
        <f t="shared" si="4"/>
        <v>26.775000000000006</v>
      </c>
      <c r="Y6" s="96">
        <f t="shared" ref="Y6:Y63" si="20">+Y5+X6</f>
        <v>26.775000000000006</v>
      </c>
      <c r="Z6" s="97" t="e">
        <f t="shared" si="1"/>
        <v>#REF!</v>
      </c>
      <c r="AA6" s="96"/>
      <c r="AB6" s="93">
        <v>0.35</v>
      </c>
      <c r="AC6" s="93">
        <v>0.35</v>
      </c>
      <c r="AD6" s="93">
        <v>0.35</v>
      </c>
      <c r="AE6" s="93" t="s">
        <v>60</v>
      </c>
      <c r="AF6" s="93">
        <f t="shared" si="5"/>
        <v>213.98999999999998</v>
      </c>
      <c r="AG6" s="93">
        <f t="shared" si="6"/>
        <v>261.52</v>
      </c>
      <c r="AH6" s="95" t="str">
        <f t="shared" si="7"/>
        <v>213.99 261.52</v>
      </c>
      <c r="AI6" s="93">
        <v>10</v>
      </c>
      <c r="AJ6" s="98">
        <f t="shared" si="8"/>
        <v>69.150000000000006</v>
      </c>
      <c r="AK6" s="98">
        <f t="shared" si="9"/>
        <v>84.51</v>
      </c>
      <c r="AL6" s="95" t="str">
        <f t="shared" si="10"/>
        <v>69.15 84.51</v>
      </c>
      <c r="AM6" s="95">
        <v>130</v>
      </c>
      <c r="AN6" s="95">
        <f t="shared" si="11"/>
        <v>440</v>
      </c>
      <c r="AO6" s="98">
        <v>2377.4</v>
      </c>
      <c r="AP6" s="98">
        <v>260.89999999999998</v>
      </c>
      <c r="AQ6" s="98">
        <v>84.5</v>
      </c>
      <c r="AR6" s="93">
        <v>34</v>
      </c>
      <c r="AS6" s="96">
        <f t="shared" si="12"/>
        <v>0.95707585954009289</v>
      </c>
      <c r="AT6" s="98">
        <f t="shared" si="13"/>
        <v>2275.3521484706171</v>
      </c>
      <c r="AU6" s="98">
        <f t="shared" si="14"/>
        <v>196.63691700000001</v>
      </c>
      <c r="AV6" s="98">
        <f t="shared" si="15"/>
        <v>63.820300000000003</v>
      </c>
      <c r="AW6" s="302"/>
      <c r="AX6" s="302"/>
      <c r="AY6" s="302"/>
      <c r="AZ6" s="302"/>
      <c r="BA6" s="302"/>
      <c r="BB6" s="302"/>
      <c r="BC6" s="302"/>
      <c r="BD6" s="302"/>
      <c r="BE6" s="302"/>
      <c r="BF6" s="302"/>
      <c r="BG6" s="302"/>
      <c r="BH6" s="302"/>
      <c r="BI6" s="302"/>
      <c r="BJ6" s="302"/>
      <c r="BK6" s="327"/>
      <c r="BL6" s="302"/>
      <c r="BM6" s="302"/>
      <c r="BN6" s="302"/>
      <c r="BO6" s="302"/>
      <c r="BP6" s="302"/>
      <c r="BQ6" s="302"/>
      <c r="BR6" s="302"/>
      <c r="BS6" s="302"/>
      <c r="BT6" s="302"/>
      <c r="BU6" s="302"/>
    </row>
    <row r="7" spans="1:75" s="99" customFormat="1" ht="60" customHeight="1" x14ac:dyDescent="0.3">
      <c r="A7" s="93">
        <v>4</v>
      </c>
      <c r="B7" s="94">
        <v>108503</v>
      </c>
      <c r="C7" s="95" t="s">
        <v>12</v>
      </c>
      <c r="D7" s="95" t="s">
        <v>81</v>
      </c>
      <c r="E7" s="95">
        <v>40000</v>
      </c>
      <c r="F7" s="93">
        <v>0.56000000000000005</v>
      </c>
      <c r="G7" s="96">
        <v>0.46700000000000003</v>
      </c>
      <c r="H7" s="96">
        <v>0.36399999999999999</v>
      </c>
      <c r="I7" s="96">
        <v>0.30299999999999999</v>
      </c>
      <c r="J7" s="96">
        <v>0.21</v>
      </c>
      <c r="K7" s="96">
        <v>0.109</v>
      </c>
      <c r="L7" s="96">
        <v>7.9000000000000001E-2</v>
      </c>
      <c r="M7" s="96">
        <v>0.05</v>
      </c>
      <c r="N7" s="96" t="str">
        <f t="shared" si="0"/>
        <v>0.467,0.364,0.303,0.21,0.109,0.079,0.05</v>
      </c>
      <c r="O7" s="96" t="s">
        <v>59</v>
      </c>
      <c r="P7" s="96"/>
      <c r="Q7" s="94">
        <f t="shared" si="2"/>
        <v>108503</v>
      </c>
      <c r="R7" s="95">
        <f t="shared" ref="R7:R70" si="21">+Q7-Q6</f>
        <v>188</v>
      </c>
      <c r="S7" s="96">
        <f t="shared" si="3"/>
        <v>0.16400000000000003</v>
      </c>
      <c r="T7" s="95">
        <f t="shared" si="16"/>
        <v>4</v>
      </c>
      <c r="U7" s="95">
        <f t="shared" si="17"/>
        <v>188</v>
      </c>
      <c r="V7" s="95">
        <f t="shared" si="18"/>
        <v>503</v>
      </c>
      <c r="W7" s="97">
        <f t="shared" si="19"/>
        <v>0.11550000000000002</v>
      </c>
      <c r="X7" s="97">
        <f t="shared" si="4"/>
        <v>21.714000000000002</v>
      </c>
      <c r="Y7" s="96">
        <f t="shared" si="20"/>
        <v>48.489000000000004</v>
      </c>
      <c r="Z7" s="97" t="e">
        <f t="shared" si="1"/>
        <v>#REF!</v>
      </c>
      <c r="AA7" s="96"/>
      <c r="AB7" s="93">
        <v>0.35</v>
      </c>
      <c r="AC7" s="93">
        <v>0.35</v>
      </c>
      <c r="AD7" s="93">
        <v>0.35</v>
      </c>
      <c r="AE7" s="93" t="s">
        <v>60</v>
      </c>
      <c r="AF7" s="93">
        <f t="shared" si="5"/>
        <v>213.98999999999998</v>
      </c>
      <c r="AG7" s="93">
        <f t="shared" si="6"/>
        <v>261.52</v>
      </c>
      <c r="AH7" s="95" t="str">
        <f t="shared" si="7"/>
        <v>213.99 261.52</v>
      </c>
      <c r="AI7" s="93">
        <v>10</v>
      </c>
      <c r="AJ7" s="98">
        <f t="shared" si="8"/>
        <v>69.150000000000006</v>
      </c>
      <c r="AK7" s="98">
        <f t="shared" si="9"/>
        <v>84.51</v>
      </c>
      <c r="AL7" s="95" t="str">
        <f t="shared" si="10"/>
        <v>69.15 84.51</v>
      </c>
      <c r="AM7" s="95">
        <v>130</v>
      </c>
      <c r="AN7" s="95">
        <f t="shared" si="11"/>
        <v>440</v>
      </c>
      <c r="AO7" s="98">
        <v>2398.4</v>
      </c>
      <c r="AP7" s="93">
        <v>260.5</v>
      </c>
      <c r="AQ7" s="93">
        <v>84.5</v>
      </c>
      <c r="AR7" s="93">
        <v>42</v>
      </c>
      <c r="AS7" s="96">
        <f t="shared" si="12"/>
        <v>1.3929250288930342</v>
      </c>
      <c r="AT7" s="98">
        <f t="shared" si="13"/>
        <v>3340.7913892970532</v>
      </c>
      <c r="AU7" s="98">
        <f t="shared" si="14"/>
        <v>196.31612500000003</v>
      </c>
      <c r="AV7" s="98">
        <f t="shared" si="15"/>
        <v>63.820300000000003</v>
      </c>
      <c r="AW7" s="302"/>
      <c r="AX7" s="302"/>
      <c r="AY7" s="302"/>
      <c r="AZ7" s="302"/>
      <c r="BA7" s="302"/>
      <c r="BB7" s="302"/>
      <c r="BC7" s="302"/>
      <c r="BD7" s="302"/>
      <c r="BE7" s="302"/>
      <c r="BF7" s="302"/>
      <c r="BG7" s="302"/>
      <c r="BH7" s="302"/>
      <c r="BI7" s="302"/>
      <c r="BJ7" s="302"/>
      <c r="BK7" s="327"/>
      <c r="BL7" s="302"/>
      <c r="BM7" s="302"/>
      <c r="BN7" s="302"/>
      <c r="BO7" s="302"/>
      <c r="BP7" s="302"/>
      <c r="BQ7" s="302"/>
      <c r="BR7" s="302"/>
      <c r="BS7" s="302"/>
      <c r="BT7" s="302"/>
      <c r="BU7" s="302"/>
    </row>
    <row r="8" spans="1:75" s="99" customFormat="1" ht="60" customHeight="1" x14ac:dyDescent="0.3">
      <c r="A8" s="93">
        <v>5</v>
      </c>
      <c r="B8" s="94">
        <v>108507</v>
      </c>
      <c r="C8" s="95" t="s">
        <v>12</v>
      </c>
      <c r="D8" s="95" t="s">
        <v>83</v>
      </c>
      <c r="E8" s="95">
        <v>40000</v>
      </c>
      <c r="F8" s="93">
        <v>0.56000000000000005</v>
      </c>
      <c r="G8" s="96">
        <v>0.38200000000000001</v>
      </c>
      <c r="H8" s="96">
        <v>0.30399999999999999</v>
      </c>
      <c r="I8" s="96">
        <v>0.254</v>
      </c>
      <c r="J8" s="96">
        <v>0.17499999999999999</v>
      </c>
      <c r="K8" s="96">
        <v>0.09</v>
      </c>
      <c r="L8" s="96">
        <v>6.3E-2</v>
      </c>
      <c r="M8" s="96">
        <v>3.9E-2</v>
      </c>
      <c r="N8" s="96" t="str">
        <f t="shared" si="0"/>
        <v>0.382,0.304,0.254,0.175,0.09,0.063,0.039</v>
      </c>
      <c r="O8" s="96" t="s">
        <v>59</v>
      </c>
      <c r="P8" s="96"/>
      <c r="Q8" s="94">
        <f t="shared" si="2"/>
        <v>108507</v>
      </c>
      <c r="R8" s="95">
        <f t="shared" si="21"/>
        <v>4</v>
      </c>
      <c r="S8" s="96">
        <f t="shared" si="3"/>
        <v>0.128</v>
      </c>
      <c r="T8" s="95">
        <f t="shared" si="16"/>
        <v>5</v>
      </c>
      <c r="U8" s="95">
        <f t="shared" si="17"/>
        <v>4</v>
      </c>
      <c r="V8" s="95">
        <f t="shared" si="18"/>
        <v>507</v>
      </c>
      <c r="W8" s="97">
        <f t="shared" si="19"/>
        <v>0.14600000000000002</v>
      </c>
      <c r="X8" s="97">
        <f t="shared" si="4"/>
        <v>0.58400000000000007</v>
      </c>
      <c r="Y8" s="96">
        <f t="shared" si="20"/>
        <v>49.073000000000008</v>
      </c>
      <c r="Z8" s="97" t="e">
        <f t="shared" si="1"/>
        <v>#REF!</v>
      </c>
      <c r="AA8" s="96"/>
      <c r="AB8" s="93">
        <v>0.35</v>
      </c>
      <c r="AC8" s="93">
        <v>0.35</v>
      </c>
      <c r="AD8" s="93">
        <v>0.35</v>
      </c>
      <c r="AE8" s="93" t="s">
        <v>60</v>
      </c>
      <c r="AF8" s="93">
        <f t="shared" si="5"/>
        <v>213.98999999999998</v>
      </c>
      <c r="AG8" s="93">
        <f t="shared" si="6"/>
        <v>261.52</v>
      </c>
      <c r="AH8" s="95" t="str">
        <f t="shared" si="7"/>
        <v>213.99 261.52</v>
      </c>
      <c r="AI8" s="93">
        <v>10</v>
      </c>
      <c r="AJ8" s="98">
        <f t="shared" si="8"/>
        <v>69.150000000000006</v>
      </c>
      <c r="AK8" s="98">
        <f t="shared" si="9"/>
        <v>84.51</v>
      </c>
      <c r="AL8" s="95" t="str">
        <f t="shared" si="10"/>
        <v>69.15 84.51</v>
      </c>
      <c r="AM8" s="95">
        <v>130</v>
      </c>
      <c r="AN8" s="95">
        <f t="shared" si="11"/>
        <v>440</v>
      </c>
      <c r="AO8" s="98">
        <v>2382.3000000000002</v>
      </c>
      <c r="AP8" s="93">
        <v>260.7</v>
      </c>
      <c r="AQ8" s="93">
        <v>84.5</v>
      </c>
      <c r="AR8" s="93">
        <v>34</v>
      </c>
      <c r="AS8" s="96">
        <f t="shared" si="12"/>
        <v>0.95707585954009289</v>
      </c>
      <c r="AT8" s="98">
        <f t="shared" si="13"/>
        <v>2280.0418201823636</v>
      </c>
      <c r="AU8" s="98">
        <f t="shared" si="14"/>
        <v>196.47653300000002</v>
      </c>
      <c r="AV8" s="98">
        <f t="shared" si="15"/>
        <v>63.820300000000003</v>
      </c>
      <c r="AW8" s="302"/>
      <c r="AX8" s="302"/>
      <c r="AY8" s="302"/>
      <c r="AZ8" s="302"/>
      <c r="BA8" s="302"/>
      <c r="BB8" s="302"/>
      <c r="BC8" s="302"/>
      <c r="BD8" s="302"/>
      <c r="BE8" s="302"/>
      <c r="BF8" s="302"/>
      <c r="BG8" s="302"/>
      <c r="BH8" s="302"/>
      <c r="BI8" s="302"/>
      <c r="BJ8" s="302"/>
      <c r="BK8" s="327"/>
      <c r="BL8" s="302"/>
      <c r="BM8" s="302"/>
      <c r="BN8" s="302"/>
      <c r="BO8" s="302"/>
      <c r="BP8" s="302"/>
      <c r="BQ8" s="302"/>
      <c r="BR8" s="302"/>
      <c r="BS8" s="302"/>
      <c r="BT8" s="302"/>
      <c r="BU8" s="302"/>
    </row>
    <row r="9" spans="1:75" s="99" customFormat="1" ht="60" customHeight="1" x14ac:dyDescent="0.3">
      <c r="A9" s="93">
        <v>6</v>
      </c>
      <c r="B9" s="94">
        <v>108753</v>
      </c>
      <c r="C9" s="95" t="s">
        <v>12</v>
      </c>
      <c r="D9" s="95" t="s">
        <v>83</v>
      </c>
      <c r="E9" s="95">
        <v>40000</v>
      </c>
      <c r="F9" s="93">
        <v>0.56000000000000005</v>
      </c>
      <c r="G9" s="96">
        <v>0.435</v>
      </c>
      <c r="H9" s="96">
        <v>0.33400000000000002</v>
      </c>
      <c r="I9" s="96">
        <v>0.27100000000000002</v>
      </c>
      <c r="J9" s="96">
        <v>0.19700000000000001</v>
      </c>
      <c r="K9" s="96">
        <v>0.10100000000000001</v>
      </c>
      <c r="L9" s="96">
        <v>6.9000000000000006E-2</v>
      </c>
      <c r="M9" s="96">
        <v>3.9E-2</v>
      </c>
      <c r="N9" s="96" t="str">
        <f t="shared" si="0"/>
        <v>0.435,0.334,0.271,0.197,0.101,0.069,0.039</v>
      </c>
      <c r="O9" s="96" t="s">
        <v>59</v>
      </c>
      <c r="P9" s="96"/>
      <c r="Q9" s="94">
        <f t="shared" si="2"/>
        <v>108753</v>
      </c>
      <c r="R9" s="95">
        <f t="shared" si="21"/>
        <v>246</v>
      </c>
      <c r="S9" s="96">
        <f t="shared" si="3"/>
        <v>0.16399999999999998</v>
      </c>
      <c r="T9" s="95">
        <f t="shared" si="16"/>
        <v>6</v>
      </c>
      <c r="U9" s="95">
        <f t="shared" si="17"/>
        <v>246</v>
      </c>
      <c r="V9" s="95">
        <f t="shared" si="18"/>
        <v>753</v>
      </c>
      <c r="W9" s="97">
        <f t="shared" si="19"/>
        <v>0.14599999999999999</v>
      </c>
      <c r="X9" s="97">
        <f t="shared" si="4"/>
        <v>35.915999999999997</v>
      </c>
      <c r="Y9" s="96">
        <f t="shared" si="20"/>
        <v>84.989000000000004</v>
      </c>
      <c r="Z9" s="97" t="e">
        <f t="shared" si="1"/>
        <v>#REF!</v>
      </c>
      <c r="AA9" s="96"/>
      <c r="AB9" s="93">
        <v>0.35</v>
      </c>
      <c r="AC9" s="93">
        <v>0.35</v>
      </c>
      <c r="AD9" s="93">
        <v>0.35</v>
      </c>
      <c r="AE9" s="93" t="s">
        <v>60</v>
      </c>
      <c r="AF9" s="93">
        <f t="shared" si="5"/>
        <v>213.98999999999998</v>
      </c>
      <c r="AG9" s="93">
        <f t="shared" si="6"/>
        <v>261.52</v>
      </c>
      <c r="AH9" s="95" t="str">
        <f t="shared" si="7"/>
        <v>213.99 261.52</v>
      </c>
      <c r="AI9" s="93">
        <v>10</v>
      </c>
      <c r="AJ9" s="98">
        <f t="shared" si="8"/>
        <v>69.150000000000006</v>
      </c>
      <c r="AK9" s="98">
        <f t="shared" si="9"/>
        <v>84.51</v>
      </c>
      <c r="AL9" s="95" t="str">
        <f t="shared" si="10"/>
        <v>69.15 84.51</v>
      </c>
      <c r="AM9" s="95">
        <v>130</v>
      </c>
      <c r="AN9" s="95">
        <f t="shared" si="11"/>
        <v>440</v>
      </c>
      <c r="AO9" s="98">
        <v>2322.6</v>
      </c>
      <c r="AP9" s="93">
        <v>261.3</v>
      </c>
      <c r="AQ9" s="93">
        <v>84.5</v>
      </c>
      <c r="AR9" s="93">
        <v>34</v>
      </c>
      <c r="AS9" s="96">
        <f t="shared" si="12"/>
        <v>0.95707585954009289</v>
      </c>
      <c r="AT9" s="98">
        <f t="shared" si="13"/>
        <v>2222.9043913678197</v>
      </c>
      <c r="AU9" s="98">
        <f t="shared" si="14"/>
        <v>196.95761300000001</v>
      </c>
      <c r="AV9" s="98">
        <f t="shared" si="15"/>
        <v>63.820300000000003</v>
      </c>
      <c r="AW9" s="302"/>
      <c r="AX9" s="302"/>
      <c r="AY9" s="302"/>
      <c r="AZ9" s="302"/>
      <c r="BA9" s="302"/>
      <c r="BB9" s="302"/>
      <c r="BC9" s="302"/>
      <c r="BD9" s="302"/>
      <c r="BE9" s="302"/>
      <c r="BF9" s="302"/>
      <c r="BG9" s="302"/>
      <c r="BH9" s="302"/>
      <c r="BI9" s="302"/>
      <c r="BJ9" s="302"/>
      <c r="BK9" s="327"/>
      <c r="BL9" s="302"/>
      <c r="BM9" s="302"/>
      <c r="BN9" s="302"/>
      <c r="BO9" s="302"/>
      <c r="BP9" s="302"/>
      <c r="BQ9" s="302"/>
      <c r="BR9" s="302"/>
      <c r="BS9" s="302"/>
      <c r="BT9" s="302"/>
      <c r="BU9" s="302"/>
    </row>
    <row r="10" spans="1:75" s="99" customFormat="1" ht="60" customHeight="1" x14ac:dyDescent="0.3">
      <c r="A10" s="93">
        <v>7</v>
      </c>
      <c r="B10" s="94">
        <v>108985</v>
      </c>
      <c r="C10" s="95" t="s">
        <v>12</v>
      </c>
      <c r="D10" s="95" t="s">
        <v>83</v>
      </c>
      <c r="E10" s="95">
        <v>40000</v>
      </c>
      <c r="F10" s="93">
        <v>0.56000000000000005</v>
      </c>
      <c r="G10" s="96">
        <v>0.52600000000000002</v>
      </c>
      <c r="H10" s="96">
        <v>0.41</v>
      </c>
      <c r="I10" s="96">
        <v>0.33900000000000002</v>
      </c>
      <c r="J10" s="96">
        <v>0.247</v>
      </c>
      <c r="K10" s="96">
        <v>0.13200000000000001</v>
      </c>
      <c r="L10" s="96">
        <v>9.6000000000000002E-2</v>
      </c>
      <c r="M10" s="96">
        <v>5.2999999999999999E-2</v>
      </c>
      <c r="N10" s="96" t="str">
        <f t="shared" si="0"/>
        <v>0.526,0.41,0.339,0.247,0.132,0.096,0.053</v>
      </c>
      <c r="O10" s="96" t="s">
        <v>59</v>
      </c>
      <c r="P10" s="96"/>
      <c r="Q10" s="94">
        <f t="shared" si="2"/>
        <v>108985</v>
      </c>
      <c r="R10" s="95">
        <f t="shared" si="21"/>
        <v>232</v>
      </c>
      <c r="S10" s="96">
        <f t="shared" si="3"/>
        <v>0.187</v>
      </c>
      <c r="T10" s="95">
        <f t="shared" si="16"/>
        <v>7</v>
      </c>
      <c r="U10" s="95">
        <f t="shared" si="17"/>
        <v>232</v>
      </c>
      <c r="V10" s="95">
        <f t="shared" si="18"/>
        <v>985</v>
      </c>
      <c r="W10" s="97">
        <f t="shared" si="19"/>
        <v>0.17549999999999999</v>
      </c>
      <c r="X10" s="97">
        <f t="shared" si="4"/>
        <v>40.715999999999994</v>
      </c>
      <c r="Y10" s="96">
        <f t="shared" si="20"/>
        <v>125.705</v>
      </c>
      <c r="Z10" s="97" t="e">
        <f t="shared" si="1"/>
        <v>#REF!</v>
      </c>
      <c r="AA10" s="96"/>
      <c r="AB10" s="93">
        <v>0.35</v>
      </c>
      <c r="AC10" s="93">
        <v>0.35</v>
      </c>
      <c r="AD10" s="93">
        <v>0.35</v>
      </c>
      <c r="AE10" s="93" t="s">
        <v>60</v>
      </c>
      <c r="AF10" s="93">
        <f t="shared" si="5"/>
        <v>213.98999999999998</v>
      </c>
      <c r="AG10" s="93">
        <f t="shared" si="6"/>
        <v>261.52</v>
      </c>
      <c r="AH10" s="95" t="str">
        <f t="shared" si="7"/>
        <v>213.99 261.52</v>
      </c>
      <c r="AI10" s="93">
        <v>10</v>
      </c>
      <c r="AJ10" s="98">
        <f t="shared" si="8"/>
        <v>69.150000000000006</v>
      </c>
      <c r="AK10" s="98">
        <f t="shared" si="9"/>
        <v>84.51</v>
      </c>
      <c r="AL10" s="95" t="str">
        <f t="shared" si="10"/>
        <v>69.15 84.51</v>
      </c>
      <c r="AM10" s="95">
        <v>130</v>
      </c>
      <c r="AN10" s="95">
        <f t="shared" si="11"/>
        <v>440</v>
      </c>
      <c r="AO10" s="98">
        <v>2032.3</v>
      </c>
      <c r="AP10" s="98">
        <v>225</v>
      </c>
      <c r="AQ10" s="98">
        <v>84.5</v>
      </c>
      <c r="AR10" s="93">
        <v>34</v>
      </c>
      <c r="AS10" s="96">
        <f t="shared" si="12"/>
        <v>0.95707585954009289</v>
      </c>
      <c r="AT10" s="98">
        <f t="shared" si="13"/>
        <v>1945.0652693433308</v>
      </c>
      <c r="AU10" s="98">
        <f t="shared" si="14"/>
        <v>167.46350000000001</v>
      </c>
      <c r="AV10" s="98">
        <f t="shared" si="15"/>
        <v>63.820300000000003</v>
      </c>
      <c r="AW10" s="302"/>
      <c r="AX10" s="302"/>
      <c r="AY10" s="302"/>
      <c r="AZ10" s="302"/>
      <c r="BA10" s="302"/>
      <c r="BB10" s="302"/>
      <c r="BC10" s="302"/>
      <c r="BD10" s="302"/>
      <c r="BE10" s="302"/>
      <c r="BF10" s="302"/>
      <c r="BG10" s="302"/>
      <c r="BH10" s="302"/>
      <c r="BI10" s="302"/>
      <c r="BJ10" s="302"/>
      <c r="BK10" s="327"/>
      <c r="BL10" s="302"/>
      <c r="BM10" s="302"/>
      <c r="BN10" s="302"/>
      <c r="BO10" s="302"/>
      <c r="BP10" s="302"/>
      <c r="BQ10" s="302"/>
      <c r="BR10" s="302"/>
      <c r="BS10" s="302"/>
      <c r="BT10" s="302"/>
      <c r="BU10" s="302"/>
      <c r="BW10" s="99">
        <f>180+440</f>
        <v>620</v>
      </c>
    </row>
    <row r="11" spans="1:75" s="99" customFormat="1" ht="60" customHeight="1" x14ac:dyDescent="0.3">
      <c r="A11" s="93">
        <v>8</v>
      </c>
      <c r="B11" s="94">
        <v>108999</v>
      </c>
      <c r="C11" s="95" t="s">
        <v>12</v>
      </c>
      <c r="D11" s="95" t="s">
        <v>81</v>
      </c>
      <c r="E11" s="95">
        <v>40000</v>
      </c>
      <c r="F11" s="93">
        <v>0.56000000000000005</v>
      </c>
      <c r="G11" s="96">
        <v>0.64800000000000002</v>
      </c>
      <c r="H11" s="96">
        <v>0.50600000000000001</v>
      </c>
      <c r="I11" s="96">
        <v>0.42299999999999999</v>
      </c>
      <c r="J11" s="96">
        <v>0.307</v>
      </c>
      <c r="K11" s="96">
        <v>0.155</v>
      </c>
      <c r="L11" s="96">
        <v>0.107</v>
      </c>
      <c r="M11" s="96">
        <v>0.06</v>
      </c>
      <c r="N11" s="96" t="str">
        <f t="shared" si="0"/>
        <v>0.648,0.506,0.423,0.307,0.155,0.107,0.06</v>
      </c>
      <c r="O11" s="96" t="s">
        <v>59</v>
      </c>
      <c r="P11" s="96"/>
      <c r="Q11" s="94">
        <f t="shared" si="2"/>
        <v>108999</v>
      </c>
      <c r="R11" s="95">
        <f t="shared" si="21"/>
        <v>14</v>
      </c>
      <c r="S11" s="96">
        <f t="shared" si="3"/>
        <v>0.22500000000000003</v>
      </c>
      <c r="T11" s="95">
        <f t="shared" si="16"/>
        <v>8</v>
      </c>
      <c r="U11" s="95">
        <f t="shared" si="17"/>
        <v>14</v>
      </c>
      <c r="V11" s="95">
        <f t="shared" si="18"/>
        <v>999</v>
      </c>
      <c r="W11" s="97">
        <f t="shared" si="19"/>
        <v>0.20600000000000002</v>
      </c>
      <c r="X11" s="97">
        <f t="shared" si="4"/>
        <v>2.8840000000000003</v>
      </c>
      <c r="Y11" s="96">
        <f t="shared" si="20"/>
        <v>128.589</v>
      </c>
      <c r="Z11" s="97" t="e">
        <f t="shared" si="1"/>
        <v>#REF!</v>
      </c>
      <c r="AA11" s="96"/>
      <c r="AB11" s="93">
        <v>0.35</v>
      </c>
      <c r="AC11" s="93">
        <v>0.35</v>
      </c>
      <c r="AD11" s="93">
        <v>0.35</v>
      </c>
      <c r="AE11" s="93" t="s">
        <v>60</v>
      </c>
      <c r="AF11" s="93">
        <f t="shared" si="5"/>
        <v>213.98999999999998</v>
      </c>
      <c r="AG11" s="93">
        <f t="shared" si="6"/>
        <v>261.52</v>
      </c>
      <c r="AH11" s="95" t="str">
        <f t="shared" si="7"/>
        <v>213.99 261.52</v>
      </c>
      <c r="AI11" s="93">
        <v>10</v>
      </c>
      <c r="AJ11" s="98">
        <f t="shared" si="8"/>
        <v>69.150000000000006</v>
      </c>
      <c r="AK11" s="98">
        <f t="shared" si="9"/>
        <v>84.51</v>
      </c>
      <c r="AL11" s="95" t="str">
        <f t="shared" si="10"/>
        <v>69.15 84.51</v>
      </c>
      <c r="AM11" s="95">
        <v>130</v>
      </c>
      <c r="AN11" s="95">
        <f t="shared" si="11"/>
        <v>440</v>
      </c>
      <c r="AO11" s="98">
        <v>1000</v>
      </c>
      <c r="AP11" s="98">
        <v>214.5</v>
      </c>
      <c r="AQ11" s="98">
        <v>84.5</v>
      </c>
      <c r="AR11" s="93">
        <v>42</v>
      </c>
      <c r="AS11" s="96">
        <f t="shared" si="12"/>
        <v>1.3929250288930342</v>
      </c>
      <c r="AT11" s="98">
        <f t="shared" si="13"/>
        <v>1392.9250288930341</v>
      </c>
      <c r="AU11" s="98">
        <f t="shared" si="14"/>
        <v>158.78472500000001</v>
      </c>
      <c r="AV11" s="98">
        <f t="shared" si="15"/>
        <v>63.820300000000003</v>
      </c>
      <c r="AW11" s="302"/>
      <c r="AX11" s="302"/>
      <c r="AY11" s="302"/>
      <c r="AZ11" s="302"/>
      <c r="BA11" s="302"/>
      <c r="BB11" s="302"/>
      <c r="BC11" s="302"/>
      <c r="BD11" s="302"/>
      <c r="BE11" s="302"/>
      <c r="BF11" s="302"/>
      <c r="BG11" s="302"/>
      <c r="BH11" s="302"/>
      <c r="BI11" s="302"/>
      <c r="BJ11" s="302"/>
      <c r="BK11" s="327"/>
      <c r="BL11" s="302"/>
      <c r="BM11" s="302"/>
      <c r="BN11" s="302"/>
      <c r="BO11" s="302"/>
      <c r="BP11" s="302"/>
      <c r="BQ11" s="302"/>
      <c r="BR11" s="302"/>
      <c r="BS11" s="302"/>
      <c r="BT11" s="302"/>
      <c r="BU11" s="302"/>
    </row>
    <row r="12" spans="1:75" s="99" customFormat="1" ht="60" customHeight="1" x14ac:dyDescent="0.3">
      <c r="A12" s="93">
        <v>9</v>
      </c>
      <c r="B12" s="94">
        <v>109251</v>
      </c>
      <c r="C12" s="95" t="s">
        <v>12</v>
      </c>
      <c r="D12" s="95" t="s">
        <v>83</v>
      </c>
      <c r="E12" s="95">
        <v>40000</v>
      </c>
      <c r="F12" s="93">
        <v>0.56000000000000005</v>
      </c>
      <c r="G12" s="96">
        <v>0.34599999999999997</v>
      </c>
      <c r="H12" s="96">
        <v>0.28699999999999998</v>
      </c>
      <c r="I12" s="96">
        <v>0.25</v>
      </c>
      <c r="J12" s="96">
        <v>0.19400000000000001</v>
      </c>
      <c r="K12" s="96">
        <v>0.11600000000000001</v>
      </c>
      <c r="L12" s="96">
        <v>8.5000000000000006E-2</v>
      </c>
      <c r="M12" s="96">
        <v>4.5999999999999999E-2</v>
      </c>
      <c r="N12" s="96" t="str">
        <f t="shared" si="0"/>
        <v>0.346,0.287,0.25,0.194,0.116,0.085,0.046</v>
      </c>
      <c r="O12" s="96" t="s">
        <v>59</v>
      </c>
      <c r="P12" s="96"/>
      <c r="Q12" s="94">
        <f t="shared" si="2"/>
        <v>109251</v>
      </c>
      <c r="R12" s="95">
        <f t="shared" si="21"/>
        <v>252</v>
      </c>
      <c r="S12" s="96">
        <f t="shared" si="3"/>
        <v>9.5999999999999974E-2</v>
      </c>
      <c r="T12" s="95">
        <f t="shared" si="16"/>
        <v>9</v>
      </c>
      <c r="U12" s="95">
        <f t="shared" si="17"/>
        <v>252</v>
      </c>
      <c r="V12" s="95">
        <f t="shared" si="18"/>
        <v>1251</v>
      </c>
      <c r="W12" s="97">
        <f t="shared" si="19"/>
        <v>0.1605</v>
      </c>
      <c r="X12" s="97">
        <f t="shared" si="4"/>
        <v>40.445999999999998</v>
      </c>
      <c r="Y12" s="96">
        <f t="shared" si="20"/>
        <v>169.035</v>
      </c>
      <c r="Z12" s="97" t="e">
        <f t="shared" si="1"/>
        <v>#REF!</v>
      </c>
      <c r="AA12" s="96"/>
      <c r="AB12" s="93">
        <v>0.35</v>
      </c>
      <c r="AC12" s="93">
        <v>0.35</v>
      </c>
      <c r="AD12" s="93">
        <v>0.35</v>
      </c>
      <c r="AE12" s="93" t="s">
        <v>60</v>
      </c>
      <c r="AF12" s="93">
        <f t="shared" si="5"/>
        <v>213.98999999999998</v>
      </c>
      <c r="AG12" s="93">
        <f t="shared" si="6"/>
        <v>261.52</v>
      </c>
      <c r="AH12" s="95" t="str">
        <f t="shared" si="7"/>
        <v>213.99 261.52</v>
      </c>
      <c r="AI12" s="93">
        <v>10</v>
      </c>
      <c r="AJ12" s="98">
        <f t="shared" si="8"/>
        <v>69.150000000000006</v>
      </c>
      <c r="AK12" s="98">
        <f t="shared" si="9"/>
        <v>84.51</v>
      </c>
      <c r="AL12" s="95" t="str">
        <f t="shared" si="10"/>
        <v>69.15 84.51</v>
      </c>
      <c r="AM12" s="95">
        <v>130</v>
      </c>
      <c r="AN12" s="95">
        <f t="shared" si="11"/>
        <v>440</v>
      </c>
      <c r="AO12" s="98">
        <v>2379</v>
      </c>
      <c r="AP12" s="98">
        <v>260.60000000000002</v>
      </c>
      <c r="AQ12" s="98">
        <v>84.5</v>
      </c>
      <c r="AR12" s="93">
        <v>34</v>
      </c>
      <c r="AS12" s="96">
        <f t="shared" si="12"/>
        <v>0.95707585954009289</v>
      </c>
      <c r="AT12" s="98">
        <f t="shared" si="13"/>
        <v>2276.8834698458809</v>
      </c>
      <c r="AU12" s="98">
        <f t="shared" si="14"/>
        <v>196.39633200000003</v>
      </c>
      <c r="AV12" s="98">
        <f t="shared" si="15"/>
        <v>63.820300000000003</v>
      </c>
      <c r="AW12" s="302"/>
      <c r="AX12" s="302"/>
      <c r="AY12" s="302"/>
      <c r="AZ12" s="302"/>
      <c r="BA12" s="302"/>
      <c r="BB12" s="302"/>
      <c r="BC12" s="302"/>
      <c r="BD12" s="302"/>
      <c r="BE12" s="302"/>
      <c r="BF12" s="302"/>
      <c r="BG12" s="302"/>
      <c r="BH12" s="302"/>
      <c r="BI12" s="302"/>
      <c r="BJ12" s="302"/>
      <c r="BK12" s="327"/>
      <c r="BL12" s="302"/>
      <c r="BM12" s="302"/>
      <c r="BN12" s="302"/>
      <c r="BO12" s="302"/>
      <c r="BP12" s="302"/>
      <c r="BQ12" s="302"/>
      <c r="BR12" s="302"/>
      <c r="BS12" s="302"/>
      <c r="BT12" s="302"/>
      <c r="BU12" s="302"/>
    </row>
    <row r="13" spans="1:75" s="99" customFormat="1" ht="60" customHeight="1" x14ac:dyDescent="0.3">
      <c r="A13" s="93">
        <v>10</v>
      </c>
      <c r="B13" s="94">
        <v>109507</v>
      </c>
      <c r="C13" s="95" t="s">
        <v>12</v>
      </c>
      <c r="D13" s="95" t="s">
        <v>83</v>
      </c>
      <c r="E13" s="95">
        <v>40000</v>
      </c>
      <c r="F13" s="93">
        <v>0.56000000000000005</v>
      </c>
      <c r="G13" s="96">
        <v>0.44700000000000001</v>
      </c>
      <c r="H13" s="96">
        <v>0.36299999999999999</v>
      </c>
      <c r="I13" s="96">
        <v>0.309</v>
      </c>
      <c r="J13" s="96">
        <v>0.23100000000000001</v>
      </c>
      <c r="K13" s="96">
        <v>0.123</v>
      </c>
      <c r="L13" s="96">
        <v>8.1000000000000003E-2</v>
      </c>
      <c r="M13" s="96">
        <v>4.3000000000000003E-2</v>
      </c>
      <c r="N13" s="96" t="str">
        <f t="shared" si="0"/>
        <v>0.447,0.363,0.309,0.231,0.123,0.081,0.043</v>
      </c>
      <c r="O13" s="96" t="s">
        <v>59</v>
      </c>
      <c r="P13" s="96"/>
      <c r="Q13" s="94">
        <f t="shared" si="2"/>
        <v>109507</v>
      </c>
      <c r="R13" s="95">
        <f t="shared" si="21"/>
        <v>256</v>
      </c>
      <c r="S13" s="96">
        <f t="shared" si="3"/>
        <v>0.13800000000000001</v>
      </c>
      <c r="T13" s="95">
        <f t="shared" si="16"/>
        <v>10</v>
      </c>
      <c r="U13" s="95">
        <f t="shared" si="17"/>
        <v>256</v>
      </c>
      <c r="V13" s="95">
        <f t="shared" si="18"/>
        <v>1507</v>
      </c>
      <c r="W13" s="97">
        <f t="shared" si="19"/>
        <v>0.11699999999999999</v>
      </c>
      <c r="X13" s="97">
        <f t="shared" si="4"/>
        <v>29.951999999999998</v>
      </c>
      <c r="Y13" s="96">
        <f t="shared" si="20"/>
        <v>198.98699999999999</v>
      </c>
      <c r="Z13" s="97" t="e">
        <f t="shared" si="1"/>
        <v>#REF!</v>
      </c>
      <c r="AA13" s="96"/>
      <c r="AB13" s="93">
        <v>0.35</v>
      </c>
      <c r="AC13" s="93">
        <v>0.35</v>
      </c>
      <c r="AD13" s="93">
        <v>0.35</v>
      </c>
      <c r="AE13" s="93" t="s">
        <v>60</v>
      </c>
      <c r="AF13" s="93">
        <f t="shared" si="5"/>
        <v>213.98999999999998</v>
      </c>
      <c r="AG13" s="93">
        <f t="shared" si="6"/>
        <v>261.52</v>
      </c>
      <c r="AH13" s="95" t="str">
        <f t="shared" si="7"/>
        <v>213.99 261.52</v>
      </c>
      <c r="AI13" s="93">
        <v>10</v>
      </c>
      <c r="AJ13" s="98">
        <f t="shared" si="8"/>
        <v>69.150000000000006</v>
      </c>
      <c r="AK13" s="98">
        <f t="shared" si="9"/>
        <v>84.51</v>
      </c>
      <c r="AL13" s="95" t="str">
        <f t="shared" si="10"/>
        <v>69.15 84.51</v>
      </c>
      <c r="AM13" s="95">
        <v>130</v>
      </c>
      <c r="AN13" s="95">
        <f t="shared" si="11"/>
        <v>440</v>
      </c>
      <c r="AO13" s="98">
        <v>2391.9</v>
      </c>
      <c r="AP13" s="98">
        <v>260.5</v>
      </c>
      <c r="AQ13" s="98">
        <v>84.5</v>
      </c>
      <c r="AR13" s="93">
        <v>34</v>
      </c>
      <c r="AS13" s="96">
        <f t="shared" si="12"/>
        <v>0.95707585954009289</v>
      </c>
      <c r="AT13" s="98">
        <f t="shared" si="13"/>
        <v>2289.2297484339483</v>
      </c>
      <c r="AU13" s="98">
        <f t="shared" si="14"/>
        <v>196.31612500000003</v>
      </c>
      <c r="AV13" s="98">
        <f t="shared" si="15"/>
        <v>63.820300000000003</v>
      </c>
      <c r="AW13" s="302"/>
      <c r="AX13" s="302"/>
      <c r="AY13" s="302"/>
      <c r="AZ13" s="302"/>
      <c r="BA13" s="302"/>
      <c r="BB13" s="302"/>
      <c r="BC13" s="302"/>
      <c r="BD13" s="302"/>
      <c r="BE13" s="302"/>
      <c r="BF13" s="302"/>
      <c r="BG13" s="302"/>
      <c r="BH13" s="302"/>
      <c r="BI13" s="302"/>
      <c r="BJ13" s="302"/>
      <c r="BK13" s="327"/>
      <c r="BL13" s="302"/>
      <c r="BM13" s="302"/>
      <c r="BN13" s="302"/>
      <c r="BO13" s="302"/>
      <c r="BP13" s="302"/>
      <c r="BQ13" s="302"/>
      <c r="BR13" s="302"/>
      <c r="BS13" s="302"/>
      <c r="BT13" s="302"/>
      <c r="BU13" s="302"/>
    </row>
    <row r="14" spans="1:75" s="99" customFormat="1" ht="60" customHeight="1" x14ac:dyDescent="0.3">
      <c r="A14" s="93">
        <v>11</v>
      </c>
      <c r="B14" s="94">
        <v>109521</v>
      </c>
      <c r="C14" s="95" t="s">
        <v>12</v>
      </c>
      <c r="D14" s="95" t="s">
        <v>81</v>
      </c>
      <c r="E14" s="95">
        <v>40000</v>
      </c>
      <c r="F14" s="93">
        <v>0.56000000000000005</v>
      </c>
      <c r="G14" s="96">
        <v>0.38600000000000001</v>
      </c>
      <c r="H14" s="96">
        <v>0.318</v>
      </c>
      <c r="I14" s="96">
        <v>0.27</v>
      </c>
      <c r="J14" s="96">
        <v>0.2</v>
      </c>
      <c r="K14" s="96">
        <v>0.105</v>
      </c>
      <c r="L14" s="96">
        <v>7.1999999999999995E-2</v>
      </c>
      <c r="M14" s="96">
        <v>0.04</v>
      </c>
      <c r="N14" s="96" t="str">
        <f t="shared" si="0"/>
        <v>0.386,0.318,0.27,0.2,0.105,0.072,0.04</v>
      </c>
      <c r="O14" s="96" t="s">
        <v>59</v>
      </c>
      <c r="P14" s="96"/>
      <c r="Q14" s="94">
        <f t="shared" si="2"/>
        <v>109521</v>
      </c>
      <c r="R14" s="95">
        <f t="shared" si="21"/>
        <v>14</v>
      </c>
      <c r="S14" s="96">
        <f t="shared" si="3"/>
        <v>0.11599999999999999</v>
      </c>
      <c r="T14" s="95">
        <f t="shared" si="16"/>
        <v>11</v>
      </c>
      <c r="U14" s="95">
        <f t="shared" si="17"/>
        <v>14</v>
      </c>
      <c r="V14" s="95">
        <f t="shared" si="18"/>
        <v>1521</v>
      </c>
      <c r="W14" s="97">
        <f t="shared" si="19"/>
        <v>0.127</v>
      </c>
      <c r="X14" s="97">
        <f t="shared" si="4"/>
        <v>1.778</v>
      </c>
      <c r="Y14" s="96">
        <f t="shared" si="20"/>
        <v>200.76499999999999</v>
      </c>
      <c r="Z14" s="97" t="e">
        <f t="shared" si="1"/>
        <v>#REF!</v>
      </c>
      <c r="AA14" s="96"/>
      <c r="AB14" s="93">
        <v>0.35</v>
      </c>
      <c r="AC14" s="93">
        <v>0.35</v>
      </c>
      <c r="AD14" s="93">
        <v>0.35</v>
      </c>
      <c r="AE14" s="93" t="s">
        <v>60</v>
      </c>
      <c r="AF14" s="93">
        <f t="shared" si="5"/>
        <v>213.98999999999998</v>
      </c>
      <c r="AG14" s="93">
        <f t="shared" si="6"/>
        <v>261.52</v>
      </c>
      <c r="AH14" s="95" t="str">
        <f t="shared" si="7"/>
        <v>213.99 261.52</v>
      </c>
      <c r="AI14" s="93">
        <v>10</v>
      </c>
      <c r="AJ14" s="98">
        <f t="shared" si="8"/>
        <v>69.150000000000006</v>
      </c>
      <c r="AK14" s="98">
        <f t="shared" si="9"/>
        <v>84.51</v>
      </c>
      <c r="AL14" s="95" t="str">
        <f t="shared" si="10"/>
        <v>69.15 84.51</v>
      </c>
      <c r="AM14" s="95">
        <v>130</v>
      </c>
      <c r="AN14" s="95">
        <f t="shared" si="11"/>
        <v>440</v>
      </c>
      <c r="AO14" s="98">
        <v>2398.4</v>
      </c>
      <c r="AP14" s="93">
        <v>257.8</v>
      </c>
      <c r="AQ14" s="93">
        <v>84.5</v>
      </c>
      <c r="AR14" s="93">
        <v>42</v>
      </c>
      <c r="AS14" s="96">
        <f t="shared" si="12"/>
        <v>1.3929250288930342</v>
      </c>
      <c r="AT14" s="98">
        <f t="shared" si="13"/>
        <v>3340.7913892970532</v>
      </c>
      <c r="AU14" s="98">
        <f t="shared" si="14"/>
        <v>194.148268</v>
      </c>
      <c r="AV14" s="98">
        <f t="shared" si="15"/>
        <v>63.820300000000003</v>
      </c>
      <c r="AW14" s="302"/>
      <c r="AX14" s="302"/>
      <c r="AY14" s="302"/>
      <c r="AZ14" s="302"/>
      <c r="BA14" s="302"/>
      <c r="BB14" s="302"/>
      <c r="BC14" s="302"/>
      <c r="BD14" s="302"/>
      <c r="BE14" s="302"/>
      <c r="BF14" s="302"/>
      <c r="BG14" s="302"/>
      <c r="BH14" s="302"/>
      <c r="BI14" s="302"/>
      <c r="BJ14" s="302"/>
      <c r="BK14" s="327"/>
      <c r="BL14" s="302"/>
      <c r="BM14" s="302"/>
      <c r="BN14" s="302"/>
      <c r="BO14" s="302"/>
      <c r="BP14" s="302"/>
      <c r="BQ14" s="302"/>
      <c r="BR14" s="302"/>
      <c r="BS14" s="302"/>
      <c r="BT14" s="302"/>
      <c r="BU14" s="302"/>
    </row>
    <row r="15" spans="1:75" s="99" customFormat="1" ht="60" customHeight="1" x14ac:dyDescent="0.3">
      <c r="A15" s="93">
        <v>12</v>
      </c>
      <c r="B15" s="94">
        <v>109753</v>
      </c>
      <c r="C15" s="95" t="s">
        <v>12</v>
      </c>
      <c r="D15" s="95" t="s">
        <v>83</v>
      </c>
      <c r="E15" s="95">
        <v>40000</v>
      </c>
      <c r="F15" s="93">
        <v>0.56000000000000005</v>
      </c>
      <c r="G15" s="96">
        <v>0.38100000000000001</v>
      </c>
      <c r="H15" s="96">
        <v>0.28399999999999997</v>
      </c>
      <c r="I15" s="96">
        <v>0.23599999999999999</v>
      </c>
      <c r="J15" s="96">
        <v>0.16600000000000001</v>
      </c>
      <c r="K15" s="96">
        <v>8.2000000000000003E-2</v>
      </c>
      <c r="L15" s="96">
        <v>5.9000000000000004E-2</v>
      </c>
      <c r="M15" s="96">
        <v>3.6999999999999998E-2</v>
      </c>
      <c r="N15" s="96" t="str">
        <f t="shared" si="0"/>
        <v>0.381,0.284,0.236,0.166,0.082,0.059,0.037</v>
      </c>
      <c r="O15" s="96" t="s">
        <v>59</v>
      </c>
      <c r="P15" s="96"/>
      <c r="Q15" s="94">
        <f t="shared" si="2"/>
        <v>109753</v>
      </c>
      <c r="R15" s="95">
        <f t="shared" si="21"/>
        <v>232</v>
      </c>
      <c r="S15" s="96">
        <f t="shared" si="3"/>
        <v>0.14500000000000002</v>
      </c>
      <c r="T15" s="95">
        <f t="shared" si="16"/>
        <v>12</v>
      </c>
      <c r="U15" s="95">
        <f t="shared" si="17"/>
        <v>232</v>
      </c>
      <c r="V15" s="95">
        <f t="shared" si="18"/>
        <v>1753</v>
      </c>
      <c r="W15" s="97">
        <f t="shared" si="19"/>
        <v>0.1305</v>
      </c>
      <c r="X15" s="97">
        <f t="shared" si="4"/>
        <v>30.276</v>
      </c>
      <c r="Y15" s="96">
        <f t="shared" si="20"/>
        <v>231.041</v>
      </c>
      <c r="Z15" s="97" t="e">
        <f t="shared" si="1"/>
        <v>#REF!</v>
      </c>
      <c r="AA15" s="96"/>
      <c r="AB15" s="93">
        <v>0.35</v>
      </c>
      <c r="AC15" s="93">
        <v>0.35</v>
      </c>
      <c r="AD15" s="93">
        <v>0.35</v>
      </c>
      <c r="AE15" s="93" t="s">
        <v>60</v>
      </c>
      <c r="AF15" s="93">
        <f t="shared" si="5"/>
        <v>213.98999999999998</v>
      </c>
      <c r="AG15" s="93">
        <f t="shared" si="6"/>
        <v>261.52</v>
      </c>
      <c r="AH15" s="95" t="str">
        <f t="shared" si="7"/>
        <v>213.99 261.52</v>
      </c>
      <c r="AI15" s="93">
        <v>10</v>
      </c>
      <c r="AJ15" s="98">
        <f t="shared" si="8"/>
        <v>69.150000000000006</v>
      </c>
      <c r="AK15" s="98">
        <f t="shared" si="9"/>
        <v>84.51</v>
      </c>
      <c r="AL15" s="95" t="str">
        <f t="shared" si="10"/>
        <v>69.15 84.51</v>
      </c>
      <c r="AM15" s="95">
        <v>130</v>
      </c>
      <c r="AN15" s="95">
        <f t="shared" si="11"/>
        <v>440</v>
      </c>
      <c r="AO15" s="98">
        <v>2379</v>
      </c>
      <c r="AP15" s="98">
        <v>260.39999999999998</v>
      </c>
      <c r="AQ15" s="98">
        <v>84.5</v>
      </c>
      <c r="AR15" s="93">
        <v>34</v>
      </c>
      <c r="AS15" s="96">
        <f t="shared" si="12"/>
        <v>0.95707585954009289</v>
      </c>
      <c r="AT15" s="98">
        <f t="shared" si="13"/>
        <v>2276.8834698458809</v>
      </c>
      <c r="AU15" s="98">
        <f t="shared" si="14"/>
        <v>196.23591199999998</v>
      </c>
      <c r="AV15" s="98">
        <f t="shared" si="15"/>
        <v>63.820300000000003</v>
      </c>
      <c r="AW15" s="302"/>
      <c r="AX15" s="302"/>
      <c r="AY15" s="302"/>
      <c r="AZ15" s="302"/>
      <c r="BA15" s="302"/>
      <c r="BB15" s="302"/>
      <c r="BC15" s="302"/>
      <c r="BD15" s="302"/>
      <c r="BE15" s="302"/>
      <c r="BF15" s="302"/>
      <c r="BG15" s="302"/>
      <c r="BH15" s="302"/>
      <c r="BI15" s="302"/>
      <c r="BJ15" s="302"/>
      <c r="BK15" s="327"/>
      <c r="BL15" s="302"/>
      <c r="BM15" s="302"/>
      <c r="BN15" s="302"/>
      <c r="BO15" s="302"/>
      <c r="BP15" s="302"/>
      <c r="BQ15" s="302"/>
      <c r="BR15" s="302"/>
      <c r="BS15" s="302"/>
      <c r="BT15" s="302"/>
      <c r="BU15" s="302"/>
    </row>
    <row r="16" spans="1:75" s="99" customFormat="1" ht="60" customHeight="1" x14ac:dyDescent="0.3">
      <c r="A16" s="93">
        <v>13</v>
      </c>
      <c r="B16" s="94">
        <v>109983</v>
      </c>
      <c r="C16" s="95" t="s">
        <v>12</v>
      </c>
      <c r="D16" s="95" t="s">
        <v>81</v>
      </c>
      <c r="E16" s="95">
        <v>40000</v>
      </c>
      <c r="F16" s="93">
        <v>0.56000000000000005</v>
      </c>
      <c r="G16" s="96">
        <v>0.374</v>
      </c>
      <c r="H16" s="96">
        <v>0.29199999999999998</v>
      </c>
      <c r="I16" s="96">
        <v>0.23899999999999999</v>
      </c>
      <c r="J16" s="96">
        <v>0.16600000000000001</v>
      </c>
      <c r="K16" s="96">
        <v>0.08</v>
      </c>
      <c r="L16" s="96">
        <v>5.6000000000000001E-2</v>
      </c>
      <c r="M16" s="96">
        <v>3.6000000000000004E-2</v>
      </c>
      <c r="N16" s="96" t="str">
        <f t="shared" si="0"/>
        <v>0.374,0.292,0.239,0.166,0.08,0.056,0.036</v>
      </c>
      <c r="O16" s="96" t="s">
        <v>59</v>
      </c>
      <c r="P16" s="96"/>
      <c r="Q16" s="94">
        <f t="shared" si="2"/>
        <v>109983</v>
      </c>
      <c r="R16" s="95">
        <f t="shared" si="21"/>
        <v>230</v>
      </c>
      <c r="S16" s="96">
        <f t="shared" si="3"/>
        <v>0.13500000000000001</v>
      </c>
      <c r="T16" s="95">
        <f t="shared" si="16"/>
        <v>13</v>
      </c>
      <c r="U16" s="95">
        <f t="shared" si="17"/>
        <v>230</v>
      </c>
      <c r="V16" s="95">
        <f t="shared" si="18"/>
        <v>1983</v>
      </c>
      <c r="W16" s="97">
        <f t="shared" si="19"/>
        <v>0.14000000000000001</v>
      </c>
      <c r="X16" s="97">
        <f t="shared" si="4"/>
        <v>32.200000000000003</v>
      </c>
      <c r="Y16" s="96">
        <f t="shared" si="20"/>
        <v>263.24099999999999</v>
      </c>
      <c r="Z16" s="97" t="e">
        <f t="shared" si="1"/>
        <v>#REF!</v>
      </c>
      <c r="AA16" s="96"/>
      <c r="AB16" s="93">
        <v>0.35</v>
      </c>
      <c r="AC16" s="93">
        <v>0.35</v>
      </c>
      <c r="AD16" s="93">
        <v>0.35</v>
      </c>
      <c r="AE16" s="93" t="s">
        <v>60</v>
      </c>
      <c r="AF16" s="93">
        <f t="shared" si="5"/>
        <v>213.98999999999998</v>
      </c>
      <c r="AG16" s="93">
        <f t="shared" si="6"/>
        <v>261.52</v>
      </c>
      <c r="AH16" s="95" t="str">
        <f t="shared" si="7"/>
        <v>213.99 261.52</v>
      </c>
      <c r="AI16" s="93">
        <v>10</v>
      </c>
      <c r="AJ16" s="98">
        <f t="shared" si="8"/>
        <v>69.150000000000006</v>
      </c>
      <c r="AK16" s="98">
        <f t="shared" si="9"/>
        <v>84.51</v>
      </c>
      <c r="AL16" s="95" t="str">
        <f t="shared" si="10"/>
        <v>69.15 84.51</v>
      </c>
      <c r="AM16" s="95">
        <v>130</v>
      </c>
      <c r="AN16" s="95">
        <f t="shared" si="11"/>
        <v>440</v>
      </c>
      <c r="AO16" s="98">
        <v>2393.5</v>
      </c>
      <c r="AP16" s="98">
        <v>260.3</v>
      </c>
      <c r="AQ16" s="98">
        <v>84.5</v>
      </c>
      <c r="AR16" s="93">
        <v>42</v>
      </c>
      <c r="AS16" s="96">
        <f t="shared" si="12"/>
        <v>1.3929250288930342</v>
      </c>
      <c r="AT16" s="98">
        <f t="shared" si="13"/>
        <v>3333.9660566554771</v>
      </c>
      <c r="AU16" s="98">
        <f t="shared" si="14"/>
        <v>196.15569300000001</v>
      </c>
      <c r="AV16" s="98">
        <f t="shared" si="15"/>
        <v>63.820300000000003</v>
      </c>
      <c r="AW16" s="302"/>
      <c r="AX16" s="302"/>
      <c r="AY16" s="302"/>
      <c r="AZ16" s="302"/>
      <c r="BA16" s="302"/>
      <c r="BB16" s="302"/>
      <c r="BC16" s="302"/>
      <c r="BD16" s="302"/>
      <c r="BE16" s="302"/>
      <c r="BF16" s="302"/>
      <c r="BG16" s="302"/>
      <c r="BH16" s="302"/>
      <c r="BI16" s="302"/>
      <c r="BJ16" s="302"/>
      <c r="BK16" s="327"/>
      <c r="BL16" s="302"/>
      <c r="BM16" s="302"/>
      <c r="BN16" s="302"/>
      <c r="BO16" s="302"/>
      <c r="BP16" s="302"/>
      <c r="BQ16" s="302"/>
      <c r="BR16" s="302"/>
      <c r="BS16" s="302"/>
      <c r="BT16" s="302"/>
      <c r="BU16" s="302"/>
    </row>
    <row r="17" spans="1:73" s="99" customFormat="1" ht="60" customHeight="1" x14ac:dyDescent="0.3">
      <c r="A17" s="93">
        <v>14</v>
      </c>
      <c r="B17" s="100">
        <v>110008</v>
      </c>
      <c r="C17" s="101" t="s">
        <v>12</v>
      </c>
      <c r="D17" s="101" t="s">
        <v>83</v>
      </c>
      <c r="E17" s="95">
        <v>40000</v>
      </c>
      <c r="F17" s="93">
        <v>0.56000000000000005</v>
      </c>
      <c r="G17" s="96">
        <v>0.47399999999999998</v>
      </c>
      <c r="H17" s="96">
        <v>0.38300000000000001</v>
      </c>
      <c r="I17" s="96">
        <v>0.32200000000000001</v>
      </c>
      <c r="J17" s="96">
        <v>0.23100000000000001</v>
      </c>
      <c r="K17" s="96">
        <v>0.122</v>
      </c>
      <c r="L17" s="96">
        <v>8.6999999999999994E-2</v>
      </c>
      <c r="M17" s="96">
        <v>5.3999999999999999E-2</v>
      </c>
      <c r="N17" s="96" t="str">
        <f t="shared" si="0"/>
        <v>0.474,0.383,0.322,0.231,0.122,0.087,0.054</v>
      </c>
      <c r="O17" s="96" t="s">
        <v>59</v>
      </c>
      <c r="P17" s="96"/>
      <c r="Q17" s="94">
        <f t="shared" si="2"/>
        <v>110008</v>
      </c>
      <c r="R17" s="95">
        <f t="shared" si="21"/>
        <v>25</v>
      </c>
      <c r="S17" s="96">
        <f t="shared" si="3"/>
        <v>0.15199999999999997</v>
      </c>
      <c r="T17" s="95">
        <f t="shared" si="16"/>
        <v>14</v>
      </c>
      <c r="U17" s="95">
        <f t="shared" si="17"/>
        <v>25</v>
      </c>
      <c r="V17" s="95">
        <f t="shared" si="18"/>
        <v>2008</v>
      </c>
      <c r="W17" s="97">
        <f t="shared" si="19"/>
        <v>0.14349999999999999</v>
      </c>
      <c r="X17" s="97">
        <f t="shared" si="4"/>
        <v>3.5874999999999999</v>
      </c>
      <c r="Y17" s="96">
        <f t="shared" si="20"/>
        <v>266.82849999999996</v>
      </c>
      <c r="Z17" s="97" t="e">
        <f t="shared" si="1"/>
        <v>#REF!</v>
      </c>
      <c r="AA17" s="96"/>
      <c r="AB17" s="102">
        <v>0.35</v>
      </c>
      <c r="AC17" s="102">
        <v>0.35</v>
      </c>
      <c r="AD17" s="102">
        <v>0.35</v>
      </c>
      <c r="AE17" s="93" t="s">
        <v>60</v>
      </c>
      <c r="AF17" s="93">
        <f t="shared" si="5"/>
        <v>213.98999999999998</v>
      </c>
      <c r="AG17" s="93">
        <f t="shared" si="6"/>
        <v>261.52</v>
      </c>
      <c r="AH17" s="95" t="str">
        <f t="shared" si="7"/>
        <v>213.99 261.52</v>
      </c>
      <c r="AI17" s="93">
        <v>10</v>
      </c>
      <c r="AJ17" s="98">
        <f t="shared" si="8"/>
        <v>69.150000000000006</v>
      </c>
      <c r="AK17" s="98">
        <f t="shared" si="9"/>
        <v>84.51</v>
      </c>
      <c r="AL17" s="95" t="str">
        <f t="shared" si="10"/>
        <v>69.15 84.51</v>
      </c>
      <c r="AM17" s="95">
        <v>130</v>
      </c>
      <c r="AN17" s="95">
        <f t="shared" si="11"/>
        <v>440</v>
      </c>
      <c r="AO17" s="102">
        <v>2341.9</v>
      </c>
      <c r="AP17" s="102">
        <v>260.10000000000002</v>
      </c>
      <c r="AQ17" s="102">
        <v>84.5</v>
      </c>
      <c r="AR17" s="93">
        <v>34</v>
      </c>
      <c r="AS17" s="103">
        <f t="shared" si="12"/>
        <v>0.95707585954009289</v>
      </c>
      <c r="AT17" s="98">
        <f t="shared" si="13"/>
        <v>2241.3759554569438</v>
      </c>
      <c r="AU17" s="98">
        <f t="shared" si="14"/>
        <v>195.99523700000003</v>
      </c>
      <c r="AV17" s="98">
        <f t="shared" si="15"/>
        <v>63.820300000000003</v>
      </c>
      <c r="AW17" s="302"/>
      <c r="AX17" s="302"/>
      <c r="AY17" s="302"/>
      <c r="AZ17" s="302"/>
      <c r="BA17" s="302"/>
      <c r="BB17" s="302"/>
      <c r="BC17" s="302"/>
      <c r="BD17" s="302"/>
      <c r="BE17" s="302"/>
      <c r="BF17" s="302"/>
      <c r="BG17" s="302"/>
      <c r="BH17" s="302"/>
      <c r="BI17" s="302"/>
      <c r="BJ17" s="302"/>
      <c r="BK17" s="327"/>
      <c r="BL17" s="302"/>
      <c r="BM17" s="302"/>
      <c r="BN17" s="302"/>
      <c r="BO17" s="302"/>
      <c r="BP17" s="302"/>
      <c r="BQ17" s="302"/>
      <c r="BR17" s="302"/>
      <c r="BS17" s="302"/>
      <c r="BT17" s="302"/>
      <c r="BU17" s="302"/>
    </row>
    <row r="18" spans="1:73" s="99" customFormat="1" ht="60" customHeight="1" x14ac:dyDescent="0.3">
      <c r="A18" s="93">
        <v>15</v>
      </c>
      <c r="B18" s="100">
        <v>110259</v>
      </c>
      <c r="C18" s="101" t="s">
        <v>12</v>
      </c>
      <c r="D18" s="101" t="s">
        <v>83</v>
      </c>
      <c r="E18" s="95">
        <v>40000</v>
      </c>
      <c r="F18" s="93">
        <v>0.56000000000000005</v>
      </c>
      <c r="G18" s="103">
        <v>0.32800000000000001</v>
      </c>
      <c r="H18" s="103">
        <v>0.25700000000000001</v>
      </c>
      <c r="I18" s="103">
        <v>0.217</v>
      </c>
      <c r="J18" s="103">
        <v>0.157</v>
      </c>
      <c r="K18" s="103">
        <v>8.5000000000000006E-2</v>
      </c>
      <c r="L18" s="103">
        <v>0.06</v>
      </c>
      <c r="M18" s="103">
        <v>3.6999999999999998E-2</v>
      </c>
      <c r="N18" s="96" t="str">
        <f t="shared" si="0"/>
        <v>0.328,0.257,0.217,0.157,0.085,0.06,0.037</v>
      </c>
      <c r="O18" s="96" t="s">
        <v>59</v>
      </c>
      <c r="P18" s="96"/>
      <c r="Q18" s="94">
        <f t="shared" si="2"/>
        <v>110259</v>
      </c>
      <c r="R18" s="95">
        <f t="shared" si="21"/>
        <v>251</v>
      </c>
      <c r="S18" s="96">
        <f t="shared" si="3"/>
        <v>0.11100000000000002</v>
      </c>
      <c r="T18" s="95">
        <f t="shared" si="16"/>
        <v>15</v>
      </c>
      <c r="U18" s="95">
        <f t="shared" si="17"/>
        <v>251</v>
      </c>
      <c r="V18" s="95">
        <f t="shared" si="18"/>
        <v>2259</v>
      </c>
      <c r="W18" s="97">
        <f t="shared" si="19"/>
        <v>0.13150000000000001</v>
      </c>
      <c r="X18" s="97">
        <f t="shared" si="4"/>
        <v>33.006500000000003</v>
      </c>
      <c r="Y18" s="96">
        <f t="shared" si="20"/>
        <v>299.83499999999998</v>
      </c>
      <c r="Z18" s="97" t="e">
        <f t="shared" si="1"/>
        <v>#REF!</v>
      </c>
      <c r="AA18" s="96"/>
      <c r="AB18" s="102">
        <v>0.35</v>
      </c>
      <c r="AC18" s="102">
        <v>0.35</v>
      </c>
      <c r="AD18" s="102">
        <v>0.35</v>
      </c>
      <c r="AE18" s="93" t="s">
        <v>60</v>
      </c>
      <c r="AF18" s="93">
        <f t="shared" si="5"/>
        <v>213.98999999999998</v>
      </c>
      <c r="AG18" s="93">
        <f t="shared" si="6"/>
        <v>261.52</v>
      </c>
      <c r="AH18" s="95" t="str">
        <f t="shared" si="7"/>
        <v>213.99 261.52</v>
      </c>
      <c r="AI18" s="93">
        <v>10</v>
      </c>
      <c r="AJ18" s="98">
        <f t="shared" si="8"/>
        <v>69.150000000000006</v>
      </c>
      <c r="AK18" s="98">
        <f t="shared" si="9"/>
        <v>84.51</v>
      </c>
      <c r="AL18" s="95" t="str">
        <f t="shared" si="10"/>
        <v>69.15 84.51</v>
      </c>
      <c r="AM18" s="95">
        <v>130</v>
      </c>
      <c r="AN18" s="95">
        <f t="shared" si="11"/>
        <v>440</v>
      </c>
      <c r="AO18" s="104">
        <v>2361.3000000000002</v>
      </c>
      <c r="AP18" s="102">
        <v>259.89999999999998</v>
      </c>
      <c r="AQ18" s="102">
        <v>84.5</v>
      </c>
      <c r="AR18" s="93">
        <v>34</v>
      </c>
      <c r="AS18" s="103">
        <f t="shared" si="12"/>
        <v>0.95707585954009289</v>
      </c>
      <c r="AT18" s="98">
        <f t="shared" si="13"/>
        <v>2259.9432271320215</v>
      </c>
      <c r="AU18" s="98">
        <f t="shared" si="14"/>
        <v>195.834757</v>
      </c>
      <c r="AV18" s="98">
        <f t="shared" si="15"/>
        <v>63.820300000000003</v>
      </c>
      <c r="AW18" s="302"/>
      <c r="AX18" s="302"/>
      <c r="AY18" s="302"/>
      <c r="AZ18" s="302"/>
      <c r="BA18" s="302"/>
      <c r="BB18" s="302"/>
      <c r="BC18" s="302"/>
      <c r="BD18" s="302"/>
      <c r="BE18" s="302"/>
      <c r="BF18" s="302"/>
      <c r="BG18" s="302"/>
      <c r="BH18" s="302"/>
      <c r="BI18" s="302"/>
      <c r="BJ18" s="302"/>
      <c r="BK18" s="327"/>
      <c r="BL18" s="302"/>
      <c r="BM18" s="302"/>
      <c r="BN18" s="302"/>
      <c r="BO18" s="302"/>
      <c r="BP18" s="302"/>
      <c r="BQ18" s="302"/>
      <c r="BR18" s="302"/>
      <c r="BS18" s="302"/>
      <c r="BT18" s="302"/>
      <c r="BU18" s="302"/>
    </row>
    <row r="19" spans="1:73" s="99" customFormat="1" ht="60" customHeight="1" x14ac:dyDescent="0.3">
      <c r="A19" s="93">
        <v>16</v>
      </c>
      <c r="B19" s="100">
        <v>110515</v>
      </c>
      <c r="C19" s="101" t="s">
        <v>12</v>
      </c>
      <c r="D19" s="101" t="s">
        <v>83</v>
      </c>
      <c r="E19" s="95">
        <v>40000</v>
      </c>
      <c r="F19" s="93">
        <v>0.56000000000000005</v>
      </c>
      <c r="G19" s="103">
        <v>0.48299999999999998</v>
      </c>
      <c r="H19" s="103">
        <v>0.38600000000000001</v>
      </c>
      <c r="I19" s="103">
        <v>0.32700000000000001</v>
      </c>
      <c r="J19" s="103">
        <v>0.23899999999999999</v>
      </c>
      <c r="K19" s="103">
        <v>0.124</v>
      </c>
      <c r="L19" s="103">
        <v>8.5000000000000006E-2</v>
      </c>
      <c r="M19" s="103">
        <v>4.7E-2</v>
      </c>
      <c r="N19" s="96" t="str">
        <f t="shared" si="0"/>
        <v>0.483,0.386,0.327,0.239,0.124,0.085,0.047</v>
      </c>
      <c r="O19" s="96" t="s">
        <v>59</v>
      </c>
      <c r="P19" s="96"/>
      <c r="Q19" s="94">
        <f t="shared" si="2"/>
        <v>110515</v>
      </c>
      <c r="R19" s="95">
        <f t="shared" si="21"/>
        <v>256</v>
      </c>
      <c r="S19" s="96">
        <f t="shared" si="3"/>
        <v>0.15599999999999997</v>
      </c>
      <c r="T19" s="95">
        <f t="shared" si="16"/>
        <v>16</v>
      </c>
      <c r="U19" s="95">
        <f t="shared" si="17"/>
        <v>256</v>
      </c>
      <c r="V19" s="95">
        <f t="shared" si="18"/>
        <v>2515</v>
      </c>
      <c r="W19" s="97">
        <f t="shared" si="19"/>
        <v>0.13350000000000001</v>
      </c>
      <c r="X19" s="97">
        <f t="shared" si="4"/>
        <v>34.176000000000002</v>
      </c>
      <c r="Y19" s="96">
        <f t="shared" si="20"/>
        <v>334.01099999999997</v>
      </c>
      <c r="Z19" s="97" t="e">
        <f t="shared" si="1"/>
        <v>#REF!</v>
      </c>
      <c r="AA19" s="96"/>
      <c r="AB19" s="102">
        <v>0.35</v>
      </c>
      <c r="AC19" s="102">
        <v>0.35</v>
      </c>
      <c r="AD19" s="102">
        <v>0.35</v>
      </c>
      <c r="AE19" s="93" t="s">
        <v>60</v>
      </c>
      <c r="AF19" s="93">
        <f t="shared" si="5"/>
        <v>213.98999999999998</v>
      </c>
      <c r="AG19" s="93">
        <f t="shared" si="6"/>
        <v>261.52</v>
      </c>
      <c r="AH19" s="95" t="str">
        <f t="shared" si="7"/>
        <v>213.99 261.52</v>
      </c>
      <c r="AI19" s="93">
        <v>10</v>
      </c>
      <c r="AJ19" s="98">
        <f t="shared" si="8"/>
        <v>69.150000000000006</v>
      </c>
      <c r="AK19" s="98">
        <f t="shared" si="9"/>
        <v>84.51</v>
      </c>
      <c r="AL19" s="95" t="str">
        <f t="shared" si="10"/>
        <v>69.15 84.51</v>
      </c>
      <c r="AM19" s="95">
        <v>130</v>
      </c>
      <c r="AN19" s="95">
        <f t="shared" si="11"/>
        <v>440</v>
      </c>
      <c r="AO19" s="104">
        <v>2398.4</v>
      </c>
      <c r="AP19" s="102">
        <v>257.7</v>
      </c>
      <c r="AQ19" s="102">
        <v>84.5</v>
      </c>
      <c r="AR19" s="93">
        <v>34</v>
      </c>
      <c r="AS19" s="103">
        <f t="shared" si="12"/>
        <v>0.95707585954009289</v>
      </c>
      <c r="AT19" s="98">
        <f t="shared" si="13"/>
        <v>2295.4507415209587</v>
      </c>
      <c r="AU19" s="98">
        <f t="shared" si="14"/>
        <v>194.067893</v>
      </c>
      <c r="AV19" s="98">
        <f t="shared" si="15"/>
        <v>63.820300000000003</v>
      </c>
      <c r="AW19" s="302"/>
      <c r="AX19" s="302"/>
      <c r="AY19" s="302"/>
      <c r="AZ19" s="302"/>
      <c r="BA19" s="302"/>
      <c r="BB19" s="302"/>
      <c r="BC19" s="302"/>
      <c r="BD19" s="302"/>
      <c r="BE19" s="302"/>
      <c r="BF19" s="302"/>
      <c r="BG19" s="302"/>
      <c r="BH19" s="302"/>
      <c r="BI19" s="302"/>
      <c r="BJ19" s="302"/>
      <c r="BK19" s="327"/>
      <c r="BL19" s="302"/>
      <c r="BM19" s="302"/>
      <c r="BN19" s="302"/>
      <c r="BO19" s="302"/>
      <c r="BP19" s="302"/>
      <c r="BQ19" s="302"/>
      <c r="BR19" s="302"/>
      <c r="BS19" s="302"/>
      <c r="BT19" s="302"/>
      <c r="BU19" s="302"/>
    </row>
    <row r="20" spans="1:73" s="99" customFormat="1" ht="60" customHeight="1" x14ac:dyDescent="0.3">
      <c r="A20" s="93">
        <v>17</v>
      </c>
      <c r="B20" s="100">
        <v>110529</v>
      </c>
      <c r="C20" s="101" t="s">
        <v>12</v>
      </c>
      <c r="D20" s="101" t="s">
        <v>81</v>
      </c>
      <c r="E20" s="95">
        <v>40000</v>
      </c>
      <c r="F20" s="93">
        <v>0.56000000000000005</v>
      </c>
      <c r="G20" s="103">
        <v>0.51700000000000002</v>
      </c>
      <c r="H20" s="103">
        <v>0.42099999999999999</v>
      </c>
      <c r="I20" s="103">
        <v>0.35599999999999998</v>
      </c>
      <c r="J20" s="103">
        <v>0.26200000000000001</v>
      </c>
      <c r="K20" s="103">
        <v>0.14000000000000001</v>
      </c>
      <c r="L20" s="103">
        <v>9.9000000000000005E-2</v>
      </c>
      <c r="M20" s="103">
        <v>5.6000000000000001E-2</v>
      </c>
      <c r="N20" s="96" t="str">
        <f t="shared" si="0"/>
        <v>0.517,0.421,0.356,0.262,0.14,0.099,0.056</v>
      </c>
      <c r="O20" s="96" t="s">
        <v>59</v>
      </c>
      <c r="P20" s="96"/>
      <c r="Q20" s="94">
        <f t="shared" si="2"/>
        <v>110529</v>
      </c>
      <c r="R20" s="95">
        <f t="shared" si="21"/>
        <v>14</v>
      </c>
      <c r="S20" s="96">
        <f t="shared" si="3"/>
        <v>0.16100000000000003</v>
      </c>
      <c r="T20" s="95">
        <f t="shared" si="16"/>
        <v>17</v>
      </c>
      <c r="U20" s="95">
        <f t="shared" si="17"/>
        <v>14</v>
      </c>
      <c r="V20" s="95">
        <f t="shared" si="18"/>
        <v>2529</v>
      </c>
      <c r="W20" s="97">
        <f t="shared" si="19"/>
        <v>0.1585</v>
      </c>
      <c r="X20" s="97">
        <f t="shared" si="4"/>
        <v>2.2189999999999999</v>
      </c>
      <c r="Y20" s="96">
        <f t="shared" si="20"/>
        <v>336.22999999999996</v>
      </c>
      <c r="Z20" s="97" t="e">
        <f t="shared" si="1"/>
        <v>#REF!</v>
      </c>
      <c r="AA20" s="96"/>
      <c r="AB20" s="102">
        <v>0.35</v>
      </c>
      <c r="AC20" s="102">
        <v>0.35</v>
      </c>
      <c r="AD20" s="102">
        <v>0.35</v>
      </c>
      <c r="AE20" s="93" t="s">
        <v>60</v>
      </c>
      <c r="AF20" s="93">
        <f t="shared" si="5"/>
        <v>213.98999999999998</v>
      </c>
      <c r="AG20" s="93">
        <f t="shared" si="6"/>
        <v>261.52</v>
      </c>
      <c r="AH20" s="95" t="str">
        <f t="shared" si="7"/>
        <v>213.99 261.52</v>
      </c>
      <c r="AI20" s="93">
        <v>10</v>
      </c>
      <c r="AJ20" s="98">
        <f t="shared" si="8"/>
        <v>69.150000000000006</v>
      </c>
      <c r="AK20" s="98">
        <f t="shared" si="9"/>
        <v>84.51</v>
      </c>
      <c r="AL20" s="95" t="str">
        <f t="shared" si="10"/>
        <v>69.15 84.51</v>
      </c>
      <c r="AM20" s="95">
        <v>130</v>
      </c>
      <c r="AN20" s="95">
        <f t="shared" si="11"/>
        <v>440</v>
      </c>
      <c r="AO20" s="104">
        <v>2025.8</v>
      </c>
      <c r="AP20" s="102">
        <v>216.6</v>
      </c>
      <c r="AQ20" s="102">
        <v>84.5</v>
      </c>
      <c r="AR20" s="93">
        <v>42</v>
      </c>
      <c r="AS20" s="103">
        <f t="shared" si="12"/>
        <v>1.3929250288930342</v>
      </c>
      <c r="AT20" s="98">
        <f t="shared" si="13"/>
        <v>2821.7875235315087</v>
      </c>
      <c r="AU20" s="98">
        <f t="shared" si="14"/>
        <v>160.52577199999999</v>
      </c>
      <c r="AV20" s="98">
        <f t="shared" si="15"/>
        <v>63.820300000000003</v>
      </c>
      <c r="AW20" s="302"/>
      <c r="AX20" s="302"/>
      <c r="AY20" s="302"/>
      <c r="AZ20" s="302"/>
      <c r="BA20" s="302"/>
      <c r="BB20" s="302"/>
      <c r="BC20" s="302"/>
      <c r="BD20" s="302"/>
      <c r="BE20" s="302"/>
      <c r="BF20" s="302"/>
      <c r="BG20" s="302"/>
      <c r="BH20" s="302"/>
      <c r="BI20" s="302"/>
      <c r="BJ20" s="302"/>
      <c r="BK20" s="327"/>
      <c r="BL20" s="302"/>
      <c r="BM20" s="302"/>
      <c r="BN20" s="302"/>
      <c r="BO20" s="302"/>
      <c r="BP20" s="302"/>
      <c r="BQ20" s="302"/>
      <c r="BR20" s="302"/>
      <c r="BS20" s="302"/>
      <c r="BT20" s="302"/>
      <c r="BU20" s="302"/>
    </row>
    <row r="21" spans="1:73" s="99" customFormat="1" ht="60" customHeight="1" x14ac:dyDescent="0.3">
      <c r="A21" s="93">
        <v>18</v>
      </c>
      <c r="B21" s="100">
        <v>110752</v>
      </c>
      <c r="C21" s="101" t="s">
        <v>12</v>
      </c>
      <c r="D21" s="101" t="s">
        <v>83</v>
      </c>
      <c r="E21" s="95">
        <v>40000</v>
      </c>
      <c r="F21" s="93">
        <v>0.56000000000000005</v>
      </c>
      <c r="G21" s="96">
        <v>0.61299999999999999</v>
      </c>
      <c r="H21" s="96">
        <v>0.497</v>
      </c>
      <c r="I21" s="96">
        <v>0.43099999999999999</v>
      </c>
      <c r="J21" s="96">
        <v>0.32800000000000001</v>
      </c>
      <c r="K21" s="96">
        <v>0.188</v>
      </c>
      <c r="L21" s="96">
        <v>0.14100000000000001</v>
      </c>
      <c r="M21" s="96">
        <v>7.1999999999999995E-2</v>
      </c>
      <c r="N21" s="96" t="str">
        <f t="shared" si="0"/>
        <v>0.613,0.497,0.431,0.328,0.188,0.141,0.072</v>
      </c>
      <c r="O21" s="96" t="s">
        <v>59</v>
      </c>
      <c r="P21" s="96"/>
      <c r="Q21" s="94">
        <f t="shared" si="2"/>
        <v>110752</v>
      </c>
      <c r="R21" s="95">
        <f t="shared" si="21"/>
        <v>223</v>
      </c>
      <c r="S21" s="96">
        <f t="shared" si="3"/>
        <v>0.182</v>
      </c>
      <c r="T21" s="95">
        <f t="shared" si="16"/>
        <v>18</v>
      </c>
      <c r="U21" s="95">
        <f t="shared" si="17"/>
        <v>223</v>
      </c>
      <c r="V21" s="95">
        <f t="shared" si="18"/>
        <v>2752</v>
      </c>
      <c r="W21" s="97">
        <f t="shared" si="19"/>
        <v>0.17150000000000001</v>
      </c>
      <c r="X21" s="97">
        <f t="shared" si="4"/>
        <v>38.244500000000002</v>
      </c>
      <c r="Y21" s="96">
        <f t="shared" si="20"/>
        <v>374.47449999999998</v>
      </c>
      <c r="Z21" s="97" t="e">
        <f t="shared" si="1"/>
        <v>#REF!</v>
      </c>
      <c r="AA21" s="96"/>
      <c r="AB21" s="102">
        <v>0.35</v>
      </c>
      <c r="AC21" s="102">
        <v>0.35</v>
      </c>
      <c r="AD21" s="102">
        <v>0.35</v>
      </c>
      <c r="AE21" s="93" t="s">
        <v>60</v>
      </c>
      <c r="AF21" s="93">
        <f t="shared" si="5"/>
        <v>213.98999999999998</v>
      </c>
      <c r="AG21" s="93">
        <f t="shared" si="6"/>
        <v>261.52</v>
      </c>
      <c r="AH21" s="95" t="str">
        <f t="shared" si="7"/>
        <v>213.99 261.52</v>
      </c>
      <c r="AI21" s="93">
        <v>10</v>
      </c>
      <c r="AJ21" s="98">
        <f t="shared" si="8"/>
        <v>69.150000000000006</v>
      </c>
      <c r="AK21" s="98">
        <f t="shared" si="9"/>
        <v>84.51</v>
      </c>
      <c r="AL21" s="95" t="str">
        <f t="shared" si="10"/>
        <v>69.15 84.51</v>
      </c>
      <c r="AM21" s="95">
        <v>130</v>
      </c>
      <c r="AN21" s="95">
        <f t="shared" si="11"/>
        <v>440</v>
      </c>
      <c r="AO21" s="104">
        <v>762.9</v>
      </c>
      <c r="AP21" s="102">
        <v>214.8</v>
      </c>
      <c r="AQ21" s="102">
        <v>84.4</v>
      </c>
      <c r="AR21" s="93">
        <v>34</v>
      </c>
      <c r="AS21" s="103">
        <f t="shared" si="12"/>
        <v>0.95707585954009289</v>
      </c>
      <c r="AT21" s="98">
        <f t="shared" si="13"/>
        <v>730.15317324313685</v>
      </c>
      <c r="AU21" s="98">
        <f t="shared" si="14"/>
        <v>159.03360800000002</v>
      </c>
      <c r="AV21" s="98">
        <f t="shared" si="15"/>
        <v>63.734760000000009</v>
      </c>
      <c r="AW21" s="302"/>
      <c r="AX21" s="302"/>
      <c r="AY21" s="302"/>
      <c r="AZ21" s="302"/>
      <c r="BA21" s="302"/>
      <c r="BB21" s="302"/>
      <c r="BC21" s="302"/>
      <c r="BD21" s="302"/>
      <c r="BE21" s="302"/>
      <c r="BF21" s="302"/>
      <c r="BG21" s="302"/>
      <c r="BH21" s="302"/>
      <c r="BI21" s="302"/>
      <c r="BJ21" s="302"/>
      <c r="BK21" s="327"/>
      <c r="BL21" s="302"/>
      <c r="BM21" s="302"/>
      <c r="BN21" s="302"/>
      <c r="BO21" s="302"/>
      <c r="BP21" s="302"/>
      <c r="BQ21" s="302"/>
      <c r="BR21" s="302"/>
      <c r="BS21" s="302"/>
      <c r="BT21" s="302"/>
      <c r="BU21" s="302"/>
    </row>
    <row r="22" spans="1:73" s="99" customFormat="1" ht="60" customHeight="1" x14ac:dyDescent="0.3">
      <c r="A22" s="93">
        <v>19</v>
      </c>
      <c r="B22" s="100">
        <v>111004</v>
      </c>
      <c r="C22" s="101" t="s">
        <v>12</v>
      </c>
      <c r="D22" s="101" t="s">
        <v>83</v>
      </c>
      <c r="E22" s="95">
        <v>40000</v>
      </c>
      <c r="F22" s="93">
        <v>0.56000000000000005</v>
      </c>
      <c r="G22" s="103">
        <v>0.63800000000000001</v>
      </c>
      <c r="H22" s="103">
        <v>0.504</v>
      </c>
      <c r="I22" s="103">
        <v>0.38900000000000001</v>
      </c>
      <c r="J22" s="103">
        <v>0.24299999999999999</v>
      </c>
      <c r="K22" s="103">
        <v>0.11899999999999999</v>
      </c>
      <c r="L22" s="103">
        <v>8.4000000000000005E-2</v>
      </c>
      <c r="M22" s="103">
        <v>4.8000000000000001E-2</v>
      </c>
      <c r="N22" s="96" t="str">
        <f t="shared" si="0"/>
        <v>0.638,0.504,0.389,0.243,0.119,0.084,0.048</v>
      </c>
      <c r="O22" s="96" t="s">
        <v>59</v>
      </c>
      <c r="P22" s="96"/>
      <c r="Q22" s="94">
        <f t="shared" si="2"/>
        <v>111004</v>
      </c>
      <c r="R22" s="95">
        <f t="shared" si="21"/>
        <v>252</v>
      </c>
      <c r="S22" s="96">
        <f t="shared" si="3"/>
        <v>0.249</v>
      </c>
      <c r="T22" s="95">
        <f t="shared" si="16"/>
        <v>19</v>
      </c>
      <c r="U22" s="95">
        <f t="shared" si="17"/>
        <v>252</v>
      </c>
      <c r="V22" s="95">
        <f t="shared" si="18"/>
        <v>3004</v>
      </c>
      <c r="W22" s="97">
        <f t="shared" si="19"/>
        <v>0.2155</v>
      </c>
      <c r="X22" s="97">
        <f t="shared" si="4"/>
        <v>54.305999999999997</v>
      </c>
      <c r="Y22" s="96">
        <f t="shared" si="20"/>
        <v>428.78049999999996</v>
      </c>
      <c r="Z22" s="97" t="e">
        <f t="shared" si="1"/>
        <v>#REF!</v>
      </c>
      <c r="AA22" s="96"/>
      <c r="AB22" s="102">
        <v>0.35</v>
      </c>
      <c r="AC22" s="102">
        <v>0.35</v>
      </c>
      <c r="AD22" s="102">
        <v>0.35</v>
      </c>
      <c r="AE22" s="93" t="s">
        <v>60</v>
      </c>
      <c r="AF22" s="93">
        <f t="shared" si="5"/>
        <v>213.98999999999998</v>
      </c>
      <c r="AG22" s="93">
        <f t="shared" si="6"/>
        <v>261.52</v>
      </c>
      <c r="AH22" s="95" t="str">
        <f t="shared" si="7"/>
        <v>213.99 261.52</v>
      </c>
      <c r="AI22" s="93">
        <v>10</v>
      </c>
      <c r="AJ22" s="98">
        <f t="shared" si="8"/>
        <v>69.150000000000006</v>
      </c>
      <c r="AK22" s="98">
        <f t="shared" si="9"/>
        <v>84.51</v>
      </c>
      <c r="AL22" s="95" t="str">
        <f t="shared" si="10"/>
        <v>69.15 84.51</v>
      </c>
      <c r="AM22" s="95">
        <v>130</v>
      </c>
      <c r="AN22" s="95">
        <f t="shared" si="11"/>
        <v>440</v>
      </c>
      <c r="AO22" s="104">
        <v>1977.4</v>
      </c>
      <c r="AP22" s="102">
        <v>214.2</v>
      </c>
      <c r="AQ22" s="102">
        <v>84.5</v>
      </c>
      <c r="AR22" s="93">
        <v>34</v>
      </c>
      <c r="AS22" s="103">
        <f t="shared" si="12"/>
        <v>0.95707585954009289</v>
      </c>
      <c r="AT22" s="98">
        <f t="shared" si="13"/>
        <v>1892.5218046545797</v>
      </c>
      <c r="AU22" s="98">
        <f t="shared" si="14"/>
        <v>158.535788</v>
      </c>
      <c r="AV22" s="98">
        <f t="shared" si="15"/>
        <v>63.820300000000003</v>
      </c>
      <c r="AW22" s="302"/>
      <c r="AX22" s="302"/>
      <c r="AY22" s="302"/>
      <c r="AZ22" s="302"/>
      <c r="BA22" s="302"/>
      <c r="BB22" s="302"/>
      <c r="BC22" s="302"/>
      <c r="BD22" s="302"/>
      <c r="BE22" s="302"/>
      <c r="BF22" s="302"/>
      <c r="BG22" s="302"/>
      <c r="BH22" s="302"/>
      <c r="BI22" s="302"/>
      <c r="BJ22" s="302"/>
      <c r="BK22" s="327"/>
      <c r="BL22" s="302"/>
      <c r="BM22" s="302"/>
      <c r="BN22" s="302"/>
      <c r="BO22" s="302"/>
      <c r="BP22" s="302"/>
      <c r="BQ22" s="302"/>
      <c r="BR22" s="302"/>
      <c r="BS22" s="302"/>
      <c r="BT22" s="302"/>
      <c r="BU22" s="302"/>
    </row>
    <row r="23" spans="1:73" s="99" customFormat="1" ht="60" customHeight="1" x14ac:dyDescent="0.3">
      <c r="A23" s="93">
        <v>20</v>
      </c>
      <c r="B23" s="100">
        <v>111013</v>
      </c>
      <c r="C23" s="101" t="s">
        <v>12</v>
      </c>
      <c r="D23" s="101" t="s">
        <v>81</v>
      </c>
      <c r="E23" s="95">
        <v>40000</v>
      </c>
      <c r="F23" s="93">
        <v>0.56000000000000005</v>
      </c>
      <c r="G23" s="96">
        <v>0.59099999999999997</v>
      </c>
      <c r="H23" s="96">
        <v>0.45600000000000002</v>
      </c>
      <c r="I23" s="96">
        <v>0.373</v>
      </c>
      <c r="J23" s="96">
        <v>0.25800000000000001</v>
      </c>
      <c r="K23" s="96">
        <v>0.128</v>
      </c>
      <c r="L23" s="96">
        <v>8.6000000000000007E-2</v>
      </c>
      <c r="M23" s="96">
        <v>4.9000000000000002E-2</v>
      </c>
      <c r="N23" s="96" t="str">
        <f t="shared" si="0"/>
        <v>0.591,0.456,0.373,0.258,0.128,0.086,0.049</v>
      </c>
      <c r="O23" s="96" t="s">
        <v>59</v>
      </c>
      <c r="P23" s="96"/>
      <c r="Q23" s="94">
        <f t="shared" si="2"/>
        <v>111013</v>
      </c>
      <c r="R23" s="95">
        <f t="shared" si="21"/>
        <v>9</v>
      </c>
      <c r="S23" s="96">
        <f t="shared" si="3"/>
        <v>0.21799999999999997</v>
      </c>
      <c r="T23" s="95">
        <f t="shared" si="16"/>
        <v>20</v>
      </c>
      <c r="U23" s="95">
        <f t="shared" si="17"/>
        <v>9</v>
      </c>
      <c r="V23" s="95">
        <f t="shared" si="18"/>
        <v>3013</v>
      </c>
      <c r="W23" s="97">
        <f t="shared" si="19"/>
        <v>0.23349999999999999</v>
      </c>
      <c r="X23" s="97">
        <f t="shared" si="4"/>
        <v>2.1014999999999997</v>
      </c>
      <c r="Y23" s="96">
        <f t="shared" si="20"/>
        <v>430.88199999999995</v>
      </c>
      <c r="Z23" s="97" t="e">
        <f t="shared" si="1"/>
        <v>#REF!</v>
      </c>
      <c r="AA23" s="96"/>
      <c r="AB23" s="102">
        <v>0.35</v>
      </c>
      <c r="AC23" s="102">
        <v>0.35</v>
      </c>
      <c r="AD23" s="102">
        <v>0.35</v>
      </c>
      <c r="AE23" s="93" t="s">
        <v>60</v>
      </c>
      <c r="AF23" s="93">
        <f t="shared" si="5"/>
        <v>213.98999999999998</v>
      </c>
      <c r="AG23" s="93">
        <f t="shared" si="6"/>
        <v>261.52</v>
      </c>
      <c r="AH23" s="95" t="str">
        <f t="shared" si="7"/>
        <v>213.99 261.52</v>
      </c>
      <c r="AI23" s="93">
        <v>10</v>
      </c>
      <c r="AJ23" s="98">
        <f t="shared" si="8"/>
        <v>69.150000000000006</v>
      </c>
      <c r="AK23" s="98">
        <f t="shared" si="9"/>
        <v>84.51</v>
      </c>
      <c r="AL23" s="95" t="str">
        <f t="shared" si="10"/>
        <v>69.15 84.51</v>
      </c>
      <c r="AM23" s="95">
        <v>130</v>
      </c>
      <c r="AN23" s="95">
        <f t="shared" si="11"/>
        <v>440</v>
      </c>
      <c r="AO23" s="102">
        <v>1851.6</v>
      </c>
      <c r="AP23" s="102">
        <v>214.5</v>
      </c>
      <c r="AQ23" s="102">
        <v>84.5</v>
      </c>
      <c r="AR23" s="93">
        <v>42</v>
      </c>
      <c r="AS23" s="103">
        <f t="shared" si="12"/>
        <v>1.3929250288930342</v>
      </c>
      <c r="AT23" s="98">
        <f t="shared" si="13"/>
        <v>2579.1399834983417</v>
      </c>
      <c r="AU23" s="98">
        <f t="shared" si="14"/>
        <v>158.78472500000001</v>
      </c>
      <c r="AV23" s="98">
        <f t="shared" si="15"/>
        <v>63.820300000000003</v>
      </c>
      <c r="AW23" s="302"/>
      <c r="AX23" s="302"/>
      <c r="AY23" s="302"/>
      <c r="AZ23" s="302"/>
      <c r="BA23" s="302"/>
      <c r="BB23" s="302"/>
      <c r="BC23" s="302"/>
      <c r="BD23" s="302"/>
      <c r="BE23" s="302"/>
      <c r="BF23" s="302"/>
      <c r="BG23" s="302"/>
      <c r="BH23" s="302"/>
      <c r="BI23" s="302"/>
      <c r="BJ23" s="302"/>
      <c r="BK23" s="327"/>
      <c r="BL23" s="302"/>
      <c r="BM23" s="302"/>
      <c r="BN23" s="302"/>
      <c r="BO23" s="302"/>
      <c r="BP23" s="302"/>
      <c r="BQ23" s="302"/>
      <c r="BR23" s="302"/>
      <c r="BS23" s="302"/>
      <c r="BT23" s="302"/>
      <c r="BU23" s="302"/>
    </row>
    <row r="24" spans="1:73" s="99" customFormat="1" ht="60" customHeight="1" x14ac:dyDescent="0.3">
      <c r="A24" s="93">
        <v>21</v>
      </c>
      <c r="B24" s="100">
        <v>111254</v>
      </c>
      <c r="C24" s="101" t="s">
        <v>12</v>
      </c>
      <c r="D24" s="101" t="s">
        <v>83</v>
      </c>
      <c r="E24" s="95">
        <v>40000</v>
      </c>
      <c r="F24" s="93">
        <v>0.56000000000000005</v>
      </c>
      <c r="G24" s="96">
        <v>0.38900000000000001</v>
      </c>
      <c r="H24" s="96">
        <v>0.30499999999999999</v>
      </c>
      <c r="I24" s="96">
        <v>0.25800000000000001</v>
      </c>
      <c r="J24" s="96">
        <v>0.182</v>
      </c>
      <c r="K24" s="96">
        <v>9.9000000000000005E-2</v>
      </c>
      <c r="L24" s="96">
        <v>7.1999999999999995E-2</v>
      </c>
      <c r="M24" s="96">
        <v>4.7E-2</v>
      </c>
      <c r="N24" s="96" t="str">
        <f t="shared" si="0"/>
        <v>0.389,0.305,0.258,0.182,0.099,0.072,0.047</v>
      </c>
      <c r="O24" s="96" t="s">
        <v>59</v>
      </c>
      <c r="P24" s="96"/>
      <c r="Q24" s="94">
        <f t="shared" si="2"/>
        <v>111254</v>
      </c>
      <c r="R24" s="95">
        <f t="shared" si="21"/>
        <v>241</v>
      </c>
      <c r="S24" s="96">
        <f t="shared" si="3"/>
        <v>0.13100000000000001</v>
      </c>
      <c r="T24" s="95">
        <f t="shared" si="16"/>
        <v>21</v>
      </c>
      <c r="U24" s="95">
        <f t="shared" si="17"/>
        <v>241</v>
      </c>
      <c r="V24" s="95">
        <f t="shared" si="18"/>
        <v>3254</v>
      </c>
      <c r="W24" s="97">
        <f t="shared" si="19"/>
        <v>0.17449999999999999</v>
      </c>
      <c r="X24" s="97">
        <f t="shared" si="4"/>
        <v>42.054499999999997</v>
      </c>
      <c r="Y24" s="96">
        <f t="shared" si="20"/>
        <v>472.93649999999997</v>
      </c>
      <c r="Z24" s="97" t="e">
        <f t="shared" si="1"/>
        <v>#REF!</v>
      </c>
      <c r="AA24" s="96"/>
      <c r="AB24" s="102">
        <v>0.35</v>
      </c>
      <c r="AC24" s="102">
        <v>0.35</v>
      </c>
      <c r="AD24" s="102">
        <v>0.35</v>
      </c>
      <c r="AE24" s="93" t="s">
        <v>60</v>
      </c>
      <c r="AF24" s="93">
        <f t="shared" si="5"/>
        <v>213.98999999999998</v>
      </c>
      <c r="AG24" s="93">
        <f t="shared" si="6"/>
        <v>261.52</v>
      </c>
      <c r="AH24" s="95" t="str">
        <f t="shared" si="7"/>
        <v>213.99 261.52</v>
      </c>
      <c r="AI24" s="93">
        <v>10</v>
      </c>
      <c r="AJ24" s="98">
        <f t="shared" si="8"/>
        <v>69.150000000000006</v>
      </c>
      <c r="AK24" s="98">
        <f t="shared" si="9"/>
        <v>84.51</v>
      </c>
      <c r="AL24" s="95" t="str">
        <f t="shared" si="10"/>
        <v>69.15 84.51</v>
      </c>
      <c r="AM24" s="95">
        <v>130</v>
      </c>
      <c r="AN24" s="95">
        <f t="shared" si="11"/>
        <v>440</v>
      </c>
      <c r="AO24" s="102">
        <v>2348.4</v>
      </c>
      <c r="AP24" s="102">
        <v>260.8</v>
      </c>
      <c r="AQ24" s="102">
        <v>84.5</v>
      </c>
      <c r="AR24" s="93">
        <v>34</v>
      </c>
      <c r="AS24" s="103">
        <f t="shared" si="12"/>
        <v>0.95707585954009289</v>
      </c>
      <c r="AT24" s="98">
        <f t="shared" si="13"/>
        <v>2247.5969485439541</v>
      </c>
      <c r="AU24" s="98">
        <f t="shared" si="14"/>
        <v>196.55672800000002</v>
      </c>
      <c r="AV24" s="98">
        <f t="shared" si="15"/>
        <v>63.820300000000003</v>
      </c>
      <c r="AW24" s="302"/>
      <c r="AX24" s="302"/>
      <c r="AY24" s="302"/>
      <c r="AZ24" s="302"/>
      <c r="BA24" s="302"/>
      <c r="BB24" s="302"/>
      <c r="BC24" s="302"/>
      <c r="BD24" s="302"/>
      <c r="BE24" s="302"/>
      <c r="BF24" s="302"/>
      <c r="BG24" s="302"/>
      <c r="BH24" s="302"/>
      <c r="BI24" s="302"/>
      <c r="BJ24" s="302"/>
      <c r="BK24" s="327"/>
      <c r="BL24" s="302"/>
      <c r="BM24" s="302"/>
      <c r="BN24" s="302"/>
      <c r="BO24" s="302"/>
      <c r="BP24" s="302"/>
      <c r="BQ24" s="302"/>
      <c r="BR24" s="302"/>
      <c r="BS24" s="302"/>
      <c r="BT24" s="302"/>
      <c r="BU24" s="302"/>
    </row>
    <row r="25" spans="1:73" s="99" customFormat="1" ht="60" customHeight="1" x14ac:dyDescent="0.3">
      <c r="A25" s="93">
        <v>22</v>
      </c>
      <c r="B25" s="100">
        <v>111497</v>
      </c>
      <c r="C25" s="101" t="s">
        <v>12</v>
      </c>
      <c r="D25" s="101" t="s">
        <v>81</v>
      </c>
      <c r="E25" s="95">
        <v>40000</v>
      </c>
      <c r="F25" s="93">
        <v>0.56000000000000005</v>
      </c>
      <c r="G25" s="96">
        <v>0.47599999999999998</v>
      </c>
      <c r="H25" s="96">
        <v>0.39400000000000002</v>
      </c>
      <c r="I25" s="96">
        <v>0.33600000000000002</v>
      </c>
      <c r="J25" s="96">
        <v>0.246</v>
      </c>
      <c r="K25" s="96">
        <v>0.14799999999999999</v>
      </c>
      <c r="L25" s="96">
        <v>0.113</v>
      </c>
      <c r="M25" s="96">
        <v>7.3999999999999996E-2</v>
      </c>
      <c r="N25" s="96" t="str">
        <f t="shared" si="0"/>
        <v>0.476,0.394,0.336,0.246,0.148,0.113,0.074</v>
      </c>
      <c r="O25" s="96" t="s">
        <v>59</v>
      </c>
      <c r="P25" s="96"/>
      <c r="Q25" s="94">
        <f t="shared" si="2"/>
        <v>111497</v>
      </c>
      <c r="R25" s="95">
        <f t="shared" si="21"/>
        <v>243</v>
      </c>
      <c r="S25" s="96">
        <f t="shared" si="3"/>
        <v>0.13999999999999996</v>
      </c>
      <c r="T25" s="95">
        <f t="shared" si="16"/>
        <v>22</v>
      </c>
      <c r="U25" s="95">
        <f t="shared" si="17"/>
        <v>243</v>
      </c>
      <c r="V25" s="95">
        <f t="shared" si="18"/>
        <v>3497</v>
      </c>
      <c r="W25" s="97">
        <f t="shared" si="19"/>
        <v>0.13549999999999998</v>
      </c>
      <c r="X25" s="97">
        <f t="shared" si="4"/>
        <v>32.926499999999997</v>
      </c>
      <c r="Y25" s="96">
        <f t="shared" si="20"/>
        <v>505.86299999999994</v>
      </c>
      <c r="Z25" s="97" t="e">
        <f t="shared" si="1"/>
        <v>#REF!</v>
      </c>
      <c r="AA25" s="96"/>
      <c r="AB25" s="102">
        <v>0.35</v>
      </c>
      <c r="AC25" s="102">
        <v>0.35</v>
      </c>
      <c r="AD25" s="102">
        <v>0.35</v>
      </c>
      <c r="AE25" s="93" t="s">
        <v>60</v>
      </c>
      <c r="AF25" s="93">
        <f t="shared" si="5"/>
        <v>213.98999999999998</v>
      </c>
      <c r="AG25" s="93">
        <f t="shared" si="6"/>
        <v>261.52</v>
      </c>
      <c r="AH25" s="95" t="str">
        <f t="shared" si="7"/>
        <v>213.99 261.52</v>
      </c>
      <c r="AI25" s="93">
        <v>10</v>
      </c>
      <c r="AJ25" s="98">
        <f t="shared" si="8"/>
        <v>69.150000000000006</v>
      </c>
      <c r="AK25" s="98">
        <f t="shared" si="9"/>
        <v>84.51</v>
      </c>
      <c r="AL25" s="95" t="str">
        <f t="shared" si="10"/>
        <v>69.15 84.51</v>
      </c>
      <c r="AM25" s="95">
        <v>130</v>
      </c>
      <c r="AN25" s="95">
        <f t="shared" si="11"/>
        <v>440</v>
      </c>
      <c r="AO25" s="102">
        <v>2072.6</v>
      </c>
      <c r="AP25" s="102">
        <v>220.5</v>
      </c>
      <c r="AQ25" s="102">
        <v>84.5</v>
      </c>
      <c r="AR25" s="93">
        <v>42</v>
      </c>
      <c r="AS25" s="103">
        <f t="shared" si="12"/>
        <v>1.3929250288930342</v>
      </c>
      <c r="AT25" s="98">
        <f t="shared" si="13"/>
        <v>2886.9764148837025</v>
      </c>
      <c r="AU25" s="98">
        <f t="shared" si="14"/>
        <v>163.75212500000001</v>
      </c>
      <c r="AV25" s="98">
        <f t="shared" si="15"/>
        <v>63.820300000000003</v>
      </c>
      <c r="AW25" s="302"/>
      <c r="AX25" s="302"/>
      <c r="AY25" s="302"/>
      <c r="AZ25" s="302"/>
      <c r="BA25" s="302"/>
      <c r="BB25" s="302"/>
      <c r="BC25" s="302"/>
      <c r="BD25" s="302"/>
      <c r="BE25" s="302"/>
      <c r="BF25" s="302"/>
      <c r="BG25" s="302"/>
      <c r="BH25" s="302"/>
      <c r="BI25" s="302"/>
      <c r="BJ25" s="302"/>
      <c r="BK25" s="327"/>
      <c r="BL25" s="302"/>
      <c r="BM25" s="302"/>
      <c r="BN25" s="302"/>
      <c r="BO25" s="302"/>
      <c r="BP25" s="302"/>
      <c r="BQ25" s="302"/>
      <c r="BR25" s="302"/>
      <c r="BS25" s="302"/>
      <c r="BT25" s="302"/>
      <c r="BU25" s="302"/>
    </row>
    <row r="26" spans="1:73" s="99" customFormat="1" ht="60" customHeight="1" x14ac:dyDescent="0.3">
      <c r="A26" s="93">
        <v>23</v>
      </c>
      <c r="B26" s="100">
        <v>111505</v>
      </c>
      <c r="C26" s="101" t="s">
        <v>12</v>
      </c>
      <c r="D26" s="101" t="s">
        <v>83</v>
      </c>
      <c r="E26" s="95">
        <v>40000</v>
      </c>
      <c r="F26" s="93">
        <v>0.56000000000000005</v>
      </c>
      <c r="G26" s="96">
        <v>0.51500000000000001</v>
      </c>
      <c r="H26" s="96">
        <v>0.39</v>
      </c>
      <c r="I26" s="96">
        <v>0.316</v>
      </c>
      <c r="J26" s="96">
        <v>0.20899999999999999</v>
      </c>
      <c r="K26" s="96">
        <v>9.6000000000000002E-2</v>
      </c>
      <c r="L26" s="96">
        <v>6.3E-2</v>
      </c>
      <c r="M26" s="96">
        <v>3.7999999999999999E-2</v>
      </c>
      <c r="N26" s="96" t="str">
        <f t="shared" si="0"/>
        <v>0.515,0.39,0.316,0.209,0.096,0.063,0.038</v>
      </c>
      <c r="O26" s="96" t="s">
        <v>59</v>
      </c>
      <c r="P26" s="96"/>
      <c r="Q26" s="94">
        <f t="shared" si="2"/>
        <v>111505</v>
      </c>
      <c r="R26" s="95">
        <f t="shared" si="21"/>
        <v>8</v>
      </c>
      <c r="S26" s="96">
        <f t="shared" si="3"/>
        <v>0.19900000000000001</v>
      </c>
      <c r="T26" s="95">
        <f t="shared" si="16"/>
        <v>23</v>
      </c>
      <c r="U26" s="95">
        <f t="shared" si="17"/>
        <v>8</v>
      </c>
      <c r="V26" s="95">
        <f t="shared" si="18"/>
        <v>3505</v>
      </c>
      <c r="W26" s="97">
        <f t="shared" si="19"/>
        <v>0.16949999999999998</v>
      </c>
      <c r="X26" s="97">
        <f t="shared" si="4"/>
        <v>1.3559999999999999</v>
      </c>
      <c r="Y26" s="96">
        <f t="shared" si="20"/>
        <v>507.21899999999994</v>
      </c>
      <c r="Z26" s="97" t="e">
        <f t="shared" si="1"/>
        <v>#REF!</v>
      </c>
      <c r="AA26" s="96"/>
      <c r="AB26" s="102">
        <v>0.35</v>
      </c>
      <c r="AC26" s="102">
        <v>0.35</v>
      </c>
      <c r="AD26" s="102">
        <v>0.35</v>
      </c>
      <c r="AE26" s="93" t="s">
        <v>60</v>
      </c>
      <c r="AF26" s="93">
        <f t="shared" si="5"/>
        <v>213.98999999999998</v>
      </c>
      <c r="AG26" s="93">
        <f t="shared" si="6"/>
        <v>261.52</v>
      </c>
      <c r="AH26" s="95" t="str">
        <f t="shared" si="7"/>
        <v>213.99 261.52</v>
      </c>
      <c r="AI26" s="93">
        <v>10</v>
      </c>
      <c r="AJ26" s="98">
        <f t="shared" si="8"/>
        <v>69.150000000000006</v>
      </c>
      <c r="AK26" s="98">
        <f t="shared" si="9"/>
        <v>84.51</v>
      </c>
      <c r="AL26" s="95" t="str">
        <f t="shared" si="10"/>
        <v>69.15 84.51</v>
      </c>
      <c r="AM26" s="95">
        <v>130</v>
      </c>
      <c r="AN26" s="95">
        <f t="shared" si="11"/>
        <v>440</v>
      </c>
      <c r="AO26" s="104">
        <v>2371</v>
      </c>
      <c r="AP26" s="105">
        <v>261.5</v>
      </c>
      <c r="AQ26" s="102">
        <v>84.5</v>
      </c>
      <c r="AR26" s="93">
        <v>34</v>
      </c>
      <c r="AS26" s="103">
        <f t="shared" si="12"/>
        <v>0.95707585954009289</v>
      </c>
      <c r="AT26" s="98">
        <f t="shared" si="13"/>
        <v>2269.2268629695604</v>
      </c>
      <c r="AU26" s="98">
        <f t="shared" si="14"/>
        <v>197.11792499999999</v>
      </c>
      <c r="AV26" s="98">
        <f t="shared" si="15"/>
        <v>63.820300000000003</v>
      </c>
      <c r="AW26" s="302"/>
      <c r="AX26" s="302"/>
      <c r="AY26" s="302"/>
      <c r="AZ26" s="302"/>
      <c r="BA26" s="302"/>
      <c r="BB26" s="302"/>
      <c r="BC26" s="302"/>
      <c r="BD26" s="302"/>
      <c r="BE26" s="302"/>
      <c r="BF26" s="302"/>
      <c r="BG26" s="302"/>
      <c r="BH26" s="302"/>
      <c r="BI26" s="302"/>
      <c r="BJ26" s="302"/>
      <c r="BK26" s="327"/>
      <c r="BL26" s="302"/>
      <c r="BM26" s="302"/>
      <c r="BN26" s="302"/>
      <c r="BO26" s="302"/>
      <c r="BP26" s="302"/>
      <c r="BQ26" s="302"/>
      <c r="BR26" s="302"/>
      <c r="BS26" s="302"/>
      <c r="BT26" s="302"/>
      <c r="BU26" s="302"/>
    </row>
    <row r="27" spans="1:73" s="99" customFormat="1" ht="60" customHeight="1" x14ac:dyDescent="0.3">
      <c r="A27" s="93">
        <v>24</v>
      </c>
      <c r="B27" s="100">
        <v>111766</v>
      </c>
      <c r="C27" s="101" t="s">
        <v>12</v>
      </c>
      <c r="D27" s="101" t="s">
        <v>83</v>
      </c>
      <c r="E27" s="95">
        <v>40000</v>
      </c>
      <c r="F27" s="93">
        <v>0.56000000000000005</v>
      </c>
      <c r="G27" s="96">
        <v>0.57699999999999996</v>
      </c>
      <c r="H27" s="96">
        <v>0.44700000000000001</v>
      </c>
      <c r="I27" s="96">
        <v>0.35799999999999998</v>
      </c>
      <c r="J27" s="96">
        <v>0.23899999999999999</v>
      </c>
      <c r="K27" s="96">
        <v>0.111</v>
      </c>
      <c r="L27" s="96">
        <v>7.6999999999999999E-2</v>
      </c>
      <c r="M27" s="96">
        <v>5.7000000000000002E-2</v>
      </c>
      <c r="N27" s="96" t="str">
        <f t="shared" si="0"/>
        <v>0.577,0.447,0.358,0.239,0.111,0.077,0.057</v>
      </c>
      <c r="O27" s="96" t="s">
        <v>59</v>
      </c>
      <c r="P27" s="96"/>
      <c r="Q27" s="94">
        <f t="shared" si="2"/>
        <v>111766</v>
      </c>
      <c r="R27" s="95">
        <f t="shared" si="21"/>
        <v>261</v>
      </c>
      <c r="S27" s="96">
        <f t="shared" si="3"/>
        <v>0.21899999999999997</v>
      </c>
      <c r="T27" s="95">
        <f t="shared" si="16"/>
        <v>24</v>
      </c>
      <c r="U27" s="95">
        <f t="shared" si="17"/>
        <v>261</v>
      </c>
      <c r="V27" s="95">
        <f t="shared" si="18"/>
        <v>3766</v>
      </c>
      <c r="W27" s="97">
        <f t="shared" si="19"/>
        <v>0.20899999999999999</v>
      </c>
      <c r="X27" s="97">
        <f t="shared" si="4"/>
        <v>54.548999999999999</v>
      </c>
      <c r="Y27" s="96">
        <f t="shared" si="20"/>
        <v>561.76799999999992</v>
      </c>
      <c r="Z27" s="97" t="e">
        <f t="shared" si="1"/>
        <v>#REF!</v>
      </c>
      <c r="AA27" s="96"/>
      <c r="AB27" s="102">
        <v>0.35</v>
      </c>
      <c r="AC27" s="102">
        <v>0.35</v>
      </c>
      <c r="AD27" s="102">
        <v>0.35</v>
      </c>
      <c r="AE27" s="93" t="s">
        <v>60</v>
      </c>
      <c r="AF27" s="93">
        <f t="shared" si="5"/>
        <v>213.98999999999998</v>
      </c>
      <c r="AG27" s="93">
        <f t="shared" si="6"/>
        <v>261.52</v>
      </c>
      <c r="AH27" s="95" t="str">
        <f t="shared" si="7"/>
        <v>213.99 261.52</v>
      </c>
      <c r="AI27" s="93">
        <v>10</v>
      </c>
      <c r="AJ27" s="98">
        <f t="shared" si="8"/>
        <v>69.150000000000006</v>
      </c>
      <c r="AK27" s="98">
        <f t="shared" si="9"/>
        <v>84.51</v>
      </c>
      <c r="AL27" s="95" t="str">
        <f t="shared" si="10"/>
        <v>69.15 84.51</v>
      </c>
      <c r="AM27" s="95">
        <v>130</v>
      </c>
      <c r="AN27" s="95">
        <f t="shared" si="11"/>
        <v>440</v>
      </c>
      <c r="AO27" s="104">
        <v>2316.1</v>
      </c>
      <c r="AP27" s="105">
        <v>260.39999999999998</v>
      </c>
      <c r="AQ27" s="102">
        <v>84.5</v>
      </c>
      <c r="AR27" s="93">
        <v>34</v>
      </c>
      <c r="AS27" s="103">
        <f t="shared" si="12"/>
        <v>0.95707585954009289</v>
      </c>
      <c r="AT27" s="98">
        <f t="shared" si="13"/>
        <v>2216.6833982808089</v>
      </c>
      <c r="AU27" s="98">
        <f t="shared" si="14"/>
        <v>196.23591199999998</v>
      </c>
      <c r="AV27" s="98">
        <f t="shared" si="15"/>
        <v>63.820300000000003</v>
      </c>
      <c r="AW27" s="302"/>
      <c r="AX27" s="302"/>
      <c r="AY27" s="302"/>
      <c r="AZ27" s="302"/>
      <c r="BA27" s="302"/>
      <c r="BB27" s="302"/>
      <c r="BC27" s="302"/>
      <c r="BD27" s="302"/>
      <c r="BE27" s="302"/>
      <c r="BF27" s="302"/>
      <c r="BG27" s="302"/>
      <c r="BH27" s="302"/>
      <c r="BI27" s="302"/>
      <c r="BJ27" s="302"/>
      <c r="BK27" s="327"/>
      <c r="BL27" s="302"/>
      <c r="BM27" s="302"/>
      <c r="BN27" s="302"/>
      <c r="BO27" s="302"/>
      <c r="BP27" s="302"/>
      <c r="BQ27" s="302"/>
      <c r="BR27" s="302"/>
      <c r="BS27" s="302"/>
      <c r="BT27" s="302"/>
      <c r="BU27" s="302"/>
    </row>
    <row r="28" spans="1:73" s="99" customFormat="1" ht="60" customHeight="1" x14ac:dyDescent="0.3">
      <c r="A28" s="93">
        <v>25</v>
      </c>
      <c r="B28" s="100">
        <v>111989</v>
      </c>
      <c r="C28" s="101" t="s">
        <v>12</v>
      </c>
      <c r="D28" s="101" t="s">
        <v>81</v>
      </c>
      <c r="E28" s="95">
        <v>40000</v>
      </c>
      <c r="F28" s="93">
        <v>0.56000000000000005</v>
      </c>
      <c r="G28" s="96">
        <v>0.53500000000000003</v>
      </c>
      <c r="H28" s="96">
        <v>0.41499999999999998</v>
      </c>
      <c r="I28" s="96">
        <v>0.34799999999999998</v>
      </c>
      <c r="J28" s="96">
        <v>0.245</v>
      </c>
      <c r="K28" s="96">
        <v>0.14000000000000001</v>
      </c>
      <c r="L28" s="96">
        <v>0.108</v>
      </c>
      <c r="M28" s="96">
        <v>7.4999999999999997E-2</v>
      </c>
      <c r="N28" s="96" t="str">
        <f t="shared" si="0"/>
        <v>0.535,0.415,0.348,0.245,0.14,0.108,0.075</v>
      </c>
      <c r="O28" s="96" t="s">
        <v>59</v>
      </c>
      <c r="P28" s="96"/>
      <c r="Q28" s="94">
        <f t="shared" si="2"/>
        <v>111989</v>
      </c>
      <c r="R28" s="95">
        <f t="shared" si="21"/>
        <v>223</v>
      </c>
      <c r="S28" s="96">
        <f t="shared" si="3"/>
        <v>0.18700000000000006</v>
      </c>
      <c r="T28" s="95">
        <f t="shared" si="16"/>
        <v>25</v>
      </c>
      <c r="U28" s="95">
        <f t="shared" si="17"/>
        <v>223</v>
      </c>
      <c r="V28" s="95">
        <f t="shared" si="18"/>
        <v>3989</v>
      </c>
      <c r="W28" s="97">
        <f t="shared" si="19"/>
        <v>0.20300000000000001</v>
      </c>
      <c r="X28" s="97">
        <f t="shared" si="4"/>
        <v>45.269000000000005</v>
      </c>
      <c r="Y28" s="96">
        <f t="shared" si="20"/>
        <v>607.03699999999992</v>
      </c>
      <c r="Z28" s="97" t="e">
        <f t="shared" si="1"/>
        <v>#REF!</v>
      </c>
      <c r="AA28" s="96"/>
      <c r="AB28" s="102">
        <v>0.35</v>
      </c>
      <c r="AC28" s="102">
        <v>0.35</v>
      </c>
      <c r="AD28" s="102">
        <v>0.35</v>
      </c>
      <c r="AE28" s="93" t="s">
        <v>60</v>
      </c>
      <c r="AF28" s="93">
        <f t="shared" si="5"/>
        <v>213.98999999999998</v>
      </c>
      <c r="AG28" s="93">
        <f t="shared" si="6"/>
        <v>261.52</v>
      </c>
      <c r="AH28" s="95" t="str">
        <f t="shared" si="7"/>
        <v>213.99 261.52</v>
      </c>
      <c r="AI28" s="93">
        <v>10</v>
      </c>
      <c r="AJ28" s="98">
        <f t="shared" si="8"/>
        <v>69.150000000000006</v>
      </c>
      <c r="AK28" s="98">
        <f t="shared" si="9"/>
        <v>84.51</v>
      </c>
      <c r="AL28" s="95" t="str">
        <f t="shared" si="10"/>
        <v>69.15 84.51</v>
      </c>
      <c r="AM28" s="95">
        <v>130</v>
      </c>
      <c r="AN28" s="95">
        <f t="shared" si="11"/>
        <v>440</v>
      </c>
      <c r="AO28" s="104">
        <v>1574.2</v>
      </c>
      <c r="AP28" s="104">
        <v>220.5</v>
      </c>
      <c r="AQ28" s="104">
        <v>84.5</v>
      </c>
      <c r="AR28" s="93">
        <v>42</v>
      </c>
      <c r="AS28" s="103">
        <f t="shared" si="12"/>
        <v>1.3929250288930342</v>
      </c>
      <c r="AT28" s="98">
        <f t="shared" si="13"/>
        <v>2192.7425804834143</v>
      </c>
      <c r="AU28" s="98">
        <f t="shared" si="14"/>
        <v>163.75212500000001</v>
      </c>
      <c r="AV28" s="98">
        <f t="shared" si="15"/>
        <v>63.820300000000003</v>
      </c>
      <c r="AW28" s="302"/>
      <c r="AX28" s="302"/>
      <c r="AY28" s="302"/>
      <c r="AZ28" s="302"/>
      <c r="BA28" s="302"/>
      <c r="BB28" s="302"/>
      <c r="BC28" s="302"/>
      <c r="BD28" s="302"/>
      <c r="BE28" s="302"/>
      <c r="BF28" s="302"/>
      <c r="BG28" s="302"/>
      <c r="BH28" s="302"/>
      <c r="BI28" s="302"/>
      <c r="BJ28" s="302"/>
      <c r="BK28" s="327"/>
      <c r="BL28" s="302"/>
      <c r="BM28" s="302"/>
      <c r="BN28" s="302"/>
      <c r="BO28" s="302"/>
      <c r="BP28" s="302"/>
      <c r="BQ28" s="302"/>
      <c r="BR28" s="302"/>
      <c r="BS28" s="302"/>
      <c r="BT28" s="302"/>
      <c r="BU28" s="302"/>
    </row>
    <row r="29" spans="1:73" s="99" customFormat="1" ht="60" customHeight="1" x14ac:dyDescent="0.3">
      <c r="A29" s="93">
        <v>26</v>
      </c>
      <c r="B29" s="100">
        <v>112014</v>
      </c>
      <c r="C29" s="101" t="s">
        <v>12</v>
      </c>
      <c r="D29" s="101" t="s">
        <v>83</v>
      </c>
      <c r="E29" s="95">
        <v>40000</v>
      </c>
      <c r="F29" s="93">
        <v>0.56000000000000005</v>
      </c>
      <c r="G29" s="96">
        <v>0.52100000000000002</v>
      </c>
      <c r="H29" s="96">
        <v>0.40899999999999997</v>
      </c>
      <c r="I29" s="96">
        <v>0.33100000000000002</v>
      </c>
      <c r="J29" s="96">
        <v>0.22600000000000001</v>
      </c>
      <c r="K29" s="96">
        <v>0.115</v>
      </c>
      <c r="L29" s="96">
        <v>8.4000000000000005E-2</v>
      </c>
      <c r="M29" s="96">
        <v>5.7000000000000002E-2</v>
      </c>
      <c r="N29" s="96" t="str">
        <f t="shared" si="0"/>
        <v>0.521,0.409,0.331,0.226,0.115,0.084,0.057</v>
      </c>
      <c r="O29" s="96" t="s">
        <v>59</v>
      </c>
      <c r="P29" s="96"/>
      <c r="Q29" s="94">
        <f t="shared" si="2"/>
        <v>112014</v>
      </c>
      <c r="R29" s="95">
        <f t="shared" si="21"/>
        <v>25</v>
      </c>
      <c r="S29" s="96">
        <f t="shared" si="3"/>
        <v>0.19</v>
      </c>
      <c r="T29" s="95">
        <f t="shared" si="16"/>
        <v>26</v>
      </c>
      <c r="U29" s="95">
        <f t="shared" si="17"/>
        <v>25</v>
      </c>
      <c r="V29" s="95">
        <f t="shared" si="18"/>
        <v>4014</v>
      </c>
      <c r="W29" s="97">
        <f t="shared" si="19"/>
        <v>0.18850000000000003</v>
      </c>
      <c r="X29" s="97">
        <f t="shared" si="4"/>
        <v>4.7125000000000004</v>
      </c>
      <c r="Y29" s="96">
        <f t="shared" si="20"/>
        <v>611.7494999999999</v>
      </c>
      <c r="Z29" s="97" t="e">
        <f t="shared" si="1"/>
        <v>#REF!</v>
      </c>
      <c r="AA29" s="96"/>
      <c r="AB29" s="102">
        <v>0.35</v>
      </c>
      <c r="AC29" s="102">
        <v>0.35</v>
      </c>
      <c r="AD29" s="102">
        <v>0.35</v>
      </c>
      <c r="AE29" s="93" t="s">
        <v>60</v>
      </c>
      <c r="AF29" s="93">
        <f t="shared" si="5"/>
        <v>213.98999999999998</v>
      </c>
      <c r="AG29" s="93">
        <f t="shared" si="6"/>
        <v>261.52</v>
      </c>
      <c r="AH29" s="95" t="str">
        <f t="shared" si="7"/>
        <v>213.99 261.52</v>
      </c>
      <c r="AI29" s="93">
        <v>10</v>
      </c>
      <c r="AJ29" s="98">
        <f t="shared" si="8"/>
        <v>69.150000000000006</v>
      </c>
      <c r="AK29" s="98">
        <f t="shared" si="9"/>
        <v>84.51</v>
      </c>
      <c r="AL29" s="95" t="str">
        <f t="shared" si="10"/>
        <v>69.15 84.51</v>
      </c>
      <c r="AM29" s="95">
        <v>130</v>
      </c>
      <c r="AN29" s="95">
        <f t="shared" si="11"/>
        <v>440</v>
      </c>
      <c r="AO29" s="102">
        <v>2317.6999999999998</v>
      </c>
      <c r="AP29" s="102">
        <v>261.3</v>
      </c>
      <c r="AQ29" s="102">
        <v>84.5</v>
      </c>
      <c r="AR29" s="93">
        <v>34</v>
      </c>
      <c r="AS29" s="103">
        <f t="shared" si="12"/>
        <v>0.95707585954009289</v>
      </c>
      <c r="AT29" s="98">
        <f t="shared" si="13"/>
        <v>2218.2147196560732</v>
      </c>
      <c r="AU29" s="98">
        <f t="shared" si="14"/>
        <v>196.95761300000001</v>
      </c>
      <c r="AV29" s="98">
        <f t="shared" si="15"/>
        <v>63.820300000000003</v>
      </c>
      <c r="AW29" s="302"/>
      <c r="AX29" s="302"/>
      <c r="AY29" s="302"/>
      <c r="AZ29" s="302"/>
      <c r="BA29" s="302"/>
      <c r="BB29" s="302"/>
      <c r="BC29" s="302"/>
      <c r="BD29" s="302"/>
      <c r="BE29" s="302"/>
      <c r="BF29" s="302"/>
      <c r="BG29" s="302"/>
      <c r="BH29" s="302"/>
      <c r="BI29" s="302"/>
      <c r="BJ29" s="302"/>
      <c r="BK29" s="327"/>
      <c r="BL29" s="302"/>
      <c r="BM29" s="302"/>
      <c r="BN29" s="302"/>
      <c r="BO29" s="302"/>
      <c r="BP29" s="302"/>
      <c r="BQ29" s="302"/>
      <c r="BR29" s="302"/>
      <c r="BS29" s="302"/>
      <c r="BT29" s="302"/>
      <c r="BU29" s="302"/>
    </row>
    <row r="30" spans="1:73" s="99" customFormat="1" ht="60" customHeight="1" x14ac:dyDescent="0.3">
      <c r="A30" s="93">
        <v>27</v>
      </c>
      <c r="B30" s="100">
        <v>112254</v>
      </c>
      <c r="C30" s="101" t="s">
        <v>12</v>
      </c>
      <c r="D30" s="101" t="s">
        <v>83</v>
      </c>
      <c r="E30" s="95">
        <v>40000</v>
      </c>
      <c r="F30" s="93">
        <v>0.56000000000000005</v>
      </c>
      <c r="G30" s="96">
        <v>0.53300000000000003</v>
      </c>
      <c r="H30" s="96">
        <v>0.40500000000000003</v>
      </c>
      <c r="I30" s="96">
        <v>0.32300000000000001</v>
      </c>
      <c r="J30" s="96">
        <v>0.214</v>
      </c>
      <c r="K30" s="96">
        <v>9.8000000000000004E-2</v>
      </c>
      <c r="L30" s="96">
        <v>6.8000000000000005E-2</v>
      </c>
      <c r="M30" s="96">
        <v>4.4999999999999998E-2</v>
      </c>
      <c r="N30" s="96" t="str">
        <f t="shared" si="0"/>
        <v>0.533,0.405,0.323,0.214,0.098,0.068,0.045</v>
      </c>
      <c r="O30" s="96" t="s">
        <v>59</v>
      </c>
      <c r="P30" s="96"/>
      <c r="Q30" s="94">
        <f t="shared" si="2"/>
        <v>112254</v>
      </c>
      <c r="R30" s="95">
        <f t="shared" si="21"/>
        <v>240</v>
      </c>
      <c r="S30" s="96">
        <f t="shared" si="3"/>
        <v>0.21000000000000002</v>
      </c>
      <c r="T30" s="95">
        <f t="shared" si="16"/>
        <v>27</v>
      </c>
      <c r="U30" s="95">
        <f t="shared" si="17"/>
        <v>240</v>
      </c>
      <c r="V30" s="95">
        <f t="shared" si="18"/>
        <v>4254</v>
      </c>
      <c r="W30" s="97">
        <f t="shared" si="19"/>
        <v>0.2</v>
      </c>
      <c r="X30" s="97">
        <f t="shared" si="4"/>
        <v>48</v>
      </c>
      <c r="Y30" s="96">
        <f t="shared" si="20"/>
        <v>659.7494999999999</v>
      </c>
      <c r="Z30" s="97" t="e">
        <f t="shared" si="1"/>
        <v>#REF!</v>
      </c>
      <c r="AA30" s="96"/>
      <c r="AB30" s="102">
        <v>0.35</v>
      </c>
      <c r="AC30" s="102">
        <v>0.35</v>
      </c>
      <c r="AD30" s="102">
        <v>0.35</v>
      </c>
      <c r="AE30" s="93" t="s">
        <v>60</v>
      </c>
      <c r="AF30" s="93">
        <f t="shared" si="5"/>
        <v>213.98999999999998</v>
      </c>
      <c r="AG30" s="93">
        <f t="shared" si="6"/>
        <v>261.52</v>
      </c>
      <c r="AH30" s="95" t="str">
        <f t="shared" si="7"/>
        <v>213.99 261.52</v>
      </c>
      <c r="AI30" s="93">
        <v>10</v>
      </c>
      <c r="AJ30" s="98">
        <f t="shared" si="8"/>
        <v>69.150000000000006</v>
      </c>
      <c r="AK30" s="98">
        <f t="shared" si="9"/>
        <v>84.51</v>
      </c>
      <c r="AL30" s="95" t="str">
        <f t="shared" si="10"/>
        <v>69.15 84.51</v>
      </c>
      <c r="AM30" s="95">
        <v>130</v>
      </c>
      <c r="AN30" s="95">
        <f t="shared" si="11"/>
        <v>440</v>
      </c>
      <c r="AO30" s="102">
        <v>2343.5</v>
      </c>
      <c r="AP30" s="102">
        <v>260.60000000000002</v>
      </c>
      <c r="AQ30" s="102">
        <v>84.5</v>
      </c>
      <c r="AR30" s="93">
        <v>34</v>
      </c>
      <c r="AS30" s="103">
        <f t="shared" si="12"/>
        <v>0.95707585954009289</v>
      </c>
      <c r="AT30" s="98">
        <f t="shared" si="13"/>
        <v>2242.9072768322076</v>
      </c>
      <c r="AU30" s="98">
        <f t="shared" si="14"/>
        <v>196.39633200000003</v>
      </c>
      <c r="AV30" s="98">
        <f t="shared" si="15"/>
        <v>63.820300000000003</v>
      </c>
      <c r="AW30" s="302"/>
      <c r="AX30" s="302"/>
      <c r="AY30" s="302"/>
      <c r="AZ30" s="302"/>
      <c r="BA30" s="302"/>
      <c r="BB30" s="302"/>
      <c r="BC30" s="302"/>
      <c r="BD30" s="302"/>
      <c r="BE30" s="302"/>
      <c r="BF30" s="302"/>
      <c r="BG30" s="302"/>
      <c r="BH30" s="302"/>
      <c r="BI30" s="302"/>
      <c r="BJ30" s="302"/>
      <c r="BK30" s="327"/>
      <c r="BL30" s="302"/>
      <c r="BM30" s="302"/>
      <c r="BN30" s="302"/>
      <c r="BO30" s="302"/>
      <c r="BP30" s="302"/>
      <c r="BQ30" s="302"/>
      <c r="BR30" s="302"/>
      <c r="BS30" s="302"/>
      <c r="BT30" s="302"/>
      <c r="BU30" s="302"/>
    </row>
    <row r="31" spans="1:73" s="99" customFormat="1" ht="60" customHeight="1" x14ac:dyDescent="0.3">
      <c r="A31" s="93">
        <v>28</v>
      </c>
      <c r="B31" s="100">
        <v>112514</v>
      </c>
      <c r="C31" s="101" t="s">
        <v>12</v>
      </c>
      <c r="D31" s="101" t="s">
        <v>83</v>
      </c>
      <c r="E31" s="95">
        <v>40000</v>
      </c>
      <c r="F31" s="93">
        <v>0.56000000000000005</v>
      </c>
      <c r="G31" s="96">
        <v>0.41199999999999998</v>
      </c>
      <c r="H31" s="96">
        <v>0.35199999999999998</v>
      </c>
      <c r="I31" s="96">
        <v>0.29599999999999999</v>
      </c>
      <c r="J31" s="96">
        <v>0.23499999999999999</v>
      </c>
      <c r="K31" s="96">
        <v>0.152</v>
      </c>
      <c r="L31" s="96">
        <v>9.5000000000000001E-2</v>
      </c>
      <c r="M31" s="96">
        <v>5.8000000000000003E-2</v>
      </c>
      <c r="N31" s="96" t="str">
        <f t="shared" si="0"/>
        <v>0.412,0.352,0.296,0.235,0.152,0.095,0.058</v>
      </c>
      <c r="O31" s="96" t="s">
        <v>59</v>
      </c>
      <c r="P31" s="96"/>
      <c r="Q31" s="94">
        <f t="shared" si="2"/>
        <v>112514</v>
      </c>
      <c r="R31" s="95">
        <f t="shared" si="21"/>
        <v>260</v>
      </c>
      <c r="S31" s="96">
        <f t="shared" si="3"/>
        <v>0.11599999999999999</v>
      </c>
      <c r="T31" s="95">
        <f t="shared" si="16"/>
        <v>28</v>
      </c>
      <c r="U31" s="95">
        <f t="shared" si="17"/>
        <v>260</v>
      </c>
      <c r="V31" s="95">
        <f t="shared" si="18"/>
        <v>4514</v>
      </c>
      <c r="W31" s="97">
        <f t="shared" si="19"/>
        <v>0.16300000000000001</v>
      </c>
      <c r="X31" s="97">
        <f t="shared" si="4"/>
        <v>42.38</v>
      </c>
      <c r="Y31" s="96">
        <f t="shared" si="20"/>
        <v>702.12949999999989</v>
      </c>
      <c r="Z31" s="97" t="e">
        <f t="shared" si="1"/>
        <v>#REF!</v>
      </c>
      <c r="AA31" s="96"/>
      <c r="AB31" s="102">
        <v>0.35</v>
      </c>
      <c r="AC31" s="102">
        <v>0.35</v>
      </c>
      <c r="AD31" s="102">
        <v>0.35</v>
      </c>
      <c r="AE31" s="93" t="s">
        <v>60</v>
      </c>
      <c r="AF31" s="93">
        <f t="shared" si="5"/>
        <v>213.98999999999998</v>
      </c>
      <c r="AG31" s="93">
        <f t="shared" si="6"/>
        <v>261.52</v>
      </c>
      <c r="AH31" s="95" t="str">
        <f t="shared" si="7"/>
        <v>213.99 261.52</v>
      </c>
      <c r="AI31" s="93">
        <v>10</v>
      </c>
      <c r="AJ31" s="98">
        <f t="shared" si="8"/>
        <v>69.150000000000006</v>
      </c>
      <c r="AK31" s="98">
        <f t="shared" si="9"/>
        <v>84.51</v>
      </c>
      <c r="AL31" s="95" t="str">
        <f t="shared" si="10"/>
        <v>69.15 84.51</v>
      </c>
      <c r="AM31" s="95">
        <v>130</v>
      </c>
      <c r="AN31" s="95">
        <f t="shared" si="11"/>
        <v>440</v>
      </c>
      <c r="AO31" s="102">
        <v>2379</v>
      </c>
      <c r="AP31" s="102">
        <v>261.2</v>
      </c>
      <c r="AQ31" s="102">
        <v>84.5</v>
      </c>
      <c r="AR31" s="93">
        <v>34</v>
      </c>
      <c r="AS31" s="103">
        <f t="shared" si="12"/>
        <v>0.95707585954009289</v>
      </c>
      <c r="AT31" s="98">
        <f t="shared" si="13"/>
        <v>2276.8834698458809</v>
      </c>
      <c r="AU31" s="98">
        <f t="shared" si="14"/>
        <v>196.87744799999999</v>
      </c>
      <c r="AV31" s="98">
        <f t="shared" si="15"/>
        <v>63.820300000000003</v>
      </c>
      <c r="AW31" s="302"/>
      <c r="AX31" s="302"/>
      <c r="AY31" s="302"/>
      <c r="AZ31" s="302"/>
      <c r="BA31" s="302"/>
      <c r="BB31" s="302"/>
      <c r="BC31" s="302"/>
      <c r="BD31" s="302"/>
      <c r="BE31" s="302"/>
      <c r="BF31" s="302"/>
      <c r="BG31" s="302"/>
      <c r="BH31" s="302"/>
      <c r="BI31" s="302"/>
      <c r="BJ31" s="302"/>
      <c r="BK31" s="327"/>
      <c r="BL31" s="302"/>
      <c r="BM31" s="302"/>
      <c r="BN31" s="302"/>
      <c r="BO31" s="302"/>
      <c r="BP31" s="302"/>
      <c r="BQ31" s="302"/>
      <c r="BR31" s="302"/>
      <c r="BS31" s="302"/>
      <c r="BT31" s="302"/>
      <c r="BU31" s="302"/>
    </row>
    <row r="32" spans="1:73" s="99" customFormat="1" ht="60" customHeight="1" x14ac:dyDescent="0.3">
      <c r="A32" s="93">
        <v>29</v>
      </c>
      <c r="B32" s="94">
        <v>112515</v>
      </c>
      <c r="C32" s="95" t="s">
        <v>12</v>
      </c>
      <c r="D32" s="95" t="s">
        <v>81</v>
      </c>
      <c r="E32" s="95">
        <v>40000</v>
      </c>
      <c r="F32" s="93">
        <v>0.56000000000000005</v>
      </c>
      <c r="G32" s="96">
        <v>0.47299999999999998</v>
      </c>
      <c r="H32" s="96">
        <v>0.35899999999999999</v>
      </c>
      <c r="I32" s="96">
        <v>0.28999999999999998</v>
      </c>
      <c r="J32" s="96">
        <v>0.19700000000000001</v>
      </c>
      <c r="K32" s="96">
        <v>0.10200000000000001</v>
      </c>
      <c r="L32" s="96">
        <v>7.5999999999999998E-2</v>
      </c>
      <c r="M32" s="96">
        <v>0.05</v>
      </c>
      <c r="N32" s="96" t="str">
        <f t="shared" si="0"/>
        <v>0.473,0.359,0.29,0.197,0.102,0.076,0.05</v>
      </c>
      <c r="O32" s="96" t="s">
        <v>59</v>
      </c>
      <c r="P32" s="96"/>
      <c r="Q32" s="94">
        <f t="shared" si="2"/>
        <v>112515</v>
      </c>
      <c r="R32" s="95">
        <f t="shared" si="21"/>
        <v>1</v>
      </c>
      <c r="S32" s="96">
        <f t="shared" si="3"/>
        <v>0.183</v>
      </c>
      <c r="T32" s="95">
        <f t="shared" si="16"/>
        <v>29</v>
      </c>
      <c r="U32" s="95">
        <f t="shared" si="17"/>
        <v>1</v>
      </c>
      <c r="V32" s="95">
        <f t="shared" si="18"/>
        <v>4515</v>
      </c>
      <c r="W32" s="97">
        <f t="shared" si="19"/>
        <v>0.14949999999999999</v>
      </c>
      <c r="X32" s="97">
        <f t="shared" si="4"/>
        <v>0.14949999999999999</v>
      </c>
      <c r="Y32" s="96">
        <f t="shared" si="20"/>
        <v>702.27899999999988</v>
      </c>
      <c r="Z32" s="97" t="e">
        <f t="shared" si="1"/>
        <v>#REF!</v>
      </c>
      <c r="AA32" s="96"/>
      <c r="AB32" s="93">
        <v>0.35</v>
      </c>
      <c r="AC32" s="93">
        <v>0.35</v>
      </c>
      <c r="AD32" s="93">
        <v>0.35</v>
      </c>
      <c r="AE32" s="93" t="s">
        <v>60</v>
      </c>
      <c r="AF32" s="93">
        <f t="shared" si="5"/>
        <v>213.98999999999998</v>
      </c>
      <c r="AG32" s="93">
        <f t="shared" si="6"/>
        <v>261.52</v>
      </c>
      <c r="AH32" s="95" t="str">
        <f t="shared" si="7"/>
        <v>213.99 261.52</v>
      </c>
      <c r="AI32" s="93">
        <v>10</v>
      </c>
      <c r="AJ32" s="98">
        <f t="shared" si="8"/>
        <v>69.150000000000006</v>
      </c>
      <c r="AK32" s="98">
        <f t="shared" si="9"/>
        <v>84.51</v>
      </c>
      <c r="AL32" s="95" t="str">
        <f t="shared" si="10"/>
        <v>69.15 84.51</v>
      </c>
      <c r="AM32" s="95">
        <v>130</v>
      </c>
      <c r="AN32" s="95">
        <f t="shared" si="11"/>
        <v>440</v>
      </c>
      <c r="AO32" s="98">
        <v>2361.3000000000002</v>
      </c>
      <c r="AP32" s="93">
        <v>260.7</v>
      </c>
      <c r="AQ32" s="93">
        <v>84.5</v>
      </c>
      <c r="AR32" s="93">
        <v>42</v>
      </c>
      <c r="AS32" s="96">
        <f t="shared" si="12"/>
        <v>1.3929250288930342</v>
      </c>
      <c r="AT32" s="98">
        <f t="shared" si="13"/>
        <v>3289.1138707251216</v>
      </c>
      <c r="AU32" s="98">
        <f t="shared" si="14"/>
        <v>196.47653300000002</v>
      </c>
      <c r="AV32" s="98">
        <f t="shared" si="15"/>
        <v>63.820300000000003</v>
      </c>
      <c r="AW32" s="302"/>
      <c r="AX32" s="302"/>
      <c r="AY32" s="302"/>
      <c r="AZ32" s="302"/>
      <c r="BA32" s="302"/>
      <c r="BB32" s="302"/>
      <c r="BC32" s="302"/>
      <c r="BD32" s="302"/>
      <c r="BE32" s="302"/>
      <c r="BF32" s="302"/>
      <c r="BG32" s="302"/>
      <c r="BH32" s="302"/>
      <c r="BI32" s="302"/>
      <c r="BJ32" s="302"/>
      <c r="BK32" s="327"/>
      <c r="BL32" s="302"/>
      <c r="BM32" s="302"/>
      <c r="BN32" s="302"/>
      <c r="BO32" s="302"/>
      <c r="BP32" s="302"/>
      <c r="BQ32" s="302"/>
      <c r="BR32" s="302"/>
      <c r="BS32" s="302"/>
      <c r="BT32" s="302"/>
      <c r="BU32" s="302"/>
    </row>
    <row r="33" spans="1:73" s="99" customFormat="1" ht="60" customHeight="1" x14ac:dyDescent="0.3">
      <c r="A33" s="93">
        <v>30</v>
      </c>
      <c r="B33" s="94">
        <v>112763</v>
      </c>
      <c r="C33" s="95" t="s">
        <v>12</v>
      </c>
      <c r="D33" s="95" t="s">
        <v>83</v>
      </c>
      <c r="E33" s="95">
        <v>40000</v>
      </c>
      <c r="F33" s="93">
        <v>0.56000000000000005</v>
      </c>
      <c r="G33" s="96">
        <v>0.624</v>
      </c>
      <c r="H33" s="96">
        <v>0.46900000000000003</v>
      </c>
      <c r="I33" s="96">
        <v>0.36399999999999999</v>
      </c>
      <c r="J33" s="96">
        <v>0.224</v>
      </c>
      <c r="K33" s="96">
        <v>0.111</v>
      </c>
      <c r="L33" s="96">
        <v>0.08</v>
      </c>
      <c r="M33" s="96">
        <v>5.5E-2</v>
      </c>
      <c r="N33" s="96" t="str">
        <f t="shared" si="0"/>
        <v>0.624,0.469,0.364,0.224,0.111,0.08,0.055</v>
      </c>
      <c r="O33" s="96" t="s">
        <v>59</v>
      </c>
      <c r="P33" s="96"/>
      <c r="Q33" s="94">
        <f t="shared" si="2"/>
        <v>112763</v>
      </c>
      <c r="R33" s="95">
        <f t="shared" si="21"/>
        <v>248</v>
      </c>
      <c r="S33" s="96">
        <f t="shared" si="3"/>
        <v>0.26</v>
      </c>
      <c r="T33" s="95">
        <f t="shared" si="16"/>
        <v>30</v>
      </c>
      <c r="U33" s="95">
        <f t="shared" si="17"/>
        <v>248</v>
      </c>
      <c r="V33" s="95">
        <f t="shared" si="18"/>
        <v>4763</v>
      </c>
      <c r="W33" s="97">
        <f t="shared" si="19"/>
        <v>0.2215</v>
      </c>
      <c r="X33" s="97">
        <f t="shared" si="4"/>
        <v>54.932000000000002</v>
      </c>
      <c r="Y33" s="96">
        <f t="shared" si="20"/>
        <v>757.2109999999999</v>
      </c>
      <c r="Z33" s="97" t="e">
        <f t="shared" si="1"/>
        <v>#REF!</v>
      </c>
      <c r="AA33" s="96"/>
      <c r="AB33" s="93">
        <v>0.35</v>
      </c>
      <c r="AC33" s="93">
        <v>0.35</v>
      </c>
      <c r="AD33" s="93">
        <v>0.35</v>
      </c>
      <c r="AE33" s="93" t="s">
        <v>60</v>
      </c>
      <c r="AF33" s="93">
        <f t="shared" si="5"/>
        <v>213.98999999999998</v>
      </c>
      <c r="AG33" s="93">
        <f t="shared" si="6"/>
        <v>261.52</v>
      </c>
      <c r="AH33" s="95" t="str">
        <f t="shared" si="7"/>
        <v>213.99 261.52</v>
      </c>
      <c r="AI33" s="93">
        <v>10</v>
      </c>
      <c r="AJ33" s="98">
        <f t="shared" si="8"/>
        <v>69.150000000000006</v>
      </c>
      <c r="AK33" s="98">
        <f t="shared" si="9"/>
        <v>84.51</v>
      </c>
      <c r="AL33" s="95" t="str">
        <f t="shared" si="10"/>
        <v>69.15 84.51</v>
      </c>
      <c r="AM33" s="95">
        <v>130</v>
      </c>
      <c r="AN33" s="95">
        <f t="shared" si="11"/>
        <v>440</v>
      </c>
      <c r="AO33" s="98">
        <v>1990.3</v>
      </c>
      <c r="AP33" s="93">
        <v>260.10000000000002</v>
      </c>
      <c r="AQ33" s="93">
        <v>84.5</v>
      </c>
      <c r="AR33" s="93">
        <v>34</v>
      </c>
      <c r="AS33" s="96">
        <f t="shared" si="12"/>
        <v>0.95707585954009289</v>
      </c>
      <c r="AT33" s="98">
        <f t="shared" si="13"/>
        <v>1904.8680832426469</v>
      </c>
      <c r="AU33" s="98">
        <f t="shared" si="14"/>
        <v>195.99523700000003</v>
      </c>
      <c r="AV33" s="98">
        <f t="shared" si="15"/>
        <v>63.820300000000003</v>
      </c>
      <c r="AW33" s="302"/>
      <c r="AX33" s="302"/>
      <c r="AY33" s="302"/>
      <c r="AZ33" s="302"/>
      <c r="BA33" s="302"/>
      <c r="BB33" s="302"/>
      <c r="BC33" s="302"/>
      <c r="BD33" s="302"/>
      <c r="BE33" s="302"/>
      <c r="BF33" s="302"/>
      <c r="BG33" s="302"/>
      <c r="BH33" s="302"/>
      <c r="BI33" s="302"/>
      <c r="BJ33" s="302"/>
      <c r="BK33" s="327"/>
      <c r="BL33" s="302"/>
      <c r="BM33" s="302"/>
      <c r="BN33" s="302"/>
      <c r="BO33" s="302"/>
      <c r="BP33" s="302"/>
      <c r="BQ33" s="302"/>
      <c r="BR33" s="302"/>
      <c r="BS33" s="302"/>
      <c r="BT33" s="302"/>
      <c r="BU33" s="302"/>
    </row>
    <row r="34" spans="1:73" s="99" customFormat="1" ht="60" customHeight="1" x14ac:dyDescent="0.3">
      <c r="A34" s="93">
        <v>31</v>
      </c>
      <c r="B34" s="94">
        <v>112972</v>
      </c>
      <c r="C34" s="95" t="s">
        <v>12</v>
      </c>
      <c r="D34" s="95" t="s">
        <v>83</v>
      </c>
      <c r="E34" s="95">
        <v>40000</v>
      </c>
      <c r="F34" s="93">
        <v>0.56000000000000005</v>
      </c>
      <c r="G34" s="96">
        <v>0.54900000000000004</v>
      </c>
      <c r="H34" s="96">
        <v>0.43</v>
      </c>
      <c r="I34" s="96">
        <v>0.35399999999999998</v>
      </c>
      <c r="J34" s="96">
        <v>0.247</v>
      </c>
      <c r="K34" s="96">
        <v>0.13900000000000001</v>
      </c>
      <c r="L34" s="96">
        <v>0.107</v>
      </c>
      <c r="M34" s="96">
        <v>7.1000000000000008E-2</v>
      </c>
      <c r="N34" s="96" t="str">
        <f t="shared" si="0"/>
        <v>0.549,0.43,0.354,0.247,0.139,0.107,0.071</v>
      </c>
      <c r="O34" s="96" t="s">
        <v>59</v>
      </c>
      <c r="P34" s="96"/>
      <c r="Q34" s="94">
        <f t="shared" si="2"/>
        <v>112972</v>
      </c>
      <c r="R34" s="95">
        <f t="shared" si="21"/>
        <v>209</v>
      </c>
      <c r="S34" s="96">
        <f t="shared" si="3"/>
        <v>0.19500000000000006</v>
      </c>
      <c r="T34" s="95">
        <f t="shared" si="16"/>
        <v>31</v>
      </c>
      <c r="U34" s="95">
        <f t="shared" si="17"/>
        <v>209</v>
      </c>
      <c r="V34" s="95">
        <f t="shared" si="18"/>
        <v>4972</v>
      </c>
      <c r="W34" s="97">
        <f t="shared" si="19"/>
        <v>0.22750000000000004</v>
      </c>
      <c r="X34" s="97">
        <f t="shared" si="4"/>
        <v>47.547500000000007</v>
      </c>
      <c r="Y34" s="96">
        <f t="shared" si="20"/>
        <v>804.75849999999991</v>
      </c>
      <c r="Z34" s="97" t="e">
        <f t="shared" si="1"/>
        <v>#REF!</v>
      </c>
      <c r="AA34" s="96"/>
      <c r="AB34" s="93">
        <v>0.35</v>
      </c>
      <c r="AC34" s="93">
        <v>0.35</v>
      </c>
      <c r="AD34" s="93">
        <v>0.35</v>
      </c>
      <c r="AE34" s="93" t="s">
        <v>60</v>
      </c>
      <c r="AF34" s="93">
        <f t="shared" si="5"/>
        <v>213.98999999999998</v>
      </c>
      <c r="AG34" s="93">
        <f t="shared" si="6"/>
        <v>261.52</v>
      </c>
      <c r="AH34" s="95" t="str">
        <f t="shared" si="7"/>
        <v>213.99 261.52</v>
      </c>
      <c r="AI34" s="93">
        <v>10</v>
      </c>
      <c r="AJ34" s="98">
        <f t="shared" si="8"/>
        <v>69.150000000000006</v>
      </c>
      <c r="AK34" s="98">
        <f t="shared" si="9"/>
        <v>84.51</v>
      </c>
      <c r="AL34" s="95" t="str">
        <f t="shared" si="10"/>
        <v>69.15 84.51</v>
      </c>
      <c r="AM34" s="95">
        <v>130</v>
      </c>
      <c r="AN34" s="95">
        <f t="shared" si="11"/>
        <v>440</v>
      </c>
      <c r="AO34" s="93">
        <v>1367.7</v>
      </c>
      <c r="AP34" s="93">
        <v>214.8</v>
      </c>
      <c r="AQ34" s="93">
        <v>84.5</v>
      </c>
      <c r="AR34" s="93">
        <v>34</v>
      </c>
      <c r="AS34" s="96">
        <f t="shared" si="12"/>
        <v>0.95707585954009289</v>
      </c>
      <c r="AT34" s="98">
        <f t="shared" si="13"/>
        <v>1308.9926530929852</v>
      </c>
      <c r="AU34" s="98">
        <f t="shared" si="14"/>
        <v>159.03360800000002</v>
      </c>
      <c r="AV34" s="98">
        <f t="shared" si="15"/>
        <v>63.820300000000003</v>
      </c>
      <c r="AW34" s="302"/>
      <c r="AX34" s="302"/>
      <c r="AY34" s="302"/>
      <c r="AZ34" s="302"/>
      <c r="BA34" s="302"/>
      <c r="BB34" s="302"/>
      <c r="BC34" s="302"/>
      <c r="BD34" s="302"/>
      <c r="BE34" s="302"/>
      <c r="BF34" s="302"/>
      <c r="BG34" s="302"/>
      <c r="BH34" s="302"/>
      <c r="BI34" s="302"/>
      <c r="BJ34" s="302"/>
      <c r="BK34" s="327"/>
      <c r="BL34" s="302"/>
      <c r="BM34" s="302"/>
      <c r="BN34" s="302"/>
      <c r="BO34" s="302"/>
      <c r="BP34" s="302"/>
      <c r="BQ34" s="302"/>
      <c r="BR34" s="302"/>
      <c r="BS34" s="302"/>
      <c r="BT34" s="302"/>
      <c r="BU34" s="302"/>
    </row>
    <row r="35" spans="1:73" s="99" customFormat="1" ht="60" customHeight="1" x14ac:dyDescent="0.3">
      <c r="A35" s="93">
        <v>32</v>
      </c>
      <c r="B35" s="94">
        <v>113020</v>
      </c>
      <c r="C35" s="95" t="s">
        <v>12</v>
      </c>
      <c r="D35" s="95" t="s">
        <v>81</v>
      </c>
      <c r="E35" s="95">
        <v>40000</v>
      </c>
      <c r="F35" s="93">
        <v>0.56000000000000005</v>
      </c>
      <c r="G35" s="96">
        <v>0.434</v>
      </c>
      <c r="H35" s="96">
        <v>0.31900000000000001</v>
      </c>
      <c r="I35" s="96">
        <v>0.255</v>
      </c>
      <c r="J35" s="96">
        <v>0.16500000000000001</v>
      </c>
      <c r="K35" s="96">
        <v>8.6000000000000007E-2</v>
      </c>
      <c r="L35" s="96">
        <v>6.6000000000000003E-2</v>
      </c>
      <c r="M35" s="96">
        <v>4.7E-2</v>
      </c>
      <c r="N35" s="96" t="str">
        <f t="shared" si="0"/>
        <v>0.434,0.319,0.255,0.165,0.086,0.066,0.047</v>
      </c>
      <c r="O35" s="96" t="s">
        <v>59</v>
      </c>
      <c r="P35" s="96"/>
      <c r="Q35" s="94">
        <f t="shared" si="2"/>
        <v>113020</v>
      </c>
      <c r="R35" s="95">
        <f t="shared" si="21"/>
        <v>48</v>
      </c>
      <c r="S35" s="96">
        <f t="shared" si="3"/>
        <v>0.17899999999999999</v>
      </c>
      <c r="T35" s="95">
        <f t="shared" si="16"/>
        <v>32</v>
      </c>
      <c r="U35" s="95">
        <f t="shared" si="17"/>
        <v>48</v>
      </c>
      <c r="V35" s="95">
        <f t="shared" si="18"/>
        <v>5020</v>
      </c>
      <c r="W35" s="97">
        <f t="shared" si="19"/>
        <v>0.18700000000000003</v>
      </c>
      <c r="X35" s="97">
        <f t="shared" si="4"/>
        <v>8.9760000000000009</v>
      </c>
      <c r="Y35" s="96">
        <f t="shared" si="20"/>
        <v>813.73449999999991</v>
      </c>
      <c r="Z35" s="97" t="e">
        <f t="shared" si="1"/>
        <v>#REF!</v>
      </c>
      <c r="AA35" s="96"/>
      <c r="AB35" s="93">
        <v>0.35</v>
      </c>
      <c r="AC35" s="93">
        <v>0.35</v>
      </c>
      <c r="AD35" s="93">
        <v>0.35</v>
      </c>
      <c r="AE35" s="93" t="s">
        <v>60</v>
      </c>
      <c r="AF35" s="93">
        <f t="shared" si="5"/>
        <v>213.98999999999998</v>
      </c>
      <c r="AG35" s="93">
        <f t="shared" si="6"/>
        <v>261.52</v>
      </c>
      <c r="AH35" s="95" t="str">
        <f t="shared" si="7"/>
        <v>213.99 261.52</v>
      </c>
      <c r="AI35" s="93">
        <v>10</v>
      </c>
      <c r="AJ35" s="98">
        <f t="shared" si="8"/>
        <v>69.150000000000006</v>
      </c>
      <c r="AK35" s="98">
        <f t="shared" si="9"/>
        <v>84.51</v>
      </c>
      <c r="AL35" s="95" t="str">
        <f t="shared" si="10"/>
        <v>69.15 84.51</v>
      </c>
      <c r="AM35" s="95">
        <v>130</v>
      </c>
      <c r="AN35" s="95">
        <f t="shared" si="11"/>
        <v>440</v>
      </c>
      <c r="AO35" s="93">
        <v>2382.3000000000002</v>
      </c>
      <c r="AP35" s="93">
        <v>260.60000000000002</v>
      </c>
      <c r="AQ35" s="93">
        <v>84.4</v>
      </c>
      <c r="AR35" s="93">
        <v>42</v>
      </c>
      <c r="AS35" s="96">
        <f t="shared" si="12"/>
        <v>1.3929250288930342</v>
      </c>
      <c r="AT35" s="98">
        <f t="shared" si="13"/>
        <v>3318.3652963318755</v>
      </c>
      <c r="AU35" s="98">
        <f t="shared" si="14"/>
        <v>196.39633200000003</v>
      </c>
      <c r="AV35" s="98">
        <f t="shared" si="15"/>
        <v>63.734760000000009</v>
      </c>
      <c r="AW35" s="302"/>
      <c r="AX35" s="302"/>
      <c r="AY35" s="302"/>
      <c r="AZ35" s="302"/>
      <c r="BA35" s="302"/>
      <c r="BB35" s="302"/>
      <c r="BC35" s="302"/>
      <c r="BD35" s="302"/>
      <c r="BE35" s="302"/>
      <c r="BF35" s="302"/>
      <c r="BG35" s="302"/>
      <c r="BH35" s="302"/>
      <c r="BI35" s="302"/>
      <c r="BJ35" s="302"/>
      <c r="BK35" s="327"/>
      <c r="BL35" s="302"/>
      <c r="BM35" s="302"/>
      <c r="BN35" s="302"/>
      <c r="BO35" s="302"/>
      <c r="BP35" s="302"/>
      <c r="BQ35" s="302"/>
      <c r="BR35" s="302"/>
      <c r="BS35" s="302"/>
      <c r="BT35" s="302"/>
      <c r="BU35" s="302"/>
    </row>
    <row r="36" spans="1:73" s="99" customFormat="1" ht="60" customHeight="1" x14ac:dyDescent="0.3">
      <c r="A36" s="93">
        <v>33</v>
      </c>
      <c r="B36" s="94">
        <v>113253</v>
      </c>
      <c r="C36" s="95" t="s">
        <v>12</v>
      </c>
      <c r="D36" s="95" t="s">
        <v>83</v>
      </c>
      <c r="E36" s="95">
        <v>40000</v>
      </c>
      <c r="F36" s="93">
        <v>0.56000000000000005</v>
      </c>
      <c r="G36" s="96">
        <v>0.63700000000000001</v>
      </c>
      <c r="H36" s="96">
        <v>0.48399999999999999</v>
      </c>
      <c r="I36" s="96">
        <v>0.38500000000000001</v>
      </c>
      <c r="J36" s="96">
        <v>0.26300000000000001</v>
      </c>
      <c r="K36" s="96">
        <v>0.14299999999999999</v>
      </c>
      <c r="L36" s="96">
        <v>0.104</v>
      </c>
      <c r="M36" s="96">
        <v>6.5000000000000002E-2</v>
      </c>
      <c r="N36" s="96" t="str">
        <f t="shared" si="0"/>
        <v>0.637,0.484,0.385,0.263,0.143,0.104,0.065</v>
      </c>
      <c r="O36" s="96" t="s">
        <v>59</v>
      </c>
      <c r="P36" s="96"/>
      <c r="Q36" s="94">
        <f t="shared" si="2"/>
        <v>113253</v>
      </c>
      <c r="R36" s="95">
        <f t="shared" si="21"/>
        <v>233</v>
      </c>
      <c r="S36" s="96">
        <f t="shared" si="3"/>
        <v>0.252</v>
      </c>
      <c r="T36" s="95">
        <f t="shared" si="16"/>
        <v>33</v>
      </c>
      <c r="U36" s="95">
        <f t="shared" si="17"/>
        <v>233</v>
      </c>
      <c r="V36" s="95">
        <f t="shared" si="18"/>
        <v>5253</v>
      </c>
      <c r="W36" s="97">
        <f t="shared" si="19"/>
        <v>0.2155</v>
      </c>
      <c r="X36" s="97">
        <f t="shared" si="4"/>
        <v>50.211500000000001</v>
      </c>
      <c r="Y36" s="96">
        <f t="shared" si="20"/>
        <v>863.94599999999991</v>
      </c>
      <c r="Z36" s="97" t="e">
        <f t="shared" si="1"/>
        <v>#REF!</v>
      </c>
      <c r="AA36" s="96"/>
      <c r="AB36" s="93">
        <v>0.35</v>
      </c>
      <c r="AC36" s="93">
        <v>0.35</v>
      </c>
      <c r="AD36" s="93">
        <v>0.35</v>
      </c>
      <c r="AE36" s="93" t="s">
        <v>60</v>
      </c>
      <c r="AF36" s="93">
        <f t="shared" si="5"/>
        <v>213.98999999999998</v>
      </c>
      <c r="AG36" s="93">
        <f t="shared" si="6"/>
        <v>261.52</v>
      </c>
      <c r="AH36" s="95" t="str">
        <f t="shared" si="7"/>
        <v>213.99 261.52</v>
      </c>
      <c r="AI36" s="93">
        <v>10</v>
      </c>
      <c r="AJ36" s="98">
        <f t="shared" si="8"/>
        <v>69.150000000000006</v>
      </c>
      <c r="AK36" s="98">
        <f t="shared" si="9"/>
        <v>84.51</v>
      </c>
      <c r="AL36" s="95" t="str">
        <f t="shared" si="10"/>
        <v>69.15 84.51</v>
      </c>
      <c r="AM36" s="95">
        <v>130</v>
      </c>
      <c r="AN36" s="95">
        <f t="shared" si="11"/>
        <v>440</v>
      </c>
      <c r="AO36" s="93">
        <v>958.1</v>
      </c>
      <c r="AP36" s="93">
        <v>215.1</v>
      </c>
      <c r="AQ36" s="93">
        <v>84.5</v>
      </c>
      <c r="AR36" s="93">
        <v>34</v>
      </c>
      <c r="AS36" s="96">
        <f t="shared" si="12"/>
        <v>0.95707585954009289</v>
      </c>
      <c r="AT36" s="98">
        <f t="shared" si="13"/>
        <v>916.97438102536307</v>
      </c>
      <c r="AU36" s="98">
        <f t="shared" si="14"/>
        <v>159.28243699999999</v>
      </c>
      <c r="AV36" s="98">
        <f t="shared" si="15"/>
        <v>63.820300000000003</v>
      </c>
      <c r="AW36" s="302"/>
      <c r="AX36" s="302"/>
      <c r="AY36" s="302"/>
      <c r="AZ36" s="302"/>
      <c r="BA36" s="302"/>
      <c r="BB36" s="302"/>
      <c r="BC36" s="302"/>
      <c r="BD36" s="302"/>
      <c r="BE36" s="302"/>
      <c r="BF36" s="302"/>
      <c r="BG36" s="302"/>
      <c r="BH36" s="302"/>
      <c r="BI36" s="302"/>
      <c r="BJ36" s="302"/>
      <c r="BK36" s="327"/>
      <c r="BL36" s="302"/>
      <c r="BM36" s="302"/>
      <c r="BN36" s="302"/>
      <c r="BO36" s="302"/>
      <c r="BP36" s="302"/>
      <c r="BQ36" s="302"/>
      <c r="BR36" s="302"/>
      <c r="BS36" s="302"/>
      <c r="BT36" s="302"/>
      <c r="BU36" s="302"/>
    </row>
    <row r="37" spans="1:73" s="99" customFormat="1" ht="60" customHeight="1" x14ac:dyDescent="0.3">
      <c r="A37" s="93">
        <v>34</v>
      </c>
      <c r="B37" s="94">
        <v>113507</v>
      </c>
      <c r="C37" s="95" t="s">
        <v>12</v>
      </c>
      <c r="D37" s="95" t="s">
        <v>83</v>
      </c>
      <c r="E37" s="95">
        <v>40000</v>
      </c>
      <c r="F37" s="93">
        <v>0.56000000000000005</v>
      </c>
      <c r="G37" s="96">
        <v>0.46500000000000002</v>
      </c>
      <c r="H37" s="96">
        <v>0.32700000000000001</v>
      </c>
      <c r="I37" s="96">
        <v>0.248</v>
      </c>
      <c r="J37" s="96">
        <v>0.152</v>
      </c>
      <c r="K37" s="96">
        <v>6.7000000000000004E-2</v>
      </c>
      <c r="L37" s="96">
        <v>4.9000000000000002E-2</v>
      </c>
      <c r="M37" s="96">
        <v>3.6000000000000004E-2</v>
      </c>
      <c r="N37" s="96" t="str">
        <f t="shared" si="0"/>
        <v>0.465,0.327,0.248,0.152,0.067,0.049,0.036</v>
      </c>
      <c r="O37" s="96" t="s">
        <v>59</v>
      </c>
      <c r="P37" s="96"/>
      <c r="Q37" s="94">
        <f t="shared" si="2"/>
        <v>113507</v>
      </c>
      <c r="R37" s="95">
        <f t="shared" si="21"/>
        <v>254</v>
      </c>
      <c r="S37" s="96">
        <f t="shared" si="3"/>
        <v>0.21700000000000003</v>
      </c>
      <c r="T37" s="95">
        <f t="shared" si="16"/>
        <v>34</v>
      </c>
      <c r="U37" s="95">
        <f t="shared" si="17"/>
        <v>254</v>
      </c>
      <c r="V37" s="95">
        <f t="shared" si="18"/>
        <v>5507</v>
      </c>
      <c r="W37" s="97">
        <f t="shared" si="19"/>
        <v>0.23450000000000001</v>
      </c>
      <c r="X37" s="97">
        <f t="shared" si="4"/>
        <v>59.563000000000002</v>
      </c>
      <c r="Y37" s="96">
        <f t="shared" si="20"/>
        <v>923.5089999999999</v>
      </c>
      <c r="Z37" s="97" t="e">
        <f t="shared" si="1"/>
        <v>#REF!</v>
      </c>
      <c r="AA37" s="96"/>
      <c r="AB37" s="93">
        <v>0.35</v>
      </c>
      <c r="AC37" s="93">
        <v>0.35</v>
      </c>
      <c r="AD37" s="93">
        <v>0.35</v>
      </c>
      <c r="AE37" s="93" t="s">
        <v>60</v>
      </c>
      <c r="AF37" s="93">
        <f t="shared" si="5"/>
        <v>213.98999999999998</v>
      </c>
      <c r="AG37" s="93">
        <f t="shared" si="6"/>
        <v>261.52</v>
      </c>
      <c r="AH37" s="95" t="str">
        <f t="shared" si="7"/>
        <v>213.99 261.52</v>
      </c>
      <c r="AI37" s="93">
        <v>10</v>
      </c>
      <c r="AJ37" s="98">
        <f t="shared" si="8"/>
        <v>69.150000000000006</v>
      </c>
      <c r="AK37" s="98">
        <f t="shared" si="9"/>
        <v>84.51</v>
      </c>
      <c r="AL37" s="95" t="str">
        <f t="shared" si="10"/>
        <v>69.15 84.51</v>
      </c>
      <c r="AM37" s="95">
        <v>130</v>
      </c>
      <c r="AN37" s="95">
        <f t="shared" si="11"/>
        <v>440</v>
      </c>
      <c r="AO37" s="93">
        <v>2388.6999999999998</v>
      </c>
      <c r="AP37" s="93">
        <v>261.39999999999998</v>
      </c>
      <c r="AQ37" s="93">
        <v>84.5</v>
      </c>
      <c r="AR37" s="93">
        <v>34</v>
      </c>
      <c r="AS37" s="96">
        <f t="shared" si="12"/>
        <v>0.95707585954009289</v>
      </c>
      <c r="AT37" s="98">
        <f t="shared" si="13"/>
        <v>2286.1671056834198</v>
      </c>
      <c r="AU37" s="98">
        <f t="shared" si="14"/>
        <v>197.03777199999999</v>
      </c>
      <c r="AV37" s="98">
        <f t="shared" si="15"/>
        <v>63.820300000000003</v>
      </c>
      <c r="AW37" s="302"/>
      <c r="AX37" s="302"/>
      <c r="AY37" s="302"/>
      <c r="AZ37" s="302"/>
      <c r="BA37" s="302"/>
      <c r="BB37" s="302"/>
      <c r="BC37" s="302"/>
      <c r="BD37" s="302"/>
      <c r="BE37" s="302"/>
      <c r="BF37" s="302"/>
      <c r="BG37" s="302"/>
      <c r="BH37" s="302"/>
      <c r="BI37" s="302"/>
      <c r="BJ37" s="302"/>
      <c r="BK37" s="327"/>
      <c r="BL37" s="302"/>
      <c r="BM37" s="302"/>
      <c r="BN37" s="302"/>
      <c r="BO37" s="302"/>
      <c r="BP37" s="302"/>
      <c r="BQ37" s="302"/>
      <c r="BR37" s="302"/>
      <c r="BS37" s="302"/>
      <c r="BT37" s="302"/>
      <c r="BU37" s="302"/>
    </row>
    <row r="38" spans="1:73" s="99" customFormat="1" ht="60" customHeight="1" x14ac:dyDescent="0.3">
      <c r="A38" s="93">
        <v>35</v>
      </c>
      <c r="B38" s="94">
        <v>113518</v>
      </c>
      <c r="C38" s="95" t="s">
        <v>12</v>
      </c>
      <c r="D38" s="95" t="s">
        <v>81</v>
      </c>
      <c r="E38" s="95">
        <v>40000</v>
      </c>
      <c r="F38" s="93">
        <v>0.56000000000000005</v>
      </c>
      <c r="G38" s="96">
        <v>0.45</v>
      </c>
      <c r="H38" s="96">
        <v>0.33700000000000002</v>
      </c>
      <c r="I38" s="96">
        <v>0.26500000000000001</v>
      </c>
      <c r="J38" s="96">
        <v>0.16900000000000001</v>
      </c>
      <c r="K38" s="96">
        <v>7.1000000000000008E-2</v>
      </c>
      <c r="L38" s="96">
        <v>0.05</v>
      </c>
      <c r="M38" s="96">
        <v>3.5000000000000003E-2</v>
      </c>
      <c r="N38" s="96" t="str">
        <f t="shared" si="0"/>
        <v>0.45,0.337,0.265,0.169,0.071,0.05,0.035</v>
      </c>
      <c r="O38" s="96" t="s">
        <v>59</v>
      </c>
      <c r="P38" s="96"/>
      <c r="Q38" s="94">
        <f t="shared" si="2"/>
        <v>113518</v>
      </c>
      <c r="R38" s="95">
        <f t="shared" si="21"/>
        <v>11</v>
      </c>
      <c r="S38" s="96">
        <f t="shared" si="3"/>
        <v>0.185</v>
      </c>
      <c r="T38" s="95">
        <f t="shared" si="16"/>
        <v>35</v>
      </c>
      <c r="U38" s="95">
        <f t="shared" si="17"/>
        <v>11</v>
      </c>
      <c r="V38" s="95">
        <f t="shared" si="18"/>
        <v>5518</v>
      </c>
      <c r="W38" s="97">
        <f t="shared" si="19"/>
        <v>0.20100000000000001</v>
      </c>
      <c r="X38" s="97">
        <f t="shared" si="4"/>
        <v>2.2110000000000003</v>
      </c>
      <c r="Y38" s="96">
        <f t="shared" si="20"/>
        <v>925.71999999999991</v>
      </c>
      <c r="Z38" s="97" t="e">
        <f t="shared" si="1"/>
        <v>#REF!</v>
      </c>
      <c r="AA38" s="96"/>
      <c r="AB38" s="93">
        <v>0.35</v>
      </c>
      <c r="AC38" s="93">
        <v>0.35</v>
      </c>
      <c r="AD38" s="93">
        <v>0.35</v>
      </c>
      <c r="AE38" s="93" t="s">
        <v>60</v>
      </c>
      <c r="AF38" s="93">
        <f t="shared" si="5"/>
        <v>213.98999999999998</v>
      </c>
      <c r="AG38" s="93">
        <f t="shared" si="6"/>
        <v>261.52</v>
      </c>
      <c r="AH38" s="95" t="str">
        <f t="shared" si="7"/>
        <v>213.99 261.52</v>
      </c>
      <c r="AI38" s="93">
        <v>10</v>
      </c>
      <c r="AJ38" s="98">
        <f t="shared" si="8"/>
        <v>69.150000000000006</v>
      </c>
      <c r="AK38" s="98">
        <f t="shared" si="9"/>
        <v>84.51</v>
      </c>
      <c r="AL38" s="95" t="str">
        <f t="shared" si="10"/>
        <v>69.15 84.51</v>
      </c>
      <c r="AM38" s="95">
        <v>130</v>
      </c>
      <c r="AN38" s="95">
        <f t="shared" si="11"/>
        <v>440</v>
      </c>
      <c r="AO38" s="93">
        <v>2335.5</v>
      </c>
      <c r="AP38" s="93">
        <v>261.39999999999998</v>
      </c>
      <c r="AQ38" s="93">
        <v>84.5</v>
      </c>
      <c r="AR38" s="93">
        <v>42</v>
      </c>
      <c r="AS38" s="96">
        <f t="shared" si="12"/>
        <v>1.3929250288930342</v>
      </c>
      <c r="AT38" s="98">
        <f t="shared" si="13"/>
        <v>3253.1764049796811</v>
      </c>
      <c r="AU38" s="98">
        <f t="shared" si="14"/>
        <v>197.03777199999999</v>
      </c>
      <c r="AV38" s="98">
        <f t="shared" si="15"/>
        <v>63.820300000000003</v>
      </c>
      <c r="AW38" s="302"/>
      <c r="AX38" s="302"/>
      <c r="AY38" s="302"/>
      <c r="AZ38" s="302"/>
      <c r="BA38" s="302"/>
      <c r="BB38" s="302"/>
      <c r="BC38" s="302"/>
      <c r="BD38" s="302"/>
      <c r="BE38" s="302"/>
      <c r="BF38" s="302"/>
      <c r="BG38" s="302"/>
      <c r="BH38" s="302"/>
      <c r="BI38" s="302"/>
      <c r="BJ38" s="302"/>
      <c r="BK38" s="327"/>
      <c r="BL38" s="302"/>
      <c r="BM38" s="302"/>
      <c r="BN38" s="302"/>
      <c r="BO38" s="302"/>
      <c r="BP38" s="302"/>
      <c r="BQ38" s="302"/>
      <c r="BR38" s="302"/>
      <c r="BS38" s="302"/>
      <c r="BT38" s="302"/>
      <c r="BU38" s="302"/>
    </row>
    <row r="39" spans="1:73" s="99" customFormat="1" ht="60" customHeight="1" x14ac:dyDescent="0.3">
      <c r="A39" s="93">
        <v>36</v>
      </c>
      <c r="B39" s="94">
        <v>113765</v>
      </c>
      <c r="C39" s="95" t="s">
        <v>12</v>
      </c>
      <c r="D39" s="95" t="s">
        <v>83</v>
      </c>
      <c r="E39" s="95">
        <v>40000</v>
      </c>
      <c r="F39" s="93">
        <v>0.56000000000000005</v>
      </c>
      <c r="G39" s="96">
        <v>0.50700000000000001</v>
      </c>
      <c r="H39" s="96">
        <v>0.38700000000000001</v>
      </c>
      <c r="I39" s="96">
        <v>0.30399999999999999</v>
      </c>
      <c r="J39" s="96">
        <v>0.193</v>
      </c>
      <c r="K39" s="96">
        <v>9.1999999999999998E-2</v>
      </c>
      <c r="L39" s="96">
        <v>6.8000000000000005E-2</v>
      </c>
      <c r="M39" s="96">
        <v>0.05</v>
      </c>
      <c r="N39" s="96" t="str">
        <f t="shared" si="0"/>
        <v>0.507,0.387,0.304,0.193,0.092,0.068,0.05</v>
      </c>
      <c r="O39" s="96" t="s">
        <v>59</v>
      </c>
      <c r="P39" s="96"/>
      <c r="Q39" s="94">
        <f t="shared" si="2"/>
        <v>113765</v>
      </c>
      <c r="R39" s="95">
        <f t="shared" si="21"/>
        <v>247</v>
      </c>
      <c r="S39" s="96">
        <f t="shared" si="3"/>
        <v>0.20300000000000001</v>
      </c>
      <c r="T39" s="95">
        <f t="shared" si="16"/>
        <v>36</v>
      </c>
      <c r="U39" s="95">
        <f t="shared" si="17"/>
        <v>247</v>
      </c>
      <c r="V39" s="95">
        <f t="shared" si="18"/>
        <v>5765</v>
      </c>
      <c r="W39" s="97">
        <f t="shared" si="19"/>
        <v>0.19400000000000001</v>
      </c>
      <c r="X39" s="97">
        <f t="shared" si="4"/>
        <v>47.917999999999999</v>
      </c>
      <c r="Y39" s="96">
        <f t="shared" si="20"/>
        <v>973.63799999999992</v>
      </c>
      <c r="Z39" s="97" t="e">
        <f t="shared" si="1"/>
        <v>#REF!</v>
      </c>
      <c r="AA39" s="96"/>
      <c r="AB39" s="93">
        <v>0.35</v>
      </c>
      <c r="AC39" s="93">
        <v>0.35</v>
      </c>
      <c r="AD39" s="93">
        <v>0.35</v>
      </c>
      <c r="AE39" s="93" t="s">
        <v>60</v>
      </c>
      <c r="AF39" s="93">
        <f t="shared" si="5"/>
        <v>213.98999999999998</v>
      </c>
      <c r="AG39" s="93">
        <f t="shared" si="6"/>
        <v>261.52</v>
      </c>
      <c r="AH39" s="95" t="str">
        <f t="shared" si="7"/>
        <v>213.99 261.52</v>
      </c>
      <c r="AI39" s="93">
        <v>10</v>
      </c>
      <c r="AJ39" s="98">
        <f t="shared" si="8"/>
        <v>69.150000000000006</v>
      </c>
      <c r="AK39" s="98">
        <f t="shared" si="9"/>
        <v>84.51</v>
      </c>
      <c r="AL39" s="95" t="str">
        <f t="shared" si="10"/>
        <v>69.15 84.51</v>
      </c>
      <c r="AM39" s="95">
        <v>130</v>
      </c>
      <c r="AN39" s="95">
        <f t="shared" si="11"/>
        <v>440</v>
      </c>
      <c r="AO39" s="93">
        <v>2393.5</v>
      </c>
      <c r="AP39" s="93">
        <v>261.2</v>
      </c>
      <c r="AQ39" s="93">
        <v>84.5</v>
      </c>
      <c r="AR39" s="93">
        <v>34</v>
      </c>
      <c r="AS39" s="96">
        <f t="shared" si="12"/>
        <v>0.95707585954009289</v>
      </c>
      <c r="AT39" s="98">
        <f t="shared" si="13"/>
        <v>2290.7610698092121</v>
      </c>
      <c r="AU39" s="98">
        <f t="shared" si="14"/>
        <v>196.87744799999999</v>
      </c>
      <c r="AV39" s="98">
        <f t="shared" si="15"/>
        <v>63.820300000000003</v>
      </c>
      <c r="AW39" s="302"/>
      <c r="AX39" s="302"/>
      <c r="AY39" s="302"/>
      <c r="AZ39" s="302"/>
      <c r="BA39" s="302"/>
      <c r="BB39" s="302"/>
      <c r="BC39" s="302"/>
      <c r="BD39" s="302"/>
      <c r="BE39" s="302"/>
      <c r="BF39" s="302"/>
      <c r="BG39" s="302"/>
      <c r="BH39" s="302"/>
      <c r="BI39" s="302"/>
      <c r="BJ39" s="302"/>
      <c r="BK39" s="327"/>
      <c r="BL39" s="302"/>
      <c r="BM39" s="302"/>
      <c r="BN39" s="302"/>
      <c r="BO39" s="302"/>
      <c r="BP39" s="302"/>
      <c r="BQ39" s="302"/>
      <c r="BR39" s="302"/>
      <c r="BS39" s="302"/>
      <c r="BT39" s="302"/>
      <c r="BU39" s="302"/>
    </row>
    <row r="40" spans="1:73" s="99" customFormat="1" ht="60" customHeight="1" x14ac:dyDescent="0.3">
      <c r="A40" s="93">
        <v>37</v>
      </c>
      <c r="B40" s="94">
        <v>113983</v>
      </c>
      <c r="C40" s="95" t="s">
        <v>12</v>
      </c>
      <c r="D40" s="95" t="s">
        <v>81</v>
      </c>
      <c r="E40" s="95">
        <v>40000</v>
      </c>
      <c r="F40" s="93">
        <v>0.56000000000000005</v>
      </c>
      <c r="G40" s="96">
        <v>0.38700000000000001</v>
      </c>
      <c r="H40" s="96">
        <v>0.29799999999999999</v>
      </c>
      <c r="I40" s="96">
        <v>0.245</v>
      </c>
      <c r="J40" s="96">
        <v>0.17799999999999999</v>
      </c>
      <c r="K40" s="96">
        <v>0.108</v>
      </c>
      <c r="L40" s="96">
        <v>8.5000000000000006E-2</v>
      </c>
      <c r="M40" s="96">
        <v>5.9000000000000004E-2</v>
      </c>
      <c r="N40" s="96" t="str">
        <f t="shared" si="0"/>
        <v>0.387,0.298,0.245,0.178,0.108,0.085,0.059</v>
      </c>
      <c r="O40" s="96" t="s">
        <v>59</v>
      </c>
      <c r="P40" s="96"/>
      <c r="Q40" s="94">
        <f t="shared" si="2"/>
        <v>113983</v>
      </c>
      <c r="R40" s="95">
        <f t="shared" si="21"/>
        <v>218</v>
      </c>
      <c r="S40" s="96">
        <f t="shared" si="3"/>
        <v>0.14200000000000002</v>
      </c>
      <c r="T40" s="95">
        <f t="shared" si="16"/>
        <v>37</v>
      </c>
      <c r="U40" s="95">
        <f t="shared" si="17"/>
        <v>218</v>
      </c>
      <c r="V40" s="95">
        <f t="shared" si="18"/>
        <v>5983</v>
      </c>
      <c r="W40" s="97">
        <f t="shared" si="19"/>
        <v>0.17250000000000001</v>
      </c>
      <c r="X40" s="97">
        <f t="shared" si="4"/>
        <v>37.605000000000004</v>
      </c>
      <c r="Y40" s="96">
        <f t="shared" si="20"/>
        <v>1011.2429999999999</v>
      </c>
      <c r="Z40" s="97" t="e">
        <f t="shared" si="1"/>
        <v>#REF!</v>
      </c>
      <c r="AA40" s="96"/>
      <c r="AB40" s="93">
        <v>0.35</v>
      </c>
      <c r="AC40" s="93">
        <v>0.35</v>
      </c>
      <c r="AD40" s="93">
        <v>0.35</v>
      </c>
      <c r="AE40" s="93" t="s">
        <v>60</v>
      </c>
      <c r="AF40" s="93">
        <f t="shared" si="5"/>
        <v>213.98999999999998</v>
      </c>
      <c r="AG40" s="93">
        <f t="shared" si="6"/>
        <v>261.52</v>
      </c>
      <c r="AH40" s="95" t="str">
        <f t="shared" si="7"/>
        <v>213.99 261.52</v>
      </c>
      <c r="AI40" s="93">
        <v>10</v>
      </c>
      <c r="AJ40" s="98">
        <f t="shared" si="8"/>
        <v>69.150000000000006</v>
      </c>
      <c r="AK40" s="98">
        <f t="shared" si="9"/>
        <v>84.51</v>
      </c>
      <c r="AL40" s="95" t="str">
        <f t="shared" si="10"/>
        <v>69.15 84.51</v>
      </c>
      <c r="AM40" s="95">
        <v>130</v>
      </c>
      <c r="AN40" s="95">
        <f t="shared" si="11"/>
        <v>440</v>
      </c>
      <c r="AO40" s="93">
        <v>2388.6999999999998</v>
      </c>
      <c r="AP40" s="93">
        <v>259.89999999999998</v>
      </c>
      <c r="AQ40" s="93">
        <v>84.5</v>
      </c>
      <c r="AR40" s="93">
        <v>42</v>
      </c>
      <c r="AS40" s="96">
        <f t="shared" si="12"/>
        <v>1.3929250288930342</v>
      </c>
      <c r="AT40" s="98">
        <f t="shared" si="13"/>
        <v>3327.2800165167905</v>
      </c>
      <c r="AU40" s="98">
        <f t="shared" si="14"/>
        <v>195.834757</v>
      </c>
      <c r="AV40" s="98">
        <f t="shared" si="15"/>
        <v>63.820300000000003</v>
      </c>
      <c r="AW40" s="302"/>
      <c r="AX40" s="302"/>
      <c r="AY40" s="302"/>
      <c r="AZ40" s="302"/>
      <c r="BA40" s="302"/>
      <c r="BB40" s="302"/>
      <c r="BC40" s="302"/>
      <c r="BD40" s="302"/>
      <c r="BE40" s="302"/>
      <c r="BF40" s="302"/>
      <c r="BG40" s="302"/>
      <c r="BH40" s="302"/>
      <c r="BI40" s="302"/>
      <c r="BJ40" s="302"/>
      <c r="BK40" s="327"/>
      <c r="BL40" s="302"/>
      <c r="BM40" s="302"/>
      <c r="BN40" s="302"/>
      <c r="BO40" s="302"/>
      <c r="BP40" s="302"/>
      <c r="BQ40" s="302"/>
      <c r="BR40" s="302"/>
      <c r="BS40" s="302"/>
      <c r="BT40" s="302"/>
      <c r="BU40" s="302"/>
    </row>
    <row r="41" spans="1:73" s="99" customFormat="1" ht="60" customHeight="1" x14ac:dyDescent="0.3">
      <c r="A41" s="93">
        <v>38</v>
      </c>
      <c r="B41" s="94">
        <v>114000</v>
      </c>
      <c r="C41" s="95" t="s">
        <v>12</v>
      </c>
      <c r="D41" s="95" t="s">
        <v>83</v>
      </c>
      <c r="E41" s="95">
        <v>40000</v>
      </c>
      <c r="F41" s="93">
        <v>0.56000000000000005</v>
      </c>
      <c r="G41" s="96">
        <v>0.622</v>
      </c>
      <c r="H41" s="96">
        <v>0.49</v>
      </c>
      <c r="I41" s="96">
        <v>0.41099999999999998</v>
      </c>
      <c r="J41" s="96">
        <v>0.30199999999999999</v>
      </c>
      <c r="K41" s="96">
        <v>0.17799999999999999</v>
      </c>
      <c r="L41" s="96">
        <v>0.13500000000000001</v>
      </c>
      <c r="M41" s="96">
        <v>8.5000000000000006E-2</v>
      </c>
      <c r="N41" s="96" t="str">
        <f t="shared" si="0"/>
        <v>0.622,0.49,0.411,0.302,0.178,0.135,0.085</v>
      </c>
      <c r="O41" s="96" t="s">
        <v>59</v>
      </c>
      <c r="P41" s="96"/>
      <c r="Q41" s="94">
        <f t="shared" si="2"/>
        <v>114000</v>
      </c>
      <c r="R41" s="95">
        <f t="shared" si="21"/>
        <v>17</v>
      </c>
      <c r="S41" s="96">
        <f t="shared" si="3"/>
        <v>0.21100000000000002</v>
      </c>
      <c r="T41" s="95">
        <f t="shared" si="16"/>
        <v>38</v>
      </c>
      <c r="U41" s="95">
        <f t="shared" si="17"/>
        <v>17</v>
      </c>
      <c r="V41" s="95">
        <f t="shared" si="18"/>
        <v>6000</v>
      </c>
      <c r="W41" s="97">
        <f t="shared" si="19"/>
        <v>0.17650000000000002</v>
      </c>
      <c r="X41" s="97">
        <f t="shared" si="4"/>
        <v>3.0005000000000002</v>
      </c>
      <c r="Y41" s="96">
        <f t="shared" si="20"/>
        <v>1014.2434999999999</v>
      </c>
      <c r="Z41" s="97" t="e">
        <f t="shared" si="1"/>
        <v>#REF!</v>
      </c>
      <c r="AA41" s="96"/>
      <c r="AB41" s="93">
        <v>0.35</v>
      </c>
      <c r="AC41" s="93">
        <v>0.35</v>
      </c>
      <c r="AD41" s="93">
        <v>0.35</v>
      </c>
      <c r="AE41" s="93" t="s">
        <v>60</v>
      </c>
      <c r="AF41" s="93">
        <f t="shared" si="5"/>
        <v>213.98999999999998</v>
      </c>
      <c r="AG41" s="93">
        <f t="shared" si="6"/>
        <v>261.52</v>
      </c>
      <c r="AH41" s="95" t="str">
        <f t="shared" si="7"/>
        <v>213.99 261.52</v>
      </c>
      <c r="AI41" s="93">
        <v>10</v>
      </c>
      <c r="AJ41" s="98">
        <f t="shared" si="8"/>
        <v>69.150000000000006</v>
      </c>
      <c r="AK41" s="98">
        <f t="shared" si="9"/>
        <v>84.51</v>
      </c>
      <c r="AL41" s="95" t="str">
        <f t="shared" si="10"/>
        <v>69.15 84.51</v>
      </c>
      <c r="AM41" s="95">
        <v>130</v>
      </c>
      <c r="AN41" s="95">
        <f t="shared" si="11"/>
        <v>440</v>
      </c>
      <c r="AO41" s="93">
        <v>759.7</v>
      </c>
      <c r="AP41" s="93">
        <v>214</v>
      </c>
      <c r="AQ41" s="93">
        <v>84.3</v>
      </c>
      <c r="AR41" s="93">
        <v>34</v>
      </c>
      <c r="AS41" s="96">
        <f t="shared" si="12"/>
        <v>0.95707585954009289</v>
      </c>
      <c r="AT41" s="98">
        <f t="shared" si="13"/>
        <v>727.09053049260865</v>
      </c>
      <c r="AU41" s="98">
        <f t="shared" si="14"/>
        <v>158.3698</v>
      </c>
      <c r="AV41" s="98">
        <f t="shared" si="15"/>
        <v>63.64922</v>
      </c>
      <c r="AW41" s="303"/>
      <c r="AX41" s="303"/>
      <c r="AY41" s="303"/>
      <c r="AZ41" s="303"/>
      <c r="BA41" s="303"/>
      <c r="BB41" s="303"/>
      <c r="BC41" s="303"/>
      <c r="BD41" s="303"/>
      <c r="BE41" s="303"/>
      <c r="BF41" s="303"/>
      <c r="BG41" s="303"/>
      <c r="BH41" s="303"/>
      <c r="BI41" s="303"/>
      <c r="BJ41" s="303"/>
      <c r="BK41" s="328"/>
      <c r="BL41" s="303"/>
      <c r="BM41" s="303"/>
      <c r="BN41" s="303"/>
      <c r="BO41" s="303"/>
      <c r="BP41" s="303"/>
      <c r="BQ41" s="303"/>
      <c r="BR41" s="303"/>
      <c r="BS41" s="303"/>
      <c r="BT41" s="303"/>
      <c r="BU41" s="303"/>
    </row>
    <row r="42" spans="1:73" s="99" customFormat="1" ht="60" customHeight="1" x14ac:dyDescent="0.3">
      <c r="A42" s="93"/>
      <c r="B42" s="94"/>
      <c r="C42" s="95"/>
      <c r="D42" s="95"/>
      <c r="E42" s="95"/>
      <c r="F42" s="93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4"/>
      <c r="R42" s="95"/>
      <c r="S42" s="96"/>
      <c r="T42" s="95"/>
      <c r="U42" s="95"/>
      <c r="V42" s="95"/>
      <c r="W42" s="97"/>
      <c r="X42" s="97"/>
      <c r="Y42" s="96"/>
      <c r="Z42" s="97"/>
      <c r="AA42" s="96"/>
      <c r="AB42" s="93"/>
      <c r="AC42" s="93"/>
      <c r="AD42" s="93"/>
      <c r="AE42" s="93"/>
      <c r="AF42" s="93"/>
      <c r="AG42" s="93"/>
      <c r="AH42" s="95"/>
      <c r="AI42" s="93"/>
      <c r="AJ42" s="98"/>
      <c r="AK42" s="98"/>
      <c r="AL42" s="95"/>
      <c r="AM42" s="95"/>
      <c r="AN42" s="95"/>
      <c r="AO42" s="93"/>
      <c r="AP42" s="93"/>
      <c r="AQ42" s="93"/>
      <c r="AR42" s="93"/>
      <c r="AS42" s="96"/>
      <c r="AT42" s="98"/>
      <c r="AU42" s="98"/>
      <c r="AV42" s="98"/>
      <c r="AW42" s="106"/>
      <c r="AX42" s="106"/>
      <c r="AY42" s="106"/>
      <c r="AZ42" s="106"/>
      <c r="BA42" s="106"/>
      <c r="BB42" s="106"/>
      <c r="BC42" s="106"/>
      <c r="BD42" s="106"/>
      <c r="BE42" s="106"/>
      <c r="BF42" s="106"/>
      <c r="BG42" s="106"/>
      <c r="BH42" s="106"/>
      <c r="BI42" s="106"/>
      <c r="BJ42" s="106"/>
      <c r="BK42" s="107"/>
      <c r="BL42" s="106"/>
      <c r="BM42" s="106"/>
      <c r="BN42" s="106"/>
      <c r="BO42" s="106"/>
      <c r="BP42" s="106"/>
      <c r="BQ42" s="106"/>
      <c r="BR42" s="106"/>
      <c r="BS42" s="106"/>
      <c r="BT42" s="106"/>
      <c r="BU42" s="106"/>
    </row>
    <row r="43" spans="1:73" s="99" customFormat="1" ht="60" customHeight="1" x14ac:dyDescent="0.3">
      <c r="A43" s="93">
        <v>40</v>
      </c>
      <c r="B43" s="94">
        <v>108000</v>
      </c>
      <c r="C43" s="95" t="s">
        <v>84</v>
      </c>
      <c r="D43" s="95" t="s">
        <v>81</v>
      </c>
      <c r="E43" s="95">
        <v>40000</v>
      </c>
      <c r="F43" s="93">
        <v>0.56000000000000005</v>
      </c>
      <c r="G43" s="96">
        <v>0.10200000000000001</v>
      </c>
      <c r="H43" s="96">
        <v>7.2999999999999995E-2</v>
      </c>
      <c r="I43" s="96">
        <v>6.3E-2</v>
      </c>
      <c r="J43" s="96">
        <v>5.3999999999999999E-2</v>
      </c>
      <c r="K43" s="96">
        <v>4.3999999999999997E-2</v>
      </c>
      <c r="L43" s="96">
        <v>3.9E-2</v>
      </c>
      <c r="M43" s="96">
        <v>2.9000000000000001E-2</v>
      </c>
      <c r="N43" s="96" t="str">
        <f t="shared" si="0"/>
        <v>0.102,0.073,0.063,0.054,0.044,0.039,0.029</v>
      </c>
      <c r="O43" s="96" t="s">
        <v>59</v>
      </c>
      <c r="P43" s="96"/>
      <c r="Q43" s="94">
        <f t="shared" si="2"/>
        <v>108000</v>
      </c>
      <c r="R43" s="95">
        <f t="shared" si="21"/>
        <v>108000</v>
      </c>
      <c r="S43" s="96">
        <f t="shared" si="3"/>
        <v>3.9000000000000007E-2</v>
      </c>
      <c r="T43" s="95">
        <f t="shared" si="16"/>
        <v>1</v>
      </c>
      <c r="U43" s="95">
        <f t="shared" si="17"/>
        <v>108000</v>
      </c>
      <c r="V43" s="95">
        <f t="shared" si="18"/>
        <v>108000</v>
      </c>
      <c r="W43" s="97">
        <f t="shared" si="19"/>
        <v>1.9500000000000003E-2</v>
      </c>
      <c r="X43" s="97">
        <f t="shared" si="4"/>
        <v>2106.0000000000005</v>
      </c>
      <c r="Y43" s="96">
        <f t="shared" si="20"/>
        <v>2106.0000000000005</v>
      </c>
      <c r="Z43" s="97" t="e">
        <f t="shared" si="1"/>
        <v>#REF!</v>
      </c>
      <c r="AA43" s="96"/>
      <c r="AB43" s="93">
        <v>0.35</v>
      </c>
      <c r="AC43" s="93">
        <v>0.35</v>
      </c>
      <c r="AD43" s="93">
        <v>0.35</v>
      </c>
      <c r="AE43" s="93" t="s">
        <v>60</v>
      </c>
      <c r="AF43" s="93">
        <f t="shared" si="5"/>
        <v>213.98999999999998</v>
      </c>
      <c r="AG43" s="93">
        <f t="shared" si="6"/>
        <v>261.52</v>
      </c>
      <c r="AH43" s="95" t="str">
        <f t="shared" si="7"/>
        <v>213.99 261.52</v>
      </c>
      <c r="AI43" s="93">
        <v>10</v>
      </c>
      <c r="AJ43" s="98">
        <f t="shared" si="8"/>
        <v>69.150000000000006</v>
      </c>
      <c r="AK43" s="98">
        <f t="shared" si="9"/>
        <v>84.51</v>
      </c>
      <c r="AL43" s="95" t="str">
        <f t="shared" si="10"/>
        <v>69.15 84.51</v>
      </c>
      <c r="AM43" s="95">
        <v>130</v>
      </c>
      <c r="AN43" s="95">
        <f t="shared" si="11"/>
        <v>440</v>
      </c>
      <c r="AO43" s="93">
        <v>2390.3000000000002</v>
      </c>
      <c r="AP43" s="93">
        <v>260.89999999999998</v>
      </c>
      <c r="AQ43" s="93">
        <v>84.5</v>
      </c>
      <c r="AR43" s="93">
        <v>36</v>
      </c>
      <c r="AS43" s="96">
        <f t="shared" si="12"/>
        <v>1.045572016878074</v>
      </c>
      <c r="AT43" s="98">
        <f t="shared" ref="AT43:AT106" si="22">AS43*AO43</f>
        <v>2499.2307919436603</v>
      </c>
      <c r="AU43" s="98">
        <f t="shared" ref="AU43:AU80" si="23">-0.0003*AP43^2+0.9584*AP43-32.989</f>
        <v>196.63691700000001</v>
      </c>
      <c r="AV43" s="98">
        <f t="shared" ref="AV43:AV80" si="24">0.8554*AQ43-8.461</f>
        <v>63.820300000000003</v>
      </c>
      <c r="AW43" s="301">
        <v>1755.8889999999999</v>
      </c>
      <c r="AX43" s="301">
        <v>159.41508339999999</v>
      </c>
      <c r="AY43" s="301">
        <v>63.820300000000003</v>
      </c>
      <c r="AZ43" s="301">
        <v>3.2679999999999997E-4</v>
      </c>
      <c r="BA43" s="301">
        <f>AZ43*10^6</f>
        <v>326.79999999999995</v>
      </c>
      <c r="BB43" s="301">
        <f>(1/($BJ$43*10^6/(0.711*10^-4*(1/AW43)^0.854))^(1/3.89))*10^6</f>
        <v>234.09690037935928</v>
      </c>
      <c r="BC43" s="301" t="str">
        <f>IF(BA43&lt;BB43,"Safe","Unsafe")</f>
        <v>Unsafe</v>
      </c>
      <c r="BD43" s="301">
        <v>4.28E-4</v>
      </c>
      <c r="BE43" s="301">
        <f>BD43*10^6</f>
        <v>428</v>
      </c>
      <c r="BF43" s="301">
        <f>(1/((($BJ$4*10^6/(1.41*10^-8)))^(1/4.5337)))*10^6</f>
        <v>477.89729000779016</v>
      </c>
      <c r="BG43" s="301" t="str">
        <f>IF(BE43&lt;BF43,"Safe","Unsafe")</f>
        <v>Safe</v>
      </c>
      <c r="BH43" s="301">
        <f>(0.711*10^-4*(1/AZ43)^3.89*(1/AW43)^0.854)/10^6</f>
        <v>4.3703070107068163</v>
      </c>
      <c r="BI43" s="301">
        <f>(1.41*10^-8*(1/BD43)^4.5337)/10^6</f>
        <v>26.378038456598009</v>
      </c>
      <c r="BJ43" s="301">
        <v>16</v>
      </c>
      <c r="BK43" s="326">
        <v>40</v>
      </c>
      <c r="BL43" s="301">
        <v>2.288E-4</v>
      </c>
      <c r="BM43" s="301">
        <f>BL43*10^6</f>
        <v>228.8</v>
      </c>
      <c r="BN43" s="301">
        <f>BB43</f>
        <v>234.09690037935928</v>
      </c>
      <c r="BO43" s="301" t="str">
        <f>IF(BM43&lt;BN43,"Safe","Unsafe")</f>
        <v>Safe</v>
      </c>
      <c r="BP43" s="301">
        <v>3.2360000000000001E-4</v>
      </c>
      <c r="BQ43" s="301">
        <f>BP43*10^6</f>
        <v>323.60000000000002</v>
      </c>
      <c r="BR43" s="301">
        <f>BF43</f>
        <v>477.89729000779016</v>
      </c>
      <c r="BS43" s="301" t="str">
        <f>IF(BQ43&lt;BR43,"Safe","Unsafe")</f>
        <v>Safe</v>
      </c>
      <c r="BT43" s="301">
        <f>(0.711*10^-4*(1/BL43)^3.89*(1/AW43)^0.854)/10^6</f>
        <v>17.489814157732312</v>
      </c>
      <c r="BU43" s="301">
        <f>(1.41*10^-8*(1/BP43)^4.5337)/10^6</f>
        <v>93.711635517107155</v>
      </c>
    </row>
    <row r="44" spans="1:73" s="99" customFormat="1" ht="60" customHeight="1" x14ac:dyDescent="0.3">
      <c r="A44" s="93">
        <v>41</v>
      </c>
      <c r="B44" s="94">
        <v>108000</v>
      </c>
      <c r="C44" s="95" t="s">
        <v>84</v>
      </c>
      <c r="D44" s="95" t="s">
        <v>83</v>
      </c>
      <c r="E44" s="95">
        <v>40000</v>
      </c>
      <c r="F44" s="93">
        <v>0.56000000000000005</v>
      </c>
      <c r="G44" s="96">
        <v>7.6999999999999999E-2</v>
      </c>
      <c r="H44" s="96">
        <v>4.9000000000000002E-2</v>
      </c>
      <c r="I44" s="96">
        <v>0.04</v>
      </c>
      <c r="J44" s="96">
        <v>3.4000000000000002E-2</v>
      </c>
      <c r="K44" s="96">
        <v>3.0000000000000002E-2</v>
      </c>
      <c r="L44" s="96">
        <v>2.7E-2</v>
      </c>
      <c r="M44" s="96">
        <v>2.3E-2</v>
      </c>
      <c r="N44" s="96" t="str">
        <f t="shared" si="0"/>
        <v>0.077,0.049,0.04,0.034,0.03,0.027,0.023</v>
      </c>
      <c r="O44" s="96" t="s">
        <v>59</v>
      </c>
      <c r="P44" s="96"/>
      <c r="Q44" s="94">
        <f t="shared" si="2"/>
        <v>108000</v>
      </c>
      <c r="R44" s="95">
        <f t="shared" si="21"/>
        <v>0</v>
      </c>
      <c r="S44" s="96">
        <f t="shared" si="3"/>
        <v>3.6999999999999998E-2</v>
      </c>
      <c r="T44" s="95">
        <f t="shared" si="16"/>
        <v>2</v>
      </c>
      <c r="U44" s="95">
        <f t="shared" si="17"/>
        <v>0</v>
      </c>
      <c r="V44" s="95">
        <f t="shared" si="18"/>
        <v>108000</v>
      </c>
      <c r="W44" s="97">
        <f t="shared" si="19"/>
        <v>3.8000000000000006E-2</v>
      </c>
      <c r="X44" s="97">
        <f t="shared" si="4"/>
        <v>0</v>
      </c>
      <c r="Y44" s="96">
        <f t="shared" si="20"/>
        <v>2106.0000000000005</v>
      </c>
      <c r="Z44" s="97" t="e">
        <f t="shared" si="1"/>
        <v>#REF!</v>
      </c>
      <c r="AA44" s="96"/>
      <c r="AB44" s="93">
        <v>0.35</v>
      </c>
      <c r="AC44" s="93">
        <v>0.35</v>
      </c>
      <c r="AD44" s="93">
        <v>0.35</v>
      </c>
      <c r="AE44" s="93" t="s">
        <v>60</v>
      </c>
      <c r="AF44" s="93">
        <f t="shared" si="5"/>
        <v>213.98999999999998</v>
      </c>
      <c r="AG44" s="93">
        <f t="shared" si="6"/>
        <v>261.52</v>
      </c>
      <c r="AH44" s="95" t="str">
        <f t="shared" si="7"/>
        <v>213.99 261.52</v>
      </c>
      <c r="AI44" s="93">
        <v>10</v>
      </c>
      <c r="AJ44" s="98">
        <f t="shared" si="8"/>
        <v>69.150000000000006</v>
      </c>
      <c r="AK44" s="98">
        <f t="shared" si="9"/>
        <v>84.51</v>
      </c>
      <c r="AL44" s="95" t="str">
        <f t="shared" si="10"/>
        <v>69.15 84.51</v>
      </c>
      <c r="AM44" s="95">
        <v>130</v>
      </c>
      <c r="AN44" s="95">
        <f t="shared" si="11"/>
        <v>440</v>
      </c>
      <c r="AO44" s="93">
        <v>2380.6</v>
      </c>
      <c r="AP44" s="93">
        <v>261.5</v>
      </c>
      <c r="AQ44" s="93">
        <v>84.5</v>
      </c>
      <c r="AR44" s="93">
        <v>34</v>
      </c>
      <c r="AS44" s="96">
        <f t="shared" si="12"/>
        <v>0.95707585954009289</v>
      </c>
      <c r="AT44" s="98">
        <f t="shared" si="22"/>
        <v>2278.4147912211452</v>
      </c>
      <c r="AU44" s="98">
        <f t="shared" si="23"/>
        <v>197.11792499999999</v>
      </c>
      <c r="AV44" s="98">
        <f t="shared" si="24"/>
        <v>63.820300000000003</v>
      </c>
      <c r="AW44" s="302"/>
      <c r="AX44" s="302"/>
      <c r="AY44" s="302"/>
      <c r="AZ44" s="302"/>
      <c r="BA44" s="302"/>
      <c r="BB44" s="302"/>
      <c r="BC44" s="302"/>
      <c r="BD44" s="302"/>
      <c r="BE44" s="302"/>
      <c r="BF44" s="302"/>
      <c r="BG44" s="302"/>
      <c r="BH44" s="302"/>
      <c r="BI44" s="302"/>
      <c r="BJ44" s="302"/>
      <c r="BK44" s="327"/>
      <c r="BL44" s="302"/>
      <c r="BM44" s="302"/>
      <c r="BN44" s="302"/>
      <c r="BO44" s="302"/>
      <c r="BP44" s="302"/>
      <c r="BQ44" s="302"/>
      <c r="BR44" s="302"/>
      <c r="BS44" s="302"/>
      <c r="BT44" s="302"/>
      <c r="BU44" s="302"/>
    </row>
    <row r="45" spans="1:73" s="99" customFormat="1" ht="60" customHeight="1" x14ac:dyDescent="0.3">
      <c r="A45" s="93">
        <v>42</v>
      </c>
      <c r="B45" s="94">
        <v>108250</v>
      </c>
      <c r="C45" s="95" t="s">
        <v>84</v>
      </c>
      <c r="D45" s="95" t="s">
        <v>83</v>
      </c>
      <c r="E45" s="95">
        <v>40000</v>
      </c>
      <c r="F45" s="93">
        <v>0.56000000000000005</v>
      </c>
      <c r="G45" s="96">
        <v>8.5000000000000006E-2</v>
      </c>
      <c r="H45" s="96">
        <v>6.7000000000000004E-2</v>
      </c>
      <c r="I45" s="96">
        <v>6.2E-2</v>
      </c>
      <c r="J45" s="96">
        <v>5.5E-2</v>
      </c>
      <c r="K45" s="96">
        <v>4.9000000000000002E-2</v>
      </c>
      <c r="L45" s="96">
        <v>4.4999999999999998E-2</v>
      </c>
      <c r="M45" s="96">
        <v>3.7999999999999999E-2</v>
      </c>
      <c r="N45" s="96" t="str">
        <f t="shared" si="0"/>
        <v>0.085,0.067,0.062,0.055,0.049,0.045,0.038</v>
      </c>
      <c r="O45" s="96" t="s">
        <v>59</v>
      </c>
      <c r="P45" s="96"/>
      <c r="Q45" s="94">
        <f t="shared" si="2"/>
        <v>108250</v>
      </c>
      <c r="R45" s="95">
        <f t="shared" si="21"/>
        <v>250</v>
      </c>
      <c r="S45" s="96">
        <f t="shared" si="3"/>
        <v>2.3000000000000007E-2</v>
      </c>
      <c r="T45" s="95">
        <f t="shared" si="16"/>
        <v>3</v>
      </c>
      <c r="U45" s="95">
        <f t="shared" si="17"/>
        <v>250</v>
      </c>
      <c r="V45" s="95">
        <f t="shared" si="18"/>
        <v>108250</v>
      </c>
      <c r="W45" s="97">
        <f t="shared" si="19"/>
        <v>3.0000000000000002E-2</v>
      </c>
      <c r="X45" s="97">
        <f t="shared" si="4"/>
        <v>7.5000000000000009</v>
      </c>
      <c r="Y45" s="96">
        <f t="shared" si="20"/>
        <v>2113.5000000000005</v>
      </c>
      <c r="Z45" s="97" t="e">
        <f t="shared" si="1"/>
        <v>#REF!</v>
      </c>
      <c r="AA45" s="96"/>
      <c r="AB45" s="93">
        <v>0.35</v>
      </c>
      <c r="AC45" s="93">
        <v>0.35</v>
      </c>
      <c r="AD45" s="93">
        <v>0.35</v>
      </c>
      <c r="AE45" s="93" t="s">
        <v>60</v>
      </c>
      <c r="AF45" s="93">
        <f t="shared" si="5"/>
        <v>213.98999999999998</v>
      </c>
      <c r="AG45" s="93">
        <f t="shared" si="6"/>
        <v>261.52</v>
      </c>
      <c r="AH45" s="95" t="str">
        <f t="shared" si="7"/>
        <v>213.99 261.52</v>
      </c>
      <c r="AI45" s="93">
        <v>10</v>
      </c>
      <c r="AJ45" s="98">
        <f t="shared" si="8"/>
        <v>69.150000000000006</v>
      </c>
      <c r="AK45" s="98">
        <f t="shared" si="9"/>
        <v>84.51</v>
      </c>
      <c r="AL45" s="95" t="str">
        <f t="shared" si="10"/>
        <v>69.15 84.51</v>
      </c>
      <c r="AM45" s="95">
        <v>130</v>
      </c>
      <c r="AN45" s="95">
        <f t="shared" si="11"/>
        <v>440</v>
      </c>
      <c r="AO45" s="93">
        <v>2393.5</v>
      </c>
      <c r="AP45" s="93">
        <v>261.3</v>
      </c>
      <c r="AQ45" s="93">
        <v>84.5</v>
      </c>
      <c r="AR45" s="93">
        <v>34</v>
      </c>
      <c r="AS45" s="96">
        <f t="shared" si="12"/>
        <v>0.95707585954009289</v>
      </c>
      <c r="AT45" s="98">
        <f t="shared" si="22"/>
        <v>2290.7610698092121</v>
      </c>
      <c r="AU45" s="98">
        <f t="shared" si="23"/>
        <v>196.95761300000001</v>
      </c>
      <c r="AV45" s="98">
        <f t="shared" si="24"/>
        <v>63.820300000000003</v>
      </c>
      <c r="AW45" s="302"/>
      <c r="AX45" s="302"/>
      <c r="AY45" s="302"/>
      <c r="AZ45" s="302"/>
      <c r="BA45" s="302"/>
      <c r="BB45" s="302"/>
      <c r="BC45" s="302"/>
      <c r="BD45" s="302"/>
      <c r="BE45" s="302"/>
      <c r="BF45" s="302"/>
      <c r="BG45" s="302"/>
      <c r="BH45" s="302"/>
      <c r="BI45" s="302"/>
      <c r="BJ45" s="302"/>
      <c r="BK45" s="327"/>
      <c r="BL45" s="302"/>
      <c r="BM45" s="302"/>
      <c r="BN45" s="302"/>
      <c r="BO45" s="302"/>
      <c r="BP45" s="302"/>
      <c r="BQ45" s="302"/>
      <c r="BR45" s="302"/>
      <c r="BS45" s="302"/>
      <c r="BT45" s="302"/>
      <c r="BU45" s="302"/>
    </row>
    <row r="46" spans="1:73" s="99" customFormat="1" ht="60" customHeight="1" x14ac:dyDescent="0.3">
      <c r="A46" s="93">
        <v>43</v>
      </c>
      <c r="B46" s="100">
        <v>108500</v>
      </c>
      <c r="C46" s="101" t="s">
        <v>84</v>
      </c>
      <c r="D46" s="101" t="s">
        <v>83</v>
      </c>
      <c r="E46" s="95">
        <v>40000</v>
      </c>
      <c r="F46" s="93">
        <v>0.56000000000000005</v>
      </c>
      <c r="G46" s="96">
        <v>0.67500000000000004</v>
      </c>
      <c r="H46" s="96">
        <v>0.502</v>
      </c>
      <c r="I46" s="96">
        <v>0.39800000000000002</v>
      </c>
      <c r="J46" s="96">
        <v>0.27600000000000002</v>
      </c>
      <c r="K46" s="96">
        <v>0.13800000000000001</v>
      </c>
      <c r="L46" s="96">
        <v>0.104</v>
      </c>
      <c r="M46" s="96">
        <v>6.6000000000000003E-2</v>
      </c>
      <c r="N46" s="96" t="str">
        <f t="shared" si="0"/>
        <v>0.675,0.502,0.398,0.276,0.138,0.104,0.066</v>
      </c>
      <c r="O46" s="96" t="s">
        <v>59</v>
      </c>
      <c r="P46" s="96"/>
      <c r="Q46" s="94">
        <f t="shared" si="2"/>
        <v>108500</v>
      </c>
      <c r="R46" s="95">
        <f t="shared" si="21"/>
        <v>250</v>
      </c>
      <c r="S46" s="96">
        <f t="shared" si="3"/>
        <v>0.27700000000000002</v>
      </c>
      <c r="T46" s="95">
        <f t="shared" si="16"/>
        <v>4</v>
      </c>
      <c r="U46" s="95">
        <f t="shared" si="17"/>
        <v>250</v>
      </c>
      <c r="V46" s="95">
        <f t="shared" si="18"/>
        <v>108500</v>
      </c>
      <c r="W46" s="97">
        <f t="shared" si="19"/>
        <v>0.15000000000000002</v>
      </c>
      <c r="X46" s="97">
        <f t="shared" si="4"/>
        <v>37.500000000000007</v>
      </c>
      <c r="Y46" s="96">
        <f t="shared" si="20"/>
        <v>2151.0000000000005</v>
      </c>
      <c r="Z46" s="97" t="e">
        <f t="shared" si="1"/>
        <v>#REF!</v>
      </c>
      <c r="AA46" s="96"/>
      <c r="AB46" s="102">
        <v>0.35</v>
      </c>
      <c r="AC46" s="102">
        <v>0.35</v>
      </c>
      <c r="AD46" s="102">
        <v>0.35</v>
      </c>
      <c r="AE46" s="93" t="s">
        <v>60</v>
      </c>
      <c r="AF46" s="93">
        <f t="shared" si="5"/>
        <v>213.98999999999998</v>
      </c>
      <c r="AG46" s="93">
        <f t="shared" si="6"/>
        <v>261.52</v>
      </c>
      <c r="AH46" s="95" t="str">
        <f t="shared" si="7"/>
        <v>213.99 261.52</v>
      </c>
      <c r="AI46" s="93">
        <v>10</v>
      </c>
      <c r="AJ46" s="98">
        <f t="shared" si="8"/>
        <v>69.150000000000006</v>
      </c>
      <c r="AK46" s="98">
        <f t="shared" si="9"/>
        <v>84.51</v>
      </c>
      <c r="AL46" s="95" t="str">
        <f t="shared" si="10"/>
        <v>69.15 84.51</v>
      </c>
      <c r="AM46" s="95">
        <v>130</v>
      </c>
      <c r="AN46" s="95">
        <f t="shared" si="11"/>
        <v>440</v>
      </c>
      <c r="AO46" s="102">
        <v>772.6</v>
      </c>
      <c r="AP46" s="102">
        <v>215.5</v>
      </c>
      <c r="AQ46" s="102">
        <v>84.5</v>
      </c>
      <c r="AR46" s="93">
        <v>34</v>
      </c>
      <c r="AS46" s="103">
        <f t="shared" si="12"/>
        <v>0.95707585954009289</v>
      </c>
      <c r="AT46" s="104">
        <f t="shared" si="22"/>
        <v>739.43680908067574</v>
      </c>
      <c r="AU46" s="98">
        <f t="shared" si="23"/>
        <v>159.614125</v>
      </c>
      <c r="AV46" s="98">
        <f t="shared" si="24"/>
        <v>63.820300000000003</v>
      </c>
      <c r="AW46" s="302"/>
      <c r="AX46" s="302"/>
      <c r="AY46" s="302"/>
      <c r="AZ46" s="302"/>
      <c r="BA46" s="302"/>
      <c r="BB46" s="302"/>
      <c r="BC46" s="302"/>
      <c r="BD46" s="302"/>
      <c r="BE46" s="302"/>
      <c r="BF46" s="302"/>
      <c r="BG46" s="302"/>
      <c r="BH46" s="302"/>
      <c r="BI46" s="302"/>
      <c r="BJ46" s="302"/>
      <c r="BK46" s="327"/>
      <c r="BL46" s="302"/>
      <c r="BM46" s="302"/>
      <c r="BN46" s="302"/>
      <c r="BO46" s="302"/>
      <c r="BP46" s="302"/>
      <c r="BQ46" s="302"/>
      <c r="BR46" s="302"/>
      <c r="BS46" s="302"/>
      <c r="BT46" s="302"/>
      <c r="BU46" s="302"/>
    </row>
    <row r="47" spans="1:73" s="99" customFormat="1" ht="60" customHeight="1" x14ac:dyDescent="0.3">
      <c r="A47" s="93">
        <v>44</v>
      </c>
      <c r="B47" s="100">
        <v>108501</v>
      </c>
      <c r="C47" s="101" t="s">
        <v>84</v>
      </c>
      <c r="D47" s="101" t="s">
        <v>81</v>
      </c>
      <c r="E47" s="95">
        <v>40000</v>
      </c>
      <c r="F47" s="93">
        <v>0.56000000000000005</v>
      </c>
      <c r="G47" s="96">
        <v>0.65800000000000003</v>
      </c>
      <c r="H47" s="96">
        <v>0.50900000000000001</v>
      </c>
      <c r="I47" s="96">
        <v>0.42199999999999999</v>
      </c>
      <c r="J47" s="96">
        <v>0.30399999999999999</v>
      </c>
      <c r="K47" s="96">
        <v>0.161</v>
      </c>
      <c r="L47" s="96">
        <v>0.11800000000000001</v>
      </c>
      <c r="M47" s="96">
        <v>7.4999999999999997E-2</v>
      </c>
      <c r="N47" s="96" t="str">
        <f t="shared" si="0"/>
        <v>0.658,0.509,0.422,0.304,0.161,0.118,0.075</v>
      </c>
      <c r="O47" s="96" t="s">
        <v>59</v>
      </c>
      <c r="P47" s="96"/>
      <c r="Q47" s="94">
        <f t="shared" si="2"/>
        <v>108501</v>
      </c>
      <c r="R47" s="95">
        <f t="shared" si="21"/>
        <v>1</v>
      </c>
      <c r="S47" s="96">
        <f t="shared" si="3"/>
        <v>0.23600000000000004</v>
      </c>
      <c r="T47" s="95">
        <f t="shared" si="16"/>
        <v>5</v>
      </c>
      <c r="U47" s="95">
        <f t="shared" si="17"/>
        <v>1</v>
      </c>
      <c r="V47" s="95">
        <f t="shared" si="18"/>
        <v>108501</v>
      </c>
      <c r="W47" s="97">
        <f t="shared" si="19"/>
        <v>0.25650000000000006</v>
      </c>
      <c r="X47" s="97">
        <f t="shared" si="4"/>
        <v>0.25650000000000006</v>
      </c>
      <c r="Y47" s="96">
        <f t="shared" si="20"/>
        <v>2151.2565000000004</v>
      </c>
      <c r="Z47" s="97" t="e">
        <f t="shared" si="1"/>
        <v>#REF!</v>
      </c>
      <c r="AA47" s="96"/>
      <c r="AB47" s="102">
        <v>0.35</v>
      </c>
      <c r="AC47" s="102">
        <v>0.35</v>
      </c>
      <c r="AD47" s="102">
        <v>0.35</v>
      </c>
      <c r="AE47" s="93" t="s">
        <v>60</v>
      </c>
      <c r="AF47" s="93">
        <f t="shared" si="5"/>
        <v>213.98999999999998</v>
      </c>
      <c r="AG47" s="93">
        <f t="shared" si="6"/>
        <v>261.52</v>
      </c>
      <c r="AH47" s="95" t="str">
        <f t="shared" si="7"/>
        <v>213.99 261.52</v>
      </c>
      <c r="AI47" s="93">
        <v>10</v>
      </c>
      <c r="AJ47" s="98">
        <f t="shared" si="8"/>
        <v>69.150000000000006</v>
      </c>
      <c r="AK47" s="98">
        <f t="shared" si="9"/>
        <v>84.51</v>
      </c>
      <c r="AL47" s="95" t="str">
        <f t="shared" si="10"/>
        <v>69.15 84.51</v>
      </c>
      <c r="AM47" s="95">
        <v>130</v>
      </c>
      <c r="AN47" s="95">
        <f t="shared" si="11"/>
        <v>440</v>
      </c>
      <c r="AO47" s="102">
        <v>762.9</v>
      </c>
      <c r="AP47" s="102">
        <v>214.3</v>
      </c>
      <c r="AQ47" s="102">
        <v>84.4</v>
      </c>
      <c r="AR47" s="93">
        <v>36</v>
      </c>
      <c r="AS47" s="103">
        <f t="shared" si="12"/>
        <v>1.045572016878074</v>
      </c>
      <c r="AT47" s="104">
        <f t="shared" si="22"/>
        <v>797.6668916762826</v>
      </c>
      <c r="AU47" s="98">
        <f t="shared" si="23"/>
        <v>158.61877300000003</v>
      </c>
      <c r="AV47" s="98">
        <f t="shared" si="24"/>
        <v>63.734760000000009</v>
      </c>
      <c r="AW47" s="302"/>
      <c r="AX47" s="302"/>
      <c r="AY47" s="302"/>
      <c r="AZ47" s="302"/>
      <c r="BA47" s="302"/>
      <c r="BB47" s="302"/>
      <c r="BC47" s="302"/>
      <c r="BD47" s="302"/>
      <c r="BE47" s="302"/>
      <c r="BF47" s="302"/>
      <c r="BG47" s="302"/>
      <c r="BH47" s="302"/>
      <c r="BI47" s="302"/>
      <c r="BJ47" s="302"/>
      <c r="BK47" s="327"/>
      <c r="BL47" s="302"/>
      <c r="BM47" s="302"/>
      <c r="BN47" s="302"/>
      <c r="BO47" s="302"/>
      <c r="BP47" s="302"/>
      <c r="BQ47" s="302"/>
      <c r="BR47" s="302"/>
      <c r="BS47" s="302"/>
      <c r="BT47" s="302"/>
      <c r="BU47" s="302"/>
    </row>
    <row r="48" spans="1:73" s="99" customFormat="1" ht="60" customHeight="1" x14ac:dyDescent="0.3">
      <c r="A48" s="93">
        <v>45</v>
      </c>
      <c r="B48" s="100">
        <v>108750</v>
      </c>
      <c r="C48" s="101" t="s">
        <v>84</v>
      </c>
      <c r="D48" s="101" t="s">
        <v>83</v>
      </c>
      <c r="E48" s="95">
        <v>40000</v>
      </c>
      <c r="F48" s="93">
        <v>0.56000000000000005</v>
      </c>
      <c r="G48" s="96">
        <v>0.69699999999999995</v>
      </c>
      <c r="H48" s="96">
        <v>0.53200000000000003</v>
      </c>
      <c r="I48" s="96">
        <v>0.41399999999999998</v>
      </c>
      <c r="J48" s="96">
        <v>0.252</v>
      </c>
      <c r="K48" s="96">
        <v>0.104</v>
      </c>
      <c r="L48" s="96">
        <v>7.3999999999999996E-2</v>
      </c>
      <c r="M48" s="96">
        <v>0.05</v>
      </c>
      <c r="N48" s="96" t="str">
        <f t="shared" si="0"/>
        <v>0.697,0.532,0.414,0.252,0.104,0.074,0.05</v>
      </c>
      <c r="O48" s="96" t="s">
        <v>59</v>
      </c>
      <c r="P48" s="96"/>
      <c r="Q48" s="94">
        <f t="shared" si="2"/>
        <v>108750</v>
      </c>
      <c r="R48" s="95">
        <f t="shared" si="21"/>
        <v>249</v>
      </c>
      <c r="S48" s="96">
        <f t="shared" si="3"/>
        <v>0.28299999999999997</v>
      </c>
      <c r="T48" s="95">
        <f t="shared" si="16"/>
        <v>6</v>
      </c>
      <c r="U48" s="95">
        <f t="shared" si="17"/>
        <v>249</v>
      </c>
      <c r="V48" s="95">
        <f t="shared" si="18"/>
        <v>108750</v>
      </c>
      <c r="W48" s="97">
        <f t="shared" si="19"/>
        <v>0.25950000000000001</v>
      </c>
      <c r="X48" s="97">
        <f t="shared" si="4"/>
        <v>64.615499999999997</v>
      </c>
      <c r="Y48" s="96">
        <f t="shared" si="20"/>
        <v>2215.8720000000003</v>
      </c>
      <c r="Z48" s="97" t="e">
        <f t="shared" si="1"/>
        <v>#REF!</v>
      </c>
      <c r="AA48" s="96"/>
      <c r="AB48" s="102">
        <v>0.35</v>
      </c>
      <c r="AC48" s="102">
        <v>0.35</v>
      </c>
      <c r="AD48" s="102">
        <v>0.35</v>
      </c>
      <c r="AE48" s="93" t="s">
        <v>60</v>
      </c>
      <c r="AF48" s="93">
        <f t="shared" si="5"/>
        <v>213.98999999999998</v>
      </c>
      <c r="AG48" s="93">
        <f t="shared" si="6"/>
        <v>261.52</v>
      </c>
      <c r="AH48" s="95" t="str">
        <f t="shared" si="7"/>
        <v>213.99 261.52</v>
      </c>
      <c r="AI48" s="93">
        <v>10</v>
      </c>
      <c r="AJ48" s="98">
        <f t="shared" si="8"/>
        <v>69.150000000000006</v>
      </c>
      <c r="AK48" s="98">
        <f t="shared" si="9"/>
        <v>84.51</v>
      </c>
      <c r="AL48" s="95" t="str">
        <f t="shared" si="10"/>
        <v>69.15 84.51</v>
      </c>
      <c r="AM48" s="95">
        <v>130</v>
      </c>
      <c r="AN48" s="95">
        <f t="shared" si="11"/>
        <v>440</v>
      </c>
      <c r="AO48" s="102">
        <v>2356.5</v>
      </c>
      <c r="AP48" s="102">
        <v>259.5</v>
      </c>
      <c r="AQ48" s="102">
        <v>84.5</v>
      </c>
      <c r="AR48" s="102">
        <v>34</v>
      </c>
      <c r="AS48" s="103">
        <f t="shared" si="12"/>
        <v>0.95707585954009289</v>
      </c>
      <c r="AT48" s="104">
        <f t="shared" si="22"/>
        <v>2255.3492630062287</v>
      </c>
      <c r="AU48" s="98">
        <f t="shared" si="23"/>
        <v>195.51372499999999</v>
      </c>
      <c r="AV48" s="98">
        <f t="shared" si="24"/>
        <v>63.820300000000003</v>
      </c>
      <c r="AW48" s="302"/>
      <c r="AX48" s="302"/>
      <c r="AY48" s="302"/>
      <c r="AZ48" s="302"/>
      <c r="BA48" s="302"/>
      <c r="BB48" s="302"/>
      <c r="BC48" s="302"/>
      <c r="BD48" s="302"/>
      <c r="BE48" s="302"/>
      <c r="BF48" s="302"/>
      <c r="BG48" s="302"/>
      <c r="BH48" s="302"/>
      <c r="BI48" s="302"/>
      <c r="BJ48" s="302"/>
      <c r="BK48" s="327"/>
      <c r="BL48" s="302"/>
      <c r="BM48" s="302"/>
      <c r="BN48" s="302"/>
      <c r="BO48" s="302"/>
      <c r="BP48" s="302"/>
      <c r="BQ48" s="302"/>
      <c r="BR48" s="302"/>
      <c r="BS48" s="302"/>
      <c r="BT48" s="302"/>
      <c r="BU48" s="302"/>
    </row>
    <row r="49" spans="1:73" s="99" customFormat="1" ht="60" customHeight="1" x14ac:dyDescent="0.3">
      <c r="A49" s="93">
        <v>46</v>
      </c>
      <c r="B49" s="100">
        <v>109000</v>
      </c>
      <c r="C49" s="101" t="s">
        <v>84</v>
      </c>
      <c r="D49" s="101" t="s">
        <v>83</v>
      </c>
      <c r="E49" s="95">
        <v>40000</v>
      </c>
      <c r="F49" s="93">
        <v>0.56000000000000005</v>
      </c>
      <c r="G49" s="96">
        <v>0.53</v>
      </c>
      <c r="H49" s="96">
        <v>0.41799999999999998</v>
      </c>
      <c r="I49" s="96">
        <v>0.35199999999999998</v>
      </c>
      <c r="J49" s="96">
        <v>0.253</v>
      </c>
      <c r="K49" s="96">
        <v>0.13700000000000001</v>
      </c>
      <c r="L49" s="96">
        <v>0.10299999999999999</v>
      </c>
      <c r="M49" s="96">
        <v>6.6000000000000003E-2</v>
      </c>
      <c r="N49" s="96" t="str">
        <f t="shared" si="0"/>
        <v>0.53,0.418,0.352,0.253,0.137,0.103,0.066</v>
      </c>
      <c r="O49" s="96" t="s">
        <v>59</v>
      </c>
      <c r="P49" s="96"/>
      <c r="Q49" s="94">
        <f t="shared" si="2"/>
        <v>109000</v>
      </c>
      <c r="R49" s="95">
        <f t="shared" si="21"/>
        <v>250</v>
      </c>
      <c r="S49" s="96">
        <f t="shared" si="3"/>
        <v>0.17800000000000005</v>
      </c>
      <c r="T49" s="95">
        <f t="shared" si="16"/>
        <v>7</v>
      </c>
      <c r="U49" s="95">
        <f t="shared" si="17"/>
        <v>250</v>
      </c>
      <c r="V49" s="95">
        <f t="shared" si="18"/>
        <v>109000</v>
      </c>
      <c r="W49" s="97">
        <f t="shared" si="19"/>
        <v>0.23050000000000001</v>
      </c>
      <c r="X49" s="97">
        <f t="shared" si="4"/>
        <v>57.625</v>
      </c>
      <c r="Y49" s="96">
        <f t="shared" si="20"/>
        <v>2273.4970000000003</v>
      </c>
      <c r="Z49" s="97" t="e">
        <f t="shared" si="1"/>
        <v>#REF!</v>
      </c>
      <c r="AA49" s="96"/>
      <c r="AB49" s="102">
        <v>0.35</v>
      </c>
      <c r="AC49" s="102">
        <v>0.35</v>
      </c>
      <c r="AD49" s="102">
        <v>0.35</v>
      </c>
      <c r="AE49" s="93" t="s">
        <v>60</v>
      </c>
      <c r="AF49" s="93">
        <f t="shared" si="5"/>
        <v>213.98999999999998</v>
      </c>
      <c r="AG49" s="93">
        <f t="shared" si="6"/>
        <v>261.52</v>
      </c>
      <c r="AH49" s="95" t="str">
        <f t="shared" si="7"/>
        <v>213.99 261.52</v>
      </c>
      <c r="AI49" s="93">
        <v>10</v>
      </c>
      <c r="AJ49" s="98">
        <f t="shared" si="8"/>
        <v>69.150000000000006</v>
      </c>
      <c r="AK49" s="98">
        <f t="shared" si="9"/>
        <v>84.51</v>
      </c>
      <c r="AL49" s="95" t="str">
        <f t="shared" si="10"/>
        <v>69.15 84.51</v>
      </c>
      <c r="AM49" s="95">
        <v>130</v>
      </c>
      <c r="AN49" s="95">
        <f t="shared" si="11"/>
        <v>440</v>
      </c>
      <c r="AO49" s="102">
        <v>1704.8</v>
      </c>
      <c r="AP49" s="102">
        <v>214.6</v>
      </c>
      <c r="AQ49" s="102">
        <v>84.5</v>
      </c>
      <c r="AR49" s="93">
        <v>34</v>
      </c>
      <c r="AS49" s="103">
        <f t="shared" si="12"/>
        <v>0.95707585954009289</v>
      </c>
      <c r="AT49" s="104">
        <f t="shared" si="22"/>
        <v>1631.6229253439503</v>
      </c>
      <c r="AU49" s="98">
        <f t="shared" si="23"/>
        <v>158.86769200000001</v>
      </c>
      <c r="AV49" s="98">
        <f t="shared" si="24"/>
        <v>63.820300000000003</v>
      </c>
      <c r="AW49" s="302"/>
      <c r="AX49" s="302"/>
      <c r="AY49" s="302"/>
      <c r="AZ49" s="302"/>
      <c r="BA49" s="302"/>
      <c r="BB49" s="302"/>
      <c r="BC49" s="302"/>
      <c r="BD49" s="302"/>
      <c r="BE49" s="302"/>
      <c r="BF49" s="302"/>
      <c r="BG49" s="302"/>
      <c r="BH49" s="302"/>
      <c r="BI49" s="302"/>
      <c r="BJ49" s="302"/>
      <c r="BK49" s="327"/>
      <c r="BL49" s="302"/>
      <c r="BM49" s="302"/>
      <c r="BN49" s="302"/>
      <c r="BO49" s="302"/>
      <c r="BP49" s="302"/>
      <c r="BQ49" s="302"/>
      <c r="BR49" s="302"/>
      <c r="BS49" s="302"/>
      <c r="BT49" s="302"/>
      <c r="BU49" s="302"/>
    </row>
    <row r="50" spans="1:73" s="99" customFormat="1" ht="60" customHeight="1" x14ac:dyDescent="0.3">
      <c r="A50" s="93">
        <v>47</v>
      </c>
      <c r="B50" s="100">
        <v>109002</v>
      </c>
      <c r="C50" s="101" t="s">
        <v>84</v>
      </c>
      <c r="D50" s="101" t="s">
        <v>81</v>
      </c>
      <c r="E50" s="95">
        <v>40000</v>
      </c>
      <c r="F50" s="93">
        <v>0.56000000000000005</v>
      </c>
      <c r="G50" s="96">
        <v>0.35699999999999998</v>
      </c>
      <c r="H50" s="96">
        <v>0.27300000000000002</v>
      </c>
      <c r="I50" s="96">
        <v>0.23100000000000001</v>
      </c>
      <c r="J50" s="96">
        <v>0.16500000000000001</v>
      </c>
      <c r="K50" s="96">
        <v>9.0999999999999998E-2</v>
      </c>
      <c r="L50" s="96">
        <v>6.9000000000000006E-2</v>
      </c>
      <c r="M50" s="96">
        <v>4.5999999999999999E-2</v>
      </c>
      <c r="N50" s="96" t="str">
        <f t="shared" si="0"/>
        <v>0.357,0.273,0.231,0.165,0.091,0.069,0.046</v>
      </c>
      <c r="O50" s="96" t="s">
        <v>59</v>
      </c>
      <c r="P50" s="96"/>
      <c r="Q50" s="94">
        <f t="shared" si="2"/>
        <v>109002</v>
      </c>
      <c r="R50" s="95">
        <f t="shared" si="21"/>
        <v>2</v>
      </c>
      <c r="S50" s="96">
        <f t="shared" si="3"/>
        <v>0.12599999999999997</v>
      </c>
      <c r="T50" s="95">
        <f t="shared" si="16"/>
        <v>8</v>
      </c>
      <c r="U50" s="95">
        <f t="shared" si="17"/>
        <v>2</v>
      </c>
      <c r="V50" s="95">
        <f t="shared" si="18"/>
        <v>109002</v>
      </c>
      <c r="W50" s="97">
        <f t="shared" si="19"/>
        <v>0.15200000000000002</v>
      </c>
      <c r="X50" s="97">
        <f t="shared" si="4"/>
        <v>0.30400000000000005</v>
      </c>
      <c r="Y50" s="96">
        <f t="shared" si="20"/>
        <v>2273.8010000000004</v>
      </c>
      <c r="Z50" s="97" t="e">
        <f t="shared" si="1"/>
        <v>#REF!</v>
      </c>
      <c r="AA50" s="96"/>
      <c r="AB50" s="102">
        <v>0.35</v>
      </c>
      <c r="AC50" s="102">
        <v>0.35</v>
      </c>
      <c r="AD50" s="102">
        <v>0.35</v>
      </c>
      <c r="AE50" s="93" t="s">
        <v>60</v>
      </c>
      <c r="AF50" s="93">
        <f t="shared" si="5"/>
        <v>213.98999999999998</v>
      </c>
      <c r="AG50" s="93">
        <f t="shared" si="6"/>
        <v>261.52</v>
      </c>
      <c r="AH50" s="95" t="str">
        <f t="shared" si="7"/>
        <v>213.99 261.52</v>
      </c>
      <c r="AI50" s="93">
        <v>10</v>
      </c>
      <c r="AJ50" s="98">
        <f t="shared" si="8"/>
        <v>69.150000000000006</v>
      </c>
      <c r="AK50" s="98">
        <f t="shared" si="9"/>
        <v>84.51</v>
      </c>
      <c r="AL50" s="95" t="str">
        <f t="shared" si="10"/>
        <v>69.15 84.51</v>
      </c>
      <c r="AM50" s="95">
        <v>130</v>
      </c>
      <c r="AN50" s="95">
        <f t="shared" si="11"/>
        <v>440</v>
      </c>
      <c r="AO50" s="102">
        <v>2361.3000000000002</v>
      </c>
      <c r="AP50" s="102">
        <v>260.8</v>
      </c>
      <c r="AQ50" s="102">
        <v>84.5</v>
      </c>
      <c r="AR50" s="93">
        <v>36</v>
      </c>
      <c r="AS50" s="103">
        <f t="shared" si="12"/>
        <v>1.045572016878074</v>
      </c>
      <c r="AT50" s="104">
        <f t="shared" si="22"/>
        <v>2468.9092034541964</v>
      </c>
      <c r="AU50" s="98">
        <f t="shared" si="23"/>
        <v>196.55672800000002</v>
      </c>
      <c r="AV50" s="98">
        <f t="shared" si="24"/>
        <v>63.820300000000003</v>
      </c>
      <c r="AW50" s="302"/>
      <c r="AX50" s="302"/>
      <c r="AY50" s="302"/>
      <c r="AZ50" s="302"/>
      <c r="BA50" s="302"/>
      <c r="BB50" s="302"/>
      <c r="BC50" s="302"/>
      <c r="BD50" s="302"/>
      <c r="BE50" s="302"/>
      <c r="BF50" s="302"/>
      <c r="BG50" s="302"/>
      <c r="BH50" s="302"/>
      <c r="BI50" s="302"/>
      <c r="BJ50" s="302"/>
      <c r="BK50" s="327"/>
      <c r="BL50" s="302"/>
      <c r="BM50" s="302"/>
      <c r="BN50" s="302"/>
      <c r="BO50" s="302"/>
      <c r="BP50" s="302"/>
      <c r="BQ50" s="302"/>
      <c r="BR50" s="302"/>
      <c r="BS50" s="302"/>
      <c r="BT50" s="302"/>
      <c r="BU50" s="302"/>
    </row>
    <row r="51" spans="1:73" s="99" customFormat="1" ht="60" customHeight="1" x14ac:dyDescent="0.3">
      <c r="A51" s="93">
        <v>48</v>
      </c>
      <c r="B51" s="100">
        <v>109250</v>
      </c>
      <c r="C51" s="101" t="s">
        <v>84</v>
      </c>
      <c r="D51" s="101" t="s">
        <v>83</v>
      </c>
      <c r="E51" s="95">
        <v>40000</v>
      </c>
      <c r="F51" s="93">
        <v>0.56000000000000005</v>
      </c>
      <c r="G51" s="96">
        <v>0.436</v>
      </c>
      <c r="H51" s="96">
        <v>0.33500000000000002</v>
      </c>
      <c r="I51" s="96">
        <v>0.27500000000000002</v>
      </c>
      <c r="J51" s="96">
        <v>0.19400000000000001</v>
      </c>
      <c r="K51" s="96">
        <v>0.10200000000000001</v>
      </c>
      <c r="L51" s="96">
        <v>7.6999999999999999E-2</v>
      </c>
      <c r="M51" s="96">
        <v>3.6999999999999998E-2</v>
      </c>
      <c r="N51" s="96" t="str">
        <f t="shared" si="0"/>
        <v>0.436,0.335,0.275,0.194,0.102,0.077,0.037</v>
      </c>
      <c r="O51" s="96" t="s">
        <v>59</v>
      </c>
      <c r="P51" s="96"/>
      <c r="Q51" s="94">
        <f t="shared" si="2"/>
        <v>109250</v>
      </c>
      <c r="R51" s="95">
        <f t="shared" si="21"/>
        <v>248</v>
      </c>
      <c r="S51" s="96">
        <f t="shared" si="3"/>
        <v>0.16099999999999998</v>
      </c>
      <c r="T51" s="95">
        <f t="shared" si="16"/>
        <v>9</v>
      </c>
      <c r="U51" s="95">
        <f t="shared" si="17"/>
        <v>248</v>
      </c>
      <c r="V51" s="95">
        <f t="shared" si="18"/>
        <v>109250</v>
      </c>
      <c r="W51" s="97">
        <f t="shared" si="19"/>
        <v>0.14349999999999996</v>
      </c>
      <c r="X51" s="97">
        <f t="shared" si="4"/>
        <v>35.587999999999994</v>
      </c>
      <c r="Y51" s="96">
        <f t="shared" si="20"/>
        <v>2309.3890000000006</v>
      </c>
      <c r="Z51" s="97" t="e">
        <f t="shared" si="1"/>
        <v>#REF!</v>
      </c>
      <c r="AA51" s="96"/>
      <c r="AB51" s="102">
        <v>0.35</v>
      </c>
      <c r="AC51" s="102">
        <v>0.35</v>
      </c>
      <c r="AD51" s="102">
        <v>0.35</v>
      </c>
      <c r="AE51" s="93" t="s">
        <v>60</v>
      </c>
      <c r="AF51" s="93">
        <f t="shared" si="5"/>
        <v>213.98999999999998</v>
      </c>
      <c r="AG51" s="93">
        <f t="shared" si="6"/>
        <v>261.52</v>
      </c>
      <c r="AH51" s="95" t="str">
        <f t="shared" si="7"/>
        <v>213.99 261.52</v>
      </c>
      <c r="AI51" s="93">
        <v>10</v>
      </c>
      <c r="AJ51" s="98">
        <f t="shared" si="8"/>
        <v>69.150000000000006</v>
      </c>
      <c r="AK51" s="98">
        <f t="shared" si="9"/>
        <v>84.51</v>
      </c>
      <c r="AL51" s="95" t="str">
        <f t="shared" si="10"/>
        <v>69.15 84.51</v>
      </c>
      <c r="AM51" s="95">
        <v>130</v>
      </c>
      <c r="AN51" s="95">
        <f t="shared" si="11"/>
        <v>440</v>
      </c>
      <c r="AO51" s="102">
        <v>2379</v>
      </c>
      <c r="AP51" s="102">
        <v>260.7</v>
      </c>
      <c r="AQ51" s="102">
        <v>84.5</v>
      </c>
      <c r="AR51" s="93">
        <v>34</v>
      </c>
      <c r="AS51" s="103">
        <f t="shared" si="12"/>
        <v>0.95707585954009289</v>
      </c>
      <c r="AT51" s="104">
        <f t="shared" si="22"/>
        <v>2276.8834698458809</v>
      </c>
      <c r="AU51" s="98">
        <f t="shared" si="23"/>
        <v>196.47653300000002</v>
      </c>
      <c r="AV51" s="98">
        <f t="shared" si="24"/>
        <v>63.820300000000003</v>
      </c>
      <c r="AW51" s="302"/>
      <c r="AX51" s="302"/>
      <c r="AY51" s="302"/>
      <c r="AZ51" s="302"/>
      <c r="BA51" s="302"/>
      <c r="BB51" s="302"/>
      <c r="BC51" s="302"/>
      <c r="BD51" s="302"/>
      <c r="BE51" s="302"/>
      <c r="BF51" s="302"/>
      <c r="BG51" s="302"/>
      <c r="BH51" s="302"/>
      <c r="BI51" s="302"/>
      <c r="BJ51" s="302"/>
      <c r="BK51" s="327"/>
      <c r="BL51" s="302"/>
      <c r="BM51" s="302"/>
      <c r="BN51" s="302"/>
      <c r="BO51" s="302"/>
      <c r="BP51" s="302"/>
      <c r="BQ51" s="302"/>
      <c r="BR51" s="302"/>
      <c r="BS51" s="302"/>
      <c r="BT51" s="302"/>
      <c r="BU51" s="302"/>
    </row>
    <row r="52" spans="1:73" s="99" customFormat="1" ht="60" customHeight="1" x14ac:dyDescent="0.3">
      <c r="A52" s="93">
        <v>49</v>
      </c>
      <c r="B52" s="100">
        <v>109500</v>
      </c>
      <c r="C52" s="101" t="s">
        <v>84</v>
      </c>
      <c r="D52" s="101" t="s">
        <v>83</v>
      </c>
      <c r="E52" s="95">
        <v>40000</v>
      </c>
      <c r="F52" s="93">
        <v>0.56000000000000005</v>
      </c>
      <c r="G52" s="96">
        <v>0.374</v>
      </c>
      <c r="H52" s="96">
        <v>0.28399999999999997</v>
      </c>
      <c r="I52" s="96">
        <v>0.23200000000000001</v>
      </c>
      <c r="J52" s="96">
        <v>0.16500000000000001</v>
      </c>
      <c r="K52" s="96">
        <v>8.4000000000000005E-2</v>
      </c>
      <c r="L52" s="96">
        <v>0.06</v>
      </c>
      <c r="M52" s="96">
        <v>3.6999999999999998E-2</v>
      </c>
      <c r="N52" s="96" t="str">
        <f t="shared" si="0"/>
        <v>0.374,0.284,0.232,0.165,0.084,0.06,0.037</v>
      </c>
      <c r="O52" s="96" t="s">
        <v>59</v>
      </c>
      <c r="P52" s="96"/>
      <c r="Q52" s="94">
        <f t="shared" si="2"/>
        <v>109500</v>
      </c>
      <c r="R52" s="95">
        <f t="shared" si="21"/>
        <v>250</v>
      </c>
      <c r="S52" s="96">
        <f t="shared" si="3"/>
        <v>0.14199999999999999</v>
      </c>
      <c r="T52" s="95">
        <f t="shared" si="16"/>
        <v>10</v>
      </c>
      <c r="U52" s="95">
        <f t="shared" si="17"/>
        <v>250</v>
      </c>
      <c r="V52" s="95">
        <f t="shared" si="18"/>
        <v>109500</v>
      </c>
      <c r="W52" s="97">
        <f t="shared" si="19"/>
        <v>0.15149999999999997</v>
      </c>
      <c r="X52" s="97">
        <f t="shared" si="4"/>
        <v>37.874999999999993</v>
      </c>
      <c r="Y52" s="96">
        <f t="shared" si="20"/>
        <v>2347.2640000000006</v>
      </c>
      <c r="Z52" s="97" t="e">
        <f t="shared" si="1"/>
        <v>#REF!</v>
      </c>
      <c r="AA52" s="96"/>
      <c r="AB52" s="102">
        <v>0.35</v>
      </c>
      <c r="AC52" s="102">
        <v>0.35</v>
      </c>
      <c r="AD52" s="102">
        <v>0.35</v>
      </c>
      <c r="AE52" s="93" t="s">
        <v>60</v>
      </c>
      <c r="AF52" s="93">
        <f t="shared" si="5"/>
        <v>213.98999999999998</v>
      </c>
      <c r="AG52" s="93">
        <f t="shared" si="6"/>
        <v>261.52</v>
      </c>
      <c r="AH52" s="95" t="str">
        <f t="shared" si="7"/>
        <v>213.99 261.52</v>
      </c>
      <c r="AI52" s="93">
        <v>10</v>
      </c>
      <c r="AJ52" s="98">
        <f t="shared" si="8"/>
        <v>69.150000000000006</v>
      </c>
      <c r="AK52" s="98">
        <f t="shared" si="9"/>
        <v>84.51</v>
      </c>
      <c r="AL52" s="95" t="str">
        <f t="shared" si="10"/>
        <v>69.15 84.51</v>
      </c>
      <c r="AM52" s="95">
        <v>130</v>
      </c>
      <c r="AN52" s="95">
        <f t="shared" si="11"/>
        <v>440</v>
      </c>
      <c r="AO52" s="102">
        <v>2362.9</v>
      </c>
      <c r="AP52" s="102">
        <v>260.39999999999998</v>
      </c>
      <c r="AQ52" s="102">
        <v>84.5</v>
      </c>
      <c r="AR52" s="93">
        <v>34</v>
      </c>
      <c r="AS52" s="103">
        <f t="shared" si="12"/>
        <v>0.95707585954009289</v>
      </c>
      <c r="AT52" s="104">
        <f t="shared" si="22"/>
        <v>2261.4745485072854</v>
      </c>
      <c r="AU52" s="98">
        <f t="shared" si="23"/>
        <v>196.23591199999998</v>
      </c>
      <c r="AV52" s="98">
        <f t="shared" si="24"/>
        <v>63.820300000000003</v>
      </c>
      <c r="AW52" s="302"/>
      <c r="AX52" s="302"/>
      <c r="AY52" s="302"/>
      <c r="AZ52" s="302"/>
      <c r="BA52" s="302"/>
      <c r="BB52" s="302"/>
      <c r="BC52" s="302"/>
      <c r="BD52" s="302"/>
      <c r="BE52" s="302"/>
      <c r="BF52" s="302"/>
      <c r="BG52" s="302"/>
      <c r="BH52" s="302"/>
      <c r="BI52" s="302"/>
      <c r="BJ52" s="302"/>
      <c r="BK52" s="327"/>
      <c r="BL52" s="302"/>
      <c r="BM52" s="302"/>
      <c r="BN52" s="302"/>
      <c r="BO52" s="302"/>
      <c r="BP52" s="302"/>
      <c r="BQ52" s="302"/>
      <c r="BR52" s="302"/>
      <c r="BS52" s="302"/>
      <c r="BT52" s="302"/>
      <c r="BU52" s="302"/>
    </row>
    <row r="53" spans="1:73" s="99" customFormat="1" ht="60" customHeight="1" x14ac:dyDescent="0.3">
      <c r="A53" s="93">
        <v>50</v>
      </c>
      <c r="B53" s="100">
        <v>109503</v>
      </c>
      <c r="C53" s="101" t="s">
        <v>84</v>
      </c>
      <c r="D53" s="101" t="s">
        <v>81</v>
      </c>
      <c r="E53" s="95">
        <v>40000</v>
      </c>
      <c r="F53" s="93">
        <v>0.56000000000000005</v>
      </c>
      <c r="G53" s="96">
        <v>0.45200000000000001</v>
      </c>
      <c r="H53" s="96">
        <v>0.34300000000000003</v>
      </c>
      <c r="I53" s="96">
        <v>0.27600000000000002</v>
      </c>
      <c r="J53" s="96">
        <v>0.191</v>
      </c>
      <c r="K53" s="96">
        <v>9.6000000000000002E-2</v>
      </c>
      <c r="L53" s="96">
        <v>6.5000000000000002E-2</v>
      </c>
      <c r="M53" s="96">
        <v>3.7999999999999999E-2</v>
      </c>
      <c r="N53" s="96" t="str">
        <f t="shared" si="0"/>
        <v>0.452,0.343,0.276,0.191,0.096,0.065,0.038</v>
      </c>
      <c r="O53" s="96" t="s">
        <v>59</v>
      </c>
      <c r="P53" s="96"/>
      <c r="Q53" s="94">
        <f t="shared" si="2"/>
        <v>109503</v>
      </c>
      <c r="R53" s="95">
        <f t="shared" si="21"/>
        <v>3</v>
      </c>
      <c r="S53" s="96">
        <f t="shared" si="3"/>
        <v>0.17599999999999999</v>
      </c>
      <c r="T53" s="95">
        <f t="shared" si="16"/>
        <v>11</v>
      </c>
      <c r="U53" s="95">
        <f t="shared" si="17"/>
        <v>3</v>
      </c>
      <c r="V53" s="95">
        <f t="shared" si="18"/>
        <v>109503</v>
      </c>
      <c r="W53" s="97">
        <f t="shared" si="19"/>
        <v>0.15899999999999997</v>
      </c>
      <c r="X53" s="97">
        <f t="shared" si="4"/>
        <v>0.47699999999999992</v>
      </c>
      <c r="Y53" s="96">
        <f t="shared" si="20"/>
        <v>2347.7410000000004</v>
      </c>
      <c r="Z53" s="97" t="e">
        <f t="shared" si="1"/>
        <v>#REF!</v>
      </c>
      <c r="AA53" s="96"/>
      <c r="AB53" s="102">
        <v>0.35</v>
      </c>
      <c r="AC53" s="102">
        <v>0.35</v>
      </c>
      <c r="AD53" s="102">
        <v>0.35</v>
      </c>
      <c r="AE53" s="93" t="s">
        <v>60</v>
      </c>
      <c r="AF53" s="93">
        <f t="shared" si="5"/>
        <v>213.98999999999998</v>
      </c>
      <c r="AG53" s="93">
        <f t="shared" si="6"/>
        <v>261.52</v>
      </c>
      <c r="AH53" s="95" t="str">
        <f t="shared" si="7"/>
        <v>213.99 261.52</v>
      </c>
      <c r="AI53" s="93">
        <v>10</v>
      </c>
      <c r="AJ53" s="98">
        <f t="shared" si="8"/>
        <v>69.150000000000006</v>
      </c>
      <c r="AK53" s="98">
        <f t="shared" si="9"/>
        <v>84.51</v>
      </c>
      <c r="AL53" s="95" t="str">
        <f t="shared" si="10"/>
        <v>69.15 84.51</v>
      </c>
      <c r="AM53" s="95">
        <v>130</v>
      </c>
      <c r="AN53" s="95">
        <f t="shared" si="11"/>
        <v>440</v>
      </c>
      <c r="AO53" s="102">
        <v>2390.3000000000002</v>
      </c>
      <c r="AP53" s="102">
        <v>259.2</v>
      </c>
      <c r="AQ53" s="102">
        <v>84.5</v>
      </c>
      <c r="AR53" s="93">
        <v>36</v>
      </c>
      <c r="AS53" s="103">
        <f t="shared" si="12"/>
        <v>1.045572016878074</v>
      </c>
      <c r="AT53" s="104">
        <f t="shared" si="22"/>
        <v>2499.2307919436603</v>
      </c>
      <c r="AU53" s="98">
        <f t="shared" si="23"/>
        <v>195.27288799999999</v>
      </c>
      <c r="AV53" s="98">
        <f t="shared" si="24"/>
        <v>63.820300000000003</v>
      </c>
      <c r="AW53" s="302"/>
      <c r="AX53" s="302"/>
      <c r="AY53" s="302"/>
      <c r="AZ53" s="302"/>
      <c r="BA53" s="302"/>
      <c r="BB53" s="302"/>
      <c r="BC53" s="302"/>
      <c r="BD53" s="302"/>
      <c r="BE53" s="302"/>
      <c r="BF53" s="302"/>
      <c r="BG53" s="302"/>
      <c r="BH53" s="302"/>
      <c r="BI53" s="302"/>
      <c r="BJ53" s="302"/>
      <c r="BK53" s="327"/>
      <c r="BL53" s="302"/>
      <c r="BM53" s="302"/>
      <c r="BN53" s="302"/>
      <c r="BO53" s="302"/>
      <c r="BP53" s="302"/>
      <c r="BQ53" s="302"/>
      <c r="BR53" s="302"/>
      <c r="BS53" s="302"/>
      <c r="BT53" s="302"/>
      <c r="BU53" s="302"/>
    </row>
    <row r="54" spans="1:73" s="99" customFormat="1" ht="60" customHeight="1" x14ac:dyDescent="0.3">
      <c r="A54" s="93">
        <v>51</v>
      </c>
      <c r="B54" s="100">
        <v>109750</v>
      </c>
      <c r="C54" s="101" t="s">
        <v>84</v>
      </c>
      <c r="D54" s="101" t="s">
        <v>83</v>
      </c>
      <c r="E54" s="95">
        <v>40000</v>
      </c>
      <c r="F54" s="93">
        <v>0.56000000000000005</v>
      </c>
      <c r="G54" s="96">
        <v>0.45600000000000002</v>
      </c>
      <c r="H54" s="96">
        <v>0.34699999999999998</v>
      </c>
      <c r="I54" s="96">
        <v>0.27900000000000003</v>
      </c>
      <c r="J54" s="96">
        <v>0.186</v>
      </c>
      <c r="K54" s="96">
        <v>8.7999999999999995E-2</v>
      </c>
      <c r="L54" s="96">
        <v>6.0999999999999999E-2</v>
      </c>
      <c r="M54" s="96">
        <v>4.1000000000000002E-2</v>
      </c>
      <c r="N54" s="96" t="str">
        <f t="shared" si="0"/>
        <v>0.456,0.347,0.279,0.186,0.088,0.061,0.041</v>
      </c>
      <c r="O54" s="96" t="s">
        <v>59</v>
      </c>
      <c r="P54" s="96"/>
      <c r="Q54" s="94">
        <f t="shared" si="2"/>
        <v>109750</v>
      </c>
      <c r="R54" s="95">
        <f t="shared" si="21"/>
        <v>247</v>
      </c>
      <c r="S54" s="96">
        <f t="shared" si="3"/>
        <v>0.17699999999999999</v>
      </c>
      <c r="T54" s="95">
        <f t="shared" si="16"/>
        <v>12</v>
      </c>
      <c r="U54" s="95">
        <f t="shared" si="17"/>
        <v>247</v>
      </c>
      <c r="V54" s="95">
        <f t="shared" si="18"/>
        <v>109750</v>
      </c>
      <c r="W54" s="97">
        <f t="shared" si="19"/>
        <v>0.17649999999999999</v>
      </c>
      <c r="X54" s="97">
        <f t="shared" si="4"/>
        <v>43.595499999999994</v>
      </c>
      <c r="Y54" s="96">
        <f t="shared" si="20"/>
        <v>2391.3365000000003</v>
      </c>
      <c r="Z54" s="97" t="e">
        <f t="shared" si="1"/>
        <v>#REF!</v>
      </c>
      <c r="AA54" s="96"/>
      <c r="AB54" s="102">
        <v>0.35</v>
      </c>
      <c r="AC54" s="102">
        <v>0.35</v>
      </c>
      <c r="AD54" s="102">
        <v>0.35</v>
      </c>
      <c r="AE54" s="93" t="s">
        <v>60</v>
      </c>
      <c r="AF54" s="93">
        <f t="shared" si="5"/>
        <v>213.98999999999998</v>
      </c>
      <c r="AG54" s="93">
        <f t="shared" si="6"/>
        <v>261.52</v>
      </c>
      <c r="AH54" s="95" t="str">
        <f t="shared" si="7"/>
        <v>213.99 261.52</v>
      </c>
      <c r="AI54" s="93">
        <v>10</v>
      </c>
      <c r="AJ54" s="98">
        <f t="shared" si="8"/>
        <v>69.150000000000006</v>
      </c>
      <c r="AK54" s="98">
        <f t="shared" si="9"/>
        <v>84.51</v>
      </c>
      <c r="AL54" s="95" t="str">
        <f t="shared" si="10"/>
        <v>69.15 84.51</v>
      </c>
      <c r="AM54" s="95">
        <v>130</v>
      </c>
      <c r="AN54" s="95">
        <f t="shared" si="11"/>
        <v>440</v>
      </c>
      <c r="AO54" s="102">
        <v>2393.5</v>
      </c>
      <c r="AP54" s="102">
        <v>259.2</v>
      </c>
      <c r="AQ54" s="102">
        <v>84.5</v>
      </c>
      <c r="AR54" s="93">
        <v>34</v>
      </c>
      <c r="AS54" s="103">
        <f t="shared" si="12"/>
        <v>0.95707585954009289</v>
      </c>
      <c r="AT54" s="104">
        <f t="shared" si="22"/>
        <v>2290.7610698092121</v>
      </c>
      <c r="AU54" s="98">
        <f t="shared" si="23"/>
        <v>195.27288799999999</v>
      </c>
      <c r="AV54" s="98">
        <f t="shared" si="24"/>
        <v>63.820300000000003</v>
      </c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27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</row>
    <row r="55" spans="1:73" s="99" customFormat="1" ht="60" customHeight="1" x14ac:dyDescent="0.3">
      <c r="A55" s="93">
        <v>52</v>
      </c>
      <c r="B55" s="100">
        <v>110000</v>
      </c>
      <c r="C55" s="101" t="s">
        <v>84</v>
      </c>
      <c r="D55" s="101" t="s">
        <v>81</v>
      </c>
      <c r="E55" s="95">
        <v>40000</v>
      </c>
      <c r="F55" s="93">
        <v>0.56000000000000005</v>
      </c>
      <c r="G55" s="96">
        <v>0.54300000000000004</v>
      </c>
      <c r="H55" s="96">
        <v>0.42199999999999999</v>
      </c>
      <c r="I55" s="96">
        <v>0.35199999999999998</v>
      </c>
      <c r="J55" s="96">
        <v>0.252</v>
      </c>
      <c r="K55" s="96">
        <v>0.128</v>
      </c>
      <c r="L55" s="96">
        <v>9.2999999999999999E-2</v>
      </c>
      <c r="M55" s="96">
        <v>5.9000000000000004E-2</v>
      </c>
      <c r="N55" s="96" t="str">
        <f t="shared" si="0"/>
        <v>0.543,0.422,0.352,0.252,0.128,0.093,0.059</v>
      </c>
      <c r="O55" s="96" t="s">
        <v>59</v>
      </c>
      <c r="P55" s="96"/>
      <c r="Q55" s="94">
        <f t="shared" si="2"/>
        <v>110000</v>
      </c>
      <c r="R55" s="95">
        <f t="shared" si="21"/>
        <v>250</v>
      </c>
      <c r="S55" s="96">
        <f t="shared" si="3"/>
        <v>0.19100000000000006</v>
      </c>
      <c r="T55" s="95">
        <f t="shared" si="16"/>
        <v>13</v>
      </c>
      <c r="U55" s="95">
        <f t="shared" si="17"/>
        <v>250</v>
      </c>
      <c r="V55" s="95">
        <f t="shared" si="18"/>
        <v>110000</v>
      </c>
      <c r="W55" s="97">
        <f t="shared" si="19"/>
        <v>0.18400000000000002</v>
      </c>
      <c r="X55" s="97">
        <f t="shared" si="4"/>
        <v>46.000000000000007</v>
      </c>
      <c r="Y55" s="96">
        <f t="shared" si="20"/>
        <v>2437.3365000000003</v>
      </c>
      <c r="Z55" s="97" t="e">
        <f t="shared" si="1"/>
        <v>#REF!</v>
      </c>
      <c r="AA55" s="96"/>
      <c r="AB55" s="102">
        <v>0.35</v>
      </c>
      <c r="AC55" s="102">
        <v>0.35</v>
      </c>
      <c r="AD55" s="102">
        <v>0.35</v>
      </c>
      <c r="AE55" s="93" t="s">
        <v>60</v>
      </c>
      <c r="AF55" s="93">
        <f t="shared" si="5"/>
        <v>213.98999999999998</v>
      </c>
      <c r="AG55" s="93">
        <f t="shared" si="6"/>
        <v>261.52</v>
      </c>
      <c r="AH55" s="95" t="str">
        <f t="shared" si="7"/>
        <v>213.99 261.52</v>
      </c>
      <c r="AI55" s="93">
        <v>10</v>
      </c>
      <c r="AJ55" s="98">
        <f t="shared" si="8"/>
        <v>69.150000000000006</v>
      </c>
      <c r="AK55" s="98">
        <f t="shared" si="9"/>
        <v>84.51</v>
      </c>
      <c r="AL55" s="95" t="str">
        <f t="shared" si="10"/>
        <v>69.15 84.51</v>
      </c>
      <c r="AM55" s="95">
        <v>130</v>
      </c>
      <c r="AN55" s="95">
        <f t="shared" si="11"/>
        <v>440</v>
      </c>
      <c r="AO55" s="102">
        <v>1995.2</v>
      </c>
      <c r="AP55" s="102">
        <v>227.9</v>
      </c>
      <c r="AQ55" s="102">
        <v>84.5</v>
      </c>
      <c r="AR55" s="93">
        <v>36</v>
      </c>
      <c r="AS55" s="103">
        <f t="shared" si="12"/>
        <v>1.045572016878074</v>
      </c>
      <c r="AT55" s="104">
        <f t="shared" si="22"/>
        <v>2086.1252880751331</v>
      </c>
      <c r="AU55" s="98">
        <f t="shared" si="23"/>
        <v>169.848837</v>
      </c>
      <c r="AV55" s="98">
        <f t="shared" si="24"/>
        <v>63.820300000000003</v>
      </c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27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</row>
    <row r="56" spans="1:73" s="99" customFormat="1" ht="60" customHeight="1" x14ac:dyDescent="0.3">
      <c r="A56" s="93">
        <v>53</v>
      </c>
      <c r="B56" s="100">
        <v>110000</v>
      </c>
      <c r="C56" s="101" t="s">
        <v>84</v>
      </c>
      <c r="D56" s="101" t="s">
        <v>83</v>
      </c>
      <c r="E56" s="95">
        <v>40000</v>
      </c>
      <c r="F56" s="93">
        <v>0.56000000000000005</v>
      </c>
      <c r="G56" s="96">
        <v>0.57799999999999996</v>
      </c>
      <c r="H56" s="96">
        <v>0.42699999999999999</v>
      </c>
      <c r="I56" s="96">
        <v>0.35</v>
      </c>
      <c r="J56" s="96">
        <v>0.24399999999999999</v>
      </c>
      <c r="K56" s="96">
        <v>0.124</v>
      </c>
      <c r="L56" s="96">
        <v>9.0999999999999998E-2</v>
      </c>
      <c r="M56" s="96">
        <v>5.9000000000000004E-2</v>
      </c>
      <c r="N56" s="96" t="str">
        <f t="shared" si="0"/>
        <v>0.578,0.427,0.35,0.244,0.124,0.091,0.059</v>
      </c>
      <c r="O56" s="96" t="s">
        <v>59</v>
      </c>
      <c r="P56" s="96"/>
      <c r="Q56" s="94">
        <f t="shared" si="2"/>
        <v>110000</v>
      </c>
      <c r="R56" s="95">
        <f t="shared" si="21"/>
        <v>0</v>
      </c>
      <c r="S56" s="96">
        <f t="shared" si="3"/>
        <v>0.22799999999999998</v>
      </c>
      <c r="T56" s="95">
        <f t="shared" si="16"/>
        <v>14</v>
      </c>
      <c r="U56" s="95">
        <f t="shared" si="17"/>
        <v>0</v>
      </c>
      <c r="V56" s="95">
        <f t="shared" si="18"/>
        <v>110000</v>
      </c>
      <c r="W56" s="97">
        <f t="shared" si="19"/>
        <v>0.20950000000000002</v>
      </c>
      <c r="X56" s="97">
        <f t="shared" si="4"/>
        <v>0</v>
      </c>
      <c r="Y56" s="96">
        <f t="shared" si="20"/>
        <v>2437.3365000000003</v>
      </c>
      <c r="Z56" s="97" t="e">
        <f t="shared" si="1"/>
        <v>#REF!</v>
      </c>
      <c r="AA56" s="96"/>
      <c r="AB56" s="102">
        <v>0.35</v>
      </c>
      <c r="AC56" s="102">
        <v>0.35</v>
      </c>
      <c r="AD56" s="102">
        <v>0.35</v>
      </c>
      <c r="AE56" s="93" t="s">
        <v>60</v>
      </c>
      <c r="AF56" s="93">
        <f t="shared" si="5"/>
        <v>213.98999999999998</v>
      </c>
      <c r="AG56" s="93">
        <f t="shared" si="6"/>
        <v>261.52</v>
      </c>
      <c r="AH56" s="95" t="str">
        <f t="shared" si="7"/>
        <v>213.99 261.52</v>
      </c>
      <c r="AI56" s="93">
        <v>10</v>
      </c>
      <c r="AJ56" s="98">
        <f t="shared" si="8"/>
        <v>69.150000000000006</v>
      </c>
      <c r="AK56" s="98">
        <f t="shared" si="9"/>
        <v>84.51</v>
      </c>
      <c r="AL56" s="95" t="str">
        <f t="shared" si="10"/>
        <v>69.15 84.51</v>
      </c>
      <c r="AM56" s="95">
        <v>130</v>
      </c>
      <c r="AN56" s="95">
        <f t="shared" si="11"/>
        <v>440</v>
      </c>
      <c r="AO56" s="102">
        <v>1890.3</v>
      </c>
      <c r="AP56" s="102">
        <v>237.4</v>
      </c>
      <c r="AQ56" s="102">
        <v>84.5</v>
      </c>
      <c r="AR56" s="93">
        <v>34</v>
      </c>
      <c r="AS56" s="103">
        <f t="shared" si="12"/>
        <v>0.95707585954009289</v>
      </c>
      <c r="AT56" s="104">
        <f t="shared" si="22"/>
        <v>1809.1604972886375</v>
      </c>
      <c r="AU56" s="98">
        <f t="shared" si="23"/>
        <v>177.62753200000003</v>
      </c>
      <c r="AV56" s="98">
        <f t="shared" si="24"/>
        <v>63.820300000000003</v>
      </c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27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</row>
    <row r="57" spans="1:73" s="99" customFormat="1" ht="60" customHeight="1" x14ac:dyDescent="0.3">
      <c r="A57" s="93">
        <v>54</v>
      </c>
      <c r="B57" s="100">
        <v>110250</v>
      </c>
      <c r="C57" s="101" t="s">
        <v>84</v>
      </c>
      <c r="D57" s="101" t="s">
        <v>83</v>
      </c>
      <c r="E57" s="95">
        <v>40000</v>
      </c>
      <c r="F57" s="93">
        <v>0.56000000000000005</v>
      </c>
      <c r="G57" s="96">
        <v>0.31</v>
      </c>
      <c r="H57" s="96">
        <v>0.26500000000000001</v>
      </c>
      <c r="I57" s="96">
        <v>0.23400000000000001</v>
      </c>
      <c r="J57" s="96">
        <v>0.17499999999999999</v>
      </c>
      <c r="K57" s="96">
        <v>9.6000000000000002E-2</v>
      </c>
      <c r="L57" s="96">
        <v>6.8000000000000005E-2</v>
      </c>
      <c r="M57" s="96">
        <v>3.9E-2</v>
      </c>
      <c r="N57" s="96" t="str">
        <f t="shared" si="0"/>
        <v>0.31,0.265,0.234,0.175,0.096,0.068,0.039</v>
      </c>
      <c r="O57" s="96" t="s">
        <v>59</v>
      </c>
      <c r="P57" s="96"/>
      <c r="Q57" s="94">
        <f t="shared" si="2"/>
        <v>110250</v>
      </c>
      <c r="R57" s="95">
        <f t="shared" si="21"/>
        <v>250</v>
      </c>
      <c r="S57" s="96">
        <f t="shared" si="3"/>
        <v>7.5999999999999984E-2</v>
      </c>
      <c r="T57" s="95">
        <f t="shared" si="16"/>
        <v>15</v>
      </c>
      <c r="U57" s="95">
        <f t="shared" si="17"/>
        <v>250</v>
      </c>
      <c r="V57" s="95">
        <f t="shared" si="18"/>
        <v>110250</v>
      </c>
      <c r="W57" s="97">
        <f t="shared" si="19"/>
        <v>0.15199999999999997</v>
      </c>
      <c r="X57" s="97">
        <f t="shared" si="4"/>
        <v>37.999999999999993</v>
      </c>
      <c r="Y57" s="96">
        <f t="shared" si="20"/>
        <v>2475.3365000000003</v>
      </c>
      <c r="Z57" s="97" t="e">
        <f t="shared" si="1"/>
        <v>#REF!</v>
      </c>
      <c r="AA57" s="96"/>
      <c r="AB57" s="102">
        <v>0.35</v>
      </c>
      <c r="AC57" s="102">
        <v>0.35</v>
      </c>
      <c r="AD57" s="102">
        <v>0.35</v>
      </c>
      <c r="AE57" s="93" t="s">
        <v>60</v>
      </c>
      <c r="AF57" s="93">
        <f t="shared" si="5"/>
        <v>213.98999999999998</v>
      </c>
      <c r="AG57" s="93">
        <f t="shared" si="6"/>
        <v>261.52</v>
      </c>
      <c r="AH57" s="95" t="str">
        <f t="shared" si="7"/>
        <v>213.99 261.52</v>
      </c>
      <c r="AI57" s="93">
        <v>10</v>
      </c>
      <c r="AJ57" s="98">
        <f t="shared" si="8"/>
        <v>69.150000000000006</v>
      </c>
      <c r="AK57" s="98">
        <f t="shared" si="9"/>
        <v>84.51</v>
      </c>
      <c r="AL57" s="95" t="str">
        <f t="shared" si="10"/>
        <v>69.15 84.51</v>
      </c>
      <c r="AM57" s="95">
        <v>130</v>
      </c>
      <c r="AN57" s="95">
        <f t="shared" si="11"/>
        <v>440</v>
      </c>
      <c r="AO57" s="102">
        <v>2400</v>
      </c>
      <c r="AP57" s="102">
        <v>261.3</v>
      </c>
      <c r="AQ57" s="102">
        <v>84.5</v>
      </c>
      <c r="AR57" s="93">
        <v>34</v>
      </c>
      <c r="AS57" s="103">
        <f t="shared" si="12"/>
        <v>0.95707585954009289</v>
      </c>
      <c r="AT57" s="104">
        <f t="shared" si="22"/>
        <v>2296.9820628962229</v>
      </c>
      <c r="AU57" s="98">
        <f t="shared" si="23"/>
        <v>196.95761300000001</v>
      </c>
      <c r="AV57" s="98">
        <f t="shared" si="24"/>
        <v>63.820300000000003</v>
      </c>
      <c r="AW57" s="302"/>
      <c r="AX57" s="302"/>
      <c r="AY57" s="302"/>
      <c r="AZ57" s="302"/>
      <c r="BA57" s="302"/>
      <c r="BB57" s="302"/>
      <c r="BC57" s="302"/>
      <c r="BD57" s="302"/>
      <c r="BE57" s="302"/>
      <c r="BF57" s="302"/>
      <c r="BG57" s="302"/>
      <c r="BH57" s="302"/>
      <c r="BI57" s="302"/>
      <c r="BJ57" s="302"/>
      <c r="BK57" s="327"/>
      <c r="BL57" s="302"/>
      <c r="BM57" s="302"/>
      <c r="BN57" s="302"/>
      <c r="BO57" s="302"/>
      <c r="BP57" s="302"/>
      <c r="BQ57" s="302"/>
      <c r="BR57" s="302"/>
      <c r="BS57" s="302"/>
      <c r="BT57" s="302"/>
      <c r="BU57" s="302"/>
    </row>
    <row r="58" spans="1:73" s="99" customFormat="1" ht="60" customHeight="1" x14ac:dyDescent="0.3">
      <c r="A58" s="93">
        <v>55</v>
      </c>
      <c r="B58" s="100">
        <v>110500</v>
      </c>
      <c r="C58" s="101" t="s">
        <v>84</v>
      </c>
      <c r="D58" s="101" t="s">
        <v>83</v>
      </c>
      <c r="E58" s="95">
        <v>40000</v>
      </c>
      <c r="F58" s="93">
        <v>0.56000000000000005</v>
      </c>
      <c r="G58" s="96">
        <v>0.438</v>
      </c>
      <c r="H58" s="96">
        <v>0.33200000000000002</v>
      </c>
      <c r="I58" s="96">
        <v>0.27600000000000002</v>
      </c>
      <c r="J58" s="96">
        <v>0.19</v>
      </c>
      <c r="K58" s="96">
        <v>0.1</v>
      </c>
      <c r="L58" s="96">
        <v>7.4999999999999997E-2</v>
      </c>
      <c r="M58" s="96">
        <v>0.05</v>
      </c>
      <c r="N58" s="96" t="str">
        <f t="shared" si="0"/>
        <v>0.438,0.332,0.276,0.19,0.1,0.075,0.05</v>
      </c>
      <c r="O58" s="96" t="s">
        <v>59</v>
      </c>
      <c r="P58" s="96"/>
      <c r="Q58" s="94">
        <f t="shared" si="2"/>
        <v>110500</v>
      </c>
      <c r="R58" s="95">
        <f t="shared" si="21"/>
        <v>250</v>
      </c>
      <c r="S58" s="96">
        <f t="shared" si="3"/>
        <v>0.16199999999999998</v>
      </c>
      <c r="T58" s="95">
        <f t="shared" si="16"/>
        <v>16</v>
      </c>
      <c r="U58" s="95">
        <f t="shared" si="17"/>
        <v>250</v>
      </c>
      <c r="V58" s="95">
        <f t="shared" si="18"/>
        <v>110500</v>
      </c>
      <c r="W58" s="97">
        <f t="shared" si="19"/>
        <v>0.11899999999999998</v>
      </c>
      <c r="X58" s="97">
        <f t="shared" si="4"/>
        <v>29.749999999999996</v>
      </c>
      <c r="Y58" s="96">
        <f t="shared" si="20"/>
        <v>2505.0865000000003</v>
      </c>
      <c r="Z58" s="97" t="e">
        <f t="shared" si="1"/>
        <v>#REF!</v>
      </c>
      <c r="AA58" s="96"/>
      <c r="AB58" s="102">
        <v>0.35</v>
      </c>
      <c r="AC58" s="102">
        <v>0.35</v>
      </c>
      <c r="AD58" s="102">
        <v>0.35</v>
      </c>
      <c r="AE58" s="93" t="s">
        <v>60</v>
      </c>
      <c r="AF58" s="93">
        <f t="shared" si="5"/>
        <v>213.98999999999998</v>
      </c>
      <c r="AG58" s="93">
        <f t="shared" si="6"/>
        <v>261.52</v>
      </c>
      <c r="AH58" s="95" t="str">
        <f t="shared" si="7"/>
        <v>213.99 261.52</v>
      </c>
      <c r="AI58" s="93">
        <v>10</v>
      </c>
      <c r="AJ58" s="98">
        <f t="shared" si="8"/>
        <v>69.150000000000006</v>
      </c>
      <c r="AK58" s="98">
        <f t="shared" si="9"/>
        <v>84.51</v>
      </c>
      <c r="AL58" s="95" t="str">
        <f t="shared" si="10"/>
        <v>69.15 84.51</v>
      </c>
      <c r="AM58" s="95">
        <v>130</v>
      </c>
      <c r="AN58" s="95">
        <f t="shared" si="11"/>
        <v>440</v>
      </c>
      <c r="AO58" s="102">
        <v>2358.1</v>
      </c>
      <c r="AP58" s="102">
        <v>260.89999999999998</v>
      </c>
      <c r="AQ58" s="102">
        <v>84.5</v>
      </c>
      <c r="AR58" s="93">
        <v>34</v>
      </c>
      <c r="AS58" s="103">
        <f t="shared" si="12"/>
        <v>0.95707585954009289</v>
      </c>
      <c r="AT58" s="104">
        <f t="shared" si="22"/>
        <v>2256.880584381493</v>
      </c>
      <c r="AU58" s="98">
        <f t="shared" si="23"/>
        <v>196.63691700000001</v>
      </c>
      <c r="AV58" s="98">
        <f t="shared" si="24"/>
        <v>63.820300000000003</v>
      </c>
      <c r="AW58" s="302"/>
      <c r="AX58" s="302"/>
      <c r="AY58" s="302"/>
      <c r="AZ58" s="302"/>
      <c r="BA58" s="302"/>
      <c r="BB58" s="302"/>
      <c r="BC58" s="302"/>
      <c r="BD58" s="302"/>
      <c r="BE58" s="302"/>
      <c r="BF58" s="302"/>
      <c r="BG58" s="302"/>
      <c r="BH58" s="302"/>
      <c r="BI58" s="302"/>
      <c r="BJ58" s="302"/>
      <c r="BK58" s="327"/>
      <c r="BL58" s="302"/>
      <c r="BM58" s="302"/>
      <c r="BN58" s="302"/>
      <c r="BO58" s="302"/>
      <c r="BP58" s="302"/>
      <c r="BQ58" s="302"/>
      <c r="BR58" s="302"/>
      <c r="BS58" s="302"/>
      <c r="BT58" s="302"/>
      <c r="BU58" s="302"/>
    </row>
    <row r="59" spans="1:73" s="99" customFormat="1" ht="60" customHeight="1" x14ac:dyDescent="0.3">
      <c r="A59" s="93">
        <v>56</v>
      </c>
      <c r="B59" s="100">
        <v>110505</v>
      </c>
      <c r="C59" s="101" t="s">
        <v>84</v>
      </c>
      <c r="D59" s="101" t="s">
        <v>81</v>
      </c>
      <c r="E59" s="95">
        <v>40000</v>
      </c>
      <c r="F59" s="93">
        <v>0.56000000000000005</v>
      </c>
      <c r="G59" s="96">
        <v>0.44600000000000001</v>
      </c>
      <c r="H59" s="96">
        <v>0.34200000000000003</v>
      </c>
      <c r="I59" s="96">
        <v>0.28200000000000003</v>
      </c>
      <c r="J59" s="96">
        <v>0.2</v>
      </c>
      <c r="K59" s="96">
        <v>0.10200000000000001</v>
      </c>
      <c r="L59" s="96">
        <v>7.3999999999999996E-2</v>
      </c>
      <c r="M59" s="96">
        <v>4.9000000000000002E-2</v>
      </c>
      <c r="N59" s="96" t="str">
        <f t="shared" si="0"/>
        <v>0.446,0.342,0.282,0.2,0.102,0.074,0.049</v>
      </c>
      <c r="O59" s="96" t="s">
        <v>59</v>
      </c>
      <c r="P59" s="96"/>
      <c r="Q59" s="94">
        <f t="shared" si="2"/>
        <v>110505</v>
      </c>
      <c r="R59" s="95">
        <f t="shared" si="21"/>
        <v>5</v>
      </c>
      <c r="S59" s="96">
        <f t="shared" si="3"/>
        <v>0.16399999999999998</v>
      </c>
      <c r="T59" s="95">
        <f t="shared" si="16"/>
        <v>17</v>
      </c>
      <c r="U59" s="95">
        <f t="shared" si="17"/>
        <v>5</v>
      </c>
      <c r="V59" s="95">
        <f t="shared" si="18"/>
        <v>110505</v>
      </c>
      <c r="W59" s="97">
        <f t="shared" si="19"/>
        <v>0.16299999999999998</v>
      </c>
      <c r="X59" s="97">
        <f t="shared" si="4"/>
        <v>0.81499999999999995</v>
      </c>
      <c r="Y59" s="96">
        <f t="shared" si="20"/>
        <v>2505.9015000000004</v>
      </c>
      <c r="Z59" s="97" t="e">
        <f t="shared" si="1"/>
        <v>#REF!</v>
      </c>
      <c r="AA59" s="96"/>
      <c r="AB59" s="102">
        <v>0.35</v>
      </c>
      <c r="AC59" s="102">
        <v>0.35</v>
      </c>
      <c r="AD59" s="102">
        <v>0.35</v>
      </c>
      <c r="AE59" s="93" t="s">
        <v>60</v>
      </c>
      <c r="AF59" s="93">
        <f t="shared" si="5"/>
        <v>213.98999999999998</v>
      </c>
      <c r="AG59" s="93">
        <f t="shared" si="6"/>
        <v>261.52</v>
      </c>
      <c r="AH59" s="95" t="str">
        <f t="shared" si="7"/>
        <v>213.99 261.52</v>
      </c>
      <c r="AI59" s="93">
        <v>10</v>
      </c>
      <c r="AJ59" s="98">
        <f t="shared" si="8"/>
        <v>69.150000000000006</v>
      </c>
      <c r="AK59" s="98">
        <f t="shared" si="9"/>
        <v>84.51</v>
      </c>
      <c r="AL59" s="95" t="str">
        <f t="shared" si="10"/>
        <v>69.15 84.51</v>
      </c>
      <c r="AM59" s="95">
        <v>130</v>
      </c>
      <c r="AN59" s="95">
        <f t="shared" si="11"/>
        <v>440</v>
      </c>
      <c r="AO59" s="102">
        <v>2379</v>
      </c>
      <c r="AP59" s="102">
        <v>259.7</v>
      </c>
      <c r="AQ59" s="102">
        <v>84.5</v>
      </c>
      <c r="AR59" s="93">
        <v>36</v>
      </c>
      <c r="AS59" s="103">
        <f t="shared" si="12"/>
        <v>1.045572016878074</v>
      </c>
      <c r="AT59" s="104">
        <f t="shared" si="22"/>
        <v>2487.415828152938</v>
      </c>
      <c r="AU59" s="98">
        <f t="shared" si="23"/>
        <v>195.67425299999999</v>
      </c>
      <c r="AV59" s="98">
        <f t="shared" si="24"/>
        <v>63.820300000000003</v>
      </c>
      <c r="AW59" s="302"/>
      <c r="AX59" s="302"/>
      <c r="AY59" s="302"/>
      <c r="AZ59" s="302"/>
      <c r="BA59" s="302"/>
      <c r="BB59" s="302"/>
      <c r="BC59" s="302"/>
      <c r="BD59" s="302"/>
      <c r="BE59" s="302"/>
      <c r="BF59" s="302"/>
      <c r="BG59" s="302"/>
      <c r="BH59" s="302"/>
      <c r="BI59" s="302"/>
      <c r="BJ59" s="302"/>
      <c r="BK59" s="327"/>
      <c r="BL59" s="302"/>
      <c r="BM59" s="302"/>
      <c r="BN59" s="302"/>
      <c r="BO59" s="302"/>
      <c r="BP59" s="302"/>
      <c r="BQ59" s="302"/>
      <c r="BR59" s="302"/>
      <c r="BS59" s="302"/>
      <c r="BT59" s="302"/>
      <c r="BU59" s="302"/>
    </row>
    <row r="60" spans="1:73" s="99" customFormat="1" ht="60" customHeight="1" x14ac:dyDescent="0.3">
      <c r="A60" s="93">
        <v>57</v>
      </c>
      <c r="B60" s="100">
        <v>110750</v>
      </c>
      <c r="C60" s="101" t="s">
        <v>84</v>
      </c>
      <c r="D60" s="101" t="s">
        <v>83</v>
      </c>
      <c r="E60" s="95">
        <v>40000</v>
      </c>
      <c r="F60" s="93">
        <v>0.56000000000000005</v>
      </c>
      <c r="G60" s="96">
        <v>0.20899999999999999</v>
      </c>
      <c r="H60" s="96">
        <v>0.183</v>
      </c>
      <c r="I60" s="96">
        <v>0.16300000000000001</v>
      </c>
      <c r="J60" s="96">
        <v>0.13600000000000001</v>
      </c>
      <c r="K60" s="96">
        <v>9.0999999999999998E-2</v>
      </c>
      <c r="L60" s="96">
        <v>7.0000000000000007E-2</v>
      </c>
      <c r="M60" s="96">
        <v>4.4999999999999998E-2</v>
      </c>
      <c r="N60" s="96" t="str">
        <f t="shared" si="0"/>
        <v>0.209,0.183,0.163,0.136,0.091,0.07,0.045</v>
      </c>
      <c r="O60" s="96" t="s">
        <v>59</v>
      </c>
      <c r="P60" s="96"/>
      <c r="Q60" s="94">
        <f t="shared" si="2"/>
        <v>110750</v>
      </c>
      <c r="R60" s="95">
        <f t="shared" si="21"/>
        <v>245</v>
      </c>
      <c r="S60" s="96">
        <f t="shared" si="3"/>
        <v>4.5999999999999985E-2</v>
      </c>
      <c r="T60" s="95">
        <f t="shared" si="16"/>
        <v>18</v>
      </c>
      <c r="U60" s="95">
        <f t="shared" si="17"/>
        <v>245</v>
      </c>
      <c r="V60" s="95">
        <f t="shared" si="18"/>
        <v>110750</v>
      </c>
      <c r="W60" s="97">
        <f t="shared" si="19"/>
        <v>0.10499999999999998</v>
      </c>
      <c r="X60" s="97">
        <f t="shared" si="4"/>
        <v>25.724999999999994</v>
      </c>
      <c r="Y60" s="96">
        <f t="shared" si="20"/>
        <v>2531.6265000000003</v>
      </c>
      <c r="Z60" s="97" t="e">
        <f t="shared" si="1"/>
        <v>#REF!</v>
      </c>
      <c r="AA60" s="96"/>
      <c r="AB60" s="102">
        <v>0.35</v>
      </c>
      <c r="AC60" s="102">
        <v>0.35</v>
      </c>
      <c r="AD60" s="102">
        <v>0.35</v>
      </c>
      <c r="AE60" s="93" t="s">
        <v>60</v>
      </c>
      <c r="AF60" s="93">
        <f t="shared" si="5"/>
        <v>213.98999999999998</v>
      </c>
      <c r="AG60" s="93">
        <f t="shared" si="6"/>
        <v>261.52</v>
      </c>
      <c r="AH60" s="95" t="str">
        <f t="shared" si="7"/>
        <v>213.99 261.52</v>
      </c>
      <c r="AI60" s="93">
        <v>10</v>
      </c>
      <c r="AJ60" s="98">
        <f t="shared" si="8"/>
        <v>69.150000000000006</v>
      </c>
      <c r="AK60" s="98">
        <f t="shared" si="9"/>
        <v>84.51</v>
      </c>
      <c r="AL60" s="95" t="str">
        <f t="shared" si="10"/>
        <v>69.15 84.51</v>
      </c>
      <c r="AM60" s="95">
        <v>130</v>
      </c>
      <c r="AN60" s="95">
        <f t="shared" si="11"/>
        <v>440</v>
      </c>
      <c r="AO60" s="102">
        <v>2393.5</v>
      </c>
      <c r="AP60" s="102">
        <v>261.3</v>
      </c>
      <c r="AQ60" s="102">
        <v>84.5</v>
      </c>
      <c r="AR60" s="93">
        <v>34</v>
      </c>
      <c r="AS60" s="103">
        <f t="shared" si="12"/>
        <v>0.95707585954009289</v>
      </c>
      <c r="AT60" s="104">
        <f t="shared" si="22"/>
        <v>2290.7610698092121</v>
      </c>
      <c r="AU60" s="98">
        <f t="shared" si="23"/>
        <v>196.95761300000001</v>
      </c>
      <c r="AV60" s="98">
        <f t="shared" si="24"/>
        <v>63.820300000000003</v>
      </c>
      <c r="AW60" s="302"/>
      <c r="AX60" s="302"/>
      <c r="AY60" s="302"/>
      <c r="AZ60" s="302"/>
      <c r="BA60" s="302"/>
      <c r="BB60" s="302"/>
      <c r="BC60" s="302"/>
      <c r="BD60" s="302"/>
      <c r="BE60" s="302"/>
      <c r="BF60" s="302"/>
      <c r="BG60" s="302"/>
      <c r="BH60" s="302"/>
      <c r="BI60" s="302"/>
      <c r="BJ60" s="302"/>
      <c r="BK60" s="327"/>
      <c r="BL60" s="302"/>
      <c r="BM60" s="302"/>
      <c r="BN60" s="302"/>
      <c r="BO60" s="302"/>
      <c r="BP60" s="302"/>
      <c r="BQ60" s="302"/>
      <c r="BR60" s="302"/>
      <c r="BS60" s="302"/>
      <c r="BT60" s="302"/>
      <c r="BU60" s="302"/>
    </row>
    <row r="61" spans="1:73" s="99" customFormat="1" ht="60" customHeight="1" x14ac:dyDescent="0.3">
      <c r="A61" s="93">
        <v>58</v>
      </c>
      <c r="B61" s="100">
        <v>111000</v>
      </c>
      <c r="C61" s="101" t="s">
        <v>84</v>
      </c>
      <c r="D61" s="101" t="s">
        <v>83</v>
      </c>
      <c r="E61" s="95">
        <v>40000</v>
      </c>
      <c r="F61" s="93">
        <v>0.56000000000000005</v>
      </c>
      <c r="G61" s="96">
        <v>0.32500000000000001</v>
      </c>
      <c r="H61" s="96">
        <v>0.26300000000000001</v>
      </c>
      <c r="I61" s="96">
        <v>0.22500000000000001</v>
      </c>
      <c r="J61" s="96">
        <v>0.16600000000000001</v>
      </c>
      <c r="K61" s="96">
        <v>0.09</v>
      </c>
      <c r="L61" s="96">
        <v>6.6000000000000003E-2</v>
      </c>
      <c r="M61" s="96">
        <v>4.1000000000000002E-2</v>
      </c>
      <c r="N61" s="96" t="str">
        <f t="shared" si="0"/>
        <v>0.325,0.263,0.225,0.166,0.09,0.066,0.041</v>
      </c>
      <c r="O61" s="96" t="s">
        <v>59</v>
      </c>
      <c r="P61" s="96"/>
      <c r="Q61" s="94">
        <f t="shared" si="2"/>
        <v>111000</v>
      </c>
      <c r="R61" s="95">
        <f t="shared" si="21"/>
        <v>250</v>
      </c>
      <c r="S61" s="96">
        <f t="shared" si="3"/>
        <v>0.1</v>
      </c>
      <c r="T61" s="95">
        <f t="shared" si="16"/>
        <v>19</v>
      </c>
      <c r="U61" s="95">
        <f t="shared" si="17"/>
        <v>250</v>
      </c>
      <c r="V61" s="95">
        <f t="shared" si="18"/>
        <v>111000</v>
      </c>
      <c r="W61" s="97">
        <f t="shared" si="19"/>
        <v>7.2999999999999995E-2</v>
      </c>
      <c r="X61" s="97">
        <f t="shared" si="4"/>
        <v>18.25</v>
      </c>
      <c r="Y61" s="96">
        <f t="shared" si="20"/>
        <v>2549.8765000000003</v>
      </c>
      <c r="Z61" s="97" t="e">
        <f t="shared" si="1"/>
        <v>#REF!</v>
      </c>
      <c r="AA61" s="96"/>
      <c r="AB61" s="102">
        <v>0.35</v>
      </c>
      <c r="AC61" s="102">
        <v>0.35</v>
      </c>
      <c r="AD61" s="102">
        <v>0.35</v>
      </c>
      <c r="AE61" s="93" t="s">
        <v>60</v>
      </c>
      <c r="AF61" s="93">
        <f t="shared" si="5"/>
        <v>213.98999999999998</v>
      </c>
      <c r="AG61" s="93">
        <f t="shared" si="6"/>
        <v>261.52</v>
      </c>
      <c r="AH61" s="95" t="str">
        <f t="shared" si="7"/>
        <v>213.99 261.52</v>
      </c>
      <c r="AI61" s="93">
        <v>10</v>
      </c>
      <c r="AJ61" s="98">
        <f t="shared" si="8"/>
        <v>69.150000000000006</v>
      </c>
      <c r="AK61" s="98">
        <f t="shared" si="9"/>
        <v>84.51</v>
      </c>
      <c r="AL61" s="95" t="str">
        <f t="shared" si="10"/>
        <v>69.15 84.51</v>
      </c>
      <c r="AM61" s="95">
        <v>130</v>
      </c>
      <c r="AN61" s="95">
        <f t="shared" si="11"/>
        <v>440</v>
      </c>
      <c r="AO61" s="102">
        <v>2396.8000000000002</v>
      </c>
      <c r="AP61" s="102">
        <v>261</v>
      </c>
      <c r="AQ61" s="102">
        <v>84.5</v>
      </c>
      <c r="AR61" s="93">
        <v>34</v>
      </c>
      <c r="AS61" s="103">
        <f t="shared" si="12"/>
        <v>0.95707585954009289</v>
      </c>
      <c r="AT61" s="104">
        <f t="shared" si="22"/>
        <v>2293.9194201456949</v>
      </c>
      <c r="AU61" s="98">
        <f t="shared" si="23"/>
        <v>196.71710000000002</v>
      </c>
      <c r="AV61" s="98">
        <f t="shared" si="24"/>
        <v>63.820300000000003</v>
      </c>
      <c r="AW61" s="302"/>
      <c r="AX61" s="302"/>
      <c r="AY61" s="302"/>
      <c r="AZ61" s="302"/>
      <c r="BA61" s="302"/>
      <c r="BB61" s="302"/>
      <c r="BC61" s="302"/>
      <c r="BD61" s="302"/>
      <c r="BE61" s="302"/>
      <c r="BF61" s="302"/>
      <c r="BG61" s="302"/>
      <c r="BH61" s="302"/>
      <c r="BI61" s="302"/>
      <c r="BJ61" s="302"/>
      <c r="BK61" s="327"/>
      <c r="BL61" s="302"/>
      <c r="BM61" s="302"/>
      <c r="BN61" s="302"/>
      <c r="BO61" s="302"/>
      <c r="BP61" s="302"/>
      <c r="BQ61" s="302"/>
      <c r="BR61" s="302"/>
      <c r="BS61" s="302"/>
      <c r="BT61" s="302"/>
      <c r="BU61" s="302"/>
    </row>
    <row r="62" spans="1:73" s="99" customFormat="1" ht="60" customHeight="1" x14ac:dyDescent="0.3">
      <c r="A62" s="93">
        <v>59</v>
      </c>
      <c r="B62" s="100">
        <v>111006</v>
      </c>
      <c r="C62" s="101" t="s">
        <v>84</v>
      </c>
      <c r="D62" s="101" t="s">
        <v>81</v>
      </c>
      <c r="E62" s="95">
        <v>40000</v>
      </c>
      <c r="F62" s="93">
        <v>0.56000000000000005</v>
      </c>
      <c r="G62" s="96">
        <v>0.44600000000000001</v>
      </c>
      <c r="H62" s="96">
        <v>0.33600000000000002</v>
      </c>
      <c r="I62" s="96">
        <v>0.27300000000000002</v>
      </c>
      <c r="J62" s="96">
        <v>0.19</v>
      </c>
      <c r="K62" s="96">
        <v>9.4E-2</v>
      </c>
      <c r="L62" s="96">
        <v>7.0000000000000007E-2</v>
      </c>
      <c r="M62" s="96">
        <v>4.8000000000000001E-2</v>
      </c>
      <c r="N62" s="96" t="str">
        <f t="shared" si="0"/>
        <v>0.446,0.336,0.273,0.19,0.094,0.07,0.048</v>
      </c>
      <c r="O62" s="96" t="s">
        <v>59</v>
      </c>
      <c r="P62" s="96"/>
      <c r="Q62" s="94">
        <f t="shared" si="2"/>
        <v>111006</v>
      </c>
      <c r="R62" s="95">
        <f t="shared" si="21"/>
        <v>6</v>
      </c>
      <c r="S62" s="96">
        <f t="shared" si="3"/>
        <v>0.17299999999999999</v>
      </c>
      <c r="T62" s="95">
        <f t="shared" si="16"/>
        <v>20</v>
      </c>
      <c r="U62" s="95">
        <f t="shared" si="17"/>
        <v>6</v>
      </c>
      <c r="V62" s="95">
        <f t="shared" si="18"/>
        <v>111006</v>
      </c>
      <c r="W62" s="97">
        <f t="shared" si="19"/>
        <v>0.13650000000000001</v>
      </c>
      <c r="X62" s="97">
        <f t="shared" si="4"/>
        <v>0.81900000000000006</v>
      </c>
      <c r="Y62" s="96">
        <f t="shared" si="20"/>
        <v>2550.6955000000003</v>
      </c>
      <c r="Z62" s="97" t="e">
        <f t="shared" si="1"/>
        <v>#REF!</v>
      </c>
      <c r="AA62" s="96"/>
      <c r="AB62" s="102">
        <v>0.35</v>
      </c>
      <c r="AC62" s="102">
        <v>0.35</v>
      </c>
      <c r="AD62" s="102">
        <v>0.35</v>
      </c>
      <c r="AE62" s="93" t="s">
        <v>60</v>
      </c>
      <c r="AF62" s="93">
        <f t="shared" si="5"/>
        <v>213.98999999999998</v>
      </c>
      <c r="AG62" s="93">
        <f t="shared" si="6"/>
        <v>261.52</v>
      </c>
      <c r="AH62" s="95" t="str">
        <f t="shared" si="7"/>
        <v>213.99 261.52</v>
      </c>
      <c r="AI62" s="93">
        <v>10</v>
      </c>
      <c r="AJ62" s="98">
        <f t="shared" si="8"/>
        <v>69.150000000000006</v>
      </c>
      <c r="AK62" s="98">
        <f t="shared" si="9"/>
        <v>84.51</v>
      </c>
      <c r="AL62" s="95" t="str">
        <f t="shared" si="10"/>
        <v>69.15 84.51</v>
      </c>
      <c r="AM62" s="95">
        <v>130</v>
      </c>
      <c r="AN62" s="95">
        <f t="shared" si="11"/>
        <v>440</v>
      </c>
      <c r="AO62" s="102">
        <v>2371</v>
      </c>
      <c r="AP62" s="102">
        <v>260.5</v>
      </c>
      <c r="AQ62" s="102">
        <v>84.5</v>
      </c>
      <c r="AR62" s="93">
        <v>36</v>
      </c>
      <c r="AS62" s="103">
        <f t="shared" si="12"/>
        <v>1.045572016878074</v>
      </c>
      <c r="AT62" s="104">
        <f t="shared" si="22"/>
        <v>2479.0512520179136</v>
      </c>
      <c r="AU62" s="98">
        <f t="shared" si="23"/>
        <v>196.31612500000003</v>
      </c>
      <c r="AV62" s="98">
        <f t="shared" si="24"/>
        <v>63.820300000000003</v>
      </c>
      <c r="AW62" s="302"/>
      <c r="AX62" s="302"/>
      <c r="AY62" s="302"/>
      <c r="AZ62" s="302"/>
      <c r="BA62" s="302"/>
      <c r="BB62" s="302"/>
      <c r="BC62" s="302"/>
      <c r="BD62" s="302"/>
      <c r="BE62" s="302"/>
      <c r="BF62" s="302"/>
      <c r="BG62" s="302"/>
      <c r="BH62" s="302"/>
      <c r="BI62" s="302"/>
      <c r="BJ62" s="302"/>
      <c r="BK62" s="327"/>
      <c r="BL62" s="302"/>
      <c r="BM62" s="302"/>
      <c r="BN62" s="302"/>
      <c r="BO62" s="302"/>
      <c r="BP62" s="302"/>
      <c r="BQ62" s="302"/>
      <c r="BR62" s="302"/>
      <c r="BS62" s="302"/>
      <c r="BT62" s="302"/>
      <c r="BU62" s="302"/>
    </row>
    <row r="63" spans="1:73" s="99" customFormat="1" ht="60" customHeight="1" x14ac:dyDescent="0.3">
      <c r="A63" s="93">
        <v>60</v>
      </c>
      <c r="B63" s="100">
        <v>111250</v>
      </c>
      <c r="C63" s="101" t="s">
        <v>84</v>
      </c>
      <c r="D63" s="101" t="s">
        <v>83</v>
      </c>
      <c r="E63" s="95">
        <v>40000</v>
      </c>
      <c r="F63" s="93">
        <v>0.56000000000000005</v>
      </c>
      <c r="G63" s="96">
        <v>0.60799999999999998</v>
      </c>
      <c r="H63" s="96">
        <v>0.49199999999999999</v>
      </c>
      <c r="I63" s="96">
        <v>0.42099999999999999</v>
      </c>
      <c r="J63" s="96">
        <v>0.315</v>
      </c>
      <c r="K63" s="96">
        <v>0.189</v>
      </c>
      <c r="L63" s="96">
        <v>0.14000000000000001</v>
      </c>
      <c r="M63" s="96">
        <v>8.6000000000000007E-2</v>
      </c>
      <c r="N63" s="96" t="str">
        <f t="shared" si="0"/>
        <v>0.608,0.492,0.421,0.315,0.189,0.14,0.086</v>
      </c>
      <c r="O63" s="96" t="s">
        <v>59</v>
      </c>
      <c r="P63" s="96"/>
      <c r="Q63" s="94">
        <f t="shared" si="2"/>
        <v>111250</v>
      </c>
      <c r="R63" s="95">
        <f t="shared" si="21"/>
        <v>244</v>
      </c>
      <c r="S63" s="96">
        <f t="shared" si="3"/>
        <v>0.187</v>
      </c>
      <c r="T63" s="95">
        <f t="shared" si="16"/>
        <v>21</v>
      </c>
      <c r="U63" s="95">
        <f t="shared" si="17"/>
        <v>244</v>
      </c>
      <c r="V63" s="95">
        <f t="shared" si="18"/>
        <v>111250</v>
      </c>
      <c r="W63" s="97">
        <f t="shared" si="19"/>
        <v>0.18</v>
      </c>
      <c r="X63" s="97">
        <f t="shared" si="4"/>
        <v>43.92</v>
      </c>
      <c r="Y63" s="96">
        <f t="shared" si="20"/>
        <v>2594.6155000000003</v>
      </c>
      <c r="Z63" s="97" t="e">
        <f t="shared" si="1"/>
        <v>#REF!</v>
      </c>
      <c r="AA63" s="96"/>
      <c r="AB63" s="102">
        <v>0.35</v>
      </c>
      <c r="AC63" s="102">
        <v>0.35</v>
      </c>
      <c r="AD63" s="102">
        <v>0.35</v>
      </c>
      <c r="AE63" s="93" t="s">
        <v>60</v>
      </c>
      <c r="AF63" s="93">
        <f t="shared" si="5"/>
        <v>213.98999999999998</v>
      </c>
      <c r="AG63" s="93">
        <f t="shared" si="6"/>
        <v>261.52</v>
      </c>
      <c r="AH63" s="95" t="str">
        <f t="shared" si="7"/>
        <v>213.99 261.52</v>
      </c>
      <c r="AI63" s="93">
        <v>10</v>
      </c>
      <c r="AJ63" s="98">
        <f t="shared" si="8"/>
        <v>69.150000000000006</v>
      </c>
      <c r="AK63" s="98">
        <f t="shared" si="9"/>
        <v>84.51</v>
      </c>
      <c r="AL63" s="95" t="str">
        <f t="shared" si="10"/>
        <v>69.15 84.51</v>
      </c>
      <c r="AM63" s="95">
        <v>130</v>
      </c>
      <c r="AN63" s="95">
        <f t="shared" si="11"/>
        <v>440</v>
      </c>
      <c r="AO63" s="102">
        <v>764.5</v>
      </c>
      <c r="AP63" s="102">
        <v>214</v>
      </c>
      <c r="AQ63" s="102">
        <v>84.4</v>
      </c>
      <c r="AR63" s="93">
        <v>34</v>
      </c>
      <c r="AS63" s="103">
        <f t="shared" si="12"/>
        <v>0.95707585954009289</v>
      </c>
      <c r="AT63" s="104">
        <f t="shared" si="22"/>
        <v>731.684494618401</v>
      </c>
      <c r="AU63" s="98">
        <f t="shared" si="23"/>
        <v>158.3698</v>
      </c>
      <c r="AV63" s="98">
        <f t="shared" si="24"/>
        <v>63.734760000000009</v>
      </c>
      <c r="AW63" s="302"/>
      <c r="AX63" s="302"/>
      <c r="AY63" s="302"/>
      <c r="AZ63" s="302"/>
      <c r="BA63" s="302"/>
      <c r="BB63" s="302"/>
      <c r="BC63" s="302"/>
      <c r="BD63" s="302"/>
      <c r="BE63" s="302"/>
      <c r="BF63" s="302"/>
      <c r="BG63" s="302"/>
      <c r="BH63" s="302"/>
      <c r="BI63" s="302"/>
      <c r="BJ63" s="302"/>
      <c r="BK63" s="327"/>
      <c r="BL63" s="302"/>
      <c r="BM63" s="302"/>
      <c r="BN63" s="302"/>
      <c r="BO63" s="302"/>
      <c r="BP63" s="302"/>
      <c r="BQ63" s="302"/>
      <c r="BR63" s="302"/>
      <c r="BS63" s="302"/>
      <c r="BT63" s="302"/>
      <c r="BU63" s="302"/>
    </row>
    <row r="64" spans="1:73" s="99" customFormat="1" ht="60" customHeight="1" x14ac:dyDescent="0.3">
      <c r="A64" s="93">
        <v>61</v>
      </c>
      <c r="B64" s="100">
        <v>111500</v>
      </c>
      <c r="C64" s="101" t="s">
        <v>84</v>
      </c>
      <c r="D64" s="101" t="s">
        <v>83</v>
      </c>
      <c r="E64" s="95">
        <v>40000</v>
      </c>
      <c r="F64" s="93">
        <v>0.56000000000000005</v>
      </c>
      <c r="G64" s="96">
        <v>0.57399999999999995</v>
      </c>
      <c r="H64" s="96">
        <v>0.47699999999999998</v>
      </c>
      <c r="I64" s="96">
        <v>0.40899999999999997</v>
      </c>
      <c r="J64" s="96">
        <v>0.312</v>
      </c>
      <c r="K64" s="96">
        <v>0.16</v>
      </c>
      <c r="L64" s="96">
        <v>0.11600000000000001</v>
      </c>
      <c r="M64" s="96">
        <v>8.2000000000000003E-2</v>
      </c>
      <c r="N64" s="96" t="str">
        <f t="shared" si="0"/>
        <v>0.574,0.477,0.409,0.312,0.16,0.116,0.082</v>
      </c>
      <c r="O64" s="96" t="s">
        <v>59</v>
      </c>
      <c r="P64" s="96"/>
      <c r="Q64" s="94">
        <f t="shared" si="2"/>
        <v>111500</v>
      </c>
      <c r="R64" s="95">
        <f t="shared" si="21"/>
        <v>250</v>
      </c>
      <c r="S64" s="96">
        <f t="shared" si="3"/>
        <v>0.16499999999999998</v>
      </c>
      <c r="T64" s="95"/>
      <c r="U64" s="95"/>
      <c r="V64" s="95"/>
      <c r="W64" s="97"/>
      <c r="X64" s="97"/>
      <c r="Y64" s="96"/>
      <c r="Z64" s="97"/>
      <c r="AA64" s="96"/>
      <c r="AB64" s="102">
        <v>0.35</v>
      </c>
      <c r="AC64" s="102">
        <v>0.35</v>
      </c>
      <c r="AD64" s="102">
        <v>0.35</v>
      </c>
      <c r="AE64" s="93" t="s">
        <v>60</v>
      </c>
      <c r="AF64" s="93">
        <f t="shared" si="5"/>
        <v>213.98999999999998</v>
      </c>
      <c r="AG64" s="93">
        <f t="shared" si="6"/>
        <v>261.52</v>
      </c>
      <c r="AH64" s="95" t="str">
        <f t="shared" si="7"/>
        <v>213.99 261.52</v>
      </c>
      <c r="AI64" s="93">
        <v>10</v>
      </c>
      <c r="AJ64" s="98">
        <f t="shared" si="8"/>
        <v>69.150000000000006</v>
      </c>
      <c r="AK64" s="98">
        <f t="shared" si="9"/>
        <v>84.51</v>
      </c>
      <c r="AL64" s="95" t="str">
        <f t="shared" si="10"/>
        <v>69.15 84.51</v>
      </c>
      <c r="AM64" s="95">
        <v>130</v>
      </c>
      <c r="AN64" s="95">
        <f t="shared" si="11"/>
        <v>440</v>
      </c>
      <c r="AO64" s="102">
        <v>890.3</v>
      </c>
      <c r="AP64" s="102">
        <v>214.3</v>
      </c>
      <c r="AQ64" s="102">
        <v>84.5</v>
      </c>
      <c r="AR64" s="93">
        <v>34</v>
      </c>
      <c r="AS64" s="103">
        <f t="shared" si="12"/>
        <v>0.95707585954009289</v>
      </c>
      <c r="AT64" s="104">
        <f t="shared" si="22"/>
        <v>852.08463774854465</v>
      </c>
      <c r="AU64" s="98">
        <f t="shared" si="23"/>
        <v>158.61877300000003</v>
      </c>
      <c r="AV64" s="98">
        <f t="shared" si="24"/>
        <v>63.820300000000003</v>
      </c>
      <c r="AW64" s="302"/>
      <c r="AX64" s="302"/>
      <c r="AY64" s="302"/>
      <c r="AZ64" s="302"/>
      <c r="BA64" s="302"/>
      <c r="BB64" s="302"/>
      <c r="BC64" s="302"/>
      <c r="BD64" s="302"/>
      <c r="BE64" s="302"/>
      <c r="BF64" s="302"/>
      <c r="BG64" s="302"/>
      <c r="BH64" s="302"/>
      <c r="BI64" s="302"/>
      <c r="BJ64" s="302"/>
      <c r="BK64" s="327"/>
      <c r="BL64" s="302"/>
      <c r="BM64" s="302"/>
      <c r="BN64" s="302"/>
      <c r="BO64" s="302"/>
      <c r="BP64" s="302"/>
      <c r="BQ64" s="302"/>
      <c r="BR64" s="302"/>
      <c r="BS64" s="302"/>
      <c r="BT64" s="302"/>
      <c r="BU64" s="302"/>
    </row>
    <row r="65" spans="1:73" s="99" customFormat="1" ht="60" customHeight="1" x14ac:dyDescent="0.3">
      <c r="A65" s="93">
        <v>62</v>
      </c>
      <c r="B65" s="100">
        <v>111507</v>
      </c>
      <c r="C65" s="101" t="s">
        <v>84</v>
      </c>
      <c r="D65" s="101" t="s">
        <v>81</v>
      </c>
      <c r="E65" s="95">
        <v>40000</v>
      </c>
      <c r="F65" s="93">
        <v>0.56000000000000005</v>
      </c>
      <c r="G65" s="96">
        <v>0.35099999999999998</v>
      </c>
      <c r="H65" s="96">
        <v>0.3</v>
      </c>
      <c r="I65" s="96">
        <v>0.26900000000000002</v>
      </c>
      <c r="J65" s="96">
        <v>0.21299999999999999</v>
      </c>
      <c r="K65" s="96">
        <v>0.13400000000000001</v>
      </c>
      <c r="L65" s="96">
        <v>0.1</v>
      </c>
      <c r="M65" s="96">
        <v>5.8000000000000003E-2</v>
      </c>
      <c r="N65" s="96" t="str">
        <f t="shared" si="0"/>
        <v>0.351,0.3,0.269,0.213,0.134,0.1,0.058</v>
      </c>
      <c r="O65" s="96" t="s">
        <v>59</v>
      </c>
      <c r="P65" s="96"/>
      <c r="Q65" s="94">
        <f t="shared" si="2"/>
        <v>111507</v>
      </c>
      <c r="R65" s="95">
        <f t="shared" si="21"/>
        <v>7</v>
      </c>
      <c r="S65" s="96">
        <f t="shared" si="3"/>
        <v>8.1999999999999962E-2</v>
      </c>
      <c r="T65" s="95"/>
      <c r="U65" s="95"/>
      <c r="V65" s="95"/>
      <c r="W65" s="97"/>
      <c r="X65" s="97"/>
      <c r="Y65" s="96"/>
      <c r="Z65" s="97"/>
      <c r="AA65" s="96"/>
      <c r="AB65" s="102">
        <v>0.35</v>
      </c>
      <c r="AC65" s="102">
        <v>0.35</v>
      </c>
      <c r="AD65" s="102">
        <v>0.35</v>
      </c>
      <c r="AE65" s="93" t="s">
        <v>60</v>
      </c>
      <c r="AF65" s="93">
        <f t="shared" si="5"/>
        <v>213.98999999999998</v>
      </c>
      <c r="AG65" s="93">
        <f t="shared" si="6"/>
        <v>261.52</v>
      </c>
      <c r="AH65" s="95" t="str">
        <f t="shared" si="7"/>
        <v>213.99 261.52</v>
      </c>
      <c r="AI65" s="93">
        <v>10</v>
      </c>
      <c r="AJ65" s="98">
        <f t="shared" si="8"/>
        <v>69.150000000000006</v>
      </c>
      <c r="AK65" s="98">
        <f t="shared" si="9"/>
        <v>84.51</v>
      </c>
      <c r="AL65" s="95" t="str">
        <f t="shared" si="10"/>
        <v>69.15 84.51</v>
      </c>
      <c r="AM65" s="95">
        <v>130</v>
      </c>
      <c r="AN65" s="95">
        <f t="shared" si="11"/>
        <v>440</v>
      </c>
      <c r="AO65" s="102">
        <v>2395.1999999999998</v>
      </c>
      <c r="AP65" s="102">
        <v>261.3</v>
      </c>
      <c r="AQ65" s="102">
        <v>84.5</v>
      </c>
      <c r="AR65" s="93">
        <v>36</v>
      </c>
      <c r="AS65" s="103">
        <f t="shared" si="12"/>
        <v>1.045572016878074</v>
      </c>
      <c r="AT65" s="104">
        <f t="shared" si="22"/>
        <v>2504.3540948263626</v>
      </c>
      <c r="AU65" s="98">
        <f t="shared" si="23"/>
        <v>196.95761300000001</v>
      </c>
      <c r="AV65" s="98">
        <f t="shared" si="24"/>
        <v>63.820300000000003</v>
      </c>
      <c r="AW65" s="302"/>
      <c r="AX65" s="302"/>
      <c r="AY65" s="302"/>
      <c r="AZ65" s="302"/>
      <c r="BA65" s="302"/>
      <c r="BB65" s="302"/>
      <c r="BC65" s="302"/>
      <c r="BD65" s="302"/>
      <c r="BE65" s="302"/>
      <c r="BF65" s="302"/>
      <c r="BG65" s="302"/>
      <c r="BH65" s="302"/>
      <c r="BI65" s="302"/>
      <c r="BJ65" s="302"/>
      <c r="BK65" s="327"/>
      <c r="BL65" s="302"/>
      <c r="BM65" s="302"/>
      <c r="BN65" s="302"/>
      <c r="BO65" s="302"/>
      <c r="BP65" s="302"/>
      <c r="BQ65" s="302"/>
      <c r="BR65" s="302"/>
      <c r="BS65" s="302"/>
      <c r="BT65" s="302"/>
      <c r="BU65" s="302"/>
    </row>
    <row r="66" spans="1:73" s="99" customFormat="1" ht="60" customHeight="1" x14ac:dyDescent="0.3">
      <c r="A66" s="93">
        <v>63</v>
      </c>
      <c r="B66" s="100">
        <v>111750</v>
      </c>
      <c r="C66" s="101" t="s">
        <v>84</v>
      </c>
      <c r="D66" s="101" t="s">
        <v>83</v>
      </c>
      <c r="E66" s="95">
        <v>40000</v>
      </c>
      <c r="F66" s="93">
        <v>0.56000000000000005</v>
      </c>
      <c r="G66" s="96">
        <v>0.376</v>
      </c>
      <c r="H66" s="96">
        <v>0.315</v>
      </c>
      <c r="I66" s="96">
        <v>0.27100000000000002</v>
      </c>
      <c r="J66" s="96">
        <v>0.20400000000000001</v>
      </c>
      <c r="K66" s="96">
        <v>0.121</v>
      </c>
      <c r="L66" s="96">
        <v>9.4E-2</v>
      </c>
      <c r="M66" s="96">
        <v>6.2E-2</v>
      </c>
      <c r="N66" s="96" t="str">
        <f t="shared" si="0"/>
        <v>0.376,0.315,0.271,0.204,0.121,0.094,0.062</v>
      </c>
      <c r="O66" s="96" t="s">
        <v>59</v>
      </c>
      <c r="P66" s="96"/>
      <c r="Q66" s="94">
        <f t="shared" si="2"/>
        <v>111750</v>
      </c>
      <c r="R66" s="95">
        <f t="shared" si="21"/>
        <v>243</v>
      </c>
      <c r="S66" s="96">
        <f t="shared" si="3"/>
        <v>0.10499999999999998</v>
      </c>
      <c r="T66" s="95"/>
      <c r="U66" s="95"/>
      <c r="V66" s="95"/>
      <c r="W66" s="97"/>
      <c r="X66" s="97"/>
      <c r="Y66" s="96"/>
      <c r="Z66" s="97"/>
      <c r="AA66" s="96"/>
      <c r="AB66" s="102">
        <v>0.35</v>
      </c>
      <c r="AC66" s="102">
        <v>0.35</v>
      </c>
      <c r="AD66" s="102">
        <v>0.35</v>
      </c>
      <c r="AE66" s="93" t="s">
        <v>60</v>
      </c>
      <c r="AF66" s="93">
        <f t="shared" si="5"/>
        <v>213.98999999999998</v>
      </c>
      <c r="AG66" s="93">
        <f t="shared" si="6"/>
        <v>261.52</v>
      </c>
      <c r="AH66" s="95" t="str">
        <f t="shared" si="7"/>
        <v>213.99 261.52</v>
      </c>
      <c r="AI66" s="93">
        <v>10</v>
      </c>
      <c r="AJ66" s="98">
        <f t="shared" si="8"/>
        <v>69.150000000000006</v>
      </c>
      <c r="AK66" s="98">
        <f t="shared" si="9"/>
        <v>84.51</v>
      </c>
      <c r="AL66" s="95" t="str">
        <f t="shared" si="10"/>
        <v>69.15 84.51</v>
      </c>
      <c r="AM66" s="95">
        <v>130</v>
      </c>
      <c r="AN66" s="95">
        <f t="shared" si="11"/>
        <v>440</v>
      </c>
      <c r="AO66" s="102">
        <v>2390.3000000000002</v>
      </c>
      <c r="AP66" s="102">
        <v>261.10000000000002</v>
      </c>
      <c r="AQ66" s="102">
        <v>84.5</v>
      </c>
      <c r="AR66" s="93">
        <v>34</v>
      </c>
      <c r="AS66" s="103">
        <f t="shared" si="12"/>
        <v>0.95707585954009289</v>
      </c>
      <c r="AT66" s="104">
        <f t="shared" si="22"/>
        <v>2287.698427058684</v>
      </c>
      <c r="AU66" s="98">
        <f t="shared" si="23"/>
        <v>196.79727700000001</v>
      </c>
      <c r="AV66" s="98">
        <f t="shared" si="24"/>
        <v>63.820300000000003</v>
      </c>
      <c r="AW66" s="302"/>
      <c r="AX66" s="302"/>
      <c r="AY66" s="302"/>
      <c r="AZ66" s="302"/>
      <c r="BA66" s="302"/>
      <c r="BB66" s="302"/>
      <c r="BC66" s="302"/>
      <c r="BD66" s="302"/>
      <c r="BE66" s="302"/>
      <c r="BF66" s="302"/>
      <c r="BG66" s="302"/>
      <c r="BH66" s="302"/>
      <c r="BI66" s="302"/>
      <c r="BJ66" s="302"/>
      <c r="BK66" s="327"/>
      <c r="BL66" s="302"/>
      <c r="BM66" s="302"/>
      <c r="BN66" s="302"/>
      <c r="BO66" s="302"/>
      <c r="BP66" s="302"/>
      <c r="BQ66" s="302"/>
      <c r="BR66" s="302"/>
      <c r="BS66" s="302"/>
      <c r="BT66" s="302"/>
      <c r="BU66" s="302"/>
    </row>
    <row r="67" spans="1:73" s="99" customFormat="1" ht="60" customHeight="1" x14ac:dyDescent="0.3">
      <c r="A67" s="93">
        <v>64</v>
      </c>
      <c r="B67" s="100">
        <v>112000</v>
      </c>
      <c r="C67" s="101" t="s">
        <v>84</v>
      </c>
      <c r="D67" s="101" t="s">
        <v>83</v>
      </c>
      <c r="E67" s="95">
        <v>40000</v>
      </c>
      <c r="F67" s="93">
        <v>0.56000000000000005</v>
      </c>
      <c r="G67" s="96">
        <v>0.34100000000000003</v>
      </c>
      <c r="H67" s="96">
        <v>0.27600000000000002</v>
      </c>
      <c r="I67" s="96">
        <v>0.24299999999999999</v>
      </c>
      <c r="J67" s="96">
        <v>0.189</v>
      </c>
      <c r="K67" s="96">
        <v>0.11899999999999999</v>
      </c>
      <c r="L67" s="96">
        <v>9.1999999999999998E-2</v>
      </c>
      <c r="M67" s="96">
        <v>5.9000000000000004E-2</v>
      </c>
      <c r="N67" s="96" t="str">
        <f t="shared" si="0"/>
        <v>0.341,0.276,0.243,0.189,0.119,0.092,0.059</v>
      </c>
      <c r="O67" s="96" t="s">
        <v>59</v>
      </c>
      <c r="P67" s="96"/>
      <c r="Q67" s="94">
        <f t="shared" si="2"/>
        <v>112000</v>
      </c>
      <c r="R67" s="95">
        <f t="shared" si="21"/>
        <v>250</v>
      </c>
      <c r="S67" s="96">
        <f t="shared" si="3"/>
        <v>9.8000000000000032E-2</v>
      </c>
      <c r="T67" s="95"/>
      <c r="U67" s="95"/>
      <c r="V67" s="95"/>
      <c r="W67" s="97"/>
      <c r="X67" s="97"/>
      <c r="Y67" s="96"/>
      <c r="Z67" s="97"/>
      <c r="AA67" s="96"/>
      <c r="AB67" s="102">
        <v>0.35</v>
      </c>
      <c r="AC67" s="102">
        <v>0.35</v>
      </c>
      <c r="AD67" s="102">
        <v>0.35</v>
      </c>
      <c r="AE67" s="93" t="s">
        <v>60</v>
      </c>
      <c r="AF67" s="93">
        <f t="shared" si="5"/>
        <v>213.98999999999998</v>
      </c>
      <c r="AG67" s="93">
        <f t="shared" si="6"/>
        <v>261.52</v>
      </c>
      <c r="AH67" s="95" t="str">
        <f t="shared" si="7"/>
        <v>213.99 261.52</v>
      </c>
      <c r="AI67" s="93">
        <v>10</v>
      </c>
      <c r="AJ67" s="98">
        <f t="shared" si="8"/>
        <v>69.150000000000006</v>
      </c>
      <c r="AK67" s="98">
        <f t="shared" si="9"/>
        <v>84.51</v>
      </c>
      <c r="AL67" s="95" t="str">
        <f t="shared" si="10"/>
        <v>69.15 84.51</v>
      </c>
      <c r="AM67" s="95">
        <v>130</v>
      </c>
      <c r="AN67" s="95">
        <f t="shared" si="11"/>
        <v>440</v>
      </c>
      <c r="AO67" s="102">
        <v>2364.5</v>
      </c>
      <c r="AP67" s="102">
        <v>261.10000000000002</v>
      </c>
      <c r="AQ67" s="102">
        <v>84.5</v>
      </c>
      <c r="AR67" s="93">
        <v>34</v>
      </c>
      <c r="AS67" s="103">
        <f t="shared" si="12"/>
        <v>0.95707585954009289</v>
      </c>
      <c r="AT67" s="104">
        <f t="shared" si="22"/>
        <v>2263.0058698825496</v>
      </c>
      <c r="AU67" s="98">
        <f t="shared" si="23"/>
        <v>196.79727700000001</v>
      </c>
      <c r="AV67" s="98">
        <f t="shared" si="24"/>
        <v>63.820300000000003</v>
      </c>
      <c r="AW67" s="302"/>
      <c r="AX67" s="302"/>
      <c r="AY67" s="302"/>
      <c r="AZ67" s="302"/>
      <c r="BA67" s="302"/>
      <c r="BB67" s="302"/>
      <c r="BC67" s="302"/>
      <c r="BD67" s="302"/>
      <c r="BE67" s="302"/>
      <c r="BF67" s="302"/>
      <c r="BG67" s="302"/>
      <c r="BH67" s="302"/>
      <c r="BI67" s="302"/>
      <c r="BJ67" s="302"/>
      <c r="BK67" s="327"/>
      <c r="BL67" s="302"/>
      <c r="BM67" s="302"/>
      <c r="BN67" s="302"/>
      <c r="BO67" s="302"/>
      <c r="BP67" s="302"/>
      <c r="BQ67" s="302"/>
      <c r="BR67" s="302"/>
      <c r="BS67" s="302"/>
      <c r="BT67" s="302"/>
      <c r="BU67" s="302"/>
    </row>
    <row r="68" spans="1:73" s="99" customFormat="1" ht="60" customHeight="1" x14ac:dyDescent="0.3">
      <c r="A68" s="93">
        <v>65</v>
      </c>
      <c r="B68" s="100">
        <v>112008</v>
      </c>
      <c r="C68" s="101" t="s">
        <v>84</v>
      </c>
      <c r="D68" s="101" t="s">
        <v>81</v>
      </c>
      <c r="E68" s="95">
        <v>40000</v>
      </c>
      <c r="F68" s="93">
        <v>0.56000000000000005</v>
      </c>
      <c r="G68" s="96">
        <v>0.39700000000000002</v>
      </c>
      <c r="H68" s="96">
        <v>0.33</v>
      </c>
      <c r="I68" s="96">
        <v>0.29799999999999999</v>
      </c>
      <c r="J68" s="96">
        <v>0.23100000000000001</v>
      </c>
      <c r="K68" s="96">
        <v>0.13300000000000001</v>
      </c>
      <c r="L68" s="96">
        <v>0.1</v>
      </c>
      <c r="M68" s="96">
        <v>6.3E-2</v>
      </c>
      <c r="N68" s="96" t="str">
        <f t="shared" ref="N68:N131" si="25">CONCATENATE(G68,",",H68,",",I68,",",J68,",",K68,",",L68,",",M68)</f>
        <v>0.397,0.33,0.298,0.231,0.133,0.1,0.063</v>
      </c>
      <c r="O68" s="96" t="s">
        <v>59</v>
      </c>
      <c r="P68" s="96"/>
      <c r="Q68" s="94">
        <f t="shared" si="2"/>
        <v>112008</v>
      </c>
      <c r="R68" s="95">
        <f t="shared" si="21"/>
        <v>8</v>
      </c>
      <c r="S68" s="96">
        <f t="shared" si="3"/>
        <v>9.9000000000000032E-2</v>
      </c>
      <c r="T68" s="95"/>
      <c r="U68" s="95"/>
      <c r="V68" s="95"/>
      <c r="W68" s="97"/>
      <c r="X68" s="97"/>
      <c r="Y68" s="96"/>
      <c r="Z68" s="97"/>
      <c r="AA68" s="96"/>
      <c r="AB68" s="102">
        <v>0.35</v>
      </c>
      <c r="AC68" s="102">
        <v>0.35</v>
      </c>
      <c r="AD68" s="102">
        <v>0.35</v>
      </c>
      <c r="AE68" s="93" t="s">
        <v>60</v>
      </c>
      <c r="AF68" s="93">
        <f t="shared" si="5"/>
        <v>213.98999999999998</v>
      </c>
      <c r="AG68" s="93">
        <f t="shared" si="6"/>
        <v>261.52</v>
      </c>
      <c r="AH68" s="95" t="str">
        <f t="shared" si="7"/>
        <v>213.99 261.52</v>
      </c>
      <c r="AI68" s="93">
        <v>10</v>
      </c>
      <c r="AJ68" s="98">
        <f t="shared" si="8"/>
        <v>69.150000000000006</v>
      </c>
      <c r="AK68" s="98">
        <f t="shared" si="9"/>
        <v>84.51</v>
      </c>
      <c r="AL68" s="95" t="str">
        <f t="shared" si="10"/>
        <v>69.15 84.51</v>
      </c>
      <c r="AM68" s="95">
        <v>130</v>
      </c>
      <c r="AN68" s="95">
        <f t="shared" si="11"/>
        <v>440</v>
      </c>
      <c r="AO68" s="102">
        <v>2364.5</v>
      </c>
      <c r="AP68" s="102">
        <v>260.10000000000002</v>
      </c>
      <c r="AQ68" s="102">
        <v>84.5</v>
      </c>
      <c r="AR68" s="93">
        <v>36</v>
      </c>
      <c r="AS68" s="103">
        <f t="shared" si="12"/>
        <v>1.045572016878074</v>
      </c>
      <c r="AT68" s="104">
        <f t="shared" si="22"/>
        <v>2472.2550339082059</v>
      </c>
      <c r="AU68" s="98">
        <f t="shared" si="23"/>
        <v>195.99523700000003</v>
      </c>
      <c r="AV68" s="98">
        <f t="shared" si="24"/>
        <v>63.820300000000003</v>
      </c>
      <c r="AW68" s="302"/>
      <c r="AX68" s="302"/>
      <c r="AY68" s="302"/>
      <c r="AZ68" s="302"/>
      <c r="BA68" s="302"/>
      <c r="BB68" s="302"/>
      <c r="BC68" s="302"/>
      <c r="BD68" s="302"/>
      <c r="BE68" s="302"/>
      <c r="BF68" s="302"/>
      <c r="BG68" s="302"/>
      <c r="BH68" s="302"/>
      <c r="BI68" s="302"/>
      <c r="BJ68" s="302"/>
      <c r="BK68" s="327"/>
      <c r="BL68" s="302"/>
      <c r="BM68" s="302"/>
      <c r="BN68" s="302"/>
      <c r="BO68" s="302"/>
      <c r="BP68" s="302"/>
      <c r="BQ68" s="302"/>
      <c r="BR68" s="302"/>
      <c r="BS68" s="302"/>
      <c r="BT68" s="302"/>
      <c r="BU68" s="302"/>
    </row>
    <row r="69" spans="1:73" s="99" customFormat="1" ht="60" customHeight="1" x14ac:dyDescent="0.3">
      <c r="A69" s="93">
        <v>66</v>
      </c>
      <c r="B69" s="100">
        <v>112250</v>
      </c>
      <c r="C69" s="101" t="s">
        <v>84</v>
      </c>
      <c r="D69" s="101" t="s">
        <v>83</v>
      </c>
      <c r="E69" s="95">
        <v>40000</v>
      </c>
      <c r="F69" s="93">
        <v>0.56000000000000005</v>
      </c>
      <c r="G69" s="96">
        <v>0.47</v>
      </c>
      <c r="H69" s="96">
        <v>0.35299999999999998</v>
      </c>
      <c r="I69" s="96">
        <v>0.29099999999999998</v>
      </c>
      <c r="J69" s="96">
        <v>0.19800000000000001</v>
      </c>
      <c r="K69" s="96">
        <v>0.105</v>
      </c>
      <c r="L69" s="96">
        <v>7.4999999999999997E-2</v>
      </c>
      <c r="M69" s="96">
        <v>4.8000000000000001E-2</v>
      </c>
      <c r="N69" s="96" t="str">
        <f t="shared" si="25"/>
        <v>0.47,0.353,0.291,0.198,0.105,0.075,0.048</v>
      </c>
      <c r="O69" s="96" t="s">
        <v>59</v>
      </c>
      <c r="P69" s="96"/>
      <c r="Q69" s="94">
        <f t="shared" ref="Q69:Q132" si="26">+B69</f>
        <v>112250</v>
      </c>
      <c r="R69" s="95">
        <f t="shared" si="21"/>
        <v>242</v>
      </c>
      <c r="S69" s="96">
        <f t="shared" ref="S69:S132" si="27">+G69-I69</f>
        <v>0.17899999999999999</v>
      </c>
      <c r="T69" s="95"/>
      <c r="U69" s="95"/>
      <c r="V69" s="95"/>
      <c r="W69" s="97"/>
      <c r="X69" s="97"/>
      <c r="Y69" s="96"/>
      <c r="Z69" s="97"/>
      <c r="AA69" s="96"/>
      <c r="AB69" s="102">
        <v>0.35</v>
      </c>
      <c r="AC69" s="102">
        <v>0.35</v>
      </c>
      <c r="AD69" s="102">
        <v>0.35</v>
      </c>
      <c r="AE69" s="93" t="s">
        <v>60</v>
      </c>
      <c r="AF69" s="93">
        <f t="shared" ref="AF69:AF132" si="28">ROUNDUP(0.2*(AN69)^0.45*AJ69,2)</f>
        <v>213.98999999999998</v>
      </c>
      <c r="AG69" s="93">
        <f t="shared" ref="AG69:AG132" si="29">ROUNDUP(0.2*(AN69)^0.45*AK69,2)</f>
        <v>261.52</v>
      </c>
      <c r="AH69" s="95" t="str">
        <f t="shared" ref="AH69:AH132" si="30">CONCATENATE(AF69," ",AG69)</f>
        <v>213.99 261.52</v>
      </c>
      <c r="AI69" s="93">
        <v>10</v>
      </c>
      <c r="AJ69" s="98">
        <f t="shared" ref="AJ69:AJ132" si="31">ROUNDUP(0.9*17.6*AI69^0.64,2)</f>
        <v>69.150000000000006</v>
      </c>
      <c r="AK69" s="98">
        <f t="shared" ref="AK69:AK132" si="32">ROUNDUP(1.1*17.6*AI69^0.64,2)</f>
        <v>84.51</v>
      </c>
      <c r="AL69" s="95" t="str">
        <f t="shared" ref="AL69:AL132" si="33">CONCATENATE(AJ69," ",AK69)</f>
        <v>69.15 84.51</v>
      </c>
      <c r="AM69" s="95">
        <v>130</v>
      </c>
      <c r="AN69" s="95">
        <f t="shared" ref="AN69:AN132" si="34">245+195</f>
        <v>440</v>
      </c>
      <c r="AO69" s="102">
        <v>2377.4</v>
      </c>
      <c r="AP69" s="102">
        <v>259.8</v>
      </c>
      <c r="AQ69" s="102">
        <v>84.5</v>
      </c>
      <c r="AR69" s="93">
        <v>34</v>
      </c>
      <c r="AS69" s="103">
        <f t="shared" ref="AS69:AS132" si="35">(1-0.238*LN(35))/(1-0.238*LN(AR69))</f>
        <v>0.95707585954009289</v>
      </c>
      <c r="AT69" s="104">
        <f t="shared" si="22"/>
        <v>2275.3521484706171</v>
      </c>
      <c r="AU69" s="98">
        <f t="shared" si="23"/>
        <v>195.75450800000002</v>
      </c>
      <c r="AV69" s="98">
        <f t="shared" si="24"/>
        <v>63.820300000000003</v>
      </c>
      <c r="AW69" s="302"/>
      <c r="AX69" s="302"/>
      <c r="AY69" s="302"/>
      <c r="AZ69" s="302"/>
      <c r="BA69" s="302"/>
      <c r="BB69" s="302"/>
      <c r="BC69" s="302"/>
      <c r="BD69" s="302"/>
      <c r="BE69" s="302"/>
      <c r="BF69" s="302"/>
      <c r="BG69" s="302"/>
      <c r="BH69" s="302"/>
      <c r="BI69" s="302"/>
      <c r="BJ69" s="302"/>
      <c r="BK69" s="327"/>
      <c r="BL69" s="302"/>
      <c r="BM69" s="302"/>
      <c r="BN69" s="302"/>
      <c r="BO69" s="302"/>
      <c r="BP69" s="302"/>
      <c r="BQ69" s="302"/>
      <c r="BR69" s="302"/>
      <c r="BS69" s="302"/>
      <c r="BT69" s="302"/>
      <c r="BU69" s="302"/>
    </row>
    <row r="70" spans="1:73" s="99" customFormat="1" ht="60" customHeight="1" x14ac:dyDescent="0.3">
      <c r="A70" s="93">
        <v>67</v>
      </c>
      <c r="B70" s="100">
        <v>112500</v>
      </c>
      <c r="C70" s="101" t="s">
        <v>84</v>
      </c>
      <c r="D70" s="101" t="s">
        <v>83</v>
      </c>
      <c r="E70" s="95">
        <v>40000</v>
      </c>
      <c r="F70" s="93">
        <v>0.56000000000000005</v>
      </c>
      <c r="G70" s="96">
        <v>0.496</v>
      </c>
      <c r="H70" s="96">
        <v>0.38600000000000001</v>
      </c>
      <c r="I70" s="96">
        <v>0.313</v>
      </c>
      <c r="J70" s="96">
        <v>0.214</v>
      </c>
      <c r="K70" s="96">
        <v>0.113</v>
      </c>
      <c r="L70" s="96">
        <v>8.6000000000000007E-2</v>
      </c>
      <c r="M70" s="96">
        <v>0.06</v>
      </c>
      <c r="N70" s="96" t="str">
        <f t="shared" si="25"/>
        <v>0.496,0.386,0.313,0.214,0.113,0.086,0.06</v>
      </c>
      <c r="O70" s="96" t="s">
        <v>59</v>
      </c>
      <c r="P70" s="96"/>
      <c r="Q70" s="94">
        <f t="shared" si="26"/>
        <v>112500</v>
      </c>
      <c r="R70" s="95">
        <f t="shared" si="21"/>
        <v>250</v>
      </c>
      <c r="S70" s="96">
        <f t="shared" si="27"/>
        <v>0.183</v>
      </c>
      <c r="T70" s="95"/>
      <c r="U70" s="95"/>
      <c r="V70" s="95"/>
      <c r="W70" s="97"/>
      <c r="X70" s="97"/>
      <c r="Y70" s="96"/>
      <c r="Z70" s="97"/>
      <c r="AA70" s="96"/>
      <c r="AB70" s="102">
        <v>0.35</v>
      </c>
      <c r="AC70" s="102">
        <v>0.35</v>
      </c>
      <c r="AD70" s="102">
        <v>0.35</v>
      </c>
      <c r="AE70" s="93" t="s">
        <v>60</v>
      </c>
      <c r="AF70" s="93">
        <f t="shared" si="28"/>
        <v>213.98999999999998</v>
      </c>
      <c r="AG70" s="93">
        <f t="shared" si="29"/>
        <v>261.52</v>
      </c>
      <c r="AH70" s="95" t="str">
        <f t="shared" si="30"/>
        <v>213.99 261.52</v>
      </c>
      <c r="AI70" s="93">
        <v>10</v>
      </c>
      <c r="AJ70" s="98">
        <f t="shared" si="31"/>
        <v>69.150000000000006</v>
      </c>
      <c r="AK70" s="98">
        <f t="shared" si="32"/>
        <v>84.51</v>
      </c>
      <c r="AL70" s="95" t="str">
        <f t="shared" si="33"/>
        <v>69.15 84.51</v>
      </c>
      <c r="AM70" s="95">
        <v>130</v>
      </c>
      <c r="AN70" s="95">
        <f t="shared" si="34"/>
        <v>440</v>
      </c>
      <c r="AO70" s="102">
        <v>2383.9</v>
      </c>
      <c r="AP70" s="102">
        <v>260.60000000000002</v>
      </c>
      <c r="AQ70" s="102">
        <v>84.5</v>
      </c>
      <c r="AR70" s="93">
        <v>34</v>
      </c>
      <c r="AS70" s="103">
        <f t="shared" si="35"/>
        <v>0.95707585954009289</v>
      </c>
      <c r="AT70" s="104">
        <f t="shared" si="22"/>
        <v>2281.5731415576274</v>
      </c>
      <c r="AU70" s="98">
        <f t="shared" si="23"/>
        <v>196.39633200000003</v>
      </c>
      <c r="AV70" s="98">
        <f t="shared" si="24"/>
        <v>63.820300000000003</v>
      </c>
      <c r="AW70" s="302"/>
      <c r="AX70" s="302"/>
      <c r="AY70" s="302"/>
      <c r="AZ70" s="302"/>
      <c r="BA70" s="302"/>
      <c r="BB70" s="302"/>
      <c r="BC70" s="302"/>
      <c r="BD70" s="302"/>
      <c r="BE70" s="302"/>
      <c r="BF70" s="302"/>
      <c r="BG70" s="302"/>
      <c r="BH70" s="302"/>
      <c r="BI70" s="302"/>
      <c r="BJ70" s="302"/>
      <c r="BK70" s="327"/>
      <c r="BL70" s="302"/>
      <c r="BM70" s="302"/>
      <c r="BN70" s="302"/>
      <c r="BO70" s="302"/>
      <c r="BP70" s="302"/>
      <c r="BQ70" s="302"/>
      <c r="BR70" s="302"/>
      <c r="BS70" s="302"/>
      <c r="BT70" s="302"/>
      <c r="BU70" s="302"/>
    </row>
    <row r="71" spans="1:73" s="99" customFormat="1" ht="60" customHeight="1" x14ac:dyDescent="0.3">
      <c r="A71" s="93">
        <v>68</v>
      </c>
      <c r="B71" s="100">
        <v>112509</v>
      </c>
      <c r="C71" s="101" t="s">
        <v>84</v>
      </c>
      <c r="D71" s="101" t="s">
        <v>81</v>
      </c>
      <c r="E71" s="95">
        <v>40000</v>
      </c>
      <c r="F71" s="93">
        <v>0.56000000000000005</v>
      </c>
      <c r="G71" s="96">
        <v>0.35399999999999998</v>
      </c>
      <c r="H71" s="96">
        <v>0.28399999999999997</v>
      </c>
      <c r="I71" s="96">
        <v>0.23899999999999999</v>
      </c>
      <c r="J71" s="96">
        <v>0.17399999999999999</v>
      </c>
      <c r="K71" s="96">
        <v>9.7000000000000003E-2</v>
      </c>
      <c r="L71" s="96">
        <v>7.4999999999999997E-2</v>
      </c>
      <c r="M71" s="96">
        <v>5.1000000000000004E-2</v>
      </c>
      <c r="N71" s="96" t="str">
        <f t="shared" si="25"/>
        <v>0.354,0.284,0.239,0.174,0.097,0.075,0.051</v>
      </c>
      <c r="O71" s="96" t="s">
        <v>59</v>
      </c>
      <c r="P71" s="96"/>
      <c r="Q71" s="94">
        <f t="shared" si="26"/>
        <v>112509</v>
      </c>
      <c r="R71" s="95">
        <f t="shared" ref="R71:R134" si="36">+Q71-Q70</f>
        <v>9</v>
      </c>
      <c r="S71" s="96">
        <f t="shared" si="27"/>
        <v>0.11499999999999999</v>
      </c>
      <c r="T71" s="95"/>
      <c r="U71" s="95"/>
      <c r="V71" s="95"/>
      <c r="W71" s="97"/>
      <c r="X71" s="97"/>
      <c r="Y71" s="96"/>
      <c r="Z71" s="97"/>
      <c r="AA71" s="96"/>
      <c r="AB71" s="102">
        <v>0.35</v>
      </c>
      <c r="AC71" s="102">
        <v>0.35</v>
      </c>
      <c r="AD71" s="102">
        <v>0.35</v>
      </c>
      <c r="AE71" s="93" t="s">
        <v>60</v>
      </c>
      <c r="AF71" s="93">
        <f t="shared" si="28"/>
        <v>213.98999999999998</v>
      </c>
      <c r="AG71" s="93">
        <f t="shared" si="29"/>
        <v>261.52</v>
      </c>
      <c r="AH71" s="95" t="str">
        <f t="shared" si="30"/>
        <v>213.99 261.52</v>
      </c>
      <c r="AI71" s="93">
        <v>10</v>
      </c>
      <c r="AJ71" s="98">
        <f t="shared" si="31"/>
        <v>69.150000000000006</v>
      </c>
      <c r="AK71" s="98">
        <f t="shared" si="32"/>
        <v>84.51</v>
      </c>
      <c r="AL71" s="95" t="str">
        <f t="shared" si="33"/>
        <v>69.15 84.51</v>
      </c>
      <c r="AM71" s="95">
        <v>130</v>
      </c>
      <c r="AN71" s="95">
        <f t="shared" si="34"/>
        <v>440</v>
      </c>
      <c r="AO71" s="102">
        <v>2398.4</v>
      </c>
      <c r="AP71" s="102">
        <v>259.3</v>
      </c>
      <c r="AQ71" s="102">
        <v>84.5</v>
      </c>
      <c r="AR71" s="93">
        <v>36</v>
      </c>
      <c r="AS71" s="103">
        <f t="shared" si="35"/>
        <v>1.045572016878074</v>
      </c>
      <c r="AT71" s="104">
        <f t="shared" si="22"/>
        <v>2507.6999252803726</v>
      </c>
      <c r="AU71" s="98">
        <f t="shared" si="23"/>
        <v>195.353173</v>
      </c>
      <c r="AV71" s="98">
        <f t="shared" si="24"/>
        <v>63.820300000000003</v>
      </c>
      <c r="AW71" s="302"/>
      <c r="AX71" s="302"/>
      <c r="AY71" s="302"/>
      <c r="AZ71" s="302"/>
      <c r="BA71" s="302"/>
      <c r="BB71" s="302"/>
      <c r="BC71" s="302"/>
      <c r="BD71" s="302"/>
      <c r="BE71" s="302"/>
      <c r="BF71" s="302"/>
      <c r="BG71" s="302"/>
      <c r="BH71" s="302"/>
      <c r="BI71" s="302"/>
      <c r="BJ71" s="302"/>
      <c r="BK71" s="327"/>
      <c r="BL71" s="302"/>
      <c r="BM71" s="302"/>
      <c r="BN71" s="302"/>
      <c r="BO71" s="302"/>
      <c r="BP71" s="302"/>
      <c r="BQ71" s="302"/>
      <c r="BR71" s="302"/>
      <c r="BS71" s="302"/>
      <c r="BT71" s="302"/>
      <c r="BU71" s="302"/>
    </row>
    <row r="72" spans="1:73" s="99" customFormat="1" ht="60" customHeight="1" x14ac:dyDescent="0.3">
      <c r="A72" s="93">
        <v>69</v>
      </c>
      <c r="B72" s="100">
        <v>112750</v>
      </c>
      <c r="C72" s="101" t="s">
        <v>84</v>
      </c>
      <c r="D72" s="101" t="s">
        <v>83</v>
      </c>
      <c r="E72" s="95">
        <v>40000</v>
      </c>
      <c r="F72" s="93">
        <v>0.56000000000000005</v>
      </c>
      <c r="G72" s="96">
        <v>0.495</v>
      </c>
      <c r="H72" s="96">
        <v>0.38200000000000001</v>
      </c>
      <c r="I72" s="96">
        <v>0.318</v>
      </c>
      <c r="J72" s="96">
        <v>0.219</v>
      </c>
      <c r="K72" s="96">
        <v>0.125</v>
      </c>
      <c r="L72" s="96">
        <v>9.8000000000000004E-2</v>
      </c>
      <c r="M72" s="96">
        <v>6.8000000000000005E-2</v>
      </c>
      <c r="N72" s="96" t="str">
        <f t="shared" si="25"/>
        <v>0.495,0.382,0.318,0.219,0.125,0.098,0.068</v>
      </c>
      <c r="O72" s="96" t="s">
        <v>59</v>
      </c>
      <c r="P72" s="96"/>
      <c r="Q72" s="94">
        <f t="shared" si="26"/>
        <v>112750</v>
      </c>
      <c r="R72" s="95">
        <f t="shared" si="36"/>
        <v>241</v>
      </c>
      <c r="S72" s="96">
        <f t="shared" si="27"/>
        <v>0.17699999999999999</v>
      </c>
      <c r="T72" s="95"/>
      <c r="U72" s="95"/>
      <c r="V72" s="95"/>
      <c r="W72" s="97"/>
      <c r="X72" s="97"/>
      <c r="Y72" s="96"/>
      <c r="Z72" s="97"/>
      <c r="AA72" s="96"/>
      <c r="AB72" s="102">
        <v>0.35</v>
      </c>
      <c r="AC72" s="102">
        <v>0.35</v>
      </c>
      <c r="AD72" s="102">
        <v>0.35</v>
      </c>
      <c r="AE72" s="93" t="s">
        <v>60</v>
      </c>
      <c r="AF72" s="93">
        <f t="shared" si="28"/>
        <v>213.98999999999998</v>
      </c>
      <c r="AG72" s="93">
        <f t="shared" si="29"/>
        <v>261.52</v>
      </c>
      <c r="AH72" s="95" t="str">
        <f t="shared" si="30"/>
        <v>213.99 261.52</v>
      </c>
      <c r="AI72" s="93">
        <v>10</v>
      </c>
      <c r="AJ72" s="98">
        <f t="shared" si="31"/>
        <v>69.150000000000006</v>
      </c>
      <c r="AK72" s="98">
        <f t="shared" si="32"/>
        <v>84.51</v>
      </c>
      <c r="AL72" s="95" t="str">
        <f t="shared" si="33"/>
        <v>69.15 84.51</v>
      </c>
      <c r="AM72" s="95">
        <v>130</v>
      </c>
      <c r="AN72" s="95">
        <f t="shared" si="34"/>
        <v>440</v>
      </c>
      <c r="AO72" s="102">
        <v>2264.5</v>
      </c>
      <c r="AP72" s="102">
        <v>259.8</v>
      </c>
      <c r="AQ72" s="102">
        <v>84.5</v>
      </c>
      <c r="AR72" s="93">
        <v>34</v>
      </c>
      <c r="AS72" s="103">
        <f t="shared" si="35"/>
        <v>0.95707585954009289</v>
      </c>
      <c r="AT72" s="104">
        <f t="shared" si="22"/>
        <v>2167.2982839285405</v>
      </c>
      <c r="AU72" s="98">
        <f t="shared" si="23"/>
        <v>195.75450800000002</v>
      </c>
      <c r="AV72" s="98">
        <f t="shared" si="24"/>
        <v>63.820300000000003</v>
      </c>
      <c r="AW72" s="302"/>
      <c r="AX72" s="302"/>
      <c r="AY72" s="302"/>
      <c r="AZ72" s="302"/>
      <c r="BA72" s="302"/>
      <c r="BB72" s="302"/>
      <c r="BC72" s="302"/>
      <c r="BD72" s="302"/>
      <c r="BE72" s="302"/>
      <c r="BF72" s="302"/>
      <c r="BG72" s="302"/>
      <c r="BH72" s="302"/>
      <c r="BI72" s="302"/>
      <c r="BJ72" s="302"/>
      <c r="BK72" s="327"/>
      <c r="BL72" s="302"/>
      <c r="BM72" s="302"/>
      <c r="BN72" s="302"/>
      <c r="BO72" s="302"/>
      <c r="BP72" s="302"/>
      <c r="BQ72" s="302"/>
      <c r="BR72" s="302"/>
      <c r="BS72" s="302"/>
      <c r="BT72" s="302"/>
      <c r="BU72" s="302"/>
    </row>
    <row r="73" spans="1:73" s="99" customFormat="1" ht="60" customHeight="1" x14ac:dyDescent="0.3">
      <c r="A73" s="93">
        <v>70</v>
      </c>
      <c r="B73" s="100">
        <v>113000</v>
      </c>
      <c r="C73" s="101" t="s">
        <v>84</v>
      </c>
      <c r="D73" s="101" t="s">
        <v>83</v>
      </c>
      <c r="E73" s="95">
        <v>40000</v>
      </c>
      <c r="F73" s="93">
        <v>0.56000000000000005</v>
      </c>
      <c r="G73" s="96">
        <v>0.41399999999999998</v>
      </c>
      <c r="H73" s="96">
        <v>0.33100000000000002</v>
      </c>
      <c r="I73" s="96">
        <v>0.28000000000000003</v>
      </c>
      <c r="J73" s="96">
        <v>0.20599999999999999</v>
      </c>
      <c r="K73" s="96">
        <v>0.114</v>
      </c>
      <c r="L73" s="96">
        <v>8.2000000000000003E-2</v>
      </c>
      <c r="M73" s="96">
        <v>5.1000000000000004E-2</v>
      </c>
      <c r="N73" s="96" t="str">
        <f t="shared" si="25"/>
        <v>0.414,0.331,0.28,0.206,0.114,0.082,0.051</v>
      </c>
      <c r="O73" s="96" t="s">
        <v>59</v>
      </c>
      <c r="P73" s="96"/>
      <c r="Q73" s="94">
        <f t="shared" si="26"/>
        <v>113000</v>
      </c>
      <c r="R73" s="95">
        <f t="shared" si="36"/>
        <v>250</v>
      </c>
      <c r="S73" s="96">
        <f t="shared" si="27"/>
        <v>0.13399999999999995</v>
      </c>
      <c r="T73" s="95"/>
      <c r="U73" s="95"/>
      <c r="V73" s="95"/>
      <c r="W73" s="97"/>
      <c r="X73" s="97"/>
      <c r="Y73" s="96"/>
      <c r="Z73" s="97"/>
      <c r="AA73" s="96"/>
      <c r="AB73" s="102">
        <v>0.35</v>
      </c>
      <c r="AC73" s="102">
        <v>0.35</v>
      </c>
      <c r="AD73" s="102">
        <v>0.35</v>
      </c>
      <c r="AE73" s="93" t="s">
        <v>60</v>
      </c>
      <c r="AF73" s="93">
        <f t="shared" si="28"/>
        <v>213.98999999999998</v>
      </c>
      <c r="AG73" s="93">
        <f t="shared" si="29"/>
        <v>261.52</v>
      </c>
      <c r="AH73" s="95" t="str">
        <f t="shared" si="30"/>
        <v>213.99 261.52</v>
      </c>
      <c r="AI73" s="93">
        <v>10</v>
      </c>
      <c r="AJ73" s="98">
        <f t="shared" si="31"/>
        <v>69.150000000000006</v>
      </c>
      <c r="AK73" s="98">
        <f t="shared" si="32"/>
        <v>84.51</v>
      </c>
      <c r="AL73" s="95" t="str">
        <f t="shared" si="33"/>
        <v>69.15 84.51</v>
      </c>
      <c r="AM73" s="95">
        <v>130</v>
      </c>
      <c r="AN73" s="95">
        <f t="shared" si="34"/>
        <v>440</v>
      </c>
      <c r="AO73" s="102">
        <v>2371</v>
      </c>
      <c r="AP73" s="102">
        <v>260.3</v>
      </c>
      <c r="AQ73" s="102">
        <v>84.5</v>
      </c>
      <c r="AR73" s="93">
        <v>34</v>
      </c>
      <c r="AS73" s="103">
        <f t="shared" si="35"/>
        <v>0.95707585954009289</v>
      </c>
      <c r="AT73" s="104">
        <f t="shared" si="22"/>
        <v>2269.2268629695604</v>
      </c>
      <c r="AU73" s="98">
        <f t="shared" si="23"/>
        <v>196.15569300000001</v>
      </c>
      <c r="AV73" s="98">
        <f t="shared" si="24"/>
        <v>63.820300000000003</v>
      </c>
      <c r="AW73" s="302"/>
      <c r="AX73" s="302"/>
      <c r="AY73" s="302"/>
      <c r="AZ73" s="302"/>
      <c r="BA73" s="302"/>
      <c r="BB73" s="302"/>
      <c r="BC73" s="302"/>
      <c r="BD73" s="302"/>
      <c r="BE73" s="302"/>
      <c r="BF73" s="302"/>
      <c r="BG73" s="302"/>
      <c r="BH73" s="302"/>
      <c r="BI73" s="302"/>
      <c r="BJ73" s="302"/>
      <c r="BK73" s="327"/>
      <c r="BL73" s="302"/>
      <c r="BM73" s="302"/>
      <c r="BN73" s="302"/>
      <c r="BO73" s="302"/>
      <c r="BP73" s="302"/>
      <c r="BQ73" s="302"/>
      <c r="BR73" s="302"/>
      <c r="BS73" s="302"/>
      <c r="BT73" s="302"/>
      <c r="BU73" s="302"/>
    </row>
    <row r="74" spans="1:73" s="99" customFormat="1" ht="60" customHeight="1" x14ac:dyDescent="0.3">
      <c r="A74" s="93">
        <v>71</v>
      </c>
      <c r="B74" s="100">
        <v>113010</v>
      </c>
      <c r="C74" s="101" t="s">
        <v>84</v>
      </c>
      <c r="D74" s="101" t="s">
        <v>81</v>
      </c>
      <c r="E74" s="95">
        <v>40000</v>
      </c>
      <c r="F74" s="93">
        <v>0.56000000000000005</v>
      </c>
      <c r="G74" s="96">
        <v>0.38100000000000001</v>
      </c>
      <c r="H74" s="96">
        <v>0.28999999999999998</v>
      </c>
      <c r="I74" s="96">
        <v>0.24299999999999999</v>
      </c>
      <c r="J74" s="96">
        <v>0.17399999999999999</v>
      </c>
      <c r="K74" s="96">
        <v>9.7000000000000003E-2</v>
      </c>
      <c r="L74" s="96">
        <v>7.2999999999999995E-2</v>
      </c>
      <c r="M74" s="96">
        <v>4.3000000000000003E-2</v>
      </c>
      <c r="N74" s="96" t="str">
        <f t="shared" si="25"/>
        <v>0.381,0.29,0.243,0.174,0.097,0.073,0.043</v>
      </c>
      <c r="O74" s="96" t="s">
        <v>59</v>
      </c>
      <c r="P74" s="96"/>
      <c r="Q74" s="94">
        <f t="shared" si="26"/>
        <v>113010</v>
      </c>
      <c r="R74" s="95">
        <f t="shared" si="36"/>
        <v>10</v>
      </c>
      <c r="S74" s="96">
        <f t="shared" si="27"/>
        <v>0.13800000000000001</v>
      </c>
      <c r="T74" s="95"/>
      <c r="U74" s="95"/>
      <c r="V74" s="95"/>
      <c r="W74" s="97"/>
      <c r="X74" s="97"/>
      <c r="Y74" s="96"/>
      <c r="Z74" s="97"/>
      <c r="AA74" s="96"/>
      <c r="AB74" s="102">
        <v>0.35</v>
      </c>
      <c r="AC74" s="102">
        <v>0.35</v>
      </c>
      <c r="AD74" s="102">
        <v>0.35</v>
      </c>
      <c r="AE74" s="93" t="s">
        <v>60</v>
      </c>
      <c r="AF74" s="93">
        <f t="shared" si="28"/>
        <v>213.98999999999998</v>
      </c>
      <c r="AG74" s="93">
        <f t="shared" si="29"/>
        <v>261.52</v>
      </c>
      <c r="AH74" s="95" t="str">
        <f t="shared" si="30"/>
        <v>213.99 261.52</v>
      </c>
      <c r="AI74" s="93">
        <v>10</v>
      </c>
      <c r="AJ74" s="98">
        <f t="shared" si="31"/>
        <v>69.150000000000006</v>
      </c>
      <c r="AK74" s="98">
        <f t="shared" si="32"/>
        <v>84.51</v>
      </c>
      <c r="AL74" s="95" t="str">
        <f t="shared" si="33"/>
        <v>69.15 84.51</v>
      </c>
      <c r="AM74" s="95">
        <v>130</v>
      </c>
      <c r="AN74" s="95">
        <f t="shared" si="34"/>
        <v>440</v>
      </c>
      <c r="AO74" s="102">
        <v>2364.5</v>
      </c>
      <c r="AP74" s="102">
        <v>261.2</v>
      </c>
      <c r="AQ74" s="102">
        <v>84.5</v>
      </c>
      <c r="AR74" s="93">
        <v>36</v>
      </c>
      <c r="AS74" s="103">
        <f t="shared" si="35"/>
        <v>1.045572016878074</v>
      </c>
      <c r="AT74" s="104">
        <f t="shared" si="22"/>
        <v>2472.2550339082059</v>
      </c>
      <c r="AU74" s="98">
        <f t="shared" si="23"/>
        <v>196.87744799999999</v>
      </c>
      <c r="AV74" s="98">
        <f t="shared" si="24"/>
        <v>63.820300000000003</v>
      </c>
      <c r="AW74" s="302"/>
      <c r="AX74" s="302"/>
      <c r="AY74" s="302"/>
      <c r="AZ74" s="302"/>
      <c r="BA74" s="302"/>
      <c r="BB74" s="302"/>
      <c r="BC74" s="302"/>
      <c r="BD74" s="302"/>
      <c r="BE74" s="302"/>
      <c r="BF74" s="302"/>
      <c r="BG74" s="302"/>
      <c r="BH74" s="302"/>
      <c r="BI74" s="302"/>
      <c r="BJ74" s="302"/>
      <c r="BK74" s="327"/>
      <c r="BL74" s="302"/>
      <c r="BM74" s="302"/>
      <c r="BN74" s="302"/>
      <c r="BO74" s="302"/>
      <c r="BP74" s="302"/>
      <c r="BQ74" s="302"/>
      <c r="BR74" s="302"/>
      <c r="BS74" s="302"/>
      <c r="BT74" s="302"/>
      <c r="BU74" s="302"/>
    </row>
    <row r="75" spans="1:73" s="99" customFormat="1" ht="60" customHeight="1" x14ac:dyDescent="0.3">
      <c r="A75" s="93">
        <v>72</v>
      </c>
      <c r="B75" s="100">
        <v>113250</v>
      </c>
      <c r="C75" s="101" t="s">
        <v>84</v>
      </c>
      <c r="D75" s="101" t="s">
        <v>83</v>
      </c>
      <c r="E75" s="95">
        <v>40000</v>
      </c>
      <c r="F75" s="93">
        <v>0.56000000000000005</v>
      </c>
      <c r="G75" s="96">
        <v>0.63700000000000001</v>
      </c>
      <c r="H75" s="96">
        <v>0.49299999999999999</v>
      </c>
      <c r="I75" s="96">
        <v>0.374</v>
      </c>
      <c r="J75" s="96">
        <v>0.26100000000000001</v>
      </c>
      <c r="K75" s="96">
        <v>0.124</v>
      </c>
      <c r="L75" s="96">
        <v>8.2000000000000003E-2</v>
      </c>
      <c r="M75" s="96">
        <v>4.4999999999999998E-2</v>
      </c>
      <c r="N75" s="96" t="str">
        <f t="shared" si="25"/>
        <v>0.637,0.493,0.374,0.261,0.124,0.082,0.045</v>
      </c>
      <c r="O75" s="96" t="s">
        <v>59</v>
      </c>
      <c r="P75" s="96"/>
      <c r="Q75" s="94">
        <f t="shared" si="26"/>
        <v>113250</v>
      </c>
      <c r="R75" s="95">
        <f t="shared" si="36"/>
        <v>240</v>
      </c>
      <c r="S75" s="96">
        <f t="shared" si="27"/>
        <v>0.26300000000000001</v>
      </c>
      <c r="T75" s="95"/>
      <c r="U75" s="95"/>
      <c r="V75" s="95"/>
      <c r="W75" s="97"/>
      <c r="X75" s="97"/>
      <c r="Y75" s="96"/>
      <c r="Z75" s="97"/>
      <c r="AA75" s="96"/>
      <c r="AB75" s="102">
        <v>0.35</v>
      </c>
      <c r="AC75" s="102">
        <v>0.35</v>
      </c>
      <c r="AD75" s="102">
        <v>0.35</v>
      </c>
      <c r="AE75" s="93" t="s">
        <v>60</v>
      </c>
      <c r="AF75" s="93">
        <f t="shared" si="28"/>
        <v>213.98999999999998</v>
      </c>
      <c r="AG75" s="93">
        <f t="shared" si="29"/>
        <v>261.52</v>
      </c>
      <c r="AH75" s="95" t="str">
        <f t="shared" si="30"/>
        <v>213.99 261.52</v>
      </c>
      <c r="AI75" s="93">
        <v>10</v>
      </c>
      <c r="AJ75" s="98">
        <f t="shared" si="31"/>
        <v>69.150000000000006</v>
      </c>
      <c r="AK75" s="98">
        <f t="shared" si="32"/>
        <v>84.51</v>
      </c>
      <c r="AL75" s="95" t="str">
        <f t="shared" si="33"/>
        <v>69.15 84.51</v>
      </c>
      <c r="AM75" s="95">
        <v>130</v>
      </c>
      <c r="AN75" s="95">
        <f t="shared" si="34"/>
        <v>440</v>
      </c>
      <c r="AO75" s="102">
        <v>1938.7</v>
      </c>
      <c r="AP75" s="102">
        <v>214.5</v>
      </c>
      <c r="AQ75" s="102">
        <v>84.5</v>
      </c>
      <c r="AR75" s="93">
        <v>34</v>
      </c>
      <c r="AS75" s="103">
        <f t="shared" si="35"/>
        <v>0.95707585954009289</v>
      </c>
      <c r="AT75" s="104">
        <f t="shared" si="22"/>
        <v>1855.4829688903781</v>
      </c>
      <c r="AU75" s="98">
        <f t="shared" si="23"/>
        <v>158.78472500000001</v>
      </c>
      <c r="AV75" s="98">
        <f t="shared" si="24"/>
        <v>63.820300000000003</v>
      </c>
      <c r="AW75" s="302"/>
      <c r="AX75" s="302"/>
      <c r="AY75" s="302"/>
      <c r="AZ75" s="302"/>
      <c r="BA75" s="302"/>
      <c r="BB75" s="302"/>
      <c r="BC75" s="302"/>
      <c r="BD75" s="302"/>
      <c r="BE75" s="302"/>
      <c r="BF75" s="302"/>
      <c r="BG75" s="302"/>
      <c r="BH75" s="302"/>
      <c r="BI75" s="302"/>
      <c r="BJ75" s="302"/>
      <c r="BK75" s="327"/>
      <c r="BL75" s="302"/>
      <c r="BM75" s="302"/>
      <c r="BN75" s="302"/>
      <c r="BO75" s="302"/>
      <c r="BP75" s="302"/>
      <c r="BQ75" s="302"/>
      <c r="BR75" s="302"/>
      <c r="BS75" s="302"/>
      <c r="BT75" s="302"/>
      <c r="BU75" s="302"/>
    </row>
    <row r="76" spans="1:73" s="99" customFormat="1" ht="60" customHeight="1" x14ac:dyDescent="0.3">
      <c r="A76" s="93">
        <v>73</v>
      </c>
      <c r="B76" s="100">
        <v>113500</v>
      </c>
      <c r="C76" s="101" t="s">
        <v>84</v>
      </c>
      <c r="D76" s="101" t="s">
        <v>83</v>
      </c>
      <c r="E76" s="95">
        <v>40000</v>
      </c>
      <c r="F76" s="93">
        <v>0.56000000000000005</v>
      </c>
      <c r="G76" s="96">
        <v>0.67200000000000004</v>
      </c>
      <c r="H76" s="96">
        <v>0.52800000000000002</v>
      </c>
      <c r="I76" s="96">
        <v>0.44</v>
      </c>
      <c r="J76" s="96">
        <v>0.255</v>
      </c>
      <c r="K76" s="96">
        <v>0.114</v>
      </c>
      <c r="L76" s="96">
        <v>8.2000000000000003E-2</v>
      </c>
      <c r="M76" s="96">
        <v>5.9000000000000004E-2</v>
      </c>
      <c r="N76" s="96" t="str">
        <f t="shared" si="25"/>
        <v>0.672,0.528,0.44,0.255,0.114,0.082,0.059</v>
      </c>
      <c r="O76" s="96" t="s">
        <v>59</v>
      </c>
      <c r="P76" s="96"/>
      <c r="Q76" s="94">
        <f t="shared" si="26"/>
        <v>113500</v>
      </c>
      <c r="R76" s="95">
        <f t="shared" si="36"/>
        <v>250</v>
      </c>
      <c r="S76" s="96">
        <f t="shared" si="27"/>
        <v>0.23200000000000004</v>
      </c>
      <c r="T76" s="95"/>
      <c r="U76" s="95"/>
      <c r="V76" s="95"/>
      <c r="W76" s="97"/>
      <c r="X76" s="97"/>
      <c r="Y76" s="96"/>
      <c r="Z76" s="97"/>
      <c r="AA76" s="96"/>
      <c r="AB76" s="102">
        <v>0.35</v>
      </c>
      <c r="AC76" s="102">
        <v>0.35</v>
      </c>
      <c r="AD76" s="102">
        <v>0.35</v>
      </c>
      <c r="AE76" s="93" t="s">
        <v>60</v>
      </c>
      <c r="AF76" s="93">
        <f t="shared" si="28"/>
        <v>213.98999999999998</v>
      </c>
      <c r="AG76" s="93">
        <f t="shared" si="29"/>
        <v>261.52</v>
      </c>
      <c r="AH76" s="95" t="str">
        <f t="shared" si="30"/>
        <v>213.99 261.52</v>
      </c>
      <c r="AI76" s="93">
        <v>10</v>
      </c>
      <c r="AJ76" s="98">
        <f t="shared" si="31"/>
        <v>69.150000000000006</v>
      </c>
      <c r="AK76" s="98">
        <f t="shared" si="32"/>
        <v>84.51</v>
      </c>
      <c r="AL76" s="95" t="str">
        <f t="shared" si="33"/>
        <v>69.15 84.51</v>
      </c>
      <c r="AM76" s="95">
        <v>130</v>
      </c>
      <c r="AN76" s="95">
        <f t="shared" si="34"/>
        <v>440</v>
      </c>
      <c r="AO76" s="102">
        <v>1327.4</v>
      </c>
      <c r="AP76" s="102">
        <v>216.2</v>
      </c>
      <c r="AQ76" s="102">
        <v>84.5</v>
      </c>
      <c r="AR76" s="93">
        <v>34</v>
      </c>
      <c r="AS76" s="103">
        <f t="shared" si="35"/>
        <v>0.95707585954009289</v>
      </c>
      <c r="AT76" s="104">
        <f t="shared" si="22"/>
        <v>1270.4224959535193</v>
      </c>
      <c r="AU76" s="98">
        <f t="shared" si="23"/>
        <v>160.19434799999999</v>
      </c>
      <c r="AV76" s="98">
        <f t="shared" si="24"/>
        <v>63.820300000000003</v>
      </c>
      <c r="AW76" s="302"/>
      <c r="AX76" s="302"/>
      <c r="AY76" s="302"/>
      <c r="AZ76" s="302"/>
      <c r="BA76" s="302"/>
      <c r="BB76" s="302"/>
      <c r="BC76" s="302"/>
      <c r="BD76" s="302"/>
      <c r="BE76" s="302"/>
      <c r="BF76" s="302"/>
      <c r="BG76" s="302"/>
      <c r="BH76" s="302"/>
      <c r="BI76" s="302"/>
      <c r="BJ76" s="302"/>
      <c r="BK76" s="327"/>
      <c r="BL76" s="302"/>
      <c r="BM76" s="302"/>
      <c r="BN76" s="302"/>
      <c r="BO76" s="302"/>
      <c r="BP76" s="302"/>
      <c r="BQ76" s="302"/>
      <c r="BR76" s="302"/>
      <c r="BS76" s="302"/>
      <c r="BT76" s="302"/>
      <c r="BU76" s="302"/>
    </row>
    <row r="77" spans="1:73" s="99" customFormat="1" ht="60" customHeight="1" x14ac:dyDescent="0.3">
      <c r="A77" s="93">
        <v>74</v>
      </c>
      <c r="B77" s="100">
        <v>113511</v>
      </c>
      <c r="C77" s="101" t="s">
        <v>84</v>
      </c>
      <c r="D77" s="101" t="s">
        <v>81</v>
      </c>
      <c r="E77" s="95">
        <v>40000</v>
      </c>
      <c r="F77" s="93">
        <v>0.56000000000000005</v>
      </c>
      <c r="G77" s="96">
        <v>0.47199999999999998</v>
      </c>
      <c r="H77" s="96">
        <v>0.36799999999999999</v>
      </c>
      <c r="I77" s="96">
        <v>0.30499999999999999</v>
      </c>
      <c r="J77" s="96">
        <v>0.214</v>
      </c>
      <c r="K77" s="96">
        <v>0.108</v>
      </c>
      <c r="L77" s="96">
        <v>7.8E-2</v>
      </c>
      <c r="M77" s="96">
        <v>5.2999999999999999E-2</v>
      </c>
      <c r="N77" s="96" t="str">
        <f t="shared" si="25"/>
        <v>0.472,0.368,0.305,0.214,0.108,0.078,0.053</v>
      </c>
      <c r="O77" s="96" t="s">
        <v>59</v>
      </c>
      <c r="P77" s="96"/>
      <c r="Q77" s="94">
        <f t="shared" si="26"/>
        <v>113511</v>
      </c>
      <c r="R77" s="95">
        <f t="shared" si="36"/>
        <v>11</v>
      </c>
      <c r="S77" s="96">
        <f t="shared" si="27"/>
        <v>0.16699999999999998</v>
      </c>
      <c r="T77" s="95"/>
      <c r="U77" s="95"/>
      <c r="V77" s="95"/>
      <c r="W77" s="97"/>
      <c r="X77" s="97"/>
      <c r="Y77" s="96"/>
      <c r="Z77" s="97"/>
      <c r="AA77" s="96"/>
      <c r="AB77" s="102">
        <v>0.35</v>
      </c>
      <c r="AC77" s="102">
        <v>0.35</v>
      </c>
      <c r="AD77" s="102">
        <v>0.35</v>
      </c>
      <c r="AE77" s="93" t="s">
        <v>60</v>
      </c>
      <c r="AF77" s="93">
        <f t="shared" si="28"/>
        <v>213.98999999999998</v>
      </c>
      <c r="AG77" s="93">
        <f t="shared" si="29"/>
        <v>261.52</v>
      </c>
      <c r="AH77" s="95" t="str">
        <f t="shared" si="30"/>
        <v>213.99 261.52</v>
      </c>
      <c r="AI77" s="93">
        <v>10</v>
      </c>
      <c r="AJ77" s="98">
        <f t="shared" si="31"/>
        <v>69.150000000000006</v>
      </c>
      <c r="AK77" s="98">
        <f t="shared" si="32"/>
        <v>84.51</v>
      </c>
      <c r="AL77" s="95" t="str">
        <f t="shared" si="33"/>
        <v>69.15 84.51</v>
      </c>
      <c r="AM77" s="95">
        <v>130</v>
      </c>
      <c r="AN77" s="95">
        <f t="shared" si="34"/>
        <v>440</v>
      </c>
      <c r="AO77" s="102">
        <v>2327.4</v>
      </c>
      <c r="AP77" s="102">
        <v>261.39999999999998</v>
      </c>
      <c r="AQ77" s="102">
        <v>84.5</v>
      </c>
      <c r="AR77" s="93">
        <v>36</v>
      </c>
      <c r="AS77" s="103">
        <f t="shared" si="35"/>
        <v>1.045572016878074</v>
      </c>
      <c r="AT77" s="104">
        <f t="shared" si="22"/>
        <v>2433.4643120820297</v>
      </c>
      <c r="AU77" s="98">
        <f t="shared" si="23"/>
        <v>197.03777199999999</v>
      </c>
      <c r="AV77" s="98">
        <f t="shared" si="24"/>
        <v>63.820300000000003</v>
      </c>
      <c r="AW77" s="302"/>
      <c r="AX77" s="302"/>
      <c r="AY77" s="302"/>
      <c r="AZ77" s="302"/>
      <c r="BA77" s="302"/>
      <c r="BB77" s="302"/>
      <c r="BC77" s="302"/>
      <c r="BD77" s="302"/>
      <c r="BE77" s="302"/>
      <c r="BF77" s="302"/>
      <c r="BG77" s="302"/>
      <c r="BH77" s="302"/>
      <c r="BI77" s="302"/>
      <c r="BJ77" s="302"/>
      <c r="BK77" s="327"/>
      <c r="BL77" s="302"/>
      <c r="BM77" s="302"/>
      <c r="BN77" s="302"/>
      <c r="BO77" s="302"/>
      <c r="BP77" s="302"/>
      <c r="BQ77" s="302"/>
      <c r="BR77" s="302"/>
      <c r="BS77" s="302"/>
      <c r="BT77" s="302"/>
      <c r="BU77" s="302"/>
    </row>
    <row r="78" spans="1:73" s="99" customFormat="1" ht="60" customHeight="1" x14ac:dyDescent="0.3">
      <c r="A78" s="93">
        <v>75</v>
      </c>
      <c r="B78" s="100">
        <v>113750</v>
      </c>
      <c r="C78" s="101" t="s">
        <v>84</v>
      </c>
      <c r="D78" s="101" t="s">
        <v>83</v>
      </c>
      <c r="E78" s="95">
        <v>40000</v>
      </c>
      <c r="F78" s="93">
        <v>0.56000000000000005</v>
      </c>
      <c r="G78" s="96">
        <v>0.59899999999999998</v>
      </c>
      <c r="H78" s="96">
        <v>0.45700000000000002</v>
      </c>
      <c r="I78" s="96">
        <v>0.374</v>
      </c>
      <c r="J78" s="96">
        <v>0.26600000000000001</v>
      </c>
      <c r="K78" s="96">
        <v>0.13500000000000001</v>
      </c>
      <c r="L78" s="96">
        <v>0.104</v>
      </c>
      <c r="M78" s="96">
        <v>2.7E-2</v>
      </c>
      <c r="N78" s="96" t="str">
        <f t="shared" si="25"/>
        <v>0.599,0.457,0.374,0.266,0.135,0.104,0.027</v>
      </c>
      <c r="O78" s="96" t="s">
        <v>59</v>
      </c>
      <c r="P78" s="96"/>
      <c r="Q78" s="94">
        <f t="shared" si="26"/>
        <v>113750</v>
      </c>
      <c r="R78" s="95">
        <f t="shared" si="36"/>
        <v>239</v>
      </c>
      <c r="S78" s="96">
        <f t="shared" si="27"/>
        <v>0.22499999999999998</v>
      </c>
      <c r="T78" s="95"/>
      <c r="U78" s="95"/>
      <c r="V78" s="95"/>
      <c r="W78" s="97"/>
      <c r="X78" s="97"/>
      <c r="Y78" s="96"/>
      <c r="Z78" s="97"/>
      <c r="AA78" s="96"/>
      <c r="AB78" s="102">
        <v>0.35</v>
      </c>
      <c r="AC78" s="102">
        <v>0.35</v>
      </c>
      <c r="AD78" s="102">
        <v>0.35</v>
      </c>
      <c r="AE78" s="93" t="s">
        <v>60</v>
      </c>
      <c r="AF78" s="93">
        <f t="shared" si="28"/>
        <v>213.98999999999998</v>
      </c>
      <c r="AG78" s="93">
        <f t="shared" si="29"/>
        <v>261.52</v>
      </c>
      <c r="AH78" s="95" t="str">
        <f t="shared" si="30"/>
        <v>213.99 261.52</v>
      </c>
      <c r="AI78" s="93">
        <v>10</v>
      </c>
      <c r="AJ78" s="98">
        <f t="shared" si="31"/>
        <v>69.150000000000006</v>
      </c>
      <c r="AK78" s="98">
        <f t="shared" si="32"/>
        <v>84.51</v>
      </c>
      <c r="AL78" s="95" t="str">
        <f t="shared" si="33"/>
        <v>69.15 84.51</v>
      </c>
      <c r="AM78" s="95">
        <v>130</v>
      </c>
      <c r="AN78" s="95">
        <f t="shared" si="34"/>
        <v>440</v>
      </c>
      <c r="AO78" s="102">
        <v>2356.5</v>
      </c>
      <c r="AP78" s="102">
        <v>214.7</v>
      </c>
      <c r="AQ78" s="102">
        <v>84.5</v>
      </c>
      <c r="AR78" s="93">
        <v>34</v>
      </c>
      <c r="AS78" s="103">
        <f t="shared" si="35"/>
        <v>0.95707585954009289</v>
      </c>
      <c r="AT78" s="104">
        <f t="shared" si="22"/>
        <v>2255.3492630062287</v>
      </c>
      <c r="AU78" s="98">
        <f t="shared" si="23"/>
        <v>158.95065299999999</v>
      </c>
      <c r="AV78" s="98">
        <f t="shared" si="24"/>
        <v>63.820300000000003</v>
      </c>
      <c r="AW78" s="302"/>
      <c r="AX78" s="302"/>
      <c r="AY78" s="302"/>
      <c r="AZ78" s="302"/>
      <c r="BA78" s="302"/>
      <c r="BB78" s="302"/>
      <c r="BC78" s="302"/>
      <c r="BD78" s="302"/>
      <c r="BE78" s="302"/>
      <c r="BF78" s="302"/>
      <c r="BG78" s="302"/>
      <c r="BH78" s="302"/>
      <c r="BI78" s="302"/>
      <c r="BJ78" s="302"/>
      <c r="BK78" s="327"/>
      <c r="BL78" s="302"/>
      <c r="BM78" s="302"/>
      <c r="BN78" s="302"/>
      <c r="BO78" s="302"/>
      <c r="BP78" s="302"/>
      <c r="BQ78" s="302"/>
      <c r="BR78" s="302"/>
      <c r="BS78" s="302"/>
      <c r="BT78" s="302"/>
      <c r="BU78" s="302"/>
    </row>
    <row r="79" spans="1:73" s="99" customFormat="1" ht="60" customHeight="1" x14ac:dyDescent="0.3">
      <c r="A79" s="93">
        <v>76</v>
      </c>
      <c r="B79" s="100">
        <v>114000</v>
      </c>
      <c r="C79" s="101" t="s">
        <v>84</v>
      </c>
      <c r="D79" s="101" t="s">
        <v>81</v>
      </c>
      <c r="E79" s="95">
        <v>40000</v>
      </c>
      <c r="F79" s="93">
        <v>0.56000000000000005</v>
      </c>
      <c r="G79" s="96">
        <v>0.57599999999999996</v>
      </c>
      <c r="H79" s="96">
        <v>0.441</v>
      </c>
      <c r="I79" s="96">
        <v>0.35899999999999999</v>
      </c>
      <c r="J79" s="96">
        <v>0.25</v>
      </c>
      <c r="K79" s="96">
        <v>0.13500000000000001</v>
      </c>
      <c r="L79" s="96">
        <v>0.1</v>
      </c>
      <c r="M79" s="96">
        <v>6.6000000000000003E-2</v>
      </c>
      <c r="N79" s="96" t="str">
        <f t="shared" si="25"/>
        <v>0.576,0.441,0.359,0.25,0.135,0.1,0.066</v>
      </c>
      <c r="O79" s="96" t="s">
        <v>59</v>
      </c>
      <c r="P79" s="96"/>
      <c r="Q79" s="94">
        <f t="shared" si="26"/>
        <v>114000</v>
      </c>
      <c r="R79" s="95">
        <f t="shared" si="36"/>
        <v>250</v>
      </c>
      <c r="S79" s="96">
        <f t="shared" si="27"/>
        <v>0.21699999999999997</v>
      </c>
      <c r="T79" s="95"/>
      <c r="U79" s="95"/>
      <c r="V79" s="95"/>
      <c r="W79" s="97"/>
      <c r="X79" s="97"/>
      <c r="Y79" s="96"/>
      <c r="Z79" s="97"/>
      <c r="AA79" s="96"/>
      <c r="AB79" s="102">
        <v>0.35</v>
      </c>
      <c r="AC79" s="102">
        <v>0.35</v>
      </c>
      <c r="AD79" s="102">
        <v>0.35</v>
      </c>
      <c r="AE79" s="93" t="s">
        <v>60</v>
      </c>
      <c r="AF79" s="93">
        <f t="shared" si="28"/>
        <v>213.98999999999998</v>
      </c>
      <c r="AG79" s="93">
        <f t="shared" si="29"/>
        <v>261.52</v>
      </c>
      <c r="AH79" s="95" t="str">
        <f t="shared" si="30"/>
        <v>213.99 261.52</v>
      </c>
      <c r="AI79" s="93">
        <v>10</v>
      </c>
      <c r="AJ79" s="98">
        <f t="shared" si="31"/>
        <v>69.150000000000006</v>
      </c>
      <c r="AK79" s="98">
        <f t="shared" si="32"/>
        <v>84.51</v>
      </c>
      <c r="AL79" s="95" t="str">
        <f t="shared" si="33"/>
        <v>69.15 84.51</v>
      </c>
      <c r="AM79" s="95">
        <v>130</v>
      </c>
      <c r="AN79" s="95">
        <f t="shared" si="34"/>
        <v>440</v>
      </c>
      <c r="AO79" s="102">
        <v>2356.25</v>
      </c>
      <c r="AP79" s="102">
        <v>215.6</v>
      </c>
      <c r="AQ79" s="102">
        <v>84.5</v>
      </c>
      <c r="AR79" s="93">
        <v>36</v>
      </c>
      <c r="AS79" s="103">
        <f t="shared" si="35"/>
        <v>1.045572016878074</v>
      </c>
      <c r="AT79" s="104">
        <f t="shared" si="22"/>
        <v>2463.6290647689621</v>
      </c>
      <c r="AU79" s="98">
        <f t="shared" si="23"/>
        <v>159.69703200000001</v>
      </c>
      <c r="AV79" s="98">
        <f t="shared" si="24"/>
        <v>63.820300000000003</v>
      </c>
      <c r="AW79" s="302"/>
      <c r="AX79" s="302"/>
      <c r="AY79" s="302"/>
      <c r="AZ79" s="302"/>
      <c r="BA79" s="302"/>
      <c r="BB79" s="302"/>
      <c r="BC79" s="302"/>
      <c r="BD79" s="302"/>
      <c r="BE79" s="302"/>
      <c r="BF79" s="302"/>
      <c r="BG79" s="302"/>
      <c r="BH79" s="302"/>
      <c r="BI79" s="302"/>
      <c r="BJ79" s="302"/>
      <c r="BK79" s="327"/>
      <c r="BL79" s="302"/>
      <c r="BM79" s="302"/>
      <c r="BN79" s="302"/>
      <c r="BO79" s="302"/>
      <c r="BP79" s="302"/>
      <c r="BQ79" s="302"/>
      <c r="BR79" s="302"/>
      <c r="BS79" s="302"/>
      <c r="BT79" s="302"/>
      <c r="BU79" s="302"/>
    </row>
    <row r="80" spans="1:73" s="99" customFormat="1" ht="60" customHeight="1" x14ac:dyDescent="0.3">
      <c r="A80" s="93">
        <v>77</v>
      </c>
      <c r="B80" s="100">
        <v>114000</v>
      </c>
      <c r="C80" s="101" t="s">
        <v>84</v>
      </c>
      <c r="D80" s="101" t="s">
        <v>83</v>
      </c>
      <c r="E80" s="95">
        <v>40000</v>
      </c>
      <c r="F80" s="93">
        <v>0.56000000000000005</v>
      </c>
      <c r="G80" s="96">
        <v>0.56300000000000006</v>
      </c>
      <c r="H80" s="96">
        <v>0.42599999999999999</v>
      </c>
      <c r="I80" s="96">
        <v>0.34499999999999997</v>
      </c>
      <c r="J80" s="96">
        <v>0.23899999999999999</v>
      </c>
      <c r="K80" s="96">
        <v>0.11600000000000001</v>
      </c>
      <c r="L80" s="96">
        <v>8.6999999999999994E-2</v>
      </c>
      <c r="M80" s="96">
        <v>6.2E-2</v>
      </c>
      <c r="N80" s="96" t="str">
        <f t="shared" si="25"/>
        <v>0.563,0.426,0.345,0.239,0.116,0.087,0.062</v>
      </c>
      <c r="O80" s="96" t="s">
        <v>59</v>
      </c>
      <c r="P80" s="96"/>
      <c r="Q80" s="94">
        <f t="shared" si="26"/>
        <v>114000</v>
      </c>
      <c r="R80" s="95">
        <f t="shared" si="36"/>
        <v>0</v>
      </c>
      <c r="S80" s="96">
        <f t="shared" si="27"/>
        <v>0.21800000000000008</v>
      </c>
      <c r="T80" s="95"/>
      <c r="U80" s="95"/>
      <c r="V80" s="95"/>
      <c r="W80" s="97"/>
      <c r="X80" s="97"/>
      <c r="Y80" s="96"/>
      <c r="Z80" s="97"/>
      <c r="AA80" s="96"/>
      <c r="AB80" s="102">
        <v>0.35</v>
      </c>
      <c r="AC80" s="102">
        <v>0.35</v>
      </c>
      <c r="AD80" s="102">
        <v>0.35</v>
      </c>
      <c r="AE80" s="93" t="s">
        <v>60</v>
      </c>
      <c r="AF80" s="93">
        <f t="shared" si="28"/>
        <v>213.98999999999998</v>
      </c>
      <c r="AG80" s="93">
        <f t="shared" si="29"/>
        <v>261.52</v>
      </c>
      <c r="AH80" s="95" t="str">
        <f t="shared" si="30"/>
        <v>213.99 261.52</v>
      </c>
      <c r="AI80" s="93">
        <v>10</v>
      </c>
      <c r="AJ80" s="98">
        <f t="shared" si="31"/>
        <v>69.150000000000006</v>
      </c>
      <c r="AK80" s="98">
        <f t="shared" si="32"/>
        <v>84.51</v>
      </c>
      <c r="AL80" s="95" t="str">
        <f t="shared" si="33"/>
        <v>69.15 84.51</v>
      </c>
      <c r="AM80" s="95">
        <v>130</v>
      </c>
      <c r="AN80" s="95">
        <f t="shared" si="34"/>
        <v>440</v>
      </c>
      <c r="AO80" s="102">
        <v>1909.7</v>
      </c>
      <c r="AP80" s="102">
        <v>261.5</v>
      </c>
      <c r="AQ80" s="102">
        <v>84.5</v>
      </c>
      <c r="AR80" s="93">
        <v>34</v>
      </c>
      <c r="AS80" s="103">
        <f t="shared" si="35"/>
        <v>0.95707585954009289</v>
      </c>
      <c r="AT80" s="104">
        <f t="shared" si="22"/>
        <v>1827.7277689637153</v>
      </c>
      <c r="AU80" s="98">
        <f t="shared" si="23"/>
        <v>197.11792499999999</v>
      </c>
      <c r="AV80" s="98">
        <f t="shared" si="24"/>
        <v>63.820300000000003</v>
      </c>
      <c r="AW80" s="303"/>
      <c r="AX80" s="303"/>
      <c r="AY80" s="303"/>
      <c r="AZ80" s="303"/>
      <c r="BA80" s="303"/>
      <c r="BB80" s="303"/>
      <c r="BC80" s="303"/>
      <c r="BD80" s="303"/>
      <c r="BE80" s="303"/>
      <c r="BF80" s="303"/>
      <c r="BG80" s="303"/>
      <c r="BH80" s="303"/>
      <c r="BI80" s="303"/>
      <c r="BJ80" s="303"/>
      <c r="BK80" s="328"/>
      <c r="BL80" s="303"/>
      <c r="BM80" s="303"/>
      <c r="BN80" s="303"/>
      <c r="BO80" s="303"/>
      <c r="BP80" s="303"/>
      <c r="BQ80" s="303"/>
      <c r="BR80" s="303"/>
      <c r="BS80" s="303"/>
      <c r="BT80" s="303"/>
      <c r="BU80" s="303"/>
    </row>
    <row r="81" spans="1:73" s="99" customFormat="1" ht="60" customHeight="1" x14ac:dyDescent="0.3">
      <c r="A81" s="93"/>
      <c r="B81" s="100"/>
      <c r="C81" s="101"/>
      <c r="D81" s="101"/>
      <c r="E81" s="95"/>
      <c r="F81" s="93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4"/>
      <c r="R81" s="95"/>
      <c r="S81" s="96"/>
      <c r="T81" s="95"/>
      <c r="U81" s="95"/>
      <c r="V81" s="95"/>
      <c r="W81" s="97"/>
      <c r="X81" s="97"/>
      <c r="Y81" s="96"/>
      <c r="Z81" s="97"/>
      <c r="AA81" s="96"/>
      <c r="AB81" s="102"/>
      <c r="AC81" s="102"/>
      <c r="AD81" s="102"/>
      <c r="AE81" s="93"/>
      <c r="AF81" s="93"/>
      <c r="AG81" s="93"/>
      <c r="AH81" s="95"/>
      <c r="AI81" s="93"/>
      <c r="AJ81" s="98"/>
      <c r="AK81" s="98"/>
      <c r="AL81" s="95"/>
      <c r="AM81" s="95"/>
      <c r="AN81" s="95"/>
      <c r="AO81" s="102"/>
      <c r="AP81" s="102"/>
      <c r="AQ81" s="102"/>
      <c r="AR81" s="93"/>
      <c r="AS81" s="103"/>
      <c r="AT81" s="104"/>
      <c r="AU81" s="104"/>
      <c r="AV81" s="104"/>
      <c r="AW81" s="108"/>
      <c r="AX81" s="108"/>
      <c r="AY81" s="108"/>
      <c r="AZ81" s="108"/>
      <c r="BA81" s="106"/>
      <c r="BB81" s="108"/>
      <c r="BC81" s="108"/>
      <c r="BD81" s="108"/>
      <c r="BE81" s="108"/>
      <c r="BF81" s="108"/>
      <c r="BG81" s="108"/>
      <c r="BH81" s="108"/>
      <c r="BI81" s="108"/>
      <c r="BJ81" s="108"/>
      <c r="BK81" s="109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</row>
    <row r="82" spans="1:73" s="99" customFormat="1" ht="60" customHeight="1" x14ac:dyDescent="0.3">
      <c r="A82" s="93">
        <v>79</v>
      </c>
      <c r="B82" s="100">
        <v>117854</v>
      </c>
      <c r="C82" s="101" t="s">
        <v>12</v>
      </c>
      <c r="D82" s="101" t="s">
        <v>83</v>
      </c>
      <c r="E82" s="95">
        <v>40000</v>
      </c>
      <c r="F82" s="93">
        <v>0.56000000000000005</v>
      </c>
      <c r="G82" s="96">
        <v>0.29499999999999998</v>
      </c>
      <c r="H82" s="96">
        <v>0.24099999999999999</v>
      </c>
      <c r="I82" s="96">
        <v>0.20899999999999999</v>
      </c>
      <c r="J82" s="96">
        <v>0.16300000000000001</v>
      </c>
      <c r="K82" s="96">
        <v>0.10100000000000001</v>
      </c>
      <c r="L82" s="96">
        <v>7.4999999999999997E-2</v>
      </c>
      <c r="M82" s="96">
        <v>0.05</v>
      </c>
      <c r="N82" s="96" t="str">
        <f t="shared" si="25"/>
        <v>0.295,0.241,0.209,0.163,0.101,0.075,0.05</v>
      </c>
      <c r="O82" s="96" t="s">
        <v>59</v>
      </c>
      <c r="P82" s="96"/>
      <c r="Q82" s="94">
        <f t="shared" si="26"/>
        <v>117854</v>
      </c>
      <c r="R82" s="95">
        <f t="shared" si="36"/>
        <v>117854</v>
      </c>
      <c r="S82" s="96">
        <f t="shared" si="27"/>
        <v>8.5999999999999993E-2</v>
      </c>
      <c r="T82" s="95"/>
      <c r="U82" s="95"/>
      <c r="V82" s="95"/>
      <c r="W82" s="97"/>
      <c r="X82" s="97"/>
      <c r="Y82" s="96"/>
      <c r="Z82" s="97"/>
      <c r="AA82" s="96"/>
      <c r="AB82" s="102">
        <v>0.35</v>
      </c>
      <c r="AC82" s="102">
        <v>0.35</v>
      </c>
      <c r="AD82" s="102">
        <v>0.35</v>
      </c>
      <c r="AE82" s="93" t="s">
        <v>60</v>
      </c>
      <c r="AF82" s="93">
        <f t="shared" si="28"/>
        <v>213.98999999999998</v>
      </c>
      <c r="AG82" s="93">
        <f t="shared" si="29"/>
        <v>261.52</v>
      </c>
      <c r="AH82" s="95" t="str">
        <f t="shared" si="30"/>
        <v>213.99 261.52</v>
      </c>
      <c r="AI82" s="93">
        <v>10</v>
      </c>
      <c r="AJ82" s="98">
        <f t="shared" si="31"/>
        <v>69.150000000000006</v>
      </c>
      <c r="AK82" s="98">
        <f t="shared" si="32"/>
        <v>84.51</v>
      </c>
      <c r="AL82" s="95" t="str">
        <f t="shared" si="33"/>
        <v>69.15 84.51</v>
      </c>
      <c r="AM82" s="95">
        <v>130</v>
      </c>
      <c r="AN82" s="95">
        <f t="shared" si="34"/>
        <v>440</v>
      </c>
      <c r="AO82" s="102">
        <v>2375.8000000000002</v>
      </c>
      <c r="AP82" s="102">
        <v>261.3</v>
      </c>
      <c r="AQ82" s="102">
        <v>84.5</v>
      </c>
      <c r="AR82" s="93">
        <v>32</v>
      </c>
      <c r="AS82" s="103">
        <f t="shared" si="35"/>
        <v>0.87823521219626044</v>
      </c>
      <c r="AT82" s="104">
        <f t="shared" si="22"/>
        <v>2086.5112171358755</v>
      </c>
      <c r="AU82" s="98">
        <f t="shared" ref="AU82:AU109" si="37">-0.0003*AP82^2+0.9584*AP82-32.989</f>
        <v>196.95761300000001</v>
      </c>
      <c r="AV82" s="98">
        <f t="shared" ref="AV82:AV109" si="38">0.8554*AQ82-8.461</f>
        <v>63.820300000000003</v>
      </c>
      <c r="AW82" s="399">
        <v>1749.5678004371971</v>
      </c>
      <c r="AX82" s="399">
        <v>165.55765699999995</v>
      </c>
      <c r="AY82" s="399">
        <v>63.820300000000003</v>
      </c>
      <c r="AZ82" s="399">
        <v>3.0420000000000002E-4</v>
      </c>
      <c r="BA82" s="399">
        <f>AZ82*10^6</f>
        <v>304.20000000000005</v>
      </c>
      <c r="BB82" s="399">
        <f>(1/($BJ$82*10^6/(0.711*10^-4*(1/AW82)^0.854))^(1/3.89))*10^6</f>
        <v>234.2823223621819</v>
      </c>
      <c r="BC82" s="399" t="str">
        <f>IF(BA82&lt;BB82,"Safe","Unsafe")</f>
        <v>Unsafe</v>
      </c>
      <c r="BD82" s="399">
        <v>4.1590000000000003E-4</v>
      </c>
      <c r="BE82" s="399">
        <f>BD82*10^6</f>
        <v>415.90000000000003</v>
      </c>
      <c r="BF82" s="399">
        <f>(1/((($BJ$4*10^6/(1.41*10^-8)))^(1/4.5337)))*10^6</f>
        <v>477.89729000779016</v>
      </c>
      <c r="BG82" s="399" t="str">
        <f>IF(BE82&lt;BF82,"Safe","Unsafe")</f>
        <v>Safe</v>
      </c>
      <c r="BH82" s="399">
        <f>(0.711*10^-4*(1/AZ82)^3.89*(1/AW82)^0.854)/10^6</f>
        <v>5.7931849155998432</v>
      </c>
      <c r="BI82" s="399">
        <f>(1.41*10^-8*(1/BD82)^4.5337)/10^6</f>
        <v>30.04063056168232</v>
      </c>
      <c r="BJ82" s="399">
        <v>16</v>
      </c>
      <c r="BK82" s="402">
        <v>40</v>
      </c>
      <c r="BL82" s="399">
        <v>2.2560000000000001E-4</v>
      </c>
      <c r="BM82" s="399">
        <f>BL82*10^6</f>
        <v>225.6</v>
      </c>
      <c r="BN82" s="399">
        <f>BB82</f>
        <v>234.2823223621819</v>
      </c>
      <c r="BO82" s="399" t="str">
        <f>IF(BM82&lt;BN82,"Safe","Unsafe")</f>
        <v>Safe</v>
      </c>
      <c r="BP82" s="399">
        <v>3.2140000000000001E-4</v>
      </c>
      <c r="BQ82" s="399">
        <f>BP82*10^6</f>
        <v>321.40000000000003</v>
      </c>
      <c r="BR82" s="399">
        <f>BF82</f>
        <v>477.89729000779016</v>
      </c>
      <c r="BS82" s="399" t="str">
        <f>IF(BQ82&lt;BR82,"Safe","Unsafe")</f>
        <v>Safe</v>
      </c>
      <c r="BT82" s="399">
        <f>(0.711*10^-4*(1/BL82)^3.89*(1/AW82)^0.854)/10^6</f>
        <v>18.531801352079171</v>
      </c>
      <c r="BU82" s="399">
        <f>(1.41*10^-8*(1/BP82)^4.5337)/10^6</f>
        <v>96.655203787687825</v>
      </c>
    </row>
    <row r="83" spans="1:73" s="99" customFormat="1" ht="60" customHeight="1" x14ac:dyDescent="0.3">
      <c r="A83" s="93">
        <v>80</v>
      </c>
      <c r="B83" s="100">
        <v>117900</v>
      </c>
      <c r="C83" s="101" t="s">
        <v>12</v>
      </c>
      <c r="D83" s="101" t="s">
        <v>81</v>
      </c>
      <c r="E83" s="95">
        <v>40000</v>
      </c>
      <c r="F83" s="93">
        <v>0.56000000000000005</v>
      </c>
      <c r="G83" s="96">
        <v>0.52100000000000002</v>
      </c>
      <c r="H83" s="96">
        <v>0.39600000000000002</v>
      </c>
      <c r="I83" s="96">
        <v>0.314</v>
      </c>
      <c r="J83" s="96">
        <v>0.20799999999999999</v>
      </c>
      <c r="K83" s="96">
        <v>8.8999999999999996E-2</v>
      </c>
      <c r="L83" s="96">
        <v>6.2E-2</v>
      </c>
      <c r="M83" s="96">
        <v>4.2000000000000003E-2</v>
      </c>
      <c r="N83" s="96" t="str">
        <f t="shared" si="25"/>
        <v>0.521,0.396,0.314,0.208,0.089,0.062,0.042</v>
      </c>
      <c r="O83" s="96" t="s">
        <v>59</v>
      </c>
      <c r="P83" s="96"/>
      <c r="Q83" s="94">
        <f t="shared" si="26"/>
        <v>117900</v>
      </c>
      <c r="R83" s="95">
        <f t="shared" si="36"/>
        <v>46</v>
      </c>
      <c r="S83" s="96">
        <f t="shared" si="27"/>
        <v>0.20700000000000002</v>
      </c>
      <c r="T83" s="95"/>
      <c r="U83" s="95"/>
      <c r="V83" s="95"/>
      <c r="W83" s="97"/>
      <c r="X83" s="97"/>
      <c r="Y83" s="96"/>
      <c r="Z83" s="97"/>
      <c r="AA83" s="96"/>
      <c r="AB83" s="102">
        <v>0.35</v>
      </c>
      <c r="AC83" s="102">
        <v>0.35</v>
      </c>
      <c r="AD83" s="102">
        <v>0.35</v>
      </c>
      <c r="AE83" s="93" t="s">
        <v>60</v>
      </c>
      <c r="AF83" s="93">
        <f t="shared" si="28"/>
        <v>213.98999999999998</v>
      </c>
      <c r="AG83" s="93">
        <f t="shared" si="29"/>
        <v>261.52</v>
      </c>
      <c r="AH83" s="95" t="str">
        <f t="shared" si="30"/>
        <v>213.99 261.52</v>
      </c>
      <c r="AI83" s="93">
        <v>10</v>
      </c>
      <c r="AJ83" s="98">
        <f t="shared" si="31"/>
        <v>69.150000000000006</v>
      </c>
      <c r="AK83" s="98">
        <f t="shared" si="32"/>
        <v>84.51</v>
      </c>
      <c r="AL83" s="95" t="str">
        <f t="shared" si="33"/>
        <v>69.15 84.51</v>
      </c>
      <c r="AM83" s="95">
        <v>130</v>
      </c>
      <c r="AN83" s="95">
        <f t="shared" si="34"/>
        <v>440</v>
      </c>
      <c r="AO83" s="102">
        <v>2332.3000000000002</v>
      </c>
      <c r="AP83" s="102">
        <v>259.8</v>
      </c>
      <c r="AQ83" s="102">
        <v>84.5</v>
      </c>
      <c r="AR83" s="93">
        <v>32</v>
      </c>
      <c r="AS83" s="103">
        <f t="shared" si="35"/>
        <v>0.87823521219626044</v>
      </c>
      <c r="AT83" s="104">
        <f t="shared" si="22"/>
        <v>2048.3079854053385</v>
      </c>
      <c r="AU83" s="98">
        <f t="shared" si="37"/>
        <v>195.75450800000002</v>
      </c>
      <c r="AV83" s="98">
        <f t="shared" si="38"/>
        <v>63.820300000000003</v>
      </c>
      <c r="AW83" s="400">
        <v>1749.5678004371971</v>
      </c>
      <c r="AX83" s="400">
        <v>165.55765699999995</v>
      </c>
      <c r="AY83" s="400">
        <v>63.820300000000003</v>
      </c>
      <c r="AZ83" s="400"/>
      <c r="BA83" s="400"/>
      <c r="BB83" s="400"/>
      <c r="BC83" s="400"/>
      <c r="BD83" s="400"/>
      <c r="BE83" s="400"/>
      <c r="BF83" s="400"/>
      <c r="BG83" s="400"/>
      <c r="BH83" s="400"/>
      <c r="BI83" s="400"/>
      <c r="BJ83" s="400"/>
      <c r="BK83" s="403"/>
      <c r="BL83" s="400"/>
      <c r="BM83" s="400"/>
      <c r="BN83" s="400"/>
      <c r="BO83" s="400"/>
      <c r="BP83" s="400"/>
      <c r="BQ83" s="400"/>
      <c r="BR83" s="400"/>
      <c r="BS83" s="400"/>
      <c r="BT83" s="400"/>
      <c r="BU83" s="400"/>
    </row>
    <row r="84" spans="1:73" s="99" customFormat="1" ht="60" customHeight="1" x14ac:dyDescent="0.3">
      <c r="A84" s="93">
        <v>81</v>
      </c>
      <c r="B84" s="100">
        <v>117978</v>
      </c>
      <c r="C84" s="101" t="s">
        <v>12</v>
      </c>
      <c r="D84" s="101" t="s">
        <v>83</v>
      </c>
      <c r="E84" s="95">
        <v>40000</v>
      </c>
      <c r="F84" s="93">
        <v>0.56000000000000005</v>
      </c>
      <c r="G84" s="96">
        <v>0.69199999999999995</v>
      </c>
      <c r="H84" s="96">
        <v>0.52700000000000002</v>
      </c>
      <c r="I84" s="96">
        <v>0.433</v>
      </c>
      <c r="J84" s="96">
        <v>0.29399999999999998</v>
      </c>
      <c r="K84" s="96">
        <v>0.153</v>
      </c>
      <c r="L84" s="96">
        <v>0.113</v>
      </c>
      <c r="M84" s="96">
        <v>6.8000000000000005E-2</v>
      </c>
      <c r="N84" s="96" t="str">
        <f t="shared" si="25"/>
        <v>0.692,0.527,0.433,0.294,0.153,0.113,0.068</v>
      </c>
      <c r="O84" s="96" t="s">
        <v>59</v>
      </c>
      <c r="P84" s="96"/>
      <c r="Q84" s="94">
        <f t="shared" si="26"/>
        <v>117978</v>
      </c>
      <c r="R84" s="95">
        <f t="shared" si="36"/>
        <v>78</v>
      </c>
      <c r="S84" s="96">
        <f t="shared" si="27"/>
        <v>0.25899999999999995</v>
      </c>
      <c r="T84" s="95"/>
      <c r="U84" s="95"/>
      <c r="V84" s="95"/>
      <c r="W84" s="97"/>
      <c r="X84" s="97"/>
      <c r="Y84" s="96"/>
      <c r="Z84" s="97"/>
      <c r="AA84" s="96"/>
      <c r="AB84" s="102">
        <v>0.35</v>
      </c>
      <c r="AC84" s="102">
        <v>0.35</v>
      </c>
      <c r="AD84" s="102">
        <v>0.35</v>
      </c>
      <c r="AE84" s="93" t="s">
        <v>60</v>
      </c>
      <c r="AF84" s="93">
        <f t="shared" si="28"/>
        <v>213.98999999999998</v>
      </c>
      <c r="AG84" s="93">
        <f t="shared" si="29"/>
        <v>261.52</v>
      </c>
      <c r="AH84" s="95" t="str">
        <f t="shared" si="30"/>
        <v>213.99 261.52</v>
      </c>
      <c r="AI84" s="93">
        <v>10</v>
      </c>
      <c r="AJ84" s="98">
        <f t="shared" si="31"/>
        <v>69.150000000000006</v>
      </c>
      <c r="AK84" s="98">
        <f t="shared" si="32"/>
        <v>84.51</v>
      </c>
      <c r="AL84" s="95" t="str">
        <f t="shared" si="33"/>
        <v>69.15 84.51</v>
      </c>
      <c r="AM84" s="95">
        <v>130</v>
      </c>
      <c r="AN84" s="95">
        <f t="shared" si="34"/>
        <v>440</v>
      </c>
      <c r="AO84" s="102">
        <v>762.9</v>
      </c>
      <c r="AP84" s="102">
        <v>214.8</v>
      </c>
      <c r="AQ84" s="102">
        <v>84.4</v>
      </c>
      <c r="AR84" s="93">
        <v>32</v>
      </c>
      <c r="AS84" s="103">
        <f t="shared" si="35"/>
        <v>0.87823521219626044</v>
      </c>
      <c r="AT84" s="104">
        <f t="shared" si="22"/>
        <v>670.00564338452705</v>
      </c>
      <c r="AU84" s="98">
        <f t="shared" si="37"/>
        <v>159.03360800000002</v>
      </c>
      <c r="AV84" s="98">
        <f t="shared" si="38"/>
        <v>63.734760000000009</v>
      </c>
      <c r="AW84" s="400">
        <v>1749.5678004371971</v>
      </c>
      <c r="AX84" s="400">
        <v>165.55765699999995</v>
      </c>
      <c r="AY84" s="400">
        <v>63.820300000000003</v>
      </c>
      <c r="AZ84" s="400"/>
      <c r="BA84" s="400"/>
      <c r="BB84" s="400"/>
      <c r="BC84" s="400"/>
      <c r="BD84" s="400"/>
      <c r="BE84" s="400"/>
      <c r="BF84" s="400"/>
      <c r="BG84" s="400"/>
      <c r="BH84" s="400"/>
      <c r="BI84" s="400"/>
      <c r="BJ84" s="400"/>
      <c r="BK84" s="403"/>
      <c r="BL84" s="400"/>
      <c r="BM84" s="400"/>
      <c r="BN84" s="400"/>
      <c r="BO84" s="400"/>
      <c r="BP84" s="400"/>
      <c r="BQ84" s="400"/>
      <c r="BR84" s="400"/>
      <c r="BS84" s="400"/>
      <c r="BT84" s="400"/>
      <c r="BU84" s="400"/>
    </row>
    <row r="85" spans="1:73" s="99" customFormat="1" ht="60" customHeight="1" x14ac:dyDescent="0.3">
      <c r="A85" s="93">
        <v>82</v>
      </c>
      <c r="B85" s="100">
        <v>118117</v>
      </c>
      <c r="C85" s="101" t="s">
        <v>12</v>
      </c>
      <c r="D85" s="101" t="s">
        <v>83</v>
      </c>
      <c r="E85" s="95">
        <v>40000</v>
      </c>
      <c r="F85" s="93">
        <v>0.56000000000000005</v>
      </c>
      <c r="G85" s="96">
        <v>0.72599999999999998</v>
      </c>
      <c r="H85" s="96">
        <v>0.60399999999999998</v>
      </c>
      <c r="I85" s="96">
        <v>0.505</v>
      </c>
      <c r="J85" s="96">
        <v>0.35199999999999998</v>
      </c>
      <c r="K85" s="96">
        <v>0.17799999999999999</v>
      </c>
      <c r="L85" s="96">
        <v>0.125</v>
      </c>
      <c r="M85" s="96">
        <v>7.1000000000000008E-2</v>
      </c>
      <c r="N85" s="96" t="str">
        <f t="shared" si="25"/>
        <v>0.726,0.604,0.505,0.352,0.178,0.125,0.071</v>
      </c>
      <c r="O85" s="96" t="s">
        <v>59</v>
      </c>
      <c r="P85" s="96"/>
      <c r="Q85" s="94">
        <f t="shared" si="26"/>
        <v>118117</v>
      </c>
      <c r="R85" s="95">
        <f t="shared" si="36"/>
        <v>139</v>
      </c>
      <c r="S85" s="96">
        <f t="shared" si="27"/>
        <v>0.22099999999999997</v>
      </c>
      <c r="T85" s="95"/>
      <c r="U85" s="95"/>
      <c r="V85" s="95"/>
      <c r="W85" s="97"/>
      <c r="X85" s="97"/>
      <c r="Y85" s="96"/>
      <c r="Z85" s="97"/>
      <c r="AA85" s="96"/>
      <c r="AB85" s="102">
        <v>0.35</v>
      </c>
      <c r="AC85" s="102">
        <v>0.35</v>
      </c>
      <c r="AD85" s="102">
        <v>0.35</v>
      </c>
      <c r="AE85" s="93" t="s">
        <v>60</v>
      </c>
      <c r="AF85" s="93">
        <f t="shared" si="28"/>
        <v>213.98999999999998</v>
      </c>
      <c r="AG85" s="93">
        <f t="shared" si="29"/>
        <v>261.52</v>
      </c>
      <c r="AH85" s="95" t="str">
        <f t="shared" si="30"/>
        <v>213.99 261.52</v>
      </c>
      <c r="AI85" s="93">
        <v>10</v>
      </c>
      <c r="AJ85" s="98">
        <f t="shared" si="31"/>
        <v>69.150000000000006</v>
      </c>
      <c r="AK85" s="98">
        <f t="shared" si="32"/>
        <v>84.51</v>
      </c>
      <c r="AL85" s="95" t="str">
        <f t="shared" si="33"/>
        <v>69.15 84.51</v>
      </c>
      <c r="AM85" s="95">
        <v>130</v>
      </c>
      <c r="AN85" s="95">
        <f t="shared" si="34"/>
        <v>440</v>
      </c>
      <c r="AO85" s="102">
        <v>750</v>
      </c>
      <c r="AP85" s="102">
        <v>214.4</v>
      </c>
      <c r="AQ85" s="102">
        <v>84.5</v>
      </c>
      <c r="AR85" s="93">
        <v>32</v>
      </c>
      <c r="AS85" s="103">
        <f t="shared" si="35"/>
        <v>0.87823521219626044</v>
      </c>
      <c r="AT85" s="104">
        <f t="shared" si="22"/>
        <v>658.67640914719539</v>
      </c>
      <c r="AU85" s="98">
        <f t="shared" si="37"/>
        <v>158.701752</v>
      </c>
      <c r="AV85" s="98">
        <f t="shared" si="38"/>
        <v>63.820300000000003</v>
      </c>
      <c r="AW85" s="400">
        <v>1749.5678004371971</v>
      </c>
      <c r="AX85" s="400">
        <v>165.55765699999995</v>
      </c>
      <c r="AY85" s="400">
        <v>63.820300000000003</v>
      </c>
      <c r="AZ85" s="400"/>
      <c r="BA85" s="400"/>
      <c r="BB85" s="400"/>
      <c r="BC85" s="400"/>
      <c r="BD85" s="400"/>
      <c r="BE85" s="400"/>
      <c r="BF85" s="400"/>
      <c r="BG85" s="400"/>
      <c r="BH85" s="400"/>
      <c r="BI85" s="400"/>
      <c r="BJ85" s="400"/>
      <c r="BK85" s="403"/>
      <c r="BL85" s="400"/>
      <c r="BM85" s="400"/>
      <c r="BN85" s="400"/>
      <c r="BO85" s="400"/>
      <c r="BP85" s="400"/>
      <c r="BQ85" s="400"/>
      <c r="BR85" s="400"/>
      <c r="BS85" s="400"/>
      <c r="BT85" s="400"/>
      <c r="BU85" s="400"/>
    </row>
    <row r="86" spans="1:73" s="99" customFormat="1" ht="60" customHeight="1" x14ac:dyDescent="0.3">
      <c r="A86" s="93">
        <v>83</v>
      </c>
      <c r="B86" s="100">
        <v>118352</v>
      </c>
      <c r="C86" s="101" t="s">
        <v>12</v>
      </c>
      <c r="D86" s="101" t="s">
        <v>83</v>
      </c>
      <c r="E86" s="95">
        <v>40000</v>
      </c>
      <c r="F86" s="93">
        <v>0.56000000000000005</v>
      </c>
      <c r="G86" s="96">
        <v>0.56799999999999995</v>
      </c>
      <c r="H86" s="96">
        <v>0.43</v>
      </c>
      <c r="I86" s="96">
        <v>0.34899999999999998</v>
      </c>
      <c r="J86" s="96">
        <v>0.23599999999999999</v>
      </c>
      <c r="K86" s="96">
        <v>0.113</v>
      </c>
      <c r="L86" s="96">
        <v>7.9000000000000001E-2</v>
      </c>
      <c r="M86" s="96">
        <v>4.8000000000000001E-2</v>
      </c>
      <c r="N86" s="96" t="str">
        <f t="shared" si="25"/>
        <v>0.568,0.43,0.349,0.236,0.113,0.079,0.048</v>
      </c>
      <c r="O86" s="96" t="s">
        <v>59</v>
      </c>
      <c r="P86" s="96"/>
      <c r="Q86" s="94">
        <f t="shared" si="26"/>
        <v>118352</v>
      </c>
      <c r="R86" s="95">
        <f t="shared" si="36"/>
        <v>235</v>
      </c>
      <c r="S86" s="96">
        <f t="shared" si="27"/>
        <v>0.21899999999999997</v>
      </c>
      <c r="T86" s="95"/>
      <c r="U86" s="95"/>
      <c r="V86" s="95"/>
      <c r="W86" s="97"/>
      <c r="X86" s="97"/>
      <c r="Y86" s="96"/>
      <c r="Z86" s="97"/>
      <c r="AA86" s="96"/>
      <c r="AB86" s="102">
        <v>0.35</v>
      </c>
      <c r="AC86" s="102">
        <v>0.35</v>
      </c>
      <c r="AD86" s="102">
        <v>0.35</v>
      </c>
      <c r="AE86" s="93" t="s">
        <v>60</v>
      </c>
      <c r="AF86" s="93">
        <f t="shared" si="28"/>
        <v>213.98999999999998</v>
      </c>
      <c r="AG86" s="93">
        <f t="shared" si="29"/>
        <v>261.52</v>
      </c>
      <c r="AH86" s="95" t="str">
        <f t="shared" si="30"/>
        <v>213.99 261.52</v>
      </c>
      <c r="AI86" s="93">
        <v>10</v>
      </c>
      <c r="AJ86" s="98">
        <f t="shared" si="31"/>
        <v>69.150000000000006</v>
      </c>
      <c r="AK86" s="98">
        <f t="shared" si="32"/>
        <v>84.51</v>
      </c>
      <c r="AL86" s="95" t="str">
        <f t="shared" si="33"/>
        <v>69.15 84.51</v>
      </c>
      <c r="AM86" s="95">
        <v>130</v>
      </c>
      <c r="AN86" s="95">
        <f t="shared" si="34"/>
        <v>440</v>
      </c>
      <c r="AO86" s="102">
        <v>2387.1</v>
      </c>
      <c r="AP86" s="102">
        <v>261.3</v>
      </c>
      <c r="AQ86" s="102">
        <v>84.5</v>
      </c>
      <c r="AR86" s="93">
        <v>32</v>
      </c>
      <c r="AS86" s="103">
        <f t="shared" si="35"/>
        <v>0.87823521219626044</v>
      </c>
      <c r="AT86" s="104">
        <f t="shared" si="22"/>
        <v>2096.4352750336934</v>
      </c>
      <c r="AU86" s="98">
        <f t="shared" si="37"/>
        <v>196.95761300000001</v>
      </c>
      <c r="AV86" s="98">
        <f t="shared" si="38"/>
        <v>63.820300000000003</v>
      </c>
      <c r="AW86" s="400">
        <v>1749.5678004371971</v>
      </c>
      <c r="AX86" s="400">
        <v>165.55765699999995</v>
      </c>
      <c r="AY86" s="400">
        <v>63.820300000000003</v>
      </c>
      <c r="AZ86" s="400"/>
      <c r="BA86" s="400"/>
      <c r="BB86" s="400"/>
      <c r="BC86" s="400"/>
      <c r="BD86" s="400"/>
      <c r="BE86" s="400"/>
      <c r="BF86" s="400"/>
      <c r="BG86" s="400"/>
      <c r="BH86" s="400"/>
      <c r="BI86" s="400"/>
      <c r="BJ86" s="400"/>
      <c r="BK86" s="403"/>
      <c r="BL86" s="400"/>
      <c r="BM86" s="400"/>
      <c r="BN86" s="400"/>
      <c r="BO86" s="400"/>
      <c r="BP86" s="400"/>
      <c r="BQ86" s="400"/>
      <c r="BR86" s="400"/>
      <c r="BS86" s="400"/>
      <c r="BT86" s="400"/>
      <c r="BU86" s="400"/>
    </row>
    <row r="87" spans="1:73" s="99" customFormat="1" ht="60" customHeight="1" x14ac:dyDescent="0.3">
      <c r="A87" s="93">
        <v>84</v>
      </c>
      <c r="B87" s="100">
        <v>118401</v>
      </c>
      <c r="C87" s="101" t="s">
        <v>12</v>
      </c>
      <c r="D87" s="101" t="s">
        <v>81</v>
      </c>
      <c r="E87" s="95">
        <v>40000</v>
      </c>
      <c r="F87" s="93">
        <v>0.56000000000000005</v>
      </c>
      <c r="G87" s="96">
        <v>0.55400000000000005</v>
      </c>
      <c r="H87" s="96">
        <v>0.42099999999999999</v>
      </c>
      <c r="I87" s="96">
        <v>0.33800000000000002</v>
      </c>
      <c r="J87" s="96">
        <v>0.23200000000000001</v>
      </c>
      <c r="K87" s="96">
        <v>0.113</v>
      </c>
      <c r="L87" s="96">
        <v>0.08</v>
      </c>
      <c r="M87" s="96">
        <v>5.1000000000000004E-2</v>
      </c>
      <c r="N87" s="96" t="str">
        <f t="shared" si="25"/>
        <v>0.554,0.421,0.338,0.232,0.113,0.08,0.051</v>
      </c>
      <c r="O87" s="96" t="s">
        <v>59</v>
      </c>
      <c r="P87" s="96"/>
      <c r="Q87" s="94">
        <f t="shared" si="26"/>
        <v>118401</v>
      </c>
      <c r="R87" s="95">
        <f t="shared" si="36"/>
        <v>49</v>
      </c>
      <c r="S87" s="96">
        <f t="shared" si="27"/>
        <v>0.21600000000000003</v>
      </c>
      <c r="T87" s="95"/>
      <c r="U87" s="95"/>
      <c r="V87" s="95"/>
      <c r="W87" s="97"/>
      <c r="X87" s="97"/>
      <c r="Y87" s="96"/>
      <c r="Z87" s="97"/>
      <c r="AA87" s="96"/>
      <c r="AB87" s="102">
        <v>0.35</v>
      </c>
      <c r="AC87" s="102">
        <v>0.35</v>
      </c>
      <c r="AD87" s="102">
        <v>0.35</v>
      </c>
      <c r="AE87" s="93" t="s">
        <v>60</v>
      </c>
      <c r="AF87" s="93">
        <f t="shared" si="28"/>
        <v>213.98999999999998</v>
      </c>
      <c r="AG87" s="93">
        <f t="shared" si="29"/>
        <v>261.52</v>
      </c>
      <c r="AH87" s="95" t="str">
        <f t="shared" si="30"/>
        <v>213.99 261.52</v>
      </c>
      <c r="AI87" s="93">
        <v>10</v>
      </c>
      <c r="AJ87" s="98">
        <f t="shared" si="31"/>
        <v>69.150000000000006</v>
      </c>
      <c r="AK87" s="98">
        <f t="shared" si="32"/>
        <v>84.51</v>
      </c>
      <c r="AL87" s="95" t="str">
        <f t="shared" si="33"/>
        <v>69.15 84.51</v>
      </c>
      <c r="AM87" s="95">
        <v>130</v>
      </c>
      <c r="AN87" s="95">
        <f t="shared" si="34"/>
        <v>440</v>
      </c>
      <c r="AO87" s="102">
        <v>2369.4</v>
      </c>
      <c r="AP87" s="102">
        <v>259.60000000000002</v>
      </c>
      <c r="AQ87" s="102">
        <v>84.5</v>
      </c>
      <c r="AR87" s="93">
        <v>32</v>
      </c>
      <c r="AS87" s="103">
        <f t="shared" si="35"/>
        <v>0.87823521219626044</v>
      </c>
      <c r="AT87" s="104">
        <f t="shared" si="22"/>
        <v>2080.8905117778195</v>
      </c>
      <c r="AU87" s="98">
        <f t="shared" si="37"/>
        <v>195.59399200000001</v>
      </c>
      <c r="AV87" s="98">
        <f t="shared" si="38"/>
        <v>63.820300000000003</v>
      </c>
      <c r="AW87" s="400">
        <v>1749.5678004371971</v>
      </c>
      <c r="AX87" s="400">
        <v>165.55765699999995</v>
      </c>
      <c r="AY87" s="400">
        <v>63.820300000000003</v>
      </c>
      <c r="AZ87" s="400"/>
      <c r="BA87" s="400"/>
      <c r="BB87" s="400"/>
      <c r="BC87" s="400"/>
      <c r="BD87" s="400"/>
      <c r="BE87" s="400"/>
      <c r="BF87" s="400"/>
      <c r="BG87" s="400"/>
      <c r="BH87" s="400"/>
      <c r="BI87" s="400"/>
      <c r="BJ87" s="400"/>
      <c r="BK87" s="403"/>
      <c r="BL87" s="400"/>
      <c r="BM87" s="400"/>
      <c r="BN87" s="400"/>
      <c r="BO87" s="400"/>
      <c r="BP87" s="400"/>
      <c r="BQ87" s="400"/>
      <c r="BR87" s="400"/>
      <c r="BS87" s="400"/>
      <c r="BT87" s="400"/>
      <c r="BU87" s="400"/>
    </row>
    <row r="88" spans="1:73" s="99" customFormat="1" ht="60" customHeight="1" x14ac:dyDescent="0.3">
      <c r="A88" s="93">
        <v>85</v>
      </c>
      <c r="B88" s="100">
        <v>118607</v>
      </c>
      <c r="C88" s="101" t="s">
        <v>12</v>
      </c>
      <c r="D88" s="101" t="s">
        <v>83</v>
      </c>
      <c r="E88" s="95">
        <v>40000</v>
      </c>
      <c r="F88" s="93">
        <v>0.56000000000000005</v>
      </c>
      <c r="G88" s="96">
        <v>0.45500000000000002</v>
      </c>
      <c r="H88" s="96">
        <v>0.34400000000000003</v>
      </c>
      <c r="I88" s="96">
        <v>0.27900000000000003</v>
      </c>
      <c r="J88" s="96">
        <v>0.192</v>
      </c>
      <c r="K88" s="96">
        <v>9.7000000000000003E-2</v>
      </c>
      <c r="L88" s="96">
        <v>7.0000000000000007E-2</v>
      </c>
      <c r="M88" s="96">
        <v>4.3999999999999997E-2</v>
      </c>
      <c r="N88" s="96" t="str">
        <f t="shared" si="25"/>
        <v>0.455,0.344,0.279,0.192,0.097,0.07,0.044</v>
      </c>
      <c r="O88" s="96" t="s">
        <v>59</v>
      </c>
      <c r="P88" s="96"/>
      <c r="Q88" s="94">
        <f t="shared" si="26"/>
        <v>118607</v>
      </c>
      <c r="R88" s="95">
        <f t="shared" si="36"/>
        <v>206</v>
      </c>
      <c r="S88" s="96">
        <f t="shared" si="27"/>
        <v>0.17599999999999999</v>
      </c>
      <c r="T88" s="95"/>
      <c r="U88" s="95"/>
      <c r="V88" s="95"/>
      <c r="W88" s="97"/>
      <c r="X88" s="97"/>
      <c r="Y88" s="96"/>
      <c r="Z88" s="97"/>
      <c r="AA88" s="96"/>
      <c r="AB88" s="102">
        <v>0.35</v>
      </c>
      <c r="AC88" s="102">
        <v>0.35</v>
      </c>
      <c r="AD88" s="102">
        <v>0.35</v>
      </c>
      <c r="AE88" s="93" t="s">
        <v>60</v>
      </c>
      <c r="AF88" s="93">
        <f t="shared" si="28"/>
        <v>213.98999999999998</v>
      </c>
      <c r="AG88" s="93">
        <f t="shared" si="29"/>
        <v>261.52</v>
      </c>
      <c r="AH88" s="95" t="str">
        <f t="shared" si="30"/>
        <v>213.99 261.52</v>
      </c>
      <c r="AI88" s="93">
        <v>10</v>
      </c>
      <c r="AJ88" s="98">
        <f t="shared" si="31"/>
        <v>69.150000000000006</v>
      </c>
      <c r="AK88" s="98">
        <f t="shared" si="32"/>
        <v>84.51</v>
      </c>
      <c r="AL88" s="95" t="str">
        <f t="shared" si="33"/>
        <v>69.15 84.51</v>
      </c>
      <c r="AM88" s="95">
        <v>130</v>
      </c>
      <c r="AN88" s="95">
        <f t="shared" si="34"/>
        <v>440</v>
      </c>
      <c r="AO88" s="102">
        <v>2396.8000000000002</v>
      </c>
      <c r="AP88" s="102">
        <v>259.8</v>
      </c>
      <c r="AQ88" s="102">
        <v>84.5</v>
      </c>
      <c r="AR88" s="93">
        <v>32</v>
      </c>
      <c r="AS88" s="103">
        <f t="shared" si="35"/>
        <v>0.87823521219626044</v>
      </c>
      <c r="AT88" s="104">
        <f t="shared" si="22"/>
        <v>2104.9541565919972</v>
      </c>
      <c r="AU88" s="98">
        <f t="shared" si="37"/>
        <v>195.75450800000002</v>
      </c>
      <c r="AV88" s="98">
        <f t="shared" si="38"/>
        <v>63.820300000000003</v>
      </c>
      <c r="AW88" s="400">
        <v>1749.5678004371971</v>
      </c>
      <c r="AX88" s="400">
        <v>165.55765699999995</v>
      </c>
      <c r="AY88" s="400">
        <v>63.820300000000003</v>
      </c>
      <c r="AZ88" s="400"/>
      <c r="BA88" s="400"/>
      <c r="BB88" s="400"/>
      <c r="BC88" s="400"/>
      <c r="BD88" s="400"/>
      <c r="BE88" s="400"/>
      <c r="BF88" s="400"/>
      <c r="BG88" s="400"/>
      <c r="BH88" s="400"/>
      <c r="BI88" s="400"/>
      <c r="BJ88" s="400"/>
      <c r="BK88" s="403"/>
      <c r="BL88" s="400"/>
      <c r="BM88" s="400"/>
      <c r="BN88" s="400"/>
      <c r="BO88" s="400"/>
      <c r="BP88" s="400"/>
      <c r="BQ88" s="400"/>
      <c r="BR88" s="400"/>
      <c r="BS88" s="400"/>
      <c r="BT88" s="400"/>
      <c r="BU88" s="400"/>
    </row>
    <row r="89" spans="1:73" s="99" customFormat="1" ht="60" customHeight="1" x14ac:dyDescent="0.3">
      <c r="A89" s="93">
        <v>86</v>
      </c>
      <c r="B89" s="100">
        <v>118863</v>
      </c>
      <c r="C89" s="101" t="s">
        <v>12</v>
      </c>
      <c r="D89" s="101" t="s">
        <v>83</v>
      </c>
      <c r="E89" s="95">
        <v>40000</v>
      </c>
      <c r="F89" s="93">
        <v>0.56000000000000005</v>
      </c>
      <c r="G89" s="96">
        <v>0.54200000000000004</v>
      </c>
      <c r="H89" s="96">
        <v>0.41399999999999998</v>
      </c>
      <c r="I89" s="96">
        <v>0.34</v>
      </c>
      <c r="J89" s="96">
        <v>0.23899999999999999</v>
      </c>
      <c r="K89" s="96">
        <v>0.124</v>
      </c>
      <c r="L89" s="96">
        <v>8.7999999999999995E-2</v>
      </c>
      <c r="M89" s="96">
        <v>5.1999999999999998E-2</v>
      </c>
      <c r="N89" s="96" t="str">
        <f t="shared" si="25"/>
        <v>0.542,0.414,0.34,0.239,0.124,0.088,0.052</v>
      </c>
      <c r="O89" s="96" t="s">
        <v>59</v>
      </c>
      <c r="P89" s="96"/>
      <c r="Q89" s="94">
        <f t="shared" si="26"/>
        <v>118863</v>
      </c>
      <c r="R89" s="95">
        <f t="shared" si="36"/>
        <v>256</v>
      </c>
      <c r="S89" s="96">
        <f t="shared" si="27"/>
        <v>0.20200000000000001</v>
      </c>
      <c r="T89" s="95"/>
      <c r="U89" s="95"/>
      <c r="V89" s="95"/>
      <c r="W89" s="97"/>
      <c r="X89" s="97"/>
      <c r="Y89" s="96"/>
      <c r="Z89" s="97"/>
      <c r="AA89" s="96"/>
      <c r="AB89" s="102">
        <v>0.35</v>
      </c>
      <c r="AC89" s="102">
        <v>0.35</v>
      </c>
      <c r="AD89" s="102">
        <v>0.35</v>
      </c>
      <c r="AE89" s="93" t="s">
        <v>60</v>
      </c>
      <c r="AF89" s="93">
        <f t="shared" si="28"/>
        <v>213.98999999999998</v>
      </c>
      <c r="AG89" s="93">
        <f t="shared" si="29"/>
        <v>261.52</v>
      </c>
      <c r="AH89" s="95" t="str">
        <f t="shared" si="30"/>
        <v>213.99 261.52</v>
      </c>
      <c r="AI89" s="93">
        <v>10</v>
      </c>
      <c r="AJ89" s="98">
        <f t="shared" si="31"/>
        <v>69.150000000000006</v>
      </c>
      <c r="AK89" s="98">
        <f t="shared" si="32"/>
        <v>84.51</v>
      </c>
      <c r="AL89" s="95" t="str">
        <f t="shared" si="33"/>
        <v>69.15 84.51</v>
      </c>
      <c r="AM89" s="95">
        <v>130</v>
      </c>
      <c r="AN89" s="95">
        <f t="shared" si="34"/>
        <v>440</v>
      </c>
      <c r="AO89" s="102">
        <v>2391.9</v>
      </c>
      <c r="AP89" s="102">
        <v>259.5</v>
      </c>
      <c r="AQ89" s="102">
        <v>84.5</v>
      </c>
      <c r="AR89" s="93">
        <v>32</v>
      </c>
      <c r="AS89" s="103">
        <f t="shared" si="35"/>
        <v>0.87823521219626044</v>
      </c>
      <c r="AT89" s="104">
        <f t="shared" si="22"/>
        <v>2100.6508040522353</v>
      </c>
      <c r="AU89" s="98">
        <f t="shared" si="37"/>
        <v>195.51372499999999</v>
      </c>
      <c r="AV89" s="98">
        <f t="shared" si="38"/>
        <v>63.820300000000003</v>
      </c>
      <c r="AW89" s="400">
        <v>1749.5678004371971</v>
      </c>
      <c r="AX89" s="400">
        <v>165.55765699999995</v>
      </c>
      <c r="AY89" s="400">
        <v>63.820300000000003</v>
      </c>
      <c r="AZ89" s="400"/>
      <c r="BA89" s="400"/>
      <c r="BB89" s="400"/>
      <c r="BC89" s="400"/>
      <c r="BD89" s="400"/>
      <c r="BE89" s="400"/>
      <c r="BF89" s="400"/>
      <c r="BG89" s="400"/>
      <c r="BH89" s="400"/>
      <c r="BI89" s="400"/>
      <c r="BJ89" s="400"/>
      <c r="BK89" s="403"/>
      <c r="BL89" s="400"/>
      <c r="BM89" s="400"/>
      <c r="BN89" s="400"/>
      <c r="BO89" s="400"/>
      <c r="BP89" s="400"/>
      <c r="BQ89" s="400"/>
      <c r="BR89" s="400"/>
      <c r="BS89" s="400"/>
      <c r="BT89" s="400"/>
      <c r="BU89" s="400"/>
    </row>
    <row r="90" spans="1:73" s="99" customFormat="1" ht="60" customHeight="1" x14ac:dyDescent="0.3">
      <c r="A90" s="93">
        <v>87</v>
      </c>
      <c r="B90" s="100">
        <v>118903</v>
      </c>
      <c r="C90" s="101" t="s">
        <v>12</v>
      </c>
      <c r="D90" s="101" t="s">
        <v>81</v>
      </c>
      <c r="E90" s="95">
        <v>40000</v>
      </c>
      <c r="F90" s="93">
        <v>0.56000000000000005</v>
      </c>
      <c r="G90" s="96">
        <v>0.52500000000000002</v>
      </c>
      <c r="H90" s="96">
        <v>0.40200000000000002</v>
      </c>
      <c r="I90" s="96">
        <v>0.33100000000000002</v>
      </c>
      <c r="J90" s="96">
        <v>0.23300000000000001</v>
      </c>
      <c r="K90" s="96">
        <v>0.121</v>
      </c>
      <c r="L90" s="96">
        <v>8.5000000000000006E-2</v>
      </c>
      <c r="M90" s="96">
        <v>5.1999999999999998E-2</v>
      </c>
      <c r="N90" s="96" t="str">
        <f t="shared" si="25"/>
        <v>0.525,0.402,0.331,0.233,0.121,0.085,0.052</v>
      </c>
      <c r="O90" s="96" t="s">
        <v>59</v>
      </c>
      <c r="P90" s="96"/>
      <c r="Q90" s="94">
        <f t="shared" si="26"/>
        <v>118903</v>
      </c>
      <c r="R90" s="95">
        <f t="shared" si="36"/>
        <v>40</v>
      </c>
      <c r="S90" s="96">
        <f t="shared" si="27"/>
        <v>0.19400000000000001</v>
      </c>
      <c r="T90" s="95"/>
      <c r="U90" s="95"/>
      <c r="V90" s="95"/>
      <c r="W90" s="97"/>
      <c r="X90" s="97"/>
      <c r="Y90" s="96"/>
      <c r="Z90" s="97"/>
      <c r="AA90" s="96"/>
      <c r="AB90" s="102">
        <v>0.35</v>
      </c>
      <c r="AC90" s="102">
        <v>0.35</v>
      </c>
      <c r="AD90" s="102">
        <v>0.35</v>
      </c>
      <c r="AE90" s="93" t="s">
        <v>60</v>
      </c>
      <c r="AF90" s="93">
        <f t="shared" si="28"/>
        <v>213.98999999999998</v>
      </c>
      <c r="AG90" s="93">
        <f t="shared" si="29"/>
        <v>261.52</v>
      </c>
      <c r="AH90" s="95" t="str">
        <f t="shared" si="30"/>
        <v>213.99 261.52</v>
      </c>
      <c r="AI90" s="93">
        <v>10</v>
      </c>
      <c r="AJ90" s="98">
        <f t="shared" si="31"/>
        <v>69.150000000000006</v>
      </c>
      <c r="AK90" s="98">
        <f t="shared" si="32"/>
        <v>84.51</v>
      </c>
      <c r="AL90" s="95" t="str">
        <f t="shared" si="33"/>
        <v>69.15 84.51</v>
      </c>
      <c r="AM90" s="95">
        <v>130</v>
      </c>
      <c r="AN90" s="95">
        <f t="shared" si="34"/>
        <v>440</v>
      </c>
      <c r="AO90" s="102">
        <v>2388.6999999999998</v>
      </c>
      <c r="AP90" s="102">
        <v>260.39999999999998</v>
      </c>
      <c r="AQ90" s="102">
        <v>84.5</v>
      </c>
      <c r="AR90" s="93">
        <v>32</v>
      </c>
      <c r="AS90" s="103">
        <f t="shared" si="35"/>
        <v>0.87823521219626044</v>
      </c>
      <c r="AT90" s="104">
        <f t="shared" si="22"/>
        <v>2097.8404513732071</v>
      </c>
      <c r="AU90" s="98">
        <f t="shared" si="37"/>
        <v>196.23591199999998</v>
      </c>
      <c r="AV90" s="98">
        <f t="shared" si="38"/>
        <v>63.820300000000003</v>
      </c>
      <c r="AW90" s="400">
        <v>1749.5678004371971</v>
      </c>
      <c r="AX90" s="400">
        <v>165.55765699999995</v>
      </c>
      <c r="AY90" s="400">
        <v>63.820300000000003</v>
      </c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3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</row>
    <row r="91" spans="1:73" s="99" customFormat="1" ht="60" customHeight="1" x14ac:dyDescent="0.3">
      <c r="A91" s="93">
        <v>88</v>
      </c>
      <c r="B91" s="100">
        <v>119106</v>
      </c>
      <c r="C91" s="101" t="s">
        <v>12</v>
      </c>
      <c r="D91" s="101" t="s">
        <v>83</v>
      </c>
      <c r="E91" s="95">
        <v>40000</v>
      </c>
      <c r="F91" s="93">
        <v>0.56000000000000005</v>
      </c>
      <c r="G91" s="96">
        <v>0.47199999999999998</v>
      </c>
      <c r="H91" s="96">
        <v>0.36599999999999999</v>
      </c>
      <c r="I91" s="96">
        <v>0.29899999999999999</v>
      </c>
      <c r="J91" s="96">
        <v>0.20400000000000001</v>
      </c>
      <c r="K91" s="96">
        <v>9.6000000000000002E-2</v>
      </c>
      <c r="L91" s="96">
        <v>6.7000000000000004E-2</v>
      </c>
      <c r="M91" s="96">
        <v>4.2000000000000003E-2</v>
      </c>
      <c r="N91" s="96" t="str">
        <f t="shared" si="25"/>
        <v>0.472,0.366,0.299,0.204,0.096,0.067,0.042</v>
      </c>
      <c r="O91" s="96" t="s">
        <v>59</v>
      </c>
      <c r="P91" s="96"/>
      <c r="Q91" s="94">
        <f t="shared" si="26"/>
        <v>119106</v>
      </c>
      <c r="R91" s="95">
        <f t="shared" si="36"/>
        <v>203</v>
      </c>
      <c r="S91" s="96">
        <f t="shared" si="27"/>
        <v>0.17299999999999999</v>
      </c>
      <c r="T91" s="95"/>
      <c r="U91" s="95"/>
      <c r="V91" s="95"/>
      <c r="W91" s="97"/>
      <c r="X91" s="97"/>
      <c r="Y91" s="96"/>
      <c r="Z91" s="97"/>
      <c r="AA91" s="96"/>
      <c r="AB91" s="102">
        <v>0.35</v>
      </c>
      <c r="AC91" s="102">
        <v>0.35</v>
      </c>
      <c r="AD91" s="102">
        <v>0.35</v>
      </c>
      <c r="AE91" s="93" t="s">
        <v>60</v>
      </c>
      <c r="AF91" s="93">
        <f t="shared" si="28"/>
        <v>213.98999999999998</v>
      </c>
      <c r="AG91" s="93">
        <f t="shared" si="29"/>
        <v>261.52</v>
      </c>
      <c r="AH91" s="95" t="str">
        <f t="shared" si="30"/>
        <v>213.99 261.52</v>
      </c>
      <c r="AI91" s="93">
        <v>10</v>
      </c>
      <c r="AJ91" s="98">
        <f t="shared" si="31"/>
        <v>69.150000000000006</v>
      </c>
      <c r="AK91" s="98">
        <f t="shared" si="32"/>
        <v>84.51</v>
      </c>
      <c r="AL91" s="95" t="str">
        <f t="shared" si="33"/>
        <v>69.15 84.51</v>
      </c>
      <c r="AM91" s="95">
        <v>130</v>
      </c>
      <c r="AN91" s="95">
        <f t="shared" si="34"/>
        <v>440</v>
      </c>
      <c r="AO91" s="102">
        <v>2371</v>
      </c>
      <c r="AP91" s="102">
        <v>261.10000000000002</v>
      </c>
      <c r="AQ91" s="102">
        <v>84.5</v>
      </c>
      <c r="AR91" s="93">
        <v>32</v>
      </c>
      <c r="AS91" s="103">
        <f t="shared" si="35"/>
        <v>0.87823521219626044</v>
      </c>
      <c r="AT91" s="104">
        <f t="shared" si="22"/>
        <v>2082.2956881173336</v>
      </c>
      <c r="AU91" s="98">
        <f t="shared" si="37"/>
        <v>196.79727700000001</v>
      </c>
      <c r="AV91" s="98">
        <f t="shared" si="38"/>
        <v>63.820300000000003</v>
      </c>
      <c r="AW91" s="400">
        <v>1749.5678004371971</v>
      </c>
      <c r="AX91" s="400">
        <v>165.55765699999995</v>
      </c>
      <c r="AY91" s="400">
        <v>63.820300000000003</v>
      </c>
      <c r="AZ91" s="400"/>
      <c r="BA91" s="400"/>
      <c r="BB91" s="400"/>
      <c r="BC91" s="400"/>
      <c r="BD91" s="400"/>
      <c r="BE91" s="400"/>
      <c r="BF91" s="400"/>
      <c r="BG91" s="400"/>
      <c r="BH91" s="400"/>
      <c r="BI91" s="400"/>
      <c r="BJ91" s="400"/>
      <c r="BK91" s="403"/>
      <c r="BL91" s="400"/>
      <c r="BM91" s="400"/>
      <c r="BN91" s="400"/>
      <c r="BO91" s="400"/>
      <c r="BP91" s="400"/>
      <c r="BQ91" s="400"/>
      <c r="BR91" s="400"/>
      <c r="BS91" s="400"/>
      <c r="BT91" s="400"/>
      <c r="BU91" s="400"/>
    </row>
    <row r="92" spans="1:73" s="99" customFormat="1" ht="60" customHeight="1" x14ac:dyDescent="0.3">
      <c r="A92" s="93">
        <v>89</v>
      </c>
      <c r="B92" s="100">
        <v>119355</v>
      </c>
      <c r="C92" s="101" t="s">
        <v>12</v>
      </c>
      <c r="D92" s="101" t="s">
        <v>83</v>
      </c>
      <c r="E92" s="95">
        <v>40000</v>
      </c>
      <c r="F92" s="93">
        <v>0.56000000000000005</v>
      </c>
      <c r="G92" s="96">
        <v>0.76</v>
      </c>
      <c r="H92" s="96">
        <v>0.59299999999999997</v>
      </c>
      <c r="I92" s="96">
        <v>0.49</v>
      </c>
      <c r="J92" s="96">
        <v>0.32800000000000001</v>
      </c>
      <c r="K92" s="96">
        <v>0.159</v>
      </c>
      <c r="L92" s="96">
        <v>0.113</v>
      </c>
      <c r="M92" s="96">
        <v>7.0999999999999994E-2</v>
      </c>
      <c r="N92" s="96" t="str">
        <f t="shared" si="25"/>
        <v>0.76,0.593,0.49,0.328,0.159,0.113,0.071</v>
      </c>
      <c r="O92" s="96" t="s">
        <v>59</v>
      </c>
      <c r="P92" s="96"/>
      <c r="Q92" s="94">
        <f t="shared" si="26"/>
        <v>119355</v>
      </c>
      <c r="R92" s="95">
        <f t="shared" si="36"/>
        <v>249</v>
      </c>
      <c r="S92" s="96">
        <f t="shared" si="27"/>
        <v>0.27</v>
      </c>
      <c r="T92" s="95"/>
      <c r="U92" s="95"/>
      <c r="V92" s="95"/>
      <c r="W92" s="97"/>
      <c r="X92" s="97"/>
      <c r="Y92" s="96"/>
      <c r="Z92" s="97"/>
      <c r="AA92" s="96"/>
      <c r="AB92" s="102">
        <v>0.35</v>
      </c>
      <c r="AC92" s="102">
        <v>0.35</v>
      </c>
      <c r="AD92" s="102">
        <v>0.35</v>
      </c>
      <c r="AE92" s="93" t="s">
        <v>60</v>
      </c>
      <c r="AF92" s="93">
        <f t="shared" si="28"/>
        <v>213.98999999999998</v>
      </c>
      <c r="AG92" s="93">
        <f t="shared" si="29"/>
        <v>261.52</v>
      </c>
      <c r="AH92" s="95" t="str">
        <f t="shared" si="30"/>
        <v>213.99 261.52</v>
      </c>
      <c r="AI92" s="93">
        <v>10</v>
      </c>
      <c r="AJ92" s="98">
        <f t="shared" si="31"/>
        <v>69.150000000000006</v>
      </c>
      <c r="AK92" s="98">
        <f t="shared" si="32"/>
        <v>84.51</v>
      </c>
      <c r="AL92" s="95" t="str">
        <f t="shared" si="33"/>
        <v>69.15 84.51</v>
      </c>
      <c r="AM92" s="95">
        <v>130</v>
      </c>
      <c r="AN92" s="95">
        <f t="shared" si="34"/>
        <v>440</v>
      </c>
      <c r="AO92" s="102">
        <v>783.9</v>
      </c>
      <c r="AP92" s="102">
        <v>214.1</v>
      </c>
      <c r="AQ92" s="102">
        <v>84.5</v>
      </c>
      <c r="AR92" s="93">
        <v>32</v>
      </c>
      <c r="AS92" s="103">
        <f t="shared" si="35"/>
        <v>0.87823521219626044</v>
      </c>
      <c r="AT92" s="104">
        <f t="shared" si="22"/>
        <v>688.44858284064856</v>
      </c>
      <c r="AU92" s="98">
        <f t="shared" si="37"/>
        <v>158.452797</v>
      </c>
      <c r="AV92" s="98">
        <f t="shared" si="38"/>
        <v>63.820300000000003</v>
      </c>
      <c r="AW92" s="400">
        <v>1749.5678004371971</v>
      </c>
      <c r="AX92" s="400">
        <v>165.55765699999995</v>
      </c>
      <c r="AY92" s="400">
        <v>63.820300000000003</v>
      </c>
      <c r="AZ92" s="400"/>
      <c r="BA92" s="400"/>
      <c r="BB92" s="400"/>
      <c r="BC92" s="400"/>
      <c r="BD92" s="400"/>
      <c r="BE92" s="400"/>
      <c r="BF92" s="400"/>
      <c r="BG92" s="400"/>
      <c r="BH92" s="400"/>
      <c r="BI92" s="400"/>
      <c r="BJ92" s="400"/>
      <c r="BK92" s="403"/>
      <c r="BL92" s="400"/>
      <c r="BM92" s="400"/>
      <c r="BN92" s="400"/>
      <c r="BO92" s="400"/>
      <c r="BP92" s="400"/>
      <c r="BQ92" s="400"/>
      <c r="BR92" s="400"/>
      <c r="BS92" s="400"/>
      <c r="BT92" s="400"/>
      <c r="BU92" s="400"/>
    </row>
    <row r="93" spans="1:73" s="99" customFormat="1" ht="60" customHeight="1" x14ac:dyDescent="0.3">
      <c r="A93" s="93">
        <v>90</v>
      </c>
      <c r="B93" s="100">
        <v>119406</v>
      </c>
      <c r="C93" s="101" t="s">
        <v>12</v>
      </c>
      <c r="D93" s="101" t="s">
        <v>81</v>
      </c>
      <c r="E93" s="95">
        <v>40000</v>
      </c>
      <c r="F93" s="93">
        <v>0.56000000000000005</v>
      </c>
      <c r="G93" s="96">
        <v>0.46200000000000002</v>
      </c>
      <c r="H93" s="96">
        <v>0.35099999999999998</v>
      </c>
      <c r="I93" s="96">
        <v>0.29099999999999998</v>
      </c>
      <c r="J93" s="96">
        <v>0.21199999999999999</v>
      </c>
      <c r="K93" s="96">
        <v>0.11600000000000001</v>
      </c>
      <c r="L93" s="96">
        <v>8.7999999999999995E-2</v>
      </c>
      <c r="M93" s="96">
        <v>5.6000000000000001E-2</v>
      </c>
      <c r="N93" s="96" t="str">
        <f t="shared" si="25"/>
        <v>0.462,0.351,0.291,0.212,0.116,0.088,0.056</v>
      </c>
      <c r="O93" s="96" t="s">
        <v>59</v>
      </c>
      <c r="P93" s="96"/>
      <c r="Q93" s="94">
        <f t="shared" si="26"/>
        <v>119406</v>
      </c>
      <c r="R93" s="95">
        <f t="shared" si="36"/>
        <v>51</v>
      </c>
      <c r="S93" s="96">
        <f t="shared" si="27"/>
        <v>0.17100000000000004</v>
      </c>
      <c r="T93" s="95"/>
      <c r="U93" s="95"/>
      <c r="V93" s="95"/>
      <c r="W93" s="97"/>
      <c r="X93" s="97"/>
      <c r="Y93" s="96"/>
      <c r="Z93" s="97"/>
      <c r="AA93" s="96"/>
      <c r="AB93" s="102">
        <v>0.35</v>
      </c>
      <c r="AC93" s="102">
        <v>0.35</v>
      </c>
      <c r="AD93" s="102">
        <v>0.35</v>
      </c>
      <c r="AE93" s="93" t="s">
        <v>60</v>
      </c>
      <c r="AF93" s="93">
        <f t="shared" si="28"/>
        <v>213.98999999999998</v>
      </c>
      <c r="AG93" s="93">
        <f t="shared" si="29"/>
        <v>261.52</v>
      </c>
      <c r="AH93" s="95" t="str">
        <f t="shared" si="30"/>
        <v>213.99 261.52</v>
      </c>
      <c r="AI93" s="93">
        <v>10</v>
      </c>
      <c r="AJ93" s="98">
        <f t="shared" si="31"/>
        <v>69.150000000000006</v>
      </c>
      <c r="AK93" s="98">
        <f t="shared" si="32"/>
        <v>84.51</v>
      </c>
      <c r="AL93" s="95" t="str">
        <f t="shared" si="33"/>
        <v>69.15 84.51</v>
      </c>
      <c r="AM93" s="95">
        <v>130</v>
      </c>
      <c r="AN93" s="95">
        <f t="shared" si="34"/>
        <v>440</v>
      </c>
      <c r="AO93" s="102">
        <v>2398.4</v>
      </c>
      <c r="AP93" s="102">
        <v>260.39999999999998</v>
      </c>
      <c r="AQ93" s="102">
        <v>84.5</v>
      </c>
      <c r="AR93" s="93">
        <v>34</v>
      </c>
      <c r="AS93" s="103">
        <f t="shared" si="35"/>
        <v>0.95707585954009289</v>
      </c>
      <c r="AT93" s="104">
        <f t="shared" si="22"/>
        <v>2295.4507415209587</v>
      </c>
      <c r="AU93" s="98">
        <f t="shared" si="37"/>
        <v>196.23591199999998</v>
      </c>
      <c r="AV93" s="98">
        <f t="shared" si="38"/>
        <v>63.820300000000003</v>
      </c>
      <c r="AW93" s="400">
        <v>1749.5678004371971</v>
      </c>
      <c r="AX93" s="400">
        <v>165.55765699999995</v>
      </c>
      <c r="AY93" s="400">
        <v>63.820300000000003</v>
      </c>
      <c r="AZ93" s="400"/>
      <c r="BA93" s="400"/>
      <c r="BB93" s="400"/>
      <c r="BC93" s="400"/>
      <c r="BD93" s="400"/>
      <c r="BE93" s="400"/>
      <c r="BF93" s="400"/>
      <c r="BG93" s="400"/>
      <c r="BH93" s="400"/>
      <c r="BI93" s="400"/>
      <c r="BJ93" s="400"/>
      <c r="BK93" s="403"/>
      <c r="BL93" s="400"/>
      <c r="BM93" s="400"/>
      <c r="BN93" s="400"/>
      <c r="BO93" s="400"/>
      <c r="BP93" s="400"/>
      <c r="BQ93" s="400"/>
      <c r="BR93" s="400"/>
      <c r="BS93" s="400"/>
      <c r="BT93" s="400"/>
      <c r="BU93" s="400"/>
    </row>
    <row r="94" spans="1:73" s="99" customFormat="1" ht="60" customHeight="1" x14ac:dyDescent="0.3">
      <c r="A94" s="93">
        <v>91</v>
      </c>
      <c r="B94" s="100">
        <v>119605</v>
      </c>
      <c r="C94" s="101" t="s">
        <v>12</v>
      </c>
      <c r="D94" s="101" t="s">
        <v>83</v>
      </c>
      <c r="E94" s="95">
        <v>40000</v>
      </c>
      <c r="F94" s="93">
        <v>0.56000000000000005</v>
      </c>
      <c r="G94" s="96">
        <v>0.54600000000000004</v>
      </c>
      <c r="H94" s="96">
        <v>0.42</v>
      </c>
      <c r="I94" s="96">
        <v>0.34599999999999997</v>
      </c>
      <c r="J94" s="96">
        <v>0.24</v>
      </c>
      <c r="K94" s="96">
        <v>0.12</v>
      </c>
      <c r="L94" s="96">
        <v>8.4000000000000005E-2</v>
      </c>
      <c r="M94" s="96">
        <v>5.1999999999999998E-2</v>
      </c>
      <c r="N94" s="96" t="str">
        <f t="shared" si="25"/>
        <v>0.546,0.42,0.346,0.24,0.12,0.084,0.052</v>
      </c>
      <c r="O94" s="96" t="s">
        <v>59</v>
      </c>
      <c r="P94" s="96"/>
      <c r="Q94" s="94">
        <f t="shared" si="26"/>
        <v>119605</v>
      </c>
      <c r="R94" s="95">
        <f t="shared" si="36"/>
        <v>199</v>
      </c>
      <c r="S94" s="96">
        <f t="shared" si="27"/>
        <v>0.20000000000000007</v>
      </c>
      <c r="T94" s="95"/>
      <c r="U94" s="95"/>
      <c r="V94" s="95"/>
      <c r="W94" s="97"/>
      <c r="X94" s="97"/>
      <c r="Y94" s="96"/>
      <c r="Z94" s="97"/>
      <c r="AA94" s="96"/>
      <c r="AB94" s="102">
        <v>0.35</v>
      </c>
      <c r="AC94" s="102">
        <v>0.35</v>
      </c>
      <c r="AD94" s="102">
        <v>0.35</v>
      </c>
      <c r="AE94" s="93" t="s">
        <v>60</v>
      </c>
      <c r="AF94" s="93">
        <f t="shared" si="28"/>
        <v>213.98999999999998</v>
      </c>
      <c r="AG94" s="93">
        <f t="shared" si="29"/>
        <v>261.52</v>
      </c>
      <c r="AH94" s="95" t="str">
        <f t="shared" si="30"/>
        <v>213.99 261.52</v>
      </c>
      <c r="AI94" s="93">
        <v>10</v>
      </c>
      <c r="AJ94" s="98">
        <f t="shared" si="31"/>
        <v>69.150000000000006</v>
      </c>
      <c r="AK94" s="98">
        <f t="shared" si="32"/>
        <v>84.51</v>
      </c>
      <c r="AL94" s="95" t="str">
        <f t="shared" si="33"/>
        <v>69.15 84.51</v>
      </c>
      <c r="AM94" s="95">
        <v>130</v>
      </c>
      <c r="AN94" s="95">
        <f t="shared" si="34"/>
        <v>440</v>
      </c>
      <c r="AO94" s="102">
        <v>2382.3000000000002</v>
      </c>
      <c r="AP94" s="102">
        <v>258.60000000000002</v>
      </c>
      <c r="AQ94" s="102">
        <v>84.5</v>
      </c>
      <c r="AR94" s="93">
        <v>34</v>
      </c>
      <c r="AS94" s="103">
        <f t="shared" si="35"/>
        <v>0.95707585954009289</v>
      </c>
      <c r="AT94" s="104">
        <f t="shared" si="22"/>
        <v>2280.0418201823636</v>
      </c>
      <c r="AU94" s="98">
        <f t="shared" si="37"/>
        <v>194.79105200000004</v>
      </c>
      <c r="AV94" s="98">
        <f t="shared" si="38"/>
        <v>63.820300000000003</v>
      </c>
      <c r="AW94" s="400">
        <v>1749.5678004371971</v>
      </c>
      <c r="AX94" s="400">
        <v>165.55765699999995</v>
      </c>
      <c r="AY94" s="400">
        <v>63.820300000000003</v>
      </c>
      <c r="AZ94" s="400"/>
      <c r="BA94" s="400"/>
      <c r="BB94" s="400"/>
      <c r="BC94" s="400"/>
      <c r="BD94" s="400"/>
      <c r="BE94" s="400"/>
      <c r="BF94" s="400"/>
      <c r="BG94" s="400"/>
      <c r="BH94" s="400"/>
      <c r="BI94" s="400"/>
      <c r="BJ94" s="400"/>
      <c r="BK94" s="403"/>
      <c r="BL94" s="400"/>
      <c r="BM94" s="400"/>
      <c r="BN94" s="400"/>
      <c r="BO94" s="400"/>
      <c r="BP94" s="400"/>
      <c r="BQ94" s="400"/>
      <c r="BR94" s="400"/>
      <c r="BS94" s="400"/>
      <c r="BT94" s="400"/>
      <c r="BU94" s="400"/>
    </row>
    <row r="95" spans="1:73" s="99" customFormat="1" ht="60" customHeight="1" x14ac:dyDescent="0.3">
      <c r="A95" s="93">
        <v>92</v>
      </c>
      <c r="B95" s="100">
        <v>119853</v>
      </c>
      <c r="C95" s="101" t="s">
        <v>12</v>
      </c>
      <c r="D95" s="101" t="s">
        <v>83</v>
      </c>
      <c r="E95" s="95">
        <v>40000</v>
      </c>
      <c r="F95" s="93">
        <v>0.56000000000000005</v>
      </c>
      <c r="G95" s="96">
        <v>0.42099999999999999</v>
      </c>
      <c r="H95" s="96">
        <v>0.35</v>
      </c>
      <c r="I95" s="96">
        <v>0.30099999999999999</v>
      </c>
      <c r="J95" s="96">
        <v>0.22600000000000001</v>
      </c>
      <c r="K95" s="96">
        <v>0.13300000000000001</v>
      </c>
      <c r="L95" s="96">
        <v>9.9000000000000005E-2</v>
      </c>
      <c r="M95" s="96">
        <v>6.3E-2</v>
      </c>
      <c r="N95" s="96" t="str">
        <f t="shared" si="25"/>
        <v>0.421,0.35,0.301,0.226,0.133,0.099,0.063</v>
      </c>
      <c r="O95" s="96" t="s">
        <v>59</v>
      </c>
      <c r="P95" s="96"/>
      <c r="Q95" s="94">
        <f t="shared" si="26"/>
        <v>119853</v>
      </c>
      <c r="R95" s="95">
        <f t="shared" si="36"/>
        <v>248</v>
      </c>
      <c r="S95" s="96">
        <f t="shared" si="27"/>
        <v>0.12</v>
      </c>
      <c r="T95" s="95"/>
      <c r="U95" s="95"/>
      <c r="V95" s="95"/>
      <c r="W95" s="97"/>
      <c r="X95" s="97"/>
      <c r="Y95" s="96"/>
      <c r="Z95" s="97"/>
      <c r="AA95" s="96"/>
      <c r="AB95" s="102">
        <v>0.35</v>
      </c>
      <c r="AC95" s="102">
        <v>0.35</v>
      </c>
      <c r="AD95" s="102">
        <v>0.35</v>
      </c>
      <c r="AE95" s="93" t="s">
        <v>60</v>
      </c>
      <c r="AF95" s="93">
        <f t="shared" si="28"/>
        <v>213.98999999999998</v>
      </c>
      <c r="AG95" s="93">
        <f t="shared" si="29"/>
        <v>261.52</v>
      </c>
      <c r="AH95" s="95" t="str">
        <f t="shared" si="30"/>
        <v>213.99 261.52</v>
      </c>
      <c r="AI95" s="93">
        <v>10</v>
      </c>
      <c r="AJ95" s="98">
        <f t="shared" si="31"/>
        <v>69.150000000000006</v>
      </c>
      <c r="AK95" s="98">
        <f t="shared" si="32"/>
        <v>84.51</v>
      </c>
      <c r="AL95" s="95" t="str">
        <f t="shared" si="33"/>
        <v>69.15 84.51</v>
      </c>
      <c r="AM95" s="95">
        <v>130</v>
      </c>
      <c r="AN95" s="95">
        <f t="shared" si="34"/>
        <v>440</v>
      </c>
      <c r="AO95" s="102">
        <v>2377.4</v>
      </c>
      <c r="AP95" s="102">
        <v>261.5</v>
      </c>
      <c r="AQ95" s="102">
        <v>84.5</v>
      </c>
      <c r="AR95" s="93">
        <v>34</v>
      </c>
      <c r="AS95" s="103">
        <f t="shared" si="35"/>
        <v>0.95707585954009289</v>
      </c>
      <c r="AT95" s="104">
        <f t="shared" si="22"/>
        <v>2275.3521484706171</v>
      </c>
      <c r="AU95" s="98">
        <f t="shared" si="37"/>
        <v>197.11792499999999</v>
      </c>
      <c r="AV95" s="98">
        <f t="shared" si="38"/>
        <v>63.820300000000003</v>
      </c>
      <c r="AW95" s="400">
        <v>1749.5678004371971</v>
      </c>
      <c r="AX95" s="400">
        <v>165.55765699999995</v>
      </c>
      <c r="AY95" s="400">
        <v>63.820300000000003</v>
      </c>
      <c r="AZ95" s="400"/>
      <c r="BA95" s="400"/>
      <c r="BB95" s="400"/>
      <c r="BC95" s="400"/>
      <c r="BD95" s="400"/>
      <c r="BE95" s="400"/>
      <c r="BF95" s="400"/>
      <c r="BG95" s="400"/>
      <c r="BH95" s="400"/>
      <c r="BI95" s="400"/>
      <c r="BJ95" s="400"/>
      <c r="BK95" s="403"/>
      <c r="BL95" s="400"/>
      <c r="BM95" s="400"/>
      <c r="BN95" s="400"/>
      <c r="BO95" s="400"/>
      <c r="BP95" s="400"/>
      <c r="BQ95" s="400"/>
      <c r="BR95" s="400"/>
      <c r="BS95" s="400"/>
      <c r="BT95" s="400"/>
      <c r="BU95" s="400"/>
    </row>
    <row r="96" spans="1:73" s="99" customFormat="1" ht="60" customHeight="1" x14ac:dyDescent="0.3">
      <c r="A96" s="93">
        <v>93</v>
      </c>
      <c r="B96" s="100">
        <v>119912</v>
      </c>
      <c r="C96" s="101" t="s">
        <v>12</v>
      </c>
      <c r="D96" s="101" t="s">
        <v>81</v>
      </c>
      <c r="E96" s="95">
        <v>40000</v>
      </c>
      <c r="F96" s="93">
        <v>0.56000000000000005</v>
      </c>
      <c r="G96" s="96">
        <v>0.45100000000000001</v>
      </c>
      <c r="H96" s="96">
        <v>0.34699999999999998</v>
      </c>
      <c r="I96" s="96">
        <v>0.28799999999999998</v>
      </c>
      <c r="J96" s="96">
        <v>0.20499999999999999</v>
      </c>
      <c r="K96" s="96">
        <v>0.113</v>
      </c>
      <c r="L96" s="96">
        <v>8.6999999999999994E-2</v>
      </c>
      <c r="M96" s="96">
        <v>0.06</v>
      </c>
      <c r="N96" s="96" t="str">
        <f t="shared" si="25"/>
        <v>0.451,0.347,0.288,0.205,0.113,0.087,0.06</v>
      </c>
      <c r="O96" s="96" t="s">
        <v>59</v>
      </c>
      <c r="P96" s="96"/>
      <c r="Q96" s="94">
        <f t="shared" si="26"/>
        <v>119912</v>
      </c>
      <c r="R96" s="95">
        <f t="shared" si="36"/>
        <v>59</v>
      </c>
      <c r="S96" s="96">
        <f t="shared" si="27"/>
        <v>0.16300000000000003</v>
      </c>
      <c r="T96" s="95"/>
      <c r="U96" s="95"/>
      <c r="V96" s="95"/>
      <c r="W96" s="97"/>
      <c r="X96" s="97"/>
      <c r="Y96" s="96"/>
      <c r="Z96" s="97"/>
      <c r="AA96" s="96"/>
      <c r="AB96" s="102">
        <v>0.35</v>
      </c>
      <c r="AC96" s="102">
        <v>0.35</v>
      </c>
      <c r="AD96" s="102">
        <v>0.35</v>
      </c>
      <c r="AE96" s="93" t="s">
        <v>60</v>
      </c>
      <c r="AF96" s="93">
        <f t="shared" si="28"/>
        <v>213.98999999999998</v>
      </c>
      <c r="AG96" s="93">
        <f t="shared" si="29"/>
        <v>261.52</v>
      </c>
      <c r="AH96" s="95" t="str">
        <f t="shared" si="30"/>
        <v>213.99 261.52</v>
      </c>
      <c r="AI96" s="93">
        <v>10</v>
      </c>
      <c r="AJ96" s="98">
        <f t="shared" si="31"/>
        <v>69.150000000000006</v>
      </c>
      <c r="AK96" s="98">
        <f t="shared" si="32"/>
        <v>84.51</v>
      </c>
      <c r="AL96" s="95" t="str">
        <f t="shared" si="33"/>
        <v>69.15 84.51</v>
      </c>
      <c r="AM96" s="95">
        <v>130</v>
      </c>
      <c r="AN96" s="95">
        <f t="shared" si="34"/>
        <v>440</v>
      </c>
      <c r="AO96" s="102">
        <v>2400</v>
      </c>
      <c r="AP96" s="102">
        <v>260.60000000000002</v>
      </c>
      <c r="AQ96" s="102">
        <v>84.5</v>
      </c>
      <c r="AR96" s="93">
        <v>34</v>
      </c>
      <c r="AS96" s="103">
        <f t="shared" si="35"/>
        <v>0.95707585954009289</v>
      </c>
      <c r="AT96" s="104">
        <f t="shared" si="22"/>
        <v>2296.9820628962229</v>
      </c>
      <c r="AU96" s="98">
        <f t="shared" si="37"/>
        <v>196.39633200000003</v>
      </c>
      <c r="AV96" s="98">
        <f t="shared" si="38"/>
        <v>63.820300000000003</v>
      </c>
      <c r="AW96" s="400">
        <v>1749.5678004371971</v>
      </c>
      <c r="AX96" s="400">
        <v>165.55765699999995</v>
      </c>
      <c r="AY96" s="400">
        <v>63.820300000000003</v>
      </c>
      <c r="AZ96" s="400"/>
      <c r="BA96" s="400"/>
      <c r="BB96" s="400"/>
      <c r="BC96" s="400"/>
      <c r="BD96" s="400"/>
      <c r="BE96" s="400"/>
      <c r="BF96" s="400"/>
      <c r="BG96" s="400"/>
      <c r="BH96" s="400"/>
      <c r="BI96" s="400"/>
      <c r="BJ96" s="400"/>
      <c r="BK96" s="403"/>
      <c r="BL96" s="400"/>
      <c r="BM96" s="400"/>
      <c r="BN96" s="400"/>
      <c r="BO96" s="400"/>
      <c r="BP96" s="400"/>
      <c r="BQ96" s="400"/>
      <c r="BR96" s="400"/>
      <c r="BS96" s="400"/>
      <c r="BT96" s="400"/>
      <c r="BU96" s="400"/>
    </row>
    <row r="97" spans="1:73" s="99" customFormat="1" ht="60" customHeight="1" x14ac:dyDescent="0.3">
      <c r="A97" s="93">
        <v>94</v>
      </c>
      <c r="B97" s="100">
        <v>120126</v>
      </c>
      <c r="C97" s="101" t="s">
        <v>12</v>
      </c>
      <c r="D97" s="101" t="s">
        <v>83</v>
      </c>
      <c r="E97" s="95">
        <v>40000</v>
      </c>
      <c r="F97" s="93">
        <v>0.56000000000000005</v>
      </c>
      <c r="G97" s="96">
        <v>0.38</v>
      </c>
      <c r="H97" s="96">
        <v>0.29699999999999999</v>
      </c>
      <c r="I97" s="96">
        <v>0.246</v>
      </c>
      <c r="J97" s="96">
        <v>0.17899999999999999</v>
      </c>
      <c r="K97" s="96">
        <v>9.1999999999999998E-2</v>
      </c>
      <c r="L97" s="96">
        <v>6.6000000000000003E-2</v>
      </c>
      <c r="M97" s="96">
        <v>4.2000000000000003E-2</v>
      </c>
      <c r="N97" s="96" t="str">
        <f t="shared" si="25"/>
        <v>0.38,0.297,0.246,0.179,0.092,0.066,0.042</v>
      </c>
      <c r="O97" s="96" t="s">
        <v>59</v>
      </c>
      <c r="P97" s="96"/>
      <c r="Q97" s="94">
        <f t="shared" si="26"/>
        <v>120126</v>
      </c>
      <c r="R97" s="95">
        <f t="shared" si="36"/>
        <v>214</v>
      </c>
      <c r="S97" s="96">
        <f t="shared" si="27"/>
        <v>0.13400000000000001</v>
      </c>
      <c r="T97" s="95"/>
      <c r="U97" s="95"/>
      <c r="V97" s="95"/>
      <c r="W97" s="97"/>
      <c r="X97" s="97"/>
      <c r="Y97" s="96"/>
      <c r="Z97" s="97"/>
      <c r="AA97" s="96"/>
      <c r="AB97" s="102">
        <v>0.35</v>
      </c>
      <c r="AC97" s="102">
        <v>0.35</v>
      </c>
      <c r="AD97" s="102">
        <v>0.35</v>
      </c>
      <c r="AE97" s="93" t="s">
        <v>60</v>
      </c>
      <c r="AF97" s="93">
        <f t="shared" si="28"/>
        <v>213.98999999999998</v>
      </c>
      <c r="AG97" s="93">
        <f t="shared" si="29"/>
        <v>261.52</v>
      </c>
      <c r="AH97" s="95" t="str">
        <f t="shared" si="30"/>
        <v>213.99 261.52</v>
      </c>
      <c r="AI97" s="93">
        <v>10</v>
      </c>
      <c r="AJ97" s="98">
        <f t="shared" si="31"/>
        <v>69.150000000000006</v>
      </c>
      <c r="AK97" s="98">
        <f t="shared" si="32"/>
        <v>84.51</v>
      </c>
      <c r="AL97" s="95" t="str">
        <f t="shared" si="33"/>
        <v>69.15 84.51</v>
      </c>
      <c r="AM97" s="95">
        <v>130</v>
      </c>
      <c r="AN97" s="95">
        <f t="shared" si="34"/>
        <v>440</v>
      </c>
      <c r="AO97" s="102">
        <v>2388.6999999999998</v>
      </c>
      <c r="AP97" s="102">
        <v>260.60000000000002</v>
      </c>
      <c r="AQ97" s="102">
        <v>84.5</v>
      </c>
      <c r="AR97" s="93">
        <v>34</v>
      </c>
      <c r="AS97" s="103">
        <f t="shared" si="35"/>
        <v>0.95707585954009289</v>
      </c>
      <c r="AT97" s="104">
        <f t="shared" si="22"/>
        <v>2286.1671056834198</v>
      </c>
      <c r="AU97" s="98">
        <f t="shared" si="37"/>
        <v>196.39633200000003</v>
      </c>
      <c r="AV97" s="98">
        <f t="shared" si="38"/>
        <v>63.820300000000003</v>
      </c>
      <c r="AW97" s="400">
        <v>1749.5678004371971</v>
      </c>
      <c r="AX97" s="400">
        <v>165.55765699999995</v>
      </c>
      <c r="AY97" s="400">
        <v>63.820300000000003</v>
      </c>
      <c r="AZ97" s="400"/>
      <c r="BA97" s="400"/>
      <c r="BB97" s="400"/>
      <c r="BC97" s="400"/>
      <c r="BD97" s="400"/>
      <c r="BE97" s="400"/>
      <c r="BF97" s="400"/>
      <c r="BG97" s="400"/>
      <c r="BH97" s="400"/>
      <c r="BI97" s="400"/>
      <c r="BJ97" s="400"/>
      <c r="BK97" s="403"/>
      <c r="BL97" s="400"/>
      <c r="BM97" s="400"/>
      <c r="BN97" s="400"/>
      <c r="BO97" s="400"/>
      <c r="BP97" s="400"/>
      <c r="BQ97" s="400"/>
      <c r="BR97" s="400"/>
      <c r="BS97" s="400"/>
      <c r="BT97" s="400"/>
      <c r="BU97" s="400"/>
    </row>
    <row r="98" spans="1:73" s="99" customFormat="1" ht="60" customHeight="1" x14ac:dyDescent="0.3">
      <c r="A98" s="93">
        <v>95</v>
      </c>
      <c r="B98" s="100">
        <v>120356</v>
      </c>
      <c r="C98" s="101" t="s">
        <v>12</v>
      </c>
      <c r="D98" s="101" t="s">
        <v>83</v>
      </c>
      <c r="E98" s="95">
        <v>40000</v>
      </c>
      <c r="F98" s="93">
        <v>0.56000000000000005</v>
      </c>
      <c r="G98" s="96">
        <v>0.69399999999999995</v>
      </c>
      <c r="H98" s="96">
        <v>0.53500000000000003</v>
      </c>
      <c r="I98" s="96">
        <v>0.435</v>
      </c>
      <c r="J98" s="96">
        <v>0.30099999999999999</v>
      </c>
      <c r="K98" s="96">
        <v>0.14399999999999999</v>
      </c>
      <c r="L98" s="96">
        <v>0.10299999999999999</v>
      </c>
      <c r="M98" s="96">
        <v>4.2000000000000003E-2</v>
      </c>
      <c r="N98" s="96" t="str">
        <f t="shared" si="25"/>
        <v>0.694,0.535,0.435,0.301,0.144,0.103,0.042</v>
      </c>
      <c r="O98" s="96" t="s">
        <v>59</v>
      </c>
      <c r="P98" s="96"/>
      <c r="Q98" s="94">
        <f t="shared" si="26"/>
        <v>120356</v>
      </c>
      <c r="R98" s="95">
        <f t="shared" si="36"/>
        <v>230</v>
      </c>
      <c r="S98" s="96">
        <f t="shared" si="27"/>
        <v>0.25899999999999995</v>
      </c>
      <c r="T98" s="95"/>
      <c r="U98" s="95"/>
      <c r="V98" s="95"/>
      <c r="W98" s="97"/>
      <c r="X98" s="97"/>
      <c r="Y98" s="96"/>
      <c r="Z98" s="97"/>
      <c r="AA98" s="96"/>
      <c r="AB98" s="102">
        <v>0.35</v>
      </c>
      <c r="AC98" s="102">
        <v>0.35</v>
      </c>
      <c r="AD98" s="102">
        <v>0.35</v>
      </c>
      <c r="AE98" s="93" t="s">
        <v>60</v>
      </c>
      <c r="AF98" s="93">
        <f t="shared" si="28"/>
        <v>213.98999999999998</v>
      </c>
      <c r="AG98" s="93">
        <f t="shared" si="29"/>
        <v>261.52</v>
      </c>
      <c r="AH98" s="95" t="str">
        <f t="shared" si="30"/>
        <v>213.99 261.52</v>
      </c>
      <c r="AI98" s="93">
        <v>10</v>
      </c>
      <c r="AJ98" s="98">
        <f t="shared" si="31"/>
        <v>69.150000000000006</v>
      </c>
      <c r="AK98" s="98">
        <f t="shared" si="32"/>
        <v>84.51</v>
      </c>
      <c r="AL98" s="95" t="str">
        <f t="shared" si="33"/>
        <v>69.15 84.51</v>
      </c>
      <c r="AM98" s="95">
        <v>130</v>
      </c>
      <c r="AN98" s="95">
        <f t="shared" si="34"/>
        <v>440</v>
      </c>
      <c r="AO98" s="102">
        <v>1750</v>
      </c>
      <c r="AP98" s="102">
        <v>214.4</v>
      </c>
      <c r="AQ98" s="102">
        <v>84.5</v>
      </c>
      <c r="AR98" s="93">
        <v>34</v>
      </c>
      <c r="AS98" s="103">
        <f t="shared" si="35"/>
        <v>0.95707585954009289</v>
      </c>
      <c r="AT98" s="104">
        <f t="shared" si="22"/>
        <v>1674.8827541951625</v>
      </c>
      <c r="AU98" s="98">
        <f t="shared" si="37"/>
        <v>158.701752</v>
      </c>
      <c r="AV98" s="98">
        <f t="shared" si="38"/>
        <v>63.820300000000003</v>
      </c>
      <c r="AW98" s="400">
        <v>1749.5678004371971</v>
      </c>
      <c r="AX98" s="400">
        <v>165.55765699999995</v>
      </c>
      <c r="AY98" s="400">
        <v>63.820300000000003</v>
      </c>
      <c r="AZ98" s="400"/>
      <c r="BA98" s="400"/>
      <c r="BB98" s="400"/>
      <c r="BC98" s="400"/>
      <c r="BD98" s="400"/>
      <c r="BE98" s="400"/>
      <c r="BF98" s="400"/>
      <c r="BG98" s="400"/>
      <c r="BH98" s="400"/>
      <c r="BI98" s="400"/>
      <c r="BJ98" s="400"/>
      <c r="BK98" s="403"/>
      <c r="BL98" s="400"/>
      <c r="BM98" s="400"/>
      <c r="BN98" s="400"/>
      <c r="BO98" s="400"/>
      <c r="BP98" s="400"/>
      <c r="BQ98" s="400"/>
      <c r="BR98" s="400"/>
      <c r="BS98" s="400"/>
      <c r="BT98" s="400"/>
      <c r="BU98" s="400"/>
    </row>
    <row r="99" spans="1:73" s="99" customFormat="1" ht="60" customHeight="1" x14ac:dyDescent="0.3">
      <c r="A99" s="93">
        <v>96</v>
      </c>
      <c r="B99" s="100">
        <v>120411</v>
      </c>
      <c r="C99" s="101" t="s">
        <v>12</v>
      </c>
      <c r="D99" s="101" t="s">
        <v>81</v>
      </c>
      <c r="E99" s="95">
        <v>40000</v>
      </c>
      <c r="F99" s="93">
        <v>0.56000000000000005</v>
      </c>
      <c r="G99" s="96">
        <v>0.5</v>
      </c>
      <c r="H99" s="96">
        <v>0.39900000000000002</v>
      </c>
      <c r="I99" s="96">
        <v>0.33300000000000002</v>
      </c>
      <c r="J99" s="96">
        <v>0.23799999999999999</v>
      </c>
      <c r="K99" s="96">
        <v>0.13</v>
      </c>
      <c r="L99" s="96">
        <v>9.6000000000000002E-2</v>
      </c>
      <c r="M99" s="96">
        <v>5.7000000000000002E-2</v>
      </c>
      <c r="N99" s="96" t="str">
        <f t="shared" si="25"/>
        <v>0.5,0.399,0.333,0.238,0.13,0.096,0.057</v>
      </c>
      <c r="O99" s="96" t="s">
        <v>59</v>
      </c>
      <c r="P99" s="96"/>
      <c r="Q99" s="94">
        <f t="shared" si="26"/>
        <v>120411</v>
      </c>
      <c r="R99" s="95">
        <f t="shared" si="36"/>
        <v>55</v>
      </c>
      <c r="S99" s="96">
        <f t="shared" si="27"/>
        <v>0.16699999999999998</v>
      </c>
      <c r="T99" s="95"/>
      <c r="U99" s="95"/>
      <c r="V99" s="95"/>
      <c r="W99" s="97"/>
      <c r="X99" s="97"/>
      <c r="Y99" s="96"/>
      <c r="Z99" s="97"/>
      <c r="AA99" s="96"/>
      <c r="AB99" s="102">
        <v>0.35</v>
      </c>
      <c r="AC99" s="102">
        <v>0.35</v>
      </c>
      <c r="AD99" s="102">
        <v>0.35</v>
      </c>
      <c r="AE99" s="93" t="s">
        <v>60</v>
      </c>
      <c r="AF99" s="93">
        <f t="shared" si="28"/>
        <v>213.98999999999998</v>
      </c>
      <c r="AG99" s="93">
        <f t="shared" si="29"/>
        <v>261.52</v>
      </c>
      <c r="AH99" s="95" t="str">
        <f t="shared" si="30"/>
        <v>213.99 261.52</v>
      </c>
      <c r="AI99" s="93">
        <v>10</v>
      </c>
      <c r="AJ99" s="98">
        <f t="shared" si="31"/>
        <v>69.150000000000006</v>
      </c>
      <c r="AK99" s="98">
        <f t="shared" si="32"/>
        <v>84.51</v>
      </c>
      <c r="AL99" s="95" t="str">
        <f t="shared" si="33"/>
        <v>69.15 84.51</v>
      </c>
      <c r="AM99" s="95">
        <v>130</v>
      </c>
      <c r="AN99" s="95">
        <f t="shared" si="34"/>
        <v>440</v>
      </c>
      <c r="AO99" s="102">
        <v>2348.4</v>
      </c>
      <c r="AP99" s="102">
        <v>254.7</v>
      </c>
      <c r="AQ99" s="102">
        <v>84.5</v>
      </c>
      <c r="AR99" s="93">
        <v>34</v>
      </c>
      <c r="AS99" s="103">
        <f t="shared" si="35"/>
        <v>0.95707585954009289</v>
      </c>
      <c r="AT99" s="104">
        <f t="shared" si="22"/>
        <v>2247.5969485439541</v>
      </c>
      <c r="AU99" s="98">
        <f t="shared" si="37"/>
        <v>191.653853</v>
      </c>
      <c r="AV99" s="98">
        <f t="shared" si="38"/>
        <v>63.820300000000003</v>
      </c>
      <c r="AW99" s="400">
        <v>1749.5678004371971</v>
      </c>
      <c r="AX99" s="400">
        <v>165.55765699999995</v>
      </c>
      <c r="AY99" s="400">
        <v>63.820300000000003</v>
      </c>
      <c r="AZ99" s="400"/>
      <c r="BA99" s="400"/>
      <c r="BB99" s="400"/>
      <c r="BC99" s="400"/>
      <c r="BD99" s="400"/>
      <c r="BE99" s="400"/>
      <c r="BF99" s="400"/>
      <c r="BG99" s="400"/>
      <c r="BH99" s="400"/>
      <c r="BI99" s="400"/>
      <c r="BJ99" s="400"/>
      <c r="BK99" s="403"/>
      <c r="BL99" s="400"/>
      <c r="BM99" s="400"/>
      <c r="BN99" s="400"/>
      <c r="BO99" s="400"/>
      <c r="BP99" s="400"/>
      <c r="BQ99" s="400"/>
      <c r="BR99" s="400"/>
      <c r="BS99" s="400"/>
      <c r="BT99" s="400"/>
      <c r="BU99" s="400"/>
    </row>
    <row r="100" spans="1:73" s="99" customFormat="1" ht="60" customHeight="1" x14ac:dyDescent="0.3">
      <c r="A100" s="93">
        <v>97</v>
      </c>
      <c r="B100" s="100">
        <v>120616</v>
      </c>
      <c r="C100" s="101" t="s">
        <v>12</v>
      </c>
      <c r="D100" s="101" t="s">
        <v>83</v>
      </c>
      <c r="E100" s="95">
        <v>40000</v>
      </c>
      <c r="F100" s="93">
        <v>0.56000000000000005</v>
      </c>
      <c r="G100" s="96">
        <v>0.77100000000000002</v>
      </c>
      <c r="H100" s="96">
        <v>0.61099999999999999</v>
      </c>
      <c r="I100" s="96">
        <v>0.50900000000000001</v>
      </c>
      <c r="J100" s="96">
        <v>0.35499999999999998</v>
      </c>
      <c r="K100" s="96">
        <v>0.17699999999999999</v>
      </c>
      <c r="L100" s="96">
        <v>0.121</v>
      </c>
      <c r="M100" s="96">
        <v>6.6000000000000003E-2</v>
      </c>
      <c r="N100" s="96" t="str">
        <f t="shared" si="25"/>
        <v>0.771,0.611,0.509,0.355,0.177,0.121,0.066</v>
      </c>
      <c r="O100" s="96" t="s">
        <v>59</v>
      </c>
      <c r="P100" s="96"/>
      <c r="Q100" s="94">
        <f t="shared" si="26"/>
        <v>120616</v>
      </c>
      <c r="R100" s="95">
        <f t="shared" si="36"/>
        <v>205</v>
      </c>
      <c r="S100" s="96">
        <f t="shared" si="27"/>
        <v>0.26200000000000001</v>
      </c>
      <c r="T100" s="95"/>
      <c r="U100" s="95"/>
      <c r="V100" s="95"/>
      <c r="W100" s="97"/>
      <c r="X100" s="97"/>
      <c r="Y100" s="96"/>
      <c r="Z100" s="97"/>
      <c r="AA100" s="96"/>
      <c r="AB100" s="102">
        <v>0.35</v>
      </c>
      <c r="AC100" s="102">
        <v>0.35</v>
      </c>
      <c r="AD100" s="102">
        <v>0.35</v>
      </c>
      <c r="AE100" s="93" t="s">
        <v>60</v>
      </c>
      <c r="AF100" s="93">
        <f t="shared" si="28"/>
        <v>213.98999999999998</v>
      </c>
      <c r="AG100" s="93">
        <f t="shared" si="29"/>
        <v>261.52</v>
      </c>
      <c r="AH100" s="95" t="str">
        <f t="shared" si="30"/>
        <v>213.99 261.52</v>
      </c>
      <c r="AI100" s="93">
        <v>10</v>
      </c>
      <c r="AJ100" s="98">
        <f t="shared" si="31"/>
        <v>69.150000000000006</v>
      </c>
      <c r="AK100" s="98">
        <f t="shared" si="32"/>
        <v>84.51</v>
      </c>
      <c r="AL100" s="95" t="str">
        <f t="shared" si="33"/>
        <v>69.15 84.51</v>
      </c>
      <c r="AM100" s="95">
        <v>130</v>
      </c>
      <c r="AN100" s="95">
        <f t="shared" si="34"/>
        <v>440</v>
      </c>
      <c r="AO100" s="102">
        <v>769.4</v>
      </c>
      <c r="AP100" s="102">
        <v>214</v>
      </c>
      <c r="AQ100" s="102">
        <v>84.5</v>
      </c>
      <c r="AR100" s="93">
        <v>34</v>
      </c>
      <c r="AS100" s="103">
        <f t="shared" si="35"/>
        <v>0.95707585954009289</v>
      </c>
      <c r="AT100" s="104">
        <f t="shared" si="22"/>
        <v>736.37416633014743</v>
      </c>
      <c r="AU100" s="98">
        <f t="shared" si="37"/>
        <v>158.3698</v>
      </c>
      <c r="AV100" s="98">
        <f t="shared" si="38"/>
        <v>63.820300000000003</v>
      </c>
      <c r="AW100" s="400">
        <v>1749.5678004371971</v>
      </c>
      <c r="AX100" s="400">
        <v>165.55765699999995</v>
      </c>
      <c r="AY100" s="400">
        <v>63.820300000000003</v>
      </c>
      <c r="AZ100" s="400"/>
      <c r="BA100" s="400"/>
      <c r="BB100" s="400"/>
      <c r="BC100" s="400"/>
      <c r="BD100" s="400"/>
      <c r="BE100" s="400"/>
      <c r="BF100" s="400"/>
      <c r="BG100" s="400"/>
      <c r="BH100" s="400"/>
      <c r="BI100" s="400"/>
      <c r="BJ100" s="400"/>
      <c r="BK100" s="403"/>
      <c r="BL100" s="400"/>
      <c r="BM100" s="400"/>
      <c r="BN100" s="400"/>
      <c r="BO100" s="400"/>
      <c r="BP100" s="400"/>
      <c r="BQ100" s="400"/>
      <c r="BR100" s="400"/>
      <c r="BS100" s="400"/>
      <c r="BT100" s="400"/>
      <c r="BU100" s="400"/>
    </row>
    <row r="101" spans="1:73" s="99" customFormat="1" ht="60" customHeight="1" x14ac:dyDescent="0.3">
      <c r="A101" s="93">
        <v>98</v>
      </c>
      <c r="B101" s="100">
        <v>120858</v>
      </c>
      <c r="C101" s="101" t="s">
        <v>12</v>
      </c>
      <c r="D101" s="101" t="s">
        <v>83</v>
      </c>
      <c r="E101" s="95">
        <v>40000</v>
      </c>
      <c r="F101" s="93">
        <v>0.56000000000000005</v>
      </c>
      <c r="G101" s="96">
        <v>0.45900000000000002</v>
      </c>
      <c r="H101" s="96">
        <v>0.34599999999999997</v>
      </c>
      <c r="I101" s="96">
        <v>0.27600000000000002</v>
      </c>
      <c r="J101" s="96">
        <v>0.186</v>
      </c>
      <c r="K101" s="96">
        <v>8.4000000000000005E-2</v>
      </c>
      <c r="L101" s="96">
        <v>0.06</v>
      </c>
      <c r="M101" s="96">
        <v>0.04</v>
      </c>
      <c r="N101" s="96" t="str">
        <f t="shared" si="25"/>
        <v>0.459,0.346,0.276,0.186,0.084,0.06,0.04</v>
      </c>
      <c r="O101" s="96" t="s">
        <v>59</v>
      </c>
      <c r="P101" s="96"/>
      <c r="Q101" s="94">
        <f t="shared" si="26"/>
        <v>120858</v>
      </c>
      <c r="R101" s="95">
        <f t="shared" si="36"/>
        <v>242</v>
      </c>
      <c r="S101" s="96">
        <f t="shared" si="27"/>
        <v>0.183</v>
      </c>
      <c r="T101" s="95"/>
      <c r="U101" s="95"/>
      <c r="V101" s="95"/>
      <c r="W101" s="97"/>
      <c r="X101" s="97"/>
      <c r="Y101" s="96"/>
      <c r="Z101" s="97"/>
      <c r="AA101" s="96"/>
      <c r="AB101" s="102">
        <v>0.35</v>
      </c>
      <c r="AC101" s="102">
        <v>0.35</v>
      </c>
      <c r="AD101" s="102">
        <v>0.35</v>
      </c>
      <c r="AE101" s="93" t="s">
        <v>60</v>
      </c>
      <c r="AF101" s="93">
        <f t="shared" si="28"/>
        <v>213.98999999999998</v>
      </c>
      <c r="AG101" s="93">
        <f t="shared" si="29"/>
        <v>261.52</v>
      </c>
      <c r="AH101" s="95" t="str">
        <f t="shared" si="30"/>
        <v>213.99 261.52</v>
      </c>
      <c r="AI101" s="93">
        <v>10</v>
      </c>
      <c r="AJ101" s="98">
        <f t="shared" si="31"/>
        <v>69.150000000000006</v>
      </c>
      <c r="AK101" s="98">
        <f t="shared" si="32"/>
        <v>84.51</v>
      </c>
      <c r="AL101" s="95" t="str">
        <f t="shared" si="33"/>
        <v>69.15 84.51</v>
      </c>
      <c r="AM101" s="95">
        <v>130</v>
      </c>
      <c r="AN101" s="95">
        <f t="shared" si="34"/>
        <v>440</v>
      </c>
      <c r="AO101" s="102">
        <v>2374.1999999999998</v>
      </c>
      <c r="AP101" s="102">
        <v>259.8</v>
      </c>
      <c r="AQ101" s="102">
        <v>84.5</v>
      </c>
      <c r="AR101" s="93">
        <v>34</v>
      </c>
      <c r="AS101" s="103">
        <f t="shared" si="35"/>
        <v>0.95707585954009289</v>
      </c>
      <c r="AT101" s="104">
        <f t="shared" si="22"/>
        <v>2272.2895057200885</v>
      </c>
      <c r="AU101" s="98">
        <f t="shared" si="37"/>
        <v>195.75450800000002</v>
      </c>
      <c r="AV101" s="98">
        <f t="shared" si="38"/>
        <v>63.820300000000003</v>
      </c>
      <c r="AW101" s="400">
        <v>1749.5678004371971</v>
      </c>
      <c r="AX101" s="400">
        <v>165.55765699999995</v>
      </c>
      <c r="AY101" s="400">
        <v>63.820300000000003</v>
      </c>
      <c r="AZ101" s="400"/>
      <c r="BA101" s="400"/>
      <c r="BB101" s="400"/>
      <c r="BC101" s="400"/>
      <c r="BD101" s="400"/>
      <c r="BE101" s="400"/>
      <c r="BF101" s="400"/>
      <c r="BG101" s="400"/>
      <c r="BH101" s="400"/>
      <c r="BI101" s="400"/>
      <c r="BJ101" s="400"/>
      <c r="BK101" s="403"/>
      <c r="BL101" s="400"/>
      <c r="BM101" s="400"/>
      <c r="BN101" s="400"/>
      <c r="BO101" s="400"/>
      <c r="BP101" s="400"/>
      <c r="BQ101" s="400"/>
      <c r="BR101" s="400"/>
      <c r="BS101" s="400"/>
      <c r="BT101" s="400"/>
      <c r="BU101" s="400"/>
    </row>
    <row r="102" spans="1:73" s="99" customFormat="1" ht="60" customHeight="1" x14ac:dyDescent="0.3">
      <c r="A102" s="93">
        <v>99</v>
      </c>
      <c r="B102" s="100">
        <v>120912</v>
      </c>
      <c r="C102" s="101" t="s">
        <v>12</v>
      </c>
      <c r="D102" s="101" t="s">
        <v>81</v>
      </c>
      <c r="E102" s="95">
        <v>40000</v>
      </c>
      <c r="F102" s="93">
        <v>0.56000000000000005</v>
      </c>
      <c r="G102" s="96">
        <v>0.34400000000000003</v>
      </c>
      <c r="H102" s="96">
        <v>0.26</v>
      </c>
      <c r="I102" s="96">
        <v>0.20899999999999999</v>
      </c>
      <c r="J102" s="96">
        <v>0.14000000000000001</v>
      </c>
      <c r="K102" s="96">
        <v>6.5000000000000002E-2</v>
      </c>
      <c r="L102" s="96">
        <v>4.4999999999999998E-2</v>
      </c>
      <c r="M102" s="96">
        <v>2.8000000000000001E-2</v>
      </c>
      <c r="N102" s="96" t="str">
        <f t="shared" si="25"/>
        <v>0.344,0.26,0.209,0.14,0.065,0.045,0.028</v>
      </c>
      <c r="O102" s="96" t="s">
        <v>59</v>
      </c>
      <c r="P102" s="96"/>
      <c r="Q102" s="94">
        <f t="shared" si="26"/>
        <v>120912</v>
      </c>
      <c r="R102" s="95">
        <f t="shared" si="36"/>
        <v>54</v>
      </c>
      <c r="S102" s="96">
        <f t="shared" si="27"/>
        <v>0.13500000000000004</v>
      </c>
      <c r="T102" s="95"/>
      <c r="U102" s="95"/>
      <c r="V102" s="95"/>
      <c r="W102" s="97"/>
      <c r="X102" s="97"/>
      <c r="Y102" s="96"/>
      <c r="Z102" s="97"/>
      <c r="AA102" s="96"/>
      <c r="AB102" s="102">
        <v>0.35</v>
      </c>
      <c r="AC102" s="102">
        <v>0.35</v>
      </c>
      <c r="AD102" s="102">
        <v>0.35</v>
      </c>
      <c r="AE102" s="93" t="s">
        <v>60</v>
      </c>
      <c r="AF102" s="93">
        <f t="shared" si="28"/>
        <v>213.98999999999998</v>
      </c>
      <c r="AG102" s="93">
        <f t="shared" si="29"/>
        <v>261.52</v>
      </c>
      <c r="AH102" s="95" t="str">
        <f t="shared" si="30"/>
        <v>213.99 261.52</v>
      </c>
      <c r="AI102" s="93">
        <v>10</v>
      </c>
      <c r="AJ102" s="98">
        <f t="shared" si="31"/>
        <v>69.150000000000006</v>
      </c>
      <c r="AK102" s="98">
        <f t="shared" si="32"/>
        <v>84.51</v>
      </c>
      <c r="AL102" s="95" t="str">
        <f t="shared" si="33"/>
        <v>69.15 84.51</v>
      </c>
      <c r="AM102" s="95">
        <v>130</v>
      </c>
      <c r="AN102" s="95">
        <f t="shared" si="34"/>
        <v>440</v>
      </c>
      <c r="AO102" s="102">
        <v>2337.1</v>
      </c>
      <c r="AP102" s="102">
        <v>261.10000000000002</v>
      </c>
      <c r="AQ102" s="102">
        <v>84.5</v>
      </c>
      <c r="AR102" s="93">
        <v>34</v>
      </c>
      <c r="AS102" s="103">
        <f t="shared" si="35"/>
        <v>0.95707585954009289</v>
      </c>
      <c r="AT102" s="104">
        <f t="shared" si="22"/>
        <v>2236.7819913311509</v>
      </c>
      <c r="AU102" s="98">
        <f t="shared" si="37"/>
        <v>196.79727700000001</v>
      </c>
      <c r="AV102" s="98">
        <f t="shared" si="38"/>
        <v>63.820300000000003</v>
      </c>
      <c r="AW102" s="400">
        <v>1749.5678004371971</v>
      </c>
      <c r="AX102" s="400">
        <v>165.55765699999995</v>
      </c>
      <c r="AY102" s="400">
        <v>63.820300000000003</v>
      </c>
      <c r="AZ102" s="400"/>
      <c r="BA102" s="400"/>
      <c r="BB102" s="400"/>
      <c r="BC102" s="400"/>
      <c r="BD102" s="400"/>
      <c r="BE102" s="400"/>
      <c r="BF102" s="400"/>
      <c r="BG102" s="400"/>
      <c r="BH102" s="400"/>
      <c r="BI102" s="400"/>
      <c r="BJ102" s="400"/>
      <c r="BK102" s="403"/>
      <c r="BL102" s="400"/>
      <c r="BM102" s="400"/>
      <c r="BN102" s="400"/>
      <c r="BO102" s="400"/>
      <c r="BP102" s="400"/>
      <c r="BQ102" s="400"/>
      <c r="BR102" s="400"/>
      <c r="BS102" s="400"/>
      <c r="BT102" s="400"/>
      <c r="BU102" s="400"/>
    </row>
    <row r="103" spans="1:73" s="99" customFormat="1" ht="60" customHeight="1" x14ac:dyDescent="0.3">
      <c r="A103" s="93">
        <v>100</v>
      </c>
      <c r="B103" s="100">
        <v>121114</v>
      </c>
      <c r="C103" s="101" t="s">
        <v>12</v>
      </c>
      <c r="D103" s="101" t="s">
        <v>83</v>
      </c>
      <c r="E103" s="95">
        <v>40000</v>
      </c>
      <c r="F103" s="93">
        <v>0.56000000000000005</v>
      </c>
      <c r="G103" s="96">
        <v>0.45300000000000001</v>
      </c>
      <c r="H103" s="96">
        <v>0.35599999999999998</v>
      </c>
      <c r="I103" s="96">
        <v>0.29899999999999999</v>
      </c>
      <c r="J103" s="96">
        <v>0.22500000000000001</v>
      </c>
      <c r="K103" s="96">
        <v>0.13900000000000001</v>
      </c>
      <c r="L103" s="96">
        <v>0.109</v>
      </c>
      <c r="M103" s="96">
        <v>7.3999999999999996E-2</v>
      </c>
      <c r="N103" s="96" t="str">
        <f t="shared" si="25"/>
        <v>0.453,0.356,0.299,0.225,0.139,0.109,0.074</v>
      </c>
      <c r="O103" s="96" t="s">
        <v>59</v>
      </c>
      <c r="P103" s="96"/>
      <c r="Q103" s="94">
        <f t="shared" si="26"/>
        <v>121114</v>
      </c>
      <c r="R103" s="95">
        <f t="shared" si="36"/>
        <v>202</v>
      </c>
      <c r="S103" s="96">
        <f t="shared" si="27"/>
        <v>0.15400000000000003</v>
      </c>
      <c r="T103" s="95"/>
      <c r="U103" s="95"/>
      <c r="V103" s="95"/>
      <c r="W103" s="97"/>
      <c r="X103" s="97"/>
      <c r="Y103" s="96"/>
      <c r="Z103" s="97"/>
      <c r="AA103" s="96"/>
      <c r="AB103" s="102">
        <v>0.35</v>
      </c>
      <c r="AC103" s="102">
        <v>0.35</v>
      </c>
      <c r="AD103" s="102">
        <v>0.35</v>
      </c>
      <c r="AE103" s="93" t="s">
        <v>60</v>
      </c>
      <c r="AF103" s="93">
        <f t="shared" si="28"/>
        <v>213.98999999999998</v>
      </c>
      <c r="AG103" s="93">
        <f t="shared" si="29"/>
        <v>261.52</v>
      </c>
      <c r="AH103" s="95" t="str">
        <f t="shared" si="30"/>
        <v>213.99 261.52</v>
      </c>
      <c r="AI103" s="93">
        <v>10</v>
      </c>
      <c r="AJ103" s="98">
        <f t="shared" si="31"/>
        <v>69.150000000000006</v>
      </c>
      <c r="AK103" s="98">
        <f t="shared" si="32"/>
        <v>84.51</v>
      </c>
      <c r="AL103" s="95" t="str">
        <f t="shared" si="33"/>
        <v>69.15 84.51</v>
      </c>
      <c r="AM103" s="95">
        <v>130</v>
      </c>
      <c r="AN103" s="95">
        <f t="shared" si="34"/>
        <v>440</v>
      </c>
      <c r="AO103" s="102">
        <v>2350</v>
      </c>
      <c r="AP103" s="102">
        <v>261.2</v>
      </c>
      <c r="AQ103" s="102">
        <v>84.5</v>
      </c>
      <c r="AR103" s="93">
        <v>34</v>
      </c>
      <c r="AS103" s="103">
        <f t="shared" si="35"/>
        <v>0.95707585954009289</v>
      </c>
      <c r="AT103" s="104">
        <f t="shared" si="22"/>
        <v>2249.1282699192184</v>
      </c>
      <c r="AU103" s="98">
        <f t="shared" si="37"/>
        <v>196.87744799999999</v>
      </c>
      <c r="AV103" s="98">
        <f t="shared" si="38"/>
        <v>63.820300000000003</v>
      </c>
      <c r="AW103" s="400">
        <v>1749.5678004371971</v>
      </c>
      <c r="AX103" s="400">
        <v>165.55765699999995</v>
      </c>
      <c r="AY103" s="400">
        <v>63.820300000000003</v>
      </c>
      <c r="AZ103" s="400"/>
      <c r="BA103" s="400"/>
      <c r="BB103" s="400"/>
      <c r="BC103" s="400"/>
      <c r="BD103" s="400"/>
      <c r="BE103" s="400"/>
      <c r="BF103" s="400"/>
      <c r="BG103" s="400"/>
      <c r="BH103" s="400"/>
      <c r="BI103" s="400"/>
      <c r="BJ103" s="400"/>
      <c r="BK103" s="403"/>
      <c r="BL103" s="400"/>
      <c r="BM103" s="400"/>
      <c r="BN103" s="400"/>
      <c r="BO103" s="400"/>
      <c r="BP103" s="400"/>
      <c r="BQ103" s="400"/>
      <c r="BR103" s="400"/>
      <c r="BS103" s="400"/>
      <c r="BT103" s="400"/>
      <c r="BU103" s="400"/>
    </row>
    <row r="104" spans="1:73" s="99" customFormat="1" ht="60" customHeight="1" x14ac:dyDescent="0.3">
      <c r="A104" s="93">
        <v>101</v>
      </c>
      <c r="B104" s="100">
        <v>121356</v>
      </c>
      <c r="C104" s="101" t="s">
        <v>12</v>
      </c>
      <c r="D104" s="101" t="s">
        <v>83</v>
      </c>
      <c r="E104" s="95">
        <v>40000</v>
      </c>
      <c r="F104" s="93">
        <v>0.56000000000000005</v>
      </c>
      <c r="G104" s="96">
        <v>0.48599999999999999</v>
      </c>
      <c r="H104" s="96">
        <v>0.375</v>
      </c>
      <c r="I104" s="96">
        <v>0.30499999999999999</v>
      </c>
      <c r="J104" s="96">
        <v>0.20499999999999999</v>
      </c>
      <c r="K104" s="96">
        <v>9.1999999999999998E-2</v>
      </c>
      <c r="L104" s="96">
        <v>6.7000000000000004E-2</v>
      </c>
      <c r="M104" s="96">
        <v>3.6999999999999998E-2</v>
      </c>
      <c r="N104" s="96" t="str">
        <f t="shared" si="25"/>
        <v>0.486,0.375,0.305,0.205,0.092,0.067,0.037</v>
      </c>
      <c r="O104" s="96" t="s">
        <v>59</v>
      </c>
      <c r="P104" s="96"/>
      <c r="Q104" s="94">
        <f t="shared" si="26"/>
        <v>121356</v>
      </c>
      <c r="R104" s="95">
        <f t="shared" si="36"/>
        <v>242</v>
      </c>
      <c r="S104" s="96">
        <f t="shared" si="27"/>
        <v>0.18099999999999999</v>
      </c>
      <c r="T104" s="95"/>
      <c r="U104" s="95"/>
      <c r="V104" s="95"/>
      <c r="W104" s="97"/>
      <c r="X104" s="97"/>
      <c r="Y104" s="96"/>
      <c r="Z104" s="97"/>
      <c r="AA104" s="96"/>
      <c r="AB104" s="102">
        <v>0.35</v>
      </c>
      <c r="AC104" s="102">
        <v>0.35</v>
      </c>
      <c r="AD104" s="102">
        <v>0.35</v>
      </c>
      <c r="AE104" s="93" t="s">
        <v>60</v>
      </c>
      <c r="AF104" s="93">
        <f t="shared" si="28"/>
        <v>213.98999999999998</v>
      </c>
      <c r="AG104" s="93">
        <f t="shared" si="29"/>
        <v>261.52</v>
      </c>
      <c r="AH104" s="95" t="str">
        <f t="shared" si="30"/>
        <v>213.99 261.52</v>
      </c>
      <c r="AI104" s="93">
        <v>10</v>
      </c>
      <c r="AJ104" s="98">
        <f t="shared" si="31"/>
        <v>69.150000000000006</v>
      </c>
      <c r="AK104" s="98">
        <f t="shared" si="32"/>
        <v>84.51</v>
      </c>
      <c r="AL104" s="95" t="str">
        <f t="shared" si="33"/>
        <v>69.15 84.51</v>
      </c>
      <c r="AM104" s="95">
        <v>130</v>
      </c>
      <c r="AN104" s="95">
        <f t="shared" si="34"/>
        <v>440</v>
      </c>
      <c r="AO104" s="102">
        <v>2396.8000000000002</v>
      </c>
      <c r="AP104" s="102">
        <v>259.3</v>
      </c>
      <c r="AQ104" s="102">
        <v>84.5</v>
      </c>
      <c r="AR104" s="93">
        <v>34</v>
      </c>
      <c r="AS104" s="103">
        <f t="shared" si="35"/>
        <v>0.95707585954009289</v>
      </c>
      <c r="AT104" s="104">
        <f t="shared" si="22"/>
        <v>2293.9194201456949</v>
      </c>
      <c r="AU104" s="98">
        <f t="shared" si="37"/>
        <v>195.353173</v>
      </c>
      <c r="AV104" s="98">
        <f t="shared" si="38"/>
        <v>63.820300000000003</v>
      </c>
      <c r="AW104" s="400">
        <v>1749.5678004371971</v>
      </c>
      <c r="AX104" s="400">
        <v>165.55765699999995</v>
      </c>
      <c r="AY104" s="400">
        <v>63.820300000000003</v>
      </c>
      <c r="AZ104" s="400"/>
      <c r="BA104" s="400"/>
      <c r="BB104" s="400"/>
      <c r="BC104" s="400"/>
      <c r="BD104" s="400"/>
      <c r="BE104" s="400"/>
      <c r="BF104" s="400"/>
      <c r="BG104" s="400"/>
      <c r="BH104" s="400"/>
      <c r="BI104" s="400"/>
      <c r="BJ104" s="400"/>
      <c r="BK104" s="403"/>
      <c r="BL104" s="400"/>
      <c r="BM104" s="400"/>
      <c r="BN104" s="400"/>
      <c r="BO104" s="400"/>
      <c r="BP104" s="400"/>
      <c r="BQ104" s="400"/>
      <c r="BR104" s="400"/>
      <c r="BS104" s="400"/>
      <c r="BT104" s="400"/>
      <c r="BU104" s="400"/>
    </row>
    <row r="105" spans="1:73" s="99" customFormat="1" ht="60" customHeight="1" x14ac:dyDescent="0.3">
      <c r="A105" s="93">
        <v>102</v>
      </c>
      <c r="B105" s="100">
        <v>121422</v>
      </c>
      <c r="C105" s="101" t="s">
        <v>12</v>
      </c>
      <c r="D105" s="101" t="s">
        <v>81</v>
      </c>
      <c r="E105" s="95">
        <v>40000</v>
      </c>
      <c r="F105" s="93">
        <v>0.56000000000000005</v>
      </c>
      <c r="G105" s="96">
        <v>0.42399999999999999</v>
      </c>
      <c r="H105" s="96">
        <v>0.33300000000000002</v>
      </c>
      <c r="I105" s="96">
        <v>0.27600000000000002</v>
      </c>
      <c r="J105" s="96">
        <v>0.19400000000000001</v>
      </c>
      <c r="K105" s="96">
        <v>0.105</v>
      </c>
      <c r="L105" s="96">
        <v>7.9000000000000001E-2</v>
      </c>
      <c r="M105" s="96">
        <v>5.1000000000000004E-2</v>
      </c>
      <c r="N105" s="96" t="str">
        <f t="shared" si="25"/>
        <v>0.424,0.333,0.276,0.194,0.105,0.079,0.051</v>
      </c>
      <c r="O105" s="96" t="s">
        <v>59</v>
      </c>
      <c r="P105" s="96"/>
      <c r="Q105" s="94">
        <f t="shared" si="26"/>
        <v>121422</v>
      </c>
      <c r="R105" s="95">
        <f t="shared" si="36"/>
        <v>66</v>
      </c>
      <c r="S105" s="96">
        <f t="shared" si="27"/>
        <v>0.14799999999999996</v>
      </c>
      <c r="T105" s="95"/>
      <c r="U105" s="95"/>
      <c r="V105" s="95"/>
      <c r="W105" s="97"/>
      <c r="X105" s="97"/>
      <c r="Y105" s="96"/>
      <c r="Z105" s="97"/>
      <c r="AA105" s="96"/>
      <c r="AB105" s="102">
        <v>0.35</v>
      </c>
      <c r="AC105" s="102">
        <v>0.35</v>
      </c>
      <c r="AD105" s="102">
        <v>0.35</v>
      </c>
      <c r="AE105" s="93" t="s">
        <v>60</v>
      </c>
      <c r="AF105" s="93">
        <f t="shared" si="28"/>
        <v>213.98999999999998</v>
      </c>
      <c r="AG105" s="93">
        <f t="shared" si="29"/>
        <v>261.52</v>
      </c>
      <c r="AH105" s="95" t="str">
        <f t="shared" si="30"/>
        <v>213.99 261.52</v>
      </c>
      <c r="AI105" s="93">
        <v>10</v>
      </c>
      <c r="AJ105" s="98">
        <f t="shared" si="31"/>
        <v>69.150000000000006</v>
      </c>
      <c r="AK105" s="98">
        <f t="shared" si="32"/>
        <v>84.51</v>
      </c>
      <c r="AL105" s="95" t="str">
        <f t="shared" si="33"/>
        <v>69.15 84.51</v>
      </c>
      <c r="AM105" s="95">
        <v>130</v>
      </c>
      <c r="AN105" s="95">
        <f t="shared" si="34"/>
        <v>440</v>
      </c>
      <c r="AO105" s="102">
        <v>2393.5</v>
      </c>
      <c r="AP105" s="102">
        <v>260.8</v>
      </c>
      <c r="AQ105" s="102">
        <v>84.5</v>
      </c>
      <c r="AR105" s="93">
        <v>34</v>
      </c>
      <c r="AS105" s="103">
        <f t="shared" si="35"/>
        <v>0.95707585954009289</v>
      </c>
      <c r="AT105" s="104">
        <f t="shared" si="22"/>
        <v>2290.7610698092121</v>
      </c>
      <c r="AU105" s="98">
        <f t="shared" si="37"/>
        <v>196.55672800000002</v>
      </c>
      <c r="AV105" s="98">
        <f t="shared" si="38"/>
        <v>63.820300000000003</v>
      </c>
      <c r="AW105" s="400">
        <v>1749.5678004371971</v>
      </c>
      <c r="AX105" s="400">
        <v>165.55765699999995</v>
      </c>
      <c r="AY105" s="400">
        <v>63.820300000000003</v>
      </c>
      <c r="AZ105" s="400"/>
      <c r="BA105" s="400"/>
      <c r="BB105" s="400"/>
      <c r="BC105" s="400"/>
      <c r="BD105" s="400"/>
      <c r="BE105" s="400"/>
      <c r="BF105" s="400"/>
      <c r="BG105" s="400"/>
      <c r="BH105" s="400"/>
      <c r="BI105" s="400"/>
      <c r="BJ105" s="400"/>
      <c r="BK105" s="403"/>
      <c r="BL105" s="400"/>
      <c r="BM105" s="400"/>
      <c r="BN105" s="400"/>
      <c r="BO105" s="400"/>
      <c r="BP105" s="400"/>
      <c r="BQ105" s="400"/>
      <c r="BR105" s="400"/>
      <c r="BS105" s="400"/>
      <c r="BT105" s="400"/>
      <c r="BU105" s="400"/>
    </row>
    <row r="106" spans="1:73" s="99" customFormat="1" ht="60" customHeight="1" x14ac:dyDescent="0.3">
      <c r="A106" s="93">
        <v>103</v>
      </c>
      <c r="B106" s="100">
        <v>121607</v>
      </c>
      <c r="C106" s="101" t="s">
        <v>12</v>
      </c>
      <c r="D106" s="101" t="s">
        <v>83</v>
      </c>
      <c r="E106" s="95">
        <v>40000</v>
      </c>
      <c r="F106" s="93">
        <v>0.56000000000000005</v>
      </c>
      <c r="G106" s="96">
        <v>0.35699999999999998</v>
      </c>
      <c r="H106" s="96">
        <v>0.27300000000000002</v>
      </c>
      <c r="I106" s="96">
        <v>0.23100000000000001</v>
      </c>
      <c r="J106" s="96">
        <v>0.16500000000000001</v>
      </c>
      <c r="K106" s="96">
        <v>9.0999999999999998E-2</v>
      </c>
      <c r="L106" s="96">
        <v>6.9000000000000006E-2</v>
      </c>
      <c r="M106" s="96">
        <v>4.5999999999999999E-2</v>
      </c>
      <c r="N106" s="96" t="str">
        <f t="shared" si="25"/>
        <v>0.357,0.273,0.231,0.165,0.091,0.069,0.046</v>
      </c>
      <c r="O106" s="96" t="s">
        <v>59</v>
      </c>
      <c r="P106" s="96"/>
      <c r="Q106" s="94">
        <f t="shared" si="26"/>
        <v>121607</v>
      </c>
      <c r="R106" s="95">
        <f t="shared" si="36"/>
        <v>185</v>
      </c>
      <c r="S106" s="96">
        <f t="shared" si="27"/>
        <v>0.12599999999999997</v>
      </c>
      <c r="T106" s="95"/>
      <c r="U106" s="95"/>
      <c r="V106" s="95"/>
      <c r="W106" s="97"/>
      <c r="X106" s="97"/>
      <c r="Y106" s="96"/>
      <c r="Z106" s="97"/>
      <c r="AA106" s="96"/>
      <c r="AB106" s="102">
        <v>0.35</v>
      </c>
      <c r="AC106" s="102">
        <v>0.35</v>
      </c>
      <c r="AD106" s="102">
        <v>0.35</v>
      </c>
      <c r="AE106" s="93" t="s">
        <v>60</v>
      </c>
      <c r="AF106" s="93">
        <f t="shared" si="28"/>
        <v>213.98999999999998</v>
      </c>
      <c r="AG106" s="93">
        <f t="shared" si="29"/>
        <v>261.52</v>
      </c>
      <c r="AH106" s="95" t="str">
        <f t="shared" si="30"/>
        <v>213.99 261.52</v>
      </c>
      <c r="AI106" s="93">
        <v>10</v>
      </c>
      <c r="AJ106" s="98">
        <f t="shared" si="31"/>
        <v>69.150000000000006</v>
      </c>
      <c r="AK106" s="98">
        <f t="shared" si="32"/>
        <v>84.51</v>
      </c>
      <c r="AL106" s="95" t="str">
        <f t="shared" si="33"/>
        <v>69.15 84.51</v>
      </c>
      <c r="AM106" s="95">
        <v>130</v>
      </c>
      <c r="AN106" s="95">
        <f t="shared" si="34"/>
        <v>440</v>
      </c>
      <c r="AO106" s="102">
        <v>2361.3000000000002</v>
      </c>
      <c r="AP106" s="102">
        <v>260.8</v>
      </c>
      <c r="AQ106" s="102">
        <v>84.5</v>
      </c>
      <c r="AR106" s="93">
        <v>34</v>
      </c>
      <c r="AS106" s="103">
        <f t="shared" si="35"/>
        <v>0.95707585954009289</v>
      </c>
      <c r="AT106" s="104">
        <f t="shared" si="22"/>
        <v>2259.9432271320215</v>
      </c>
      <c r="AU106" s="98">
        <f t="shared" si="37"/>
        <v>196.55672800000002</v>
      </c>
      <c r="AV106" s="98">
        <f t="shared" si="38"/>
        <v>63.820300000000003</v>
      </c>
      <c r="AW106" s="400">
        <v>1749.5678004371971</v>
      </c>
      <c r="AX106" s="400">
        <v>165.55765699999995</v>
      </c>
      <c r="AY106" s="400">
        <v>63.820300000000003</v>
      </c>
      <c r="AZ106" s="400"/>
      <c r="BA106" s="400"/>
      <c r="BB106" s="400"/>
      <c r="BC106" s="400"/>
      <c r="BD106" s="400"/>
      <c r="BE106" s="400"/>
      <c r="BF106" s="400"/>
      <c r="BG106" s="400"/>
      <c r="BH106" s="400"/>
      <c r="BI106" s="400"/>
      <c r="BJ106" s="400"/>
      <c r="BK106" s="403"/>
      <c r="BL106" s="400"/>
      <c r="BM106" s="400"/>
      <c r="BN106" s="400"/>
      <c r="BO106" s="400"/>
      <c r="BP106" s="400"/>
      <c r="BQ106" s="400"/>
      <c r="BR106" s="400"/>
      <c r="BS106" s="400"/>
      <c r="BT106" s="400"/>
      <c r="BU106" s="400"/>
    </row>
    <row r="107" spans="1:73" s="99" customFormat="1" ht="60" customHeight="1" x14ac:dyDescent="0.3">
      <c r="A107" s="93">
        <v>104</v>
      </c>
      <c r="B107" s="100">
        <v>121856</v>
      </c>
      <c r="C107" s="101" t="s">
        <v>12</v>
      </c>
      <c r="D107" s="101" t="s">
        <v>83</v>
      </c>
      <c r="E107" s="95">
        <v>40000</v>
      </c>
      <c r="F107" s="93">
        <v>0.56000000000000005</v>
      </c>
      <c r="G107" s="96">
        <v>0.48599999999999999</v>
      </c>
      <c r="H107" s="96">
        <v>0.36599999999999999</v>
      </c>
      <c r="I107" s="96">
        <v>0.29099999999999998</v>
      </c>
      <c r="J107" s="96">
        <v>0.19400000000000001</v>
      </c>
      <c r="K107" s="96">
        <v>8.6999999999999994E-2</v>
      </c>
      <c r="L107" s="96">
        <v>6.2E-2</v>
      </c>
      <c r="M107" s="96">
        <v>2.1000000000000001E-2</v>
      </c>
      <c r="N107" s="96" t="str">
        <f t="shared" si="25"/>
        <v>0.486,0.366,0.291,0.194,0.087,0.062,0.021</v>
      </c>
      <c r="O107" s="96" t="s">
        <v>59</v>
      </c>
      <c r="P107" s="96"/>
      <c r="Q107" s="94">
        <f t="shared" si="26"/>
        <v>121856</v>
      </c>
      <c r="R107" s="95">
        <f t="shared" si="36"/>
        <v>249</v>
      </c>
      <c r="S107" s="96">
        <f t="shared" si="27"/>
        <v>0.19500000000000001</v>
      </c>
      <c r="T107" s="95"/>
      <c r="U107" s="95"/>
      <c r="V107" s="95"/>
      <c r="W107" s="97"/>
      <c r="X107" s="97"/>
      <c r="Y107" s="96"/>
      <c r="Z107" s="97"/>
      <c r="AA107" s="96"/>
      <c r="AB107" s="102">
        <v>0.35</v>
      </c>
      <c r="AC107" s="102">
        <v>0.35</v>
      </c>
      <c r="AD107" s="102">
        <v>0.35</v>
      </c>
      <c r="AE107" s="93" t="s">
        <v>60</v>
      </c>
      <c r="AF107" s="93">
        <f t="shared" si="28"/>
        <v>213.98999999999998</v>
      </c>
      <c r="AG107" s="93">
        <f t="shared" si="29"/>
        <v>261.52</v>
      </c>
      <c r="AH107" s="95" t="str">
        <f t="shared" si="30"/>
        <v>213.99 261.52</v>
      </c>
      <c r="AI107" s="93">
        <v>10</v>
      </c>
      <c r="AJ107" s="98">
        <f t="shared" si="31"/>
        <v>69.150000000000006</v>
      </c>
      <c r="AK107" s="98">
        <f t="shared" si="32"/>
        <v>84.51</v>
      </c>
      <c r="AL107" s="95" t="str">
        <f t="shared" si="33"/>
        <v>69.15 84.51</v>
      </c>
      <c r="AM107" s="95">
        <v>130</v>
      </c>
      <c r="AN107" s="95">
        <f t="shared" si="34"/>
        <v>440</v>
      </c>
      <c r="AO107" s="102">
        <v>2388.6999999999998</v>
      </c>
      <c r="AP107" s="102">
        <v>257.39999999999998</v>
      </c>
      <c r="AQ107" s="102">
        <v>84.5</v>
      </c>
      <c r="AR107" s="93">
        <v>34</v>
      </c>
      <c r="AS107" s="103">
        <f t="shared" si="35"/>
        <v>0.95707585954009289</v>
      </c>
      <c r="AT107" s="104">
        <f t="shared" ref="AT107:AT170" si="39">AS107*AO107</f>
        <v>2286.1671056834198</v>
      </c>
      <c r="AU107" s="98">
        <f t="shared" si="37"/>
        <v>193.82673199999996</v>
      </c>
      <c r="AV107" s="98">
        <f t="shared" si="38"/>
        <v>63.820300000000003</v>
      </c>
      <c r="AW107" s="400">
        <v>1749.5678004371971</v>
      </c>
      <c r="AX107" s="400">
        <v>165.55765699999995</v>
      </c>
      <c r="AY107" s="400">
        <v>63.820300000000003</v>
      </c>
      <c r="AZ107" s="400"/>
      <c r="BA107" s="400"/>
      <c r="BB107" s="400"/>
      <c r="BC107" s="400"/>
      <c r="BD107" s="400"/>
      <c r="BE107" s="400"/>
      <c r="BF107" s="400"/>
      <c r="BG107" s="400"/>
      <c r="BH107" s="400"/>
      <c r="BI107" s="400"/>
      <c r="BJ107" s="400"/>
      <c r="BK107" s="403"/>
      <c r="BL107" s="400"/>
      <c r="BM107" s="400"/>
      <c r="BN107" s="400"/>
      <c r="BO107" s="400"/>
      <c r="BP107" s="400"/>
      <c r="BQ107" s="400"/>
      <c r="BR107" s="400"/>
      <c r="BS107" s="400"/>
      <c r="BT107" s="400"/>
      <c r="BU107" s="400"/>
    </row>
    <row r="108" spans="1:73" s="99" customFormat="1" ht="60" customHeight="1" x14ac:dyDescent="0.3">
      <c r="A108" s="93">
        <v>105</v>
      </c>
      <c r="B108" s="100">
        <v>121905</v>
      </c>
      <c r="C108" s="101" t="s">
        <v>12</v>
      </c>
      <c r="D108" s="101" t="s">
        <v>81</v>
      </c>
      <c r="E108" s="95">
        <v>40000</v>
      </c>
      <c r="F108" s="93">
        <v>0.56000000000000005</v>
      </c>
      <c r="G108" s="96">
        <v>0.40100000000000002</v>
      </c>
      <c r="H108" s="96">
        <v>0.29799999999999999</v>
      </c>
      <c r="I108" s="96">
        <v>0.23500000000000001</v>
      </c>
      <c r="J108" s="96">
        <v>0.156</v>
      </c>
      <c r="K108" s="96">
        <v>7.8E-2</v>
      </c>
      <c r="L108" s="96">
        <v>5.6000000000000001E-2</v>
      </c>
      <c r="M108" s="96">
        <v>4.1000000000000002E-2</v>
      </c>
      <c r="N108" s="96" t="str">
        <f t="shared" si="25"/>
        <v>0.401,0.298,0.235,0.156,0.078,0.056,0.041</v>
      </c>
      <c r="O108" s="96" t="s">
        <v>59</v>
      </c>
      <c r="P108" s="96"/>
      <c r="Q108" s="94">
        <f t="shared" si="26"/>
        <v>121905</v>
      </c>
      <c r="R108" s="95">
        <f t="shared" si="36"/>
        <v>49</v>
      </c>
      <c r="S108" s="96">
        <f t="shared" si="27"/>
        <v>0.16600000000000001</v>
      </c>
      <c r="T108" s="95"/>
      <c r="U108" s="95"/>
      <c r="V108" s="95"/>
      <c r="W108" s="97"/>
      <c r="X108" s="97"/>
      <c r="Y108" s="96"/>
      <c r="Z108" s="97"/>
      <c r="AA108" s="96"/>
      <c r="AB108" s="102">
        <v>0.35</v>
      </c>
      <c r="AC108" s="102">
        <v>0.35</v>
      </c>
      <c r="AD108" s="102">
        <v>0.35</v>
      </c>
      <c r="AE108" s="93" t="s">
        <v>60</v>
      </c>
      <c r="AF108" s="93">
        <f t="shared" si="28"/>
        <v>213.98999999999998</v>
      </c>
      <c r="AG108" s="93">
        <f t="shared" si="29"/>
        <v>261.52</v>
      </c>
      <c r="AH108" s="95" t="str">
        <f t="shared" si="30"/>
        <v>213.99 261.52</v>
      </c>
      <c r="AI108" s="93">
        <v>10</v>
      </c>
      <c r="AJ108" s="98">
        <f t="shared" si="31"/>
        <v>69.150000000000006</v>
      </c>
      <c r="AK108" s="98">
        <f t="shared" si="32"/>
        <v>84.51</v>
      </c>
      <c r="AL108" s="95" t="str">
        <f t="shared" si="33"/>
        <v>69.15 84.51</v>
      </c>
      <c r="AM108" s="95">
        <v>130</v>
      </c>
      <c r="AN108" s="95">
        <f t="shared" si="34"/>
        <v>440</v>
      </c>
      <c r="AO108" s="102">
        <v>2396.8000000000002</v>
      </c>
      <c r="AP108" s="102">
        <v>260.5</v>
      </c>
      <c r="AQ108" s="102">
        <v>84.5</v>
      </c>
      <c r="AR108" s="93">
        <v>34</v>
      </c>
      <c r="AS108" s="103">
        <f t="shared" si="35"/>
        <v>0.95707585954009289</v>
      </c>
      <c r="AT108" s="104">
        <f t="shared" si="39"/>
        <v>2293.9194201456949</v>
      </c>
      <c r="AU108" s="98">
        <f t="shared" si="37"/>
        <v>196.31612500000003</v>
      </c>
      <c r="AV108" s="98">
        <f t="shared" si="38"/>
        <v>63.820300000000003</v>
      </c>
      <c r="AW108" s="400">
        <v>1749.5678004371971</v>
      </c>
      <c r="AX108" s="400">
        <v>165.55765699999995</v>
      </c>
      <c r="AY108" s="400">
        <v>63.820300000000003</v>
      </c>
      <c r="AZ108" s="400"/>
      <c r="BA108" s="400"/>
      <c r="BB108" s="400"/>
      <c r="BC108" s="400"/>
      <c r="BD108" s="400"/>
      <c r="BE108" s="400"/>
      <c r="BF108" s="400"/>
      <c r="BG108" s="400"/>
      <c r="BH108" s="400"/>
      <c r="BI108" s="400"/>
      <c r="BJ108" s="400"/>
      <c r="BK108" s="403"/>
      <c r="BL108" s="400"/>
      <c r="BM108" s="400"/>
      <c r="BN108" s="400"/>
      <c r="BO108" s="400"/>
      <c r="BP108" s="400"/>
      <c r="BQ108" s="400"/>
      <c r="BR108" s="400"/>
      <c r="BS108" s="400"/>
      <c r="BT108" s="400"/>
      <c r="BU108" s="400"/>
    </row>
    <row r="109" spans="1:73" s="99" customFormat="1" ht="60" customHeight="1" x14ac:dyDescent="0.3">
      <c r="A109" s="93">
        <v>106</v>
      </c>
      <c r="B109" s="100">
        <v>122015</v>
      </c>
      <c r="C109" s="101" t="s">
        <v>12</v>
      </c>
      <c r="D109" s="101" t="s">
        <v>83</v>
      </c>
      <c r="E109" s="95">
        <v>40000</v>
      </c>
      <c r="F109" s="93">
        <v>0.56000000000000005</v>
      </c>
      <c r="G109" s="96">
        <v>0.38100000000000001</v>
      </c>
      <c r="H109" s="96">
        <v>0.28399999999999997</v>
      </c>
      <c r="I109" s="96">
        <v>0.23599999999999999</v>
      </c>
      <c r="J109" s="96">
        <v>0.16600000000000001</v>
      </c>
      <c r="K109" s="96">
        <v>8.2000000000000003E-2</v>
      </c>
      <c r="L109" s="96">
        <v>5.9000000000000004E-2</v>
      </c>
      <c r="M109" s="96">
        <v>3.6999999999999998E-2</v>
      </c>
      <c r="N109" s="96" t="str">
        <f t="shared" si="25"/>
        <v>0.381,0.284,0.236,0.166,0.082,0.059,0.037</v>
      </c>
      <c r="O109" s="96" t="s">
        <v>59</v>
      </c>
      <c r="P109" s="96"/>
      <c r="Q109" s="94">
        <f t="shared" si="26"/>
        <v>122015</v>
      </c>
      <c r="R109" s="95">
        <f t="shared" si="36"/>
        <v>110</v>
      </c>
      <c r="S109" s="96">
        <f t="shared" si="27"/>
        <v>0.14500000000000002</v>
      </c>
      <c r="T109" s="95"/>
      <c r="U109" s="95"/>
      <c r="V109" s="95"/>
      <c r="W109" s="97"/>
      <c r="X109" s="97"/>
      <c r="Y109" s="96"/>
      <c r="Z109" s="97"/>
      <c r="AA109" s="96"/>
      <c r="AB109" s="102">
        <v>0.35</v>
      </c>
      <c r="AC109" s="102">
        <v>0.35</v>
      </c>
      <c r="AD109" s="102">
        <v>0.35</v>
      </c>
      <c r="AE109" s="93" t="s">
        <v>60</v>
      </c>
      <c r="AF109" s="93">
        <f t="shared" si="28"/>
        <v>213.98999999999998</v>
      </c>
      <c r="AG109" s="93">
        <f t="shared" si="29"/>
        <v>261.52</v>
      </c>
      <c r="AH109" s="95" t="str">
        <f t="shared" si="30"/>
        <v>213.99 261.52</v>
      </c>
      <c r="AI109" s="93">
        <v>10</v>
      </c>
      <c r="AJ109" s="98">
        <f t="shared" si="31"/>
        <v>69.150000000000006</v>
      </c>
      <c r="AK109" s="98">
        <f t="shared" si="32"/>
        <v>84.51</v>
      </c>
      <c r="AL109" s="95" t="str">
        <f t="shared" si="33"/>
        <v>69.15 84.51</v>
      </c>
      <c r="AM109" s="95">
        <v>130</v>
      </c>
      <c r="AN109" s="95">
        <f t="shared" si="34"/>
        <v>440</v>
      </c>
      <c r="AO109" s="102">
        <v>2379</v>
      </c>
      <c r="AP109" s="102">
        <v>260.39999999999998</v>
      </c>
      <c r="AQ109" s="102">
        <v>84.5</v>
      </c>
      <c r="AR109" s="93">
        <v>34</v>
      </c>
      <c r="AS109" s="103">
        <f t="shared" si="35"/>
        <v>0.95707585954009289</v>
      </c>
      <c r="AT109" s="104">
        <f t="shared" si="39"/>
        <v>2276.8834698458809</v>
      </c>
      <c r="AU109" s="98">
        <f t="shared" si="37"/>
        <v>196.23591199999998</v>
      </c>
      <c r="AV109" s="98">
        <f t="shared" si="38"/>
        <v>63.820300000000003</v>
      </c>
      <c r="AW109" s="401">
        <v>1749.5678004371971</v>
      </c>
      <c r="AX109" s="401">
        <v>165.55765699999995</v>
      </c>
      <c r="AY109" s="401">
        <v>63.820300000000003</v>
      </c>
      <c r="AZ109" s="401"/>
      <c r="BA109" s="401"/>
      <c r="BB109" s="401"/>
      <c r="BC109" s="401"/>
      <c r="BD109" s="401"/>
      <c r="BE109" s="401"/>
      <c r="BF109" s="401"/>
      <c r="BG109" s="401"/>
      <c r="BH109" s="401"/>
      <c r="BI109" s="401"/>
      <c r="BJ109" s="401"/>
      <c r="BK109" s="404"/>
      <c r="BL109" s="401"/>
      <c r="BM109" s="401"/>
      <c r="BN109" s="401"/>
      <c r="BO109" s="401"/>
      <c r="BP109" s="401"/>
      <c r="BQ109" s="401"/>
      <c r="BR109" s="401"/>
      <c r="BS109" s="401"/>
      <c r="BT109" s="401"/>
      <c r="BU109" s="401"/>
    </row>
    <row r="110" spans="1:73" s="99" customFormat="1" ht="60" customHeight="1" x14ac:dyDescent="0.3">
      <c r="A110" s="93"/>
      <c r="B110" s="100"/>
      <c r="C110" s="101"/>
      <c r="D110" s="101"/>
      <c r="E110" s="95"/>
      <c r="F110" s="93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4"/>
      <c r="R110" s="95"/>
      <c r="S110" s="96"/>
      <c r="T110" s="95"/>
      <c r="U110" s="95"/>
      <c r="V110" s="95"/>
      <c r="W110" s="97"/>
      <c r="X110" s="97"/>
      <c r="Y110" s="96"/>
      <c r="Z110" s="97"/>
      <c r="AA110" s="96"/>
      <c r="AB110" s="102"/>
      <c r="AC110" s="102"/>
      <c r="AD110" s="102"/>
      <c r="AE110" s="93"/>
      <c r="AF110" s="93"/>
      <c r="AG110" s="93"/>
      <c r="AH110" s="95"/>
      <c r="AI110" s="93"/>
      <c r="AJ110" s="98"/>
      <c r="AK110" s="98"/>
      <c r="AL110" s="95"/>
      <c r="AM110" s="95"/>
      <c r="AN110" s="95"/>
      <c r="AO110" s="102"/>
      <c r="AP110" s="102"/>
      <c r="AQ110" s="102"/>
      <c r="AR110" s="93"/>
      <c r="AS110" s="103"/>
      <c r="AT110" s="104"/>
      <c r="AU110" s="104"/>
      <c r="AV110" s="104"/>
      <c r="AW110" s="108"/>
      <c r="AX110" s="108"/>
      <c r="AY110" s="108"/>
      <c r="AZ110" s="108"/>
      <c r="BA110" s="106"/>
      <c r="BB110" s="108"/>
      <c r="BC110" s="108"/>
      <c r="BD110" s="108"/>
      <c r="BE110" s="108"/>
      <c r="BF110" s="108"/>
      <c r="BG110" s="108"/>
      <c r="BH110" s="108"/>
      <c r="BI110" s="108"/>
      <c r="BJ110" s="108"/>
      <c r="BK110" s="109"/>
      <c r="BL110" s="108"/>
      <c r="BM110" s="108"/>
      <c r="BN110" s="108"/>
      <c r="BO110" s="108"/>
      <c r="BP110" s="108"/>
      <c r="BQ110" s="108"/>
      <c r="BR110" s="108"/>
      <c r="BS110" s="108"/>
      <c r="BT110" s="108"/>
      <c r="BU110" s="108"/>
    </row>
    <row r="111" spans="1:73" s="99" customFormat="1" ht="60" customHeight="1" x14ac:dyDescent="0.3">
      <c r="A111" s="93">
        <v>108</v>
      </c>
      <c r="B111" s="100">
        <v>117800</v>
      </c>
      <c r="C111" s="101" t="s">
        <v>84</v>
      </c>
      <c r="D111" s="101" t="s">
        <v>81</v>
      </c>
      <c r="E111" s="95">
        <v>40000</v>
      </c>
      <c r="F111" s="93">
        <v>0.56000000000000005</v>
      </c>
      <c r="G111" s="96">
        <v>0.49099999999999999</v>
      </c>
      <c r="H111" s="96">
        <v>0.39900000000000002</v>
      </c>
      <c r="I111" s="96">
        <v>0.33300000000000002</v>
      </c>
      <c r="J111" s="96">
        <v>0.23799999999999999</v>
      </c>
      <c r="K111" s="96">
        <v>0.13</v>
      </c>
      <c r="L111" s="96">
        <v>9.4E-2</v>
      </c>
      <c r="M111" s="96">
        <v>0.06</v>
      </c>
      <c r="N111" s="96" t="str">
        <f t="shared" si="25"/>
        <v>0.491,0.399,0.333,0.238,0.13,0.094,0.06</v>
      </c>
      <c r="O111" s="96" t="s">
        <v>59</v>
      </c>
      <c r="P111" s="96"/>
      <c r="Q111" s="94">
        <f t="shared" si="26"/>
        <v>117800</v>
      </c>
      <c r="R111" s="95">
        <f t="shared" si="36"/>
        <v>117800</v>
      </c>
      <c r="S111" s="96">
        <f t="shared" si="27"/>
        <v>0.15799999999999997</v>
      </c>
      <c r="T111" s="95"/>
      <c r="U111" s="95"/>
      <c r="V111" s="95"/>
      <c r="W111" s="97"/>
      <c r="X111" s="97"/>
      <c r="Y111" s="96"/>
      <c r="Z111" s="97"/>
      <c r="AA111" s="96"/>
      <c r="AB111" s="102">
        <v>0.35</v>
      </c>
      <c r="AC111" s="102">
        <v>0.35</v>
      </c>
      <c r="AD111" s="102">
        <v>0.35</v>
      </c>
      <c r="AE111" s="93" t="s">
        <v>60</v>
      </c>
      <c r="AF111" s="93">
        <f t="shared" si="28"/>
        <v>213.98999999999998</v>
      </c>
      <c r="AG111" s="93">
        <f t="shared" si="29"/>
        <v>261.52</v>
      </c>
      <c r="AH111" s="95" t="str">
        <f t="shared" si="30"/>
        <v>213.99 261.52</v>
      </c>
      <c r="AI111" s="93">
        <v>10</v>
      </c>
      <c r="AJ111" s="98">
        <f t="shared" si="31"/>
        <v>69.150000000000006</v>
      </c>
      <c r="AK111" s="98">
        <f t="shared" si="32"/>
        <v>84.51</v>
      </c>
      <c r="AL111" s="95" t="str">
        <f t="shared" si="33"/>
        <v>69.15 84.51</v>
      </c>
      <c r="AM111" s="95">
        <v>130</v>
      </c>
      <c r="AN111" s="95">
        <f t="shared" si="34"/>
        <v>440</v>
      </c>
      <c r="AO111" s="102">
        <v>2385.5</v>
      </c>
      <c r="AP111" s="102">
        <v>261.10000000000002</v>
      </c>
      <c r="AQ111" s="102">
        <v>84.5</v>
      </c>
      <c r="AR111" s="93">
        <v>33</v>
      </c>
      <c r="AS111" s="103">
        <f t="shared" si="35"/>
        <v>0.91655878659925405</v>
      </c>
      <c r="AT111" s="104">
        <f t="shared" si="39"/>
        <v>2186.4509854325206</v>
      </c>
      <c r="AU111" s="98">
        <f t="shared" ref="AU111:AU144" si="40">-0.0003*AP111^2+0.9584*AP111-32.989</f>
        <v>196.79727700000001</v>
      </c>
      <c r="AV111" s="98">
        <f t="shared" ref="AV111:AV144" si="41">0.8554*AQ111-8.461</f>
        <v>63.820300000000003</v>
      </c>
      <c r="AW111" s="399">
        <v>1646.9108620714219</v>
      </c>
      <c r="AX111" s="399">
        <v>171.06730659999999</v>
      </c>
      <c r="AY111" s="399">
        <v>63.734760000000009</v>
      </c>
      <c r="AZ111" s="399">
        <v>3.078E-4</v>
      </c>
      <c r="BA111" s="399">
        <f>AZ111*10^6</f>
        <v>307.8</v>
      </c>
      <c r="BB111" s="399">
        <f>(1/($BJ$111*10^6/(0.711*10^-4*(1/AW111)^0.854))^(1/3.89))*10^6</f>
        <v>245.70425347215294</v>
      </c>
      <c r="BC111" s="399" t="str">
        <f>IF(BA111&lt;BB111,"Safe","Unsafe")</f>
        <v>Unsafe</v>
      </c>
      <c r="BD111" s="399">
        <v>4.1679999999999999E-4</v>
      </c>
      <c r="BE111" s="399">
        <f>BD111*10^6</f>
        <v>416.8</v>
      </c>
      <c r="BF111" s="399">
        <f>(1/((($BJ$4*10^6/(1.41*10^-8)))^(1/4.5337)))*10^6</f>
        <v>477.89729000779016</v>
      </c>
      <c r="BG111" s="399" t="str">
        <f>IF(BE111&lt;BF111,"Safe","Unsafe")</f>
        <v>Safe</v>
      </c>
      <c r="BH111" s="399">
        <f>(0.711*10^-4*(1/AZ111)^3.89*(1/AW111)^0.854)/10^6</f>
        <v>5.8273140795798533</v>
      </c>
      <c r="BI111" s="399">
        <f>(1.41*10^-8*(1/BD111)^4.5337)/10^6</f>
        <v>29.747662974055459</v>
      </c>
      <c r="BJ111" s="399">
        <v>14</v>
      </c>
      <c r="BK111" s="402">
        <v>40</v>
      </c>
      <c r="BL111" s="399">
        <v>2.288E-4</v>
      </c>
      <c r="BM111" s="399">
        <f>BL111*10^6</f>
        <v>228.8</v>
      </c>
      <c r="BN111" s="399">
        <f>BB111</f>
        <v>245.70425347215294</v>
      </c>
      <c r="BO111" s="399" t="str">
        <f>IF(BM111&lt;BN111,"Safe","Unsafe")</f>
        <v>Safe</v>
      </c>
      <c r="BP111" s="399">
        <v>3.2190000000000002E-4</v>
      </c>
      <c r="BQ111" s="399">
        <f>BP111*10^6</f>
        <v>321.90000000000003</v>
      </c>
      <c r="BR111" s="399">
        <f>BF111</f>
        <v>477.89729000779016</v>
      </c>
      <c r="BS111" s="399" t="str">
        <f>IF(BQ111&lt;BR111,"Safe","Unsafe")</f>
        <v>Safe</v>
      </c>
      <c r="BT111" s="399">
        <f>(0.711*10^-4*(1/BL111)^3.89*(1/AW111)^0.854)/10^6</f>
        <v>18.473510095599412</v>
      </c>
      <c r="BU111" s="399">
        <f>(1.41*10^-8*(1/BP111)^4.5337)/10^6</f>
        <v>95.976414320757442</v>
      </c>
    </row>
    <row r="112" spans="1:73" s="99" customFormat="1" ht="60" customHeight="1" x14ac:dyDescent="0.3">
      <c r="A112" s="93">
        <v>109</v>
      </c>
      <c r="B112" s="100">
        <v>117800</v>
      </c>
      <c r="C112" s="101" t="s">
        <v>84</v>
      </c>
      <c r="D112" s="101" t="s">
        <v>83</v>
      </c>
      <c r="E112" s="95">
        <v>40000</v>
      </c>
      <c r="F112" s="93">
        <v>0.56000000000000005</v>
      </c>
      <c r="G112" s="96">
        <v>0.161</v>
      </c>
      <c r="H112" s="96">
        <v>0.17399999999999999</v>
      </c>
      <c r="I112" s="96">
        <v>0.18099999999999999</v>
      </c>
      <c r="J112" s="96">
        <v>0.182</v>
      </c>
      <c r="K112" s="96">
        <v>0.124</v>
      </c>
      <c r="L112" s="96">
        <v>0.10100000000000001</v>
      </c>
      <c r="M112" s="96">
        <v>6.4000000000000001E-2</v>
      </c>
      <c r="N112" s="96" t="str">
        <f t="shared" si="25"/>
        <v>0.161,0.174,0.181,0.182,0.124,0.101,0.064</v>
      </c>
      <c r="O112" s="96" t="s">
        <v>59</v>
      </c>
      <c r="P112" s="96"/>
      <c r="Q112" s="94">
        <f t="shared" si="26"/>
        <v>117800</v>
      </c>
      <c r="R112" s="95">
        <f t="shared" si="36"/>
        <v>0</v>
      </c>
      <c r="S112" s="96">
        <f t="shared" si="27"/>
        <v>-1.999999999999999E-2</v>
      </c>
      <c r="T112" s="95"/>
      <c r="U112" s="95"/>
      <c r="V112" s="95"/>
      <c r="W112" s="97"/>
      <c r="X112" s="97"/>
      <c r="Y112" s="96"/>
      <c r="Z112" s="97"/>
      <c r="AA112" s="96"/>
      <c r="AB112" s="102">
        <v>0.35</v>
      </c>
      <c r="AC112" s="102">
        <v>0.35</v>
      </c>
      <c r="AD112" s="102">
        <v>0.35</v>
      </c>
      <c r="AE112" s="93" t="s">
        <v>60</v>
      </c>
      <c r="AF112" s="93">
        <f t="shared" si="28"/>
        <v>213.98999999999998</v>
      </c>
      <c r="AG112" s="93">
        <f t="shared" si="29"/>
        <v>261.52</v>
      </c>
      <c r="AH112" s="95" t="str">
        <f t="shared" si="30"/>
        <v>213.99 261.52</v>
      </c>
      <c r="AI112" s="93">
        <v>10</v>
      </c>
      <c r="AJ112" s="98">
        <f t="shared" si="31"/>
        <v>69.150000000000006</v>
      </c>
      <c r="AK112" s="98">
        <f t="shared" si="32"/>
        <v>84.51</v>
      </c>
      <c r="AL112" s="95" t="str">
        <f t="shared" si="33"/>
        <v>69.15 84.51</v>
      </c>
      <c r="AM112" s="95">
        <v>130</v>
      </c>
      <c r="AN112" s="95">
        <f t="shared" si="34"/>
        <v>440</v>
      </c>
      <c r="AO112" s="102">
        <v>2341.9</v>
      </c>
      <c r="AP112" s="102">
        <v>261.2</v>
      </c>
      <c r="AQ112" s="102">
        <v>84.5</v>
      </c>
      <c r="AR112" s="93">
        <v>30</v>
      </c>
      <c r="AS112" s="103">
        <f t="shared" si="35"/>
        <v>0.80742798552307771</v>
      </c>
      <c r="AT112" s="104">
        <f t="shared" si="39"/>
        <v>1890.9155992964957</v>
      </c>
      <c r="AU112" s="98">
        <f t="shared" si="40"/>
        <v>196.87744799999999</v>
      </c>
      <c r="AV112" s="98">
        <f t="shared" si="41"/>
        <v>63.820300000000003</v>
      </c>
      <c r="AW112" s="400"/>
      <c r="AX112" s="400"/>
      <c r="AY112" s="400"/>
      <c r="AZ112" s="400"/>
      <c r="BA112" s="400"/>
      <c r="BB112" s="400"/>
      <c r="BC112" s="400"/>
      <c r="BD112" s="400"/>
      <c r="BE112" s="400"/>
      <c r="BF112" s="400"/>
      <c r="BG112" s="400"/>
      <c r="BH112" s="400"/>
      <c r="BI112" s="400"/>
      <c r="BJ112" s="400"/>
      <c r="BK112" s="403"/>
      <c r="BL112" s="400"/>
      <c r="BM112" s="400"/>
      <c r="BN112" s="400"/>
      <c r="BO112" s="400"/>
      <c r="BP112" s="400"/>
      <c r="BQ112" s="400"/>
      <c r="BR112" s="400"/>
      <c r="BS112" s="400"/>
      <c r="BT112" s="400"/>
      <c r="BU112" s="400"/>
    </row>
    <row r="113" spans="1:73" s="99" customFormat="1" ht="60" customHeight="1" x14ac:dyDescent="0.3">
      <c r="A113" s="93">
        <v>110</v>
      </c>
      <c r="B113" s="100">
        <v>118050</v>
      </c>
      <c r="C113" s="101" t="s">
        <v>84</v>
      </c>
      <c r="D113" s="101" t="s">
        <v>83</v>
      </c>
      <c r="E113" s="95">
        <v>40000</v>
      </c>
      <c r="F113" s="93">
        <v>0.56000000000000005</v>
      </c>
      <c r="G113" s="96">
        <v>0.68</v>
      </c>
      <c r="H113" s="96">
        <v>0.53300000000000003</v>
      </c>
      <c r="I113" s="96">
        <v>0.443</v>
      </c>
      <c r="J113" s="96">
        <v>0.313</v>
      </c>
      <c r="K113" s="96">
        <v>0.151</v>
      </c>
      <c r="L113" s="96">
        <v>0.10100000000000001</v>
      </c>
      <c r="M113" s="96">
        <v>5.9000000000000004E-2</v>
      </c>
      <c r="N113" s="96" t="str">
        <f t="shared" si="25"/>
        <v>0.68,0.533,0.443,0.313,0.151,0.101,0.059</v>
      </c>
      <c r="O113" s="96" t="s">
        <v>59</v>
      </c>
      <c r="P113" s="96"/>
      <c r="Q113" s="94">
        <f t="shared" si="26"/>
        <v>118050</v>
      </c>
      <c r="R113" s="95">
        <f t="shared" si="36"/>
        <v>250</v>
      </c>
      <c r="S113" s="96">
        <f t="shared" si="27"/>
        <v>0.23700000000000004</v>
      </c>
      <c r="T113" s="95"/>
      <c r="U113" s="95"/>
      <c r="V113" s="95"/>
      <c r="W113" s="97"/>
      <c r="X113" s="97"/>
      <c r="Y113" s="96"/>
      <c r="Z113" s="97"/>
      <c r="AA113" s="96"/>
      <c r="AB113" s="102">
        <v>0.35</v>
      </c>
      <c r="AC113" s="102">
        <v>0.35</v>
      </c>
      <c r="AD113" s="102">
        <v>0.35</v>
      </c>
      <c r="AE113" s="93" t="s">
        <v>60</v>
      </c>
      <c r="AF113" s="93">
        <f t="shared" si="28"/>
        <v>213.98999999999998</v>
      </c>
      <c r="AG113" s="93">
        <f t="shared" si="29"/>
        <v>261.52</v>
      </c>
      <c r="AH113" s="95" t="str">
        <f t="shared" si="30"/>
        <v>213.99 261.52</v>
      </c>
      <c r="AI113" s="93">
        <v>10</v>
      </c>
      <c r="AJ113" s="98">
        <f t="shared" si="31"/>
        <v>69.150000000000006</v>
      </c>
      <c r="AK113" s="98">
        <f t="shared" si="32"/>
        <v>84.51</v>
      </c>
      <c r="AL113" s="95" t="str">
        <f t="shared" si="33"/>
        <v>69.15 84.51</v>
      </c>
      <c r="AM113" s="95">
        <v>130</v>
      </c>
      <c r="AN113" s="95">
        <f t="shared" si="34"/>
        <v>440</v>
      </c>
      <c r="AO113" s="102">
        <v>861.3</v>
      </c>
      <c r="AP113" s="102">
        <v>214.3</v>
      </c>
      <c r="AQ113" s="102">
        <v>84.5</v>
      </c>
      <c r="AR113" s="93">
        <v>30</v>
      </c>
      <c r="AS113" s="103">
        <f t="shared" si="35"/>
        <v>0.80742798552307771</v>
      </c>
      <c r="AT113" s="104">
        <f t="shared" si="39"/>
        <v>695.43772393102677</v>
      </c>
      <c r="AU113" s="98">
        <f t="shared" si="40"/>
        <v>158.61877300000003</v>
      </c>
      <c r="AV113" s="98">
        <f t="shared" si="41"/>
        <v>63.820300000000003</v>
      </c>
      <c r="AW113" s="400"/>
      <c r="AX113" s="400"/>
      <c r="AY113" s="400"/>
      <c r="AZ113" s="400"/>
      <c r="BA113" s="400"/>
      <c r="BB113" s="400"/>
      <c r="BC113" s="400"/>
      <c r="BD113" s="400"/>
      <c r="BE113" s="400"/>
      <c r="BF113" s="400"/>
      <c r="BG113" s="400"/>
      <c r="BH113" s="400"/>
      <c r="BI113" s="400"/>
      <c r="BJ113" s="400"/>
      <c r="BK113" s="403"/>
      <c r="BL113" s="400"/>
      <c r="BM113" s="400"/>
      <c r="BN113" s="400"/>
      <c r="BO113" s="400"/>
      <c r="BP113" s="400"/>
      <c r="BQ113" s="400"/>
      <c r="BR113" s="400"/>
      <c r="BS113" s="400"/>
      <c r="BT113" s="400"/>
      <c r="BU113" s="400"/>
    </row>
    <row r="114" spans="1:73" s="99" customFormat="1" ht="60" customHeight="1" x14ac:dyDescent="0.3">
      <c r="A114" s="93">
        <v>111</v>
      </c>
      <c r="B114" s="100">
        <v>118300</v>
      </c>
      <c r="C114" s="101" t="s">
        <v>84</v>
      </c>
      <c r="D114" s="101" t="s">
        <v>81</v>
      </c>
      <c r="E114" s="95">
        <v>40000</v>
      </c>
      <c r="F114" s="93">
        <v>0.56000000000000005</v>
      </c>
      <c r="G114" s="96">
        <v>0.34799999999999998</v>
      </c>
      <c r="H114" s="96">
        <v>0.27600000000000002</v>
      </c>
      <c r="I114" s="96">
        <v>0.23</v>
      </c>
      <c r="J114" s="96">
        <v>0.161</v>
      </c>
      <c r="K114" s="96">
        <v>7.9000000000000001E-2</v>
      </c>
      <c r="L114" s="96">
        <v>5.6000000000000001E-2</v>
      </c>
      <c r="M114" s="96">
        <v>3.5000000000000003E-2</v>
      </c>
      <c r="N114" s="96" t="str">
        <f t="shared" si="25"/>
        <v>0.348,0.276,0.23,0.161,0.079,0.056,0.035</v>
      </c>
      <c r="O114" s="96" t="s">
        <v>59</v>
      </c>
      <c r="P114" s="96"/>
      <c r="Q114" s="94">
        <f t="shared" si="26"/>
        <v>118300</v>
      </c>
      <c r="R114" s="95">
        <f t="shared" si="36"/>
        <v>250</v>
      </c>
      <c r="S114" s="96">
        <f t="shared" si="27"/>
        <v>0.11799999999999997</v>
      </c>
      <c r="T114" s="95"/>
      <c r="U114" s="95"/>
      <c r="V114" s="95"/>
      <c r="W114" s="97"/>
      <c r="X114" s="97"/>
      <c r="Y114" s="96"/>
      <c r="Z114" s="97"/>
      <c r="AA114" s="96"/>
      <c r="AB114" s="102">
        <v>0.35</v>
      </c>
      <c r="AC114" s="102">
        <v>0.35</v>
      </c>
      <c r="AD114" s="102">
        <v>0.35</v>
      </c>
      <c r="AE114" s="93" t="s">
        <v>60</v>
      </c>
      <c r="AF114" s="93">
        <f t="shared" si="28"/>
        <v>213.98999999999998</v>
      </c>
      <c r="AG114" s="93">
        <f t="shared" si="29"/>
        <v>261.52</v>
      </c>
      <c r="AH114" s="95" t="str">
        <f t="shared" si="30"/>
        <v>213.99 261.52</v>
      </c>
      <c r="AI114" s="93">
        <v>10</v>
      </c>
      <c r="AJ114" s="98">
        <f t="shared" si="31"/>
        <v>69.150000000000006</v>
      </c>
      <c r="AK114" s="98">
        <f t="shared" si="32"/>
        <v>84.51</v>
      </c>
      <c r="AL114" s="95" t="str">
        <f t="shared" si="33"/>
        <v>69.15 84.51</v>
      </c>
      <c r="AM114" s="95">
        <v>130</v>
      </c>
      <c r="AN114" s="95">
        <f t="shared" si="34"/>
        <v>440</v>
      </c>
      <c r="AO114" s="102">
        <v>2372.6</v>
      </c>
      <c r="AP114" s="102">
        <v>259.3</v>
      </c>
      <c r="AQ114" s="102">
        <v>84.5</v>
      </c>
      <c r="AR114" s="93">
        <v>33</v>
      </c>
      <c r="AS114" s="103">
        <f t="shared" si="35"/>
        <v>0.91655878659925405</v>
      </c>
      <c r="AT114" s="104">
        <f t="shared" si="39"/>
        <v>2174.62737708539</v>
      </c>
      <c r="AU114" s="98">
        <f t="shared" si="40"/>
        <v>195.353173</v>
      </c>
      <c r="AV114" s="98">
        <f t="shared" si="41"/>
        <v>63.820300000000003</v>
      </c>
      <c r="AW114" s="400"/>
      <c r="AX114" s="400"/>
      <c r="AY114" s="400"/>
      <c r="AZ114" s="400"/>
      <c r="BA114" s="400"/>
      <c r="BB114" s="400"/>
      <c r="BC114" s="400"/>
      <c r="BD114" s="400"/>
      <c r="BE114" s="400"/>
      <c r="BF114" s="400"/>
      <c r="BG114" s="400"/>
      <c r="BH114" s="400"/>
      <c r="BI114" s="400"/>
      <c r="BJ114" s="400"/>
      <c r="BK114" s="403"/>
      <c r="BL114" s="400"/>
      <c r="BM114" s="400"/>
      <c r="BN114" s="400"/>
      <c r="BO114" s="400"/>
      <c r="BP114" s="400"/>
      <c r="BQ114" s="400"/>
      <c r="BR114" s="400"/>
      <c r="BS114" s="400"/>
      <c r="BT114" s="400"/>
      <c r="BU114" s="400"/>
    </row>
    <row r="115" spans="1:73" s="99" customFormat="1" ht="60" customHeight="1" x14ac:dyDescent="0.3">
      <c r="A115" s="93">
        <v>112</v>
      </c>
      <c r="B115" s="100">
        <v>118300</v>
      </c>
      <c r="C115" s="101" t="s">
        <v>84</v>
      </c>
      <c r="D115" s="101" t="s">
        <v>83</v>
      </c>
      <c r="E115" s="95">
        <v>40000</v>
      </c>
      <c r="F115" s="93">
        <v>0.56000000000000005</v>
      </c>
      <c r="G115" s="96">
        <v>0.41399999999999998</v>
      </c>
      <c r="H115" s="96">
        <v>0.31900000000000001</v>
      </c>
      <c r="I115" s="96">
        <v>0.26200000000000001</v>
      </c>
      <c r="J115" s="96">
        <v>0.18099999999999999</v>
      </c>
      <c r="K115" s="96">
        <v>8.6000000000000007E-2</v>
      </c>
      <c r="L115" s="96">
        <v>5.6000000000000001E-2</v>
      </c>
      <c r="M115" s="96">
        <v>3.0000000000000002E-2</v>
      </c>
      <c r="N115" s="96" t="str">
        <f t="shared" si="25"/>
        <v>0.414,0.319,0.262,0.181,0.086,0.056,0.03</v>
      </c>
      <c r="O115" s="96" t="s">
        <v>59</v>
      </c>
      <c r="P115" s="96"/>
      <c r="Q115" s="94">
        <f t="shared" si="26"/>
        <v>118300</v>
      </c>
      <c r="R115" s="95">
        <f t="shared" si="36"/>
        <v>0</v>
      </c>
      <c r="S115" s="96">
        <f t="shared" si="27"/>
        <v>0.15199999999999997</v>
      </c>
      <c r="T115" s="95"/>
      <c r="U115" s="95"/>
      <c r="V115" s="95"/>
      <c r="W115" s="97"/>
      <c r="X115" s="97"/>
      <c r="Y115" s="96"/>
      <c r="Z115" s="97"/>
      <c r="AA115" s="96"/>
      <c r="AB115" s="102">
        <v>0.35</v>
      </c>
      <c r="AC115" s="102">
        <v>0.35</v>
      </c>
      <c r="AD115" s="102">
        <v>0.35</v>
      </c>
      <c r="AE115" s="93" t="s">
        <v>60</v>
      </c>
      <c r="AF115" s="93">
        <f t="shared" si="28"/>
        <v>213.98999999999998</v>
      </c>
      <c r="AG115" s="93">
        <f t="shared" si="29"/>
        <v>261.52</v>
      </c>
      <c r="AH115" s="95" t="str">
        <f t="shared" si="30"/>
        <v>213.99 261.52</v>
      </c>
      <c r="AI115" s="93">
        <v>10</v>
      </c>
      <c r="AJ115" s="98">
        <f t="shared" si="31"/>
        <v>69.150000000000006</v>
      </c>
      <c r="AK115" s="98">
        <f t="shared" si="32"/>
        <v>84.51</v>
      </c>
      <c r="AL115" s="95" t="str">
        <f t="shared" si="33"/>
        <v>69.15 84.51</v>
      </c>
      <c r="AM115" s="95">
        <v>130</v>
      </c>
      <c r="AN115" s="95">
        <f t="shared" si="34"/>
        <v>440</v>
      </c>
      <c r="AO115" s="102">
        <v>2372.6</v>
      </c>
      <c r="AP115" s="102">
        <v>259.3</v>
      </c>
      <c r="AQ115" s="102">
        <v>84.5</v>
      </c>
      <c r="AR115" s="93">
        <v>30</v>
      </c>
      <c r="AS115" s="103">
        <f t="shared" si="35"/>
        <v>0.80742798552307771</v>
      </c>
      <c r="AT115" s="104">
        <f t="shared" si="39"/>
        <v>1915.7036384520541</v>
      </c>
      <c r="AU115" s="98">
        <f t="shared" si="40"/>
        <v>195.353173</v>
      </c>
      <c r="AV115" s="98">
        <f t="shared" si="41"/>
        <v>63.820300000000003</v>
      </c>
      <c r="AW115" s="400"/>
      <c r="AX115" s="400"/>
      <c r="AY115" s="400"/>
      <c r="AZ115" s="400"/>
      <c r="BA115" s="400"/>
      <c r="BB115" s="400"/>
      <c r="BC115" s="400"/>
      <c r="BD115" s="400"/>
      <c r="BE115" s="400"/>
      <c r="BF115" s="400"/>
      <c r="BG115" s="400"/>
      <c r="BH115" s="400"/>
      <c r="BI115" s="400"/>
      <c r="BJ115" s="400"/>
      <c r="BK115" s="403"/>
      <c r="BL115" s="400"/>
      <c r="BM115" s="400"/>
      <c r="BN115" s="400"/>
      <c r="BO115" s="400"/>
      <c r="BP115" s="400"/>
      <c r="BQ115" s="400"/>
      <c r="BR115" s="400"/>
      <c r="BS115" s="400"/>
      <c r="BT115" s="400"/>
      <c r="BU115" s="400"/>
    </row>
    <row r="116" spans="1:73" s="99" customFormat="1" ht="60" customHeight="1" x14ac:dyDescent="0.3">
      <c r="A116" s="93">
        <v>113</v>
      </c>
      <c r="B116" s="100">
        <v>118550</v>
      </c>
      <c r="C116" s="101" t="s">
        <v>84</v>
      </c>
      <c r="D116" s="101" t="s">
        <v>83</v>
      </c>
      <c r="E116" s="95">
        <v>40000</v>
      </c>
      <c r="F116" s="93">
        <v>0.56000000000000005</v>
      </c>
      <c r="G116" s="96">
        <v>0.21199999999999999</v>
      </c>
      <c r="H116" s="96">
        <v>0.16500000000000001</v>
      </c>
      <c r="I116" s="96">
        <v>0.13100000000000001</v>
      </c>
      <c r="J116" s="96">
        <v>0.09</v>
      </c>
      <c r="K116" s="96">
        <v>5.1999999999999998E-2</v>
      </c>
      <c r="L116" s="96">
        <v>4.2000000000000003E-2</v>
      </c>
      <c r="M116" s="96">
        <v>2.9000000000000001E-2</v>
      </c>
      <c r="N116" s="96" t="str">
        <f t="shared" si="25"/>
        <v>0.212,0.165,0.131,0.09,0.052,0.042,0.029</v>
      </c>
      <c r="O116" s="96" t="s">
        <v>59</v>
      </c>
      <c r="P116" s="96"/>
      <c r="Q116" s="94">
        <f t="shared" si="26"/>
        <v>118550</v>
      </c>
      <c r="R116" s="95">
        <f t="shared" si="36"/>
        <v>250</v>
      </c>
      <c r="S116" s="96">
        <f t="shared" si="27"/>
        <v>8.0999999999999989E-2</v>
      </c>
      <c r="T116" s="95"/>
      <c r="U116" s="95"/>
      <c r="V116" s="95"/>
      <c r="W116" s="97"/>
      <c r="X116" s="97"/>
      <c r="Y116" s="96"/>
      <c r="Z116" s="97"/>
      <c r="AA116" s="96"/>
      <c r="AB116" s="102">
        <v>0.35</v>
      </c>
      <c r="AC116" s="102">
        <v>0.35</v>
      </c>
      <c r="AD116" s="102">
        <v>0.35</v>
      </c>
      <c r="AE116" s="93" t="s">
        <v>60</v>
      </c>
      <c r="AF116" s="93">
        <f t="shared" si="28"/>
        <v>213.98999999999998</v>
      </c>
      <c r="AG116" s="93">
        <f t="shared" si="29"/>
        <v>261.52</v>
      </c>
      <c r="AH116" s="95" t="str">
        <f t="shared" si="30"/>
        <v>213.99 261.52</v>
      </c>
      <c r="AI116" s="93">
        <v>10</v>
      </c>
      <c r="AJ116" s="98">
        <f t="shared" si="31"/>
        <v>69.150000000000006</v>
      </c>
      <c r="AK116" s="98">
        <f t="shared" si="32"/>
        <v>84.51</v>
      </c>
      <c r="AL116" s="95" t="str">
        <f t="shared" si="33"/>
        <v>69.15 84.51</v>
      </c>
      <c r="AM116" s="95">
        <v>130</v>
      </c>
      <c r="AN116" s="95">
        <f t="shared" si="34"/>
        <v>440</v>
      </c>
      <c r="AO116" s="102">
        <v>2362.9</v>
      </c>
      <c r="AP116" s="102">
        <v>261.3</v>
      </c>
      <c r="AQ116" s="102">
        <v>84.5</v>
      </c>
      <c r="AR116" s="93">
        <v>30</v>
      </c>
      <c r="AS116" s="103">
        <f t="shared" si="35"/>
        <v>0.80742798552307771</v>
      </c>
      <c r="AT116" s="104">
        <f t="shared" si="39"/>
        <v>1907.8715869924804</v>
      </c>
      <c r="AU116" s="98">
        <f t="shared" si="40"/>
        <v>196.95761300000001</v>
      </c>
      <c r="AV116" s="98">
        <f t="shared" si="41"/>
        <v>63.820300000000003</v>
      </c>
      <c r="AW116" s="400"/>
      <c r="AX116" s="400"/>
      <c r="AY116" s="400"/>
      <c r="AZ116" s="400"/>
      <c r="BA116" s="400"/>
      <c r="BB116" s="400"/>
      <c r="BC116" s="400"/>
      <c r="BD116" s="400"/>
      <c r="BE116" s="400"/>
      <c r="BF116" s="400"/>
      <c r="BG116" s="400"/>
      <c r="BH116" s="400"/>
      <c r="BI116" s="400"/>
      <c r="BJ116" s="400"/>
      <c r="BK116" s="403"/>
      <c r="BL116" s="400"/>
      <c r="BM116" s="400"/>
      <c r="BN116" s="400"/>
      <c r="BO116" s="400"/>
      <c r="BP116" s="400"/>
      <c r="BQ116" s="400"/>
      <c r="BR116" s="400"/>
      <c r="BS116" s="400"/>
      <c r="BT116" s="400"/>
      <c r="BU116" s="400"/>
    </row>
    <row r="117" spans="1:73" s="99" customFormat="1" ht="60" customHeight="1" x14ac:dyDescent="0.3">
      <c r="A117" s="93">
        <v>114</v>
      </c>
      <c r="B117" s="100">
        <v>118800</v>
      </c>
      <c r="C117" s="101" t="s">
        <v>84</v>
      </c>
      <c r="D117" s="101" t="s">
        <v>81</v>
      </c>
      <c r="E117" s="95">
        <v>40000</v>
      </c>
      <c r="F117" s="93">
        <v>0.56000000000000005</v>
      </c>
      <c r="G117" s="96">
        <v>0.32700000000000001</v>
      </c>
      <c r="H117" s="96">
        <v>0.26100000000000001</v>
      </c>
      <c r="I117" s="96">
        <v>0.22</v>
      </c>
      <c r="J117" s="96">
        <v>0.16300000000000001</v>
      </c>
      <c r="K117" s="96">
        <v>9.4E-2</v>
      </c>
      <c r="L117" s="96">
        <v>7.2999999999999995E-2</v>
      </c>
      <c r="M117" s="96">
        <v>4.8000000000000001E-2</v>
      </c>
      <c r="N117" s="96" t="str">
        <f t="shared" si="25"/>
        <v>0.327,0.261,0.22,0.163,0.094,0.073,0.048</v>
      </c>
      <c r="O117" s="96" t="s">
        <v>59</v>
      </c>
      <c r="P117" s="96"/>
      <c r="Q117" s="94">
        <f t="shared" si="26"/>
        <v>118800</v>
      </c>
      <c r="R117" s="95">
        <f t="shared" si="36"/>
        <v>250</v>
      </c>
      <c r="S117" s="96">
        <f t="shared" si="27"/>
        <v>0.10700000000000001</v>
      </c>
      <c r="T117" s="95"/>
      <c r="U117" s="95"/>
      <c r="V117" s="95"/>
      <c r="W117" s="97"/>
      <c r="X117" s="97"/>
      <c r="Y117" s="96"/>
      <c r="Z117" s="97"/>
      <c r="AA117" s="96"/>
      <c r="AB117" s="102">
        <v>0.35</v>
      </c>
      <c r="AC117" s="102">
        <v>0.35</v>
      </c>
      <c r="AD117" s="102">
        <v>0.35</v>
      </c>
      <c r="AE117" s="93" t="s">
        <v>60</v>
      </c>
      <c r="AF117" s="93">
        <f t="shared" si="28"/>
        <v>213.98999999999998</v>
      </c>
      <c r="AG117" s="93">
        <f t="shared" si="29"/>
        <v>261.52</v>
      </c>
      <c r="AH117" s="95" t="str">
        <f t="shared" si="30"/>
        <v>213.99 261.52</v>
      </c>
      <c r="AI117" s="93">
        <v>10</v>
      </c>
      <c r="AJ117" s="98">
        <f t="shared" si="31"/>
        <v>69.150000000000006</v>
      </c>
      <c r="AK117" s="98">
        <f t="shared" si="32"/>
        <v>84.51</v>
      </c>
      <c r="AL117" s="95" t="str">
        <f t="shared" si="33"/>
        <v>69.15 84.51</v>
      </c>
      <c r="AM117" s="95">
        <v>130</v>
      </c>
      <c r="AN117" s="95">
        <f t="shared" si="34"/>
        <v>440</v>
      </c>
      <c r="AO117" s="102">
        <v>2395.1999999999998</v>
      </c>
      <c r="AP117" s="102">
        <v>261</v>
      </c>
      <c r="AQ117" s="102">
        <v>84.5</v>
      </c>
      <c r="AR117" s="93">
        <v>33</v>
      </c>
      <c r="AS117" s="103">
        <f t="shared" si="35"/>
        <v>0.91655878659925405</v>
      </c>
      <c r="AT117" s="104">
        <f t="shared" si="39"/>
        <v>2195.3416056625333</v>
      </c>
      <c r="AU117" s="98">
        <f t="shared" si="40"/>
        <v>196.71710000000002</v>
      </c>
      <c r="AV117" s="98">
        <f t="shared" si="41"/>
        <v>63.820300000000003</v>
      </c>
      <c r="AW117" s="400"/>
      <c r="AX117" s="400"/>
      <c r="AY117" s="400"/>
      <c r="AZ117" s="400"/>
      <c r="BA117" s="400"/>
      <c r="BB117" s="400"/>
      <c r="BC117" s="400"/>
      <c r="BD117" s="400"/>
      <c r="BE117" s="400"/>
      <c r="BF117" s="400"/>
      <c r="BG117" s="400"/>
      <c r="BH117" s="400"/>
      <c r="BI117" s="400"/>
      <c r="BJ117" s="400"/>
      <c r="BK117" s="403"/>
      <c r="BL117" s="400"/>
      <c r="BM117" s="400"/>
      <c r="BN117" s="400"/>
      <c r="BO117" s="400"/>
      <c r="BP117" s="400"/>
      <c r="BQ117" s="400"/>
      <c r="BR117" s="400"/>
      <c r="BS117" s="400"/>
      <c r="BT117" s="400"/>
      <c r="BU117" s="400"/>
    </row>
    <row r="118" spans="1:73" s="99" customFormat="1" ht="60" customHeight="1" x14ac:dyDescent="0.3">
      <c r="A118" s="93">
        <v>115</v>
      </c>
      <c r="B118" s="100">
        <v>118800</v>
      </c>
      <c r="C118" s="101" t="s">
        <v>84</v>
      </c>
      <c r="D118" s="101" t="s">
        <v>83</v>
      </c>
      <c r="E118" s="95">
        <v>40000</v>
      </c>
      <c r="F118" s="93">
        <v>0.56000000000000005</v>
      </c>
      <c r="G118" s="96">
        <v>0.19500000000000001</v>
      </c>
      <c r="H118" s="96">
        <v>0.152</v>
      </c>
      <c r="I118" s="96">
        <v>0.126</v>
      </c>
      <c r="J118" s="96">
        <v>8.8999999999999996E-2</v>
      </c>
      <c r="K118" s="96">
        <v>4.8000000000000001E-2</v>
      </c>
      <c r="L118" s="96">
        <v>3.5000000000000003E-2</v>
      </c>
      <c r="M118" s="96">
        <v>2.4E-2</v>
      </c>
      <c r="N118" s="96" t="str">
        <f t="shared" si="25"/>
        <v>0.195,0.152,0.126,0.089,0.048,0.035,0.024</v>
      </c>
      <c r="O118" s="96" t="s">
        <v>59</v>
      </c>
      <c r="P118" s="96"/>
      <c r="Q118" s="94">
        <f t="shared" si="26"/>
        <v>118800</v>
      </c>
      <c r="R118" s="95">
        <f t="shared" si="36"/>
        <v>0</v>
      </c>
      <c r="S118" s="96">
        <f t="shared" si="27"/>
        <v>6.9000000000000006E-2</v>
      </c>
      <c r="T118" s="95"/>
      <c r="U118" s="95"/>
      <c r="V118" s="95"/>
      <c r="W118" s="97"/>
      <c r="X118" s="97"/>
      <c r="Y118" s="96"/>
      <c r="Z118" s="97"/>
      <c r="AA118" s="96"/>
      <c r="AB118" s="102">
        <v>0.35</v>
      </c>
      <c r="AC118" s="102">
        <v>0.35</v>
      </c>
      <c r="AD118" s="102">
        <v>0.35</v>
      </c>
      <c r="AE118" s="93" t="s">
        <v>60</v>
      </c>
      <c r="AF118" s="93">
        <f t="shared" si="28"/>
        <v>213.98999999999998</v>
      </c>
      <c r="AG118" s="93">
        <f t="shared" si="29"/>
        <v>261.52</v>
      </c>
      <c r="AH118" s="95" t="str">
        <f t="shared" si="30"/>
        <v>213.99 261.52</v>
      </c>
      <c r="AI118" s="93">
        <v>10</v>
      </c>
      <c r="AJ118" s="98">
        <f t="shared" si="31"/>
        <v>69.150000000000006</v>
      </c>
      <c r="AK118" s="98">
        <f t="shared" si="32"/>
        <v>84.51</v>
      </c>
      <c r="AL118" s="95" t="str">
        <f t="shared" si="33"/>
        <v>69.15 84.51</v>
      </c>
      <c r="AM118" s="95">
        <v>130</v>
      </c>
      <c r="AN118" s="95">
        <f t="shared" si="34"/>
        <v>440</v>
      </c>
      <c r="AO118" s="102">
        <v>2390.3000000000002</v>
      </c>
      <c r="AP118" s="102">
        <v>261.2</v>
      </c>
      <c r="AQ118" s="102">
        <v>84.5</v>
      </c>
      <c r="AR118" s="93">
        <v>30</v>
      </c>
      <c r="AS118" s="103">
        <f t="shared" si="35"/>
        <v>0.80742798552307771</v>
      </c>
      <c r="AT118" s="104">
        <f t="shared" si="39"/>
        <v>1929.9951137958128</v>
      </c>
      <c r="AU118" s="98">
        <f t="shared" si="40"/>
        <v>196.87744799999999</v>
      </c>
      <c r="AV118" s="98">
        <f t="shared" si="41"/>
        <v>63.820300000000003</v>
      </c>
      <c r="AW118" s="400"/>
      <c r="AX118" s="400"/>
      <c r="AY118" s="400"/>
      <c r="AZ118" s="400"/>
      <c r="BA118" s="400"/>
      <c r="BB118" s="400"/>
      <c r="BC118" s="400"/>
      <c r="BD118" s="400"/>
      <c r="BE118" s="400"/>
      <c r="BF118" s="400"/>
      <c r="BG118" s="400"/>
      <c r="BH118" s="400"/>
      <c r="BI118" s="400"/>
      <c r="BJ118" s="400"/>
      <c r="BK118" s="403"/>
      <c r="BL118" s="400"/>
      <c r="BM118" s="400"/>
      <c r="BN118" s="400"/>
      <c r="BO118" s="400"/>
      <c r="BP118" s="400"/>
      <c r="BQ118" s="400"/>
      <c r="BR118" s="400"/>
      <c r="BS118" s="400"/>
      <c r="BT118" s="400"/>
      <c r="BU118" s="400"/>
    </row>
    <row r="119" spans="1:73" s="99" customFormat="1" ht="60" customHeight="1" x14ac:dyDescent="0.3">
      <c r="A119" s="93">
        <v>116</v>
      </c>
      <c r="B119" s="100">
        <v>119050</v>
      </c>
      <c r="C119" s="101" t="s">
        <v>84</v>
      </c>
      <c r="D119" s="101" t="s">
        <v>83</v>
      </c>
      <c r="E119" s="95">
        <v>40000</v>
      </c>
      <c r="F119" s="93">
        <v>0.56000000000000005</v>
      </c>
      <c r="G119" s="96">
        <v>0.32200000000000001</v>
      </c>
      <c r="H119" s="96">
        <v>0.26</v>
      </c>
      <c r="I119" s="96">
        <v>0.215</v>
      </c>
      <c r="J119" s="96">
        <v>0.156</v>
      </c>
      <c r="K119" s="96">
        <v>9.5000000000000001E-2</v>
      </c>
      <c r="L119" s="96">
        <v>7.4999999999999997E-2</v>
      </c>
      <c r="M119" s="96">
        <v>5.5E-2</v>
      </c>
      <c r="N119" s="96" t="str">
        <f t="shared" si="25"/>
        <v>0.322,0.26,0.215,0.156,0.095,0.075,0.055</v>
      </c>
      <c r="O119" s="96" t="s">
        <v>59</v>
      </c>
      <c r="P119" s="96"/>
      <c r="Q119" s="94">
        <f t="shared" si="26"/>
        <v>119050</v>
      </c>
      <c r="R119" s="95">
        <f t="shared" si="36"/>
        <v>250</v>
      </c>
      <c r="S119" s="96">
        <f t="shared" si="27"/>
        <v>0.10700000000000001</v>
      </c>
      <c r="T119" s="95"/>
      <c r="U119" s="95"/>
      <c r="V119" s="95"/>
      <c r="W119" s="97"/>
      <c r="X119" s="97"/>
      <c r="Y119" s="96"/>
      <c r="Z119" s="97"/>
      <c r="AA119" s="96"/>
      <c r="AB119" s="102">
        <v>0.35</v>
      </c>
      <c r="AC119" s="102">
        <v>0.35</v>
      </c>
      <c r="AD119" s="102">
        <v>0.35</v>
      </c>
      <c r="AE119" s="93" t="s">
        <v>60</v>
      </c>
      <c r="AF119" s="93">
        <f t="shared" si="28"/>
        <v>213.98999999999998</v>
      </c>
      <c r="AG119" s="93">
        <f t="shared" si="29"/>
        <v>261.52</v>
      </c>
      <c r="AH119" s="95" t="str">
        <f t="shared" si="30"/>
        <v>213.99 261.52</v>
      </c>
      <c r="AI119" s="93">
        <v>10</v>
      </c>
      <c r="AJ119" s="98">
        <f t="shared" si="31"/>
        <v>69.150000000000006</v>
      </c>
      <c r="AK119" s="98">
        <f t="shared" si="32"/>
        <v>84.51</v>
      </c>
      <c r="AL119" s="95" t="str">
        <f t="shared" si="33"/>
        <v>69.15 84.51</v>
      </c>
      <c r="AM119" s="95">
        <v>130</v>
      </c>
      <c r="AN119" s="95">
        <f t="shared" si="34"/>
        <v>440</v>
      </c>
      <c r="AO119" s="102">
        <v>2400</v>
      </c>
      <c r="AP119" s="102">
        <v>261.39999999999998</v>
      </c>
      <c r="AQ119" s="102">
        <v>84.4</v>
      </c>
      <c r="AR119" s="93">
        <v>30</v>
      </c>
      <c r="AS119" s="103">
        <f t="shared" si="35"/>
        <v>0.80742798552307771</v>
      </c>
      <c r="AT119" s="104">
        <f t="shared" si="39"/>
        <v>1937.8271652553865</v>
      </c>
      <c r="AU119" s="98">
        <f t="shared" si="40"/>
        <v>197.03777199999999</v>
      </c>
      <c r="AV119" s="98">
        <f t="shared" si="41"/>
        <v>63.734760000000009</v>
      </c>
      <c r="AW119" s="400"/>
      <c r="AX119" s="400"/>
      <c r="AY119" s="400"/>
      <c r="AZ119" s="400"/>
      <c r="BA119" s="400"/>
      <c r="BB119" s="400"/>
      <c r="BC119" s="400"/>
      <c r="BD119" s="400"/>
      <c r="BE119" s="400"/>
      <c r="BF119" s="400"/>
      <c r="BG119" s="400"/>
      <c r="BH119" s="400"/>
      <c r="BI119" s="400"/>
      <c r="BJ119" s="400"/>
      <c r="BK119" s="403"/>
      <c r="BL119" s="400"/>
      <c r="BM119" s="400"/>
      <c r="BN119" s="400"/>
      <c r="BO119" s="400"/>
      <c r="BP119" s="400"/>
      <c r="BQ119" s="400"/>
      <c r="BR119" s="400"/>
      <c r="BS119" s="400"/>
      <c r="BT119" s="400"/>
      <c r="BU119" s="400"/>
    </row>
    <row r="120" spans="1:73" s="99" customFormat="1" ht="60" customHeight="1" x14ac:dyDescent="0.3">
      <c r="A120" s="93">
        <v>117</v>
      </c>
      <c r="B120" s="100">
        <v>119300</v>
      </c>
      <c r="C120" s="101" t="s">
        <v>84</v>
      </c>
      <c r="D120" s="101" t="s">
        <v>81</v>
      </c>
      <c r="E120" s="95">
        <v>40000</v>
      </c>
      <c r="F120" s="93">
        <v>0.56000000000000005</v>
      </c>
      <c r="G120" s="96">
        <v>0.42199999999999999</v>
      </c>
      <c r="H120" s="96">
        <v>0.32100000000000001</v>
      </c>
      <c r="I120" s="96">
        <v>0.25800000000000001</v>
      </c>
      <c r="J120" s="96">
        <v>0.17200000000000001</v>
      </c>
      <c r="K120" s="96">
        <v>0.08</v>
      </c>
      <c r="L120" s="96">
        <v>5.8000000000000003E-2</v>
      </c>
      <c r="M120" s="96">
        <v>4.3000000000000003E-2</v>
      </c>
      <c r="N120" s="96" t="str">
        <f t="shared" si="25"/>
        <v>0.422,0.321,0.258,0.172,0.08,0.058,0.043</v>
      </c>
      <c r="O120" s="96" t="s">
        <v>59</v>
      </c>
      <c r="P120" s="96"/>
      <c r="Q120" s="94">
        <f t="shared" si="26"/>
        <v>119300</v>
      </c>
      <c r="R120" s="95">
        <f t="shared" si="36"/>
        <v>250</v>
      </c>
      <c r="S120" s="96">
        <f t="shared" si="27"/>
        <v>0.16399999999999998</v>
      </c>
      <c r="T120" s="95"/>
      <c r="U120" s="95"/>
      <c r="V120" s="95"/>
      <c r="W120" s="97"/>
      <c r="X120" s="97"/>
      <c r="Y120" s="96"/>
      <c r="Z120" s="97"/>
      <c r="AA120" s="96"/>
      <c r="AB120" s="102">
        <v>0.35</v>
      </c>
      <c r="AC120" s="102">
        <v>0.35</v>
      </c>
      <c r="AD120" s="102">
        <v>0.35</v>
      </c>
      <c r="AE120" s="93" t="s">
        <v>60</v>
      </c>
      <c r="AF120" s="93">
        <f t="shared" si="28"/>
        <v>213.98999999999998</v>
      </c>
      <c r="AG120" s="93">
        <f t="shared" si="29"/>
        <v>261.52</v>
      </c>
      <c r="AH120" s="95" t="str">
        <f t="shared" si="30"/>
        <v>213.99 261.52</v>
      </c>
      <c r="AI120" s="93">
        <v>10</v>
      </c>
      <c r="AJ120" s="98">
        <f t="shared" si="31"/>
        <v>69.150000000000006</v>
      </c>
      <c r="AK120" s="98">
        <f t="shared" si="32"/>
        <v>84.51</v>
      </c>
      <c r="AL120" s="95" t="str">
        <f t="shared" si="33"/>
        <v>69.15 84.51</v>
      </c>
      <c r="AM120" s="95">
        <v>130</v>
      </c>
      <c r="AN120" s="95">
        <f t="shared" si="34"/>
        <v>440</v>
      </c>
      <c r="AO120" s="102">
        <v>2361.3000000000002</v>
      </c>
      <c r="AP120" s="102">
        <v>261.10000000000002</v>
      </c>
      <c r="AQ120" s="102">
        <v>84.4</v>
      </c>
      <c r="AR120" s="93">
        <v>33</v>
      </c>
      <c r="AS120" s="103">
        <f t="shared" si="35"/>
        <v>0.91655878659925405</v>
      </c>
      <c r="AT120" s="104">
        <f t="shared" si="39"/>
        <v>2164.2702627968188</v>
      </c>
      <c r="AU120" s="98">
        <f t="shared" si="40"/>
        <v>196.79727700000001</v>
      </c>
      <c r="AV120" s="98">
        <f t="shared" si="41"/>
        <v>63.734760000000009</v>
      </c>
      <c r="AW120" s="400"/>
      <c r="AX120" s="400"/>
      <c r="AY120" s="400"/>
      <c r="AZ120" s="400"/>
      <c r="BA120" s="400"/>
      <c r="BB120" s="400"/>
      <c r="BC120" s="400"/>
      <c r="BD120" s="400"/>
      <c r="BE120" s="400"/>
      <c r="BF120" s="400"/>
      <c r="BG120" s="400"/>
      <c r="BH120" s="400"/>
      <c r="BI120" s="400"/>
      <c r="BJ120" s="400"/>
      <c r="BK120" s="403"/>
      <c r="BL120" s="400"/>
      <c r="BM120" s="400"/>
      <c r="BN120" s="400"/>
      <c r="BO120" s="400"/>
      <c r="BP120" s="400"/>
      <c r="BQ120" s="400"/>
      <c r="BR120" s="400"/>
      <c r="BS120" s="400"/>
      <c r="BT120" s="400"/>
      <c r="BU120" s="400"/>
    </row>
    <row r="121" spans="1:73" s="99" customFormat="1" ht="60" customHeight="1" x14ac:dyDescent="0.3">
      <c r="A121" s="93">
        <v>118</v>
      </c>
      <c r="B121" s="100">
        <v>119300</v>
      </c>
      <c r="C121" s="101" t="s">
        <v>84</v>
      </c>
      <c r="D121" s="101" t="s">
        <v>83</v>
      </c>
      <c r="E121" s="95">
        <v>40000</v>
      </c>
      <c r="F121" s="93">
        <v>0.56000000000000005</v>
      </c>
      <c r="G121" s="96">
        <v>0.51</v>
      </c>
      <c r="H121" s="96">
        <v>0.40899999999999997</v>
      </c>
      <c r="I121" s="96">
        <v>0.34699999999999998</v>
      </c>
      <c r="J121" s="96">
        <v>0.25600000000000001</v>
      </c>
      <c r="K121" s="96">
        <v>0.14899999999999999</v>
      </c>
      <c r="L121" s="96">
        <v>0.12</v>
      </c>
      <c r="M121" s="96">
        <v>8.4000000000000005E-2</v>
      </c>
      <c r="N121" s="96" t="str">
        <f t="shared" si="25"/>
        <v>0.51,0.409,0.347,0.256,0.149,0.12,0.084</v>
      </c>
      <c r="O121" s="96" t="s">
        <v>59</v>
      </c>
      <c r="P121" s="96"/>
      <c r="Q121" s="94">
        <f t="shared" si="26"/>
        <v>119300</v>
      </c>
      <c r="R121" s="95">
        <f t="shared" si="36"/>
        <v>0</v>
      </c>
      <c r="S121" s="96">
        <f t="shared" si="27"/>
        <v>0.16300000000000003</v>
      </c>
      <c r="T121" s="95"/>
      <c r="U121" s="95"/>
      <c r="V121" s="95"/>
      <c r="W121" s="97"/>
      <c r="X121" s="97"/>
      <c r="Y121" s="96"/>
      <c r="Z121" s="97"/>
      <c r="AA121" s="96"/>
      <c r="AB121" s="102">
        <v>0.35</v>
      </c>
      <c r="AC121" s="102">
        <v>0.35</v>
      </c>
      <c r="AD121" s="102">
        <v>0.35</v>
      </c>
      <c r="AE121" s="93" t="s">
        <v>60</v>
      </c>
      <c r="AF121" s="93">
        <f t="shared" si="28"/>
        <v>213.98999999999998</v>
      </c>
      <c r="AG121" s="93">
        <f t="shared" si="29"/>
        <v>261.52</v>
      </c>
      <c r="AH121" s="95" t="str">
        <f t="shared" si="30"/>
        <v>213.99 261.52</v>
      </c>
      <c r="AI121" s="93">
        <v>10</v>
      </c>
      <c r="AJ121" s="98">
        <f t="shared" si="31"/>
        <v>69.150000000000006</v>
      </c>
      <c r="AK121" s="98">
        <f t="shared" si="32"/>
        <v>84.51</v>
      </c>
      <c r="AL121" s="95" t="str">
        <f t="shared" si="33"/>
        <v>69.15 84.51</v>
      </c>
      <c r="AM121" s="95">
        <v>130</v>
      </c>
      <c r="AN121" s="95">
        <f t="shared" si="34"/>
        <v>440</v>
      </c>
      <c r="AO121" s="102">
        <v>1488.7</v>
      </c>
      <c r="AP121" s="102">
        <v>214</v>
      </c>
      <c r="AQ121" s="102">
        <v>84.5</v>
      </c>
      <c r="AR121" s="93">
        <v>30</v>
      </c>
      <c r="AS121" s="103">
        <f t="shared" si="35"/>
        <v>0.80742798552307771</v>
      </c>
      <c r="AT121" s="104">
        <f t="shared" si="39"/>
        <v>1202.0180420482059</v>
      </c>
      <c r="AU121" s="98">
        <f t="shared" si="40"/>
        <v>158.3698</v>
      </c>
      <c r="AV121" s="98">
        <f t="shared" si="41"/>
        <v>63.820300000000003</v>
      </c>
      <c r="AW121" s="400"/>
      <c r="AX121" s="400"/>
      <c r="AY121" s="400"/>
      <c r="AZ121" s="400"/>
      <c r="BA121" s="400"/>
      <c r="BB121" s="400"/>
      <c r="BC121" s="400"/>
      <c r="BD121" s="400"/>
      <c r="BE121" s="400"/>
      <c r="BF121" s="400"/>
      <c r="BG121" s="400"/>
      <c r="BH121" s="400"/>
      <c r="BI121" s="400"/>
      <c r="BJ121" s="400"/>
      <c r="BK121" s="403"/>
      <c r="BL121" s="400"/>
      <c r="BM121" s="400"/>
      <c r="BN121" s="400"/>
      <c r="BO121" s="400"/>
      <c r="BP121" s="400"/>
      <c r="BQ121" s="400"/>
      <c r="BR121" s="400"/>
      <c r="BS121" s="400"/>
      <c r="BT121" s="400"/>
      <c r="BU121" s="400"/>
    </row>
    <row r="122" spans="1:73" s="99" customFormat="1" ht="60" customHeight="1" x14ac:dyDescent="0.3">
      <c r="A122" s="93">
        <v>119</v>
      </c>
      <c r="B122" s="100">
        <v>119550</v>
      </c>
      <c r="C122" s="101" t="s">
        <v>84</v>
      </c>
      <c r="D122" s="101" t="s">
        <v>83</v>
      </c>
      <c r="E122" s="95">
        <v>40000</v>
      </c>
      <c r="F122" s="93">
        <v>0.56000000000000005</v>
      </c>
      <c r="G122" s="96">
        <v>0.621</v>
      </c>
      <c r="H122" s="96">
        <v>0.503</v>
      </c>
      <c r="I122" s="96">
        <v>0.42699999999999999</v>
      </c>
      <c r="J122" s="96">
        <v>0.32200000000000001</v>
      </c>
      <c r="K122" s="96">
        <v>0.17100000000000001</v>
      </c>
      <c r="L122" s="96">
        <v>0.124</v>
      </c>
      <c r="M122" s="96">
        <v>7.9000000000000001E-2</v>
      </c>
      <c r="N122" s="96" t="str">
        <f t="shared" si="25"/>
        <v>0.621,0.503,0.427,0.322,0.171,0.124,0.079</v>
      </c>
      <c r="O122" s="96" t="s">
        <v>59</v>
      </c>
      <c r="P122" s="96"/>
      <c r="Q122" s="94">
        <f t="shared" si="26"/>
        <v>119550</v>
      </c>
      <c r="R122" s="95">
        <f t="shared" si="36"/>
        <v>250</v>
      </c>
      <c r="S122" s="96">
        <f t="shared" si="27"/>
        <v>0.19400000000000001</v>
      </c>
      <c r="T122" s="95"/>
      <c r="U122" s="95"/>
      <c r="V122" s="95"/>
      <c r="W122" s="97"/>
      <c r="X122" s="97"/>
      <c r="Y122" s="96"/>
      <c r="Z122" s="97"/>
      <c r="AA122" s="96"/>
      <c r="AB122" s="102">
        <v>0.35</v>
      </c>
      <c r="AC122" s="102">
        <v>0.35</v>
      </c>
      <c r="AD122" s="102">
        <v>0.35</v>
      </c>
      <c r="AE122" s="93" t="s">
        <v>60</v>
      </c>
      <c r="AF122" s="93">
        <f t="shared" si="28"/>
        <v>213.98999999999998</v>
      </c>
      <c r="AG122" s="93">
        <f t="shared" si="29"/>
        <v>261.52</v>
      </c>
      <c r="AH122" s="95" t="str">
        <f t="shared" si="30"/>
        <v>213.99 261.52</v>
      </c>
      <c r="AI122" s="93">
        <v>10</v>
      </c>
      <c r="AJ122" s="98">
        <f t="shared" si="31"/>
        <v>69.150000000000006</v>
      </c>
      <c r="AK122" s="98">
        <f t="shared" si="32"/>
        <v>84.51</v>
      </c>
      <c r="AL122" s="95" t="str">
        <f t="shared" si="33"/>
        <v>69.15 84.51</v>
      </c>
      <c r="AM122" s="95">
        <v>130</v>
      </c>
      <c r="AN122" s="95">
        <f t="shared" si="34"/>
        <v>440</v>
      </c>
      <c r="AO122" s="102">
        <v>774.2</v>
      </c>
      <c r="AP122" s="102">
        <v>214.2</v>
      </c>
      <c r="AQ122" s="102">
        <v>84.5</v>
      </c>
      <c r="AR122" s="93">
        <v>30</v>
      </c>
      <c r="AS122" s="103">
        <f t="shared" si="35"/>
        <v>0.80742798552307771</v>
      </c>
      <c r="AT122" s="104">
        <f t="shared" si="39"/>
        <v>625.11074639196681</v>
      </c>
      <c r="AU122" s="98">
        <f t="shared" si="40"/>
        <v>158.535788</v>
      </c>
      <c r="AV122" s="98">
        <f t="shared" si="41"/>
        <v>63.820300000000003</v>
      </c>
      <c r="AW122" s="400"/>
      <c r="AX122" s="400"/>
      <c r="AY122" s="400"/>
      <c r="AZ122" s="400"/>
      <c r="BA122" s="400"/>
      <c r="BB122" s="400"/>
      <c r="BC122" s="400"/>
      <c r="BD122" s="400"/>
      <c r="BE122" s="400"/>
      <c r="BF122" s="400"/>
      <c r="BG122" s="400"/>
      <c r="BH122" s="400"/>
      <c r="BI122" s="400"/>
      <c r="BJ122" s="400"/>
      <c r="BK122" s="403"/>
      <c r="BL122" s="400"/>
      <c r="BM122" s="400"/>
      <c r="BN122" s="400"/>
      <c r="BO122" s="400"/>
      <c r="BP122" s="400"/>
      <c r="BQ122" s="400"/>
      <c r="BR122" s="400"/>
      <c r="BS122" s="400"/>
      <c r="BT122" s="400"/>
      <c r="BU122" s="400"/>
    </row>
    <row r="123" spans="1:73" s="99" customFormat="1" ht="60" customHeight="1" x14ac:dyDescent="0.3">
      <c r="A123" s="93">
        <v>120</v>
      </c>
      <c r="B123" s="100">
        <v>119800</v>
      </c>
      <c r="C123" s="101" t="s">
        <v>84</v>
      </c>
      <c r="D123" s="101" t="s">
        <v>81</v>
      </c>
      <c r="E123" s="95">
        <v>40000</v>
      </c>
      <c r="F123" s="93">
        <v>0.56000000000000005</v>
      </c>
      <c r="G123" s="96">
        <v>0.36199999999999999</v>
      </c>
      <c r="H123" s="96">
        <v>0.28399999999999997</v>
      </c>
      <c r="I123" s="96">
        <v>0.23599999999999999</v>
      </c>
      <c r="J123" s="96">
        <v>0.16400000000000001</v>
      </c>
      <c r="K123" s="96">
        <v>8.5000000000000006E-2</v>
      </c>
      <c r="L123" s="96">
        <v>6.4000000000000001E-2</v>
      </c>
      <c r="M123" s="96">
        <v>4.1000000000000002E-2</v>
      </c>
      <c r="N123" s="96" t="str">
        <f t="shared" si="25"/>
        <v>0.362,0.284,0.236,0.164,0.085,0.064,0.041</v>
      </c>
      <c r="O123" s="96" t="s">
        <v>59</v>
      </c>
      <c r="P123" s="96"/>
      <c r="Q123" s="94">
        <f t="shared" si="26"/>
        <v>119800</v>
      </c>
      <c r="R123" s="95">
        <f t="shared" si="36"/>
        <v>250</v>
      </c>
      <c r="S123" s="96">
        <f t="shared" si="27"/>
        <v>0.126</v>
      </c>
      <c r="T123" s="95"/>
      <c r="U123" s="95"/>
      <c r="V123" s="95"/>
      <c r="W123" s="97"/>
      <c r="X123" s="97"/>
      <c r="Y123" s="96"/>
      <c r="Z123" s="97"/>
      <c r="AA123" s="96"/>
      <c r="AB123" s="102">
        <v>0.35</v>
      </c>
      <c r="AC123" s="102">
        <v>0.35</v>
      </c>
      <c r="AD123" s="102">
        <v>0.35</v>
      </c>
      <c r="AE123" s="93" t="s">
        <v>60</v>
      </c>
      <c r="AF123" s="93">
        <f t="shared" si="28"/>
        <v>213.98999999999998</v>
      </c>
      <c r="AG123" s="93">
        <f t="shared" si="29"/>
        <v>261.52</v>
      </c>
      <c r="AH123" s="95" t="str">
        <f t="shared" si="30"/>
        <v>213.99 261.52</v>
      </c>
      <c r="AI123" s="93">
        <v>10</v>
      </c>
      <c r="AJ123" s="98">
        <f t="shared" si="31"/>
        <v>69.150000000000006</v>
      </c>
      <c r="AK123" s="98">
        <f t="shared" si="32"/>
        <v>84.51</v>
      </c>
      <c r="AL123" s="95" t="str">
        <f t="shared" si="33"/>
        <v>69.15 84.51</v>
      </c>
      <c r="AM123" s="95">
        <v>130</v>
      </c>
      <c r="AN123" s="95">
        <f t="shared" si="34"/>
        <v>440</v>
      </c>
      <c r="AO123" s="102">
        <v>2354.8000000000002</v>
      </c>
      <c r="AP123" s="102">
        <v>260.8</v>
      </c>
      <c r="AQ123" s="102">
        <v>84.5</v>
      </c>
      <c r="AR123" s="93">
        <v>33</v>
      </c>
      <c r="AS123" s="103">
        <f t="shared" si="35"/>
        <v>0.91655878659925405</v>
      </c>
      <c r="AT123" s="104">
        <f t="shared" si="39"/>
        <v>2158.3126306839235</v>
      </c>
      <c r="AU123" s="98">
        <f t="shared" si="40"/>
        <v>196.55672800000002</v>
      </c>
      <c r="AV123" s="98">
        <f t="shared" si="41"/>
        <v>63.820300000000003</v>
      </c>
      <c r="AW123" s="400"/>
      <c r="AX123" s="400"/>
      <c r="AY123" s="400"/>
      <c r="AZ123" s="400"/>
      <c r="BA123" s="400"/>
      <c r="BB123" s="400"/>
      <c r="BC123" s="400"/>
      <c r="BD123" s="400"/>
      <c r="BE123" s="400"/>
      <c r="BF123" s="400"/>
      <c r="BG123" s="400"/>
      <c r="BH123" s="400"/>
      <c r="BI123" s="400"/>
      <c r="BJ123" s="400"/>
      <c r="BK123" s="403"/>
      <c r="BL123" s="400"/>
      <c r="BM123" s="400"/>
      <c r="BN123" s="400"/>
      <c r="BO123" s="400"/>
      <c r="BP123" s="400"/>
      <c r="BQ123" s="400"/>
      <c r="BR123" s="400"/>
      <c r="BS123" s="400"/>
      <c r="BT123" s="400"/>
      <c r="BU123" s="400"/>
    </row>
    <row r="124" spans="1:73" s="99" customFormat="1" ht="60" customHeight="1" x14ac:dyDescent="0.3">
      <c r="A124" s="93">
        <v>121</v>
      </c>
      <c r="B124" s="100">
        <v>119800</v>
      </c>
      <c r="C124" s="101" t="s">
        <v>84</v>
      </c>
      <c r="D124" s="101" t="s">
        <v>83</v>
      </c>
      <c r="E124" s="95">
        <v>40000</v>
      </c>
      <c r="F124" s="93">
        <v>0.56000000000000005</v>
      </c>
      <c r="G124" s="96">
        <v>0.314</v>
      </c>
      <c r="H124" s="96">
        <v>0.25</v>
      </c>
      <c r="I124" s="96">
        <v>0.21099999999999999</v>
      </c>
      <c r="J124" s="96">
        <v>0.158</v>
      </c>
      <c r="K124" s="96">
        <v>9.6000000000000002E-2</v>
      </c>
      <c r="L124" s="96">
        <v>7.3999999999999996E-2</v>
      </c>
      <c r="M124" s="96">
        <v>5.8000000000000003E-2</v>
      </c>
      <c r="N124" s="96" t="str">
        <f t="shared" si="25"/>
        <v>0.314,0.25,0.211,0.158,0.096,0.074,0.058</v>
      </c>
      <c r="O124" s="96" t="s">
        <v>59</v>
      </c>
      <c r="P124" s="96"/>
      <c r="Q124" s="94">
        <f t="shared" si="26"/>
        <v>119800</v>
      </c>
      <c r="R124" s="95">
        <f t="shared" si="36"/>
        <v>0</v>
      </c>
      <c r="S124" s="96">
        <f t="shared" si="27"/>
        <v>0.10300000000000001</v>
      </c>
      <c r="T124" s="95"/>
      <c r="U124" s="95"/>
      <c r="V124" s="95"/>
      <c r="W124" s="97"/>
      <c r="X124" s="97"/>
      <c r="Y124" s="96"/>
      <c r="Z124" s="97"/>
      <c r="AA124" s="96"/>
      <c r="AB124" s="102">
        <v>0.35</v>
      </c>
      <c r="AC124" s="102">
        <v>0.35</v>
      </c>
      <c r="AD124" s="102">
        <v>0.35</v>
      </c>
      <c r="AE124" s="93" t="s">
        <v>60</v>
      </c>
      <c r="AF124" s="93">
        <f t="shared" si="28"/>
        <v>213.98999999999998</v>
      </c>
      <c r="AG124" s="93">
        <f t="shared" si="29"/>
        <v>261.52</v>
      </c>
      <c r="AH124" s="95" t="str">
        <f t="shared" si="30"/>
        <v>213.99 261.52</v>
      </c>
      <c r="AI124" s="93">
        <v>10</v>
      </c>
      <c r="AJ124" s="98">
        <f t="shared" si="31"/>
        <v>69.150000000000006</v>
      </c>
      <c r="AK124" s="98">
        <f t="shared" si="32"/>
        <v>84.51</v>
      </c>
      <c r="AL124" s="95" t="str">
        <f t="shared" si="33"/>
        <v>69.15 84.51</v>
      </c>
      <c r="AM124" s="95">
        <v>130</v>
      </c>
      <c r="AN124" s="95">
        <f t="shared" si="34"/>
        <v>440</v>
      </c>
      <c r="AO124" s="102">
        <v>2398.4</v>
      </c>
      <c r="AP124" s="102">
        <v>261.3</v>
      </c>
      <c r="AQ124" s="102">
        <v>84.4</v>
      </c>
      <c r="AR124" s="93">
        <v>30</v>
      </c>
      <c r="AS124" s="103">
        <f t="shared" si="35"/>
        <v>0.80742798552307771</v>
      </c>
      <c r="AT124" s="104">
        <f t="shared" si="39"/>
        <v>1936.5352804785496</v>
      </c>
      <c r="AU124" s="98">
        <f t="shared" si="40"/>
        <v>196.95761300000001</v>
      </c>
      <c r="AV124" s="98">
        <f t="shared" si="41"/>
        <v>63.734760000000009</v>
      </c>
      <c r="AW124" s="400"/>
      <c r="AX124" s="400"/>
      <c r="AY124" s="400"/>
      <c r="AZ124" s="400"/>
      <c r="BA124" s="400"/>
      <c r="BB124" s="400"/>
      <c r="BC124" s="400"/>
      <c r="BD124" s="400"/>
      <c r="BE124" s="400"/>
      <c r="BF124" s="400"/>
      <c r="BG124" s="400"/>
      <c r="BH124" s="400"/>
      <c r="BI124" s="400"/>
      <c r="BJ124" s="400"/>
      <c r="BK124" s="403"/>
      <c r="BL124" s="400"/>
      <c r="BM124" s="400"/>
      <c r="BN124" s="400"/>
      <c r="BO124" s="400"/>
      <c r="BP124" s="400"/>
      <c r="BQ124" s="400"/>
      <c r="BR124" s="400"/>
      <c r="BS124" s="400"/>
      <c r="BT124" s="400"/>
      <c r="BU124" s="400"/>
    </row>
    <row r="125" spans="1:73" s="99" customFormat="1" ht="60" customHeight="1" x14ac:dyDescent="0.3">
      <c r="A125" s="93">
        <v>122</v>
      </c>
      <c r="B125" s="100">
        <v>120050</v>
      </c>
      <c r="C125" s="101" t="s">
        <v>84</v>
      </c>
      <c r="D125" s="101" t="s">
        <v>83</v>
      </c>
      <c r="E125" s="95">
        <v>40000</v>
      </c>
      <c r="F125" s="93">
        <v>0.56000000000000005</v>
      </c>
      <c r="G125" s="96">
        <v>0.48099999999999998</v>
      </c>
      <c r="H125" s="96">
        <v>0.372</v>
      </c>
      <c r="I125" s="96">
        <v>0.30099999999999999</v>
      </c>
      <c r="J125" s="96">
        <v>0.19400000000000001</v>
      </c>
      <c r="K125" s="96">
        <v>9.1999999999999998E-2</v>
      </c>
      <c r="L125" s="96">
        <v>6.7000000000000004E-2</v>
      </c>
      <c r="M125" s="96">
        <v>4.5999999999999999E-2</v>
      </c>
      <c r="N125" s="96" t="str">
        <f t="shared" si="25"/>
        <v>0.481,0.372,0.301,0.194,0.092,0.067,0.046</v>
      </c>
      <c r="O125" s="96" t="s">
        <v>59</v>
      </c>
      <c r="P125" s="96"/>
      <c r="Q125" s="94">
        <f t="shared" si="26"/>
        <v>120050</v>
      </c>
      <c r="R125" s="95">
        <f t="shared" si="36"/>
        <v>250</v>
      </c>
      <c r="S125" s="96">
        <f t="shared" si="27"/>
        <v>0.18</v>
      </c>
      <c r="T125" s="95"/>
      <c r="U125" s="95"/>
      <c r="V125" s="95"/>
      <c r="W125" s="97"/>
      <c r="X125" s="97"/>
      <c r="Y125" s="96"/>
      <c r="Z125" s="97"/>
      <c r="AA125" s="96"/>
      <c r="AB125" s="102">
        <v>0.35</v>
      </c>
      <c r="AC125" s="102">
        <v>0.35</v>
      </c>
      <c r="AD125" s="102">
        <v>0.35</v>
      </c>
      <c r="AE125" s="93" t="s">
        <v>60</v>
      </c>
      <c r="AF125" s="93">
        <f t="shared" si="28"/>
        <v>213.98999999999998</v>
      </c>
      <c r="AG125" s="93">
        <f t="shared" si="29"/>
        <v>261.52</v>
      </c>
      <c r="AH125" s="95" t="str">
        <f t="shared" si="30"/>
        <v>213.99 261.52</v>
      </c>
      <c r="AI125" s="93">
        <v>10</v>
      </c>
      <c r="AJ125" s="98">
        <f t="shared" si="31"/>
        <v>69.150000000000006</v>
      </c>
      <c r="AK125" s="98">
        <f t="shared" si="32"/>
        <v>84.51</v>
      </c>
      <c r="AL125" s="95" t="str">
        <f t="shared" si="33"/>
        <v>69.15 84.51</v>
      </c>
      <c r="AM125" s="95">
        <v>130</v>
      </c>
      <c r="AN125" s="95">
        <f t="shared" si="34"/>
        <v>440</v>
      </c>
      <c r="AO125" s="102">
        <v>2309.6999999999998</v>
      </c>
      <c r="AP125" s="102">
        <v>261.5</v>
      </c>
      <c r="AQ125" s="102">
        <v>84.5</v>
      </c>
      <c r="AR125" s="93">
        <v>30</v>
      </c>
      <c r="AS125" s="103">
        <f t="shared" si="35"/>
        <v>0.80742798552307771</v>
      </c>
      <c r="AT125" s="104">
        <f t="shared" si="39"/>
        <v>1864.9164181626525</v>
      </c>
      <c r="AU125" s="98">
        <f t="shared" si="40"/>
        <v>197.11792499999999</v>
      </c>
      <c r="AV125" s="98">
        <f t="shared" si="41"/>
        <v>63.820300000000003</v>
      </c>
      <c r="AW125" s="400"/>
      <c r="AX125" s="400"/>
      <c r="AY125" s="400"/>
      <c r="AZ125" s="400"/>
      <c r="BA125" s="400"/>
      <c r="BB125" s="400"/>
      <c r="BC125" s="400"/>
      <c r="BD125" s="400"/>
      <c r="BE125" s="400"/>
      <c r="BF125" s="400"/>
      <c r="BG125" s="400"/>
      <c r="BH125" s="400"/>
      <c r="BI125" s="400"/>
      <c r="BJ125" s="400"/>
      <c r="BK125" s="403"/>
      <c r="BL125" s="400"/>
      <c r="BM125" s="400"/>
      <c r="BN125" s="400"/>
      <c r="BO125" s="400"/>
      <c r="BP125" s="400"/>
      <c r="BQ125" s="400"/>
      <c r="BR125" s="400"/>
      <c r="BS125" s="400"/>
      <c r="BT125" s="400"/>
      <c r="BU125" s="400"/>
    </row>
    <row r="126" spans="1:73" s="99" customFormat="1" ht="60" customHeight="1" x14ac:dyDescent="0.3">
      <c r="A126" s="93">
        <v>123</v>
      </c>
      <c r="B126" s="100">
        <v>120300</v>
      </c>
      <c r="C126" s="101" t="s">
        <v>84</v>
      </c>
      <c r="D126" s="101" t="s">
        <v>81</v>
      </c>
      <c r="E126" s="95">
        <v>40000</v>
      </c>
      <c r="F126" s="93">
        <v>0.56000000000000005</v>
      </c>
      <c r="G126" s="96">
        <v>0.14499999999999999</v>
      </c>
      <c r="H126" s="96">
        <v>0.121</v>
      </c>
      <c r="I126" s="96">
        <v>0.106</v>
      </c>
      <c r="J126" s="96">
        <v>8.3000000000000004E-2</v>
      </c>
      <c r="K126" s="96">
        <v>0.05</v>
      </c>
      <c r="L126" s="96">
        <v>0.04</v>
      </c>
      <c r="M126" s="96">
        <v>2.8000000000000001E-2</v>
      </c>
      <c r="N126" s="96" t="str">
        <f t="shared" si="25"/>
        <v>0.145,0.121,0.106,0.083,0.05,0.04,0.028</v>
      </c>
      <c r="O126" s="96" t="s">
        <v>59</v>
      </c>
      <c r="P126" s="96"/>
      <c r="Q126" s="94">
        <f t="shared" si="26"/>
        <v>120300</v>
      </c>
      <c r="R126" s="95">
        <f t="shared" si="36"/>
        <v>250</v>
      </c>
      <c r="S126" s="96">
        <f t="shared" si="27"/>
        <v>3.8999999999999993E-2</v>
      </c>
      <c r="T126" s="95"/>
      <c r="U126" s="95"/>
      <c r="V126" s="95"/>
      <c r="W126" s="97"/>
      <c r="X126" s="97"/>
      <c r="Y126" s="96"/>
      <c r="Z126" s="97"/>
      <c r="AA126" s="96"/>
      <c r="AB126" s="102">
        <v>0.35</v>
      </c>
      <c r="AC126" s="102">
        <v>0.35</v>
      </c>
      <c r="AD126" s="102">
        <v>0.35</v>
      </c>
      <c r="AE126" s="93" t="s">
        <v>60</v>
      </c>
      <c r="AF126" s="93">
        <f t="shared" si="28"/>
        <v>213.98999999999998</v>
      </c>
      <c r="AG126" s="93">
        <f t="shared" si="29"/>
        <v>261.52</v>
      </c>
      <c r="AH126" s="95" t="str">
        <f t="shared" si="30"/>
        <v>213.99 261.52</v>
      </c>
      <c r="AI126" s="93">
        <v>10</v>
      </c>
      <c r="AJ126" s="98">
        <f t="shared" si="31"/>
        <v>69.150000000000006</v>
      </c>
      <c r="AK126" s="98">
        <f t="shared" si="32"/>
        <v>84.51</v>
      </c>
      <c r="AL126" s="95" t="str">
        <f t="shared" si="33"/>
        <v>69.15 84.51</v>
      </c>
      <c r="AM126" s="95">
        <v>130</v>
      </c>
      <c r="AN126" s="95">
        <f t="shared" si="34"/>
        <v>440</v>
      </c>
      <c r="AO126" s="102">
        <v>2374.1999999999998</v>
      </c>
      <c r="AP126" s="102">
        <v>261.5</v>
      </c>
      <c r="AQ126" s="102">
        <v>84.5</v>
      </c>
      <c r="AR126" s="93">
        <v>33</v>
      </c>
      <c r="AS126" s="103">
        <f t="shared" si="35"/>
        <v>0.91655878659925405</v>
      </c>
      <c r="AT126" s="104">
        <f t="shared" si="39"/>
        <v>2176.0938711439489</v>
      </c>
      <c r="AU126" s="98">
        <f t="shared" si="40"/>
        <v>197.11792499999999</v>
      </c>
      <c r="AV126" s="98">
        <f t="shared" si="41"/>
        <v>63.820300000000003</v>
      </c>
      <c r="AW126" s="400"/>
      <c r="AX126" s="400"/>
      <c r="AY126" s="400"/>
      <c r="AZ126" s="400"/>
      <c r="BA126" s="400"/>
      <c r="BB126" s="400"/>
      <c r="BC126" s="400"/>
      <c r="BD126" s="400"/>
      <c r="BE126" s="400"/>
      <c r="BF126" s="400"/>
      <c r="BG126" s="400"/>
      <c r="BH126" s="400"/>
      <c r="BI126" s="400"/>
      <c r="BJ126" s="400"/>
      <c r="BK126" s="403"/>
      <c r="BL126" s="400"/>
      <c r="BM126" s="400"/>
      <c r="BN126" s="400"/>
      <c r="BO126" s="400"/>
      <c r="BP126" s="400"/>
      <c r="BQ126" s="400"/>
      <c r="BR126" s="400"/>
      <c r="BS126" s="400"/>
      <c r="BT126" s="400"/>
      <c r="BU126" s="400"/>
    </row>
    <row r="127" spans="1:73" s="99" customFormat="1" ht="60" customHeight="1" x14ac:dyDescent="0.3">
      <c r="A127" s="93">
        <v>124</v>
      </c>
      <c r="B127" s="100">
        <v>120300</v>
      </c>
      <c r="C127" s="101" t="s">
        <v>84</v>
      </c>
      <c r="D127" s="101" t="s">
        <v>83</v>
      </c>
      <c r="E127" s="95">
        <v>40000</v>
      </c>
      <c r="F127" s="93">
        <v>0.56000000000000005</v>
      </c>
      <c r="G127" s="96">
        <v>0.498</v>
      </c>
      <c r="H127" s="96">
        <v>0.4</v>
      </c>
      <c r="I127" s="96">
        <v>0.33700000000000002</v>
      </c>
      <c r="J127" s="96">
        <v>0.249</v>
      </c>
      <c r="K127" s="96">
        <v>0.14299999999999999</v>
      </c>
      <c r="L127" s="96">
        <v>0.106</v>
      </c>
      <c r="M127" s="96">
        <v>6.6000000000000003E-2</v>
      </c>
      <c r="N127" s="96" t="str">
        <f t="shared" si="25"/>
        <v>0.498,0.4,0.337,0.249,0.143,0.106,0.066</v>
      </c>
      <c r="O127" s="96" t="s">
        <v>59</v>
      </c>
      <c r="P127" s="96"/>
      <c r="Q127" s="94">
        <f t="shared" si="26"/>
        <v>120300</v>
      </c>
      <c r="R127" s="95">
        <f t="shared" si="36"/>
        <v>0</v>
      </c>
      <c r="S127" s="96">
        <f t="shared" si="27"/>
        <v>0.16099999999999998</v>
      </c>
      <c r="T127" s="95"/>
      <c r="U127" s="95"/>
      <c r="V127" s="95"/>
      <c r="W127" s="97"/>
      <c r="X127" s="97"/>
      <c r="Y127" s="96"/>
      <c r="Z127" s="97"/>
      <c r="AA127" s="96"/>
      <c r="AB127" s="102">
        <v>0.35</v>
      </c>
      <c r="AC127" s="102">
        <v>0.35</v>
      </c>
      <c r="AD127" s="102">
        <v>0.35</v>
      </c>
      <c r="AE127" s="93" t="s">
        <v>60</v>
      </c>
      <c r="AF127" s="93">
        <f t="shared" si="28"/>
        <v>213.98999999999998</v>
      </c>
      <c r="AG127" s="93">
        <f t="shared" si="29"/>
        <v>261.52</v>
      </c>
      <c r="AH127" s="95" t="str">
        <f t="shared" si="30"/>
        <v>213.99 261.52</v>
      </c>
      <c r="AI127" s="93">
        <v>10</v>
      </c>
      <c r="AJ127" s="98">
        <f t="shared" si="31"/>
        <v>69.150000000000006</v>
      </c>
      <c r="AK127" s="98">
        <f t="shared" si="32"/>
        <v>84.51</v>
      </c>
      <c r="AL127" s="95" t="str">
        <f t="shared" si="33"/>
        <v>69.15 84.51</v>
      </c>
      <c r="AM127" s="95">
        <v>130</v>
      </c>
      <c r="AN127" s="95">
        <f t="shared" si="34"/>
        <v>440</v>
      </c>
      <c r="AO127" s="102">
        <v>2009.7</v>
      </c>
      <c r="AP127" s="102">
        <v>226.1</v>
      </c>
      <c r="AQ127" s="102">
        <v>84.5</v>
      </c>
      <c r="AR127" s="93">
        <v>30</v>
      </c>
      <c r="AS127" s="103">
        <f t="shared" si="35"/>
        <v>0.80742798552307771</v>
      </c>
      <c r="AT127" s="104">
        <f t="shared" si="39"/>
        <v>1622.6880225057294</v>
      </c>
      <c r="AU127" s="98">
        <f t="shared" si="40"/>
        <v>168.368877</v>
      </c>
      <c r="AV127" s="98">
        <f t="shared" si="41"/>
        <v>63.820300000000003</v>
      </c>
      <c r="AW127" s="400"/>
      <c r="AX127" s="400"/>
      <c r="AY127" s="400"/>
      <c r="AZ127" s="400"/>
      <c r="BA127" s="400"/>
      <c r="BB127" s="400"/>
      <c r="BC127" s="400"/>
      <c r="BD127" s="400"/>
      <c r="BE127" s="400"/>
      <c r="BF127" s="400"/>
      <c r="BG127" s="400"/>
      <c r="BH127" s="400"/>
      <c r="BI127" s="400"/>
      <c r="BJ127" s="400"/>
      <c r="BK127" s="403"/>
      <c r="BL127" s="400"/>
      <c r="BM127" s="400"/>
      <c r="BN127" s="400"/>
      <c r="BO127" s="400"/>
      <c r="BP127" s="400"/>
      <c r="BQ127" s="400"/>
      <c r="BR127" s="400"/>
      <c r="BS127" s="400"/>
      <c r="BT127" s="400"/>
      <c r="BU127" s="400"/>
    </row>
    <row r="128" spans="1:73" s="99" customFormat="1" ht="60" customHeight="1" x14ac:dyDescent="0.3">
      <c r="A128" s="93">
        <v>125</v>
      </c>
      <c r="B128" s="100">
        <v>120550</v>
      </c>
      <c r="C128" s="101" t="s">
        <v>84</v>
      </c>
      <c r="D128" s="101" t="s">
        <v>83</v>
      </c>
      <c r="E128" s="95">
        <v>40000</v>
      </c>
      <c r="F128" s="93">
        <v>0.56000000000000005</v>
      </c>
      <c r="G128" s="96">
        <v>0.255</v>
      </c>
      <c r="H128" s="96">
        <v>0.22600000000000001</v>
      </c>
      <c r="I128" s="96">
        <v>0.20200000000000001</v>
      </c>
      <c r="J128" s="96">
        <v>0.16600000000000001</v>
      </c>
      <c r="K128" s="96">
        <v>0.11600000000000001</v>
      </c>
      <c r="L128" s="96">
        <v>9.2999999999999999E-2</v>
      </c>
      <c r="M128" s="96">
        <v>6.4000000000000001E-2</v>
      </c>
      <c r="N128" s="96" t="str">
        <f t="shared" si="25"/>
        <v>0.255,0.226,0.202,0.166,0.116,0.093,0.064</v>
      </c>
      <c r="O128" s="96" t="s">
        <v>59</v>
      </c>
      <c r="P128" s="96"/>
      <c r="Q128" s="94">
        <f t="shared" si="26"/>
        <v>120550</v>
      </c>
      <c r="R128" s="95">
        <f t="shared" si="36"/>
        <v>250</v>
      </c>
      <c r="S128" s="96">
        <f t="shared" si="27"/>
        <v>5.2999999999999992E-2</v>
      </c>
      <c r="T128" s="95"/>
      <c r="U128" s="95"/>
      <c r="V128" s="95"/>
      <c r="W128" s="97"/>
      <c r="X128" s="97"/>
      <c r="Y128" s="96"/>
      <c r="Z128" s="97"/>
      <c r="AA128" s="96"/>
      <c r="AB128" s="102">
        <v>0.35</v>
      </c>
      <c r="AC128" s="102">
        <v>0.35</v>
      </c>
      <c r="AD128" s="102">
        <v>0.35</v>
      </c>
      <c r="AE128" s="93" t="s">
        <v>60</v>
      </c>
      <c r="AF128" s="93">
        <f t="shared" si="28"/>
        <v>213.98999999999998</v>
      </c>
      <c r="AG128" s="93">
        <f t="shared" si="29"/>
        <v>261.52</v>
      </c>
      <c r="AH128" s="95" t="str">
        <f t="shared" si="30"/>
        <v>213.99 261.52</v>
      </c>
      <c r="AI128" s="93">
        <v>10</v>
      </c>
      <c r="AJ128" s="98">
        <f t="shared" si="31"/>
        <v>69.150000000000006</v>
      </c>
      <c r="AK128" s="98">
        <f t="shared" si="32"/>
        <v>84.51</v>
      </c>
      <c r="AL128" s="95" t="str">
        <f t="shared" si="33"/>
        <v>69.15 84.51</v>
      </c>
      <c r="AM128" s="95">
        <v>130</v>
      </c>
      <c r="AN128" s="95">
        <f t="shared" si="34"/>
        <v>440</v>
      </c>
      <c r="AO128" s="102">
        <v>2395.1999999999998</v>
      </c>
      <c r="AP128" s="102">
        <v>260.5</v>
      </c>
      <c r="AQ128" s="102">
        <v>84.5</v>
      </c>
      <c r="AR128" s="93">
        <v>30</v>
      </c>
      <c r="AS128" s="103">
        <f t="shared" si="35"/>
        <v>0.80742798552307771</v>
      </c>
      <c r="AT128" s="104">
        <f t="shared" si="39"/>
        <v>1933.9515109248755</v>
      </c>
      <c r="AU128" s="98">
        <f t="shared" si="40"/>
        <v>196.31612500000003</v>
      </c>
      <c r="AV128" s="98">
        <f t="shared" si="41"/>
        <v>63.820300000000003</v>
      </c>
      <c r="AW128" s="400"/>
      <c r="AX128" s="400"/>
      <c r="AY128" s="400"/>
      <c r="AZ128" s="400"/>
      <c r="BA128" s="400"/>
      <c r="BB128" s="400"/>
      <c r="BC128" s="400"/>
      <c r="BD128" s="400"/>
      <c r="BE128" s="400"/>
      <c r="BF128" s="400"/>
      <c r="BG128" s="400"/>
      <c r="BH128" s="400"/>
      <c r="BI128" s="400"/>
      <c r="BJ128" s="400"/>
      <c r="BK128" s="403"/>
      <c r="BL128" s="400"/>
      <c r="BM128" s="400"/>
      <c r="BN128" s="400"/>
      <c r="BO128" s="400"/>
      <c r="BP128" s="400"/>
      <c r="BQ128" s="400"/>
      <c r="BR128" s="400"/>
      <c r="BS128" s="400"/>
      <c r="BT128" s="400"/>
      <c r="BU128" s="400"/>
    </row>
    <row r="129" spans="1:73" s="99" customFormat="1" ht="60" customHeight="1" x14ac:dyDescent="0.3">
      <c r="A129" s="93">
        <v>126</v>
      </c>
      <c r="B129" s="100">
        <v>120800</v>
      </c>
      <c r="C129" s="101" t="s">
        <v>84</v>
      </c>
      <c r="D129" s="101" t="s">
        <v>81</v>
      </c>
      <c r="E129" s="95">
        <v>40000</v>
      </c>
      <c r="F129" s="93">
        <v>0.56000000000000005</v>
      </c>
      <c r="G129" s="96">
        <v>0.214</v>
      </c>
      <c r="H129" s="96">
        <v>0.183</v>
      </c>
      <c r="I129" s="96">
        <v>0.159</v>
      </c>
      <c r="J129" s="96">
        <v>0.12</v>
      </c>
      <c r="K129" s="96">
        <v>7.3999999999999996E-2</v>
      </c>
      <c r="L129" s="96">
        <v>6.2E-2</v>
      </c>
      <c r="M129" s="96">
        <v>3.6999999999999998E-2</v>
      </c>
      <c r="N129" s="96" t="str">
        <f t="shared" si="25"/>
        <v>0.214,0.183,0.159,0.12,0.074,0.062,0.037</v>
      </c>
      <c r="O129" s="96" t="s">
        <v>59</v>
      </c>
      <c r="P129" s="96"/>
      <c r="Q129" s="94">
        <f t="shared" si="26"/>
        <v>120800</v>
      </c>
      <c r="R129" s="95">
        <f t="shared" si="36"/>
        <v>250</v>
      </c>
      <c r="S129" s="96">
        <f t="shared" si="27"/>
        <v>5.4999999999999993E-2</v>
      </c>
      <c r="T129" s="95"/>
      <c r="U129" s="95"/>
      <c r="V129" s="95"/>
      <c r="W129" s="97"/>
      <c r="X129" s="97"/>
      <c r="Y129" s="96"/>
      <c r="Z129" s="97"/>
      <c r="AA129" s="96"/>
      <c r="AB129" s="102">
        <v>0.35</v>
      </c>
      <c r="AC129" s="102">
        <v>0.35</v>
      </c>
      <c r="AD129" s="102">
        <v>0.35</v>
      </c>
      <c r="AE129" s="93" t="s">
        <v>60</v>
      </c>
      <c r="AF129" s="93">
        <f t="shared" si="28"/>
        <v>213.98999999999998</v>
      </c>
      <c r="AG129" s="93">
        <f t="shared" si="29"/>
        <v>261.52</v>
      </c>
      <c r="AH129" s="95" t="str">
        <f t="shared" si="30"/>
        <v>213.99 261.52</v>
      </c>
      <c r="AI129" s="93">
        <v>10</v>
      </c>
      <c r="AJ129" s="98">
        <f t="shared" si="31"/>
        <v>69.150000000000006</v>
      </c>
      <c r="AK129" s="98">
        <f t="shared" si="32"/>
        <v>84.51</v>
      </c>
      <c r="AL129" s="95" t="str">
        <f t="shared" si="33"/>
        <v>69.15 84.51</v>
      </c>
      <c r="AM129" s="95">
        <v>130</v>
      </c>
      <c r="AN129" s="95">
        <f t="shared" si="34"/>
        <v>440</v>
      </c>
      <c r="AO129" s="102">
        <v>2387.1</v>
      </c>
      <c r="AP129" s="102">
        <v>261.39999999999998</v>
      </c>
      <c r="AQ129" s="102">
        <v>84.4</v>
      </c>
      <c r="AR129" s="93">
        <v>33</v>
      </c>
      <c r="AS129" s="103">
        <f t="shared" si="35"/>
        <v>0.91655878659925405</v>
      </c>
      <c r="AT129" s="104">
        <f t="shared" si="39"/>
        <v>2187.9174794910791</v>
      </c>
      <c r="AU129" s="98">
        <f t="shared" si="40"/>
        <v>197.03777199999999</v>
      </c>
      <c r="AV129" s="98">
        <f t="shared" si="41"/>
        <v>63.734760000000009</v>
      </c>
      <c r="AW129" s="400"/>
      <c r="AX129" s="400"/>
      <c r="AY129" s="400"/>
      <c r="AZ129" s="400"/>
      <c r="BA129" s="400"/>
      <c r="BB129" s="400"/>
      <c r="BC129" s="400"/>
      <c r="BD129" s="400"/>
      <c r="BE129" s="400"/>
      <c r="BF129" s="400"/>
      <c r="BG129" s="400"/>
      <c r="BH129" s="400"/>
      <c r="BI129" s="400"/>
      <c r="BJ129" s="400"/>
      <c r="BK129" s="403"/>
      <c r="BL129" s="400"/>
      <c r="BM129" s="400"/>
      <c r="BN129" s="400"/>
      <c r="BO129" s="400"/>
      <c r="BP129" s="400"/>
      <c r="BQ129" s="400"/>
      <c r="BR129" s="400"/>
      <c r="BS129" s="400"/>
      <c r="BT129" s="400"/>
      <c r="BU129" s="400"/>
    </row>
    <row r="130" spans="1:73" s="99" customFormat="1" ht="60" customHeight="1" x14ac:dyDescent="0.3">
      <c r="A130" s="93">
        <v>127</v>
      </c>
      <c r="B130" s="100">
        <v>120800</v>
      </c>
      <c r="C130" s="101" t="s">
        <v>84</v>
      </c>
      <c r="D130" s="101" t="s">
        <v>83</v>
      </c>
      <c r="E130" s="95">
        <v>40000</v>
      </c>
      <c r="F130" s="93">
        <v>0.56000000000000005</v>
      </c>
      <c r="G130" s="96">
        <v>0.30399999999999999</v>
      </c>
      <c r="H130" s="96">
        <v>0.23500000000000001</v>
      </c>
      <c r="I130" s="96">
        <v>0.191</v>
      </c>
      <c r="J130" s="96">
        <v>0.13400000000000001</v>
      </c>
      <c r="K130" s="96">
        <v>7.2999999999999995E-2</v>
      </c>
      <c r="L130" s="96">
        <v>5.6000000000000001E-2</v>
      </c>
      <c r="M130" s="96">
        <v>0.04</v>
      </c>
      <c r="N130" s="96" t="str">
        <f t="shared" si="25"/>
        <v>0.304,0.235,0.191,0.134,0.073,0.056,0.04</v>
      </c>
      <c r="O130" s="96" t="s">
        <v>59</v>
      </c>
      <c r="P130" s="96"/>
      <c r="Q130" s="94">
        <f t="shared" si="26"/>
        <v>120800</v>
      </c>
      <c r="R130" s="95">
        <f t="shared" si="36"/>
        <v>0</v>
      </c>
      <c r="S130" s="96">
        <f t="shared" si="27"/>
        <v>0.11299999999999999</v>
      </c>
      <c r="T130" s="95"/>
      <c r="U130" s="95"/>
      <c r="V130" s="95"/>
      <c r="W130" s="97"/>
      <c r="X130" s="97"/>
      <c r="Y130" s="96"/>
      <c r="Z130" s="97"/>
      <c r="AA130" s="96"/>
      <c r="AB130" s="102">
        <v>0.35</v>
      </c>
      <c r="AC130" s="102">
        <v>0.35</v>
      </c>
      <c r="AD130" s="102">
        <v>0.35</v>
      </c>
      <c r="AE130" s="93" t="s">
        <v>60</v>
      </c>
      <c r="AF130" s="93">
        <f t="shared" si="28"/>
        <v>213.98999999999998</v>
      </c>
      <c r="AG130" s="93">
        <f t="shared" si="29"/>
        <v>261.52</v>
      </c>
      <c r="AH130" s="95" t="str">
        <f t="shared" si="30"/>
        <v>213.99 261.52</v>
      </c>
      <c r="AI130" s="93">
        <v>10</v>
      </c>
      <c r="AJ130" s="98">
        <f t="shared" si="31"/>
        <v>69.150000000000006</v>
      </c>
      <c r="AK130" s="98">
        <f t="shared" si="32"/>
        <v>84.51</v>
      </c>
      <c r="AL130" s="95" t="str">
        <f t="shared" si="33"/>
        <v>69.15 84.51</v>
      </c>
      <c r="AM130" s="95">
        <v>130</v>
      </c>
      <c r="AN130" s="95">
        <f t="shared" si="34"/>
        <v>440</v>
      </c>
      <c r="AO130" s="102">
        <v>2387.1</v>
      </c>
      <c r="AP130" s="102">
        <v>259.89999999999998</v>
      </c>
      <c r="AQ130" s="102">
        <v>84.5</v>
      </c>
      <c r="AR130" s="93">
        <v>30</v>
      </c>
      <c r="AS130" s="103">
        <f t="shared" si="35"/>
        <v>0.80742798552307771</v>
      </c>
      <c r="AT130" s="104">
        <f t="shared" si="39"/>
        <v>1927.4113442421387</v>
      </c>
      <c r="AU130" s="98">
        <f t="shared" si="40"/>
        <v>195.834757</v>
      </c>
      <c r="AV130" s="98">
        <f t="shared" si="41"/>
        <v>63.820300000000003</v>
      </c>
      <c r="AW130" s="400"/>
      <c r="AX130" s="400"/>
      <c r="AY130" s="400"/>
      <c r="AZ130" s="400"/>
      <c r="BA130" s="400"/>
      <c r="BB130" s="400"/>
      <c r="BC130" s="400"/>
      <c r="BD130" s="400"/>
      <c r="BE130" s="400"/>
      <c r="BF130" s="400"/>
      <c r="BG130" s="400"/>
      <c r="BH130" s="400"/>
      <c r="BI130" s="400"/>
      <c r="BJ130" s="400"/>
      <c r="BK130" s="403"/>
      <c r="BL130" s="400"/>
      <c r="BM130" s="400"/>
      <c r="BN130" s="400"/>
      <c r="BO130" s="400"/>
      <c r="BP130" s="400"/>
      <c r="BQ130" s="400"/>
      <c r="BR130" s="400"/>
      <c r="BS130" s="400"/>
      <c r="BT130" s="400"/>
      <c r="BU130" s="400"/>
    </row>
    <row r="131" spans="1:73" s="99" customFormat="1" ht="60" customHeight="1" x14ac:dyDescent="0.3">
      <c r="A131" s="93">
        <v>128</v>
      </c>
      <c r="B131" s="100">
        <v>121050</v>
      </c>
      <c r="C131" s="101" t="s">
        <v>84</v>
      </c>
      <c r="D131" s="101" t="s">
        <v>83</v>
      </c>
      <c r="E131" s="95">
        <v>40000</v>
      </c>
      <c r="F131" s="93">
        <v>0.56000000000000005</v>
      </c>
      <c r="G131" s="96">
        <v>0.28100000000000003</v>
      </c>
      <c r="H131" s="96">
        <v>0.22600000000000001</v>
      </c>
      <c r="I131" s="96">
        <v>0.193</v>
      </c>
      <c r="J131" s="96">
        <v>0.14699999999999999</v>
      </c>
      <c r="K131" s="96">
        <v>9.1999999999999998E-2</v>
      </c>
      <c r="L131" s="96">
        <v>7.1999999999999995E-2</v>
      </c>
      <c r="M131" s="96">
        <v>0.05</v>
      </c>
      <c r="N131" s="96" t="str">
        <f t="shared" si="25"/>
        <v>0.281,0.226,0.193,0.147,0.092,0.072,0.05</v>
      </c>
      <c r="O131" s="96" t="s">
        <v>59</v>
      </c>
      <c r="P131" s="96"/>
      <c r="Q131" s="94">
        <f t="shared" si="26"/>
        <v>121050</v>
      </c>
      <c r="R131" s="95">
        <f t="shared" si="36"/>
        <v>250</v>
      </c>
      <c r="S131" s="96">
        <f t="shared" si="27"/>
        <v>8.8000000000000023E-2</v>
      </c>
      <c r="T131" s="95"/>
      <c r="U131" s="95"/>
      <c r="V131" s="95"/>
      <c r="W131" s="97"/>
      <c r="X131" s="97"/>
      <c r="Y131" s="96"/>
      <c r="Z131" s="97"/>
      <c r="AA131" s="96"/>
      <c r="AB131" s="102">
        <v>0.35</v>
      </c>
      <c r="AC131" s="102">
        <v>0.35</v>
      </c>
      <c r="AD131" s="102">
        <v>0.35</v>
      </c>
      <c r="AE131" s="93" t="s">
        <v>60</v>
      </c>
      <c r="AF131" s="93">
        <f t="shared" si="28"/>
        <v>213.98999999999998</v>
      </c>
      <c r="AG131" s="93">
        <f t="shared" si="29"/>
        <v>261.52</v>
      </c>
      <c r="AH131" s="95" t="str">
        <f t="shared" si="30"/>
        <v>213.99 261.52</v>
      </c>
      <c r="AI131" s="93">
        <v>10</v>
      </c>
      <c r="AJ131" s="98">
        <f t="shared" si="31"/>
        <v>69.150000000000006</v>
      </c>
      <c r="AK131" s="98">
        <f t="shared" si="32"/>
        <v>84.51</v>
      </c>
      <c r="AL131" s="95" t="str">
        <f t="shared" si="33"/>
        <v>69.15 84.51</v>
      </c>
      <c r="AM131" s="95">
        <v>130</v>
      </c>
      <c r="AN131" s="95">
        <f t="shared" si="34"/>
        <v>440</v>
      </c>
      <c r="AO131" s="102">
        <v>2353.1999999999998</v>
      </c>
      <c r="AP131" s="102">
        <v>261.3</v>
      </c>
      <c r="AQ131" s="102">
        <v>84.5</v>
      </c>
      <c r="AR131" s="93">
        <v>30</v>
      </c>
      <c r="AS131" s="103">
        <f t="shared" si="35"/>
        <v>0.80742798552307771</v>
      </c>
      <c r="AT131" s="104">
        <f t="shared" si="39"/>
        <v>1900.0395355329063</v>
      </c>
      <c r="AU131" s="98">
        <f t="shared" si="40"/>
        <v>196.95761300000001</v>
      </c>
      <c r="AV131" s="98">
        <f t="shared" si="41"/>
        <v>63.820300000000003</v>
      </c>
      <c r="AW131" s="400"/>
      <c r="AX131" s="400"/>
      <c r="AY131" s="400"/>
      <c r="AZ131" s="400"/>
      <c r="BA131" s="400"/>
      <c r="BB131" s="400"/>
      <c r="BC131" s="400"/>
      <c r="BD131" s="400"/>
      <c r="BE131" s="400"/>
      <c r="BF131" s="400"/>
      <c r="BG131" s="400"/>
      <c r="BH131" s="400"/>
      <c r="BI131" s="400"/>
      <c r="BJ131" s="400"/>
      <c r="BK131" s="403"/>
      <c r="BL131" s="400"/>
      <c r="BM131" s="400"/>
      <c r="BN131" s="400"/>
      <c r="BO131" s="400"/>
      <c r="BP131" s="400"/>
      <c r="BQ131" s="400"/>
      <c r="BR131" s="400"/>
      <c r="BS131" s="400"/>
      <c r="BT131" s="400"/>
      <c r="BU131" s="400"/>
    </row>
    <row r="132" spans="1:73" s="99" customFormat="1" ht="60" customHeight="1" x14ac:dyDescent="0.3">
      <c r="A132" s="93">
        <v>129</v>
      </c>
      <c r="B132" s="100">
        <v>121300</v>
      </c>
      <c r="C132" s="101" t="s">
        <v>84</v>
      </c>
      <c r="D132" s="101" t="s">
        <v>81</v>
      </c>
      <c r="E132" s="95">
        <v>40000</v>
      </c>
      <c r="F132" s="93">
        <v>0.56000000000000005</v>
      </c>
      <c r="G132" s="96">
        <v>0.42299999999999999</v>
      </c>
      <c r="H132" s="96">
        <v>0.34200000000000003</v>
      </c>
      <c r="I132" s="96">
        <v>0.27800000000000002</v>
      </c>
      <c r="J132" s="96">
        <v>0.19800000000000001</v>
      </c>
      <c r="K132" s="96">
        <v>9.8000000000000004E-2</v>
      </c>
      <c r="L132" s="96">
        <v>7.1999999999999995E-2</v>
      </c>
      <c r="M132" s="96">
        <v>4.8000000000000001E-2</v>
      </c>
      <c r="N132" s="96" t="str">
        <f t="shared" ref="N132:N195" si="42">CONCATENATE(G132,",",H132,",",I132,",",J132,",",K132,",",L132,",",M132)</f>
        <v>0.423,0.342,0.278,0.198,0.098,0.072,0.048</v>
      </c>
      <c r="O132" s="96" t="s">
        <v>59</v>
      </c>
      <c r="P132" s="96"/>
      <c r="Q132" s="94">
        <f t="shared" si="26"/>
        <v>121300</v>
      </c>
      <c r="R132" s="95">
        <f t="shared" si="36"/>
        <v>250</v>
      </c>
      <c r="S132" s="96">
        <f t="shared" si="27"/>
        <v>0.14499999999999996</v>
      </c>
      <c r="T132" s="95"/>
      <c r="U132" s="95"/>
      <c r="V132" s="95"/>
      <c r="W132" s="97"/>
      <c r="X132" s="97"/>
      <c r="Y132" s="96"/>
      <c r="Z132" s="97"/>
      <c r="AA132" s="96"/>
      <c r="AB132" s="102">
        <v>0.35</v>
      </c>
      <c r="AC132" s="102">
        <v>0.35</v>
      </c>
      <c r="AD132" s="102">
        <v>0.35</v>
      </c>
      <c r="AE132" s="93" t="s">
        <v>60</v>
      </c>
      <c r="AF132" s="93">
        <f t="shared" si="28"/>
        <v>213.98999999999998</v>
      </c>
      <c r="AG132" s="93">
        <f t="shared" si="29"/>
        <v>261.52</v>
      </c>
      <c r="AH132" s="95" t="str">
        <f t="shared" si="30"/>
        <v>213.99 261.52</v>
      </c>
      <c r="AI132" s="93">
        <v>10</v>
      </c>
      <c r="AJ132" s="98">
        <f t="shared" si="31"/>
        <v>69.150000000000006</v>
      </c>
      <c r="AK132" s="98">
        <f t="shared" si="32"/>
        <v>84.51</v>
      </c>
      <c r="AL132" s="95" t="str">
        <f t="shared" si="33"/>
        <v>69.15 84.51</v>
      </c>
      <c r="AM132" s="95">
        <v>130</v>
      </c>
      <c r="AN132" s="95">
        <f t="shared" si="34"/>
        <v>440</v>
      </c>
      <c r="AO132" s="102">
        <v>2398.4</v>
      </c>
      <c r="AP132" s="102">
        <v>260.10000000000002</v>
      </c>
      <c r="AQ132" s="102">
        <v>84.5</v>
      </c>
      <c r="AR132" s="93">
        <v>33</v>
      </c>
      <c r="AS132" s="103">
        <f t="shared" si="35"/>
        <v>0.91655878659925405</v>
      </c>
      <c r="AT132" s="104">
        <f t="shared" si="39"/>
        <v>2198.2745937796508</v>
      </c>
      <c r="AU132" s="98">
        <f t="shared" si="40"/>
        <v>195.99523700000003</v>
      </c>
      <c r="AV132" s="98">
        <f t="shared" si="41"/>
        <v>63.820300000000003</v>
      </c>
      <c r="AW132" s="400"/>
      <c r="AX132" s="400"/>
      <c r="AY132" s="400"/>
      <c r="AZ132" s="400"/>
      <c r="BA132" s="400"/>
      <c r="BB132" s="400"/>
      <c r="BC132" s="400"/>
      <c r="BD132" s="400"/>
      <c r="BE132" s="400"/>
      <c r="BF132" s="400"/>
      <c r="BG132" s="400"/>
      <c r="BH132" s="400"/>
      <c r="BI132" s="400"/>
      <c r="BJ132" s="400"/>
      <c r="BK132" s="403"/>
      <c r="BL132" s="400"/>
      <c r="BM132" s="400"/>
      <c r="BN132" s="400"/>
      <c r="BO132" s="400"/>
      <c r="BP132" s="400"/>
      <c r="BQ132" s="400"/>
      <c r="BR132" s="400"/>
      <c r="BS132" s="400"/>
      <c r="BT132" s="400"/>
      <c r="BU132" s="400"/>
    </row>
    <row r="133" spans="1:73" s="99" customFormat="1" ht="60" customHeight="1" x14ac:dyDescent="0.3">
      <c r="A133" s="93">
        <v>130</v>
      </c>
      <c r="B133" s="100">
        <v>121300</v>
      </c>
      <c r="C133" s="101" t="s">
        <v>84</v>
      </c>
      <c r="D133" s="101" t="s">
        <v>83</v>
      </c>
      <c r="E133" s="95">
        <v>40000</v>
      </c>
      <c r="F133" s="93">
        <v>0.56000000000000005</v>
      </c>
      <c r="G133" s="96">
        <v>0.40400000000000003</v>
      </c>
      <c r="H133" s="96">
        <v>0.28299999999999997</v>
      </c>
      <c r="I133" s="96">
        <v>0.22800000000000001</v>
      </c>
      <c r="J133" s="96">
        <v>0.16</v>
      </c>
      <c r="K133" s="96">
        <v>7.9000000000000001E-2</v>
      </c>
      <c r="L133" s="96">
        <v>5.6000000000000001E-2</v>
      </c>
      <c r="M133" s="96">
        <v>3.9E-2</v>
      </c>
      <c r="N133" s="96" t="str">
        <f t="shared" si="42"/>
        <v>0.404,0.283,0.228,0.16,0.079,0.056,0.039</v>
      </c>
      <c r="O133" s="96" t="s">
        <v>59</v>
      </c>
      <c r="P133" s="96"/>
      <c r="Q133" s="94">
        <f t="shared" ref="Q133:Q196" si="43">+B133</f>
        <v>121300</v>
      </c>
      <c r="R133" s="95">
        <f t="shared" si="36"/>
        <v>0</v>
      </c>
      <c r="S133" s="96">
        <f t="shared" ref="S133:S196" si="44">+G133-I133</f>
        <v>0.17600000000000002</v>
      </c>
      <c r="T133" s="95"/>
      <c r="U133" s="95"/>
      <c r="V133" s="95"/>
      <c r="W133" s="97"/>
      <c r="X133" s="97"/>
      <c r="Y133" s="96"/>
      <c r="Z133" s="97"/>
      <c r="AA133" s="96"/>
      <c r="AB133" s="102">
        <v>0.35</v>
      </c>
      <c r="AC133" s="102">
        <v>0.35</v>
      </c>
      <c r="AD133" s="102">
        <v>0.35</v>
      </c>
      <c r="AE133" s="93" t="s">
        <v>60</v>
      </c>
      <c r="AF133" s="93">
        <f t="shared" ref="AF133:AF196" si="45">ROUNDUP(0.2*(AN133)^0.45*AJ133,2)</f>
        <v>213.98999999999998</v>
      </c>
      <c r="AG133" s="93">
        <f t="shared" ref="AG133:AG196" si="46">ROUNDUP(0.2*(AN133)^0.45*AK133,2)</f>
        <v>261.52</v>
      </c>
      <c r="AH133" s="95" t="str">
        <f t="shared" ref="AH133:AH196" si="47">CONCATENATE(AF133," ",AG133)</f>
        <v>213.99 261.52</v>
      </c>
      <c r="AI133" s="93">
        <v>10</v>
      </c>
      <c r="AJ133" s="98">
        <f t="shared" ref="AJ133:AJ196" si="48">ROUNDUP(0.9*17.6*AI133^0.64,2)</f>
        <v>69.150000000000006</v>
      </c>
      <c r="AK133" s="98">
        <f t="shared" ref="AK133:AK196" si="49">ROUNDUP(1.1*17.6*AI133^0.64,2)</f>
        <v>84.51</v>
      </c>
      <c r="AL133" s="95" t="str">
        <f t="shared" ref="AL133:AL196" si="50">CONCATENATE(AJ133," ",AK133)</f>
        <v>69.15 84.51</v>
      </c>
      <c r="AM133" s="95">
        <v>130</v>
      </c>
      <c r="AN133" s="95">
        <f t="shared" ref="AN133:AN174" si="51">245+195</f>
        <v>440</v>
      </c>
      <c r="AO133" s="102">
        <v>2354.8000000000002</v>
      </c>
      <c r="AP133" s="102">
        <v>260.89999999999998</v>
      </c>
      <c r="AQ133" s="102">
        <v>84.5</v>
      </c>
      <c r="AR133" s="93">
        <v>30</v>
      </c>
      <c r="AS133" s="103">
        <f t="shared" ref="AS133:AS196" si="52">(1-0.238*LN(35))/(1-0.238*LN(AR133))</f>
        <v>0.80742798552307771</v>
      </c>
      <c r="AT133" s="104">
        <f t="shared" si="39"/>
        <v>1901.3314203097436</v>
      </c>
      <c r="AU133" s="98">
        <f t="shared" si="40"/>
        <v>196.63691700000001</v>
      </c>
      <c r="AV133" s="98">
        <f t="shared" si="41"/>
        <v>63.820300000000003</v>
      </c>
      <c r="AW133" s="400"/>
      <c r="AX133" s="400"/>
      <c r="AY133" s="400"/>
      <c r="AZ133" s="400"/>
      <c r="BA133" s="400"/>
      <c r="BB133" s="400"/>
      <c r="BC133" s="400"/>
      <c r="BD133" s="400"/>
      <c r="BE133" s="400"/>
      <c r="BF133" s="400"/>
      <c r="BG133" s="400"/>
      <c r="BH133" s="400"/>
      <c r="BI133" s="400"/>
      <c r="BJ133" s="400"/>
      <c r="BK133" s="403"/>
      <c r="BL133" s="400"/>
      <c r="BM133" s="400"/>
      <c r="BN133" s="400"/>
      <c r="BO133" s="400"/>
      <c r="BP133" s="400"/>
      <c r="BQ133" s="400"/>
      <c r="BR133" s="400"/>
      <c r="BS133" s="400"/>
      <c r="BT133" s="400"/>
      <c r="BU133" s="400"/>
    </row>
    <row r="134" spans="1:73" s="99" customFormat="1" ht="60" customHeight="1" x14ac:dyDescent="0.3">
      <c r="A134" s="93">
        <v>131</v>
      </c>
      <c r="B134" s="100">
        <v>121550</v>
      </c>
      <c r="C134" s="101" t="s">
        <v>84</v>
      </c>
      <c r="D134" s="101" t="s">
        <v>83</v>
      </c>
      <c r="E134" s="95">
        <v>40000</v>
      </c>
      <c r="F134" s="93">
        <v>0.56000000000000005</v>
      </c>
      <c r="G134" s="96">
        <v>0.31</v>
      </c>
      <c r="H134" s="96">
        <v>0.26300000000000001</v>
      </c>
      <c r="I134" s="96">
        <v>0.22700000000000001</v>
      </c>
      <c r="J134" s="96">
        <v>0.16400000000000001</v>
      </c>
      <c r="K134" s="96">
        <v>0.1</v>
      </c>
      <c r="L134" s="96">
        <v>8.1000000000000003E-2</v>
      </c>
      <c r="M134" s="96">
        <v>5.2999999999999999E-2</v>
      </c>
      <c r="N134" s="96" t="str">
        <f t="shared" si="42"/>
        <v>0.31,0.263,0.227,0.164,0.1,0.081,0.053</v>
      </c>
      <c r="O134" s="96" t="s">
        <v>59</v>
      </c>
      <c r="P134" s="96"/>
      <c r="Q134" s="94">
        <f t="shared" si="43"/>
        <v>121550</v>
      </c>
      <c r="R134" s="95">
        <f t="shared" si="36"/>
        <v>250</v>
      </c>
      <c r="S134" s="96">
        <f t="shared" si="44"/>
        <v>8.299999999999999E-2</v>
      </c>
      <c r="T134" s="95"/>
      <c r="U134" s="95"/>
      <c r="V134" s="95"/>
      <c r="W134" s="97"/>
      <c r="X134" s="97"/>
      <c r="Y134" s="96"/>
      <c r="Z134" s="97"/>
      <c r="AA134" s="96"/>
      <c r="AB134" s="102">
        <v>0.35</v>
      </c>
      <c r="AC134" s="102">
        <v>0.35</v>
      </c>
      <c r="AD134" s="102">
        <v>0.35</v>
      </c>
      <c r="AE134" s="93" t="s">
        <v>60</v>
      </c>
      <c r="AF134" s="93">
        <f t="shared" si="45"/>
        <v>213.98999999999998</v>
      </c>
      <c r="AG134" s="93">
        <f t="shared" si="46"/>
        <v>261.52</v>
      </c>
      <c r="AH134" s="95" t="str">
        <f t="shared" si="47"/>
        <v>213.99 261.52</v>
      </c>
      <c r="AI134" s="93">
        <v>10</v>
      </c>
      <c r="AJ134" s="98">
        <f t="shared" si="48"/>
        <v>69.150000000000006</v>
      </c>
      <c r="AK134" s="98">
        <f t="shared" si="49"/>
        <v>84.51</v>
      </c>
      <c r="AL134" s="95" t="str">
        <f t="shared" si="50"/>
        <v>69.15 84.51</v>
      </c>
      <c r="AM134" s="95">
        <v>130</v>
      </c>
      <c r="AN134" s="95">
        <f t="shared" si="51"/>
        <v>440</v>
      </c>
      <c r="AO134" s="102">
        <v>2398.4</v>
      </c>
      <c r="AP134" s="102">
        <v>261.39999999999998</v>
      </c>
      <c r="AQ134" s="102">
        <v>84.4</v>
      </c>
      <c r="AR134" s="93">
        <v>30</v>
      </c>
      <c r="AS134" s="103">
        <f t="shared" si="52"/>
        <v>0.80742798552307771</v>
      </c>
      <c r="AT134" s="104">
        <f t="shared" si="39"/>
        <v>1936.5352804785496</v>
      </c>
      <c r="AU134" s="98">
        <f t="shared" si="40"/>
        <v>197.03777199999999</v>
      </c>
      <c r="AV134" s="98">
        <f t="shared" si="41"/>
        <v>63.734760000000009</v>
      </c>
      <c r="AW134" s="400"/>
      <c r="AX134" s="400"/>
      <c r="AY134" s="400"/>
      <c r="AZ134" s="400"/>
      <c r="BA134" s="400"/>
      <c r="BB134" s="400"/>
      <c r="BC134" s="400"/>
      <c r="BD134" s="400"/>
      <c r="BE134" s="400"/>
      <c r="BF134" s="400"/>
      <c r="BG134" s="400"/>
      <c r="BH134" s="400"/>
      <c r="BI134" s="400"/>
      <c r="BJ134" s="400"/>
      <c r="BK134" s="403"/>
      <c r="BL134" s="400"/>
      <c r="BM134" s="400"/>
      <c r="BN134" s="400"/>
      <c r="BO134" s="400"/>
      <c r="BP134" s="400"/>
      <c r="BQ134" s="400"/>
      <c r="BR134" s="400"/>
      <c r="BS134" s="400"/>
      <c r="BT134" s="400"/>
      <c r="BU134" s="400"/>
    </row>
    <row r="135" spans="1:73" s="99" customFormat="1" ht="60" customHeight="1" x14ac:dyDescent="0.3">
      <c r="A135" s="93">
        <v>132</v>
      </c>
      <c r="B135" s="100">
        <v>121800</v>
      </c>
      <c r="C135" s="101" t="s">
        <v>84</v>
      </c>
      <c r="D135" s="101" t="s">
        <v>81</v>
      </c>
      <c r="E135" s="95">
        <v>40000</v>
      </c>
      <c r="F135" s="93">
        <v>0.56000000000000005</v>
      </c>
      <c r="G135" s="96">
        <v>0.26400000000000001</v>
      </c>
      <c r="H135" s="96">
        <v>0.23300000000000001</v>
      </c>
      <c r="I135" s="96">
        <v>0.20799999999999999</v>
      </c>
      <c r="J135" s="96">
        <v>0.16500000000000001</v>
      </c>
      <c r="K135" s="96">
        <v>0.10299999999999999</v>
      </c>
      <c r="L135" s="96">
        <v>7.8E-2</v>
      </c>
      <c r="M135" s="96">
        <v>4.9000000000000002E-2</v>
      </c>
      <c r="N135" s="96" t="str">
        <f t="shared" si="42"/>
        <v>0.264,0.233,0.208,0.165,0.103,0.078,0.049</v>
      </c>
      <c r="O135" s="96" t="s">
        <v>59</v>
      </c>
      <c r="P135" s="96"/>
      <c r="Q135" s="94">
        <f t="shared" si="43"/>
        <v>121800</v>
      </c>
      <c r="R135" s="95">
        <f t="shared" ref="R135:R198" si="53">+Q135-Q134</f>
        <v>250</v>
      </c>
      <c r="S135" s="96">
        <f t="shared" si="44"/>
        <v>5.6000000000000022E-2</v>
      </c>
      <c r="T135" s="95"/>
      <c r="U135" s="95"/>
      <c r="V135" s="95"/>
      <c r="W135" s="97"/>
      <c r="X135" s="97"/>
      <c r="Y135" s="96"/>
      <c r="Z135" s="97"/>
      <c r="AA135" s="96"/>
      <c r="AB135" s="102">
        <v>0.35</v>
      </c>
      <c r="AC135" s="102">
        <v>0.35</v>
      </c>
      <c r="AD135" s="102">
        <v>0.35</v>
      </c>
      <c r="AE135" s="93" t="s">
        <v>60</v>
      </c>
      <c r="AF135" s="93">
        <f t="shared" si="45"/>
        <v>213.98999999999998</v>
      </c>
      <c r="AG135" s="93">
        <f t="shared" si="46"/>
        <v>261.52</v>
      </c>
      <c r="AH135" s="95" t="str">
        <f t="shared" si="47"/>
        <v>213.99 261.52</v>
      </c>
      <c r="AI135" s="93">
        <v>10</v>
      </c>
      <c r="AJ135" s="98">
        <f t="shared" si="48"/>
        <v>69.150000000000006</v>
      </c>
      <c r="AK135" s="98">
        <f t="shared" si="49"/>
        <v>84.51</v>
      </c>
      <c r="AL135" s="95" t="str">
        <f t="shared" si="50"/>
        <v>69.15 84.51</v>
      </c>
      <c r="AM135" s="95">
        <v>130</v>
      </c>
      <c r="AN135" s="95">
        <f t="shared" si="51"/>
        <v>440</v>
      </c>
      <c r="AO135" s="102">
        <v>2372.6</v>
      </c>
      <c r="AP135" s="102">
        <v>260.39999999999998</v>
      </c>
      <c r="AQ135" s="102">
        <v>84.5</v>
      </c>
      <c r="AR135" s="93">
        <v>33</v>
      </c>
      <c r="AS135" s="103">
        <f t="shared" si="52"/>
        <v>0.91655878659925405</v>
      </c>
      <c r="AT135" s="104">
        <f t="shared" si="39"/>
        <v>2174.62737708539</v>
      </c>
      <c r="AU135" s="98">
        <f t="shared" si="40"/>
        <v>196.23591199999998</v>
      </c>
      <c r="AV135" s="98">
        <f t="shared" si="41"/>
        <v>63.820300000000003</v>
      </c>
      <c r="AW135" s="400"/>
      <c r="AX135" s="400"/>
      <c r="AY135" s="400"/>
      <c r="AZ135" s="400"/>
      <c r="BA135" s="400"/>
      <c r="BB135" s="400"/>
      <c r="BC135" s="400"/>
      <c r="BD135" s="400"/>
      <c r="BE135" s="400"/>
      <c r="BF135" s="400"/>
      <c r="BG135" s="400"/>
      <c r="BH135" s="400"/>
      <c r="BI135" s="400"/>
      <c r="BJ135" s="400"/>
      <c r="BK135" s="403"/>
      <c r="BL135" s="400"/>
      <c r="BM135" s="400"/>
      <c r="BN135" s="400"/>
      <c r="BO135" s="400"/>
      <c r="BP135" s="400"/>
      <c r="BQ135" s="400"/>
      <c r="BR135" s="400"/>
      <c r="BS135" s="400"/>
      <c r="BT135" s="400"/>
      <c r="BU135" s="400"/>
    </row>
    <row r="136" spans="1:73" s="99" customFormat="1" ht="60" customHeight="1" x14ac:dyDescent="0.3">
      <c r="A136" s="93">
        <v>133</v>
      </c>
      <c r="B136" s="100">
        <v>121800</v>
      </c>
      <c r="C136" s="101" t="s">
        <v>84</v>
      </c>
      <c r="D136" s="101" t="s">
        <v>83</v>
      </c>
      <c r="E136" s="95">
        <v>40000</v>
      </c>
      <c r="F136" s="93">
        <v>0.56000000000000005</v>
      </c>
      <c r="G136" s="96">
        <v>0.33800000000000002</v>
      </c>
      <c r="H136" s="96">
        <v>0.28599999999999998</v>
      </c>
      <c r="I136" s="96">
        <v>0.251</v>
      </c>
      <c r="J136" s="96">
        <v>0.17699999999999999</v>
      </c>
      <c r="K136" s="96">
        <v>9.4E-2</v>
      </c>
      <c r="L136" s="96">
        <v>7.0000000000000007E-2</v>
      </c>
      <c r="M136" s="96">
        <v>3.6000000000000004E-2</v>
      </c>
      <c r="N136" s="96" t="str">
        <f t="shared" si="42"/>
        <v>0.338,0.286,0.251,0.177,0.094,0.07,0.036</v>
      </c>
      <c r="O136" s="96" t="s">
        <v>59</v>
      </c>
      <c r="P136" s="96"/>
      <c r="Q136" s="94">
        <f t="shared" si="43"/>
        <v>121800</v>
      </c>
      <c r="R136" s="95">
        <f t="shared" si="53"/>
        <v>0</v>
      </c>
      <c r="S136" s="96">
        <f t="shared" si="44"/>
        <v>8.7000000000000022E-2</v>
      </c>
      <c r="T136" s="95"/>
      <c r="U136" s="95"/>
      <c r="V136" s="95"/>
      <c r="W136" s="97"/>
      <c r="X136" s="97"/>
      <c r="Y136" s="96"/>
      <c r="Z136" s="97"/>
      <c r="AA136" s="96"/>
      <c r="AB136" s="102">
        <v>0.35</v>
      </c>
      <c r="AC136" s="102">
        <v>0.35</v>
      </c>
      <c r="AD136" s="102">
        <v>0.35</v>
      </c>
      <c r="AE136" s="93" t="s">
        <v>60</v>
      </c>
      <c r="AF136" s="93">
        <f t="shared" si="45"/>
        <v>213.98999999999998</v>
      </c>
      <c r="AG136" s="93">
        <f t="shared" si="46"/>
        <v>261.52</v>
      </c>
      <c r="AH136" s="95" t="str">
        <f t="shared" si="47"/>
        <v>213.99 261.52</v>
      </c>
      <c r="AI136" s="93">
        <v>10</v>
      </c>
      <c r="AJ136" s="98">
        <f t="shared" si="48"/>
        <v>69.150000000000006</v>
      </c>
      <c r="AK136" s="98">
        <f t="shared" si="49"/>
        <v>84.51</v>
      </c>
      <c r="AL136" s="95" t="str">
        <f t="shared" si="50"/>
        <v>69.15 84.51</v>
      </c>
      <c r="AM136" s="95">
        <v>130</v>
      </c>
      <c r="AN136" s="95">
        <f t="shared" si="51"/>
        <v>440</v>
      </c>
      <c r="AO136" s="102">
        <v>2341.9</v>
      </c>
      <c r="AP136" s="102">
        <v>261</v>
      </c>
      <c r="AQ136" s="102">
        <v>84.5</v>
      </c>
      <c r="AR136" s="93">
        <v>30</v>
      </c>
      <c r="AS136" s="103">
        <f t="shared" si="52"/>
        <v>0.80742798552307771</v>
      </c>
      <c r="AT136" s="104">
        <f t="shared" si="39"/>
        <v>1890.9155992964957</v>
      </c>
      <c r="AU136" s="98">
        <f t="shared" si="40"/>
        <v>196.71710000000002</v>
      </c>
      <c r="AV136" s="98">
        <f t="shared" si="41"/>
        <v>63.820300000000003</v>
      </c>
      <c r="AW136" s="400"/>
      <c r="AX136" s="400"/>
      <c r="AY136" s="400"/>
      <c r="AZ136" s="400"/>
      <c r="BA136" s="400"/>
      <c r="BB136" s="400"/>
      <c r="BC136" s="400"/>
      <c r="BD136" s="400"/>
      <c r="BE136" s="400"/>
      <c r="BF136" s="400"/>
      <c r="BG136" s="400"/>
      <c r="BH136" s="400"/>
      <c r="BI136" s="400"/>
      <c r="BJ136" s="400"/>
      <c r="BK136" s="403"/>
      <c r="BL136" s="400"/>
      <c r="BM136" s="400"/>
      <c r="BN136" s="400"/>
      <c r="BO136" s="400"/>
      <c r="BP136" s="400"/>
      <c r="BQ136" s="400"/>
      <c r="BR136" s="400"/>
      <c r="BS136" s="400"/>
      <c r="BT136" s="400"/>
      <c r="BU136" s="400"/>
    </row>
    <row r="137" spans="1:73" s="99" customFormat="1" ht="60" customHeight="1" x14ac:dyDescent="0.3">
      <c r="A137" s="93">
        <v>134</v>
      </c>
      <c r="B137" s="100">
        <v>122050</v>
      </c>
      <c r="C137" s="101" t="s">
        <v>84</v>
      </c>
      <c r="D137" s="101" t="s">
        <v>83</v>
      </c>
      <c r="E137" s="95">
        <v>40000</v>
      </c>
      <c r="F137" s="93">
        <v>0.56000000000000005</v>
      </c>
      <c r="G137" s="96">
        <v>0.79100000000000004</v>
      </c>
      <c r="H137" s="96">
        <v>0.66300000000000003</v>
      </c>
      <c r="I137" s="96">
        <v>0.52400000000000002</v>
      </c>
      <c r="J137" s="96">
        <v>0.33400000000000002</v>
      </c>
      <c r="K137" s="96">
        <v>0.16200000000000001</v>
      </c>
      <c r="L137" s="96">
        <v>0.11800000000000001</v>
      </c>
      <c r="M137" s="96">
        <v>8.2000000000000003E-2</v>
      </c>
      <c r="N137" s="96" t="str">
        <f t="shared" si="42"/>
        <v>0.791,0.663,0.524,0.334,0.162,0.118,0.082</v>
      </c>
      <c r="O137" s="96" t="s">
        <v>59</v>
      </c>
      <c r="P137" s="96"/>
      <c r="Q137" s="94">
        <f t="shared" si="43"/>
        <v>122050</v>
      </c>
      <c r="R137" s="95">
        <f t="shared" si="53"/>
        <v>250</v>
      </c>
      <c r="S137" s="96">
        <f t="shared" si="44"/>
        <v>0.26700000000000002</v>
      </c>
      <c r="T137" s="95"/>
      <c r="U137" s="95"/>
      <c r="V137" s="95"/>
      <c r="W137" s="97"/>
      <c r="X137" s="97"/>
      <c r="Y137" s="96"/>
      <c r="Z137" s="97"/>
      <c r="AA137" s="96"/>
      <c r="AB137" s="102">
        <v>0.35</v>
      </c>
      <c r="AC137" s="102">
        <v>0.35</v>
      </c>
      <c r="AD137" s="102">
        <v>0.35</v>
      </c>
      <c r="AE137" s="93" t="s">
        <v>60</v>
      </c>
      <c r="AF137" s="93">
        <f t="shared" si="45"/>
        <v>213.98999999999998</v>
      </c>
      <c r="AG137" s="93">
        <f t="shared" si="46"/>
        <v>261.52</v>
      </c>
      <c r="AH137" s="95" t="str">
        <f t="shared" si="47"/>
        <v>213.99 261.52</v>
      </c>
      <c r="AI137" s="93">
        <v>10</v>
      </c>
      <c r="AJ137" s="98">
        <f t="shared" si="48"/>
        <v>69.150000000000006</v>
      </c>
      <c r="AK137" s="98">
        <f t="shared" si="49"/>
        <v>84.51</v>
      </c>
      <c r="AL137" s="95" t="str">
        <f t="shared" si="50"/>
        <v>69.15 84.51</v>
      </c>
      <c r="AM137" s="95">
        <v>130</v>
      </c>
      <c r="AN137" s="95">
        <f t="shared" si="51"/>
        <v>440</v>
      </c>
      <c r="AO137" s="102">
        <v>759.7</v>
      </c>
      <c r="AP137" s="102">
        <v>214.2</v>
      </c>
      <c r="AQ137" s="102">
        <v>84.2</v>
      </c>
      <c r="AR137" s="93">
        <v>30</v>
      </c>
      <c r="AS137" s="103">
        <f t="shared" si="52"/>
        <v>0.80742798552307771</v>
      </c>
      <c r="AT137" s="104">
        <f t="shared" si="39"/>
        <v>613.40304060188214</v>
      </c>
      <c r="AU137" s="98">
        <f t="shared" si="40"/>
        <v>158.535788</v>
      </c>
      <c r="AV137" s="98">
        <f t="shared" si="41"/>
        <v>63.563680000000005</v>
      </c>
      <c r="AW137" s="400"/>
      <c r="AX137" s="400"/>
      <c r="AY137" s="400"/>
      <c r="AZ137" s="400"/>
      <c r="BA137" s="400"/>
      <c r="BB137" s="400"/>
      <c r="BC137" s="400"/>
      <c r="BD137" s="400"/>
      <c r="BE137" s="400"/>
      <c r="BF137" s="400"/>
      <c r="BG137" s="400"/>
      <c r="BH137" s="400"/>
      <c r="BI137" s="400"/>
      <c r="BJ137" s="400"/>
      <c r="BK137" s="403"/>
      <c r="BL137" s="400"/>
      <c r="BM137" s="400"/>
      <c r="BN137" s="400"/>
      <c r="BO137" s="400"/>
      <c r="BP137" s="400"/>
      <c r="BQ137" s="400"/>
      <c r="BR137" s="400"/>
      <c r="BS137" s="400"/>
      <c r="BT137" s="400"/>
      <c r="BU137" s="400"/>
    </row>
    <row r="138" spans="1:73" s="99" customFormat="1" ht="60" customHeight="1" x14ac:dyDescent="0.3">
      <c r="A138" s="93">
        <v>135</v>
      </c>
      <c r="B138" s="100">
        <v>122300</v>
      </c>
      <c r="C138" s="101" t="s">
        <v>84</v>
      </c>
      <c r="D138" s="101" t="s">
        <v>81</v>
      </c>
      <c r="E138" s="95">
        <v>40000</v>
      </c>
      <c r="F138" s="93">
        <v>0.56000000000000005</v>
      </c>
      <c r="G138" s="96">
        <v>0.20100000000000001</v>
      </c>
      <c r="H138" s="96">
        <v>0.17299999999999999</v>
      </c>
      <c r="I138" s="96">
        <v>0.158</v>
      </c>
      <c r="J138" s="96">
        <v>0.13</v>
      </c>
      <c r="K138" s="96">
        <v>8.8999999999999996E-2</v>
      </c>
      <c r="L138" s="96">
        <v>7.1999999999999995E-2</v>
      </c>
      <c r="M138" s="96">
        <v>4.9000000000000002E-2</v>
      </c>
      <c r="N138" s="96" t="str">
        <f t="shared" si="42"/>
        <v>0.201,0.173,0.158,0.13,0.089,0.072,0.049</v>
      </c>
      <c r="O138" s="96" t="s">
        <v>59</v>
      </c>
      <c r="P138" s="96"/>
      <c r="Q138" s="94">
        <f t="shared" si="43"/>
        <v>122300</v>
      </c>
      <c r="R138" s="95">
        <f t="shared" si="53"/>
        <v>250</v>
      </c>
      <c r="S138" s="96">
        <f t="shared" si="44"/>
        <v>4.300000000000001E-2</v>
      </c>
      <c r="T138" s="95"/>
      <c r="U138" s="95"/>
      <c r="V138" s="95"/>
      <c r="W138" s="97"/>
      <c r="X138" s="97"/>
      <c r="Y138" s="96"/>
      <c r="Z138" s="97"/>
      <c r="AA138" s="96"/>
      <c r="AB138" s="102">
        <v>0.35</v>
      </c>
      <c r="AC138" s="102">
        <v>0.35</v>
      </c>
      <c r="AD138" s="102">
        <v>0.35</v>
      </c>
      <c r="AE138" s="93" t="s">
        <v>60</v>
      </c>
      <c r="AF138" s="93">
        <f t="shared" si="45"/>
        <v>213.98999999999998</v>
      </c>
      <c r="AG138" s="93">
        <f t="shared" si="46"/>
        <v>261.52</v>
      </c>
      <c r="AH138" s="95" t="str">
        <f t="shared" si="47"/>
        <v>213.99 261.52</v>
      </c>
      <c r="AI138" s="93">
        <v>10</v>
      </c>
      <c r="AJ138" s="98">
        <f t="shared" si="48"/>
        <v>69.150000000000006</v>
      </c>
      <c r="AK138" s="98">
        <f t="shared" si="49"/>
        <v>84.51</v>
      </c>
      <c r="AL138" s="95" t="str">
        <f t="shared" si="50"/>
        <v>69.15 84.51</v>
      </c>
      <c r="AM138" s="95">
        <v>130</v>
      </c>
      <c r="AN138" s="95">
        <f t="shared" si="51"/>
        <v>440</v>
      </c>
      <c r="AO138" s="102">
        <v>2390.3000000000002</v>
      </c>
      <c r="AP138" s="102">
        <v>261.3</v>
      </c>
      <c r="AQ138" s="102">
        <v>84.4</v>
      </c>
      <c r="AR138" s="93">
        <v>33</v>
      </c>
      <c r="AS138" s="103">
        <f t="shared" si="52"/>
        <v>0.91655878659925405</v>
      </c>
      <c r="AT138" s="104">
        <f t="shared" si="39"/>
        <v>2190.8504676081971</v>
      </c>
      <c r="AU138" s="98">
        <f t="shared" si="40"/>
        <v>196.95761300000001</v>
      </c>
      <c r="AV138" s="98">
        <f t="shared" si="41"/>
        <v>63.734760000000009</v>
      </c>
      <c r="AW138" s="400"/>
      <c r="AX138" s="400"/>
      <c r="AY138" s="400"/>
      <c r="AZ138" s="400"/>
      <c r="BA138" s="400"/>
      <c r="BB138" s="400"/>
      <c r="BC138" s="400"/>
      <c r="BD138" s="400"/>
      <c r="BE138" s="400"/>
      <c r="BF138" s="400"/>
      <c r="BG138" s="400"/>
      <c r="BH138" s="400"/>
      <c r="BI138" s="400"/>
      <c r="BJ138" s="400"/>
      <c r="BK138" s="403"/>
      <c r="BL138" s="400"/>
      <c r="BM138" s="400"/>
      <c r="BN138" s="400"/>
      <c r="BO138" s="400"/>
      <c r="BP138" s="400"/>
      <c r="BQ138" s="400"/>
      <c r="BR138" s="400"/>
      <c r="BS138" s="400"/>
      <c r="BT138" s="400"/>
      <c r="BU138" s="400"/>
    </row>
    <row r="139" spans="1:73" s="99" customFormat="1" ht="60" customHeight="1" x14ac:dyDescent="0.3">
      <c r="A139" s="93">
        <v>136</v>
      </c>
      <c r="B139" s="100">
        <v>122800</v>
      </c>
      <c r="C139" s="101" t="s">
        <v>84</v>
      </c>
      <c r="D139" s="101" t="s">
        <v>81</v>
      </c>
      <c r="E139" s="95">
        <v>40000</v>
      </c>
      <c r="F139" s="93">
        <v>0.56000000000000005</v>
      </c>
      <c r="G139" s="96">
        <v>0.17699999999999999</v>
      </c>
      <c r="H139" s="96">
        <v>0.14599999999999999</v>
      </c>
      <c r="I139" s="96">
        <v>0.122</v>
      </c>
      <c r="J139" s="96">
        <v>0.09</v>
      </c>
      <c r="K139" s="96">
        <v>5.3999999999999999E-2</v>
      </c>
      <c r="L139" s="96">
        <v>4.2000000000000003E-2</v>
      </c>
      <c r="M139" s="96">
        <v>3.0000000000000002E-2</v>
      </c>
      <c r="N139" s="96" t="str">
        <f t="shared" si="42"/>
        <v>0.177,0.146,0.122,0.09,0.054,0.042,0.03</v>
      </c>
      <c r="O139" s="96" t="s">
        <v>59</v>
      </c>
      <c r="P139" s="96"/>
      <c r="Q139" s="94">
        <f t="shared" si="43"/>
        <v>122800</v>
      </c>
      <c r="R139" s="95">
        <f t="shared" si="53"/>
        <v>500</v>
      </c>
      <c r="S139" s="96">
        <f t="shared" si="44"/>
        <v>5.4999999999999993E-2</v>
      </c>
      <c r="T139" s="95"/>
      <c r="U139" s="95"/>
      <c r="V139" s="95"/>
      <c r="W139" s="97"/>
      <c r="X139" s="97"/>
      <c r="Y139" s="96"/>
      <c r="Z139" s="97"/>
      <c r="AA139" s="96"/>
      <c r="AB139" s="102">
        <v>0.35</v>
      </c>
      <c r="AC139" s="102">
        <v>0.35</v>
      </c>
      <c r="AD139" s="102">
        <v>0.35</v>
      </c>
      <c r="AE139" s="93" t="s">
        <v>60</v>
      </c>
      <c r="AF139" s="93">
        <f t="shared" si="45"/>
        <v>213.98999999999998</v>
      </c>
      <c r="AG139" s="93">
        <f t="shared" si="46"/>
        <v>261.52</v>
      </c>
      <c r="AH139" s="95" t="str">
        <f t="shared" si="47"/>
        <v>213.99 261.52</v>
      </c>
      <c r="AI139" s="93">
        <v>10</v>
      </c>
      <c r="AJ139" s="98">
        <f t="shared" si="48"/>
        <v>69.150000000000006</v>
      </c>
      <c r="AK139" s="98">
        <f t="shared" si="49"/>
        <v>84.51</v>
      </c>
      <c r="AL139" s="95" t="str">
        <f t="shared" si="50"/>
        <v>69.15 84.51</v>
      </c>
      <c r="AM139" s="95">
        <v>130</v>
      </c>
      <c r="AN139" s="95">
        <f t="shared" si="51"/>
        <v>440</v>
      </c>
      <c r="AO139" s="102">
        <v>2371</v>
      </c>
      <c r="AP139" s="102">
        <v>261.5</v>
      </c>
      <c r="AQ139" s="102">
        <v>84.5</v>
      </c>
      <c r="AR139" s="93">
        <v>33</v>
      </c>
      <c r="AS139" s="103">
        <f t="shared" si="52"/>
        <v>0.91655878659925405</v>
      </c>
      <c r="AT139" s="104">
        <f t="shared" si="39"/>
        <v>2173.1608830268315</v>
      </c>
      <c r="AU139" s="98">
        <f t="shared" si="40"/>
        <v>197.11792499999999</v>
      </c>
      <c r="AV139" s="98">
        <f t="shared" si="41"/>
        <v>63.820300000000003</v>
      </c>
      <c r="AW139" s="400"/>
      <c r="AX139" s="400"/>
      <c r="AY139" s="400"/>
      <c r="AZ139" s="400"/>
      <c r="BA139" s="400"/>
      <c r="BB139" s="400"/>
      <c r="BC139" s="400"/>
      <c r="BD139" s="400"/>
      <c r="BE139" s="400"/>
      <c r="BF139" s="400"/>
      <c r="BG139" s="400"/>
      <c r="BH139" s="400"/>
      <c r="BI139" s="400"/>
      <c r="BJ139" s="400"/>
      <c r="BK139" s="403"/>
      <c r="BL139" s="400"/>
      <c r="BM139" s="400"/>
      <c r="BN139" s="400"/>
      <c r="BO139" s="400"/>
      <c r="BP139" s="400"/>
      <c r="BQ139" s="400"/>
      <c r="BR139" s="400"/>
      <c r="BS139" s="400"/>
      <c r="BT139" s="400"/>
      <c r="BU139" s="400"/>
    </row>
    <row r="140" spans="1:73" s="99" customFormat="1" ht="60" customHeight="1" x14ac:dyDescent="0.3">
      <c r="A140" s="93">
        <v>137</v>
      </c>
      <c r="B140" s="100">
        <v>123300</v>
      </c>
      <c r="C140" s="101" t="s">
        <v>84</v>
      </c>
      <c r="D140" s="101" t="s">
        <v>81</v>
      </c>
      <c r="E140" s="95">
        <v>40000</v>
      </c>
      <c r="F140" s="93">
        <v>0.56000000000000005</v>
      </c>
      <c r="G140" s="96">
        <v>0.184</v>
      </c>
      <c r="H140" s="96">
        <v>0.151</v>
      </c>
      <c r="I140" s="96">
        <v>0.129</v>
      </c>
      <c r="J140" s="96">
        <v>9.9000000000000005E-2</v>
      </c>
      <c r="K140" s="96">
        <v>6.3E-2</v>
      </c>
      <c r="L140" s="96">
        <v>0.05</v>
      </c>
      <c r="M140" s="96">
        <v>3.6000000000000004E-2</v>
      </c>
      <c r="N140" s="96" t="str">
        <f t="shared" si="42"/>
        <v>0.184,0.151,0.129,0.099,0.063,0.05,0.036</v>
      </c>
      <c r="O140" s="96" t="s">
        <v>59</v>
      </c>
      <c r="P140" s="96"/>
      <c r="Q140" s="94">
        <f t="shared" si="43"/>
        <v>123300</v>
      </c>
      <c r="R140" s="95">
        <f t="shared" si="53"/>
        <v>500</v>
      </c>
      <c r="S140" s="96">
        <f t="shared" si="44"/>
        <v>5.4999999999999993E-2</v>
      </c>
      <c r="T140" s="95"/>
      <c r="U140" s="95"/>
      <c r="V140" s="95"/>
      <c r="W140" s="97"/>
      <c r="X140" s="97"/>
      <c r="Y140" s="96"/>
      <c r="Z140" s="97"/>
      <c r="AA140" s="96"/>
      <c r="AB140" s="102">
        <v>0.35</v>
      </c>
      <c r="AC140" s="102">
        <v>0.35</v>
      </c>
      <c r="AD140" s="102">
        <v>0.35</v>
      </c>
      <c r="AE140" s="93" t="s">
        <v>60</v>
      </c>
      <c r="AF140" s="93">
        <f t="shared" si="45"/>
        <v>213.98999999999998</v>
      </c>
      <c r="AG140" s="93">
        <f t="shared" si="46"/>
        <v>261.52</v>
      </c>
      <c r="AH140" s="95" t="str">
        <f t="shared" si="47"/>
        <v>213.99 261.52</v>
      </c>
      <c r="AI140" s="93">
        <v>10</v>
      </c>
      <c r="AJ140" s="98">
        <f t="shared" si="48"/>
        <v>69.150000000000006</v>
      </c>
      <c r="AK140" s="98">
        <f t="shared" si="49"/>
        <v>84.51</v>
      </c>
      <c r="AL140" s="95" t="str">
        <f t="shared" si="50"/>
        <v>69.15 84.51</v>
      </c>
      <c r="AM140" s="95">
        <v>130</v>
      </c>
      <c r="AN140" s="95">
        <f t="shared" si="51"/>
        <v>440</v>
      </c>
      <c r="AO140" s="102">
        <v>2379</v>
      </c>
      <c r="AP140" s="102">
        <v>261.39999999999998</v>
      </c>
      <c r="AQ140" s="102">
        <v>84.5</v>
      </c>
      <c r="AR140" s="93">
        <v>33</v>
      </c>
      <c r="AS140" s="103">
        <f t="shared" si="52"/>
        <v>0.91655878659925405</v>
      </c>
      <c r="AT140" s="104">
        <f t="shared" si="39"/>
        <v>2180.4933533196254</v>
      </c>
      <c r="AU140" s="98">
        <f t="shared" si="40"/>
        <v>197.03777199999999</v>
      </c>
      <c r="AV140" s="98">
        <f t="shared" si="41"/>
        <v>63.820300000000003</v>
      </c>
      <c r="AW140" s="400"/>
      <c r="AX140" s="400"/>
      <c r="AY140" s="400"/>
      <c r="AZ140" s="400"/>
      <c r="BA140" s="400"/>
      <c r="BB140" s="400"/>
      <c r="BC140" s="400"/>
      <c r="BD140" s="400"/>
      <c r="BE140" s="400"/>
      <c r="BF140" s="400"/>
      <c r="BG140" s="400"/>
      <c r="BH140" s="400"/>
      <c r="BI140" s="400"/>
      <c r="BJ140" s="400"/>
      <c r="BK140" s="403"/>
      <c r="BL140" s="400"/>
      <c r="BM140" s="400"/>
      <c r="BN140" s="400"/>
      <c r="BO140" s="400"/>
      <c r="BP140" s="400"/>
      <c r="BQ140" s="400"/>
      <c r="BR140" s="400"/>
      <c r="BS140" s="400"/>
      <c r="BT140" s="400"/>
      <c r="BU140" s="400"/>
    </row>
    <row r="141" spans="1:73" s="99" customFormat="1" ht="60" customHeight="1" x14ac:dyDescent="0.3">
      <c r="A141" s="93">
        <v>138</v>
      </c>
      <c r="B141" s="100">
        <v>123800</v>
      </c>
      <c r="C141" s="101" t="s">
        <v>84</v>
      </c>
      <c r="D141" s="101" t="s">
        <v>81</v>
      </c>
      <c r="E141" s="95">
        <v>40000</v>
      </c>
      <c r="F141" s="93">
        <v>0.56000000000000005</v>
      </c>
      <c r="G141" s="96">
        <v>0.29699999999999999</v>
      </c>
      <c r="H141" s="96">
        <v>0.24099999999999999</v>
      </c>
      <c r="I141" s="96">
        <v>0.21</v>
      </c>
      <c r="J141" s="96">
        <v>0.16500000000000001</v>
      </c>
      <c r="K141" s="96">
        <v>9.9000000000000005E-2</v>
      </c>
      <c r="L141" s="96">
        <v>7.8E-2</v>
      </c>
      <c r="M141" s="96">
        <v>0.04</v>
      </c>
      <c r="N141" s="96" t="str">
        <f t="shared" si="42"/>
        <v>0.297,0.241,0.21,0.165,0.099,0.078,0.04</v>
      </c>
      <c r="O141" s="96" t="s">
        <v>59</v>
      </c>
      <c r="P141" s="96"/>
      <c r="Q141" s="94">
        <f t="shared" si="43"/>
        <v>123800</v>
      </c>
      <c r="R141" s="95">
        <f t="shared" si="53"/>
        <v>500</v>
      </c>
      <c r="S141" s="96">
        <f t="shared" si="44"/>
        <v>8.6999999999999994E-2</v>
      </c>
      <c r="T141" s="95"/>
      <c r="U141" s="95"/>
      <c r="V141" s="95"/>
      <c r="W141" s="97"/>
      <c r="X141" s="97"/>
      <c r="Y141" s="96"/>
      <c r="Z141" s="97"/>
      <c r="AA141" s="96"/>
      <c r="AB141" s="102">
        <v>0.35</v>
      </c>
      <c r="AC141" s="102">
        <v>0.35</v>
      </c>
      <c r="AD141" s="102">
        <v>0.35</v>
      </c>
      <c r="AE141" s="93" t="s">
        <v>60</v>
      </c>
      <c r="AF141" s="93">
        <f t="shared" si="45"/>
        <v>213.98999999999998</v>
      </c>
      <c r="AG141" s="93">
        <f t="shared" si="46"/>
        <v>261.52</v>
      </c>
      <c r="AH141" s="95" t="str">
        <f t="shared" si="47"/>
        <v>213.99 261.52</v>
      </c>
      <c r="AI141" s="93">
        <v>10</v>
      </c>
      <c r="AJ141" s="98">
        <f t="shared" si="48"/>
        <v>69.150000000000006</v>
      </c>
      <c r="AK141" s="98">
        <f t="shared" si="49"/>
        <v>84.51</v>
      </c>
      <c r="AL141" s="95" t="str">
        <f t="shared" si="50"/>
        <v>69.15 84.51</v>
      </c>
      <c r="AM141" s="95">
        <v>130</v>
      </c>
      <c r="AN141" s="95">
        <f t="shared" si="51"/>
        <v>440</v>
      </c>
      <c r="AO141" s="102">
        <v>2388.6999999999998</v>
      </c>
      <c r="AP141" s="102">
        <v>260.10000000000002</v>
      </c>
      <c r="AQ141" s="102">
        <v>84.5</v>
      </c>
      <c r="AR141" s="93">
        <v>33</v>
      </c>
      <c r="AS141" s="103">
        <f t="shared" si="52"/>
        <v>0.91655878659925405</v>
      </c>
      <c r="AT141" s="104">
        <f t="shared" si="39"/>
        <v>2189.3839735496381</v>
      </c>
      <c r="AU141" s="98">
        <f t="shared" si="40"/>
        <v>195.99523700000003</v>
      </c>
      <c r="AV141" s="98">
        <f t="shared" si="41"/>
        <v>63.820300000000003</v>
      </c>
      <c r="AW141" s="400"/>
      <c r="AX141" s="400"/>
      <c r="AY141" s="400"/>
      <c r="AZ141" s="400"/>
      <c r="BA141" s="400"/>
      <c r="BB141" s="400"/>
      <c r="BC141" s="400"/>
      <c r="BD141" s="400"/>
      <c r="BE141" s="400"/>
      <c r="BF141" s="400"/>
      <c r="BG141" s="400"/>
      <c r="BH141" s="400"/>
      <c r="BI141" s="400"/>
      <c r="BJ141" s="400"/>
      <c r="BK141" s="403"/>
      <c r="BL141" s="400"/>
      <c r="BM141" s="400"/>
      <c r="BN141" s="400"/>
      <c r="BO141" s="400"/>
      <c r="BP141" s="400"/>
      <c r="BQ141" s="400"/>
      <c r="BR141" s="400"/>
      <c r="BS141" s="400"/>
      <c r="BT141" s="400"/>
      <c r="BU141" s="400"/>
    </row>
    <row r="142" spans="1:73" s="99" customFormat="1" ht="60" customHeight="1" x14ac:dyDescent="0.3">
      <c r="A142" s="93">
        <v>139</v>
      </c>
      <c r="B142" s="100">
        <v>124300</v>
      </c>
      <c r="C142" s="101" t="s">
        <v>84</v>
      </c>
      <c r="D142" s="101" t="s">
        <v>81</v>
      </c>
      <c r="E142" s="95">
        <v>40000</v>
      </c>
      <c r="F142" s="93">
        <v>0.56000000000000005</v>
      </c>
      <c r="G142" s="96">
        <v>0.23899999999999999</v>
      </c>
      <c r="H142" s="96">
        <v>0.19</v>
      </c>
      <c r="I142" s="96">
        <v>0.16300000000000001</v>
      </c>
      <c r="J142" s="96">
        <v>0.12</v>
      </c>
      <c r="K142" s="96">
        <v>7.0000000000000007E-2</v>
      </c>
      <c r="L142" s="96">
        <v>5.3999999999999999E-2</v>
      </c>
      <c r="M142" s="96">
        <v>3.9E-2</v>
      </c>
      <c r="N142" s="96" t="str">
        <f t="shared" si="42"/>
        <v>0.239,0.19,0.163,0.12,0.07,0.054,0.039</v>
      </c>
      <c r="O142" s="96" t="s">
        <v>59</v>
      </c>
      <c r="P142" s="96"/>
      <c r="Q142" s="94">
        <f t="shared" si="43"/>
        <v>124300</v>
      </c>
      <c r="R142" s="95">
        <f t="shared" si="53"/>
        <v>500</v>
      </c>
      <c r="S142" s="96">
        <f t="shared" si="44"/>
        <v>7.5999999999999984E-2</v>
      </c>
      <c r="T142" s="95"/>
      <c r="U142" s="95"/>
      <c r="V142" s="95"/>
      <c r="W142" s="97"/>
      <c r="X142" s="97"/>
      <c r="Y142" s="96"/>
      <c r="Z142" s="97"/>
      <c r="AA142" s="96"/>
      <c r="AB142" s="102">
        <v>0.35</v>
      </c>
      <c r="AC142" s="102">
        <v>0.35</v>
      </c>
      <c r="AD142" s="102">
        <v>0.35</v>
      </c>
      <c r="AE142" s="93" t="s">
        <v>60</v>
      </c>
      <c r="AF142" s="93">
        <f t="shared" si="45"/>
        <v>213.98999999999998</v>
      </c>
      <c r="AG142" s="93">
        <f t="shared" si="46"/>
        <v>261.52</v>
      </c>
      <c r="AH142" s="95" t="str">
        <f t="shared" si="47"/>
        <v>213.99 261.52</v>
      </c>
      <c r="AI142" s="93">
        <v>10</v>
      </c>
      <c r="AJ142" s="98">
        <f t="shared" si="48"/>
        <v>69.150000000000006</v>
      </c>
      <c r="AK142" s="98">
        <f t="shared" si="49"/>
        <v>84.51</v>
      </c>
      <c r="AL142" s="95" t="str">
        <f t="shared" si="50"/>
        <v>69.15 84.51</v>
      </c>
      <c r="AM142" s="95">
        <v>130</v>
      </c>
      <c r="AN142" s="95">
        <f t="shared" si="51"/>
        <v>440</v>
      </c>
      <c r="AO142" s="102">
        <v>2383.9</v>
      </c>
      <c r="AP142" s="102">
        <v>261.2</v>
      </c>
      <c r="AQ142" s="102">
        <v>84.5</v>
      </c>
      <c r="AR142" s="93">
        <v>33</v>
      </c>
      <c r="AS142" s="103">
        <f t="shared" si="52"/>
        <v>0.91655878659925405</v>
      </c>
      <c r="AT142" s="104">
        <f t="shared" si="39"/>
        <v>2184.9844913739616</v>
      </c>
      <c r="AU142" s="98">
        <f t="shared" si="40"/>
        <v>196.87744799999999</v>
      </c>
      <c r="AV142" s="98">
        <f t="shared" si="41"/>
        <v>63.820300000000003</v>
      </c>
      <c r="AW142" s="400"/>
      <c r="AX142" s="400"/>
      <c r="AY142" s="400"/>
      <c r="AZ142" s="400"/>
      <c r="BA142" s="400"/>
      <c r="BB142" s="400"/>
      <c r="BC142" s="400"/>
      <c r="BD142" s="400"/>
      <c r="BE142" s="400"/>
      <c r="BF142" s="400"/>
      <c r="BG142" s="400"/>
      <c r="BH142" s="400"/>
      <c r="BI142" s="400"/>
      <c r="BJ142" s="400"/>
      <c r="BK142" s="403"/>
      <c r="BL142" s="400"/>
      <c r="BM142" s="400"/>
      <c r="BN142" s="400"/>
      <c r="BO142" s="400"/>
      <c r="BP142" s="400"/>
      <c r="BQ142" s="400"/>
      <c r="BR142" s="400"/>
      <c r="BS142" s="400"/>
      <c r="BT142" s="400"/>
      <c r="BU142" s="400"/>
    </row>
    <row r="143" spans="1:73" s="99" customFormat="1" ht="60" customHeight="1" x14ac:dyDescent="0.3">
      <c r="A143" s="93">
        <v>140</v>
      </c>
      <c r="B143" s="100">
        <v>124800</v>
      </c>
      <c r="C143" s="101" t="s">
        <v>84</v>
      </c>
      <c r="D143" s="101" t="s">
        <v>81</v>
      </c>
      <c r="E143" s="95">
        <v>40000</v>
      </c>
      <c r="F143" s="93">
        <v>0.56000000000000005</v>
      </c>
      <c r="G143" s="96">
        <v>0.31</v>
      </c>
      <c r="H143" s="96">
        <v>0.23400000000000001</v>
      </c>
      <c r="I143" s="96">
        <v>0.20200000000000001</v>
      </c>
      <c r="J143" s="96">
        <v>0.154</v>
      </c>
      <c r="K143" s="96">
        <v>0.09</v>
      </c>
      <c r="L143" s="96">
        <v>6.6000000000000003E-2</v>
      </c>
      <c r="M143" s="96">
        <v>3.4000000000000002E-2</v>
      </c>
      <c r="N143" s="96" t="str">
        <f t="shared" si="42"/>
        <v>0.31,0.234,0.202,0.154,0.09,0.066,0.034</v>
      </c>
      <c r="O143" s="96" t="s">
        <v>59</v>
      </c>
      <c r="P143" s="96"/>
      <c r="Q143" s="94">
        <f t="shared" si="43"/>
        <v>124800</v>
      </c>
      <c r="R143" s="95">
        <f t="shared" si="53"/>
        <v>500</v>
      </c>
      <c r="S143" s="96">
        <f t="shared" si="44"/>
        <v>0.10799999999999998</v>
      </c>
      <c r="T143" s="95"/>
      <c r="U143" s="95"/>
      <c r="V143" s="95"/>
      <c r="W143" s="97"/>
      <c r="X143" s="97"/>
      <c r="Y143" s="96"/>
      <c r="Z143" s="97"/>
      <c r="AA143" s="96"/>
      <c r="AB143" s="102">
        <v>0.35</v>
      </c>
      <c r="AC143" s="102">
        <v>0.35</v>
      </c>
      <c r="AD143" s="102">
        <v>0.35</v>
      </c>
      <c r="AE143" s="93" t="s">
        <v>60</v>
      </c>
      <c r="AF143" s="93">
        <f t="shared" si="45"/>
        <v>213.98999999999998</v>
      </c>
      <c r="AG143" s="93">
        <f t="shared" si="46"/>
        <v>261.52</v>
      </c>
      <c r="AH143" s="95" t="str">
        <f t="shared" si="47"/>
        <v>213.99 261.52</v>
      </c>
      <c r="AI143" s="93">
        <v>10</v>
      </c>
      <c r="AJ143" s="98">
        <f t="shared" si="48"/>
        <v>69.150000000000006</v>
      </c>
      <c r="AK143" s="98">
        <f t="shared" si="49"/>
        <v>84.51</v>
      </c>
      <c r="AL143" s="95" t="str">
        <f t="shared" si="50"/>
        <v>69.15 84.51</v>
      </c>
      <c r="AM143" s="95">
        <v>130</v>
      </c>
      <c r="AN143" s="95">
        <f>245+195</f>
        <v>440</v>
      </c>
      <c r="AO143" s="102">
        <v>2372.6</v>
      </c>
      <c r="AP143" s="102">
        <v>261</v>
      </c>
      <c r="AQ143" s="102">
        <v>84.5</v>
      </c>
      <c r="AR143" s="93">
        <v>33</v>
      </c>
      <c r="AS143" s="103">
        <f t="shared" si="52"/>
        <v>0.91655878659925405</v>
      </c>
      <c r="AT143" s="104">
        <f t="shared" si="39"/>
        <v>2174.62737708539</v>
      </c>
      <c r="AU143" s="98">
        <f t="shared" si="40"/>
        <v>196.71710000000002</v>
      </c>
      <c r="AV143" s="98">
        <f t="shared" si="41"/>
        <v>63.820300000000003</v>
      </c>
      <c r="AW143" s="400"/>
      <c r="AX143" s="400"/>
      <c r="AY143" s="400"/>
      <c r="AZ143" s="400"/>
      <c r="BA143" s="400"/>
      <c r="BB143" s="400"/>
      <c r="BC143" s="400"/>
      <c r="BD143" s="400"/>
      <c r="BE143" s="400"/>
      <c r="BF143" s="400"/>
      <c r="BG143" s="400"/>
      <c r="BH143" s="400"/>
      <c r="BI143" s="400"/>
      <c r="BJ143" s="400"/>
      <c r="BK143" s="403"/>
      <c r="BL143" s="400"/>
      <c r="BM143" s="400"/>
      <c r="BN143" s="400"/>
      <c r="BO143" s="400"/>
      <c r="BP143" s="400"/>
      <c r="BQ143" s="400"/>
      <c r="BR143" s="400"/>
      <c r="BS143" s="400"/>
      <c r="BT143" s="400"/>
      <c r="BU143" s="400"/>
    </row>
    <row r="144" spans="1:73" s="99" customFormat="1" ht="60" customHeight="1" x14ac:dyDescent="0.3">
      <c r="A144" s="93">
        <v>141</v>
      </c>
      <c r="B144" s="100">
        <v>125300</v>
      </c>
      <c r="C144" s="101" t="s">
        <v>84</v>
      </c>
      <c r="D144" s="101" t="s">
        <v>81</v>
      </c>
      <c r="E144" s="95">
        <v>40000</v>
      </c>
      <c r="F144" s="93">
        <v>0.56000000000000005</v>
      </c>
      <c r="G144" s="96">
        <v>0.51</v>
      </c>
      <c r="H144" s="96">
        <v>0.42</v>
      </c>
      <c r="I144" s="96">
        <v>0.35899999999999999</v>
      </c>
      <c r="J144" s="96">
        <v>0.26600000000000001</v>
      </c>
      <c r="K144" s="96">
        <v>0.155</v>
      </c>
      <c r="L144" s="96">
        <v>0.11899999999999999</v>
      </c>
      <c r="M144" s="96">
        <v>7.9000000000000001E-2</v>
      </c>
      <c r="N144" s="96" t="str">
        <f t="shared" si="42"/>
        <v>0.51,0.42,0.359,0.266,0.155,0.119,0.079</v>
      </c>
      <c r="O144" s="96" t="s">
        <v>59</v>
      </c>
      <c r="P144" s="96"/>
      <c r="Q144" s="94">
        <f t="shared" si="43"/>
        <v>125300</v>
      </c>
      <c r="R144" s="95">
        <f t="shared" si="53"/>
        <v>500</v>
      </c>
      <c r="S144" s="96">
        <f t="shared" si="44"/>
        <v>0.15100000000000002</v>
      </c>
      <c r="T144" s="95"/>
      <c r="U144" s="95"/>
      <c r="V144" s="95"/>
      <c r="W144" s="97"/>
      <c r="X144" s="97"/>
      <c r="Y144" s="96"/>
      <c r="Z144" s="97"/>
      <c r="AA144" s="96"/>
      <c r="AB144" s="102">
        <v>0.35</v>
      </c>
      <c r="AC144" s="102">
        <v>0.35</v>
      </c>
      <c r="AD144" s="102">
        <v>0.35</v>
      </c>
      <c r="AE144" s="93" t="s">
        <v>60</v>
      </c>
      <c r="AF144" s="93">
        <f t="shared" si="45"/>
        <v>213.98999999999998</v>
      </c>
      <c r="AG144" s="93">
        <f t="shared" si="46"/>
        <v>261.52</v>
      </c>
      <c r="AH144" s="95" t="str">
        <f t="shared" si="47"/>
        <v>213.99 261.52</v>
      </c>
      <c r="AI144" s="93">
        <v>10</v>
      </c>
      <c r="AJ144" s="98">
        <f t="shared" si="48"/>
        <v>69.150000000000006</v>
      </c>
      <c r="AK144" s="98">
        <f t="shared" si="49"/>
        <v>84.51</v>
      </c>
      <c r="AL144" s="95" t="str">
        <f t="shared" si="50"/>
        <v>69.15 84.51</v>
      </c>
      <c r="AM144" s="95">
        <v>130</v>
      </c>
      <c r="AN144" s="95">
        <f t="shared" si="51"/>
        <v>440</v>
      </c>
      <c r="AO144" s="102">
        <v>1466.1</v>
      </c>
      <c r="AP144" s="102">
        <v>215.1</v>
      </c>
      <c r="AQ144" s="102">
        <v>84.5</v>
      </c>
      <c r="AR144" s="93">
        <v>33</v>
      </c>
      <c r="AS144" s="103">
        <f t="shared" si="52"/>
        <v>0.91655878659925405</v>
      </c>
      <c r="AT144" s="104">
        <f t="shared" si="39"/>
        <v>1343.7668370331662</v>
      </c>
      <c r="AU144" s="98">
        <f t="shared" si="40"/>
        <v>159.28243699999999</v>
      </c>
      <c r="AV144" s="98">
        <f t="shared" si="41"/>
        <v>63.820300000000003</v>
      </c>
      <c r="AW144" s="401"/>
      <c r="AX144" s="401"/>
      <c r="AY144" s="401"/>
      <c r="AZ144" s="401"/>
      <c r="BA144" s="401"/>
      <c r="BB144" s="401"/>
      <c r="BC144" s="401"/>
      <c r="BD144" s="401"/>
      <c r="BE144" s="401"/>
      <c r="BF144" s="401"/>
      <c r="BG144" s="401"/>
      <c r="BH144" s="401"/>
      <c r="BI144" s="401"/>
      <c r="BJ144" s="401"/>
      <c r="BK144" s="404"/>
      <c r="BL144" s="401"/>
      <c r="BM144" s="401"/>
      <c r="BN144" s="401"/>
      <c r="BO144" s="401"/>
      <c r="BP144" s="401"/>
      <c r="BQ144" s="401"/>
      <c r="BR144" s="401"/>
      <c r="BS144" s="401"/>
      <c r="BT144" s="401"/>
      <c r="BU144" s="401"/>
    </row>
    <row r="145" spans="1:73" s="99" customFormat="1" ht="60" customHeight="1" x14ac:dyDescent="0.3">
      <c r="A145" s="93"/>
      <c r="B145" s="100"/>
      <c r="C145" s="101"/>
      <c r="D145" s="101"/>
      <c r="E145" s="95"/>
      <c r="F145" s="93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4"/>
      <c r="R145" s="95"/>
      <c r="S145" s="96"/>
      <c r="T145" s="95"/>
      <c r="U145" s="95"/>
      <c r="V145" s="95"/>
      <c r="W145" s="97"/>
      <c r="X145" s="97"/>
      <c r="Y145" s="96"/>
      <c r="Z145" s="97"/>
      <c r="AA145" s="96"/>
      <c r="AB145" s="102"/>
      <c r="AC145" s="102"/>
      <c r="AD145" s="102"/>
      <c r="AE145" s="93"/>
      <c r="AF145" s="93"/>
      <c r="AG145" s="93"/>
      <c r="AH145" s="95"/>
      <c r="AI145" s="93"/>
      <c r="AJ145" s="98"/>
      <c r="AK145" s="98"/>
      <c r="AL145" s="95"/>
      <c r="AM145" s="95"/>
      <c r="AN145" s="95"/>
      <c r="AO145" s="102"/>
      <c r="AP145" s="102"/>
      <c r="AQ145" s="102"/>
      <c r="AR145" s="93"/>
      <c r="AS145" s="103"/>
      <c r="AT145" s="104"/>
      <c r="AU145" s="104"/>
      <c r="AV145" s="104"/>
      <c r="AW145" s="108"/>
      <c r="AX145" s="108"/>
      <c r="AY145" s="108"/>
      <c r="AZ145" s="108"/>
      <c r="BA145" s="106"/>
      <c r="BB145" s="108"/>
      <c r="BC145" s="108"/>
      <c r="BD145" s="108"/>
      <c r="BE145" s="108"/>
      <c r="BF145" s="108"/>
      <c r="BG145" s="108"/>
      <c r="BH145" s="108"/>
      <c r="BI145" s="108"/>
      <c r="BJ145" s="108"/>
      <c r="BK145" s="109"/>
      <c r="BL145" s="108"/>
      <c r="BM145" s="108"/>
      <c r="BN145" s="108"/>
      <c r="BO145" s="108"/>
      <c r="BP145" s="108"/>
      <c r="BQ145" s="108"/>
      <c r="BR145" s="108"/>
      <c r="BS145" s="108"/>
      <c r="BT145" s="108"/>
      <c r="BU145" s="108"/>
    </row>
    <row r="146" spans="1:73" s="99" customFormat="1" ht="60" customHeight="1" x14ac:dyDescent="0.3">
      <c r="A146" s="93">
        <v>143</v>
      </c>
      <c r="B146" s="100">
        <v>123500</v>
      </c>
      <c r="C146" s="101" t="s">
        <v>12</v>
      </c>
      <c r="D146" s="101" t="s">
        <v>83</v>
      </c>
      <c r="E146" s="95">
        <v>40000</v>
      </c>
      <c r="F146" s="93">
        <v>0.56000000000000005</v>
      </c>
      <c r="G146" s="96">
        <v>0.60299999999999998</v>
      </c>
      <c r="H146" s="96">
        <v>0.45900000000000002</v>
      </c>
      <c r="I146" s="96">
        <v>0.36699999999999999</v>
      </c>
      <c r="J146" s="96">
        <v>0.23500000000000001</v>
      </c>
      <c r="K146" s="96">
        <v>0.10100000000000001</v>
      </c>
      <c r="L146" s="96">
        <v>6.6000000000000003E-2</v>
      </c>
      <c r="M146" s="96">
        <v>3.6999999999999998E-2</v>
      </c>
      <c r="N146" s="96" t="str">
        <f t="shared" si="42"/>
        <v>0.603,0.459,0.367,0.235,0.101,0.066,0.037</v>
      </c>
      <c r="O146" s="96" t="s">
        <v>59</v>
      </c>
      <c r="P146" s="96"/>
      <c r="Q146" s="94">
        <f t="shared" si="43"/>
        <v>123500</v>
      </c>
      <c r="R146" s="95">
        <f t="shared" si="53"/>
        <v>123500</v>
      </c>
      <c r="S146" s="96">
        <f t="shared" si="44"/>
        <v>0.23599999999999999</v>
      </c>
      <c r="T146" s="95"/>
      <c r="U146" s="95"/>
      <c r="V146" s="95"/>
      <c r="W146" s="97"/>
      <c r="X146" s="97"/>
      <c r="Y146" s="96"/>
      <c r="Z146" s="97"/>
      <c r="AA146" s="96"/>
      <c r="AB146" s="102">
        <v>0.35</v>
      </c>
      <c r="AC146" s="102">
        <v>0.35</v>
      </c>
      <c r="AD146" s="102">
        <v>0.35</v>
      </c>
      <c r="AE146" s="93" t="s">
        <v>60</v>
      </c>
      <c r="AF146" s="93">
        <f t="shared" si="45"/>
        <v>213.98999999999998</v>
      </c>
      <c r="AG146" s="93">
        <f t="shared" si="46"/>
        <v>261.52</v>
      </c>
      <c r="AH146" s="95" t="str">
        <f t="shared" si="47"/>
        <v>213.99 261.52</v>
      </c>
      <c r="AI146" s="93">
        <v>10</v>
      </c>
      <c r="AJ146" s="98">
        <f t="shared" si="48"/>
        <v>69.150000000000006</v>
      </c>
      <c r="AK146" s="98">
        <f t="shared" si="49"/>
        <v>84.51</v>
      </c>
      <c r="AL146" s="95" t="str">
        <f t="shared" si="50"/>
        <v>69.15 84.51</v>
      </c>
      <c r="AM146" s="95">
        <v>130</v>
      </c>
      <c r="AN146" s="95">
        <f t="shared" si="51"/>
        <v>440</v>
      </c>
      <c r="AO146" s="102">
        <v>2366.1</v>
      </c>
      <c r="AP146" s="102">
        <v>259.2</v>
      </c>
      <c r="AQ146" s="102">
        <v>84.5</v>
      </c>
      <c r="AR146" s="93">
        <v>30</v>
      </c>
      <c r="AS146" s="103">
        <f t="shared" si="52"/>
        <v>0.80742798552307771</v>
      </c>
      <c r="AT146" s="104">
        <f t="shared" si="39"/>
        <v>1910.455356546154</v>
      </c>
      <c r="AU146" s="98">
        <f t="shared" ref="AU146:AU159" si="54">-0.0003*AP146^2+0.9584*AP146-32.989</f>
        <v>195.27288799999999</v>
      </c>
      <c r="AV146" s="98">
        <f t="shared" ref="AV146:AV159" si="55">0.8554*AQ146-8.461</f>
        <v>63.820300000000003</v>
      </c>
      <c r="AW146" s="399">
        <v>1901.72706002265</v>
      </c>
      <c r="AX146" s="399">
        <v>194.91152449999998</v>
      </c>
      <c r="AY146" s="399">
        <v>63.820300000000003</v>
      </c>
      <c r="AZ146" s="399">
        <v>2.6899999999999998E-4</v>
      </c>
      <c r="BA146" s="399">
        <f>AZ146*10^6</f>
        <v>269</v>
      </c>
      <c r="BB146" s="399">
        <f>(1/($BJ$146*10^6/(0.711*10^-4*(1/AW146)^0.854))^(1/3.89))*10^6</f>
        <v>238.06546809951405</v>
      </c>
      <c r="BC146" s="399" t="str">
        <f>IF(BA146&lt;BB146,"Safe","Unsafe")</f>
        <v>Unsafe</v>
      </c>
      <c r="BD146" s="399">
        <v>3.9169999999999998E-4</v>
      </c>
      <c r="BE146" s="399">
        <f>BD146*10^6</f>
        <v>391.7</v>
      </c>
      <c r="BF146" s="399">
        <f>(1/((($BJ$4*10^6/(1.41*10^-8)))^(1/4.5337)))*10^6</f>
        <v>477.89729000779016</v>
      </c>
      <c r="BG146" s="399" t="str">
        <f>IF(BE146&lt;BF146,"Safe","Unsafe")</f>
        <v>Safe</v>
      </c>
      <c r="BH146" s="399">
        <f>(0.711*10^-4*(1/AZ146)^3.89*(1/AW146)^0.854)/10^6</f>
        <v>8.704436883139314</v>
      </c>
      <c r="BI146" s="399">
        <f>(1.41*10^-8*(1/BD146)^4.5337)/10^6</f>
        <v>39.422621953092431</v>
      </c>
      <c r="BJ146" s="399">
        <v>14</v>
      </c>
      <c r="BK146" s="402">
        <v>40</v>
      </c>
      <c r="BL146" s="399">
        <v>2.0210000000000001E-4</v>
      </c>
      <c r="BM146" s="399">
        <f>BL146*10^6</f>
        <v>202.1</v>
      </c>
      <c r="BN146" s="399">
        <f>BB146</f>
        <v>238.06546809951405</v>
      </c>
      <c r="BO146" s="399" t="str">
        <f>IF(BM146&lt;BN146,"Safe","Unsafe")</f>
        <v>Safe</v>
      </c>
      <c r="BP146" s="399">
        <v>3.0699999999999998E-4</v>
      </c>
      <c r="BQ146" s="399">
        <f>BP146*10^6</f>
        <v>307</v>
      </c>
      <c r="BR146" s="399">
        <f>BF146</f>
        <v>477.89729000779016</v>
      </c>
      <c r="BS146" s="399" t="str">
        <f>IF(BQ146&lt;BR146,"Safe","Unsafe")</f>
        <v>Safe</v>
      </c>
      <c r="BT146" s="399">
        <f>(0.711*10^-4*(1/BL146)^3.89*(1/AW146)^0.854)/10^6</f>
        <v>26.47427587734559</v>
      </c>
      <c r="BU146" s="399">
        <f>(1.41*10^-8*(1/BP146)^4.5337)/10^6</f>
        <v>118.98161505978602</v>
      </c>
    </row>
    <row r="147" spans="1:73" s="99" customFormat="1" ht="60" customHeight="1" x14ac:dyDescent="0.3">
      <c r="A147" s="93">
        <v>144</v>
      </c>
      <c r="B147" s="100">
        <v>123500</v>
      </c>
      <c r="C147" s="101" t="s">
        <v>12</v>
      </c>
      <c r="D147" s="101" t="s">
        <v>81</v>
      </c>
      <c r="E147" s="95">
        <v>40000</v>
      </c>
      <c r="F147" s="93">
        <v>0.56000000000000005</v>
      </c>
      <c r="G147" s="96">
        <v>0.54500000000000004</v>
      </c>
      <c r="H147" s="96">
        <v>0.41599999999999998</v>
      </c>
      <c r="I147" s="96">
        <v>0.33600000000000002</v>
      </c>
      <c r="J147" s="96">
        <v>0.22600000000000001</v>
      </c>
      <c r="K147" s="96">
        <v>0.107</v>
      </c>
      <c r="L147" s="96">
        <v>7.5999999999999998E-2</v>
      </c>
      <c r="M147" s="96">
        <v>4.8000000000000001E-2</v>
      </c>
      <c r="N147" s="96" t="str">
        <f t="shared" si="42"/>
        <v>0.545,0.416,0.336,0.226,0.107,0.076,0.048</v>
      </c>
      <c r="O147" s="96" t="s">
        <v>59</v>
      </c>
      <c r="P147" s="96"/>
      <c r="Q147" s="94">
        <f t="shared" si="43"/>
        <v>123500</v>
      </c>
      <c r="R147" s="95">
        <f t="shared" si="53"/>
        <v>0</v>
      </c>
      <c r="S147" s="96">
        <f t="shared" si="44"/>
        <v>0.20900000000000002</v>
      </c>
      <c r="T147" s="95"/>
      <c r="U147" s="95"/>
      <c r="V147" s="95"/>
      <c r="W147" s="97"/>
      <c r="X147" s="97"/>
      <c r="Y147" s="96"/>
      <c r="Z147" s="97"/>
      <c r="AA147" s="96"/>
      <c r="AB147" s="102">
        <v>0.35</v>
      </c>
      <c r="AC147" s="102">
        <v>0.35</v>
      </c>
      <c r="AD147" s="102">
        <v>0.35</v>
      </c>
      <c r="AE147" s="93" t="s">
        <v>60</v>
      </c>
      <c r="AF147" s="93">
        <f t="shared" si="45"/>
        <v>213.98999999999998</v>
      </c>
      <c r="AG147" s="93">
        <f t="shared" si="46"/>
        <v>261.52</v>
      </c>
      <c r="AH147" s="95" t="str">
        <f t="shared" si="47"/>
        <v>213.99 261.52</v>
      </c>
      <c r="AI147" s="93">
        <v>10</v>
      </c>
      <c r="AJ147" s="98">
        <f t="shared" si="48"/>
        <v>69.150000000000006</v>
      </c>
      <c r="AK147" s="98">
        <f t="shared" si="49"/>
        <v>84.51</v>
      </c>
      <c r="AL147" s="95" t="str">
        <f t="shared" si="50"/>
        <v>69.15 84.51</v>
      </c>
      <c r="AM147" s="95">
        <v>130</v>
      </c>
      <c r="AN147" s="95">
        <f t="shared" si="51"/>
        <v>440</v>
      </c>
      <c r="AO147" s="102">
        <v>2359.6999999999998</v>
      </c>
      <c r="AP147" s="102">
        <v>259.60000000000002</v>
      </c>
      <c r="AQ147" s="102">
        <v>84.5</v>
      </c>
      <c r="AR147" s="93">
        <v>30</v>
      </c>
      <c r="AS147" s="103">
        <f t="shared" si="52"/>
        <v>0.80742798552307771</v>
      </c>
      <c r="AT147" s="104">
        <f t="shared" si="39"/>
        <v>1905.2878174388063</v>
      </c>
      <c r="AU147" s="98">
        <f t="shared" si="54"/>
        <v>195.59399200000001</v>
      </c>
      <c r="AV147" s="98">
        <f t="shared" si="55"/>
        <v>63.820300000000003</v>
      </c>
      <c r="AW147" s="400">
        <v>1901.72706002265</v>
      </c>
      <c r="AX147" s="400">
        <v>194.91152449999998</v>
      </c>
      <c r="AY147" s="400">
        <v>63.820300000000003</v>
      </c>
      <c r="AZ147" s="400"/>
      <c r="BA147" s="400"/>
      <c r="BB147" s="400"/>
      <c r="BC147" s="400"/>
      <c r="BD147" s="400"/>
      <c r="BE147" s="400"/>
      <c r="BF147" s="400"/>
      <c r="BG147" s="400"/>
      <c r="BH147" s="400"/>
      <c r="BI147" s="400"/>
      <c r="BJ147" s="400"/>
      <c r="BK147" s="403"/>
      <c r="BL147" s="400"/>
      <c r="BM147" s="400"/>
      <c r="BN147" s="400"/>
      <c r="BO147" s="400"/>
      <c r="BP147" s="400"/>
      <c r="BQ147" s="400"/>
      <c r="BR147" s="400"/>
      <c r="BS147" s="400"/>
      <c r="BT147" s="400"/>
      <c r="BU147" s="400"/>
    </row>
    <row r="148" spans="1:73" s="99" customFormat="1" ht="60" customHeight="1" x14ac:dyDescent="0.3">
      <c r="A148" s="93">
        <v>145</v>
      </c>
      <c r="B148" s="100">
        <v>123750</v>
      </c>
      <c r="C148" s="101" t="s">
        <v>12</v>
      </c>
      <c r="D148" s="101" t="s">
        <v>81</v>
      </c>
      <c r="E148" s="95">
        <v>40000</v>
      </c>
      <c r="F148" s="93">
        <v>0.56000000000000005</v>
      </c>
      <c r="G148" s="96">
        <v>0.30399999999999999</v>
      </c>
      <c r="H148" s="96">
        <v>0.248</v>
      </c>
      <c r="I148" s="96">
        <v>0.217</v>
      </c>
      <c r="J148" s="96">
        <v>0.17</v>
      </c>
      <c r="K148" s="96">
        <v>0.10299999999999999</v>
      </c>
      <c r="L148" s="96">
        <v>7.8E-2</v>
      </c>
      <c r="M148" s="96">
        <v>4.7E-2</v>
      </c>
      <c r="N148" s="96" t="str">
        <f t="shared" si="42"/>
        <v>0.304,0.248,0.217,0.17,0.103,0.078,0.047</v>
      </c>
      <c r="O148" s="96" t="s">
        <v>59</v>
      </c>
      <c r="P148" s="96"/>
      <c r="Q148" s="94">
        <f t="shared" si="43"/>
        <v>123750</v>
      </c>
      <c r="R148" s="95">
        <f t="shared" si="53"/>
        <v>250</v>
      </c>
      <c r="S148" s="96">
        <f t="shared" si="44"/>
        <v>8.6999999999999994E-2</v>
      </c>
      <c r="T148" s="95"/>
      <c r="U148" s="95"/>
      <c r="V148" s="95"/>
      <c r="W148" s="97"/>
      <c r="X148" s="97"/>
      <c r="Y148" s="96"/>
      <c r="Z148" s="97"/>
      <c r="AA148" s="96"/>
      <c r="AB148" s="102">
        <v>0.35</v>
      </c>
      <c r="AC148" s="102">
        <v>0.35</v>
      </c>
      <c r="AD148" s="102">
        <v>0.35</v>
      </c>
      <c r="AE148" s="93" t="s">
        <v>60</v>
      </c>
      <c r="AF148" s="93">
        <f t="shared" si="45"/>
        <v>213.98999999999998</v>
      </c>
      <c r="AG148" s="93">
        <f t="shared" si="46"/>
        <v>261.52</v>
      </c>
      <c r="AH148" s="95" t="str">
        <f t="shared" si="47"/>
        <v>213.99 261.52</v>
      </c>
      <c r="AI148" s="93">
        <v>10</v>
      </c>
      <c r="AJ148" s="98">
        <f t="shared" si="48"/>
        <v>69.150000000000006</v>
      </c>
      <c r="AK148" s="98">
        <f t="shared" si="49"/>
        <v>84.51</v>
      </c>
      <c r="AL148" s="95" t="str">
        <f t="shared" si="50"/>
        <v>69.15 84.51</v>
      </c>
      <c r="AM148" s="95">
        <v>130</v>
      </c>
      <c r="AN148" s="95">
        <f t="shared" si="51"/>
        <v>440</v>
      </c>
      <c r="AO148" s="102">
        <v>2395.1999999999998</v>
      </c>
      <c r="AP148" s="102">
        <v>327.3</v>
      </c>
      <c r="AQ148" s="102">
        <v>104.8</v>
      </c>
      <c r="AR148" s="93">
        <v>30</v>
      </c>
      <c r="AS148" s="103">
        <f t="shared" si="52"/>
        <v>0.80742798552307771</v>
      </c>
      <c r="AT148" s="104">
        <f t="shared" si="39"/>
        <v>1933.9515109248755</v>
      </c>
      <c r="AU148" s="98">
        <f t="shared" si="54"/>
        <v>248.55773300000001</v>
      </c>
      <c r="AV148" s="98">
        <f t="shared" si="55"/>
        <v>81.184920000000005</v>
      </c>
      <c r="AW148" s="400">
        <v>1901.72706002265</v>
      </c>
      <c r="AX148" s="400">
        <v>194.91152449999998</v>
      </c>
      <c r="AY148" s="400">
        <v>63.820300000000003</v>
      </c>
      <c r="AZ148" s="400"/>
      <c r="BA148" s="400"/>
      <c r="BB148" s="400"/>
      <c r="BC148" s="400"/>
      <c r="BD148" s="400"/>
      <c r="BE148" s="400"/>
      <c r="BF148" s="400"/>
      <c r="BG148" s="400"/>
      <c r="BH148" s="400"/>
      <c r="BI148" s="400"/>
      <c r="BJ148" s="400"/>
      <c r="BK148" s="403"/>
      <c r="BL148" s="400"/>
      <c r="BM148" s="400"/>
      <c r="BN148" s="400"/>
      <c r="BO148" s="400"/>
      <c r="BP148" s="400"/>
      <c r="BQ148" s="400"/>
      <c r="BR148" s="400"/>
      <c r="BS148" s="400"/>
      <c r="BT148" s="400"/>
      <c r="BU148" s="400"/>
    </row>
    <row r="149" spans="1:73" s="99" customFormat="1" ht="60" customHeight="1" x14ac:dyDescent="0.3">
      <c r="A149" s="93">
        <v>146</v>
      </c>
      <c r="B149" s="100">
        <v>123773</v>
      </c>
      <c r="C149" s="101" t="s">
        <v>12</v>
      </c>
      <c r="D149" s="101" t="s">
        <v>83</v>
      </c>
      <c r="E149" s="95">
        <v>40000</v>
      </c>
      <c r="F149" s="93">
        <v>0.56000000000000005</v>
      </c>
      <c r="G149" s="96">
        <v>0.58099999999999996</v>
      </c>
      <c r="H149" s="96">
        <v>0.45600000000000002</v>
      </c>
      <c r="I149" s="96">
        <v>0.376</v>
      </c>
      <c r="J149" s="96">
        <v>0.26300000000000001</v>
      </c>
      <c r="K149" s="96">
        <v>0.14100000000000001</v>
      </c>
      <c r="L149" s="96">
        <v>0.11</v>
      </c>
      <c r="M149" s="96">
        <v>7.5999999999999998E-2</v>
      </c>
      <c r="N149" s="96" t="str">
        <f t="shared" si="42"/>
        <v>0.581,0.456,0.376,0.263,0.141,0.11,0.076</v>
      </c>
      <c r="O149" s="96" t="s">
        <v>59</v>
      </c>
      <c r="P149" s="96"/>
      <c r="Q149" s="94">
        <f t="shared" si="43"/>
        <v>123773</v>
      </c>
      <c r="R149" s="95">
        <f t="shared" si="53"/>
        <v>23</v>
      </c>
      <c r="S149" s="96">
        <f t="shared" si="44"/>
        <v>0.20499999999999996</v>
      </c>
      <c r="T149" s="95"/>
      <c r="U149" s="95"/>
      <c r="V149" s="95"/>
      <c r="W149" s="97"/>
      <c r="X149" s="97"/>
      <c r="Y149" s="96"/>
      <c r="Z149" s="97"/>
      <c r="AA149" s="96"/>
      <c r="AB149" s="102">
        <v>0.35</v>
      </c>
      <c r="AC149" s="102">
        <v>0.35</v>
      </c>
      <c r="AD149" s="102">
        <v>0.35</v>
      </c>
      <c r="AE149" s="93" t="s">
        <v>60</v>
      </c>
      <c r="AF149" s="93">
        <f t="shared" si="45"/>
        <v>213.98999999999998</v>
      </c>
      <c r="AG149" s="93">
        <f t="shared" si="46"/>
        <v>261.52</v>
      </c>
      <c r="AH149" s="95" t="str">
        <f t="shared" si="47"/>
        <v>213.99 261.52</v>
      </c>
      <c r="AI149" s="93">
        <v>10</v>
      </c>
      <c r="AJ149" s="98">
        <f t="shared" si="48"/>
        <v>69.150000000000006</v>
      </c>
      <c r="AK149" s="98">
        <f t="shared" si="49"/>
        <v>84.51</v>
      </c>
      <c r="AL149" s="95" t="str">
        <f t="shared" si="50"/>
        <v>69.15 84.51</v>
      </c>
      <c r="AM149" s="95">
        <v>130</v>
      </c>
      <c r="AN149" s="95">
        <f t="shared" si="51"/>
        <v>440</v>
      </c>
      <c r="AO149" s="102">
        <v>1067.7</v>
      </c>
      <c r="AP149" s="102">
        <v>214.3</v>
      </c>
      <c r="AQ149" s="102">
        <v>84.5</v>
      </c>
      <c r="AR149" s="93">
        <v>30</v>
      </c>
      <c r="AS149" s="103">
        <f t="shared" si="52"/>
        <v>0.80742798552307771</v>
      </c>
      <c r="AT149" s="104">
        <f t="shared" si="39"/>
        <v>862.0908601429901</v>
      </c>
      <c r="AU149" s="98">
        <f t="shared" si="54"/>
        <v>158.61877300000003</v>
      </c>
      <c r="AV149" s="98">
        <f t="shared" si="55"/>
        <v>63.820300000000003</v>
      </c>
      <c r="AW149" s="400">
        <v>1901.72706002265</v>
      </c>
      <c r="AX149" s="400">
        <v>194.91152449999998</v>
      </c>
      <c r="AY149" s="400">
        <v>63.820300000000003</v>
      </c>
      <c r="AZ149" s="400"/>
      <c r="BA149" s="400"/>
      <c r="BB149" s="400"/>
      <c r="BC149" s="400"/>
      <c r="BD149" s="400"/>
      <c r="BE149" s="400"/>
      <c r="BF149" s="400"/>
      <c r="BG149" s="400"/>
      <c r="BH149" s="400"/>
      <c r="BI149" s="400"/>
      <c r="BJ149" s="400"/>
      <c r="BK149" s="403"/>
      <c r="BL149" s="400"/>
      <c r="BM149" s="400"/>
      <c r="BN149" s="400"/>
      <c r="BO149" s="400"/>
      <c r="BP149" s="400"/>
      <c r="BQ149" s="400"/>
      <c r="BR149" s="400"/>
      <c r="BS149" s="400"/>
      <c r="BT149" s="400"/>
      <c r="BU149" s="400"/>
    </row>
    <row r="150" spans="1:73" s="99" customFormat="1" ht="60" customHeight="1" x14ac:dyDescent="0.3">
      <c r="A150" s="93">
        <v>147</v>
      </c>
      <c r="B150" s="100">
        <v>124000</v>
      </c>
      <c r="C150" s="101" t="s">
        <v>12</v>
      </c>
      <c r="D150" s="101" t="s">
        <v>83</v>
      </c>
      <c r="E150" s="95">
        <v>40000</v>
      </c>
      <c r="F150" s="93">
        <v>0.56000000000000005</v>
      </c>
      <c r="G150" s="96">
        <v>0.64600000000000002</v>
      </c>
      <c r="H150" s="96">
        <v>0.496</v>
      </c>
      <c r="I150" s="96">
        <v>0.40500000000000003</v>
      </c>
      <c r="J150" s="96">
        <v>0.27900000000000003</v>
      </c>
      <c r="K150" s="96">
        <v>0.14499999999999999</v>
      </c>
      <c r="L150" s="96">
        <v>0.10200000000000001</v>
      </c>
      <c r="M150" s="96">
        <v>5.9000000000000004E-2</v>
      </c>
      <c r="N150" s="96" t="str">
        <f t="shared" si="42"/>
        <v>0.646,0.496,0.405,0.279,0.145,0.102,0.059</v>
      </c>
      <c r="O150" s="96" t="s">
        <v>59</v>
      </c>
      <c r="P150" s="96"/>
      <c r="Q150" s="94">
        <f t="shared" si="43"/>
        <v>124000</v>
      </c>
      <c r="R150" s="95">
        <f t="shared" si="53"/>
        <v>227</v>
      </c>
      <c r="S150" s="96">
        <f t="shared" si="44"/>
        <v>0.24099999999999999</v>
      </c>
      <c r="T150" s="95"/>
      <c r="U150" s="95"/>
      <c r="V150" s="95"/>
      <c r="W150" s="97"/>
      <c r="X150" s="97"/>
      <c r="Y150" s="96"/>
      <c r="Z150" s="97"/>
      <c r="AA150" s="96"/>
      <c r="AB150" s="102">
        <v>0.35</v>
      </c>
      <c r="AC150" s="102">
        <v>0.35</v>
      </c>
      <c r="AD150" s="102">
        <v>0.35</v>
      </c>
      <c r="AE150" s="93" t="s">
        <v>60</v>
      </c>
      <c r="AF150" s="93">
        <f t="shared" si="45"/>
        <v>213.98999999999998</v>
      </c>
      <c r="AG150" s="93">
        <f t="shared" si="46"/>
        <v>261.52</v>
      </c>
      <c r="AH150" s="95" t="str">
        <f t="shared" si="47"/>
        <v>213.99 261.52</v>
      </c>
      <c r="AI150" s="93">
        <v>10</v>
      </c>
      <c r="AJ150" s="98">
        <f t="shared" si="48"/>
        <v>69.150000000000006</v>
      </c>
      <c r="AK150" s="98">
        <f t="shared" si="49"/>
        <v>84.51</v>
      </c>
      <c r="AL150" s="95" t="str">
        <f t="shared" si="50"/>
        <v>69.15 84.51</v>
      </c>
      <c r="AM150" s="95">
        <v>130</v>
      </c>
      <c r="AN150" s="95">
        <f t="shared" si="51"/>
        <v>440</v>
      </c>
      <c r="AO150" s="102">
        <v>1051.5999999999999</v>
      </c>
      <c r="AP150" s="102">
        <v>214.7</v>
      </c>
      <c r="AQ150" s="102">
        <v>84.5</v>
      </c>
      <c r="AR150" s="93">
        <v>30</v>
      </c>
      <c r="AS150" s="103">
        <f t="shared" si="52"/>
        <v>0.80742798552307771</v>
      </c>
      <c r="AT150" s="104">
        <f t="shared" si="39"/>
        <v>849.0912695760685</v>
      </c>
      <c r="AU150" s="98">
        <f t="shared" si="54"/>
        <v>158.95065299999999</v>
      </c>
      <c r="AV150" s="98">
        <f t="shared" si="55"/>
        <v>63.820300000000003</v>
      </c>
      <c r="AW150" s="400">
        <v>1901.72706002265</v>
      </c>
      <c r="AX150" s="400">
        <v>194.91152449999998</v>
      </c>
      <c r="AY150" s="400">
        <v>63.820300000000003</v>
      </c>
      <c r="AZ150" s="400"/>
      <c r="BA150" s="400"/>
      <c r="BB150" s="400"/>
      <c r="BC150" s="400"/>
      <c r="BD150" s="400"/>
      <c r="BE150" s="400"/>
      <c r="BF150" s="400"/>
      <c r="BG150" s="400"/>
      <c r="BH150" s="400"/>
      <c r="BI150" s="400"/>
      <c r="BJ150" s="400"/>
      <c r="BK150" s="403"/>
      <c r="BL150" s="400"/>
      <c r="BM150" s="400"/>
      <c r="BN150" s="400"/>
      <c r="BO150" s="400"/>
      <c r="BP150" s="400"/>
      <c r="BQ150" s="400"/>
      <c r="BR150" s="400"/>
      <c r="BS150" s="400"/>
      <c r="BT150" s="400"/>
      <c r="BU150" s="400"/>
    </row>
    <row r="151" spans="1:73" s="99" customFormat="1" ht="60" customHeight="1" x14ac:dyDescent="0.3">
      <c r="A151" s="93">
        <v>148</v>
      </c>
      <c r="B151" s="100">
        <v>124009</v>
      </c>
      <c r="C151" s="101" t="s">
        <v>12</v>
      </c>
      <c r="D151" s="101" t="s">
        <v>81</v>
      </c>
      <c r="E151" s="95">
        <v>40000</v>
      </c>
      <c r="F151" s="93">
        <v>0.56000000000000005</v>
      </c>
      <c r="G151" s="96">
        <v>0.434</v>
      </c>
      <c r="H151" s="96">
        <v>0.34200000000000003</v>
      </c>
      <c r="I151" s="96">
        <v>0.28699999999999998</v>
      </c>
      <c r="J151" s="96">
        <v>0.20899999999999999</v>
      </c>
      <c r="K151" s="96">
        <v>0.114</v>
      </c>
      <c r="L151" s="96">
        <v>8.6000000000000007E-2</v>
      </c>
      <c r="M151" s="96">
        <v>5.8000000000000003E-2</v>
      </c>
      <c r="N151" s="96" t="str">
        <f t="shared" si="42"/>
        <v>0.434,0.342,0.287,0.209,0.114,0.086,0.058</v>
      </c>
      <c r="O151" s="96" t="s">
        <v>59</v>
      </c>
      <c r="P151" s="96"/>
      <c r="Q151" s="94">
        <f t="shared" si="43"/>
        <v>124009</v>
      </c>
      <c r="R151" s="95">
        <f t="shared" si="53"/>
        <v>9</v>
      </c>
      <c r="S151" s="96">
        <f t="shared" si="44"/>
        <v>0.14700000000000002</v>
      </c>
      <c r="T151" s="95"/>
      <c r="U151" s="95"/>
      <c r="V151" s="95"/>
      <c r="W151" s="97"/>
      <c r="X151" s="97"/>
      <c r="Y151" s="96"/>
      <c r="Z151" s="97"/>
      <c r="AA151" s="96"/>
      <c r="AB151" s="102">
        <v>0.35</v>
      </c>
      <c r="AC151" s="102">
        <v>0.35</v>
      </c>
      <c r="AD151" s="102">
        <v>0.35</v>
      </c>
      <c r="AE151" s="93" t="s">
        <v>60</v>
      </c>
      <c r="AF151" s="93">
        <f t="shared" si="45"/>
        <v>213.98999999999998</v>
      </c>
      <c r="AG151" s="93">
        <f t="shared" si="46"/>
        <v>261.52</v>
      </c>
      <c r="AH151" s="95" t="str">
        <f t="shared" si="47"/>
        <v>213.99 261.52</v>
      </c>
      <c r="AI151" s="93">
        <v>10</v>
      </c>
      <c r="AJ151" s="98">
        <f t="shared" si="48"/>
        <v>69.150000000000006</v>
      </c>
      <c r="AK151" s="98">
        <f t="shared" si="49"/>
        <v>84.51</v>
      </c>
      <c r="AL151" s="95" t="str">
        <f t="shared" si="50"/>
        <v>69.15 84.51</v>
      </c>
      <c r="AM151" s="95">
        <v>130</v>
      </c>
      <c r="AN151" s="95">
        <f t="shared" si="51"/>
        <v>440</v>
      </c>
      <c r="AO151" s="102">
        <v>2387.1</v>
      </c>
      <c r="AP151" s="102">
        <v>261.3</v>
      </c>
      <c r="AQ151" s="102">
        <v>84.5</v>
      </c>
      <c r="AR151" s="93">
        <v>30</v>
      </c>
      <c r="AS151" s="103">
        <f t="shared" si="52"/>
        <v>0.80742798552307771</v>
      </c>
      <c r="AT151" s="104">
        <f t="shared" si="39"/>
        <v>1927.4113442421387</v>
      </c>
      <c r="AU151" s="98">
        <f t="shared" si="54"/>
        <v>196.95761300000001</v>
      </c>
      <c r="AV151" s="98">
        <f t="shared" si="55"/>
        <v>63.820300000000003</v>
      </c>
      <c r="AW151" s="400">
        <v>1901.72706002265</v>
      </c>
      <c r="AX151" s="400">
        <v>194.91152449999998</v>
      </c>
      <c r="AY151" s="400">
        <v>63.820300000000003</v>
      </c>
      <c r="AZ151" s="400"/>
      <c r="BA151" s="400"/>
      <c r="BB151" s="400"/>
      <c r="BC151" s="400"/>
      <c r="BD151" s="400"/>
      <c r="BE151" s="400"/>
      <c r="BF151" s="400"/>
      <c r="BG151" s="400"/>
      <c r="BH151" s="400"/>
      <c r="BI151" s="400"/>
      <c r="BJ151" s="400"/>
      <c r="BK151" s="403"/>
      <c r="BL151" s="400"/>
      <c r="BM151" s="400"/>
      <c r="BN151" s="400"/>
      <c r="BO151" s="400"/>
      <c r="BP151" s="400"/>
      <c r="BQ151" s="400"/>
      <c r="BR151" s="400"/>
      <c r="BS151" s="400"/>
      <c r="BT151" s="400"/>
      <c r="BU151" s="400"/>
    </row>
    <row r="152" spans="1:73" s="99" customFormat="1" ht="60" customHeight="1" x14ac:dyDescent="0.3">
      <c r="A152" s="93">
        <v>149</v>
      </c>
      <c r="B152" s="100">
        <v>124252</v>
      </c>
      <c r="C152" s="101" t="s">
        <v>12</v>
      </c>
      <c r="D152" s="101" t="s">
        <v>83</v>
      </c>
      <c r="E152" s="95">
        <v>40000</v>
      </c>
      <c r="F152" s="93">
        <v>0.56000000000000005</v>
      </c>
      <c r="G152" s="96">
        <v>0.23899999999999999</v>
      </c>
      <c r="H152" s="96">
        <v>0.16</v>
      </c>
      <c r="I152" s="96">
        <v>0.113</v>
      </c>
      <c r="J152" s="96">
        <v>6.4000000000000001E-2</v>
      </c>
      <c r="K152" s="96">
        <v>3.6000000000000004E-2</v>
      </c>
      <c r="L152" s="96">
        <v>3.2000000000000001E-2</v>
      </c>
      <c r="M152" s="96">
        <v>2.7E-2</v>
      </c>
      <c r="N152" s="96" t="str">
        <f t="shared" si="42"/>
        <v>0.239,0.16,0.113,0.064,0.036,0.032,0.027</v>
      </c>
      <c r="O152" s="96" t="s">
        <v>59</v>
      </c>
      <c r="P152" s="96"/>
      <c r="Q152" s="94">
        <f t="shared" si="43"/>
        <v>124252</v>
      </c>
      <c r="R152" s="95">
        <f t="shared" si="53"/>
        <v>243</v>
      </c>
      <c r="S152" s="96">
        <f t="shared" si="44"/>
        <v>0.126</v>
      </c>
      <c r="T152" s="95"/>
      <c r="U152" s="95"/>
      <c r="V152" s="95"/>
      <c r="W152" s="97"/>
      <c r="X152" s="97"/>
      <c r="Y152" s="96"/>
      <c r="Z152" s="97"/>
      <c r="AA152" s="96"/>
      <c r="AB152" s="102">
        <v>0.35</v>
      </c>
      <c r="AC152" s="102">
        <v>0.35</v>
      </c>
      <c r="AD152" s="102">
        <v>0.35</v>
      </c>
      <c r="AE152" s="93" t="s">
        <v>60</v>
      </c>
      <c r="AF152" s="93">
        <f t="shared" si="45"/>
        <v>213.98999999999998</v>
      </c>
      <c r="AG152" s="93">
        <f t="shared" si="46"/>
        <v>261.52</v>
      </c>
      <c r="AH152" s="95" t="str">
        <f t="shared" si="47"/>
        <v>213.99 261.52</v>
      </c>
      <c r="AI152" s="93">
        <v>10</v>
      </c>
      <c r="AJ152" s="98">
        <f t="shared" si="48"/>
        <v>69.150000000000006</v>
      </c>
      <c r="AK152" s="98">
        <f t="shared" si="49"/>
        <v>84.51</v>
      </c>
      <c r="AL152" s="95" t="str">
        <f t="shared" si="50"/>
        <v>69.15 84.51</v>
      </c>
      <c r="AM152" s="95">
        <v>130</v>
      </c>
      <c r="AN152" s="95">
        <f t="shared" si="51"/>
        <v>440</v>
      </c>
      <c r="AO152" s="102">
        <v>2369.4</v>
      </c>
      <c r="AP152" s="102">
        <v>261.2</v>
      </c>
      <c r="AQ152" s="102">
        <v>84.5</v>
      </c>
      <c r="AR152" s="93">
        <v>30</v>
      </c>
      <c r="AS152" s="103">
        <f t="shared" si="52"/>
        <v>0.80742798552307771</v>
      </c>
      <c r="AT152" s="104">
        <f t="shared" si="39"/>
        <v>1913.1198688983804</v>
      </c>
      <c r="AU152" s="98">
        <f t="shared" si="54"/>
        <v>196.87744799999999</v>
      </c>
      <c r="AV152" s="98">
        <f t="shared" si="55"/>
        <v>63.820300000000003</v>
      </c>
      <c r="AW152" s="400">
        <v>1901.72706002265</v>
      </c>
      <c r="AX152" s="400">
        <v>194.91152449999998</v>
      </c>
      <c r="AY152" s="400">
        <v>63.820300000000003</v>
      </c>
      <c r="AZ152" s="400"/>
      <c r="BA152" s="400"/>
      <c r="BB152" s="400"/>
      <c r="BC152" s="400"/>
      <c r="BD152" s="400"/>
      <c r="BE152" s="400"/>
      <c r="BF152" s="400"/>
      <c r="BG152" s="400"/>
      <c r="BH152" s="400"/>
      <c r="BI152" s="400"/>
      <c r="BJ152" s="400"/>
      <c r="BK152" s="403"/>
      <c r="BL152" s="400"/>
      <c r="BM152" s="400"/>
      <c r="BN152" s="400"/>
      <c r="BO152" s="400"/>
      <c r="BP152" s="400"/>
      <c r="BQ152" s="400"/>
      <c r="BR152" s="400"/>
      <c r="BS152" s="400"/>
      <c r="BT152" s="400"/>
      <c r="BU152" s="400"/>
    </row>
    <row r="153" spans="1:73" s="99" customFormat="1" ht="60" customHeight="1" x14ac:dyDescent="0.3">
      <c r="A153" s="93">
        <v>150</v>
      </c>
      <c r="B153" s="100">
        <v>124263</v>
      </c>
      <c r="C153" s="101" t="s">
        <v>12</v>
      </c>
      <c r="D153" s="101" t="s">
        <v>81</v>
      </c>
      <c r="E153" s="95">
        <v>40000</v>
      </c>
      <c r="F153" s="93">
        <v>0.56000000000000005</v>
      </c>
      <c r="G153" s="96">
        <v>0.32400000000000001</v>
      </c>
      <c r="H153" s="96">
        <v>0.22900000000000001</v>
      </c>
      <c r="I153" s="96">
        <v>0.17399999999999999</v>
      </c>
      <c r="J153" s="96">
        <v>0.104</v>
      </c>
      <c r="K153" s="96">
        <v>0.04</v>
      </c>
      <c r="L153" s="96">
        <v>2.8000000000000001E-2</v>
      </c>
      <c r="M153" s="96">
        <v>1.9E-2</v>
      </c>
      <c r="N153" s="96" t="str">
        <f t="shared" si="42"/>
        <v>0.324,0.229,0.174,0.104,0.04,0.028,0.019</v>
      </c>
      <c r="O153" s="96" t="s">
        <v>59</v>
      </c>
      <c r="P153" s="96"/>
      <c r="Q153" s="94">
        <f t="shared" si="43"/>
        <v>124263</v>
      </c>
      <c r="R153" s="95">
        <f t="shared" si="53"/>
        <v>11</v>
      </c>
      <c r="S153" s="96">
        <f t="shared" si="44"/>
        <v>0.15000000000000002</v>
      </c>
      <c r="T153" s="95"/>
      <c r="U153" s="95"/>
      <c r="V153" s="95"/>
      <c r="W153" s="97"/>
      <c r="X153" s="97"/>
      <c r="Y153" s="96"/>
      <c r="Z153" s="97"/>
      <c r="AA153" s="96"/>
      <c r="AB153" s="102">
        <v>0.35</v>
      </c>
      <c r="AC153" s="102">
        <v>0.35</v>
      </c>
      <c r="AD153" s="102">
        <v>0.35</v>
      </c>
      <c r="AE153" s="93" t="s">
        <v>60</v>
      </c>
      <c r="AF153" s="93">
        <f t="shared" si="45"/>
        <v>213.98999999999998</v>
      </c>
      <c r="AG153" s="93">
        <f t="shared" si="46"/>
        <v>261.52</v>
      </c>
      <c r="AH153" s="95" t="str">
        <f t="shared" si="47"/>
        <v>213.99 261.52</v>
      </c>
      <c r="AI153" s="93">
        <v>10</v>
      </c>
      <c r="AJ153" s="98">
        <f t="shared" si="48"/>
        <v>69.150000000000006</v>
      </c>
      <c r="AK153" s="98">
        <f t="shared" si="49"/>
        <v>84.51</v>
      </c>
      <c r="AL153" s="95" t="str">
        <f t="shared" si="50"/>
        <v>69.15 84.51</v>
      </c>
      <c r="AM153" s="95">
        <v>130</v>
      </c>
      <c r="AN153" s="95">
        <f t="shared" si="51"/>
        <v>440</v>
      </c>
      <c r="AO153" s="102">
        <v>2354.8000000000002</v>
      </c>
      <c r="AP153" s="102">
        <v>260.10000000000002</v>
      </c>
      <c r="AQ153" s="102">
        <v>84.5</v>
      </c>
      <c r="AR153" s="93">
        <v>30</v>
      </c>
      <c r="AS153" s="103">
        <f t="shared" si="52"/>
        <v>0.80742798552307771</v>
      </c>
      <c r="AT153" s="104">
        <f t="shared" si="39"/>
        <v>1901.3314203097436</v>
      </c>
      <c r="AU153" s="98">
        <f t="shared" si="54"/>
        <v>195.99523700000003</v>
      </c>
      <c r="AV153" s="98">
        <f t="shared" si="55"/>
        <v>63.820300000000003</v>
      </c>
      <c r="AW153" s="400">
        <v>1901.72706002265</v>
      </c>
      <c r="AX153" s="400">
        <v>194.91152449999998</v>
      </c>
      <c r="AY153" s="400">
        <v>63.820300000000003</v>
      </c>
      <c r="AZ153" s="400"/>
      <c r="BA153" s="400"/>
      <c r="BB153" s="400"/>
      <c r="BC153" s="400"/>
      <c r="BD153" s="400"/>
      <c r="BE153" s="400"/>
      <c r="BF153" s="400"/>
      <c r="BG153" s="400"/>
      <c r="BH153" s="400"/>
      <c r="BI153" s="400"/>
      <c r="BJ153" s="400"/>
      <c r="BK153" s="403"/>
      <c r="BL153" s="400"/>
      <c r="BM153" s="400"/>
      <c r="BN153" s="400"/>
      <c r="BO153" s="400"/>
      <c r="BP153" s="400"/>
      <c r="BQ153" s="400"/>
      <c r="BR153" s="400"/>
      <c r="BS153" s="400"/>
      <c r="BT153" s="400"/>
      <c r="BU153" s="400"/>
    </row>
    <row r="154" spans="1:73" s="99" customFormat="1" ht="60" customHeight="1" x14ac:dyDescent="0.3">
      <c r="A154" s="93">
        <v>151</v>
      </c>
      <c r="B154" s="100">
        <v>124500</v>
      </c>
      <c r="C154" s="101" t="s">
        <v>12</v>
      </c>
      <c r="D154" s="101" t="s">
        <v>83</v>
      </c>
      <c r="E154" s="95">
        <v>40000</v>
      </c>
      <c r="F154" s="93">
        <v>0.56000000000000005</v>
      </c>
      <c r="G154" s="96">
        <v>0.48599999999999999</v>
      </c>
      <c r="H154" s="96">
        <v>0.372</v>
      </c>
      <c r="I154" s="96">
        <v>0.308</v>
      </c>
      <c r="J154" s="96">
        <v>0.217</v>
      </c>
      <c r="K154" s="96">
        <v>0.108</v>
      </c>
      <c r="L154" s="96">
        <v>7.6999999999999999E-2</v>
      </c>
      <c r="M154" s="96">
        <v>0.04</v>
      </c>
      <c r="N154" s="96" t="str">
        <f t="shared" si="42"/>
        <v>0.486,0.372,0.308,0.217,0.108,0.077,0.04</v>
      </c>
      <c r="O154" s="96" t="s">
        <v>59</v>
      </c>
      <c r="P154" s="96"/>
      <c r="Q154" s="94">
        <f t="shared" si="43"/>
        <v>124500</v>
      </c>
      <c r="R154" s="95">
        <f t="shared" si="53"/>
        <v>237</v>
      </c>
      <c r="S154" s="96">
        <f t="shared" si="44"/>
        <v>0.17799999999999999</v>
      </c>
      <c r="T154" s="95"/>
      <c r="U154" s="95"/>
      <c r="V154" s="95"/>
      <c r="W154" s="97"/>
      <c r="X154" s="97"/>
      <c r="Y154" s="96"/>
      <c r="Z154" s="97"/>
      <c r="AA154" s="96"/>
      <c r="AB154" s="102">
        <v>0.35</v>
      </c>
      <c r="AC154" s="102">
        <v>0.35</v>
      </c>
      <c r="AD154" s="102">
        <v>0.35</v>
      </c>
      <c r="AE154" s="93" t="s">
        <v>60</v>
      </c>
      <c r="AF154" s="93">
        <f t="shared" si="45"/>
        <v>213.98999999999998</v>
      </c>
      <c r="AG154" s="93">
        <f t="shared" si="46"/>
        <v>261.52</v>
      </c>
      <c r="AH154" s="95" t="str">
        <f t="shared" si="47"/>
        <v>213.99 261.52</v>
      </c>
      <c r="AI154" s="93">
        <v>10</v>
      </c>
      <c r="AJ154" s="98">
        <f t="shared" si="48"/>
        <v>69.150000000000006</v>
      </c>
      <c r="AK154" s="98">
        <f t="shared" si="49"/>
        <v>84.51</v>
      </c>
      <c r="AL154" s="95" t="str">
        <f t="shared" si="50"/>
        <v>69.15 84.51</v>
      </c>
      <c r="AM154" s="95">
        <v>130</v>
      </c>
      <c r="AN154" s="95">
        <f t="shared" si="51"/>
        <v>440</v>
      </c>
      <c r="AO154" s="102">
        <v>2396.8000000000002</v>
      </c>
      <c r="AP154" s="102">
        <v>258.7</v>
      </c>
      <c r="AQ154" s="102">
        <v>84.5</v>
      </c>
      <c r="AR154" s="93">
        <v>30</v>
      </c>
      <c r="AS154" s="103">
        <f t="shared" si="52"/>
        <v>0.80742798552307771</v>
      </c>
      <c r="AT154" s="104">
        <f t="shared" si="39"/>
        <v>1935.2433957017129</v>
      </c>
      <c r="AU154" s="98">
        <f t="shared" si="54"/>
        <v>194.87137299999998</v>
      </c>
      <c r="AV154" s="98">
        <f t="shared" si="55"/>
        <v>63.820300000000003</v>
      </c>
      <c r="AW154" s="400">
        <v>1901.72706002265</v>
      </c>
      <c r="AX154" s="400">
        <v>194.91152449999998</v>
      </c>
      <c r="AY154" s="400">
        <v>63.820300000000003</v>
      </c>
      <c r="AZ154" s="400"/>
      <c r="BA154" s="400"/>
      <c r="BB154" s="400"/>
      <c r="BC154" s="400"/>
      <c r="BD154" s="400"/>
      <c r="BE154" s="400"/>
      <c r="BF154" s="400"/>
      <c r="BG154" s="400"/>
      <c r="BH154" s="400"/>
      <c r="BI154" s="400"/>
      <c r="BJ154" s="400"/>
      <c r="BK154" s="403"/>
      <c r="BL154" s="400"/>
      <c r="BM154" s="400"/>
      <c r="BN154" s="400"/>
      <c r="BO154" s="400"/>
      <c r="BP154" s="400"/>
      <c r="BQ154" s="400"/>
      <c r="BR154" s="400"/>
      <c r="BS154" s="400"/>
      <c r="BT154" s="400"/>
      <c r="BU154" s="400"/>
    </row>
    <row r="155" spans="1:73" s="99" customFormat="1" ht="60" customHeight="1" x14ac:dyDescent="0.3">
      <c r="A155" s="93">
        <v>152</v>
      </c>
      <c r="B155" s="100">
        <v>124505</v>
      </c>
      <c r="C155" s="101" t="s">
        <v>12</v>
      </c>
      <c r="D155" s="101" t="s">
        <v>81</v>
      </c>
      <c r="E155" s="95">
        <v>40000</v>
      </c>
      <c r="F155" s="93">
        <v>0.56000000000000005</v>
      </c>
      <c r="G155" s="96">
        <v>0.50800000000000001</v>
      </c>
      <c r="H155" s="96">
        <v>0.39</v>
      </c>
      <c r="I155" s="96">
        <v>0.308</v>
      </c>
      <c r="J155" s="96">
        <v>0.20400000000000001</v>
      </c>
      <c r="K155" s="96">
        <v>9.7000000000000003E-2</v>
      </c>
      <c r="L155" s="96">
        <v>6.8000000000000005E-2</v>
      </c>
      <c r="M155" s="96">
        <v>4.2000000000000003E-2</v>
      </c>
      <c r="N155" s="96" t="str">
        <f t="shared" si="42"/>
        <v>0.508,0.39,0.308,0.204,0.097,0.068,0.042</v>
      </c>
      <c r="O155" s="96" t="s">
        <v>59</v>
      </c>
      <c r="P155" s="96"/>
      <c r="Q155" s="94">
        <f t="shared" si="43"/>
        <v>124505</v>
      </c>
      <c r="R155" s="95">
        <f t="shared" si="53"/>
        <v>5</v>
      </c>
      <c r="S155" s="96">
        <f t="shared" si="44"/>
        <v>0.2</v>
      </c>
      <c r="T155" s="95"/>
      <c r="U155" s="95"/>
      <c r="V155" s="95"/>
      <c r="W155" s="97"/>
      <c r="X155" s="97"/>
      <c r="Y155" s="96"/>
      <c r="Z155" s="97"/>
      <c r="AA155" s="96"/>
      <c r="AB155" s="102">
        <v>0.35</v>
      </c>
      <c r="AC155" s="102">
        <v>0.35</v>
      </c>
      <c r="AD155" s="102">
        <v>0.35</v>
      </c>
      <c r="AE155" s="93" t="s">
        <v>60</v>
      </c>
      <c r="AF155" s="93">
        <f t="shared" si="45"/>
        <v>213.98999999999998</v>
      </c>
      <c r="AG155" s="93">
        <f t="shared" si="46"/>
        <v>261.52</v>
      </c>
      <c r="AH155" s="95" t="str">
        <f t="shared" si="47"/>
        <v>213.99 261.52</v>
      </c>
      <c r="AI155" s="93">
        <v>10</v>
      </c>
      <c r="AJ155" s="98">
        <f t="shared" si="48"/>
        <v>69.150000000000006</v>
      </c>
      <c r="AK155" s="98">
        <f t="shared" si="49"/>
        <v>84.51</v>
      </c>
      <c r="AL155" s="95" t="str">
        <f t="shared" si="50"/>
        <v>69.15 84.51</v>
      </c>
      <c r="AM155" s="95">
        <v>130</v>
      </c>
      <c r="AN155" s="95">
        <f t="shared" si="51"/>
        <v>440</v>
      </c>
      <c r="AO155" s="102">
        <v>2377.4</v>
      </c>
      <c r="AP155" s="102">
        <v>261.2</v>
      </c>
      <c r="AQ155" s="102">
        <v>84.5</v>
      </c>
      <c r="AR155" s="93">
        <v>30</v>
      </c>
      <c r="AS155" s="103">
        <f t="shared" si="52"/>
        <v>0.80742798552307771</v>
      </c>
      <c r="AT155" s="104">
        <f t="shared" si="39"/>
        <v>1919.5792927825651</v>
      </c>
      <c r="AU155" s="98">
        <f t="shared" si="54"/>
        <v>196.87744799999999</v>
      </c>
      <c r="AV155" s="98">
        <f t="shared" si="55"/>
        <v>63.820300000000003</v>
      </c>
      <c r="AW155" s="400">
        <v>1901.72706002265</v>
      </c>
      <c r="AX155" s="400">
        <v>194.91152449999998</v>
      </c>
      <c r="AY155" s="400">
        <v>63.820300000000003</v>
      </c>
      <c r="AZ155" s="400"/>
      <c r="BA155" s="400"/>
      <c r="BB155" s="400"/>
      <c r="BC155" s="400"/>
      <c r="BD155" s="400"/>
      <c r="BE155" s="400"/>
      <c r="BF155" s="400"/>
      <c r="BG155" s="400"/>
      <c r="BH155" s="400"/>
      <c r="BI155" s="400"/>
      <c r="BJ155" s="400"/>
      <c r="BK155" s="403"/>
      <c r="BL155" s="400"/>
      <c r="BM155" s="400"/>
      <c r="BN155" s="400"/>
      <c r="BO155" s="400"/>
      <c r="BP155" s="400"/>
      <c r="BQ155" s="400"/>
      <c r="BR155" s="400"/>
      <c r="BS155" s="400"/>
      <c r="BT155" s="400"/>
      <c r="BU155" s="400"/>
    </row>
    <row r="156" spans="1:73" s="99" customFormat="1" ht="60" customHeight="1" x14ac:dyDescent="0.3">
      <c r="A156" s="93">
        <v>153</v>
      </c>
      <c r="B156" s="100">
        <v>124755</v>
      </c>
      <c r="C156" s="101" t="s">
        <v>12</v>
      </c>
      <c r="D156" s="101" t="s">
        <v>81</v>
      </c>
      <c r="E156" s="95">
        <v>40000</v>
      </c>
      <c r="F156" s="93">
        <v>0.56000000000000005</v>
      </c>
      <c r="G156" s="96">
        <v>0.42899999999999999</v>
      </c>
      <c r="H156" s="96">
        <v>0.32100000000000001</v>
      </c>
      <c r="I156" s="96">
        <v>0.25600000000000001</v>
      </c>
      <c r="J156" s="96">
        <v>0.16900000000000001</v>
      </c>
      <c r="K156" s="96">
        <v>8.1000000000000003E-2</v>
      </c>
      <c r="L156" s="96">
        <v>5.9000000000000004E-2</v>
      </c>
      <c r="M156" s="96">
        <v>3.6000000000000004E-2</v>
      </c>
      <c r="N156" s="96" t="str">
        <f t="shared" si="42"/>
        <v>0.429,0.321,0.256,0.169,0.081,0.059,0.036</v>
      </c>
      <c r="O156" s="96" t="s">
        <v>59</v>
      </c>
      <c r="P156" s="96"/>
      <c r="Q156" s="94">
        <f t="shared" si="43"/>
        <v>124755</v>
      </c>
      <c r="R156" s="95">
        <f t="shared" si="53"/>
        <v>250</v>
      </c>
      <c r="S156" s="96">
        <f t="shared" si="44"/>
        <v>0.17299999999999999</v>
      </c>
      <c r="T156" s="95"/>
      <c r="U156" s="95"/>
      <c r="V156" s="95"/>
      <c r="W156" s="97"/>
      <c r="X156" s="97"/>
      <c r="Y156" s="96"/>
      <c r="Z156" s="97"/>
      <c r="AA156" s="96"/>
      <c r="AB156" s="102">
        <v>0.35</v>
      </c>
      <c r="AC156" s="102">
        <v>0.35</v>
      </c>
      <c r="AD156" s="102">
        <v>0.35</v>
      </c>
      <c r="AE156" s="93" t="s">
        <v>60</v>
      </c>
      <c r="AF156" s="93">
        <f t="shared" si="45"/>
        <v>213.98999999999998</v>
      </c>
      <c r="AG156" s="93">
        <f t="shared" si="46"/>
        <v>261.52</v>
      </c>
      <c r="AH156" s="95" t="str">
        <f t="shared" si="47"/>
        <v>213.99 261.52</v>
      </c>
      <c r="AI156" s="93">
        <v>10</v>
      </c>
      <c r="AJ156" s="98">
        <f t="shared" si="48"/>
        <v>69.150000000000006</v>
      </c>
      <c r="AK156" s="98">
        <f t="shared" si="49"/>
        <v>84.51</v>
      </c>
      <c r="AL156" s="95" t="str">
        <f t="shared" si="50"/>
        <v>69.15 84.51</v>
      </c>
      <c r="AM156" s="95">
        <v>130</v>
      </c>
      <c r="AN156" s="95">
        <f t="shared" si="51"/>
        <v>440</v>
      </c>
      <c r="AO156" s="102">
        <v>2379</v>
      </c>
      <c r="AP156" s="102">
        <v>259.3</v>
      </c>
      <c r="AQ156" s="102">
        <v>84.5</v>
      </c>
      <c r="AR156" s="93">
        <v>30</v>
      </c>
      <c r="AS156" s="103">
        <f t="shared" si="52"/>
        <v>0.80742798552307771</v>
      </c>
      <c r="AT156" s="104">
        <f t="shared" si="39"/>
        <v>1920.8711775594018</v>
      </c>
      <c r="AU156" s="98">
        <f t="shared" si="54"/>
        <v>195.353173</v>
      </c>
      <c r="AV156" s="98">
        <f t="shared" si="55"/>
        <v>63.820300000000003</v>
      </c>
      <c r="AW156" s="400">
        <v>1901.72706002265</v>
      </c>
      <c r="AX156" s="400">
        <v>194.91152449999998</v>
      </c>
      <c r="AY156" s="400">
        <v>63.820300000000003</v>
      </c>
      <c r="AZ156" s="400"/>
      <c r="BA156" s="400"/>
      <c r="BB156" s="400"/>
      <c r="BC156" s="400"/>
      <c r="BD156" s="400"/>
      <c r="BE156" s="400"/>
      <c r="BF156" s="400"/>
      <c r="BG156" s="400"/>
      <c r="BH156" s="400"/>
      <c r="BI156" s="400"/>
      <c r="BJ156" s="400"/>
      <c r="BK156" s="403"/>
      <c r="BL156" s="400"/>
      <c r="BM156" s="400"/>
      <c r="BN156" s="400"/>
      <c r="BO156" s="400"/>
      <c r="BP156" s="400"/>
      <c r="BQ156" s="400"/>
      <c r="BR156" s="400"/>
      <c r="BS156" s="400"/>
      <c r="BT156" s="400"/>
      <c r="BU156" s="400"/>
    </row>
    <row r="157" spans="1:73" s="99" customFormat="1" ht="60" customHeight="1" x14ac:dyDescent="0.3">
      <c r="A157" s="93">
        <v>154</v>
      </c>
      <c r="B157" s="100">
        <v>124760</v>
      </c>
      <c r="C157" s="101" t="s">
        <v>12</v>
      </c>
      <c r="D157" s="101" t="s">
        <v>83</v>
      </c>
      <c r="E157" s="95">
        <v>40000</v>
      </c>
      <c r="F157" s="93">
        <v>0.56000000000000005</v>
      </c>
      <c r="G157" s="96">
        <v>0.44</v>
      </c>
      <c r="H157" s="96">
        <v>0.32900000000000001</v>
      </c>
      <c r="I157" s="96">
        <v>0.26300000000000001</v>
      </c>
      <c r="J157" s="96">
        <v>0.17100000000000001</v>
      </c>
      <c r="K157" s="96">
        <v>7.8E-2</v>
      </c>
      <c r="L157" s="96">
        <v>5.6000000000000001E-2</v>
      </c>
      <c r="M157" s="96">
        <v>3.5000000000000003E-2</v>
      </c>
      <c r="N157" s="96" t="str">
        <f t="shared" si="42"/>
        <v>0.44,0.329,0.263,0.171,0.078,0.056,0.035</v>
      </c>
      <c r="O157" s="96" t="s">
        <v>59</v>
      </c>
      <c r="P157" s="96"/>
      <c r="Q157" s="94">
        <f t="shared" si="43"/>
        <v>124760</v>
      </c>
      <c r="R157" s="95">
        <f t="shared" si="53"/>
        <v>5</v>
      </c>
      <c r="S157" s="96">
        <f t="shared" si="44"/>
        <v>0.17699999999999999</v>
      </c>
      <c r="T157" s="95"/>
      <c r="U157" s="95"/>
      <c r="V157" s="95"/>
      <c r="W157" s="97"/>
      <c r="X157" s="97"/>
      <c r="Y157" s="96"/>
      <c r="Z157" s="97"/>
      <c r="AA157" s="96"/>
      <c r="AB157" s="102">
        <v>0.35</v>
      </c>
      <c r="AC157" s="102">
        <v>0.35</v>
      </c>
      <c r="AD157" s="102">
        <v>0.35</v>
      </c>
      <c r="AE157" s="93" t="s">
        <v>60</v>
      </c>
      <c r="AF157" s="93">
        <f t="shared" si="45"/>
        <v>213.98999999999998</v>
      </c>
      <c r="AG157" s="93">
        <f t="shared" si="46"/>
        <v>261.52</v>
      </c>
      <c r="AH157" s="95" t="str">
        <f t="shared" si="47"/>
        <v>213.99 261.52</v>
      </c>
      <c r="AI157" s="93">
        <v>10</v>
      </c>
      <c r="AJ157" s="98">
        <f t="shared" si="48"/>
        <v>69.150000000000006</v>
      </c>
      <c r="AK157" s="98">
        <f t="shared" si="49"/>
        <v>84.51</v>
      </c>
      <c r="AL157" s="95" t="str">
        <f t="shared" si="50"/>
        <v>69.15 84.51</v>
      </c>
      <c r="AM157" s="95">
        <v>130</v>
      </c>
      <c r="AN157" s="95">
        <f t="shared" si="51"/>
        <v>440</v>
      </c>
      <c r="AO157" s="102">
        <v>2380.6</v>
      </c>
      <c r="AP157" s="102">
        <v>261.10000000000002</v>
      </c>
      <c r="AQ157" s="102">
        <v>84.5</v>
      </c>
      <c r="AR157" s="93">
        <v>30</v>
      </c>
      <c r="AS157" s="103">
        <f t="shared" si="52"/>
        <v>0.80742798552307771</v>
      </c>
      <c r="AT157" s="104">
        <f t="shared" si="39"/>
        <v>1922.1630623362387</v>
      </c>
      <c r="AU157" s="98">
        <f t="shared" si="54"/>
        <v>196.79727700000001</v>
      </c>
      <c r="AV157" s="98">
        <f t="shared" si="55"/>
        <v>63.820300000000003</v>
      </c>
      <c r="AW157" s="400">
        <v>1901.72706002265</v>
      </c>
      <c r="AX157" s="400">
        <v>194.91152449999998</v>
      </c>
      <c r="AY157" s="400">
        <v>63.820300000000003</v>
      </c>
      <c r="AZ157" s="400"/>
      <c r="BA157" s="400"/>
      <c r="BB157" s="400"/>
      <c r="BC157" s="400"/>
      <c r="BD157" s="400"/>
      <c r="BE157" s="400"/>
      <c r="BF157" s="400"/>
      <c r="BG157" s="400"/>
      <c r="BH157" s="400"/>
      <c r="BI157" s="400"/>
      <c r="BJ157" s="400"/>
      <c r="BK157" s="403"/>
      <c r="BL157" s="400"/>
      <c r="BM157" s="400"/>
      <c r="BN157" s="400"/>
      <c r="BO157" s="400"/>
      <c r="BP157" s="400"/>
      <c r="BQ157" s="400"/>
      <c r="BR157" s="400"/>
      <c r="BS157" s="400"/>
      <c r="BT157" s="400"/>
      <c r="BU157" s="400"/>
    </row>
    <row r="158" spans="1:73" s="99" customFormat="1" ht="60" customHeight="1" x14ac:dyDescent="0.3">
      <c r="A158" s="93">
        <v>155</v>
      </c>
      <c r="B158" s="100">
        <v>124917</v>
      </c>
      <c r="C158" s="101" t="s">
        <v>12</v>
      </c>
      <c r="D158" s="101" t="s">
        <v>81</v>
      </c>
      <c r="E158" s="95">
        <v>40000</v>
      </c>
      <c r="F158" s="93">
        <v>0.56000000000000005</v>
      </c>
      <c r="G158" s="96">
        <v>0.374</v>
      </c>
      <c r="H158" s="96">
        <v>0.27400000000000002</v>
      </c>
      <c r="I158" s="96">
        <v>0.21</v>
      </c>
      <c r="J158" s="96">
        <v>0.13400000000000001</v>
      </c>
      <c r="K158" s="96">
        <v>6.3E-2</v>
      </c>
      <c r="L158" s="96">
        <v>4.8000000000000001E-2</v>
      </c>
      <c r="M158" s="96">
        <v>3.5000000000000003E-2</v>
      </c>
      <c r="N158" s="96" t="str">
        <f t="shared" si="42"/>
        <v>0.374,0.274,0.21,0.134,0.063,0.048,0.035</v>
      </c>
      <c r="O158" s="96" t="s">
        <v>59</v>
      </c>
      <c r="P158" s="96"/>
      <c r="Q158" s="94">
        <f t="shared" si="43"/>
        <v>124917</v>
      </c>
      <c r="R158" s="95">
        <f t="shared" si="53"/>
        <v>157</v>
      </c>
      <c r="S158" s="96">
        <f t="shared" si="44"/>
        <v>0.16400000000000001</v>
      </c>
      <c r="T158" s="95"/>
      <c r="U158" s="95"/>
      <c r="V158" s="95"/>
      <c r="W158" s="97"/>
      <c r="X158" s="97"/>
      <c r="Y158" s="96"/>
      <c r="Z158" s="97"/>
      <c r="AA158" s="96"/>
      <c r="AB158" s="102">
        <v>0.35</v>
      </c>
      <c r="AC158" s="102">
        <v>0.35</v>
      </c>
      <c r="AD158" s="102">
        <v>0.35</v>
      </c>
      <c r="AE158" s="93" t="s">
        <v>60</v>
      </c>
      <c r="AF158" s="93">
        <f t="shared" si="45"/>
        <v>213.98999999999998</v>
      </c>
      <c r="AG158" s="93">
        <f t="shared" si="46"/>
        <v>261.52</v>
      </c>
      <c r="AH158" s="95" t="str">
        <f t="shared" si="47"/>
        <v>213.99 261.52</v>
      </c>
      <c r="AI158" s="93">
        <v>10</v>
      </c>
      <c r="AJ158" s="98">
        <f t="shared" si="48"/>
        <v>69.150000000000006</v>
      </c>
      <c r="AK158" s="98">
        <f t="shared" si="49"/>
        <v>84.51</v>
      </c>
      <c r="AL158" s="95" t="str">
        <f t="shared" si="50"/>
        <v>69.15 84.51</v>
      </c>
      <c r="AM158" s="95">
        <v>130</v>
      </c>
      <c r="AN158" s="95">
        <f t="shared" si="51"/>
        <v>440</v>
      </c>
      <c r="AO158" s="102">
        <v>2388.6999999999998</v>
      </c>
      <c r="AP158" s="102">
        <v>261.5</v>
      </c>
      <c r="AQ158" s="102">
        <v>84.5</v>
      </c>
      <c r="AR158" s="93">
        <v>30</v>
      </c>
      <c r="AS158" s="103">
        <f t="shared" si="52"/>
        <v>0.80742798552307771</v>
      </c>
      <c r="AT158" s="104">
        <f t="shared" si="39"/>
        <v>1928.7032290189757</v>
      </c>
      <c r="AU158" s="98">
        <f t="shared" si="54"/>
        <v>197.11792499999999</v>
      </c>
      <c r="AV158" s="98">
        <f t="shared" si="55"/>
        <v>63.820300000000003</v>
      </c>
      <c r="AW158" s="400">
        <v>1901.72706002265</v>
      </c>
      <c r="AX158" s="400">
        <v>194.91152449999998</v>
      </c>
      <c r="AY158" s="400">
        <v>63.820300000000003</v>
      </c>
      <c r="AZ158" s="400"/>
      <c r="BA158" s="400"/>
      <c r="BB158" s="400"/>
      <c r="BC158" s="400"/>
      <c r="BD158" s="400"/>
      <c r="BE158" s="400"/>
      <c r="BF158" s="400"/>
      <c r="BG158" s="400"/>
      <c r="BH158" s="400"/>
      <c r="BI158" s="400"/>
      <c r="BJ158" s="400"/>
      <c r="BK158" s="403"/>
      <c r="BL158" s="400"/>
      <c r="BM158" s="400"/>
      <c r="BN158" s="400"/>
      <c r="BO158" s="400"/>
      <c r="BP158" s="400"/>
      <c r="BQ158" s="400"/>
      <c r="BR158" s="400"/>
      <c r="BS158" s="400"/>
      <c r="BT158" s="400"/>
      <c r="BU158" s="400"/>
    </row>
    <row r="159" spans="1:73" s="99" customFormat="1" ht="60" customHeight="1" x14ac:dyDescent="0.3">
      <c r="A159" s="93">
        <v>156</v>
      </c>
      <c r="B159" s="100">
        <v>125001</v>
      </c>
      <c r="C159" s="101" t="s">
        <v>12</v>
      </c>
      <c r="D159" s="101" t="s">
        <v>83</v>
      </c>
      <c r="E159" s="95">
        <v>40000</v>
      </c>
      <c r="F159" s="93">
        <v>0.56000000000000005</v>
      </c>
      <c r="G159" s="96">
        <v>0.5</v>
      </c>
      <c r="H159" s="96">
        <v>0.377</v>
      </c>
      <c r="I159" s="96">
        <v>0.29099999999999998</v>
      </c>
      <c r="J159" s="96">
        <v>0.193</v>
      </c>
      <c r="K159" s="96">
        <v>8.6999999999999994E-2</v>
      </c>
      <c r="L159" s="96">
        <v>0.06</v>
      </c>
      <c r="M159" s="96">
        <v>0.04</v>
      </c>
      <c r="N159" s="96" t="str">
        <f t="shared" si="42"/>
        <v>0.5,0.377,0.291,0.193,0.087,0.06,0.04</v>
      </c>
      <c r="O159" s="96" t="s">
        <v>59</v>
      </c>
      <c r="P159" s="96"/>
      <c r="Q159" s="94">
        <f t="shared" si="43"/>
        <v>125001</v>
      </c>
      <c r="R159" s="95">
        <f t="shared" si="53"/>
        <v>84</v>
      </c>
      <c r="S159" s="96">
        <f t="shared" si="44"/>
        <v>0.20900000000000002</v>
      </c>
      <c r="T159" s="95"/>
      <c r="U159" s="95"/>
      <c r="V159" s="95"/>
      <c r="W159" s="97"/>
      <c r="X159" s="97"/>
      <c r="Y159" s="96"/>
      <c r="Z159" s="97"/>
      <c r="AA159" s="96"/>
      <c r="AB159" s="102">
        <v>0.35</v>
      </c>
      <c r="AC159" s="102">
        <v>0.35</v>
      </c>
      <c r="AD159" s="102">
        <v>0.35</v>
      </c>
      <c r="AE159" s="93" t="s">
        <v>60</v>
      </c>
      <c r="AF159" s="93">
        <f t="shared" si="45"/>
        <v>213.98999999999998</v>
      </c>
      <c r="AG159" s="93">
        <f t="shared" si="46"/>
        <v>261.52</v>
      </c>
      <c r="AH159" s="95" t="str">
        <f t="shared" si="47"/>
        <v>213.99 261.52</v>
      </c>
      <c r="AI159" s="93">
        <v>10</v>
      </c>
      <c r="AJ159" s="98">
        <f t="shared" si="48"/>
        <v>69.150000000000006</v>
      </c>
      <c r="AK159" s="98">
        <f t="shared" si="49"/>
        <v>84.51</v>
      </c>
      <c r="AL159" s="95" t="str">
        <f t="shared" si="50"/>
        <v>69.15 84.51</v>
      </c>
      <c r="AM159" s="95">
        <v>130</v>
      </c>
      <c r="AN159" s="95">
        <f t="shared" si="51"/>
        <v>440</v>
      </c>
      <c r="AO159" s="102">
        <v>2371</v>
      </c>
      <c r="AP159" s="102">
        <v>260.3</v>
      </c>
      <c r="AQ159" s="102">
        <v>84.5</v>
      </c>
      <c r="AR159" s="93">
        <v>30</v>
      </c>
      <c r="AS159" s="103">
        <f t="shared" si="52"/>
        <v>0.80742798552307771</v>
      </c>
      <c r="AT159" s="104">
        <f t="shared" si="39"/>
        <v>1914.4117536752171</v>
      </c>
      <c r="AU159" s="98">
        <f t="shared" si="54"/>
        <v>196.15569300000001</v>
      </c>
      <c r="AV159" s="98">
        <f t="shared" si="55"/>
        <v>63.820300000000003</v>
      </c>
      <c r="AW159" s="401">
        <v>1901.72706002265</v>
      </c>
      <c r="AX159" s="401">
        <v>194.91152449999998</v>
      </c>
      <c r="AY159" s="401">
        <v>63.820300000000003</v>
      </c>
      <c r="AZ159" s="401"/>
      <c r="BA159" s="401"/>
      <c r="BB159" s="401"/>
      <c r="BC159" s="401"/>
      <c r="BD159" s="401"/>
      <c r="BE159" s="401"/>
      <c r="BF159" s="401"/>
      <c r="BG159" s="401"/>
      <c r="BH159" s="401"/>
      <c r="BI159" s="401"/>
      <c r="BJ159" s="401"/>
      <c r="BK159" s="404"/>
      <c r="BL159" s="401"/>
      <c r="BM159" s="401"/>
      <c r="BN159" s="401"/>
      <c r="BO159" s="401"/>
      <c r="BP159" s="401"/>
      <c r="BQ159" s="401"/>
      <c r="BR159" s="401"/>
      <c r="BS159" s="401"/>
      <c r="BT159" s="401"/>
      <c r="BU159" s="401"/>
    </row>
    <row r="160" spans="1:73" s="99" customFormat="1" ht="60" customHeight="1" x14ac:dyDescent="0.3">
      <c r="A160" s="93"/>
      <c r="B160" s="100"/>
      <c r="C160" s="101"/>
      <c r="D160" s="101"/>
      <c r="E160" s="95"/>
      <c r="F160" s="93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4"/>
      <c r="R160" s="95"/>
      <c r="S160" s="96"/>
      <c r="T160" s="95"/>
      <c r="U160" s="95"/>
      <c r="V160" s="95"/>
      <c r="W160" s="97"/>
      <c r="X160" s="97"/>
      <c r="Y160" s="96"/>
      <c r="Z160" s="97"/>
      <c r="AA160" s="96"/>
      <c r="AB160" s="102"/>
      <c r="AC160" s="102"/>
      <c r="AD160" s="102"/>
      <c r="AE160" s="93"/>
      <c r="AF160" s="93"/>
      <c r="AG160" s="93"/>
      <c r="AH160" s="95"/>
      <c r="AI160" s="93"/>
      <c r="AJ160" s="98"/>
      <c r="AK160" s="98"/>
      <c r="AL160" s="95"/>
      <c r="AM160" s="95"/>
      <c r="AN160" s="95"/>
      <c r="AO160" s="102"/>
      <c r="AP160" s="102"/>
      <c r="AQ160" s="102"/>
      <c r="AR160" s="93"/>
      <c r="AS160" s="103"/>
      <c r="AT160" s="104"/>
      <c r="AU160" s="104"/>
      <c r="AV160" s="104"/>
      <c r="AW160" s="108"/>
      <c r="AX160" s="108"/>
      <c r="AY160" s="108"/>
      <c r="AZ160" s="108"/>
      <c r="BA160" s="106"/>
      <c r="BB160" s="108"/>
      <c r="BC160" s="108"/>
      <c r="BD160" s="108"/>
      <c r="BE160" s="108"/>
      <c r="BF160" s="108"/>
      <c r="BG160" s="108"/>
      <c r="BH160" s="108"/>
      <c r="BI160" s="108"/>
      <c r="BJ160" s="108"/>
      <c r="BK160" s="109"/>
      <c r="BL160" s="108"/>
      <c r="BM160" s="108"/>
      <c r="BN160" s="108"/>
      <c r="BO160" s="108"/>
      <c r="BP160" s="108"/>
      <c r="BQ160" s="108"/>
      <c r="BR160" s="108"/>
      <c r="BS160" s="108"/>
      <c r="BT160" s="108"/>
      <c r="BU160" s="108"/>
    </row>
    <row r="161" spans="1:73" s="99" customFormat="1" ht="60" customHeight="1" x14ac:dyDescent="0.3">
      <c r="A161" s="93">
        <v>158</v>
      </c>
      <c r="B161" s="100">
        <v>123500</v>
      </c>
      <c r="C161" s="101" t="s">
        <v>84</v>
      </c>
      <c r="D161" s="101" t="s">
        <v>83</v>
      </c>
      <c r="E161" s="95">
        <v>40000</v>
      </c>
      <c r="F161" s="93">
        <v>0.56000000000000005</v>
      </c>
      <c r="G161" s="96">
        <v>0.60399999999999998</v>
      </c>
      <c r="H161" s="96">
        <v>0.46800000000000003</v>
      </c>
      <c r="I161" s="96">
        <v>0.39800000000000002</v>
      </c>
      <c r="J161" s="96">
        <v>0.29099999999999998</v>
      </c>
      <c r="K161" s="96">
        <v>0.161</v>
      </c>
      <c r="L161" s="96">
        <v>0.123</v>
      </c>
      <c r="M161" s="96">
        <v>7.4999999999999997E-2</v>
      </c>
      <c r="N161" s="96" t="str">
        <f t="shared" si="42"/>
        <v>0.604,0.468,0.398,0.291,0.161,0.123,0.075</v>
      </c>
      <c r="O161" s="96" t="s">
        <v>59</v>
      </c>
      <c r="P161" s="96"/>
      <c r="Q161" s="94">
        <f t="shared" si="43"/>
        <v>123500</v>
      </c>
      <c r="R161" s="95">
        <f t="shared" si="53"/>
        <v>123500</v>
      </c>
      <c r="S161" s="96">
        <f t="shared" si="44"/>
        <v>0.20599999999999996</v>
      </c>
      <c r="T161" s="95"/>
      <c r="U161" s="95"/>
      <c r="V161" s="95"/>
      <c r="W161" s="97"/>
      <c r="X161" s="97"/>
      <c r="Y161" s="96"/>
      <c r="Z161" s="97"/>
      <c r="AA161" s="96"/>
      <c r="AB161" s="102">
        <v>0.35</v>
      </c>
      <c r="AC161" s="102">
        <v>0.35</v>
      </c>
      <c r="AD161" s="102">
        <v>0.35</v>
      </c>
      <c r="AE161" s="93" t="s">
        <v>60</v>
      </c>
      <c r="AF161" s="93">
        <f t="shared" si="45"/>
        <v>213.98999999999998</v>
      </c>
      <c r="AG161" s="93">
        <f t="shared" si="46"/>
        <v>261.52</v>
      </c>
      <c r="AH161" s="95" t="str">
        <f t="shared" si="47"/>
        <v>213.99 261.52</v>
      </c>
      <c r="AI161" s="93">
        <v>10</v>
      </c>
      <c r="AJ161" s="98">
        <f t="shared" si="48"/>
        <v>69.150000000000006</v>
      </c>
      <c r="AK161" s="98">
        <f t="shared" si="49"/>
        <v>84.51</v>
      </c>
      <c r="AL161" s="95" t="str">
        <f t="shared" si="50"/>
        <v>69.15 84.51</v>
      </c>
      <c r="AM161" s="95">
        <v>130</v>
      </c>
      <c r="AN161" s="95">
        <f t="shared" si="51"/>
        <v>440</v>
      </c>
      <c r="AO161" s="102">
        <v>872.6</v>
      </c>
      <c r="AP161" s="102">
        <v>214.1</v>
      </c>
      <c r="AQ161" s="102">
        <v>84.5</v>
      </c>
      <c r="AR161" s="93">
        <v>32</v>
      </c>
      <c r="AS161" s="103">
        <f t="shared" si="52"/>
        <v>0.87823521219626044</v>
      </c>
      <c r="AT161" s="104">
        <f t="shared" si="39"/>
        <v>766.34804616245685</v>
      </c>
      <c r="AU161" s="98">
        <f t="shared" ref="AU161:AU173" si="56">-0.0003*AP161^2+0.9584*AP161-32.989</f>
        <v>158.452797</v>
      </c>
      <c r="AV161" s="98">
        <f t="shared" ref="AV161:AV174" si="57">0.8554*AQ161-8.461</f>
        <v>63.820300000000003</v>
      </c>
      <c r="AW161" s="399">
        <v>1633.2540241213856</v>
      </c>
      <c r="AX161" s="399">
        <v>159.36536799999999</v>
      </c>
      <c r="AY161" s="399">
        <v>63.820300000000003</v>
      </c>
      <c r="AZ161" s="399">
        <v>3.2039999999999998E-4</v>
      </c>
      <c r="BA161" s="399">
        <f>AZ161*10^6</f>
        <v>320.39999999999998</v>
      </c>
      <c r="BB161" s="399">
        <f>(1/($BJ$161*10^6/(0.711*10^-4*(1/AW161)^0.854))^(1/3.89))*10^6</f>
        <v>246.15383137095995</v>
      </c>
      <c r="BC161" s="399" t="str">
        <f>IF(BA161&lt;BB161,"Safe","Unsafe")</f>
        <v>Unsafe</v>
      </c>
      <c r="BD161" s="399">
        <v>4.2499999999999998E-4</v>
      </c>
      <c r="BE161" s="399">
        <f>BD161*10^6</f>
        <v>425</v>
      </c>
      <c r="BF161" s="399">
        <f>(1/((($BJ$4*10^6/(1.41*10^-8)))^(1/4.5337)))*10^6</f>
        <v>477.89729000779016</v>
      </c>
      <c r="BG161" s="399" t="str">
        <f>IF(BE161&lt;BF161,"Safe","Unsafe")</f>
        <v>Safe</v>
      </c>
      <c r="BH161" s="399">
        <f>(0.711*10^-4*(1/AZ161)^3.89*(1/AW161)^0.854)/10^6</f>
        <v>5.0208570375993569</v>
      </c>
      <c r="BI161" s="399">
        <f>(1.41*10^-8*(1/BD161)^4.5337)/10^6</f>
        <v>27.232795228832465</v>
      </c>
      <c r="BJ161" s="399">
        <v>14</v>
      </c>
      <c r="BK161" s="402">
        <v>40</v>
      </c>
      <c r="BL161" s="399">
        <v>2.3680000000000001E-4</v>
      </c>
      <c r="BM161" s="399">
        <f>BL161*10^6</f>
        <v>236.8</v>
      </c>
      <c r="BN161" s="399">
        <f>BB161</f>
        <v>246.15383137095995</v>
      </c>
      <c r="BO161" s="399" t="str">
        <f>IF(BM161&lt;BN161,"Safe","Unsafe")</f>
        <v>Safe</v>
      </c>
      <c r="BP161" s="399">
        <v>3.2660000000000002E-4</v>
      </c>
      <c r="BQ161" s="399">
        <f>BP161*10^6</f>
        <v>326.60000000000002</v>
      </c>
      <c r="BR161" s="399">
        <f>BF161</f>
        <v>477.89729000779016</v>
      </c>
      <c r="BS161" s="399" t="str">
        <f>IF(BQ161&lt;BR161,"Safe","Unsafe")</f>
        <v>Safe</v>
      </c>
      <c r="BT161" s="399">
        <f>(0.711*10^-4*(1/BL161)^3.89*(1/AW161)^0.854)/10^6</f>
        <v>16.277095216512944</v>
      </c>
      <c r="BU161" s="399">
        <f>(1.41*10^-8*(1/BP161)^4.5337)/10^6</f>
        <v>89.871906679504391</v>
      </c>
    </row>
    <row r="162" spans="1:73" s="99" customFormat="1" ht="60" customHeight="1" x14ac:dyDescent="0.3">
      <c r="A162" s="93">
        <v>159</v>
      </c>
      <c r="B162" s="100">
        <v>123500</v>
      </c>
      <c r="C162" s="101" t="s">
        <v>84</v>
      </c>
      <c r="D162" s="101" t="s">
        <v>81</v>
      </c>
      <c r="E162" s="95">
        <v>40000</v>
      </c>
      <c r="F162" s="93">
        <v>0.56000000000000005</v>
      </c>
      <c r="G162" s="96">
        <v>0.68</v>
      </c>
      <c r="H162" s="96">
        <v>0.55400000000000005</v>
      </c>
      <c r="I162" s="96">
        <v>0.46700000000000003</v>
      </c>
      <c r="J162" s="96">
        <v>0.34499999999999997</v>
      </c>
      <c r="K162" s="96">
        <v>0.19800000000000001</v>
      </c>
      <c r="L162" s="96">
        <v>0.14899999999999999</v>
      </c>
      <c r="M162" s="96">
        <v>9.4E-2</v>
      </c>
      <c r="N162" s="96" t="str">
        <f t="shared" si="42"/>
        <v>0.68,0.554,0.467,0.345,0.198,0.149,0.094</v>
      </c>
      <c r="O162" s="96" t="s">
        <v>59</v>
      </c>
      <c r="P162" s="96"/>
      <c r="Q162" s="94">
        <f t="shared" si="43"/>
        <v>123500</v>
      </c>
      <c r="R162" s="95">
        <f t="shared" si="53"/>
        <v>0</v>
      </c>
      <c r="S162" s="96">
        <f t="shared" si="44"/>
        <v>0.21300000000000002</v>
      </c>
      <c r="T162" s="95"/>
      <c r="U162" s="95"/>
      <c r="V162" s="95"/>
      <c r="W162" s="97"/>
      <c r="X162" s="97"/>
      <c r="Y162" s="96"/>
      <c r="Z162" s="97"/>
      <c r="AA162" s="96"/>
      <c r="AB162" s="102">
        <v>0.35</v>
      </c>
      <c r="AC162" s="102">
        <v>0.35</v>
      </c>
      <c r="AD162" s="102">
        <v>0.35</v>
      </c>
      <c r="AE162" s="93" t="s">
        <v>60</v>
      </c>
      <c r="AF162" s="93">
        <f t="shared" si="45"/>
        <v>213.98999999999998</v>
      </c>
      <c r="AG162" s="93">
        <f t="shared" si="46"/>
        <v>261.52</v>
      </c>
      <c r="AH162" s="95" t="str">
        <f t="shared" si="47"/>
        <v>213.99 261.52</v>
      </c>
      <c r="AI162" s="93">
        <v>10</v>
      </c>
      <c r="AJ162" s="98">
        <f t="shared" si="48"/>
        <v>69.150000000000006</v>
      </c>
      <c r="AK162" s="98">
        <f t="shared" si="49"/>
        <v>84.51</v>
      </c>
      <c r="AL162" s="95" t="str">
        <f t="shared" si="50"/>
        <v>69.15 84.51</v>
      </c>
      <c r="AM162" s="95">
        <v>130</v>
      </c>
      <c r="AN162" s="95">
        <f t="shared" si="51"/>
        <v>440</v>
      </c>
      <c r="AO162" s="102">
        <v>754.8</v>
      </c>
      <c r="AP162" s="102">
        <v>214</v>
      </c>
      <c r="AQ162" s="102">
        <v>80.8</v>
      </c>
      <c r="AR162" s="93">
        <v>32</v>
      </c>
      <c r="AS162" s="103">
        <f t="shared" si="52"/>
        <v>0.87823521219626044</v>
      </c>
      <c r="AT162" s="104">
        <f t="shared" si="39"/>
        <v>662.89193816573732</v>
      </c>
      <c r="AU162" s="98">
        <f t="shared" si="56"/>
        <v>158.3698</v>
      </c>
      <c r="AV162" s="98">
        <f t="shared" si="57"/>
        <v>60.655320000000003</v>
      </c>
      <c r="AW162" s="400"/>
      <c r="AX162" s="400"/>
      <c r="AY162" s="400"/>
      <c r="AZ162" s="400"/>
      <c r="BA162" s="400"/>
      <c r="BB162" s="400"/>
      <c r="BC162" s="400"/>
      <c r="BD162" s="400"/>
      <c r="BE162" s="400"/>
      <c r="BF162" s="400"/>
      <c r="BG162" s="400"/>
      <c r="BH162" s="400"/>
      <c r="BI162" s="400"/>
      <c r="BJ162" s="400"/>
      <c r="BK162" s="403"/>
      <c r="BL162" s="400"/>
      <c r="BM162" s="400"/>
      <c r="BN162" s="400"/>
      <c r="BO162" s="400"/>
      <c r="BP162" s="400"/>
      <c r="BQ162" s="400"/>
      <c r="BR162" s="400"/>
      <c r="BS162" s="400"/>
      <c r="BT162" s="400"/>
      <c r="BU162" s="400"/>
    </row>
    <row r="163" spans="1:73" s="99" customFormat="1" ht="60" customHeight="1" x14ac:dyDescent="0.3">
      <c r="A163" s="93">
        <v>160</v>
      </c>
      <c r="B163" s="100">
        <v>123750</v>
      </c>
      <c r="C163" s="101" t="s">
        <v>84</v>
      </c>
      <c r="D163" s="101" t="s">
        <v>83</v>
      </c>
      <c r="E163" s="95">
        <v>40000</v>
      </c>
      <c r="F163" s="93">
        <v>0.56000000000000005</v>
      </c>
      <c r="G163" s="96">
        <v>0.44400000000000001</v>
      </c>
      <c r="H163" s="96">
        <v>0.35299999999999998</v>
      </c>
      <c r="I163" s="96">
        <v>0.29099999999999998</v>
      </c>
      <c r="J163" s="96">
        <v>0.20699999999999999</v>
      </c>
      <c r="K163" s="96">
        <v>0.104</v>
      </c>
      <c r="L163" s="96">
        <v>7.2999999999999995E-2</v>
      </c>
      <c r="M163" s="96">
        <v>4.4999999999999998E-2</v>
      </c>
      <c r="N163" s="96" t="str">
        <f t="shared" si="42"/>
        <v>0.444,0.353,0.291,0.207,0.104,0.073,0.045</v>
      </c>
      <c r="O163" s="96" t="s">
        <v>59</v>
      </c>
      <c r="P163" s="96"/>
      <c r="Q163" s="94">
        <f t="shared" si="43"/>
        <v>123750</v>
      </c>
      <c r="R163" s="95">
        <f t="shared" si="53"/>
        <v>250</v>
      </c>
      <c r="S163" s="96">
        <f t="shared" si="44"/>
        <v>0.15300000000000002</v>
      </c>
      <c r="T163" s="95"/>
      <c r="U163" s="95"/>
      <c r="V163" s="95"/>
      <c r="W163" s="97"/>
      <c r="X163" s="97"/>
      <c r="Y163" s="96"/>
      <c r="Z163" s="97"/>
      <c r="AA163" s="96"/>
      <c r="AB163" s="102">
        <v>0.35</v>
      </c>
      <c r="AC163" s="102">
        <v>0.35</v>
      </c>
      <c r="AD163" s="102">
        <v>0.35</v>
      </c>
      <c r="AE163" s="93" t="s">
        <v>60</v>
      </c>
      <c r="AF163" s="93">
        <f t="shared" si="45"/>
        <v>213.98999999999998</v>
      </c>
      <c r="AG163" s="93">
        <f t="shared" si="46"/>
        <v>261.52</v>
      </c>
      <c r="AH163" s="95" t="str">
        <f t="shared" si="47"/>
        <v>213.99 261.52</v>
      </c>
      <c r="AI163" s="93">
        <v>10</v>
      </c>
      <c r="AJ163" s="98">
        <f t="shared" si="48"/>
        <v>69.150000000000006</v>
      </c>
      <c r="AK163" s="98">
        <f t="shared" si="49"/>
        <v>84.51</v>
      </c>
      <c r="AL163" s="95" t="str">
        <f t="shared" si="50"/>
        <v>69.15 84.51</v>
      </c>
      <c r="AM163" s="95">
        <v>130</v>
      </c>
      <c r="AN163" s="95">
        <f t="shared" si="51"/>
        <v>440</v>
      </c>
      <c r="AO163" s="102">
        <v>2390.3000000000002</v>
      </c>
      <c r="AP163" s="102">
        <v>259.89999999999998</v>
      </c>
      <c r="AQ163" s="102">
        <v>84.5</v>
      </c>
      <c r="AR163" s="93">
        <v>32</v>
      </c>
      <c r="AS163" s="103">
        <f t="shared" si="52"/>
        <v>0.87823521219626044</v>
      </c>
      <c r="AT163" s="104">
        <f t="shared" si="39"/>
        <v>2099.2456277127217</v>
      </c>
      <c r="AU163" s="98">
        <f t="shared" si="56"/>
        <v>195.834757</v>
      </c>
      <c r="AV163" s="98">
        <f t="shared" si="57"/>
        <v>63.820300000000003</v>
      </c>
      <c r="AW163" s="400"/>
      <c r="AX163" s="400"/>
      <c r="AY163" s="400"/>
      <c r="AZ163" s="400"/>
      <c r="BA163" s="400"/>
      <c r="BB163" s="400"/>
      <c r="BC163" s="400"/>
      <c r="BD163" s="400"/>
      <c r="BE163" s="400"/>
      <c r="BF163" s="400"/>
      <c r="BG163" s="400"/>
      <c r="BH163" s="400"/>
      <c r="BI163" s="400"/>
      <c r="BJ163" s="400"/>
      <c r="BK163" s="403"/>
      <c r="BL163" s="400"/>
      <c r="BM163" s="400"/>
      <c r="BN163" s="400"/>
      <c r="BO163" s="400"/>
      <c r="BP163" s="400"/>
      <c r="BQ163" s="400"/>
      <c r="BR163" s="400"/>
      <c r="BS163" s="400"/>
      <c r="BT163" s="400"/>
      <c r="BU163" s="400"/>
    </row>
    <row r="164" spans="1:73" s="99" customFormat="1" ht="60" customHeight="1" x14ac:dyDescent="0.3">
      <c r="A164" s="93">
        <v>161</v>
      </c>
      <c r="B164" s="100">
        <v>123750</v>
      </c>
      <c r="C164" s="101" t="s">
        <v>84</v>
      </c>
      <c r="D164" s="101" t="s">
        <v>81</v>
      </c>
      <c r="E164" s="95">
        <v>40000</v>
      </c>
      <c r="F164" s="93">
        <v>0.56000000000000005</v>
      </c>
      <c r="G164" s="96">
        <v>0.505</v>
      </c>
      <c r="H164" s="96">
        <v>0.40200000000000002</v>
      </c>
      <c r="I164" s="96">
        <v>0.33300000000000002</v>
      </c>
      <c r="J164" s="96">
        <v>0.23200000000000001</v>
      </c>
      <c r="K164" s="96">
        <v>0.121</v>
      </c>
      <c r="L164" s="96">
        <v>9.8000000000000004E-2</v>
      </c>
      <c r="M164" s="96">
        <v>0.05</v>
      </c>
      <c r="N164" s="96" t="str">
        <f t="shared" si="42"/>
        <v>0.505,0.402,0.333,0.232,0.121,0.098,0.05</v>
      </c>
      <c r="O164" s="96" t="s">
        <v>59</v>
      </c>
      <c r="P164" s="96"/>
      <c r="Q164" s="94">
        <f t="shared" si="43"/>
        <v>123750</v>
      </c>
      <c r="R164" s="95">
        <f t="shared" si="53"/>
        <v>0</v>
      </c>
      <c r="S164" s="96">
        <f t="shared" si="44"/>
        <v>0.17199999999999999</v>
      </c>
      <c r="T164" s="95"/>
      <c r="U164" s="95"/>
      <c r="V164" s="95"/>
      <c r="W164" s="97"/>
      <c r="X164" s="97"/>
      <c r="Y164" s="96"/>
      <c r="Z164" s="97"/>
      <c r="AA164" s="96"/>
      <c r="AB164" s="102">
        <v>0.35</v>
      </c>
      <c r="AC164" s="102">
        <v>0.35</v>
      </c>
      <c r="AD164" s="102">
        <v>0.35</v>
      </c>
      <c r="AE164" s="93" t="s">
        <v>60</v>
      </c>
      <c r="AF164" s="93">
        <f t="shared" si="45"/>
        <v>213.98999999999998</v>
      </c>
      <c r="AG164" s="93">
        <f t="shared" si="46"/>
        <v>261.52</v>
      </c>
      <c r="AH164" s="95" t="str">
        <f t="shared" si="47"/>
        <v>213.99 261.52</v>
      </c>
      <c r="AI164" s="93">
        <v>10</v>
      </c>
      <c r="AJ164" s="98">
        <f t="shared" si="48"/>
        <v>69.150000000000006</v>
      </c>
      <c r="AK164" s="98">
        <f t="shared" si="49"/>
        <v>84.51</v>
      </c>
      <c r="AL164" s="95" t="str">
        <f t="shared" si="50"/>
        <v>69.15 84.51</v>
      </c>
      <c r="AM164" s="95">
        <v>130</v>
      </c>
      <c r="AN164" s="95">
        <f t="shared" si="51"/>
        <v>440</v>
      </c>
      <c r="AO164" s="102">
        <v>2366.1</v>
      </c>
      <c r="AP164" s="102">
        <v>261</v>
      </c>
      <c r="AQ164" s="102">
        <v>84.5</v>
      </c>
      <c r="AR164" s="93">
        <v>32</v>
      </c>
      <c r="AS164" s="103">
        <f t="shared" si="52"/>
        <v>0.87823521219626044</v>
      </c>
      <c r="AT164" s="104">
        <f t="shared" si="39"/>
        <v>2077.9923355775718</v>
      </c>
      <c r="AU164" s="98">
        <f t="shared" si="56"/>
        <v>196.71710000000002</v>
      </c>
      <c r="AV164" s="98">
        <f t="shared" si="57"/>
        <v>63.820300000000003</v>
      </c>
      <c r="AW164" s="400"/>
      <c r="AX164" s="400"/>
      <c r="AY164" s="400"/>
      <c r="AZ164" s="400"/>
      <c r="BA164" s="400"/>
      <c r="BB164" s="400"/>
      <c r="BC164" s="400"/>
      <c r="BD164" s="400"/>
      <c r="BE164" s="400"/>
      <c r="BF164" s="400"/>
      <c r="BG164" s="400"/>
      <c r="BH164" s="400"/>
      <c r="BI164" s="400"/>
      <c r="BJ164" s="400"/>
      <c r="BK164" s="403"/>
      <c r="BL164" s="400"/>
      <c r="BM164" s="400"/>
      <c r="BN164" s="400"/>
      <c r="BO164" s="400"/>
      <c r="BP164" s="400"/>
      <c r="BQ164" s="400"/>
      <c r="BR164" s="400"/>
      <c r="BS164" s="400"/>
      <c r="BT164" s="400"/>
      <c r="BU164" s="400"/>
    </row>
    <row r="165" spans="1:73" s="99" customFormat="1" ht="60" customHeight="1" x14ac:dyDescent="0.3">
      <c r="A165" s="93">
        <v>162</v>
      </c>
      <c r="B165" s="100">
        <v>124009</v>
      </c>
      <c r="C165" s="101" t="s">
        <v>84</v>
      </c>
      <c r="D165" s="101" t="s">
        <v>83</v>
      </c>
      <c r="E165" s="95">
        <v>40000</v>
      </c>
      <c r="F165" s="93">
        <v>0.56000000000000005</v>
      </c>
      <c r="G165" s="96">
        <v>0.42599999999999999</v>
      </c>
      <c r="H165" s="96">
        <v>0.32200000000000001</v>
      </c>
      <c r="I165" s="96">
        <v>0.26</v>
      </c>
      <c r="J165" s="96">
        <v>0.17100000000000001</v>
      </c>
      <c r="K165" s="96">
        <v>0.08</v>
      </c>
      <c r="L165" s="96">
        <v>5.9000000000000004E-2</v>
      </c>
      <c r="M165" s="96">
        <v>4.1000000000000002E-2</v>
      </c>
      <c r="N165" s="96" t="str">
        <f t="shared" si="42"/>
        <v>0.426,0.322,0.26,0.171,0.08,0.059,0.041</v>
      </c>
      <c r="O165" s="96" t="s">
        <v>59</v>
      </c>
      <c r="P165" s="96"/>
      <c r="Q165" s="94">
        <f t="shared" si="43"/>
        <v>124009</v>
      </c>
      <c r="R165" s="95">
        <f t="shared" si="53"/>
        <v>259</v>
      </c>
      <c r="S165" s="96">
        <f t="shared" si="44"/>
        <v>0.16599999999999998</v>
      </c>
      <c r="T165" s="95"/>
      <c r="U165" s="95"/>
      <c r="V165" s="95"/>
      <c r="W165" s="97"/>
      <c r="X165" s="97"/>
      <c r="Y165" s="96"/>
      <c r="Z165" s="97"/>
      <c r="AA165" s="96"/>
      <c r="AB165" s="102">
        <v>0.35</v>
      </c>
      <c r="AC165" s="102">
        <v>0.35</v>
      </c>
      <c r="AD165" s="102">
        <v>0.35</v>
      </c>
      <c r="AE165" s="93" t="s">
        <v>60</v>
      </c>
      <c r="AF165" s="93">
        <f t="shared" si="45"/>
        <v>213.98999999999998</v>
      </c>
      <c r="AG165" s="93">
        <f t="shared" si="46"/>
        <v>261.52</v>
      </c>
      <c r="AH165" s="95" t="str">
        <f t="shared" si="47"/>
        <v>213.99 261.52</v>
      </c>
      <c r="AI165" s="93">
        <v>10</v>
      </c>
      <c r="AJ165" s="98">
        <f t="shared" si="48"/>
        <v>69.150000000000006</v>
      </c>
      <c r="AK165" s="98">
        <f t="shared" si="49"/>
        <v>84.51</v>
      </c>
      <c r="AL165" s="95" t="str">
        <f t="shared" si="50"/>
        <v>69.15 84.51</v>
      </c>
      <c r="AM165" s="95">
        <v>130</v>
      </c>
      <c r="AN165" s="95">
        <f t="shared" si="51"/>
        <v>440</v>
      </c>
      <c r="AO165" s="102">
        <v>2388.6999999999998</v>
      </c>
      <c r="AP165" s="102">
        <v>259.7</v>
      </c>
      <c r="AQ165" s="102">
        <v>84.5</v>
      </c>
      <c r="AR165" s="93">
        <v>32</v>
      </c>
      <c r="AS165" s="103">
        <f t="shared" si="52"/>
        <v>0.87823521219626044</v>
      </c>
      <c r="AT165" s="104">
        <f t="shared" si="39"/>
        <v>2097.8404513732071</v>
      </c>
      <c r="AU165" s="98">
        <f t="shared" si="56"/>
        <v>195.67425299999999</v>
      </c>
      <c r="AV165" s="98">
        <f t="shared" si="57"/>
        <v>63.820300000000003</v>
      </c>
      <c r="AW165" s="400"/>
      <c r="AX165" s="400"/>
      <c r="AY165" s="400"/>
      <c r="AZ165" s="400"/>
      <c r="BA165" s="400"/>
      <c r="BB165" s="400"/>
      <c r="BC165" s="400"/>
      <c r="BD165" s="400"/>
      <c r="BE165" s="400"/>
      <c r="BF165" s="400"/>
      <c r="BG165" s="400"/>
      <c r="BH165" s="400"/>
      <c r="BI165" s="400"/>
      <c r="BJ165" s="400"/>
      <c r="BK165" s="403"/>
      <c r="BL165" s="400"/>
      <c r="BM165" s="400"/>
      <c r="BN165" s="400"/>
      <c r="BO165" s="400"/>
      <c r="BP165" s="400"/>
      <c r="BQ165" s="400"/>
      <c r="BR165" s="400"/>
      <c r="BS165" s="400"/>
      <c r="BT165" s="400"/>
      <c r="BU165" s="400"/>
    </row>
    <row r="166" spans="1:73" s="99" customFormat="1" ht="60" customHeight="1" x14ac:dyDescent="0.3">
      <c r="A166" s="93">
        <v>163</v>
      </c>
      <c r="B166" s="100">
        <v>124009</v>
      </c>
      <c r="C166" s="101" t="s">
        <v>84</v>
      </c>
      <c r="D166" s="101" t="s">
        <v>81</v>
      </c>
      <c r="E166" s="95">
        <v>40000</v>
      </c>
      <c r="F166" s="93">
        <v>0.56000000000000005</v>
      </c>
      <c r="G166" s="96">
        <v>0.35399999999999998</v>
      </c>
      <c r="H166" s="96">
        <v>0.25</v>
      </c>
      <c r="I166" s="96">
        <v>0.187</v>
      </c>
      <c r="J166" s="96">
        <v>0.115</v>
      </c>
      <c r="K166" s="96">
        <v>5.3999999999999999E-2</v>
      </c>
      <c r="L166" s="96">
        <v>4.2000000000000003E-2</v>
      </c>
      <c r="M166" s="96">
        <v>3.2000000000000001E-2</v>
      </c>
      <c r="N166" s="96" t="str">
        <f t="shared" si="42"/>
        <v>0.354,0.25,0.187,0.115,0.054,0.042,0.032</v>
      </c>
      <c r="O166" s="96" t="s">
        <v>59</v>
      </c>
      <c r="P166" s="96"/>
      <c r="Q166" s="94">
        <f t="shared" si="43"/>
        <v>124009</v>
      </c>
      <c r="R166" s="95">
        <f t="shared" si="53"/>
        <v>0</v>
      </c>
      <c r="S166" s="96">
        <f t="shared" si="44"/>
        <v>0.16699999999999998</v>
      </c>
      <c r="T166" s="95"/>
      <c r="U166" s="95"/>
      <c r="V166" s="95"/>
      <c r="W166" s="97"/>
      <c r="X166" s="97"/>
      <c r="Y166" s="96"/>
      <c r="Z166" s="97"/>
      <c r="AA166" s="96"/>
      <c r="AB166" s="102">
        <v>0.35</v>
      </c>
      <c r="AC166" s="102">
        <v>0.35</v>
      </c>
      <c r="AD166" s="102">
        <v>0.35</v>
      </c>
      <c r="AE166" s="93" t="s">
        <v>60</v>
      </c>
      <c r="AF166" s="93">
        <f t="shared" si="45"/>
        <v>213.98999999999998</v>
      </c>
      <c r="AG166" s="93">
        <f t="shared" si="46"/>
        <v>261.52</v>
      </c>
      <c r="AH166" s="95" t="str">
        <f t="shared" si="47"/>
        <v>213.99 261.52</v>
      </c>
      <c r="AI166" s="93">
        <v>10</v>
      </c>
      <c r="AJ166" s="98">
        <f t="shared" si="48"/>
        <v>69.150000000000006</v>
      </c>
      <c r="AK166" s="98">
        <f t="shared" si="49"/>
        <v>84.51</v>
      </c>
      <c r="AL166" s="95" t="str">
        <f t="shared" si="50"/>
        <v>69.15 84.51</v>
      </c>
      <c r="AM166" s="95">
        <v>130</v>
      </c>
      <c r="AN166" s="95">
        <f t="shared" si="51"/>
        <v>440</v>
      </c>
      <c r="AO166" s="102">
        <v>2374.1999999999998</v>
      </c>
      <c r="AP166" s="102">
        <v>259.5</v>
      </c>
      <c r="AQ166" s="102">
        <v>84.5</v>
      </c>
      <c r="AR166" s="93">
        <v>32</v>
      </c>
      <c r="AS166" s="103">
        <f t="shared" si="52"/>
        <v>0.87823521219626044</v>
      </c>
      <c r="AT166" s="104">
        <f t="shared" si="39"/>
        <v>2085.1060407963614</v>
      </c>
      <c r="AU166" s="98">
        <f t="shared" si="56"/>
        <v>195.51372499999999</v>
      </c>
      <c r="AV166" s="98">
        <f t="shared" si="57"/>
        <v>63.820300000000003</v>
      </c>
      <c r="AW166" s="400"/>
      <c r="AX166" s="400"/>
      <c r="AY166" s="400"/>
      <c r="AZ166" s="400"/>
      <c r="BA166" s="400"/>
      <c r="BB166" s="400"/>
      <c r="BC166" s="400"/>
      <c r="BD166" s="400"/>
      <c r="BE166" s="400"/>
      <c r="BF166" s="400"/>
      <c r="BG166" s="400"/>
      <c r="BH166" s="400"/>
      <c r="BI166" s="400"/>
      <c r="BJ166" s="400"/>
      <c r="BK166" s="403"/>
      <c r="BL166" s="400"/>
      <c r="BM166" s="400"/>
      <c r="BN166" s="400"/>
      <c r="BO166" s="400"/>
      <c r="BP166" s="400"/>
      <c r="BQ166" s="400"/>
      <c r="BR166" s="400"/>
      <c r="BS166" s="400"/>
      <c r="BT166" s="400"/>
      <c r="BU166" s="400"/>
    </row>
    <row r="167" spans="1:73" s="99" customFormat="1" ht="60" customHeight="1" x14ac:dyDescent="0.3">
      <c r="A167" s="93">
        <v>164</v>
      </c>
      <c r="B167" s="100">
        <v>124263</v>
      </c>
      <c r="C167" s="101" t="s">
        <v>84</v>
      </c>
      <c r="D167" s="101" t="s">
        <v>83</v>
      </c>
      <c r="E167" s="95">
        <v>40000</v>
      </c>
      <c r="F167" s="93">
        <v>0.56000000000000005</v>
      </c>
      <c r="G167" s="96">
        <v>0.49</v>
      </c>
      <c r="H167" s="96">
        <v>0.39600000000000002</v>
      </c>
      <c r="I167" s="96">
        <v>0.34200000000000003</v>
      </c>
      <c r="J167" s="96">
        <v>0.25800000000000001</v>
      </c>
      <c r="K167" s="96">
        <v>0.16</v>
      </c>
      <c r="L167" s="96">
        <v>0.124</v>
      </c>
      <c r="M167" s="96">
        <v>8.5000000000000006E-2</v>
      </c>
      <c r="N167" s="96" t="str">
        <f t="shared" si="42"/>
        <v>0.49,0.396,0.342,0.258,0.16,0.124,0.085</v>
      </c>
      <c r="O167" s="96" t="s">
        <v>59</v>
      </c>
      <c r="P167" s="96"/>
      <c r="Q167" s="94">
        <f t="shared" si="43"/>
        <v>124263</v>
      </c>
      <c r="R167" s="95">
        <f t="shared" si="53"/>
        <v>254</v>
      </c>
      <c r="S167" s="96">
        <f t="shared" si="44"/>
        <v>0.14799999999999996</v>
      </c>
      <c r="T167" s="95"/>
      <c r="U167" s="95"/>
      <c r="V167" s="95"/>
      <c r="W167" s="97"/>
      <c r="X167" s="97"/>
      <c r="Y167" s="96"/>
      <c r="Z167" s="97"/>
      <c r="AA167" s="96"/>
      <c r="AB167" s="102">
        <v>0.35</v>
      </c>
      <c r="AC167" s="102">
        <v>0.35</v>
      </c>
      <c r="AD167" s="102">
        <v>0.35</v>
      </c>
      <c r="AE167" s="93" t="s">
        <v>60</v>
      </c>
      <c r="AF167" s="93">
        <f t="shared" si="45"/>
        <v>213.98999999999998</v>
      </c>
      <c r="AG167" s="93">
        <f t="shared" si="46"/>
        <v>261.52</v>
      </c>
      <c r="AH167" s="95" t="str">
        <f t="shared" si="47"/>
        <v>213.99 261.52</v>
      </c>
      <c r="AI167" s="93">
        <v>10</v>
      </c>
      <c r="AJ167" s="98">
        <f t="shared" si="48"/>
        <v>69.150000000000006</v>
      </c>
      <c r="AK167" s="98">
        <f t="shared" si="49"/>
        <v>84.51</v>
      </c>
      <c r="AL167" s="95" t="str">
        <f t="shared" si="50"/>
        <v>69.15 84.51</v>
      </c>
      <c r="AM167" s="95">
        <v>130</v>
      </c>
      <c r="AN167" s="95">
        <f t="shared" si="51"/>
        <v>440</v>
      </c>
      <c r="AO167" s="102">
        <v>1859.7</v>
      </c>
      <c r="AP167" s="102">
        <v>215.2</v>
      </c>
      <c r="AQ167" s="102">
        <v>84.5</v>
      </c>
      <c r="AR167" s="93">
        <v>32</v>
      </c>
      <c r="AS167" s="103">
        <f t="shared" si="52"/>
        <v>0.87823521219626044</v>
      </c>
      <c r="AT167" s="104">
        <f t="shared" si="39"/>
        <v>1633.2540241213856</v>
      </c>
      <c r="AU167" s="98">
        <f t="shared" si="56"/>
        <v>159.36536799999999</v>
      </c>
      <c r="AV167" s="98">
        <f t="shared" si="57"/>
        <v>63.820300000000003</v>
      </c>
      <c r="AW167" s="400"/>
      <c r="AX167" s="400"/>
      <c r="AY167" s="400"/>
      <c r="AZ167" s="400"/>
      <c r="BA167" s="400"/>
      <c r="BB167" s="400"/>
      <c r="BC167" s="400"/>
      <c r="BD167" s="400"/>
      <c r="BE167" s="400"/>
      <c r="BF167" s="400"/>
      <c r="BG167" s="400"/>
      <c r="BH167" s="400"/>
      <c r="BI167" s="400"/>
      <c r="BJ167" s="400"/>
      <c r="BK167" s="403"/>
      <c r="BL167" s="400"/>
      <c r="BM167" s="400"/>
      <c r="BN167" s="400"/>
      <c r="BO167" s="400"/>
      <c r="BP167" s="400"/>
      <c r="BQ167" s="400"/>
      <c r="BR167" s="400"/>
      <c r="BS167" s="400"/>
      <c r="BT167" s="400"/>
      <c r="BU167" s="400"/>
    </row>
    <row r="168" spans="1:73" s="99" customFormat="1" ht="60" customHeight="1" x14ac:dyDescent="0.3">
      <c r="A168" s="93">
        <v>165</v>
      </c>
      <c r="B168" s="100">
        <v>124263</v>
      </c>
      <c r="C168" s="101" t="s">
        <v>84</v>
      </c>
      <c r="D168" s="101" t="s">
        <v>81</v>
      </c>
      <c r="E168" s="95">
        <v>40000</v>
      </c>
      <c r="F168" s="93">
        <v>0.56000000000000005</v>
      </c>
      <c r="G168" s="96">
        <v>0.42399999999999999</v>
      </c>
      <c r="H168" s="96">
        <v>0.34200000000000003</v>
      </c>
      <c r="I168" s="96">
        <v>0.28599999999999998</v>
      </c>
      <c r="J168" s="96">
        <v>0.20200000000000001</v>
      </c>
      <c r="K168" s="96">
        <v>0.112</v>
      </c>
      <c r="L168" s="96">
        <v>8.6000000000000007E-2</v>
      </c>
      <c r="M168" s="96">
        <v>0.06</v>
      </c>
      <c r="N168" s="96" t="str">
        <f t="shared" si="42"/>
        <v>0.424,0.342,0.286,0.202,0.112,0.086,0.06</v>
      </c>
      <c r="O168" s="96" t="s">
        <v>59</v>
      </c>
      <c r="P168" s="96"/>
      <c r="Q168" s="94">
        <f t="shared" si="43"/>
        <v>124263</v>
      </c>
      <c r="R168" s="95">
        <f t="shared" si="53"/>
        <v>0</v>
      </c>
      <c r="S168" s="96">
        <f t="shared" si="44"/>
        <v>0.13800000000000001</v>
      </c>
      <c r="T168" s="95"/>
      <c r="U168" s="95"/>
      <c r="V168" s="95"/>
      <c r="W168" s="97"/>
      <c r="X168" s="97"/>
      <c r="Y168" s="96"/>
      <c r="Z168" s="97"/>
      <c r="AA168" s="96"/>
      <c r="AB168" s="102">
        <v>0.35</v>
      </c>
      <c r="AC168" s="102">
        <v>0.35</v>
      </c>
      <c r="AD168" s="102">
        <v>0.35</v>
      </c>
      <c r="AE168" s="93" t="s">
        <v>60</v>
      </c>
      <c r="AF168" s="93">
        <f t="shared" si="45"/>
        <v>213.98999999999998</v>
      </c>
      <c r="AG168" s="93">
        <f t="shared" si="46"/>
        <v>261.52</v>
      </c>
      <c r="AH168" s="95" t="str">
        <f t="shared" si="47"/>
        <v>213.99 261.52</v>
      </c>
      <c r="AI168" s="93">
        <v>10</v>
      </c>
      <c r="AJ168" s="98">
        <f t="shared" si="48"/>
        <v>69.150000000000006</v>
      </c>
      <c r="AK168" s="98">
        <f t="shared" si="49"/>
        <v>84.51</v>
      </c>
      <c r="AL168" s="95" t="str">
        <f t="shared" si="50"/>
        <v>69.15 84.51</v>
      </c>
      <c r="AM168" s="95">
        <v>130</v>
      </c>
      <c r="AN168" s="95">
        <f t="shared" si="51"/>
        <v>440</v>
      </c>
      <c r="AO168" s="102">
        <v>1859.7</v>
      </c>
      <c r="AP168" s="102">
        <v>215.2</v>
      </c>
      <c r="AQ168" s="102">
        <v>84.5</v>
      </c>
      <c r="AR168" s="93">
        <v>32</v>
      </c>
      <c r="AS168" s="103">
        <f t="shared" si="52"/>
        <v>0.87823521219626044</v>
      </c>
      <c r="AT168" s="104">
        <f t="shared" si="39"/>
        <v>1633.2540241213856</v>
      </c>
      <c r="AU168" s="98">
        <f t="shared" si="56"/>
        <v>159.36536799999999</v>
      </c>
      <c r="AV168" s="98">
        <f t="shared" si="57"/>
        <v>63.820300000000003</v>
      </c>
      <c r="AW168" s="400"/>
      <c r="AX168" s="400"/>
      <c r="AY168" s="400"/>
      <c r="AZ168" s="400"/>
      <c r="BA168" s="400"/>
      <c r="BB168" s="400"/>
      <c r="BC168" s="400"/>
      <c r="BD168" s="400"/>
      <c r="BE168" s="400"/>
      <c r="BF168" s="400"/>
      <c r="BG168" s="400"/>
      <c r="BH168" s="400"/>
      <c r="BI168" s="400"/>
      <c r="BJ168" s="400"/>
      <c r="BK168" s="403"/>
      <c r="BL168" s="400"/>
      <c r="BM168" s="400"/>
      <c r="BN168" s="400"/>
      <c r="BO168" s="400"/>
      <c r="BP168" s="400"/>
      <c r="BQ168" s="400"/>
      <c r="BR168" s="400"/>
      <c r="BS168" s="400"/>
      <c r="BT168" s="400"/>
      <c r="BU168" s="400"/>
    </row>
    <row r="169" spans="1:73" s="99" customFormat="1" ht="60" customHeight="1" x14ac:dyDescent="0.3">
      <c r="A169" s="93">
        <v>166</v>
      </c>
      <c r="B169" s="100">
        <v>124505</v>
      </c>
      <c r="C169" s="101" t="s">
        <v>84</v>
      </c>
      <c r="D169" s="101" t="s">
        <v>83</v>
      </c>
      <c r="E169" s="95">
        <v>40000</v>
      </c>
      <c r="F169" s="93">
        <v>0.56000000000000005</v>
      </c>
      <c r="G169" s="96">
        <v>0.62</v>
      </c>
      <c r="H169" s="96">
        <v>0.48199999999999998</v>
      </c>
      <c r="I169" s="96">
        <v>0.38</v>
      </c>
      <c r="J169" s="96">
        <v>0.254</v>
      </c>
      <c r="K169" s="96">
        <v>0.123</v>
      </c>
      <c r="L169" s="96">
        <v>8.6000000000000007E-2</v>
      </c>
      <c r="M169" s="96">
        <v>4.7E-2</v>
      </c>
      <c r="N169" s="96" t="str">
        <f t="shared" si="42"/>
        <v>0.62,0.482,0.38,0.254,0.123,0.086,0.047</v>
      </c>
      <c r="O169" s="96" t="s">
        <v>59</v>
      </c>
      <c r="P169" s="96"/>
      <c r="Q169" s="94">
        <f t="shared" si="43"/>
        <v>124505</v>
      </c>
      <c r="R169" s="95">
        <f t="shared" si="53"/>
        <v>242</v>
      </c>
      <c r="S169" s="96">
        <f t="shared" si="44"/>
        <v>0.24</v>
      </c>
      <c r="T169" s="95"/>
      <c r="U169" s="95"/>
      <c r="V169" s="95"/>
      <c r="W169" s="97"/>
      <c r="X169" s="97"/>
      <c r="Y169" s="96"/>
      <c r="Z169" s="97"/>
      <c r="AA169" s="96"/>
      <c r="AB169" s="102">
        <v>0.35</v>
      </c>
      <c r="AC169" s="102">
        <v>0.35</v>
      </c>
      <c r="AD169" s="102">
        <v>0.35</v>
      </c>
      <c r="AE169" s="93" t="s">
        <v>60</v>
      </c>
      <c r="AF169" s="93">
        <f t="shared" si="45"/>
        <v>213.98999999999998</v>
      </c>
      <c r="AG169" s="93">
        <f t="shared" si="46"/>
        <v>261.52</v>
      </c>
      <c r="AH169" s="95" t="str">
        <f t="shared" si="47"/>
        <v>213.99 261.52</v>
      </c>
      <c r="AI169" s="93">
        <v>10</v>
      </c>
      <c r="AJ169" s="98">
        <f t="shared" si="48"/>
        <v>69.150000000000006</v>
      </c>
      <c r="AK169" s="98">
        <f t="shared" si="49"/>
        <v>84.51</v>
      </c>
      <c r="AL169" s="95" t="str">
        <f t="shared" si="50"/>
        <v>69.15 84.51</v>
      </c>
      <c r="AM169" s="95">
        <v>130</v>
      </c>
      <c r="AN169" s="95">
        <f t="shared" si="51"/>
        <v>440</v>
      </c>
      <c r="AO169" s="102">
        <v>2391.9</v>
      </c>
      <c r="AP169" s="102">
        <v>261.10000000000002</v>
      </c>
      <c r="AQ169" s="102">
        <v>84.5</v>
      </c>
      <c r="AR169" s="93">
        <v>32</v>
      </c>
      <c r="AS169" s="103">
        <f t="shared" si="52"/>
        <v>0.87823521219626044</v>
      </c>
      <c r="AT169" s="104">
        <f t="shared" si="39"/>
        <v>2100.6508040522353</v>
      </c>
      <c r="AU169" s="98">
        <f t="shared" si="56"/>
        <v>196.79727700000001</v>
      </c>
      <c r="AV169" s="98">
        <f t="shared" si="57"/>
        <v>63.820300000000003</v>
      </c>
      <c r="AW169" s="400"/>
      <c r="AX169" s="400"/>
      <c r="AY169" s="400"/>
      <c r="AZ169" s="400"/>
      <c r="BA169" s="400"/>
      <c r="BB169" s="400"/>
      <c r="BC169" s="400"/>
      <c r="BD169" s="400"/>
      <c r="BE169" s="400"/>
      <c r="BF169" s="400"/>
      <c r="BG169" s="400"/>
      <c r="BH169" s="400"/>
      <c r="BI169" s="400"/>
      <c r="BJ169" s="400"/>
      <c r="BK169" s="403"/>
      <c r="BL169" s="400"/>
      <c r="BM169" s="400"/>
      <c r="BN169" s="400"/>
      <c r="BO169" s="400"/>
      <c r="BP169" s="400"/>
      <c r="BQ169" s="400"/>
      <c r="BR169" s="400"/>
      <c r="BS169" s="400"/>
      <c r="BT169" s="400"/>
      <c r="BU169" s="400"/>
    </row>
    <row r="170" spans="1:73" s="99" customFormat="1" ht="60" customHeight="1" x14ac:dyDescent="0.3">
      <c r="A170" s="93">
        <v>167</v>
      </c>
      <c r="B170" s="100">
        <v>124505</v>
      </c>
      <c r="C170" s="101" t="s">
        <v>84</v>
      </c>
      <c r="D170" s="101" t="s">
        <v>81</v>
      </c>
      <c r="E170" s="95">
        <v>40000</v>
      </c>
      <c r="F170" s="93">
        <v>0.56000000000000005</v>
      </c>
      <c r="G170" s="96">
        <v>0.53900000000000003</v>
      </c>
      <c r="H170" s="96">
        <v>0.41499999999999998</v>
      </c>
      <c r="I170" s="96">
        <v>0.33200000000000002</v>
      </c>
      <c r="J170" s="96">
        <v>0.23300000000000001</v>
      </c>
      <c r="K170" s="96">
        <v>0.11899999999999999</v>
      </c>
      <c r="L170" s="96">
        <v>8.6999999999999994E-2</v>
      </c>
      <c r="M170" s="96">
        <v>3.6999999999999998E-2</v>
      </c>
      <c r="N170" s="96" t="str">
        <f t="shared" si="42"/>
        <v>0.539,0.415,0.332,0.233,0.119,0.087,0.037</v>
      </c>
      <c r="O170" s="96" t="s">
        <v>59</v>
      </c>
      <c r="P170" s="96"/>
      <c r="Q170" s="94">
        <f t="shared" si="43"/>
        <v>124505</v>
      </c>
      <c r="R170" s="95">
        <f t="shared" si="53"/>
        <v>0</v>
      </c>
      <c r="S170" s="96">
        <f t="shared" si="44"/>
        <v>0.20700000000000002</v>
      </c>
      <c r="T170" s="95"/>
      <c r="U170" s="95"/>
      <c r="V170" s="95"/>
      <c r="W170" s="97"/>
      <c r="X170" s="97"/>
      <c r="Y170" s="96"/>
      <c r="Z170" s="97"/>
      <c r="AA170" s="96"/>
      <c r="AB170" s="102">
        <v>0.35</v>
      </c>
      <c r="AC170" s="102">
        <v>0.35</v>
      </c>
      <c r="AD170" s="102">
        <v>0.35</v>
      </c>
      <c r="AE170" s="93" t="s">
        <v>60</v>
      </c>
      <c r="AF170" s="93">
        <f t="shared" si="45"/>
        <v>213.98999999999998</v>
      </c>
      <c r="AG170" s="93">
        <f t="shared" si="46"/>
        <v>261.52</v>
      </c>
      <c r="AH170" s="95" t="str">
        <f t="shared" si="47"/>
        <v>213.99 261.52</v>
      </c>
      <c r="AI170" s="93">
        <v>10</v>
      </c>
      <c r="AJ170" s="98">
        <f t="shared" si="48"/>
        <v>69.150000000000006</v>
      </c>
      <c r="AK170" s="98">
        <f t="shared" si="49"/>
        <v>84.51</v>
      </c>
      <c r="AL170" s="95" t="str">
        <f t="shared" si="50"/>
        <v>69.15 84.51</v>
      </c>
      <c r="AM170" s="95">
        <v>130</v>
      </c>
      <c r="AN170" s="95">
        <f t="shared" si="51"/>
        <v>440</v>
      </c>
      <c r="AO170" s="102">
        <v>2372.6</v>
      </c>
      <c r="AP170" s="102">
        <v>255</v>
      </c>
      <c r="AQ170" s="102">
        <v>84.5</v>
      </c>
      <c r="AR170" s="93">
        <v>32</v>
      </c>
      <c r="AS170" s="103">
        <f t="shared" si="52"/>
        <v>0.87823521219626044</v>
      </c>
      <c r="AT170" s="104">
        <f t="shared" si="39"/>
        <v>2083.7008644568473</v>
      </c>
      <c r="AU170" s="98">
        <f t="shared" si="56"/>
        <v>191.8955</v>
      </c>
      <c r="AV170" s="98">
        <f t="shared" si="57"/>
        <v>63.820300000000003</v>
      </c>
      <c r="AW170" s="400"/>
      <c r="AX170" s="400"/>
      <c r="AY170" s="400"/>
      <c r="AZ170" s="400"/>
      <c r="BA170" s="400"/>
      <c r="BB170" s="400"/>
      <c r="BC170" s="400"/>
      <c r="BD170" s="400"/>
      <c r="BE170" s="400"/>
      <c r="BF170" s="400"/>
      <c r="BG170" s="400"/>
      <c r="BH170" s="400"/>
      <c r="BI170" s="400"/>
      <c r="BJ170" s="400"/>
      <c r="BK170" s="403"/>
      <c r="BL170" s="400"/>
      <c r="BM170" s="400"/>
      <c r="BN170" s="400"/>
      <c r="BO170" s="400"/>
      <c r="BP170" s="400"/>
      <c r="BQ170" s="400"/>
      <c r="BR170" s="400"/>
      <c r="BS170" s="400"/>
      <c r="BT170" s="400"/>
      <c r="BU170" s="400"/>
    </row>
    <row r="171" spans="1:73" s="99" customFormat="1" ht="60" customHeight="1" x14ac:dyDescent="0.3">
      <c r="A171" s="93">
        <v>168</v>
      </c>
      <c r="B171" s="100">
        <v>124755</v>
      </c>
      <c r="C171" s="101" t="s">
        <v>84</v>
      </c>
      <c r="D171" s="101" t="s">
        <v>83</v>
      </c>
      <c r="E171" s="95">
        <v>40000</v>
      </c>
      <c r="F171" s="93">
        <v>0.56000000000000005</v>
      </c>
      <c r="G171" s="96">
        <v>0.40700000000000003</v>
      </c>
      <c r="H171" s="96">
        <v>0.32500000000000001</v>
      </c>
      <c r="I171" s="96">
        <v>0.27900000000000003</v>
      </c>
      <c r="J171" s="96">
        <v>0.20300000000000001</v>
      </c>
      <c r="K171" s="96">
        <v>0.104</v>
      </c>
      <c r="L171" s="96">
        <v>7.4999999999999997E-2</v>
      </c>
      <c r="M171" s="96">
        <v>4.5999999999999999E-2</v>
      </c>
      <c r="N171" s="96" t="str">
        <f t="shared" si="42"/>
        <v>0.407,0.325,0.279,0.203,0.104,0.075,0.046</v>
      </c>
      <c r="O171" s="96" t="s">
        <v>59</v>
      </c>
      <c r="P171" s="96"/>
      <c r="Q171" s="94">
        <f t="shared" si="43"/>
        <v>124755</v>
      </c>
      <c r="R171" s="95">
        <f t="shared" si="53"/>
        <v>250</v>
      </c>
      <c r="S171" s="96">
        <f t="shared" si="44"/>
        <v>0.128</v>
      </c>
      <c r="T171" s="95"/>
      <c r="U171" s="95"/>
      <c r="V171" s="95"/>
      <c r="W171" s="97"/>
      <c r="X171" s="97"/>
      <c r="Y171" s="96"/>
      <c r="Z171" s="97"/>
      <c r="AA171" s="96"/>
      <c r="AB171" s="102">
        <v>0.35</v>
      </c>
      <c r="AC171" s="102">
        <v>0.35</v>
      </c>
      <c r="AD171" s="102">
        <v>0.35</v>
      </c>
      <c r="AE171" s="93" t="s">
        <v>60</v>
      </c>
      <c r="AF171" s="93">
        <f t="shared" si="45"/>
        <v>213.98999999999998</v>
      </c>
      <c r="AG171" s="93">
        <f t="shared" si="46"/>
        <v>261.52</v>
      </c>
      <c r="AH171" s="95" t="str">
        <f t="shared" si="47"/>
        <v>213.99 261.52</v>
      </c>
      <c r="AI171" s="93">
        <v>10</v>
      </c>
      <c r="AJ171" s="98">
        <f t="shared" si="48"/>
        <v>69.150000000000006</v>
      </c>
      <c r="AK171" s="98">
        <f t="shared" si="49"/>
        <v>84.51</v>
      </c>
      <c r="AL171" s="95" t="str">
        <f t="shared" si="50"/>
        <v>69.15 84.51</v>
      </c>
      <c r="AM171" s="95">
        <v>130</v>
      </c>
      <c r="AN171" s="95">
        <f t="shared" si="51"/>
        <v>440</v>
      </c>
      <c r="AO171" s="102">
        <v>2346.8000000000002</v>
      </c>
      <c r="AP171" s="102">
        <v>260.8</v>
      </c>
      <c r="AQ171" s="102">
        <v>84.5</v>
      </c>
      <c r="AR171" s="93">
        <v>32</v>
      </c>
      <c r="AS171" s="103">
        <f t="shared" si="52"/>
        <v>0.87823521219626044</v>
      </c>
      <c r="AT171" s="104">
        <f t="shared" ref="AT171:AT225" si="58">AS171*AO171</f>
        <v>2061.0423959821842</v>
      </c>
      <c r="AU171" s="98">
        <f t="shared" si="56"/>
        <v>196.55672800000002</v>
      </c>
      <c r="AV171" s="98">
        <f t="shared" si="57"/>
        <v>63.820300000000003</v>
      </c>
      <c r="AW171" s="400"/>
      <c r="AX171" s="400"/>
      <c r="AY171" s="400"/>
      <c r="AZ171" s="400"/>
      <c r="BA171" s="400"/>
      <c r="BB171" s="400"/>
      <c r="BC171" s="400"/>
      <c r="BD171" s="400"/>
      <c r="BE171" s="400"/>
      <c r="BF171" s="400"/>
      <c r="BG171" s="400"/>
      <c r="BH171" s="400"/>
      <c r="BI171" s="400"/>
      <c r="BJ171" s="400"/>
      <c r="BK171" s="403"/>
      <c r="BL171" s="400"/>
      <c r="BM171" s="400"/>
      <c r="BN171" s="400"/>
      <c r="BO171" s="400"/>
      <c r="BP171" s="400"/>
      <c r="BQ171" s="400"/>
      <c r="BR171" s="400"/>
      <c r="BS171" s="400"/>
      <c r="BT171" s="400"/>
      <c r="BU171" s="400"/>
    </row>
    <row r="172" spans="1:73" s="99" customFormat="1" ht="60" customHeight="1" x14ac:dyDescent="0.3">
      <c r="A172" s="93">
        <v>169</v>
      </c>
      <c r="B172" s="100">
        <v>124755</v>
      </c>
      <c r="C172" s="101" t="s">
        <v>84</v>
      </c>
      <c r="D172" s="101" t="s">
        <v>81</v>
      </c>
      <c r="E172" s="95">
        <v>40000</v>
      </c>
      <c r="F172" s="93">
        <v>0.56000000000000005</v>
      </c>
      <c r="G172" s="96">
        <v>0.58899999999999997</v>
      </c>
      <c r="H172" s="96">
        <v>0.443</v>
      </c>
      <c r="I172" s="96">
        <v>0.36299999999999999</v>
      </c>
      <c r="J172" s="96">
        <v>0.24399999999999999</v>
      </c>
      <c r="K172" s="96">
        <v>0.12</v>
      </c>
      <c r="L172" s="96">
        <v>8.8999999999999996E-2</v>
      </c>
      <c r="M172" s="96">
        <v>5.8000000000000003E-2</v>
      </c>
      <c r="N172" s="96" t="str">
        <f t="shared" si="42"/>
        <v>0.589,0.443,0.363,0.244,0.12,0.089,0.058</v>
      </c>
      <c r="O172" s="96" t="s">
        <v>59</v>
      </c>
      <c r="P172" s="96"/>
      <c r="Q172" s="94">
        <f t="shared" si="43"/>
        <v>124755</v>
      </c>
      <c r="R172" s="95">
        <f t="shared" si="53"/>
        <v>0</v>
      </c>
      <c r="S172" s="96">
        <f t="shared" si="44"/>
        <v>0.22599999999999998</v>
      </c>
      <c r="T172" s="95"/>
      <c r="U172" s="95"/>
      <c r="V172" s="95"/>
      <c r="W172" s="97"/>
      <c r="X172" s="97"/>
      <c r="Y172" s="96"/>
      <c r="Z172" s="97"/>
      <c r="AA172" s="96"/>
      <c r="AB172" s="102">
        <v>0.35</v>
      </c>
      <c r="AC172" s="102">
        <v>0.35</v>
      </c>
      <c r="AD172" s="102">
        <v>0.35</v>
      </c>
      <c r="AE172" s="93" t="s">
        <v>60</v>
      </c>
      <c r="AF172" s="93">
        <f t="shared" si="45"/>
        <v>213.98999999999998</v>
      </c>
      <c r="AG172" s="93">
        <f t="shared" si="46"/>
        <v>261.52</v>
      </c>
      <c r="AH172" s="95" t="str">
        <f t="shared" si="47"/>
        <v>213.99 261.52</v>
      </c>
      <c r="AI172" s="93">
        <v>10</v>
      </c>
      <c r="AJ172" s="98">
        <f t="shared" si="48"/>
        <v>69.150000000000006</v>
      </c>
      <c r="AK172" s="98">
        <f t="shared" si="49"/>
        <v>84.51</v>
      </c>
      <c r="AL172" s="95" t="str">
        <f t="shared" si="50"/>
        <v>69.15 84.51</v>
      </c>
      <c r="AM172" s="95">
        <v>130</v>
      </c>
      <c r="AN172" s="95">
        <f t="shared" si="51"/>
        <v>440</v>
      </c>
      <c r="AO172" s="102">
        <v>1862.9</v>
      </c>
      <c r="AP172" s="102">
        <v>233.6</v>
      </c>
      <c r="AQ172" s="102">
        <v>84.5</v>
      </c>
      <c r="AR172" s="93">
        <v>32</v>
      </c>
      <c r="AS172" s="103">
        <f t="shared" si="52"/>
        <v>0.87823521219626044</v>
      </c>
      <c r="AT172" s="104">
        <f t="shared" si="58"/>
        <v>1636.0643768004136</v>
      </c>
      <c r="AU172" s="98">
        <f t="shared" si="56"/>
        <v>174.52255199999999</v>
      </c>
      <c r="AV172" s="98">
        <f t="shared" si="57"/>
        <v>63.820300000000003</v>
      </c>
      <c r="AW172" s="400"/>
      <c r="AX172" s="400"/>
      <c r="AY172" s="400"/>
      <c r="AZ172" s="400"/>
      <c r="BA172" s="400"/>
      <c r="BB172" s="400"/>
      <c r="BC172" s="400"/>
      <c r="BD172" s="400"/>
      <c r="BE172" s="400"/>
      <c r="BF172" s="400"/>
      <c r="BG172" s="400"/>
      <c r="BH172" s="400"/>
      <c r="BI172" s="400"/>
      <c r="BJ172" s="400"/>
      <c r="BK172" s="403"/>
      <c r="BL172" s="400"/>
      <c r="BM172" s="400"/>
      <c r="BN172" s="400"/>
      <c r="BO172" s="400"/>
      <c r="BP172" s="400"/>
      <c r="BQ172" s="400"/>
      <c r="BR172" s="400"/>
      <c r="BS172" s="400"/>
      <c r="BT172" s="400"/>
      <c r="BU172" s="400"/>
    </row>
    <row r="173" spans="1:73" s="99" customFormat="1" ht="60" customHeight="1" x14ac:dyDescent="0.3">
      <c r="A173" s="93">
        <v>170</v>
      </c>
      <c r="B173" s="100">
        <v>124917</v>
      </c>
      <c r="C173" s="101" t="s">
        <v>84</v>
      </c>
      <c r="D173" s="101" t="s">
        <v>83</v>
      </c>
      <c r="E173" s="95">
        <v>40000</v>
      </c>
      <c r="F173" s="93">
        <v>0.56000000000000005</v>
      </c>
      <c r="G173" s="96">
        <v>0.36799999999999999</v>
      </c>
      <c r="H173" s="96">
        <v>0.27900000000000003</v>
      </c>
      <c r="I173" s="96">
        <v>0.224</v>
      </c>
      <c r="J173" s="96">
        <v>0.154</v>
      </c>
      <c r="K173" s="96">
        <v>7.5999999999999998E-2</v>
      </c>
      <c r="L173" s="96">
        <v>5.3999999999999999E-2</v>
      </c>
      <c r="M173" s="96">
        <v>3.5000000000000003E-2</v>
      </c>
      <c r="N173" s="96" t="str">
        <f t="shared" si="42"/>
        <v>0.368,0.279,0.224,0.154,0.076,0.054,0.035</v>
      </c>
      <c r="O173" s="96" t="s">
        <v>59</v>
      </c>
      <c r="P173" s="96"/>
      <c r="Q173" s="94">
        <f t="shared" si="43"/>
        <v>124917</v>
      </c>
      <c r="R173" s="95">
        <f t="shared" si="53"/>
        <v>162</v>
      </c>
      <c r="S173" s="96">
        <f t="shared" si="44"/>
        <v>0.14399999999999999</v>
      </c>
      <c r="T173" s="95"/>
      <c r="U173" s="95"/>
      <c r="V173" s="95"/>
      <c r="W173" s="97"/>
      <c r="X173" s="97"/>
      <c r="Y173" s="96"/>
      <c r="Z173" s="97"/>
      <c r="AA173" s="96"/>
      <c r="AB173" s="102">
        <v>0.35</v>
      </c>
      <c r="AC173" s="102">
        <v>0.35</v>
      </c>
      <c r="AD173" s="102">
        <v>0.35</v>
      </c>
      <c r="AE173" s="93" t="s">
        <v>60</v>
      </c>
      <c r="AF173" s="93">
        <f t="shared" si="45"/>
        <v>213.98999999999998</v>
      </c>
      <c r="AG173" s="93">
        <f t="shared" si="46"/>
        <v>261.52</v>
      </c>
      <c r="AH173" s="95" t="str">
        <f t="shared" si="47"/>
        <v>213.99 261.52</v>
      </c>
      <c r="AI173" s="93">
        <v>10</v>
      </c>
      <c r="AJ173" s="98">
        <f t="shared" si="48"/>
        <v>69.150000000000006</v>
      </c>
      <c r="AK173" s="98">
        <f t="shared" si="49"/>
        <v>84.51</v>
      </c>
      <c r="AL173" s="95" t="str">
        <f t="shared" si="50"/>
        <v>69.15 84.51</v>
      </c>
      <c r="AM173" s="95">
        <v>130</v>
      </c>
      <c r="AN173" s="95">
        <f t="shared" si="51"/>
        <v>440</v>
      </c>
      <c r="AO173" s="102">
        <v>2396.8000000000002</v>
      </c>
      <c r="AP173" s="102">
        <v>258.39999999999998</v>
      </c>
      <c r="AQ173" s="102">
        <v>84.5</v>
      </c>
      <c r="AR173" s="93">
        <v>32</v>
      </c>
      <c r="AS173" s="103">
        <f t="shared" si="52"/>
        <v>0.87823521219626044</v>
      </c>
      <c r="AT173" s="104">
        <f t="shared" si="58"/>
        <v>2104.9541565919972</v>
      </c>
      <c r="AU173" s="98">
        <f t="shared" si="56"/>
        <v>194.630392</v>
      </c>
      <c r="AV173" s="98">
        <f t="shared" si="57"/>
        <v>63.820300000000003</v>
      </c>
      <c r="AW173" s="400"/>
      <c r="AX173" s="400"/>
      <c r="AY173" s="400"/>
      <c r="AZ173" s="400"/>
      <c r="BA173" s="400"/>
      <c r="BB173" s="400"/>
      <c r="BC173" s="400"/>
      <c r="BD173" s="400"/>
      <c r="BE173" s="400"/>
      <c r="BF173" s="400"/>
      <c r="BG173" s="400"/>
      <c r="BH173" s="400"/>
      <c r="BI173" s="400"/>
      <c r="BJ173" s="400"/>
      <c r="BK173" s="403"/>
      <c r="BL173" s="400"/>
      <c r="BM173" s="400"/>
      <c r="BN173" s="400"/>
      <c r="BO173" s="400"/>
      <c r="BP173" s="400"/>
      <c r="BQ173" s="400"/>
      <c r="BR173" s="400"/>
      <c r="BS173" s="400"/>
      <c r="BT173" s="400"/>
      <c r="BU173" s="400"/>
    </row>
    <row r="174" spans="1:73" s="99" customFormat="1" ht="60" customHeight="1" x14ac:dyDescent="0.3">
      <c r="A174" s="93">
        <v>171</v>
      </c>
      <c r="B174" s="100">
        <v>124917</v>
      </c>
      <c r="C174" s="101" t="s">
        <v>84</v>
      </c>
      <c r="D174" s="101" t="s">
        <v>81</v>
      </c>
      <c r="E174" s="95">
        <v>40000</v>
      </c>
      <c r="F174" s="93">
        <v>0.56000000000000005</v>
      </c>
      <c r="G174" s="96">
        <v>0.34799999999999998</v>
      </c>
      <c r="H174" s="96">
        <v>0.26900000000000002</v>
      </c>
      <c r="I174" s="96">
        <v>0.219</v>
      </c>
      <c r="J174" s="96">
        <v>0.151</v>
      </c>
      <c r="K174" s="96">
        <v>0.08</v>
      </c>
      <c r="L174" s="96">
        <v>6.2E-2</v>
      </c>
      <c r="M174" s="96">
        <v>4.3000000000000003E-2</v>
      </c>
      <c r="N174" s="96" t="str">
        <f t="shared" si="42"/>
        <v>0.348,0.269,0.219,0.151,0.08,0.062,0.043</v>
      </c>
      <c r="O174" s="96" t="s">
        <v>59</v>
      </c>
      <c r="P174" s="96"/>
      <c r="Q174" s="94">
        <f t="shared" si="43"/>
        <v>124917</v>
      </c>
      <c r="R174" s="95">
        <f t="shared" si="53"/>
        <v>0</v>
      </c>
      <c r="S174" s="96">
        <f t="shared" si="44"/>
        <v>0.12899999999999998</v>
      </c>
      <c r="T174" s="95"/>
      <c r="U174" s="95"/>
      <c r="V174" s="95"/>
      <c r="W174" s="97"/>
      <c r="X174" s="97"/>
      <c r="Y174" s="96"/>
      <c r="Z174" s="97"/>
      <c r="AA174" s="96"/>
      <c r="AB174" s="102">
        <v>0.35</v>
      </c>
      <c r="AC174" s="102">
        <v>0.35</v>
      </c>
      <c r="AD174" s="102">
        <v>0.35</v>
      </c>
      <c r="AE174" s="93" t="s">
        <v>60</v>
      </c>
      <c r="AF174" s="93">
        <f t="shared" si="45"/>
        <v>213.98999999999998</v>
      </c>
      <c r="AG174" s="93">
        <f t="shared" si="46"/>
        <v>261.52</v>
      </c>
      <c r="AH174" s="95" t="str">
        <f t="shared" si="47"/>
        <v>213.99 261.52</v>
      </c>
      <c r="AI174" s="93">
        <v>10</v>
      </c>
      <c r="AJ174" s="98">
        <f t="shared" si="48"/>
        <v>69.150000000000006</v>
      </c>
      <c r="AK174" s="98">
        <f t="shared" si="49"/>
        <v>84.51</v>
      </c>
      <c r="AL174" s="95" t="str">
        <f t="shared" si="50"/>
        <v>69.15 84.51</v>
      </c>
      <c r="AM174" s="95">
        <v>130</v>
      </c>
      <c r="AN174" s="95">
        <f t="shared" si="51"/>
        <v>440</v>
      </c>
      <c r="AO174" s="102">
        <v>2332.3000000000002</v>
      </c>
      <c r="AP174" s="102">
        <v>260.89999999999998</v>
      </c>
      <c r="AQ174" s="102">
        <v>84.5</v>
      </c>
      <c r="AR174" s="93">
        <v>32</v>
      </c>
      <c r="AS174" s="103">
        <f t="shared" si="52"/>
        <v>0.87823521219626044</v>
      </c>
      <c r="AT174" s="104">
        <f t="shared" si="58"/>
        <v>2048.3079854053385</v>
      </c>
      <c r="AU174" s="98">
        <f>-0.0003*AP174^2+0.9584*AP174-32.989</f>
        <v>196.63691700000001</v>
      </c>
      <c r="AV174" s="98">
        <f t="shared" si="57"/>
        <v>63.820300000000003</v>
      </c>
      <c r="AW174" s="401"/>
      <c r="AX174" s="401"/>
      <c r="AY174" s="401"/>
      <c r="AZ174" s="401"/>
      <c r="BA174" s="401"/>
      <c r="BB174" s="401"/>
      <c r="BC174" s="401"/>
      <c r="BD174" s="401"/>
      <c r="BE174" s="401"/>
      <c r="BF174" s="401"/>
      <c r="BG174" s="401"/>
      <c r="BH174" s="401"/>
      <c r="BI174" s="401"/>
      <c r="BJ174" s="401"/>
      <c r="BK174" s="404"/>
      <c r="BL174" s="401"/>
      <c r="BM174" s="401"/>
      <c r="BN174" s="401"/>
      <c r="BO174" s="401"/>
      <c r="BP174" s="401"/>
      <c r="BQ174" s="401"/>
      <c r="BR174" s="401"/>
      <c r="BS174" s="401"/>
      <c r="BT174" s="401"/>
      <c r="BU174" s="401"/>
    </row>
    <row r="175" spans="1:73" s="99" customFormat="1" ht="60" customHeight="1" x14ac:dyDescent="0.3">
      <c r="A175" s="93"/>
      <c r="B175" s="100"/>
      <c r="C175" s="101"/>
      <c r="D175" s="101"/>
      <c r="E175" s="95"/>
      <c r="F175" s="93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4"/>
      <c r="R175" s="95"/>
      <c r="S175" s="96"/>
      <c r="T175" s="95"/>
      <c r="U175" s="95"/>
      <c r="V175" s="95"/>
      <c r="W175" s="97"/>
      <c r="X175" s="97"/>
      <c r="Y175" s="96"/>
      <c r="Z175" s="97"/>
      <c r="AA175" s="96"/>
      <c r="AB175" s="102"/>
      <c r="AC175" s="102"/>
      <c r="AD175" s="102"/>
      <c r="AE175" s="93"/>
      <c r="AF175" s="93"/>
      <c r="AG175" s="93"/>
      <c r="AH175" s="95"/>
      <c r="AI175" s="102"/>
      <c r="AJ175" s="98"/>
      <c r="AK175" s="98"/>
      <c r="AL175" s="95"/>
      <c r="AM175" s="95"/>
      <c r="AN175" s="95"/>
      <c r="AO175" s="102"/>
      <c r="AP175" s="102"/>
      <c r="AQ175" s="102"/>
      <c r="AR175" s="93"/>
      <c r="AS175" s="103"/>
      <c r="AT175" s="104"/>
      <c r="AU175" s="104"/>
      <c r="AV175" s="104"/>
      <c r="AW175" s="108"/>
      <c r="AX175" s="108"/>
      <c r="AY175" s="108"/>
      <c r="AZ175" s="108"/>
      <c r="BA175" s="106"/>
      <c r="BB175" s="108"/>
      <c r="BC175" s="108"/>
      <c r="BD175" s="108"/>
      <c r="BE175" s="108"/>
      <c r="BF175" s="108"/>
      <c r="BG175" s="108"/>
      <c r="BH175" s="108"/>
      <c r="BI175" s="108"/>
      <c r="BJ175" s="108"/>
      <c r="BK175" s="109"/>
      <c r="BL175" s="108"/>
      <c r="BM175" s="108"/>
      <c r="BN175" s="108"/>
      <c r="BO175" s="108"/>
      <c r="BP175" s="108"/>
      <c r="BQ175" s="108"/>
      <c r="BR175" s="108"/>
      <c r="BS175" s="108"/>
      <c r="BT175" s="108"/>
      <c r="BU175" s="108"/>
    </row>
    <row r="176" spans="1:73" s="99" customFormat="1" ht="60" customHeight="1" x14ac:dyDescent="0.3">
      <c r="A176" s="93">
        <v>173</v>
      </c>
      <c r="B176" s="100">
        <v>141000</v>
      </c>
      <c r="C176" s="101" t="s">
        <v>12</v>
      </c>
      <c r="D176" s="101" t="s">
        <v>83</v>
      </c>
      <c r="E176" s="95">
        <v>40000</v>
      </c>
      <c r="F176" s="93">
        <v>0.56000000000000005</v>
      </c>
      <c r="G176" s="96">
        <v>0.187</v>
      </c>
      <c r="H176" s="96">
        <v>0.16800000000000001</v>
      </c>
      <c r="I176" s="96">
        <v>0.155</v>
      </c>
      <c r="J176" s="96">
        <v>0.13100000000000001</v>
      </c>
      <c r="K176" s="96">
        <v>9.2999999999999999E-2</v>
      </c>
      <c r="L176" s="96">
        <v>7.6999999999999999E-2</v>
      </c>
      <c r="M176" s="96">
        <v>4.8000000000000001E-2</v>
      </c>
      <c r="N176" s="96" t="str">
        <f t="shared" si="42"/>
        <v>0.187,0.168,0.155,0.131,0.093,0.077,0.048</v>
      </c>
      <c r="O176" s="96" t="s">
        <v>59</v>
      </c>
      <c r="P176" s="96"/>
      <c r="Q176" s="94">
        <f t="shared" si="43"/>
        <v>141000</v>
      </c>
      <c r="R176" s="95">
        <f t="shared" si="53"/>
        <v>141000</v>
      </c>
      <c r="S176" s="96">
        <f t="shared" si="44"/>
        <v>3.2000000000000001E-2</v>
      </c>
      <c r="T176" s="95"/>
      <c r="U176" s="95"/>
      <c r="V176" s="95"/>
      <c r="W176" s="97"/>
      <c r="X176" s="97"/>
      <c r="Y176" s="96"/>
      <c r="Z176" s="97"/>
      <c r="AA176" s="96"/>
      <c r="AB176" s="102">
        <v>0.35</v>
      </c>
      <c r="AC176" s="102">
        <v>0.35</v>
      </c>
      <c r="AD176" s="102">
        <v>0.35</v>
      </c>
      <c r="AE176" s="93" t="s">
        <v>60</v>
      </c>
      <c r="AF176" s="93">
        <f t="shared" si="45"/>
        <v>268.08</v>
      </c>
      <c r="AG176" s="93">
        <f t="shared" si="46"/>
        <v>327.65999999999997</v>
      </c>
      <c r="AH176" s="95" t="str">
        <f t="shared" si="47"/>
        <v>268.08 327.66</v>
      </c>
      <c r="AI176" s="102">
        <v>14</v>
      </c>
      <c r="AJ176" s="98">
        <f t="shared" si="48"/>
        <v>85.76</v>
      </c>
      <c r="AK176" s="98">
        <f t="shared" si="49"/>
        <v>104.82000000000001</v>
      </c>
      <c r="AL176" s="95" t="str">
        <f t="shared" si="50"/>
        <v>85.76 104.82</v>
      </c>
      <c r="AM176" s="95">
        <v>170</v>
      </c>
      <c r="AN176" s="95">
        <f>250+200</f>
        <v>450</v>
      </c>
      <c r="AO176" s="102">
        <v>2387.1</v>
      </c>
      <c r="AP176" s="102">
        <v>327.5</v>
      </c>
      <c r="AQ176" s="102">
        <v>104.8</v>
      </c>
      <c r="AR176" s="93">
        <v>34</v>
      </c>
      <c r="AS176" s="103">
        <f t="shared" si="52"/>
        <v>0.95707585954009289</v>
      </c>
      <c r="AT176" s="104">
        <f t="shared" si="58"/>
        <v>2284.6357843081555</v>
      </c>
      <c r="AU176" s="98">
        <f t="shared" ref="AU176:AU182" si="59">-0.0003*AP176^2+0.9584*AP176-32.989</f>
        <v>248.71012500000003</v>
      </c>
      <c r="AV176" s="98">
        <f t="shared" ref="AV176:AV182" si="60">0.8554*AQ176-8.461</f>
        <v>81.184920000000005</v>
      </c>
      <c r="AW176" s="399">
        <v>1520.3406829727728</v>
      </c>
      <c r="AX176" s="399">
        <v>248.03179580000005</v>
      </c>
      <c r="AY176" s="399">
        <v>81.184920000000005</v>
      </c>
      <c r="AZ176" s="399">
        <v>2.0239999999999999E-4</v>
      </c>
      <c r="BA176" s="399">
        <f>AZ176*10^6</f>
        <v>202.39999999999998</v>
      </c>
      <c r="BB176" s="399">
        <f>(1/(BJ$176*10^6/(0.711*10^-4*(1/AW176)^0.854))^(1/3.89))*10^6</f>
        <v>217.7014853876916</v>
      </c>
      <c r="BC176" s="399" t="str">
        <f>IF(BA176&lt;BB176,"Safe","Unsafe")</f>
        <v>Safe</v>
      </c>
      <c r="BD176" s="399">
        <v>2.7250000000000001E-4</v>
      </c>
      <c r="BE176" s="399">
        <f>BD176*10^6</f>
        <v>272.5</v>
      </c>
      <c r="BF176" s="399">
        <f>(1/((($BJ$4*10^6/(1.41*10^-8)))^(1/4.5337)))*10^6</f>
        <v>477.89729000779016</v>
      </c>
      <c r="BG176" s="399" t="str">
        <f>IF(BE176&lt;BF176,"Safe","Unsafe")</f>
        <v>Safe</v>
      </c>
      <c r="BH176" s="399">
        <f>(0.711*10^-4*(1/AZ176)^3.89*(1/AW176)^0.854)/10^6</f>
        <v>31.866413028889937</v>
      </c>
      <c r="BI176" s="399">
        <f>(1.41*10^-8*(1/BD176)^4.5337)/10^6</f>
        <v>204.26689229927467</v>
      </c>
      <c r="BJ176" s="399">
        <v>24</v>
      </c>
      <c r="BK176" s="402">
        <v>30</v>
      </c>
      <c r="BL176" s="399">
        <v>1.6540000000000001E-4</v>
      </c>
      <c r="BM176" s="399">
        <f>BL176*10^6</f>
        <v>165.4</v>
      </c>
      <c r="BN176" s="399">
        <f>BB176</f>
        <v>217.7014853876916</v>
      </c>
      <c r="BO176" s="399" t="str">
        <f>IF(BM176&lt;BN176,"Safe","Unsafe")</f>
        <v>Safe</v>
      </c>
      <c r="BP176" s="399">
        <v>2.2829999999999999E-4</v>
      </c>
      <c r="BQ176" s="399">
        <f>BP176*10^6</f>
        <v>228.29999999999998</v>
      </c>
      <c r="BR176" s="399">
        <f>BF176</f>
        <v>477.89729000779016</v>
      </c>
      <c r="BS176" s="399" t="str">
        <f>IF(BQ176&lt;BR176,"Safe","Unsafe")</f>
        <v>Safe</v>
      </c>
      <c r="BT176" s="399">
        <f>(0.711*10^-4*(1/BL176)^3.89*(1/AW176)^0.854)/10^6</f>
        <v>69.885800211627853</v>
      </c>
      <c r="BU176" s="399">
        <f>(1.41*10^-8*(1/BP176)^4.5337)/10^6</f>
        <v>455.68093814012855</v>
      </c>
    </row>
    <row r="177" spans="1:73" s="99" customFormat="1" ht="60" customHeight="1" x14ac:dyDescent="0.3">
      <c r="A177" s="93">
        <v>174</v>
      </c>
      <c r="B177" s="100">
        <v>141002</v>
      </c>
      <c r="C177" s="101" t="s">
        <v>84</v>
      </c>
      <c r="D177" s="101" t="s">
        <v>81</v>
      </c>
      <c r="E177" s="95">
        <v>40000</v>
      </c>
      <c r="F177" s="93">
        <v>0.56000000000000005</v>
      </c>
      <c r="G177" s="96">
        <v>0.36399999999999999</v>
      </c>
      <c r="H177" s="96">
        <v>0.27700000000000002</v>
      </c>
      <c r="I177" s="96">
        <v>0.22500000000000001</v>
      </c>
      <c r="J177" s="96">
        <v>0.157</v>
      </c>
      <c r="K177" s="96">
        <v>6.6000000000000003E-2</v>
      </c>
      <c r="L177" s="96">
        <v>4.1000000000000002E-2</v>
      </c>
      <c r="M177" s="96">
        <v>2.2000000000000002E-2</v>
      </c>
      <c r="N177" s="96" t="str">
        <f t="shared" si="42"/>
        <v>0.364,0.277,0.225,0.157,0.066,0.041,0.022</v>
      </c>
      <c r="O177" s="96" t="s">
        <v>59</v>
      </c>
      <c r="P177" s="96"/>
      <c r="Q177" s="94">
        <f t="shared" si="43"/>
        <v>141002</v>
      </c>
      <c r="R177" s="95">
        <f t="shared" si="53"/>
        <v>2</v>
      </c>
      <c r="S177" s="96">
        <f t="shared" si="44"/>
        <v>0.13899999999999998</v>
      </c>
      <c r="T177" s="95"/>
      <c r="U177" s="95"/>
      <c r="V177" s="95"/>
      <c r="W177" s="97"/>
      <c r="X177" s="97"/>
      <c r="Y177" s="96"/>
      <c r="Z177" s="97"/>
      <c r="AA177" s="96"/>
      <c r="AB177" s="102">
        <v>0.35</v>
      </c>
      <c r="AC177" s="102">
        <v>0.35</v>
      </c>
      <c r="AD177" s="102">
        <v>0.35</v>
      </c>
      <c r="AE177" s="93" t="s">
        <v>60</v>
      </c>
      <c r="AF177" s="93">
        <f t="shared" si="45"/>
        <v>268.08</v>
      </c>
      <c r="AG177" s="93">
        <f t="shared" si="46"/>
        <v>327.65999999999997</v>
      </c>
      <c r="AH177" s="95" t="str">
        <f t="shared" si="47"/>
        <v>268.08 327.66</v>
      </c>
      <c r="AI177" s="102">
        <v>14</v>
      </c>
      <c r="AJ177" s="98">
        <f t="shared" si="48"/>
        <v>85.76</v>
      </c>
      <c r="AK177" s="98">
        <f t="shared" si="49"/>
        <v>104.82000000000001</v>
      </c>
      <c r="AL177" s="95" t="str">
        <f t="shared" si="50"/>
        <v>85.76 104.82</v>
      </c>
      <c r="AM177" s="95">
        <v>170</v>
      </c>
      <c r="AN177" s="95">
        <f t="shared" ref="AN177:AN225" si="61">250+200</f>
        <v>450</v>
      </c>
      <c r="AO177" s="102">
        <v>2391.9</v>
      </c>
      <c r="AP177" s="102">
        <v>326.60000000000002</v>
      </c>
      <c r="AQ177" s="102">
        <v>104.8</v>
      </c>
      <c r="AR177" s="93">
        <v>34</v>
      </c>
      <c r="AS177" s="103">
        <f t="shared" si="52"/>
        <v>0.95707585954009289</v>
      </c>
      <c r="AT177" s="104">
        <f t="shared" si="58"/>
        <v>2289.2297484339483</v>
      </c>
      <c r="AU177" s="98">
        <f t="shared" si="59"/>
        <v>248.02417200000005</v>
      </c>
      <c r="AV177" s="98">
        <f t="shared" si="60"/>
        <v>81.184920000000005</v>
      </c>
      <c r="AW177" s="400"/>
      <c r="AX177" s="400"/>
      <c r="AY177" s="400"/>
      <c r="AZ177" s="400"/>
      <c r="BA177" s="400"/>
      <c r="BB177" s="400"/>
      <c r="BC177" s="400"/>
      <c r="BD177" s="400"/>
      <c r="BE177" s="400"/>
      <c r="BF177" s="400"/>
      <c r="BG177" s="400"/>
      <c r="BH177" s="400"/>
      <c r="BI177" s="400"/>
      <c r="BJ177" s="400"/>
      <c r="BK177" s="403"/>
      <c r="BL177" s="400"/>
      <c r="BM177" s="400"/>
      <c r="BN177" s="400"/>
      <c r="BO177" s="400"/>
      <c r="BP177" s="400"/>
      <c r="BQ177" s="400"/>
      <c r="BR177" s="400"/>
      <c r="BS177" s="400"/>
      <c r="BT177" s="400"/>
      <c r="BU177" s="400"/>
    </row>
    <row r="178" spans="1:73" s="99" customFormat="1" ht="60" customHeight="1" x14ac:dyDescent="0.3">
      <c r="A178" s="93">
        <v>175</v>
      </c>
      <c r="B178" s="100">
        <v>141240</v>
      </c>
      <c r="C178" s="101" t="s">
        <v>12</v>
      </c>
      <c r="D178" s="101" t="s">
        <v>83</v>
      </c>
      <c r="E178" s="95">
        <v>40000</v>
      </c>
      <c r="F178" s="93">
        <v>0.56000000000000005</v>
      </c>
      <c r="G178" s="96">
        <v>0.29299999999999998</v>
      </c>
      <c r="H178" s="96">
        <v>0.23400000000000001</v>
      </c>
      <c r="I178" s="96">
        <v>0.19900000000000001</v>
      </c>
      <c r="J178" s="96">
        <v>0.14899999999999999</v>
      </c>
      <c r="K178" s="96">
        <v>8.5000000000000006E-2</v>
      </c>
      <c r="L178" s="96">
        <v>6.3E-2</v>
      </c>
      <c r="M178" s="96">
        <v>3.9E-2</v>
      </c>
      <c r="N178" s="96" t="str">
        <f t="shared" si="42"/>
        <v>0.293,0.234,0.199,0.149,0.085,0.063,0.039</v>
      </c>
      <c r="O178" s="96" t="s">
        <v>59</v>
      </c>
      <c r="P178" s="96"/>
      <c r="Q178" s="94">
        <f t="shared" si="43"/>
        <v>141240</v>
      </c>
      <c r="R178" s="95">
        <f t="shared" si="53"/>
        <v>238</v>
      </c>
      <c r="S178" s="96">
        <f t="shared" si="44"/>
        <v>9.3999999999999972E-2</v>
      </c>
      <c r="T178" s="95"/>
      <c r="U178" s="95"/>
      <c r="V178" s="95"/>
      <c r="W178" s="97"/>
      <c r="X178" s="97"/>
      <c r="Y178" s="96"/>
      <c r="Z178" s="97"/>
      <c r="AA178" s="96"/>
      <c r="AB178" s="102">
        <v>0.35</v>
      </c>
      <c r="AC178" s="102">
        <v>0.35</v>
      </c>
      <c r="AD178" s="102">
        <v>0.35</v>
      </c>
      <c r="AE178" s="93" t="s">
        <v>60</v>
      </c>
      <c r="AF178" s="93">
        <f t="shared" si="45"/>
        <v>268.08</v>
      </c>
      <c r="AG178" s="93">
        <f t="shared" si="46"/>
        <v>327.65999999999997</v>
      </c>
      <c r="AH178" s="95" t="str">
        <f t="shared" si="47"/>
        <v>268.08 327.66</v>
      </c>
      <c r="AI178" s="102">
        <v>14</v>
      </c>
      <c r="AJ178" s="98">
        <f t="shared" si="48"/>
        <v>85.76</v>
      </c>
      <c r="AK178" s="98">
        <f t="shared" si="49"/>
        <v>104.82000000000001</v>
      </c>
      <c r="AL178" s="95" t="str">
        <f t="shared" si="50"/>
        <v>85.76 104.82</v>
      </c>
      <c r="AM178" s="95">
        <v>170</v>
      </c>
      <c r="AN178" s="95">
        <f t="shared" si="61"/>
        <v>450</v>
      </c>
      <c r="AO178" s="102">
        <v>2395.1999999999998</v>
      </c>
      <c r="AP178" s="102">
        <v>327.60000000000002</v>
      </c>
      <c r="AQ178" s="102">
        <v>104.8</v>
      </c>
      <c r="AR178" s="93">
        <v>34</v>
      </c>
      <c r="AS178" s="103">
        <f t="shared" si="52"/>
        <v>0.95707585954009289</v>
      </c>
      <c r="AT178" s="104">
        <f t="shared" si="58"/>
        <v>2292.3880987704301</v>
      </c>
      <c r="AU178" s="98">
        <f t="shared" si="59"/>
        <v>248.78631200000004</v>
      </c>
      <c r="AV178" s="98">
        <f t="shared" si="60"/>
        <v>81.184920000000005</v>
      </c>
      <c r="AW178" s="400"/>
      <c r="AX178" s="400"/>
      <c r="AY178" s="400"/>
      <c r="AZ178" s="400"/>
      <c r="BA178" s="400"/>
      <c r="BB178" s="400"/>
      <c r="BC178" s="400"/>
      <c r="BD178" s="400"/>
      <c r="BE178" s="400"/>
      <c r="BF178" s="400"/>
      <c r="BG178" s="400"/>
      <c r="BH178" s="400"/>
      <c r="BI178" s="400"/>
      <c r="BJ178" s="400"/>
      <c r="BK178" s="403"/>
      <c r="BL178" s="400"/>
      <c r="BM178" s="400"/>
      <c r="BN178" s="400"/>
      <c r="BO178" s="400"/>
      <c r="BP178" s="400"/>
      <c r="BQ178" s="400"/>
      <c r="BR178" s="400"/>
      <c r="BS178" s="400"/>
      <c r="BT178" s="400"/>
      <c r="BU178" s="400"/>
    </row>
    <row r="179" spans="1:73" s="99" customFormat="1" ht="60" customHeight="1" x14ac:dyDescent="0.3">
      <c r="A179" s="93">
        <v>176</v>
      </c>
      <c r="B179" s="100">
        <v>141250</v>
      </c>
      <c r="C179" s="101" t="s">
        <v>84</v>
      </c>
      <c r="D179" s="101" t="s">
        <v>81</v>
      </c>
      <c r="E179" s="95">
        <v>40000</v>
      </c>
      <c r="F179" s="93">
        <v>0.56000000000000005</v>
      </c>
      <c r="G179" s="96">
        <v>0.30399999999999999</v>
      </c>
      <c r="H179" s="96">
        <v>0.248</v>
      </c>
      <c r="I179" s="96">
        <v>0.217</v>
      </c>
      <c r="J179" s="96">
        <v>0.17</v>
      </c>
      <c r="K179" s="96">
        <v>0.10299999999999999</v>
      </c>
      <c r="L179" s="96">
        <v>7.8E-2</v>
      </c>
      <c r="M179" s="96">
        <v>4.7E-2</v>
      </c>
      <c r="N179" s="96" t="str">
        <f t="shared" si="42"/>
        <v>0.304,0.248,0.217,0.17,0.103,0.078,0.047</v>
      </c>
      <c r="O179" s="96" t="s">
        <v>59</v>
      </c>
      <c r="P179" s="96"/>
      <c r="Q179" s="94">
        <f t="shared" si="43"/>
        <v>141250</v>
      </c>
      <c r="R179" s="95">
        <f t="shared" si="53"/>
        <v>10</v>
      </c>
      <c r="S179" s="96">
        <f t="shared" si="44"/>
        <v>8.6999999999999994E-2</v>
      </c>
      <c r="T179" s="95"/>
      <c r="U179" s="95"/>
      <c r="V179" s="95"/>
      <c r="W179" s="97"/>
      <c r="X179" s="97"/>
      <c r="Y179" s="96"/>
      <c r="Z179" s="97"/>
      <c r="AA179" s="96"/>
      <c r="AB179" s="102">
        <v>0.35</v>
      </c>
      <c r="AC179" s="102">
        <v>0.35</v>
      </c>
      <c r="AD179" s="102">
        <v>0.35</v>
      </c>
      <c r="AE179" s="93" t="s">
        <v>60</v>
      </c>
      <c r="AF179" s="93">
        <f t="shared" si="45"/>
        <v>268.08</v>
      </c>
      <c r="AG179" s="93">
        <f t="shared" si="46"/>
        <v>327.65999999999997</v>
      </c>
      <c r="AH179" s="95" t="str">
        <f t="shared" si="47"/>
        <v>268.08 327.66</v>
      </c>
      <c r="AI179" s="102">
        <v>14</v>
      </c>
      <c r="AJ179" s="98">
        <f t="shared" si="48"/>
        <v>85.76</v>
      </c>
      <c r="AK179" s="98">
        <f t="shared" si="49"/>
        <v>104.82000000000001</v>
      </c>
      <c r="AL179" s="95" t="str">
        <f t="shared" si="50"/>
        <v>85.76 104.82</v>
      </c>
      <c r="AM179" s="95">
        <v>170</v>
      </c>
      <c r="AN179" s="95">
        <f t="shared" si="61"/>
        <v>450</v>
      </c>
      <c r="AO179" s="102">
        <v>2395.1999999999998</v>
      </c>
      <c r="AP179" s="102">
        <v>327.3</v>
      </c>
      <c r="AQ179" s="102">
        <v>104.8</v>
      </c>
      <c r="AR179" s="93">
        <v>34</v>
      </c>
      <c r="AS179" s="103">
        <f t="shared" si="52"/>
        <v>0.95707585954009289</v>
      </c>
      <c r="AT179" s="104">
        <f t="shared" si="58"/>
        <v>2292.3880987704301</v>
      </c>
      <c r="AU179" s="98">
        <f t="shared" si="59"/>
        <v>248.55773300000001</v>
      </c>
      <c r="AV179" s="98">
        <f t="shared" si="60"/>
        <v>81.184920000000005</v>
      </c>
      <c r="AW179" s="400"/>
      <c r="AX179" s="400"/>
      <c r="AY179" s="400"/>
      <c r="AZ179" s="400"/>
      <c r="BA179" s="400"/>
      <c r="BB179" s="400"/>
      <c r="BC179" s="400"/>
      <c r="BD179" s="400"/>
      <c r="BE179" s="400"/>
      <c r="BF179" s="400"/>
      <c r="BG179" s="400"/>
      <c r="BH179" s="400"/>
      <c r="BI179" s="400"/>
      <c r="BJ179" s="400"/>
      <c r="BK179" s="403"/>
      <c r="BL179" s="400"/>
      <c r="BM179" s="400"/>
      <c r="BN179" s="400"/>
      <c r="BO179" s="400"/>
      <c r="BP179" s="400"/>
      <c r="BQ179" s="400"/>
      <c r="BR179" s="400"/>
      <c r="BS179" s="400"/>
      <c r="BT179" s="400"/>
      <c r="BU179" s="400"/>
    </row>
    <row r="180" spans="1:73" s="99" customFormat="1" ht="60" customHeight="1" x14ac:dyDescent="0.3">
      <c r="A180" s="93">
        <v>177</v>
      </c>
      <c r="B180" s="100">
        <v>141520</v>
      </c>
      <c r="C180" s="101" t="s">
        <v>12</v>
      </c>
      <c r="D180" s="101" t="s">
        <v>83</v>
      </c>
      <c r="E180" s="95">
        <v>40000</v>
      </c>
      <c r="F180" s="93">
        <v>0.56000000000000005</v>
      </c>
      <c r="G180" s="96">
        <v>0.49</v>
      </c>
      <c r="H180" s="96">
        <v>0.38400000000000001</v>
      </c>
      <c r="I180" s="96">
        <v>0.318</v>
      </c>
      <c r="J180" s="96">
        <v>0.22600000000000001</v>
      </c>
      <c r="K180" s="96">
        <v>0.11700000000000001</v>
      </c>
      <c r="L180" s="96">
        <v>8.1000000000000003E-2</v>
      </c>
      <c r="M180" s="96">
        <v>4.8000000000000001E-2</v>
      </c>
      <c r="N180" s="96" t="str">
        <f t="shared" si="42"/>
        <v>0.49,0.384,0.318,0.226,0.117,0.081,0.048</v>
      </c>
      <c r="O180" s="96" t="s">
        <v>59</v>
      </c>
      <c r="P180" s="96"/>
      <c r="Q180" s="94">
        <f t="shared" si="43"/>
        <v>141520</v>
      </c>
      <c r="R180" s="95">
        <f t="shared" si="53"/>
        <v>270</v>
      </c>
      <c r="S180" s="96">
        <f t="shared" si="44"/>
        <v>0.17199999999999999</v>
      </c>
      <c r="T180" s="95"/>
      <c r="U180" s="95"/>
      <c r="V180" s="95"/>
      <c r="W180" s="97"/>
      <c r="X180" s="97"/>
      <c r="Y180" s="96"/>
      <c r="Z180" s="97"/>
      <c r="AA180" s="96"/>
      <c r="AB180" s="102">
        <v>0.35</v>
      </c>
      <c r="AC180" s="102">
        <v>0.35</v>
      </c>
      <c r="AD180" s="102">
        <v>0.35</v>
      </c>
      <c r="AE180" s="93" t="s">
        <v>60</v>
      </c>
      <c r="AF180" s="93">
        <f t="shared" si="45"/>
        <v>268.08</v>
      </c>
      <c r="AG180" s="93">
        <f t="shared" si="46"/>
        <v>327.65999999999997</v>
      </c>
      <c r="AH180" s="95" t="str">
        <f t="shared" si="47"/>
        <v>268.08 327.66</v>
      </c>
      <c r="AI180" s="102">
        <v>14</v>
      </c>
      <c r="AJ180" s="98">
        <f t="shared" si="48"/>
        <v>85.76</v>
      </c>
      <c r="AK180" s="98">
        <f t="shared" si="49"/>
        <v>104.82000000000001</v>
      </c>
      <c r="AL180" s="95" t="str">
        <f t="shared" si="50"/>
        <v>85.76 104.82</v>
      </c>
      <c r="AM180" s="95">
        <v>170</v>
      </c>
      <c r="AN180" s="95">
        <f t="shared" si="61"/>
        <v>450</v>
      </c>
      <c r="AO180" s="102">
        <v>766.1</v>
      </c>
      <c r="AP180" s="102">
        <v>270.89999999999998</v>
      </c>
      <c r="AQ180" s="102">
        <v>104.8</v>
      </c>
      <c r="AR180" s="93">
        <v>34</v>
      </c>
      <c r="AS180" s="103">
        <f t="shared" si="52"/>
        <v>0.95707585954009289</v>
      </c>
      <c r="AT180" s="104">
        <f t="shared" si="58"/>
        <v>733.21581599366516</v>
      </c>
      <c r="AU180" s="98">
        <f t="shared" si="59"/>
        <v>204.625517</v>
      </c>
      <c r="AV180" s="98">
        <f t="shared" si="60"/>
        <v>81.184920000000005</v>
      </c>
      <c r="AW180" s="400"/>
      <c r="AX180" s="400"/>
      <c r="AY180" s="400"/>
      <c r="AZ180" s="400"/>
      <c r="BA180" s="400"/>
      <c r="BB180" s="400"/>
      <c r="BC180" s="400"/>
      <c r="BD180" s="400"/>
      <c r="BE180" s="400"/>
      <c r="BF180" s="400"/>
      <c r="BG180" s="400"/>
      <c r="BH180" s="400"/>
      <c r="BI180" s="400"/>
      <c r="BJ180" s="400"/>
      <c r="BK180" s="403"/>
      <c r="BL180" s="400"/>
      <c r="BM180" s="400"/>
      <c r="BN180" s="400"/>
      <c r="BO180" s="400"/>
      <c r="BP180" s="400"/>
      <c r="BQ180" s="400"/>
      <c r="BR180" s="400"/>
      <c r="BS180" s="400"/>
      <c r="BT180" s="400"/>
      <c r="BU180" s="400"/>
    </row>
    <row r="181" spans="1:73" s="99" customFormat="1" ht="60" customHeight="1" x14ac:dyDescent="0.3">
      <c r="A181" s="93">
        <v>178</v>
      </c>
      <c r="B181" s="100">
        <v>141530</v>
      </c>
      <c r="C181" s="101" t="s">
        <v>84</v>
      </c>
      <c r="D181" s="101" t="s">
        <v>81</v>
      </c>
      <c r="E181" s="95">
        <v>40000</v>
      </c>
      <c r="F181" s="93">
        <v>0.56000000000000005</v>
      </c>
      <c r="G181" s="96">
        <v>0.35199999999999998</v>
      </c>
      <c r="H181" s="96">
        <v>0.25800000000000001</v>
      </c>
      <c r="I181" s="96">
        <v>0.221</v>
      </c>
      <c r="J181" s="96">
        <v>0.16800000000000001</v>
      </c>
      <c r="K181" s="96">
        <v>7.1999999999999995E-2</v>
      </c>
      <c r="L181" s="96">
        <v>5.1999999999999998E-2</v>
      </c>
      <c r="M181" s="96">
        <v>2.3E-2</v>
      </c>
      <c r="N181" s="96" t="str">
        <f t="shared" si="42"/>
        <v>0.352,0.258,0.221,0.168,0.072,0.052,0.023</v>
      </c>
      <c r="O181" s="96" t="s">
        <v>59</v>
      </c>
      <c r="P181" s="96"/>
      <c r="Q181" s="94">
        <f t="shared" si="43"/>
        <v>141530</v>
      </c>
      <c r="R181" s="95">
        <f t="shared" si="53"/>
        <v>10</v>
      </c>
      <c r="S181" s="96">
        <f t="shared" si="44"/>
        <v>0.13099999999999998</v>
      </c>
      <c r="T181" s="95"/>
      <c r="U181" s="95"/>
      <c r="V181" s="95"/>
      <c r="W181" s="97"/>
      <c r="X181" s="97"/>
      <c r="Y181" s="96"/>
      <c r="Z181" s="97"/>
      <c r="AA181" s="96"/>
      <c r="AB181" s="102">
        <v>0.35</v>
      </c>
      <c r="AC181" s="102">
        <v>0.35</v>
      </c>
      <c r="AD181" s="102">
        <v>0.35</v>
      </c>
      <c r="AE181" s="93" t="s">
        <v>60</v>
      </c>
      <c r="AF181" s="93">
        <f t="shared" si="45"/>
        <v>268.08</v>
      </c>
      <c r="AG181" s="93">
        <f t="shared" si="46"/>
        <v>327.65999999999997</v>
      </c>
      <c r="AH181" s="95" t="str">
        <f t="shared" si="47"/>
        <v>268.08 327.66</v>
      </c>
      <c r="AI181" s="102">
        <v>14</v>
      </c>
      <c r="AJ181" s="98">
        <f t="shared" si="48"/>
        <v>85.76</v>
      </c>
      <c r="AK181" s="98">
        <f t="shared" si="49"/>
        <v>104.82000000000001</v>
      </c>
      <c r="AL181" s="95" t="str">
        <f t="shared" si="50"/>
        <v>85.76 104.82</v>
      </c>
      <c r="AM181" s="95">
        <v>170</v>
      </c>
      <c r="AN181" s="95">
        <f t="shared" si="61"/>
        <v>450</v>
      </c>
      <c r="AO181" s="102">
        <v>2308.1</v>
      </c>
      <c r="AP181" s="102">
        <v>327.10000000000002</v>
      </c>
      <c r="AQ181" s="102">
        <v>104.8</v>
      </c>
      <c r="AR181" s="93">
        <v>34</v>
      </c>
      <c r="AS181" s="103">
        <f t="shared" si="52"/>
        <v>0.95707585954009289</v>
      </c>
      <c r="AT181" s="104">
        <f t="shared" si="58"/>
        <v>2209.0267914044884</v>
      </c>
      <c r="AU181" s="98">
        <f t="shared" si="59"/>
        <v>248.40531700000005</v>
      </c>
      <c r="AV181" s="98">
        <f t="shared" si="60"/>
        <v>81.184920000000005</v>
      </c>
      <c r="AW181" s="400"/>
      <c r="AX181" s="400"/>
      <c r="AY181" s="400"/>
      <c r="AZ181" s="400"/>
      <c r="BA181" s="400"/>
      <c r="BB181" s="400"/>
      <c r="BC181" s="400"/>
      <c r="BD181" s="400"/>
      <c r="BE181" s="400"/>
      <c r="BF181" s="400"/>
      <c r="BG181" s="400"/>
      <c r="BH181" s="400"/>
      <c r="BI181" s="400"/>
      <c r="BJ181" s="400"/>
      <c r="BK181" s="403"/>
      <c r="BL181" s="400"/>
      <c r="BM181" s="400"/>
      <c r="BN181" s="400"/>
      <c r="BO181" s="400"/>
      <c r="BP181" s="400"/>
      <c r="BQ181" s="400"/>
      <c r="BR181" s="400"/>
      <c r="BS181" s="400"/>
      <c r="BT181" s="400"/>
      <c r="BU181" s="400"/>
    </row>
    <row r="182" spans="1:73" s="99" customFormat="1" ht="60" customHeight="1" x14ac:dyDescent="0.3">
      <c r="A182" s="93">
        <v>179</v>
      </c>
      <c r="B182" s="100">
        <v>141600</v>
      </c>
      <c r="C182" s="101" t="s">
        <v>12</v>
      </c>
      <c r="D182" s="101" t="s">
        <v>83</v>
      </c>
      <c r="E182" s="95">
        <v>40000</v>
      </c>
      <c r="F182" s="93">
        <v>0.56000000000000005</v>
      </c>
      <c r="G182" s="96">
        <v>0.34699999999999998</v>
      </c>
      <c r="H182" s="96">
        <v>0.27300000000000002</v>
      </c>
      <c r="I182" s="96">
        <v>0.23</v>
      </c>
      <c r="J182" s="96">
        <v>0.16500000000000001</v>
      </c>
      <c r="K182" s="96">
        <v>0.08</v>
      </c>
      <c r="L182" s="96">
        <v>4.9000000000000002E-2</v>
      </c>
      <c r="M182" s="96">
        <v>2.8000000000000001E-2</v>
      </c>
      <c r="N182" s="96" t="str">
        <f t="shared" si="42"/>
        <v>0.347,0.273,0.23,0.165,0.08,0.049,0.028</v>
      </c>
      <c r="O182" s="96" t="s">
        <v>59</v>
      </c>
      <c r="P182" s="96"/>
      <c r="Q182" s="94">
        <f t="shared" si="43"/>
        <v>141600</v>
      </c>
      <c r="R182" s="95">
        <f t="shared" si="53"/>
        <v>70</v>
      </c>
      <c r="S182" s="96">
        <f t="shared" si="44"/>
        <v>0.11699999999999997</v>
      </c>
      <c r="T182" s="95"/>
      <c r="U182" s="95"/>
      <c r="V182" s="95"/>
      <c r="W182" s="97"/>
      <c r="X182" s="97"/>
      <c r="Y182" s="96"/>
      <c r="Z182" s="97"/>
      <c r="AA182" s="96"/>
      <c r="AB182" s="102">
        <v>0.35</v>
      </c>
      <c r="AC182" s="102">
        <v>0.35</v>
      </c>
      <c r="AD182" s="102">
        <v>0.35</v>
      </c>
      <c r="AE182" s="93" t="s">
        <v>60</v>
      </c>
      <c r="AF182" s="93">
        <f t="shared" si="45"/>
        <v>268.08</v>
      </c>
      <c r="AG182" s="93">
        <f t="shared" si="46"/>
        <v>327.65999999999997</v>
      </c>
      <c r="AH182" s="95" t="str">
        <f t="shared" si="47"/>
        <v>268.08 327.66</v>
      </c>
      <c r="AI182" s="102">
        <v>14</v>
      </c>
      <c r="AJ182" s="98">
        <f t="shared" si="48"/>
        <v>85.76</v>
      </c>
      <c r="AK182" s="98">
        <f t="shared" si="49"/>
        <v>104.82000000000001</v>
      </c>
      <c r="AL182" s="95" t="str">
        <f t="shared" si="50"/>
        <v>85.76 104.82</v>
      </c>
      <c r="AM182" s="95">
        <v>170</v>
      </c>
      <c r="AN182" s="95">
        <f t="shared" si="61"/>
        <v>450</v>
      </c>
      <c r="AO182" s="102">
        <v>2382.3000000000002</v>
      </c>
      <c r="AP182" s="102">
        <v>326.8</v>
      </c>
      <c r="AQ182" s="102">
        <v>104.8</v>
      </c>
      <c r="AR182" s="93">
        <v>34</v>
      </c>
      <c r="AS182" s="103">
        <f t="shared" si="52"/>
        <v>0.95707585954009289</v>
      </c>
      <c r="AT182" s="104">
        <f t="shared" si="58"/>
        <v>2280.0418201823636</v>
      </c>
      <c r="AU182" s="98">
        <f t="shared" si="59"/>
        <v>248.17664800000003</v>
      </c>
      <c r="AV182" s="98">
        <f t="shared" si="60"/>
        <v>81.184920000000005</v>
      </c>
      <c r="AW182" s="401"/>
      <c r="AX182" s="401"/>
      <c r="AY182" s="401"/>
      <c r="AZ182" s="401"/>
      <c r="BA182" s="401"/>
      <c r="BB182" s="401"/>
      <c r="BC182" s="401"/>
      <c r="BD182" s="401"/>
      <c r="BE182" s="401"/>
      <c r="BF182" s="401"/>
      <c r="BG182" s="401"/>
      <c r="BH182" s="401"/>
      <c r="BI182" s="401"/>
      <c r="BJ182" s="401"/>
      <c r="BK182" s="404"/>
      <c r="BL182" s="401"/>
      <c r="BM182" s="401"/>
      <c r="BN182" s="401"/>
      <c r="BO182" s="401"/>
      <c r="BP182" s="401"/>
      <c r="BQ182" s="401"/>
      <c r="BR182" s="401"/>
      <c r="BS182" s="401"/>
      <c r="BT182" s="401"/>
      <c r="BU182" s="401"/>
    </row>
    <row r="183" spans="1:73" s="99" customFormat="1" ht="60" customHeight="1" x14ac:dyDescent="0.3">
      <c r="A183" s="93"/>
      <c r="B183" s="100"/>
      <c r="C183" s="101"/>
      <c r="D183" s="101"/>
      <c r="E183" s="95"/>
      <c r="F183" s="93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4"/>
      <c r="R183" s="95"/>
      <c r="S183" s="96"/>
      <c r="T183" s="95"/>
      <c r="U183" s="95"/>
      <c r="V183" s="95"/>
      <c r="W183" s="97"/>
      <c r="X183" s="97"/>
      <c r="Y183" s="96"/>
      <c r="Z183" s="97"/>
      <c r="AA183" s="96"/>
      <c r="AB183" s="102"/>
      <c r="AC183" s="102"/>
      <c r="AD183" s="102"/>
      <c r="AE183" s="93"/>
      <c r="AF183" s="93"/>
      <c r="AG183" s="93"/>
      <c r="AH183" s="95"/>
      <c r="AI183" s="102"/>
      <c r="AJ183" s="98"/>
      <c r="AK183" s="98"/>
      <c r="AL183" s="95"/>
      <c r="AM183" s="95"/>
      <c r="AN183" s="95"/>
      <c r="AO183" s="102"/>
      <c r="AP183" s="102"/>
      <c r="AQ183" s="102"/>
      <c r="AR183" s="93"/>
      <c r="AS183" s="103"/>
      <c r="AT183" s="104"/>
      <c r="AU183" s="104"/>
      <c r="AV183" s="104"/>
      <c r="AW183" s="108"/>
      <c r="AX183" s="108"/>
      <c r="AY183" s="108"/>
      <c r="AZ183" s="108"/>
      <c r="BA183" s="106"/>
      <c r="BB183" s="108"/>
      <c r="BC183" s="108"/>
      <c r="BD183" s="108"/>
      <c r="BE183" s="108"/>
      <c r="BF183" s="108"/>
      <c r="BG183" s="108"/>
      <c r="BH183" s="108"/>
      <c r="BI183" s="108"/>
      <c r="BJ183" s="108"/>
      <c r="BK183" s="109"/>
      <c r="BL183" s="108"/>
      <c r="BM183" s="108"/>
      <c r="BN183" s="108"/>
      <c r="BO183" s="108"/>
      <c r="BP183" s="108"/>
      <c r="BQ183" s="108"/>
      <c r="BR183" s="108"/>
      <c r="BS183" s="108"/>
      <c r="BT183" s="108"/>
      <c r="BU183" s="108"/>
    </row>
    <row r="184" spans="1:73" s="99" customFormat="1" ht="60" customHeight="1" x14ac:dyDescent="0.3">
      <c r="A184" s="93">
        <v>181</v>
      </c>
      <c r="B184" s="100">
        <v>142600</v>
      </c>
      <c r="C184" s="101" t="s">
        <v>12</v>
      </c>
      <c r="D184" s="101" t="s">
        <v>83</v>
      </c>
      <c r="E184" s="95">
        <v>40000</v>
      </c>
      <c r="F184" s="93">
        <v>0.56000000000000005</v>
      </c>
      <c r="G184" s="96">
        <v>0.29599999999999999</v>
      </c>
      <c r="H184" s="96">
        <v>0.23699999999999999</v>
      </c>
      <c r="I184" s="96">
        <v>0.20799999999999999</v>
      </c>
      <c r="J184" s="96">
        <v>0.154</v>
      </c>
      <c r="K184" s="96">
        <v>9.2999999999999999E-2</v>
      </c>
      <c r="L184" s="96">
        <v>7.1999999999999995E-2</v>
      </c>
      <c r="M184" s="96">
        <v>4.2000000000000003E-2</v>
      </c>
      <c r="N184" s="96" t="str">
        <f t="shared" si="42"/>
        <v>0.296,0.237,0.208,0.154,0.093,0.072,0.042</v>
      </c>
      <c r="O184" s="96" t="s">
        <v>59</v>
      </c>
      <c r="P184" s="96"/>
      <c r="Q184" s="94">
        <f t="shared" si="43"/>
        <v>142600</v>
      </c>
      <c r="R184" s="95">
        <f t="shared" si="53"/>
        <v>142600</v>
      </c>
      <c r="S184" s="96">
        <f t="shared" si="44"/>
        <v>8.7999999999999995E-2</v>
      </c>
      <c r="T184" s="95"/>
      <c r="U184" s="95"/>
      <c r="V184" s="95"/>
      <c r="W184" s="97"/>
      <c r="X184" s="97"/>
      <c r="Y184" s="96"/>
      <c r="Z184" s="97"/>
      <c r="AA184" s="96"/>
      <c r="AB184" s="102">
        <v>0.35</v>
      </c>
      <c r="AC184" s="102">
        <v>0.35</v>
      </c>
      <c r="AD184" s="102">
        <v>0.35</v>
      </c>
      <c r="AE184" s="93" t="s">
        <v>60</v>
      </c>
      <c r="AF184" s="93">
        <f t="shared" si="45"/>
        <v>268.08</v>
      </c>
      <c r="AG184" s="93">
        <f t="shared" si="46"/>
        <v>327.65999999999997</v>
      </c>
      <c r="AH184" s="95" t="str">
        <f t="shared" si="47"/>
        <v>268.08 327.66</v>
      </c>
      <c r="AI184" s="102">
        <v>14</v>
      </c>
      <c r="AJ184" s="98">
        <f t="shared" si="48"/>
        <v>85.76</v>
      </c>
      <c r="AK184" s="98">
        <f t="shared" si="49"/>
        <v>104.82000000000001</v>
      </c>
      <c r="AL184" s="95" t="str">
        <f t="shared" si="50"/>
        <v>85.76 104.82</v>
      </c>
      <c r="AM184" s="95">
        <v>170</v>
      </c>
      <c r="AN184" s="95">
        <f t="shared" si="61"/>
        <v>450</v>
      </c>
      <c r="AO184" s="102">
        <v>2359.6999999999998</v>
      </c>
      <c r="AP184" s="102">
        <v>326.89999999999998</v>
      </c>
      <c r="AQ184" s="102">
        <v>104.8</v>
      </c>
      <c r="AR184" s="93">
        <v>38</v>
      </c>
      <c r="AS184" s="103">
        <f t="shared" si="52"/>
        <v>1.1457878004632658</v>
      </c>
      <c r="AT184" s="104">
        <f t="shared" si="58"/>
        <v>2703.7154727531679</v>
      </c>
      <c r="AU184" s="98">
        <f>-0.0003*AP184^2+0.9584*AP184-32.989</f>
        <v>248.25287699999998</v>
      </c>
      <c r="AV184" s="98">
        <f t="shared" ref="AV184:AV224" si="62">0.8554*AQ184-8.461</f>
        <v>81.184920000000005</v>
      </c>
      <c r="AW184" s="399">
        <v>961.99725685590522</v>
      </c>
      <c r="AX184" s="399">
        <v>202.57817470000003</v>
      </c>
      <c r="AY184" s="399">
        <v>81.184920000000005</v>
      </c>
      <c r="AZ184" s="399">
        <v>2.743E-4</v>
      </c>
      <c r="BA184" s="399">
        <f>AZ184*10^6</f>
        <v>274.3</v>
      </c>
      <c r="BB184" s="399">
        <f>(1/($BJ$184*10^6/(0.711*10^-4*(1/AW184)^0.854))^(1/3.89))*10^6</f>
        <v>240.71224099536394</v>
      </c>
      <c r="BC184" s="399" t="str">
        <f>IF(BA184&lt;BB184,"Safe","Unsafe")</f>
        <v>Unsafe</v>
      </c>
      <c r="BD184" s="399">
        <v>3.122E-4</v>
      </c>
      <c r="BE184" s="399">
        <f>BD184*10^6</f>
        <v>312.2</v>
      </c>
      <c r="BF184" s="399">
        <f>(1/((($BJ$4*10^6/(1.41*10^-8)))^(1/4.5337)))*10^6</f>
        <v>477.89729000779016</v>
      </c>
      <c r="BG184" s="399" t="str">
        <f>IF(BE184&lt;BF184,"Safe","Unsafe")</f>
        <v>Safe</v>
      </c>
      <c r="BH184" s="399">
        <f>(0.711*10^-4*(1/AZ184)^3.89*(1/AW184)^0.854)/10^6</f>
        <v>14.439120980398497</v>
      </c>
      <c r="BI184" s="399">
        <f>(1.41*10^-8*(1/BD184)^4.5337)/10^6</f>
        <v>110.25763676940198</v>
      </c>
      <c r="BJ184" s="399">
        <v>24</v>
      </c>
      <c r="BK184" s="402">
        <v>30</v>
      </c>
      <c r="BL184" s="399">
        <v>2.2169999999999999E-4</v>
      </c>
      <c r="BM184" s="399">
        <f>BL184*10^6</f>
        <v>221.7</v>
      </c>
      <c r="BN184" s="399">
        <f>BB184</f>
        <v>240.71224099536394</v>
      </c>
      <c r="BO184" s="399" t="str">
        <f>IF(BM184&lt;BN184,"Safe","Unsafe")</f>
        <v>Safe</v>
      </c>
      <c r="BP184" s="399">
        <v>2.5470000000000001E-4</v>
      </c>
      <c r="BQ184" s="399">
        <f>BP184*10^6</f>
        <v>254.70000000000002</v>
      </c>
      <c r="BR184" s="399">
        <f>BF184</f>
        <v>477.89729000779016</v>
      </c>
      <c r="BS184" s="399" t="str">
        <f>IF(BQ184&lt;BR184,"Safe","Unsafe")</f>
        <v>Safe</v>
      </c>
      <c r="BT184" s="399">
        <f>(0.711*10^-4*(1/BL184)^3.89*(1/AW184)^0.854)/10^6</f>
        <v>33.052978458756776</v>
      </c>
      <c r="BU184" s="399">
        <f>(1.41*10^-8*(1/BP184)^4.5337)/10^6</f>
        <v>277.46338793386798</v>
      </c>
    </row>
    <row r="185" spans="1:73" s="99" customFormat="1" ht="60" customHeight="1" x14ac:dyDescent="0.3">
      <c r="A185" s="93">
        <v>182</v>
      </c>
      <c r="B185" s="100">
        <v>142600</v>
      </c>
      <c r="C185" s="101" t="s">
        <v>84</v>
      </c>
      <c r="D185" s="101" t="s">
        <v>83</v>
      </c>
      <c r="E185" s="95">
        <v>40000</v>
      </c>
      <c r="F185" s="93">
        <v>0.56000000000000005</v>
      </c>
      <c r="G185" s="96">
        <v>0.34</v>
      </c>
      <c r="H185" s="96">
        <v>0.26500000000000001</v>
      </c>
      <c r="I185" s="96">
        <v>0.22500000000000001</v>
      </c>
      <c r="J185" s="96">
        <v>0.17</v>
      </c>
      <c r="K185" s="96">
        <v>9.6000000000000002E-2</v>
      </c>
      <c r="L185" s="96">
        <v>7.0000000000000007E-2</v>
      </c>
      <c r="M185" s="96">
        <v>4.2000000000000003E-2</v>
      </c>
      <c r="N185" s="96" t="str">
        <f t="shared" si="42"/>
        <v>0.34,0.265,0.225,0.17,0.096,0.07,0.042</v>
      </c>
      <c r="O185" s="96" t="s">
        <v>59</v>
      </c>
      <c r="P185" s="96"/>
      <c r="Q185" s="94">
        <f t="shared" si="43"/>
        <v>142600</v>
      </c>
      <c r="R185" s="95">
        <f t="shared" si="53"/>
        <v>0</v>
      </c>
      <c r="S185" s="96">
        <f t="shared" si="44"/>
        <v>0.11500000000000002</v>
      </c>
      <c r="T185" s="95"/>
      <c r="U185" s="95"/>
      <c r="V185" s="95"/>
      <c r="W185" s="97"/>
      <c r="X185" s="97"/>
      <c r="Y185" s="96"/>
      <c r="Z185" s="97"/>
      <c r="AA185" s="96"/>
      <c r="AB185" s="102">
        <v>0.35</v>
      </c>
      <c r="AC185" s="102">
        <v>0.35</v>
      </c>
      <c r="AD185" s="102">
        <v>0.35</v>
      </c>
      <c r="AE185" s="93" t="s">
        <v>60</v>
      </c>
      <c r="AF185" s="93">
        <f t="shared" si="45"/>
        <v>268.08</v>
      </c>
      <c r="AG185" s="93">
        <f t="shared" si="46"/>
        <v>327.65999999999997</v>
      </c>
      <c r="AH185" s="95" t="str">
        <f t="shared" si="47"/>
        <v>268.08 327.66</v>
      </c>
      <c r="AI185" s="102">
        <v>14</v>
      </c>
      <c r="AJ185" s="98">
        <f t="shared" si="48"/>
        <v>85.76</v>
      </c>
      <c r="AK185" s="98">
        <f t="shared" si="49"/>
        <v>104.82000000000001</v>
      </c>
      <c r="AL185" s="95" t="str">
        <f t="shared" si="50"/>
        <v>85.76 104.82</v>
      </c>
      <c r="AM185" s="95">
        <v>170</v>
      </c>
      <c r="AN185" s="95">
        <f t="shared" si="61"/>
        <v>450</v>
      </c>
      <c r="AO185" s="102">
        <v>2398.4</v>
      </c>
      <c r="AP185" s="102">
        <v>327.7</v>
      </c>
      <c r="AQ185" s="102">
        <v>104.8</v>
      </c>
      <c r="AR185" s="93">
        <v>38</v>
      </c>
      <c r="AS185" s="103">
        <f t="shared" si="52"/>
        <v>1.1457878004632658</v>
      </c>
      <c r="AT185" s="104">
        <f t="shared" si="58"/>
        <v>2748.0574606310965</v>
      </c>
      <c r="AU185" s="98">
        <f t="shared" ref="AU185:AU225" si="63">-0.0003*AP185^2+0.9584*AP185-32.989</f>
        <v>248.862493</v>
      </c>
      <c r="AV185" s="98">
        <f t="shared" si="62"/>
        <v>81.184920000000005</v>
      </c>
      <c r="AW185" s="400">
        <v>961.99725685590522</v>
      </c>
      <c r="AX185" s="400">
        <v>202.57817470000003</v>
      </c>
      <c r="AY185" s="400">
        <v>81.184920000000005</v>
      </c>
      <c r="AZ185" s="400"/>
      <c r="BA185" s="400"/>
      <c r="BB185" s="400"/>
      <c r="BC185" s="400"/>
      <c r="BD185" s="400"/>
      <c r="BE185" s="400"/>
      <c r="BF185" s="400"/>
      <c r="BG185" s="400"/>
      <c r="BH185" s="400"/>
      <c r="BI185" s="400"/>
      <c r="BJ185" s="400"/>
      <c r="BK185" s="403"/>
      <c r="BL185" s="400"/>
      <c r="BM185" s="400"/>
      <c r="BN185" s="400"/>
      <c r="BO185" s="400"/>
      <c r="BP185" s="400"/>
      <c r="BQ185" s="400"/>
      <c r="BR185" s="400"/>
      <c r="BS185" s="400"/>
      <c r="BT185" s="400"/>
      <c r="BU185" s="400"/>
    </row>
    <row r="186" spans="1:73" s="99" customFormat="1" ht="60" customHeight="1" x14ac:dyDescent="0.3">
      <c r="A186" s="93">
        <v>183</v>
      </c>
      <c r="B186" s="100">
        <v>142813</v>
      </c>
      <c r="C186" s="101" t="s">
        <v>12</v>
      </c>
      <c r="D186" s="101" t="s">
        <v>83</v>
      </c>
      <c r="E186" s="95">
        <v>40000</v>
      </c>
      <c r="F186" s="93">
        <v>0.56000000000000005</v>
      </c>
      <c r="G186" s="96">
        <v>0.34599999999999997</v>
      </c>
      <c r="H186" s="96">
        <v>0.27800000000000002</v>
      </c>
      <c r="I186" s="96">
        <v>0.24</v>
      </c>
      <c r="J186" s="96">
        <v>0.185</v>
      </c>
      <c r="K186" s="96">
        <v>0.107</v>
      </c>
      <c r="L186" s="96">
        <v>7.9000000000000001E-2</v>
      </c>
      <c r="M186" s="96">
        <v>4.9000000000000002E-2</v>
      </c>
      <c r="N186" s="96" t="str">
        <f t="shared" si="42"/>
        <v>0.346,0.278,0.24,0.185,0.107,0.079,0.049</v>
      </c>
      <c r="O186" s="96" t="s">
        <v>59</v>
      </c>
      <c r="P186" s="96"/>
      <c r="Q186" s="94">
        <f t="shared" si="43"/>
        <v>142813</v>
      </c>
      <c r="R186" s="95">
        <f t="shared" si="53"/>
        <v>213</v>
      </c>
      <c r="S186" s="96">
        <f t="shared" si="44"/>
        <v>0.10599999999999998</v>
      </c>
      <c r="T186" s="95"/>
      <c r="U186" s="95"/>
      <c r="V186" s="95"/>
      <c r="W186" s="97"/>
      <c r="X186" s="97"/>
      <c r="Y186" s="96"/>
      <c r="Z186" s="97"/>
      <c r="AA186" s="96"/>
      <c r="AB186" s="102">
        <v>0.35</v>
      </c>
      <c r="AC186" s="102">
        <v>0.35</v>
      </c>
      <c r="AD186" s="102">
        <v>0.35</v>
      </c>
      <c r="AE186" s="93" t="s">
        <v>60</v>
      </c>
      <c r="AF186" s="93">
        <f t="shared" si="45"/>
        <v>268.08</v>
      </c>
      <c r="AG186" s="93">
        <f t="shared" si="46"/>
        <v>327.65999999999997</v>
      </c>
      <c r="AH186" s="95" t="str">
        <f t="shared" si="47"/>
        <v>268.08 327.66</v>
      </c>
      <c r="AI186" s="102">
        <v>14</v>
      </c>
      <c r="AJ186" s="98">
        <f t="shared" si="48"/>
        <v>85.76</v>
      </c>
      <c r="AK186" s="98">
        <f t="shared" si="49"/>
        <v>104.82000000000001</v>
      </c>
      <c r="AL186" s="95" t="str">
        <f t="shared" si="50"/>
        <v>85.76 104.82</v>
      </c>
      <c r="AM186" s="95">
        <v>170</v>
      </c>
      <c r="AN186" s="95">
        <f t="shared" si="61"/>
        <v>450</v>
      </c>
      <c r="AO186" s="102">
        <v>2393.5</v>
      </c>
      <c r="AP186" s="102">
        <v>327.10000000000002</v>
      </c>
      <c r="AQ186" s="102">
        <v>104.8</v>
      </c>
      <c r="AR186" s="93">
        <v>38</v>
      </c>
      <c r="AS186" s="103">
        <f t="shared" si="52"/>
        <v>1.1457878004632658</v>
      </c>
      <c r="AT186" s="104">
        <f t="shared" si="58"/>
        <v>2742.4431004088265</v>
      </c>
      <c r="AU186" s="98">
        <f t="shared" si="63"/>
        <v>248.40531700000005</v>
      </c>
      <c r="AV186" s="98">
        <f t="shared" si="62"/>
        <v>81.184920000000005</v>
      </c>
      <c r="AW186" s="400">
        <v>961.99725685590522</v>
      </c>
      <c r="AX186" s="400">
        <v>202.57817470000003</v>
      </c>
      <c r="AY186" s="400">
        <v>81.184920000000005</v>
      </c>
      <c r="AZ186" s="400"/>
      <c r="BA186" s="400"/>
      <c r="BB186" s="400"/>
      <c r="BC186" s="400"/>
      <c r="BD186" s="400"/>
      <c r="BE186" s="400"/>
      <c r="BF186" s="400"/>
      <c r="BG186" s="400"/>
      <c r="BH186" s="400"/>
      <c r="BI186" s="400"/>
      <c r="BJ186" s="400"/>
      <c r="BK186" s="403"/>
      <c r="BL186" s="400"/>
      <c r="BM186" s="400"/>
      <c r="BN186" s="400"/>
      <c r="BO186" s="400"/>
      <c r="BP186" s="400"/>
      <c r="BQ186" s="400"/>
      <c r="BR186" s="400"/>
      <c r="BS186" s="400"/>
      <c r="BT186" s="400"/>
      <c r="BU186" s="400"/>
    </row>
    <row r="187" spans="1:73" s="99" customFormat="1" ht="60" customHeight="1" x14ac:dyDescent="0.3">
      <c r="A187" s="93">
        <v>184</v>
      </c>
      <c r="B187" s="100">
        <v>142850</v>
      </c>
      <c r="C187" s="101" t="s">
        <v>84</v>
      </c>
      <c r="D187" s="101" t="s">
        <v>83</v>
      </c>
      <c r="E187" s="95">
        <v>40000</v>
      </c>
      <c r="F187" s="93">
        <v>0.56000000000000005</v>
      </c>
      <c r="G187" s="96">
        <v>0.36</v>
      </c>
      <c r="H187" s="96">
        <v>0.29299999999999998</v>
      </c>
      <c r="I187" s="96">
        <v>0.253</v>
      </c>
      <c r="J187" s="96">
        <v>0.19400000000000001</v>
      </c>
      <c r="K187" s="96">
        <v>0.113</v>
      </c>
      <c r="L187" s="96">
        <v>8.4000000000000005E-2</v>
      </c>
      <c r="M187" s="96">
        <v>5.1999999999999998E-2</v>
      </c>
      <c r="N187" s="96" t="str">
        <f t="shared" si="42"/>
        <v>0.36,0.293,0.253,0.194,0.113,0.084,0.052</v>
      </c>
      <c r="O187" s="96" t="s">
        <v>59</v>
      </c>
      <c r="P187" s="96"/>
      <c r="Q187" s="94">
        <f t="shared" si="43"/>
        <v>142850</v>
      </c>
      <c r="R187" s="95">
        <f t="shared" si="53"/>
        <v>37</v>
      </c>
      <c r="S187" s="96">
        <f t="shared" si="44"/>
        <v>0.10699999999999998</v>
      </c>
      <c r="T187" s="95"/>
      <c r="U187" s="95"/>
      <c r="V187" s="95"/>
      <c r="W187" s="97"/>
      <c r="X187" s="97"/>
      <c r="Y187" s="96"/>
      <c r="Z187" s="97"/>
      <c r="AA187" s="96"/>
      <c r="AB187" s="102">
        <v>0.35</v>
      </c>
      <c r="AC187" s="102">
        <v>0.35</v>
      </c>
      <c r="AD187" s="102">
        <v>0.35</v>
      </c>
      <c r="AE187" s="93" t="s">
        <v>60</v>
      </c>
      <c r="AF187" s="93">
        <f t="shared" si="45"/>
        <v>268.08</v>
      </c>
      <c r="AG187" s="93">
        <f t="shared" si="46"/>
        <v>327.65999999999997</v>
      </c>
      <c r="AH187" s="95" t="str">
        <f t="shared" si="47"/>
        <v>268.08 327.66</v>
      </c>
      <c r="AI187" s="102">
        <v>14</v>
      </c>
      <c r="AJ187" s="98">
        <f t="shared" si="48"/>
        <v>85.76</v>
      </c>
      <c r="AK187" s="98">
        <f t="shared" si="49"/>
        <v>104.82000000000001</v>
      </c>
      <c r="AL187" s="95" t="str">
        <f t="shared" si="50"/>
        <v>85.76 104.82</v>
      </c>
      <c r="AM187" s="95">
        <v>170</v>
      </c>
      <c r="AN187" s="95">
        <f t="shared" si="61"/>
        <v>450</v>
      </c>
      <c r="AO187" s="102">
        <v>1798.4</v>
      </c>
      <c r="AP187" s="102">
        <v>327.60000000000002</v>
      </c>
      <c r="AQ187" s="102">
        <v>104.8</v>
      </c>
      <c r="AR187" s="93">
        <v>38</v>
      </c>
      <c r="AS187" s="103">
        <f t="shared" si="52"/>
        <v>1.1457878004632658</v>
      </c>
      <c r="AT187" s="104">
        <f t="shared" si="58"/>
        <v>2060.5847803531374</v>
      </c>
      <c r="AU187" s="98">
        <f t="shared" si="63"/>
        <v>248.78631200000004</v>
      </c>
      <c r="AV187" s="98">
        <f t="shared" si="62"/>
        <v>81.184920000000005</v>
      </c>
      <c r="AW187" s="400">
        <v>961.99725685590522</v>
      </c>
      <c r="AX187" s="400">
        <v>202.57817470000003</v>
      </c>
      <c r="AY187" s="400">
        <v>81.184920000000005</v>
      </c>
      <c r="AZ187" s="400"/>
      <c r="BA187" s="400"/>
      <c r="BB187" s="400"/>
      <c r="BC187" s="400"/>
      <c r="BD187" s="400"/>
      <c r="BE187" s="400"/>
      <c r="BF187" s="400"/>
      <c r="BG187" s="400"/>
      <c r="BH187" s="400"/>
      <c r="BI187" s="400"/>
      <c r="BJ187" s="400"/>
      <c r="BK187" s="403"/>
      <c r="BL187" s="400"/>
      <c r="BM187" s="400"/>
      <c r="BN187" s="400"/>
      <c r="BO187" s="400"/>
      <c r="BP187" s="400"/>
      <c r="BQ187" s="400"/>
      <c r="BR187" s="400"/>
      <c r="BS187" s="400"/>
      <c r="BT187" s="400"/>
      <c r="BU187" s="400"/>
    </row>
    <row r="188" spans="1:73" s="99" customFormat="1" ht="60" customHeight="1" x14ac:dyDescent="0.3">
      <c r="A188" s="93">
        <v>185</v>
      </c>
      <c r="B188" s="100">
        <v>143100</v>
      </c>
      <c r="C188" s="101" t="s">
        <v>84</v>
      </c>
      <c r="D188" s="101" t="s">
        <v>83</v>
      </c>
      <c r="E188" s="95">
        <v>40000</v>
      </c>
      <c r="F188" s="93">
        <v>0.56000000000000005</v>
      </c>
      <c r="G188" s="96">
        <v>0.38100000000000001</v>
      </c>
      <c r="H188" s="96">
        <v>0.29799999999999999</v>
      </c>
      <c r="I188" s="96">
        <v>0.25900000000000001</v>
      </c>
      <c r="J188" s="96">
        <v>0.19800000000000001</v>
      </c>
      <c r="K188" s="96">
        <v>0.121</v>
      </c>
      <c r="L188" s="96">
        <v>0.09</v>
      </c>
      <c r="M188" s="96">
        <v>0.05</v>
      </c>
      <c r="N188" s="96" t="str">
        <f t="shared" si="42"/>
        <v>0.381,0.298,0.259,0.198,0.121,0.09,0.05</v>
      </c>
      <c r="O188" s="96" t="s">
        <v>59</v>
      </c>
      <c r="P188" s="96"/>
      <c r="Q188" s="94">
        <f t="shared" si="43"/>
        <v>143100</v>
      </c>
      <c r="R188" s="95">
        <f t="shared" si="53"/>
        <v>250</v>
      </c>
      <c r="S188" s="96">
        <f t="shared" si="44"/>
        <v>0.122</v>
      </c>
      <c r="T188" s="95"/>
      <c r="U188" s="95"/>
      <c r="V188" s="95"/>
      <c r="W188" s="97"/>
      <c r="X188" s="97"/>
      <c r="Y188" s="96"/>
      <c r="Z188" s="97"/>
      <c r="AA188" s="96"/>
      <c r="AB188" s="102">
        <v>0.35</v>
      </c>
      <c r="AC188" s="102">
        <v>0.35</v>
      </c>
      <c r="AD188" s="102">
        <v>0.35</v>
      </c>
      <c r="AE188" s="93" t="s">
        <v>60</v>
      </c>
      <c r="AF188" s="93">
        <f t="shared" si="45"/>
        <v>268.08</v>
      </c>
      <c r="AG188" s="93">
        <f t="shared" si="46"/>
        <v>327.65999999999997</v>
      </c>
      <c r="AH188" s="95" t="str">
        <f t="shared" si="47"/>
        <v>268.08 327.66</v>
      </c>
      <c r="AI188" s="102">
        <v>14</v>
      </c>
      <c r="AJ188" s="98">
        <f t="shared" si="48"/>
        <v>85.76</v>
      </c>
      <c r="AK188" s="98">
        <f t="shared" si="49"/>
        <v>104.82000000000001</v>
      </c>
      <c r="AL188" s="95" t="str">
        <f t="shared" si="50"/>
        <v>85.76 104.82</v>
      </c>
      <c r="AM188" s="95">
        <v>170</v>
      </c>
      <c r="AN188" s="95">
        <f t="shared" si="61"/>
        <v>450</v>
      </c>
      <c r="AO188" s="102">
        <v>1591.9</v>
      </c>
      <c r="AP188" s="102">
        <v>279</v>
      </c>
      <c r="AQ188" s="102">
        <v>104.8</v>
      </c>
      <c r="AR188" s="93">
        <v>38</v>
      </c>
      <c r="AS188" s="103">
        <f t="shared" si="52"/>
        <v>1.1457878004632658</v>
      </c>
      <c r="AT188" s="104">
        <f t="shared" si="58"/>
        <v>1823.979599557473</v>
      </c>
      <c r="AU188" s="98">
        <f t="shared" si="63"/>
        <v>211.05229999999997</v>
      </c>
      <c r="AV188" s="98">
        <f t="shared" si="62"/>
        <v>81.184920000000005</v>
      </c>
      <c r="AW188" s="400">
        <v>961.99725685590522</v>
      </c>
      <c r="AX188" s="400">
        <v>202.57817470000003</v>
      </c>
      <c r="AY188" s="400">
        <v>81.184920000000005</v>
      </c>
      <c r="AZ188" s="400"/>
      <c r="BA188" s="400"/>
      <c r="BB188" s="400"/>
      <c r="BC188" s="400"/>
      <c r="BD188" s="400"/>
      <c r="BE188" s="400"/>
      <c r="BF188" s="400"/>
      <c r="BG188" s="400"/>
      <c r="BH188" s="400"/>
      <c r="BI188" s="400"/>
      <c r="BJ188" s="400"/>
      <c r="BK188" s="403"/>
      <c r="BL188" s="400"/>
      <c r="BM188" s="400"/>
      <c r="BN188" s="400"/>
      <c r="BO188" s="400"/>
      <c r="BP188" s="400"/>
      <c r="BQ188" s="400"/>
      <c r="BR188" s="400"/>
      <c r="BS188" s="400"/>
      <c r="BT188" s="400"/>
      <c r="BU188" s="400"/>
    </row>
    <row r="189" spans="1:73" s="99" customFormat="1" ht="60" customHeight="1" x14ac:dyDescent="0.3">
      <c r="A189" s="93">
        <v>186</v>
      </c>
      <c r="B189" s="100">
        <v>143108</v>
      </c>
      <c r="C189" s="101" t="s">
        <v>12</v>
      </c>
      <c r="D189" s="101" t="s">
        <v>83</v>
      </c>
      <c r="E189" s="95">
        <v>40000</v>
      </c>
      <c r="F189" s="93">
        <v>0.56000000000000005</v>
      </c>
      <c r="G189" s="96">
        <v>0.40700000000000003</v>
      </c>
      <c r="H189" s="96">
        <v>0.32</v>
      </c>
      <c r="I189" s="96">
        <v>0.27</v>
      </c>
      <c r="J189" s="96">
        <v>0.19600000000000001</v>
      </c>
      <c r="K189" s="96">
        <v>0.10100000000000001</v>
      </c>
      <c r="L189" s="96">
        <v>7.2999999999999995E-2</v>
      </c>
      <c r="M189" s="96">
        <v>4.3000000000000003E-2</v>
      </c>
      <c r="N189" s="96" t="str">
        <f t="shared" si="42"/>
        <v>0.407,0.32,0.27,0.196,0.101,0.073,0.043</v>
      </c>
      <c r="O189" s="96" t="s">
        <v>59</v>
      </c>
      <c r="P189" s="96"/>
      <c r="Q189" s="94">
        <f t="shared" si="43"/>
        <v>143108</v>
      </c>
      <c r="R189" s="95">
        <f t="shared" si="53"/>
        <v>8</v>
      </c>
      <c r="S189" s="96">
        <f t="shared" si="44"/>
        <v>0.13700000000000001</v>
      </c>
      <c r="T189" s="95"/>
      <c r="U189" s="95"/>
      <c r="V189" s="95"/>
      <c r="W189" s="97"/>
      <c r="X189" s="97"/>
      <c r="Y189" s="96"/>
      <c r="Z189" s="97"/>
      <c r="AA189" s="96"/>
      <c r="AB189" s="102">
        <v>0.35</v>
      </c>
      <c r="AC189" s="102">
        <v>0.35</v>
      </c>
      <c r="AD189" s="102">
        <v>0.35</v>
      </c>
      <c r="AE189" s="93" t="s">
        <v>60</v>
      </c>
      <c r="AF189" s="93">
        <f t="shared" si="45"/>
        <v>268.08</v>
      </c>
      <c r="AG189" s="93">
        <f t="shared" si="46"/>
        <v>327.65999999999997</v>
      </c>
      <c r="AH189" s="95" t="str">
        <f t="shared" si="47"/>
        <v>268.08 327.66</v>
      </c>
      <c r="AI189" s="102">
        <v>14</v>
      </c>
      <c r="AJ189" s="98">
        <f t="shared" si="48"/>
        <v>85.76</v>
      </c>
      <c r="AK189" s="98">
        <f t="shared" si="49"/>
        <v>104.82000000000001</v>
      </c>
      <c r="AL189" s="95" t="str">
        <f t="shared" si="50"/>
        <v>85.76 104.82</v>
      </c>
      <c r="AM189" s="95">
        <v>170</v>
      </c>
      <c r="AN189" s="95">
        <f t="shared" si="61"/>
        <v>450</v>
      </c>
      <c r="AO189" s="102">
        <v>1829</v>
      </c>
      <c r="AP189" s="102">
        <v>324.10000000000002</v>
      </c>
      <c r="AQ189" s="102">
        <v>104.8</v>
      </c>
      <c r="AR189" s="93">
        <v>38</v>
      </c>
      <c r="AS189" s="103">
        <f t="shared" si="52"/>
        <v>1.1457878004632658</v>
      </c>
      <c r="AT189" s="104">
        <f t="shared" si="58"/>
        <v>2095.645887047313</v>
      </c>
      <c r="AU189" s="98">
        <f t="shared" si="63"/>
        <v>246.11619700000003</v>
      </c>
      <c r="AV189" s="98">
        <f t="shared" si="62"/>
        <v>81.184920000000005</v>
      </c>
      <c r="AW189" s="400">
        <v>961.99725685590522</v>
      </c>
      <c r="AX189" s="400">
        <v>202.57817470000003</v>
      </c>
      <c r="AY189" s="400">
        <v>81.184920000000005</v>
      </c>
      <c r="AZ189" s="400"/>
      <c r="BA189" s="400"/>
      <c r="BB189" s="400"/>
      <c r="BC189" s="400"/>
      <c r="BD189" s="400"/>
      <c r="BE189" s="400"/>
      <c r="BF189" s="400"/>
      <c r="BG189" s="400"/>
      <c r="BH189" s="400"/>
      <c r="BI189" s="400"/>
      <c r="BJ189" s="400"/>
      <c r="BK189" s="403"/>
      <c r="BL189" s="400"/>
      <c r="BM189" s="400"/>
      <c r="BN189" s="400"/>
      <c r="BO189" s="400"/>
      <c r="BP189" s="400"/>
      <c r="BQ189" s="400"/>
      <c r="BR189" s="400"/>
      <c r="BS189" s="400"/>
      <c r="BT189" s="400"/>
      <c r="BU189" s="400"/>
    </row>
    <row r="190" spans="1:73" s="99" customFormat="1" ht="60" customHeight="1" x14ac:dyDescent="0.3">
      <c r="A190" s="93">
        <v>187</v>
      </c>
      <c r="B190" s="100">
        <v>143347</v>
      </c>
      <c r="C190" s="101" t="s">
        <v>12</v>
      </c>
      <c r="D190" s="101" t="s">
        <v>83</v>
      </c>
      <c r="E190" s="95">
        <v>40000</v>
      </c>
      <c r="F190" s="93">
        <v>0.56000000000000005</v>
      </c>
      <c r="G190" s="96">
        <v>0.34</v>
      </c>
      <c r="H190" s="96">
        <v>0.26900000000000002</v>
      </c>
      <c r="I190" s="96">
        <v>0.23200000000000001</v>
      </c>
      <c r="J190" s="96">
        <v>0.17499999999999999</v>
      </c>
      <c r="K190" s="96">
        <v>9.4E-2</v>
      </c>
      <c r="L190" s="96">
        <v>6.9000000000000006E-2</v>
      </c>
      <c r="M190" s="96">
        <v>0.04</v>
      </c>
      <c r="N190" s="96" t="str">
        <f t="shared" si="42"/>
        <v>0.34,0.269,0.232,0.175,0.094,0.069,0.04</v>
      </c>
      <c r="O190" s="96" t="s">
        <v>59</v>
      </c>
      <c r="P190" s="96"/>
      <c r="Q190" s="94">
        <f t="shared" si="43"/>
        <v>143347</v>
      </c>
      <c r="R190" s="95">
        <f t="shared" si="53"/>
        <v>239</v>
      </c>
      <c r="S190" s="96">
        <f t="shared" si="44"/>
        <v>0.10800000000000001</v>
      </c>
      <c r="T190" s="95"/>
      <c r="U190" s="95"/>
      <c r="V190" s="95"/>
      <c r="W190" s="97"/>
      <c r="X190" s="97"/>
      <c r="Y190" s="96"/>
      <c r="Z190" s="97"/>
      <c r="AA190" s="96"/>
      <c r="AB190" s="102">
        <v>0.35</v>
      </c>
      <c r="AC190" s="102">
        <v>0.35</v>
      </c>
      <c r="AD190" s="102">
        <v>0.35</v>
      </c>
      <c r="AE190" s="93" t="s">
        <v>60</v>
      </c>
      <c r="AF190" s="93">
        <f t="shared" si="45"/>
        <v>268.08</v>
      </c>
      <c r="AG190" s="93">
        <f t="shared" si="46"/>
        <v>327.65999999999997</v>
      </c>
      <c r="AH190" s="95" t="str">
        <f t="shared" si="47"/>
        <v>268.08 327.66</v>
      </c>
      <c r="AI190" s="102">
        <v>14</v>
      </c>
      <c r="AJ190" s="98">
        <f t="shared" si="48"/>
        <v>85.76</v>
      </c>
      <c r="AK190" s="98">
        <f t="shared" si="49"/>
        <v>104.82000000000001</v>
      </c>
      <c r="AL190" s="95" t="str">
        <f t="shared" si="50"/>
        <v>85.76 104.82</v>
      </c>
      <c r="AM190" s="95">
        <v>170</v>
      </c>
      <c r="AN190" s="95">
        <f t="shared" si="61"/>
        <v>450</v>
      </c>
      <c r="AO190" s="102">
        <v>2385.5</v>
      </c>
      <c r="AP190" s="102">
        <v>327.39999999999998</v>
      </c>
      <c r="AQ190" s="102">
        <v>104.8</v>
      </c>
      <c r="AR190" s="93">
        <v>38</v>
      </c>
      <c r="AS190" s="103">
        <f t="shared" si="52"/>
        <v>1.1457878004632658</v>
      </c>
      <c r="AT190" s="104">
        <f t="shared" si="58"/>
        <v>2733.2767980051203</v>
      </c>
      <c r="AU190" s="98">
        <f t="shared" si="63"/>
        <v>248.63393199999999</v>
      </c>
      <c r="AV190" s="98">
        <f t="shared" si="62"/>
        <v>81.184920000000005</v>
      </c>
      <c r="AW190" s="400">
        <v>961.99725685590522</v>
      </c>
      <c r="AX190" s="400">
        <v>202.57817470000003</v>
      </c>
      <c r="AY190" s="400">
        <v>81.184920000000005</v>
      </c>
      <c r="AZ190" s="400"/>
      <c r="BA190" s="400"/>
      <c r="BB190" s="400"/>
      <c r="BC190" s="400"/>
      <c r="BD190" s="400"/>
      <c r="BE190" s="400"/>
      <c r="BF190" s="400"/>
      <c r="BG190" s="400"/>
      <c r="BH190" s="400"/>
      <c r="BI190" s="400"/>
      <c r="BJ190" s="400"/>
      <c r="BK190" s="403"/>
      <c r="BL190" s="400"/>
      <c r="BM190" s="400"/>
      <c r="BN190" s="400"/>
      <c r="BO190" s="400"/>
      <c r="BP190" s="400"/>
      <c r="BQ190" s="400"/>
      <c r="BR190" s="400"/>
      <c r="BS190" s="400"/>
      <c r="BT190" s="400"/>
      <c r="BU190" s="400"/>
    </row>
    <row r="191" spans="1:73" s="99" customFormat="1" ht="60" customHeight="1" x14ac:dyDescent="0.3">
      <c r="A191" s="93">
        <v>188</v>
      </c>
      <c r="B191" s="100">
        <v>143350</v>
      </c>
      <c r="C191" s="101" t="s">
        <v>84</v>
      </c>
      <c r="D191" s="101" t="s">
        <v>83</v>
      </c>
      <c r="E191" s="95">
        <v>40000</v>
      </c>
      <c r="F191" s="93">
        <v>0.56000000000000005</v>
      </c>
      <c r="G191" s="96">
        <v>0.34</v>
      </c>
      <c r="H191" s="96">
        <v>0.26500000000000001</v>
      </c>
      <c r="I191" s="96">
        <v>0.224</v>
      </c>
      <c r="J191" s="96">
        <v>0.161</v>
      </c>
      <c r="K191" s="96">
        <v>8.7999999999999995E-2</v>
      </c>
      <c r="L191" s="96">
        <v>6.5000000000000002E-2</v>
      </c>
      <c r="M191" s="96">
        <v>4.1000000000000002E-2</v>
      </c>
      <c r="N191" s="96" t="str">
        <f t="shared" si="42"/>
        <v>0.34,0.265,0.224,0.161,0.088,0.065,0.041</v>
      </c>
      <c r="O191" s="96" t="s">
        <v>59</v>
      </c>
      <c r="P191" s="96"/>
      <c r="Q191" s="94">
        <f t="shared" si="43"/>
        <v>143350</v>
      </c>
      <c r="R191" s="95">
        <f t="shared" si="53"/>
        <v>3</v>
      </c>
      <c r="S191" s="96">
        <f t="shared" si="44"/>
        <v>0.11600000000000002</v>
      </c>
      <c r="T191" s="95"/>
      <c r="U191" s="95"/>
      <c r="V191" s="95"/>
      <c r="W191" s="97"/>
      <c r="X191" s="97"/>
      <c r="Y191" s="96"/>
      <c r="Z191" s="97"/>
      <c r="AA191" s="96"/>
      <c r="AB191" s="102">
        <v>0.35</v>
      </c>
      <c r="AC191" s="102">
        <v>0.35</v>
      </c>
      <c r="AD191" s="102">
        <v>0.35</v>
      </c>
      <c r="AE191" s="93" t="s">
        <v>60</v>
      </c>
      <c r="AF191" s="93">
        <f t="shared" si="45"/>
        <v>268.08</v>
      </c>
      <c r="AG191" s="93">
        <f t="shared" si="46"/>
        <v>327.65999999999997</v>
      </c>
      <c r="AH191" s="95" t="str">
        <f t="shared" si="47"/>
        <v>268.08 327.66</v>
      </c>
      <c r="AI191" s="102">
        <v>14</v>
      </c>
      <c r="AJ191" s="98">
        <f t="shared" si="48"/>
        <v>85.76</v>
      </c>
      <c r="AK191" s="98">
        <f t="shared" si="49"/>
        <v>104.82000000000001</v>
      </c>
      <c r="AL191" s="95" t="str">
        <f t="shared" si="50"/>
        <v>85.76 104.82</v>
      </c>
      <c r="AM191" s="95">
        <v>170</v>
      </c>
      <c r="AN191" s="95">
        <f t="shared" si="61"/>
        <v>450</v>
      </c>
      <c r="AO191" s="102">
        <v>2398.4</v>
      </c>
      <c r="AP191" s="102">
        <v>326.8</v>
      </c>
      <c r="AQ191" s="102">
        <v>104.8</v>
      </c>
      <c r="AR191" s="93">
        <v>38</v>
      </c>
      <c r="AS191" s="103">
        <f t="shared" si="52"/>
        <v>1.1457878004632658</v>
      </c>
      <c r="AT191" s="104">
        <f t="shared" si="58"/>
        <v>2748.0574606310965</v>
      </c>
      <c r="AU191" s="98">
        <f t="shared" si="63"/>
        <v>248.17664800000003</v>
      </c>
      <c r="AV191" s="98">
        <f t="shared" si="62"/>
        <v>81.184920000000005</v>
      </c>
      <c r="AW191" s="400">
        <v>961.99725685590522</v>
      </c>
      <c r="AX191" s="400">
        <v>202.57817470000003</v>
      </c>
      <c r="AY191" s="400">
        <v>81.184920000000005</v>
      </c>
      <c r="AZ191" s="400"/>
      <c r="BA191" s="400"/>
      <c r="BB191" s="400"/>
      <c r="BC191" s="400"/>
      <c r="BD191" s="400"/>
      <c r="BE191" s="400"/>
      <c r="BF191" s="400"/>
      <c r="BG191" s="400"/>
      <c r="BH191" s="400"/>
      <c r="BI191" s="400"/>
      <c r="BJ191" s="400"/>
      <c r="BK191" s="403"/>
      <c r="BL191" s="400"/>
      <c r="BM191" s="400"/>
      <c r="BN191" s="400"/>
      <c r="BO191" s="400"/>
      <c r="BP191" s="400"/>
      <c r="BQ191" s="400"/>
      <c r="BR191" s="400"/>
      <c r="BS191" s="400"/>
      <c r="BT191" s="400"/>
      <c r="BU191" s="400"/>
    </row>
    <row r="192" spans="1:73" s="99" customFormat="1" ht="60" customHeight="1" x14ac:dyDescent="0.3">
      <c r="A192" s="93">
        <v>189</v>
      </c>
      <c r="B192" s="100">
        <v>143600</v>
      </c>
      <c r="C192" s="101" t="s">
        <v>84</v>
      </c>
      <c r="D192" s="101" t="s">
        <v>83</v>
      </c>
      <c r="E192" s="95">
        <v>40000</v>
      </c>
      <c r="F192" s="93">
        <v>0.56000000000000005</v>
      </c>
      <c r="G192" s="96">
        <v>0.29799999999999999</v>
      </c>
      <c r="H192" s="96">
        <v>0.27600000000000002</v>
      </c>
      <c r="I192" s="96">
        <v>0.215</v>
      </c>
      <c r="J192" s="96">
        <v>0.16700000000000001</v>
      </c>
      <c r="K192" s="96">
        <v>0.10100000000000001</v>
      </c>
      <c r="L192" s="96">
        <v>7.6999999999999999E-2</v>
      </c>
      <c r="M192" s="96">
        <v>4.9000000000000002E-2</v>
      </c>
      <c r="N192" s="96" t="str">
        <f t="shared" si="42"/>
        <v>0.298,0.276,0.215,0.167,0.101,0.077,0.049</v>
      </c>
      <c r="O192" s="96" t="s">
        <v>59</v>
      </c>
      <c r="P192" s="96"/>
      <c r="Q192" s="94">
        <f t="shared" si="43"/>
        <v>143600</v>
      </c>
      <c r="R192" s="95">
        <f t="shared" si="53"/>
        <v>250</v>
      </c>
      <c r="S192" s="96">
        <f t="shared" si="44"/>
        <v>8.299999999999999E-2</v>
      </c>
      <c r="T192" s="95"/>
      <c r="U192" s="95"/>
      <c r="V192" s="95"/>
      <c r="W192" s="97"/>
      <c r="X192" s="97"/>
      <c r="Y192" s="96"/>
      <c r="Z192" s="97"/>
      <c r="AA192" s="96"/>
      <c r="AB192" s="102">
        <v>0.35</v>
      </c>
      <c r="AC192" s="102">
        <v>0.35</v>
      </c>
      <c r="AD192" s="102">
        <v>0.35</v>
      </c>
      <c r="AE192" s="93" t="s">
        <v>60</v>
      </c>
      <c r="AF192" s="93">
        <f t="shared" si="45"/>
        <v>268.08</v>
      </c>
      <c r="AG192" s="93">
        <f t="shared" si="46"/>
        <v>327.65999999999997</v>
      </c>
      <c r="AH192" s="95" t="str">
        <f t="shared" si="47"/>
        <v>268.08 327.66</v>
      </c>
      <c r="AI192" s="102">
        <v>14</v>
      </c>
      <c r="AJ192" s="98">
        <f t="shared" si="48"/>
        <v>85.76</v>
      </c>
      <c r="AK192" s="98">
        <f t="shared" si="49"/>
        <v>104.82000000000001</v>
      </c>
      <c r="AL192" s="95" t="str">
        <f t="shared" si="50"/>
        <v>85.76 104.82</v>
      </c>
      <c r="AM192" s="95">
        <v>170</v>
      </c>
      <c r="AN192" s="95">
        <f t="shared" si="61"/>
        <v>450</v>
      </c>
      <c r="AO192" s="102">
        <v>2395.1999999999998</v>
      </c>
      <c r="AP192" s="102">
        <v>326.7</v>
      </c>
      <c r="AQ192" s="102">
        <v>104.8</v>
      </c>
      <c r="AR192" s="93">
        <v>38</v>
      </c>
      <c r="AS192" s="103">
        <f t="shared" si="52"/>
        <v>1.1457878004632658</v>
      </c>
      <c r="AT192" s="104">
        <f t="shared" si="58"/>
        <v>2744.390939669614</v>
      </c>
      <c r="AU192" s="98">
        <f t="shared" si="63"/>
        <v>248.10041300000003</v>
      </c>
      <c r="AV192" s="98">
        <f t="shared" si="62"/>
        <v>81.184920000000005</v>
      </c>
      <c r="AW192" s="400">
        <v>961.99725685590522</v>
      </c>
      <c r="AX192" s="400">
        <v>202.57817470000003</v>
      </c>
      <c r="AY192" s="400">
        <v>81.184920000000005</v>
      </c>
      <c r="AZ192" s="400"/>
      <c r="BA192" s="400"/>
      <c r="BB192" s="400"/>
      <c r="BC192" s="400"/>
      <c r="BD192" s="400"/>
      <c r="BE192" s="400"/>
      <c r="BF192" s="400"/>
      <c r="BG192" s="400"/>
      <c r="BH192" s="400"/>
      <c r="BI192" s="400"/>
      <c r="BJ192" s="400"/>
      <c r="BK192" s="403"/>
      <c r="BL192" s="400"/>
      <c r="BM192" s="400"/>
      <c r="BN192" s="400"/>
      <c r="BO192" s="400"/>
      <c r="BP192" s="400"/>
      <c r="BQ192" s="400"/>
      <c r="BR192" s="400"/>
      <c r="BS192" s="400"/>
      <c r="BT192" s="400"/>
      <c r="BU192" s="400"/>
    </row>
    <row r="193" spans="1:73" s="99" customFormat="1" ht="60" customHeight="1" x14ac:dyDescent="0.3">
      <c r="A193" s="93">
        <v>190</v>
      </c>
      <c r="B193" s="100">
        <v>143634</v>
      </c>
      <c r="C193" s="101" t="s">
        <v>12</v>
      </c>
      <c r="D193" s="101" t="s">
        <v>83</v>
      </c>
      <c r="E193" s="95">
        <v>40000</v>
      </c>
      <c r="F193" s="93">
        <v>0.56000000000000005</v>
      </c>
      <c r="G193" s="96">
        <v>0.35499999999999998</v>
      </c>
      <c r="H193" s="96">
        <v>0.27500000000000002</v>
      </c>
      <c r="I193" s="96">
        <v>0.23</v>
      </c>
      <c r="J193" s="96">
        <v>0.16500000000000001</v>
      </c>
      <c r="K193" s="96">
        <v>8.7999999999999995E-2</v>
      </c>
      <c r="L193" s="96">
        <v>6.4000000000000001E-2</v>
      </c>
      <c r="M193" s="96">
        <v>4.1000000000000002E-2</v>
      </c>
      <c r="N193" s="96" t="str">
        <f t="shared" si="42"/>
        <v>0.355,0.275,0.23,0.165,0.088,0.064,0.041</v>
      </c>
      <c r="O193" s="96" t="s">
        <v>59</v>
      </c>
      <c r="P193" s="96"/>
      <c r="Q193" s="94">
        <f t="shared" si="43"/>
        <v>143634</v>
      </c>
      <c r="R193" s="95">
        <f t="shared" si="53"/>
        <v>34</v>
      </c>
      <c r="S193" s="96">
        <f t="shared" si="44"/>
        <v>0.12499999999999997</v>
      </c>
      <c r="T193" s="95"/>
      <c r="U193" s="95"/>
      <c r="V193" s="95"/>
      <c r="W193" s="97"/>
      <c r="X193" s="97"/>
      <c r="Y193" s="96"/>
      <c r="Z193" s="97"/>
      <c r="AA193" s="96"/>
      <c r="AB193" s="102">
        <v>0.35</v>
      </c>
      <c r="AC193" s="102">
        <v>0.35</v>
      </c>
      <c r="AD193" s="102">
        <v>0.35</v>
      </c>
      <c r="AE193" s="93" t="s">
        <v>60</v>
      </c>
      <c r="AF193" s="93">
        <f t="shared" si="45"/>
        <v>268.08</v>
      </c>
      <c r="AG193" s="93">
        <f t="shared" si="46"/>
        <v>327.65999999999997</v>
      </c>
      <c r="AH193" s="95" t="str">
        <f t="shared" si="47"/>
        <v>268.08 327.66</v>
      </c>
      <c r="AI193" s="102">
        <v>14</v>
      </c>
      <c r="AJ193" s="98">
        <f t="shared" si="48"/>
        <v>85.76</v>
      </c>
      <c r="AK193" s="98">
        <f t="shared" si="49"/>
        <v>104.82000000000001</v>
      </c>
      <c r="AL193" s="95" t="str">
        <f t="shared" si="50"/>
        <v>85.76 104.82</v>
      </c>
      <c r="AM193" s="95">
        <v>170</v>
      </c>
      <c r="AN193" s="95">
        <f t="shared" si="61"/>
        <v>450</v>
      </c>
      <c r="AO193" s="102">
        <v>2393.5</v>
      </c>
      <c r="AP193" s="102">
        <v>327</v>
      </c>
      <c r="AQ193" s="102">
        <v>104.8</v>
      </c>
      <c r="AR193" s="93">
        <v>38</v>
      </c>
      <c r="AS193" s="103">
        <f t="shared" si="52"/>
        <v>1.1457878004632658</v>
      </c>
      <c r="AT193" s="104">
        <f t="shared" si="58"/>
        <v>2742.4431004088265</v>
      </c>
      <c r="AU193" s="98">
        <f t="shared" si="63"/>
        <v>248.32909999999995</v>
      </c>
      <c r="AV193" s="98">
        <f t="shared" si="62"/>
        <v>81.184920000000005</v>
      </c>
      <c r="AW193" s="400">
        <v>961.99725685590522</v>
      </c>
      <c r="AX193" s="400">
        <v>202.57817470000003</v>
      </c>
      <c r="AY193" s="400">
        <v>81.184920000000005</v>
      </c>
      <c r="AZ193" s="400"/>
      <c r="BA193" s="400"/>
      <c r="BB193" s="400"/>
      <c r="BC193" s="400"/>
      <c r="BD193" s="400"/>
      <c r="BE193" s="400"/>
      <c r="BF193" s="400"/>
      <c r="BG193" s="400"/>
      <c r="BH193" s="400"/>
      <c r="BI193" s="400"/>
      <c r="BJ193" s="400"/>
      <c r="BK193" s="403"/>
      <c r="BL193" s="400"/>
      <c r="BM193" s="400"/>
      <c r="BN193" s="400"/>
      <c r="BO193" s="400"/>
      <c r="BP193" s="400"/>
      <c r="BQ193" s="400"/>
      <c r="BR193" s="400"/>
      <c r="BS193" s="400"/>
      <c r="BT193" s="400"/>
      <c r="BU193" s="400"/>
    </row>
    <row r="194" spans="1:73" s="99" customFormat="1" ht="60" customHeight="1" x14ac:dyDescent="0.3">
      <c r="A194" s="93">
        <v>191</v>
      </c>
      <c r="B194" s="100">
        <v>143850</v>
      </c>
      <c r="C194" s="101" t="s">
        <v>84</v>
      </c>
      <c r="D194" s="101" t="s">
        <v>83</v>
      </c>
      <c r="E194" s="95">
        <v>40000</v>
      </c>
      <c r="F194" s="93">
        <v>0.56000000000000005</v>
      </c>
      <c r="G194" s="96">
        <v>0.42</v>
      </c>
      <c r="H194" s="96">
        <v>0.34799999999999998</v>
      </c>
      <c r="I194" s="96">
        <v>0.30099999999999999</v>
      </c>
      <c r="J194" s="96">
        <v>0.22600000000000001</v>
      </c>
      <c r="K194" s="96">
        <v>0.13500000000000001</v>
      </c>
      <c r="L194" s="96">
        <v>0.10100000000000001</v>
      </c>
      <c r="M194" s="96">
        <v>6.2E-2</v>
      </c>
      <c r="N194" s="96" t="str">
        <f t="shared" si="42"/>
        <v>0.42,0.348,0.301,0.226,0.135,0.101,0.062</v>
      </c>
      <c r="O194" s="96" t="s">
        <v>59</v>
      </c>
      <c r="P194" s="96"/>
      <c r="Q194" s="94">
        <f t="shared" si="43"/>
        <v>143850</v>
      </c>
      <c r="R194" s="95">
        <f t="shared" si="53"/>
        <v>216</v>
      </c>
      <c r="S194" s="96">
        <f t="shared" si="44"/>
        <v>0.11899999999999999</v>
      </c>
      <c r="T194" s="95"/>
      <c r="U194" s="95"/>
      <c r="V194" s="95"/>
      <c r="W194" s="97"/>
      <c r="X194" s="97"/>
      <c r="Y194" s="96"/>
      <c r="Z194" s="97"/>
      <c r="AA194" s="96"/>
      <c r="AB194" s="102">
        <v>0.35</v>
      </c>
      <c r="AC194" s="102">
        <v>0.35</v>
      </c>
      <c r="AD194" s="102">
        <v>0.35</v>
      </c>
      <c r="AE194" s="93" t="s">
        <v>60</v>
      </c>
      <c r="AF194" s="93">
        <f t="shared" si="45"/>
        <v>268.08</v>
      </c>
      <c r="AG194" s="93">
        <f t="shared" si="46"/>
        <v>327.65999999999997</v>
      </c>
      <c r="AH194" s="95" t="str">
        <f t="shared" si="47"/>
        <v>268.08 327.66</v>
      </c>
      <c r="AI194" s="102">
        <v>14</v>
      </c>
      <c r="AJ194" s="98">
        <f t="shared" si="48"/>
        <v>85.76</v>
      </c>
      <c r="AK194" s="98">
        <f t="shared" si="49"/>
        <v>104.82000000000001</v>
      </c>
      <c r="AL194" s="95" t="str">
        <f t="shared" si="50"/>
        <v>85.76 104.82</v>
      </c>
      <c r="AM194" s="95">
        <v>170</v>
      </c>
      <c r="AN194" s="95">
        <f t="shared" si="61"/>
        <v>450</v>
      </c>
      <c r="AO194" s="102">
        <v>945.2</v>
      </c>
      <c r="AP194" s="102">
        <v>268.2</v>
      </c>
      <c r="AQ194" s="102">
        <v>104.8</v>
      </c>
      <c r="AR194" s="93">
        <v>38</v>
      </c>
      <c r="AS194" s="103">
        <f t="shared" si="52"/>
        <v>1.1457878004632658</v>
      </c>
      <c r="AT194" s="104">
        <f t="shared" si="58"/>
        <v>1082.9986289978788</v>
      </c>
      <c r="AU194" s="98">
        <f t="shared" si="63"/>
        <v>202.47450800000001</v>
      </c>
      <c r="AV194" s="98">
        <f t="shared" si="62"/>
        <v>81.184920000000005</v>
      </c>
      <c r="AW194" s="400">
        <v>961.99725685590522</v>
      </c>
      <c r="AX194" s="400">
        <v>202.57817470000003</v>
      </c>
      <c r="AY194" s="400">
        <v>81.184920000000005</v>
      </c>
      <c r="AZ194" s="400"/>
      <c r="BA194" s="400"/>
      <c r="BB194" s="400"/>
      <c r="BC194" s="400"/>
      <c r="BD194" s="400"/>
      <c r="BE194" s="400"/>
      <c r="BF194" s="400"/>
      <c r="BG194" s="400"/>
      <c r="BH194" s="400"/>
      <c r="BI194" s="400"/>
      <c r="BJ194" s="400"/>
      <c r="BK194" s="403"/>
      <c r="BL194" s="400"/>
      <c r="BM194" s="400"/>
      <c r="BN194" s="400"/>
      <c r="BO194" s="400"/>
      <c r="BP194" s="400"/>
      <c r="BQ194" s="400"/>
      <c r="BR194" s="400"/>
      <c r="BS194" s="400"/>
      <c r="BT194" s="400"/>
      <c r="BU194" s="400"/>
    </row>
    <row r="195" spans="1:73" s="99" customFormat="1" ht="60" customHeight="1" x14ac:dyDescent="0.3">
      <c r="A195" s="93">
        <v>192</v>
      </c>
      <c r="B195" s="100">
        <v>144000</v>
      </c>
      <c r="C195" s="101" t="s">
        <v>12</v>
      </c>
      <c r="D195" s="101" t="s">
        <v>83</v>
      </c>
      <c r="E195" s="95">
        <v>40000</v>
      </c>
      <c r="F195" s="93">
        <v>0.56000000000000005</v>
      </c>
      <c r="G195" s="96">
        <v>0.39600000000000002</v>
      </c>
      <c r="H195" s="96">
        <v>0.317</v>
      </c>
      <c r="I195" s="96">
        <v>0.27800000000000002</v>
      </c>
      <c r="J195" s="96">
        <v>0.214</v>
      </c>
      <c r="K195" s="96">
        <v>0.13400000000000001</v>
      </c>
      <c r="L195" s="96">
        <v>0.10299999999999999</v>
      </c>
      <c r="M195" s="96">
        <v>6.6000000000000003E-2</v>
      </c>
      <c r="N195" s="96" t="str">
        <f t="shared" si="42"/>
        <v>0.396,0.317,0.278,0.214,0.134,0.103,0.066</v>
      </c>
      <c r="O195" s="96" t="s">
        <v>59</v>
      </c>
      <c r="P195" s="96"/>
      <c r="Q195" s="94">
        <f t="shared" si="43"/>
        <v>144000</v>
      </c>
      <c r="R195" s="95">
        <f t="shared" si="53"/>
        <v>150</v>
      </c>
      <c r="S195" s="96">
        <f t="shared" si="44"/>
        <v>0.11799999999999999</v>
      </c>
      <c r="T195" s="95"/>
      <c r="U195" s="95"/>
      <c r="V195" s="95"/>
      <c r="W195" s="97"/>
      <c r="X195" s="97"/>
      <c r="Y195" s="96"/>
      <c r="Z195" s="97"/>
      <c r="AA195" s="96"/>
      <c r="AB195" s="102">
        <v>0.35</v>
      </c>
      <c r="AC195" s="102">
        <v>0.35</v>
      </c>
      <c r="AD195" s="102">
        <v>0.35</v>
      </c>
      <c r="AE195" s="93" t="s">
        <v>60</v>
      </c>
      <c r="AF195" s="93">
        <f t="shared" si="45"/>
        <v>268.08</v>
      </c>
      <c r="AG195" s="93">
        <f t="shared" si="46"/>
        <v>327.65999999999997</v>
      </c>
      <c r="AH195" s="95" t="str">
        <f t="shared" si="47"/>
        <v>268.08 327.66</v>
      </c>
      <c r="AI195" s="102">
        <v>14</v>
      </c>
      <c r="AJ195" s="98">
        <f t="shared" si="48"/>
        <v>85.76</v>
      </c>
      <c r="AK195" s="98">
        <f t="shared" si="49"/>
        <v>104.82000000000001</v>
      </c>
      <c r="AL195" s="95" t="str">
        <f t="shared" si="50"/>
        <v>85.76 104.82</v>
      </c>
      <c r="AM195" s="95">
        <v>170</v>
      </c>
      <c r="AN195" s="95">
        <f t="shared" si="61"/>
        <v>450</v>
      </c>
      <c r="AO195" s="102">
        <v>1143.5</v>
      </c>
      <c r="AP195" s="102">
        <v>268.39999999999998</v>
      </c>
      <c r="AQ195" s="102">
        <v>104.8</v>
      </c>
      <c r="AR195" s="93">
        <v>38</v>
      </c>
      <c r="AS195" s="103">
        <f t="shared" si="52"/>
        <v>1.1457878004632658</v>
      </c>
      <c r="AT195" s="104">
        <f t="shared" si="58"/>
        <v>1310.2083498297445</v>
      </c>
      <c r="AU195" s="98">
        <f t="shared" si="63"/>
        <v>202.63399199999998</v>
      </c>
      <c r="AV195" s="98">
        <f t="shared" si="62"/>
        <v>81.184920000000005</v>
      </c>
      <c r="AW195" s="400">
        <v>961.99725685590522</v>
      </c>
      <c r="AX195" s="400">
        <v>202.57817470000003</v>
      </c>
      <c r="AY195" s="400">
        <v>81.184920000000005</v>
      </c>
      <c r="AZ195" s="400"/>
      <c r="BA195" s="400"/>
      <c r="BB195" s="400"/>
      <c r="BC195" s="400"/>
      <c r="BD195" s="400"/>
      <c r="BE195" s="400"/>
      <c r="BF195" s="400"/>
      <c r="BG195" s="400"/>
      <c r="BH195" s="400"/>
      <c r="BI195" s="400"/>
      <c r="BJ195" s="400"/>
      <c r="BK195" s="403"/>
      <c r="BL195" s="400"/>
      <c r="BM195" s="400"/>
      <c r="BN195" s="400"/>
      <c r="BO195" s="400"/>
      <c r="BP195" s="400"/>
      <c r="BQ195" s="400"/>
      <c r="BR195" s="400"/>
      <c r="BS195" s="400"/>
      <c r="BT195" s="400"/>
      <c r="BU195" s="400"/>
    </row>
    <row r="196" spans="1:73" s="99" customFormat="1" ht="60" customHeight="1" x14ac:dyDescent="0.3">
      <c r="A196" s="93">
        <v>193</v>
      </c>
      <c r="B196" s="100">
        <v>144100</v>
      </c>
      <c r="C196" s="101" t="s">
        <v>84</v>
      </c>
      <c r="D196" s="101" t="s">
        <v>83</v>
      </c>
      <c r="E196" s="95">
        <v>40000</v>
      </c>
      <c r="F196" s="93">
        <v>0.56000000000000005</v>
      </c>
      <c r="G196" s="96">
        <v>0.26500000000000001</v>
      </c>
      <c r="H196" s="96">
        <v>0.20699999999999999</v>
      </c>
      <c r="I196" s="96">
        <v>0.17100000000000001</v>
      </c>
      <c r="J196" s="96">
        <v>0.12</v>
      </c>
      <c r="K196" s="96">
        <v>6.4000000000000001E-2</v>
      </c>
      <c r="L196" s="96">
        <v>4.7E-2</v>
      </c>
      <c r="M196" s="96">
        <v>3.1E-2</v>
      </c>
      <c r="N196" s="96" t="str">
        <f t="shared" ref="N196:N225" si="64">CONCATENATE(G196,",",H196,",",I196,",",J196,",",K196,",",L196,",",M196)</f>
        <v>0.265,0.207,0.171,0.12,0.064,0.047,0.031</v>
      </c>
      <c r="O196" s="96" t="s">
        <v>59</v>
      </c>
      <c r="P196" s="96"/>
      <c r="Q196" s="94">
        <f t="shared" si="43"/>
        <v>144100</v>
      </c>
      <c r="R196" s="95">
        <f t="shared" si="53"/>
        <v>100</v>
      </c>
      <c r="S196" s="96">
        <f t="shared" si="44"/>
        <v>9.4E-2</v>
      </c>
      <c r="T196" s="95"/>
      <c r="U196" s="95"/>
      <c r="V196" s="95"/>
      <c r="W196" s="97"/>
      <c r="X196" s="97"/>
      <c r="Y196" s="96"/>
      <c r="Z196" s="97"/>
      <c r="AA196" s="96"/>
      <c r="AB196" s="102">
        <v>0.35</v>
      </c>
      <c r="AC196" s="102">
        <v>0.35</v>
      </c>
      <c r="AD196" s="102">
        <v>0.35</v>
      </c>
      <c r="AE196" s="93" t="s">
        <v>60</v>
      </c>
      <c r="AF196" s="93">
        <f t="shared" si="45"/>
        <v>268.08</v>
      </c>
      <c r="AG196" s="93">
        <f t="shared" si="46"/>
        <v>327.65999999999997</v>
      </c>
      <c r="AH196" s="95" t="str">
        <f t="shared" si="47"/>
        <v>268.08 327.66</v>
      </c>
      <c r="AI196" s="102">
        <v>14</v>
      </c>
      <c r="AJ196" s="98">
        <f t="shared" si="48"/>
        <v>85.76</v>
      </c>
      <c r="AK196" s="98">
        <f t="shared" si="49"/>
        <v>104.82000000000001</v>
      </c>
      <c r="AL196" s="95" t="str">
        <f t="shared" si="50"/>
        <v>85.76 104.82</v>
      </c>
      <c r="AM196" s="95">
        <v>170</v>
      </c>
      <c r="AN196" s="95">
        <f t="shared" si="61"/>
        <v>450</v>
      </c>
      <c r="AO196" s="102">
        <v>2375.8000000000002</v>
      </c>
      <c r="AP196" s="102">
        <v>324.2</v>
      </c>
      <c r="AQ196" s="102">
        <v>104.8</v>
      </c>
      <c r="AR196" s="93">
        <v>38</v>
      </c>
      <c r="AS196" s="103">
        <f t="shared" si="52"/>
        <v>1.1457878004632658</v>
      </c>
      <c r="AT196" s="104">
        <f t="shared" si="58"/>
        <v>2722.1626563406271</v>
      </c>
      <c r="AU196" s="98">
        <f t="shared" si="63"/>
        <v>246.19258799999997</v>
      </c>
      <c r="AV196" s="98">
        <f t="shared" si="62"/>
        <v>81.184920000000005</v>
      </c>
      <c r="AW196" s="400">
        <v>961.99725685590522</v>
      </c>
      <c r="AX196" s="400">
        <v>202.57817470000003</v>
      </c>
      <c r="AY196" s="400">
        <v>81.184920000000005</v>
      </c>
      <c r="AZ196" s="400"/>
      <c r="BA196" s="400"/>
      <c r="BB196" s="400"/>
      <c r="BC196" s="400"/>
      <c r="BD196" s="400"/>
      <c r="BE196" s="400"/>
      <c r="BF196" s="400"/>
      <c r="BG196" s="400"/>
      <c r="BH196" s="400"/>
      <c r="BI196" s="400"/>
      <c r="BJ196" s="400"/>
      <c r="BK196" s="403"/>
      <c r="BL196" s="400"/>
      <c r="BM196" s="400"/>
      <c r="BN196" s="400"/>
      <c r="BO196" s="400"/>
      <c r="BP196" s="400"/>
      <c r="BQ196" s="400"/>
      <c r="BR196" s="400"/>
      <c r="BS196" s="400"/>
      <c r="BT196" s="400"/>
      <c r="BU196" s="400"/>
    </row>
    <row r="197" spans="1:73" s="99" customFormat="1" ht="60" customHeight="1" x14ac:dyDescent="0.3">
      <c r="A197" s="93">
        <v>194</v>
      </c>
      <c r="B197" s="100">
        <v>144297</v>
      </c>
      <c r="C197" s="101" t="s">
        <v>12</v>
      </c>
      <c r="D197" s="101" t="s">
        <v>83</v>
      </c>
      <c r="E197" s="95">
        <v>40000</v>
      </c>
      <c r="F197" s="93">
        <v>0.56000000000000005</v>
      </c>
      <c r="G197" s="96">
        <v>0.34400000000000003</v>
      </c>
      <c r="H197" s="96">
        <v>0.26900000000000002</v>
      </c>
      <c r="I197" s="96">
        <v>0.22800000000000001</v>
      </c>
      <c r="J197" s="96">
        <v>0.16800000000000001</v>
      </c>
      <c r="K197" s="96">
        <v>8.8999999999999996E-2</v>
      </c>
      <c r="L197" s="96">
        <v>6.5000000000000002E-2</v>
      </c>
      <c r="M197" s="96">
        <v>3.9E-2</v>
      </c>
      <c r="N197" s="96" t="str">
        <f t="shared" si="64"/>
        <v>0.344,0.269,0.228,0.168,0.089,0.065,0.039</v>
      </c>
      <c r="O197" s="96" t="s">
        <v>59</v>
      </c>
      <c r="P197" s="96"/>
      <c r="Q197" s="94">
        <f t="shared" ref="Q197:Q225" si="65">+B197</f>
        <v>144297</v>
      </c>
      <c r="R197" s="95">
        <f t="shared" si="53"/>
        <v>197</v>
      </c>
      <c r="S197" s="96">
        <f t="shared" ref="S197:S225" si="66">+G197-I197</f>
        <v>0.11600000000000002</v>
      </c>
      <c r="T197" s="95"/>
      <c r="U197" s="95"/>
      <c r="V197" s="95"/>
      <c r="W197" s="97"/>
      <c r="X197" s="97"/>
      <c r="Y197" s="96"/>
      <c r="Z197" s="97"/>
      <c r="AA197" s="96"/>
      <c r="AB197" s="102">
        <v>0.35</v>
      </c>
      <c r="AC197" s="102">
        <v>0.35</v>
      </c>
      <c r="AD197" s="102">
        <v>0.35</v>
      </c>
      <c r="AE197" s="93" t="s">
        <v>60</v>
      </c>
      <c r="AF197" s="93">
        <f t="shared" ref="AF197:AF225" si="67">ROUNDUP(0.2*(AN197)^0.45*AJ197,2)</f>
        <v>268.08</v>
      </c>
      <c r="AG197" s="93">
        <f t="shared" ref="AG197:AG225" si="68">ROUNDUP(0.2*(AN197)^0.45*AK197,2)</f>
        <v>327.65999999999997</v>
      </c>
      <c r="AH197" s="95" t="str">
        <f t="shared" ref="AH197:AH225" si="69">CONCATENATE(AF197," ",AG197)</f>
        <v>268.08 327.66</v>
      </c>
      <c r="AI197" s="102">
        <v>14</v>
      </c>
      <c r="AJ197" s="98">
        <f t="shared" ref="AJ197:AJ225" si="70">ROUNDUP(0.9*17.6*AI197^0.64,2)</f>
        <v>85.76</v>
      </c>
      <c r="AK197" s="98">
        <f t="shared" ref="AK197:AK225" si="71">ROUNDUP(1.1*17.6*AI197^0.64,2)</f>
        <v>104.82000000000001</v>
      </c>
      <c r="AL197" s="95" t="str">
        <f t="shared" ref="AL197:AL225" si="72">CONCATENATE(AJ197," ",AK197)</f>
        <v>85.76 104.82</v>
      </c>
      <c r="AM197" s="95">
        <v>170</v>
      </c>
      <c r="AN197" s="95">
        <f t="shared" si="61"/>
        <v>450</v>
      </c>
      <c r="AO197" s="102">
        <v>2396.8000000000002</v>
      </c>
      <c r="AP197" s="102">
        <v>326.60000000000002</v>
      </c>
      <c r="AQ197" s="102">
        <v>104.8</v>
      </c>
      <c r="AR197" s="93">
        <v>38</v>
      </c>
      <c r="AS197" s="103">
        <f t="shared" ref="AS197:AS225" si="73">(1-0.238*LN(35))/(1-0.238*LN(AR197))</f>
        <v>1.1457878004632658</v>
      </c>
      <c r="AT197" s="104">
        <f t="shared" si="58"/>
        <v>2746.2242001503555</v>
      </c>
      <c r="AU197" s="98">
        <f t="shared" si="63"/>
        <v>248.02417200000005</v>
      </c>
      <c r="AV197" s="98">
        <f t="shared" si="62"/>
        <v>81.184920000000005</v>
      </c>
      <c r="AW197" s="400">
        <v>961.99725685590522</v>
      </c>
      <c r="AX197" s="400">
        <v>202.57817470000003</v>
      </c>
      <c r="AY197" s="400">
        <v>81.184920000000005</v>
      </c>
      <c r="AZ197" s="400"/>
      <c r="BA197" s="400"/>
      <c r="BB197" s="400"/>
      <c r="BC197" s="400"/>
      <c r="BD197" s="400"/>
      <c r="BE197" s="400"/>
      <c r="BF197" s="400"/>
      <c r="BG197" s="400"/>
      <c r="BH197" s="400"/>
      <c r="BI197" s="400"/>
      <c r="BJ197" s="400"/>
      <c r="BK197" s="403"/>
      <c r="BL197" s="400"/>
      <c r="BM197" s="400"/>
      <c r="BN197" s="400"/>
      <c r="BO197" s="400"/>
      <c r="BP197" s="400"/>
      <c r="BQ197" s="400"/>
      <c r="BR197" s="400"/>
      <c r="BS197" s="400"/>
      <c r="BT197" s="400"/>
      <c r="BU197" s="400"/>
    </row>
    <row r="198" spans="1:73" s="99" customFormat="1" ht="60" customHeight="1" x14ac:dyDescent="0.3">
      <c r="A198" s="93">
        <v>195</v>
      </c>
      <c r="B198" s="100">
        <v>144350</v>
      </c>
      <c r="C198" s="101" t="s">
        <v>84</v>
      </c>
      <c r="D198" s="101" t="s">
        <v>83</v>
      </c>
      <c r="E198" s="95">
        <v>40000</v>
      </c>
      <c r="F198" s="93">
        <v>0.56000000000000005</v>
      </c>
      <c r="G198" s="96">
        <v>0.42499999999999999</v>
      </c>
      <c r="H198" s="96">
        <v>0.33300000000000002</v>
      </c>
      <c r="I198" s="96">
        <v>0.27800000000000002</v>
      </c>
      <c r="J198" s="96">
        <v>0.19800000000000001</v>
      </c>
      <c r="K198" s="96">
        <v>9.9000000000000005E-2</v>
      </c>
      <c r="L198" s="96">
        <v>6.9000000000000006E-2</v>
      </c>
      <c r="M198" s="96">
        <v>3.4000000000000002E-2</v>
      </c>
      <c r="N198" s="96" t="str">
        <f t="shared" si="64"/>
        <v>0.425,0.333,0.278,0.198,0.099,0.069,0.034</v>
      </c>
      <c r="O198" s="96" t="s">
        <v>59</v>
      </c>
      <c r="P198" s="96"/>
      <c r="Q198" s="94">
        <f t="shared" si="65"/>
        <v>144350</v>
      </c>
      <c r="R198" s="95">
        <f t="shared" si="53"/>
        <v>53</v>
      </c>
      <c r="S198" s="96">
        <f t="shared" si="66"/>
        <v>0.14699999999999996</v>
      </c>
      <c r="T198" s="95"/>
      <c r="U198" s="95"/>
      <c r="V198" s="95"/>
      <c r="W198" s="97"/>
      <c r="X198" s="97"/>
      <c r="Y198" s="96"/>
      <c r="Z198" s="97"/>
      <c r="AA198" s="96"/>
      <c r="AB198" s="102">
        <v>0.35</v>
      </c>
      <c r="AC198" s="102">
        <v>0.35</v>
      </c>
      <c r="AD198" s="102">
        <v>0.35</v>
      </c>
      <c r="AE198" s="93" t="s">
        <v>60</v>
      </c>
      <c r="AF198" s="93">
        <f t="shared" si="67"/>
        <v>268.08</v>
      </c>
      <c r="AG198" s="93">
        <f t="shared" si="68"/>
        <v>327.65999999999997</v>
      </c>
      <c r="AH198" s="95" t="str">
        <f t="shared" si="69"/>
        <v>268.08 327.66</v>
      </c>
      <c r="AI198" s="102">
        <v>14</v>
      </c>
      <c r="AJ198" s="98">
        <f t="shared" si="70"/>
        <v>85.76</v>
      </c>
      <c r="AK198" s="98">
        <f t="shared" si="71"/>
        <v>104.82000000000001</v>
      </c>
      <c r="AL198" s="95" t="str">
        <f t="shared" si="72"/>
        <v>85.76 104.82</v>
      </c>
      <c r="AM198" s="95">
        <v>170</v>
      </c>
      <c r="AN198" s="95">
        <f t="shared" si="61"/>
        <v>450</v>
      </c>
      <c r="AO198" s="102">
        <v>2258.1</v>
      </c>
      <c r="AP198" s="102">
        <v>327.5</v>
      </c>
      <c r="AQ198" s="102">
        <v>104.8</v>
      </c>
      <c r="AR198" s="93">
        <v>38</v>
      </c>
      <c r="AS198" s="103">
        <f t="shared" si="73"/>
        <v>1.1457878004632658</v>
      </c>
      <c r="AT198" s="104">
        <f t="shared" si="58"/>
        <v>2587.3034322261005</v>
      </c>
      <c r="AU198" s="98">
        <f t="shared" si="63"/>
        <v>248.71012500000003</v>
      </c>
      <c r="AV198" s="98">
        <f t="shared" si="62"/>
        <v>81.184920000000005</v>
      </c>
      <c r="AW198" s="400">
        <v>961.99725685590522</v>
      </c>
      <c r="AX198" s="400">
        <v>202.57817470000003</v>
      </c>
      <c r="AY198" s="400">
        <v>81.184920000000005</v>
      </c>
      <c r="AZ198" s="400"/>
      <c r="BA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3"/>
      <c r="BL198" s="400"/>
      <c r="BM198" s="400"/>
      <c r="BN198" s="400"/>
      <c r="BO198" s="400"/>
      <c r="BP198" s="400"/>
      <c r="BQ198" s="400"/>
      <c r="BR198" s="400"/>
      <c r="BS198" s="400"/>
      <c r="BT198" s="400"/>
      <c r="BU198" s="400"/>
    </row>
    <row r="199" spans="1:73" s="99" customFormat="1" ht="60" customHeight="1" x14ac:dyDescent="0.3">
      <c r="A199" s="93">
        <v>196</v>
      </c>
      <c r="B199" s="100">
        <v>144507</v>
      </c>
      <c r="C199" s="101" t="s">
        <v>12</v>
      </c>
      <c r="D199" s="101" t="s">
        <v>83</v>
      </c>
      <c r="E199" s="95">
        <v>40000</v>
      </c>
      <c r="F199" s="93">
        <v>0.56000000000000005</v>
      </c>
      <c r="G199" s="96">
        <v>0.35199999999999998</v>
      </c>
      <c r="H199" s="96">
        <v>0.27600000000000002</v>
      </c>
      <c r="I199" s="96">
        <v>0.23599999999999999</v>
      </c>
      <c r="J199" s="96">
        <v>0.17599999999999999</v>
      </c>
      <c r="K199" s="96">
        <v>9.5000000000000001E-2</v>
      </c>
      <c r="L199" s="96">
        <v>6.6000000000000003E-2</v>
      </c>
      <c r="M199" s="96">
        <v>3.7999999999999999E-2</v>
      </c>
      <c r="N199" s="96" t="str">
        <f t="shared" si="64"/>
        <v>0.352,0.276,0.236,0.176,0.095,0.066,0.038</v>
      </c>
      <c r="O199" s="96" t="s">
        <v>59</v>
      </c>
      <c r="P199" s="96"/>
      <c r="Q199" s="94">
        <f t="shared" si="65"/>
        <v>144507</v>
      </c>
      <c r="R199" s="95">
        <f t="shared" ref="R199:R225" si="74">+Q199-Q198</f>
        <v>157</v>
      </c>
      <c r="S199" s="96">
        <f t="shared" si="66"/>
        <v>0.11599999999999999</v>
      </c>
      <c r="T199" s="95"/>
      <c r="U199" s="95"/>
      <c r="V199" s="95"/>
      <c r="W199" s="97"/>
      <c r="X199" s="97"/>
      <c r="Y199" s="96"/>
      <c r="Z199" s="97"/>
      <c r="AA199" s="96"/>
      <c r="AB199" s="102">
        <v>0.35</v>
      </c>
      <c r="AC199" s="102">
        <v>0.35</v>
      </c>
      <c r="AD199" s="102">
        <v>0.35</v>
      </c>
      <c r="AE199" s="93" t="s">
        <v>60</v>
      </c>
      <c r="AF199" s="93">
        <f t="shared" si="67"/>
        <v>268.08</v>
      </c>
      <c r="AG199" s="93">
        <f t="shared" si="68"/>
        <v>327.65999999999997</v>
      </c>
      <c r="AH199" s="95" t="str">
        <f t="shared" si="69"/>
        <v>268.08 327.66</v>
      </c>
      <c r="AI199" s="102">
        <v>14</v>
      </c>
      <c r="AJ199" s="98">
        <f t="shared" si="70"/>
        <v>85.76</v>
      </c>
      <c r="AK199" s="98">
        <f t="shared" si="71"/>
        <v>104.82000000000001</v>
      </c>
      <c r="AL199" s="95" t="str">
        <f t="shared" si="72"/>
        <v>85.76 104.82</v>
      </c>
      <c r="AM199" s="95">
        <v>170</v>
      </c>
      <c r="AN199" s="95">
        <f t="shared" si="61"/>
        <v>450</v>
      </c>
      <c r="AO199" s="102">
        <v>2327.4</v>
      </c>
      <c r="AP199" s="102">
        <v>326.89999999999998</v>
      </c>
      <c r="AQ199" s="102">
        <v>104.8</v>
      </c>
      <c r="AR199" s="93">
        <v>38</v>
      </c>
      <c r="AS199" s="103">
        <f t="shared" si="73"/>
        <v>1.1457878004632658</v>
      </c>
      <c r="AT199" s="104">
        <f t="shared" si="58"/>
        <v>2666.7065267982048</v>
      </c>
      <c r="AU199" s="98">
        <f t="shared" si="63"/>
        <v>248.25287699999998</v>
      </c>
      <c r="AV199" s="98">
        <f t="shared" si="62"/>
        <v>81.184920000000005</v>
      </c>
      <c r="AW199" s="400">
        <v>961.99725685590522</v>
      </c>
      <c r="AX199" s="400">
        <v>202.57817470000003</v>
      </c>
      <c r="AY199" s="400">
        <v>81.184920000000005</v>
      </c>
      <c r="AZ199" s="400"/>
      <c r="BA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3"/>
      <c r="BL199" s="400"/>
      <c r="BM199" s="400"/>
      <c r="BN199" s="400"/>
      <c r="BO199" s="400"/>
      <c r="BP199" s="400"/>
      <c r="BQ199" s="400"/>
      <c r="BR199" s="400"/>
      <c r="BS199" s="400"/>
      <c r="BT199" s="400"/>
      <c r="BU199" s="400"/>
    </row>
    <row r="200" spans="1:73" s="99" customFormat="1" ht="60" customHeight="1" x14ac:dyDescent="0.3">
      <c r="A200" s="93">
        <v>197</v>
      </c>
      <c r="B200" s="100">
        <v>144600</v>
      </c>
      <c r="C200" s="101" t="s">
        <v>84</v>
      </c>
      <c r="D200" s="101" t="s">
        <v>83</v>
      </c>
      <c r="E200" s="95">
        <v>40000</v>
      </c>
      <c r="F200" s="93">
        <v>0.56000000000000005</v>
      </c>
      <c r="G200" s="96">
        <v>0.36799999999999999</v>
      </c>
      <c r="H200" s="96">
        <v>0.31</v>
      </c>
      <c r="I200" s="96">
        <v>0.26600000000000001</v>
      </c>
      <c r="J200" s="96">
        <v>0.19700000000000001</v>
      </c>
      <c r="K200" s="96">
        <v>0.112</v>
      </c>
      <c r="L200" s="96">
        <v>8.6000000000000007E-2</v>
      </c>
      <c r="M200" s="96">
        <v>5.6000000000000001E-2</v>
      </c>
      <c r="N200" s="96" t="str">
        <f t="shared" si="64"/>
        <v>0.368,0.31,0.266,0.197,0.112,0.086,0.056</v>
      </c>
      <c r="O200" s="96" t="s">
        <v>59</v>
      </c>
      <c r="P200" s="96"/>
      <c r="Q200" s="94">
        <f t="shared" si="65"/>
        <v>144600</v>
      </c>
      <c r="R200" s="95">
        <f t="shared" si="74"/>
        <v>93</v>
      </c>
      <c r="S200" s="96">
        <f t="shared" si="66"/>
        <v>0.10199999999999998</v>
      </c>
      <c r="T200" s="95"/>
      <c r="U200" s="95"/>
      <c r="V200" s="95"/>
      <c r="W200" s="97"/>
      <c r="X200" s="97"/>
      <c r="Y200" s="96"/>
      <c r="Z200" s="97"/>
      <c r="AA200" s="96"/>
      <c r="AB200" s="102">
        <v>0.35</v>
      </c>
      <c r="AC200" s="102">
        <v>0.35</v>
      </c>
      <c r="AD200" s="102">
        <v>0.35</v>
      </c>
      <c r="AE200" s="93" t="s">
        <v>60</v>
      </c>
      <c r="AF200" s="93">
        <f t="shared" si="67"/>
        <v>268.08</v>
      </c>
      <c r="AG200" s="93">
        <f t="shared" si="68"/>
        <v>327.65999999999997</v>
      </c>
      <c r="AH200" s="95" t="str">
        <f t="shared" si="69"/>
        <v>268.08 327.66</v>
      </c>
      <c r="AI200" s="102">
        <v>14</v>
      </c>
      <c r="AJ200" s="98">
        <f t="shared" si="70"/>
        <v>85.76</v>
      </c>
      <c r="AK200" s="98">
        <f t="shared" si="71"/>
        <v>104.82000000000001</v>
      </c>
      <c r="AL200" s="95" t="str">
        <f t="shared" si="72"/>
        <v>85.76 104.82</v>
      </c>
      <c r="AM200" s="95">
        <v>170</v>
      </c>
      <c r="AN200" s="95">
        <f t="shared" si="61"/>
        <v>450</v>
      </c>
      <c r="AO200" s="102">
        <v>1630.6</v>
      </c>
      <c r="AP200" s="102">
        <v>298.39999999999998</v>
      </c>
      <c r="AQ200" s="102">
        <v>104.8</v>
      </c>
      <c r="AR200" s="93">
        <v>38</v>
      </c>
      <c r="AS200" s="103">
        <f t="shared" si="73"/>
        <v>1.1457878004632658</v>
      </c>
      <c r="AT200" s="104">
        <f t="shared" si="58"/>
        <v>1868.3215874354012</v>
      </c>
      <c r="AU200" s="98">
        <f t="shared" si="63"/>
        <v>226.28479200000001</v>
      </c>
      <c r="AV200" s="98">
        <f t="shared" si="62"/>
        <v>81.184920000000005</v>
      </c>
      <c r="AW200" s="400">
        <v>961.99725685590522</v>
      </c>
      <c r="AX200" s="400">
        <v>202.57817470000003</v>
      </c>
      <c r="AY200" s="400">
        <v>81.184920000000005</v>
      </c>
      <c r="AZ200" s="400"/>
      <c r="BA200" s="400"/>
      <c r="BB200" s="400"/>
      <c r="BC200" s="400"/>
      <c r="BD200" s="400"/>
      <c r="BE200" s="400"/>
      <c r="BF200" s="400"/>
      <c r="BG200" s="400"/>
      <c r="BH200" s="400"/>
      <c r="BI200" s="400"/>
      <c r="BJ200" s="400"/>
      <c r="BK200" s="403"/>
      <c r="BL200" s="400"/>
      <c r="BM200" s="400"/>
      <c r="BN200" s="400"/>
      <c r="BO200" s="400"/>
      <c r="BP200" s="400"/>
      <c r="BQ200" s="400"/>
      <c r="BR200" s="400"/>
      <c r="BS200" s="400"/>
      <c r="BT200" s="400"/>
      <c r="BU200" s="400"/>
    </row>
    <row r="201" spans="1:73" s="99" customFormat="1" ht="60" customHeight="1" x14ac:dyDescent="0.3">
      <c r="A201" s="93">
        <v>198</v>
      </c>
      <c r="B201" s="100">
        <v>144753</v>
      </c>
      <c r="C201" s="101" t="s">
        <v>12</v>
      </c>
      <c r="D201" s="101" t="s">
        <v>83</v>
      </c>
      <c r="E201" s="95">
        <v>40000</v>
      </c>
      <c r="F201" s="93">
        <v>0.56000000000000005</v>
      </c>
      <c r="G201" s="96">
        <v>0.36099999999999999</v>
      </c>
      <c r="H201" s="96">
        <v>0.28999999999999998</v>
      </c>
      <c r="I201" s="96">
        <v>0.25</v>
      </c>
      <c r="J201" s="96">
        <v>0.19</v>
      </c>
      <c r="K201" s="96">
        <v>0.11</v>
      </c>
      <c r="L201" s="96">
        <v>8.1000000000000003E-2</v>
      </c>
      <c r="M201" s="96">
        <v>4.9000000000000002E-2</v>
      </c>
      <c r="N201" s="96" t="str">
        <f t="shared" si="64"/>
        <v>0.361,0.29,0.25,0.19,0.11,0.081,0.049</v>
      </c>
      <c r="O201" s="96" t="s">
        <v>59</v>
      </c>
      <c r="P201" s="96"/>
      <c r="Q201" s="94">
        <f t="shared" si="65"/>
        <v>144753</v>
      </c>
      <c r="R201" s="95">
        <f t="shared" si="74"/>
        <v>153</v>
      </c>
      <c r="S201" s="96">
        <f t="shared" si="66"/>
        <v>0.11099999999999999</v>
      </c>
      <c r="T201" s="95"/>
      <c r="U201" s="95"/>
      <c r="V201" s="95"/>
      <c r="W201" s="97"/>
      <c r="X201" s="97"/>
      <c r="Y201" s="96"/>
      <c r="Z201" s="97"/>
      <c r="AA201" s="96"/>
      <c r="AB201" s="102">
        <v>0.35</v>
      </c>
      <c r="AC201" s="102">
        <v>0.35</v>
      </c>
      <c r="AD201" s="102">
        <v>0.35</v>
      </c>
      <c r="AE201" s="93" t="s">
        <v>60</v>
      </c>
      <c r="AF201" s="93">
        <f t="shared" si="67"/>
        <v>268.08</v>
      </c>
      <c r="AG201" s="93">
        <f t="shared" si="68"/>
        <v>327.65999999999997</v>
      </c>
      <c r="AH201" s="95" t="str">
        <f t="shared" si="69"/>
        <v>268.08 327.66</v>
      </c>
      <c r="AI201" s="102">
        <v>14</v>
      </c>
      <c r="AJ201" s="98">
        <f t="shared" si="70"/>
        <v>85.76</v>
      </c>
      <c r="AK201" s="98">
        <f t="shared" si="71"/>
        <v>104.82000000000001</v>
      </c>
      <c r="AL201" s="95" t="str">
        <f t="shared" si="72"/>
        <v>85.76 104.82</v>
      </c>
      <c r="AM201" s="95">
        <v>170</v>
      </c>
      <c r="AN201" s="95">
        <f t="shared" si="61"/>
        <v>450</v>
      </c>
      <c r="AO201" s="102">
        <v>1819.4</v>
      </c>
      <c r="AP201" s="102">
        <v>326.5</v>
      </c>
      <c r="AQ201" s="102">
        <v>104.8</v>
      </c>
      <c r="AR201" s="93">
        <v>38</v>
      </c>
      <c r="AS201" s="103">
        <f t="shared" si="73"/>
        <v>1.1457878004632658</v>
      </c>
      <c r="AT201" s="104">
        <f t="shared" si="58"/>
        <v>2084.6463241628658</v>
      </c>
      <c r="AU201" s="98">
        <f t="shared" si="63"/>
        <v>247.94792499999997</v>
      </c>
      <c r="AV201" s="98">
        <f t="shared" si="62"/>
        <v>81.184920000000005</v>
      </c>
      <c r="AW201" s="400">
        <v>961.99725685590522</v>
      </c>
      <c r="AX201" s="400">
        <v>202.57817470000003</v>
      </c>
      <c r="AY201" s="400">
        <v>81.184920000000005</v>
      </c>
      <c r="AZ201" s="400"/>
      <c r="BA201" s="400"/>
      <c r="BB201" s="400"/>
      <c r="BC201" s="400"/>
      <c r="BD201" s="400"/>
      <c r="BE201" s="400"/>
      <c r="BF201" s="400"/>
      <c r="BG201" s="400"/>
      <c r="BH201" s="400"/>
      <c r="BI201" s="400"/>
      <c r="BJ201" s="400"/>
      <c r="BK201" s="403"/>
      <c r="BL201" s="400"/>
      <c r="BM201" s="400"/>
      <c r="BN201" s="400"/>
      <c r="BO201" s="400"/>
      <c r="BP201" s="400"/>
      <c r="BQ201" s="400"/>
      <c r="BR201" s="400"/>
      <c r="BS201" s="400"/>
      <c r="BT201" s="400"/>
      <c r="BU201" s="400"/>
    </row>
    <row r="202" spans="1:73" s="99" customFormat="1" ht="60" customHeight="1" x14ac:dyDescent="0.3">
      <c r="A202" s="93">
        <v>199</v>
      </c>
      <c r="B202" s="100">
        <v>144850</v>
      </c>
      <c r="C202" s="101" t="s">
        <v>84</v>
      </c>
      <c r="D202" s="101" t="s">
        <v>83</v>
      </c>
      <c r="E202" s="95">
        <v>40000</v>
      </c>
      <c r="F202" s="93">
        <v>0.56000000000000005</v>
      </c>
      <c r="G202" s="96">
        <v>0.48099999999999998</v>
      </c>
      <c r="H202" s="96">
        <v>0.39500000000000002</v>
      </c>
      <c r="I202" s="96">
        <v>0.33200000000000002</v>
      </c>
      <c r="J202" s="96">
        <v>0.24</v>
      </c>
      <c r="K202" s="96">
        <v>0.13</v>
      </c>
      <c r="L202" s="96">
        <v>9.1999999999999998E-2</v>
      </c>
      <c r="M202" s="96">
        <v>2.8000000000000001E-2</v>
      </c>
      <c r="N202" s="96" t="str">
        <f t="shared" si="64"/>
        <v>0.481,0.395,0.332,0.24,0.13,0.092,0.028</v>
      </c>
      <c r="O202" s="96" t="s">
        <v>59</v>
      </c>
      <c r="P202" s="96"/>
      <c r="Q202" s="94">
        <f t="shared" si="65"/>
        <v>144850</v>
      </c>
      <c r="R202" s="95">
        <f t="shared" si="74"/>
        <v>97</v>
      </c>
      <c r="S202" s="96">
        <f t="shared" si="66"/>
        <v>0.14899999999999997</v>
      </c>
      <c r="T202" s="95"/>
      <c r="U202" s="95"/>
      <c r="V202" s="95"/>
      <c r="W202" s="97"/>
      <c r="X202" s="97"/>
      <c r="Y202" s="96"/>
      <c r="Z202" s="97"/>
      <c r="AA202" s="96"/>
      <c r="AB202" s="102">
        <v>0.35</v>
      </c>
      <c r="AC202" s="102">
        <v>0.35</v>
      </c>
      <c r="AD202" s="102">
        <v>0.35</v>
      </c>
      <c r="AE202" s="93" t="s">
        <v>60</v>
      </c>
      <c r="AF202" s="93">
        <f t="shared" si="67"/>
        <v>268.08</v>
      </c>
      <c r="AG202" s="93">
        <f t="shared" si="68"/>
        <v>327.65999999999997</v>
      </c>
      <c r="AH202" s="95" t="str">
        <f t="shared" si="69"/>
        <v>268.08 327.66</v>
      </c>
      <c r="AI202" s="102">
        <v>14</v>
      </c>
      <c r="AJ202" s="98">
        <f t="shared" si="70"/>
        <v>85.76</v>
      </c>
      <c r="AK202" s="98">
        <f t="shared" si="71"/>
        <v>104.82000000000001</v>
      </c>
      <c r="AL202" s="95" t="str">
        <f t="shared" si="72"/>
        <v>85.76 104.82</v>
      </c>
      <c r="AM202" s="95">
        <v>170</v>
      </c>
      <c r="AN202" s="95">
        <f t="shared" si="61"/>
        <v>450</v>
      </c>
      <c r="AO202" s="102">
        <v>1819.4</v>
      </c>
      <c r="AP202" s="102">
        <v>326.5</v>
      </c>
      <c r="AQ202" s="102">
        <v>104.8</v>
      </c>
      <c r="AR202" s="93">
        <v>38</v>
      </c>
      <c r="AS202" s="103">
        <f t="shared" si="73"/>
        <v>1.1457878004632658</v>
      </c>
      <c r="AT202" s="104">
        <f t="shared" si="58"/>
        <v>2084.6463241628658</v>
      </c>
      <c r="AU202" s="98">
        <f t="shared" si="63"/>
        <v>247.94792499999997</v>
      </c>
      <c r="AV202" s="98">
        <f t="shared" si="62"/>
        <v>81.184920000000005</v>
      </c>
      <c r="AW202" s="400">
        <v>961.99725685590522</v>
      </c>
      <c r="AX202" s="400">
        <v>202.57817470000003</v>
      </c>
      <c r="AY202" s="400">
        <v>81.184920000000005</v>
      </c>
      <c r="AZ202" s="400"/>
      <c r="BA202" s="400"/>
      <c r="BB202" s="400"/>
      <c r="BC202" s="400"/>
      <c r="BD202" s="400"/>
      <c r="BE202" s="400"/>
      <c r="BF202" s="400"/>
      <c r="BG202" s="400"/>
      <c r="BH202" s="400"/>
      <c r="BI202" s="400"/>
      <c r="BJ202" s="400"/>
      <c r="BK202" s="403"/>
      <c r="BL202" s="400"/>
      <c r="BM202" s="400"/>
      <c r="BN202" s="400"/>
      <c r="BO202" s="400"/>
      <c r="BP202" s="400"/>
      <c r="BQ202" s="400"/>
      <c r="BR202" s="400"/>
      <c r="BS202" s="400"/>
      <c r="BT202" s="400"/>
      <c r="BU202" s="400"/>
    </row>
    <row r="203" spans="1:73" s="99" customFormat="1" ht="60" customHeight="1" x14ac:dyDescent="0.3">
      <c r="A203" s="93">
        <v>200</v>
      </c>
      <c r="B203" s="100">
        <v>145012</v>
      </c>
      <c r="C203" s="101" t="s">
        <v>12</v>
      </c>
      <c r="D203" s="101" t="s">
        <v>83</v>
      </c>
      <c r="E203" s="95">
        <v>40000</v>
      </c>
      <c r="F203" s="93">
        <v>0.56000000000000005</v>
      </c>
      <c r="G203" s="96">
        <v>0.438</v>
      </c>
      <c r="H203" s="96">
        <v>0.33200000000000002</v>
      </c>
      <c r="I203" s="96">
        <v>0.28000000000000003</v>
      </c>
      <c r="J203" s="96">
        <v>0.2</v>
      </c>
      <c r="K203" s="96">
        <v>0.105</v>
      </c>
      <c r="L203" s="96">
        <v>7.4999999999999997E-2</v>
      </c>
      <c r="M203" s="96">
        <v>4.8000000000000001E-2</v>
      </c>
      <c r="N203" s="96" t="str">
        <f t="shared" si="64"/>
        <v>0.438,0.332,0.28,0.2,0.105,0.075,0.048</v>
      </c>
      <c r="O203" s="96" t="s">
        <v>59</v>
      </c>
      <c r="P203" s="96"/>
      <c r="Q203" s="94">
        <f t="shared" si="65"/>
        <v>145012</v>
      </c>
      <c r="R203" s="95">
        <f t="shared" si="74"/>
        <v>162</v>
      </c>
      <c r="S203" s="96">
        <f t="shared" si="66"/>
        <v>0.15799999999999997</v>
      </c>
      <c r="T203" s="95"/>
      <c r="U203" s="95"/>
      <c r="V203" s="95"/>
      <c r="W203" s="97"/>
      <c r="X203" s="97"/>
      <c r="Y203" s="96"/>
      <c r="Z203" s="97"/>
      <c r="AA203" s="96"/>
      <c r="AB203" s="102">
        <v>0.35</v>
      </c>
      <c r="AC203" s="102">
        <v>0.35</v>
      </c>
      <c r="AD203" s="102">
        <v>0.35</v>
      </c>
      <c r="AE203" s="93" t="s">
        <v>60</v>
      </c>
      <c r="AF203" s="93">
        <f t="shared" si="67"/>
        <v>268.08</v>
      </c>
      <c r="AG203" s="93">
        <f t="shared" si="68"/>
        <v>327.65999999999997</v>
      </c>
      <c r="AH203" s="95" t="str">
        <f t="shared" si="69"/>
        <v>268.08 327.66</v>
      </c>
      <c r="AI203" s="102">
        <v>14</v>
      </c>
      <c r="AJ203" s="98">
        <f t="shared" si="70"/>
        <v>85.76</v>
      </c>
      <c r="AK203" s="98">
        <f t="shared" si="71"/>
        <v>104.82000000000001</v>
      </c>
      <c r="AL203" s="95" t="str">
        <f t="shared" si="72"/>
        <v>85.76 104.82</v>
      </c>
      <c r="AM203" s="95">
        <v>170</v>
      </c>
      <c r="AN203" s="95">
        <f t="shared" si="61"/>
        <v>450</v>
      </c>
      <c r="AO203" s="102">
        <v>1283.9000000000001</v>
      </c>
      <c r="AP203" s="102">
        <v>285.89999999999998</v>
      </c>
      <c r="AQ203" s="102">
        <v>104.8</v>
      </c>
      <c r="AR203" s="93">
        <v>38</v>
      </c>
      <c r="AS203" s="103">
        <f t="shared" si="73"/>
        <v>1.1457878004632658</v>
      </c>
      <c r="AT203" s="104">
        <f t="shared" si="58"/>
        <v>1471.076957014787</v>
      </c>
      <c r="AU203" s="98">
        <f t="shared" si="63"/>
        <v>216.49591699999999</v>
      </c>
      <c r="AV203" s="98">
        <f t="shared" si="62"/>
        <v>81.184920000000005</v>
      </c>
      <c r="AW203" s="400">
        <v>961.99725685590522</v>
      </c>
      <c r="AX203" s="400">
        <v>202.57817470000003</v>
      </c>
      <c r="AY203" s="400">
        <v>81.184920000000005</v>
      </c>
      <c r="AZ203" s="400"/>
      <c r="BA203" s="400"/>
      <c r="BB203" s="400"/>
      <c r="BC203" s="400"/>
      <c r="BD203" s="400"/>
      <c r="BE203" s="400"/>
      <c r="BF203" s="400"/>
      <c r="BG203" s="400"/>
      <c r="BH203" s="400"/>
      <c r="BI203" s="400"/>
      <c r="BJ203" s="400"/>
      <c r="BK203" s="403"/>
      <c r="BL203" s="400"/>
      <c r="BM203" s="400"/>
      <c r="BN203" s="400"/>
      <c r="BO203" s="400"/>
      <c r="BP203" s="400"/>
      <c r="BQ203" s="400"/>
      <c r="BR203" s="400"/>
      <c r="BS203" s="400"/>
      <c r="BT203" s="400"/>
      <c r="BU203" s="400"/>
    </row>
    <row r="204" spans="1:73" s="99" customFormat="1" ht="60" customHeight="1" x14ac:dyDescent="0.3">
      <c r="A204" s="93">
        <v>201</v>
      </c>
      <c r="B204" s="100">
        <v>145100</v>
      </c>
      <c r="C204" s="101" t="s">
        <v>84</v>
      </c>
      <c r="D204" s="101" t="s">
        <v>83</v>
      </c>
      <c r="E204" s="95">
        <v>40000</v>
      </c>
      <c r="F204" s="93">
        <v>0.56000000000000005</v>
      </c>
      <c r="G204" s="96">
        <v>0.438</v>
      </c>
      <c r="H204" s="96">
        <v>0.33300000000000002</v>
      </c>
      <c r="I204" s="96">
        <v>0.28299999999999997</v>
      </c>
      <c r="J204" s="96">
        <v>0.20799999999999999</v>
      </c>
      <c r="K204" s="96">
        <v>0.11</v>
      </c>
      <c r="L204" s="96">
        <v>0.08</v>
      </c>
      <c r="M204" s="96">
        <v>4.9000000000000002E-2</v>
      </c>
      <c r="N204" s="96" t="str">
        <f t="shared" si="64"/>
        <v>0.438,0.333,0.283,0.208,0.11,0.08,0.049</v>
      </c>
      <c r="O204" s="96" t="s">
        <v>59</v>
      </c>
      <c r="P204" s="96"/>
      <c r="Q204" s="94">
        <f t="shared" si="65"/>
        <v>145100</v>
      </c>
      <c r="R204" s="95">
        <f t="shared" si="74"/>
        <v>88</v>
      </c>
      <c r="S204" s="96">
        <f t="shared" si="66"/>
        <v>0.15500000000000003</v>
      </c>
      <c r="T204" s="95"/>
      <c r="U204" s="95"/>
      <c r="V204" s="95"/>
      <c r="W204" s="97"/>
      <c r="X204" s="97"/>
      <c r="Y204" s="96"/>
      <c r="Z204" s="97"/>
      <c r="AA204" s="96"/>
      <c r="AB204" s="102">
        <v>0.35</v>
      </c>
      <c r="AC204" s="102">
        <v>0.35</v>
      </c>
      <c r="AD204" s="102">
        <v>0.35</v>
      </c>
      <c r="AE204" s="93" t="s">
        <v>60</v>
      </c>
      <c r="AF204" s="93">
        <f t="shared" si="67"/>
        <v>268.08</v>
      </c>
      <c r="AG204" s="93">
        <f t="shared" si="68"/>
        <v>327.65999999999997</v>
      </c>
      <c r="AH204" s="95" t="str">
        <f t="shared" si="69"/>
        <v>268.08 327.66</v>
      </c>
      <c r="AI204" s="102">
        <v>14</v>
      </c>
      <c r="AJ204" s="98">
        <f t="shared" si="70"/>
        <v>85.76</v>
      </c>
      <c r="AK204" s="98">
        <f t="shared" si="71"/>
        <v>104.82000000000001</v>
      </c>
      <c r="AL204" s="95" t="str">
        <f t="shared" si="72"/>
        <v>85.76 104.82</v>
      </c>
      <c r="AM204" s="95">
        <v>170</v>
      </c>
      <c r="AN204" s="95">
        <f t="shared" si="61"/>
        <v>450</v>
      </c>
      <c r="AO204" s="102">
        <v>1153.2</v>
      </c>
      <c r="AP204" s="102">
        <v>270.10000000000002</v>
      </c>
      <c r="AQ204" s="102">
        <v>104.8</v>
      </c>
      <c r="AR204" s="93">
        <v>38</v>
      </c>
      <c r="AS204" s="103">
        <f t="shared" si="73"/>
        <v>1.1457878004632658</v>
      </c>
      <c r="AT204" s="104">
        <f t="shared" si="58"/>
        <v>1321.3224914942382</v>
      </c>
      <c r="AU204" s="98">
        <f t="shared" si="63"/>
        <v>203.98863700000004</v>
      </c>
      <c r="AV204" s="98">
        <f t="shared" si="62"/>
        <v>81.184920000000005</v>
      </c>
      <c r="AW204" s="400">
        <v>961.99725685590522</v>
      </c>
      <c r="AX204" s="400">
        <v>202.57817470000003</v>
      </c>
      <c r="AY204" s="400">
        <v>81.184920000000005</v>
      </c>
      <c r="AZ204" s="400"/>
      <c r="BA204" s="400"/>
      <c r="BB204" s="400"/>
      <c r="BC204" s="400"/>
      <c r="BD204" s="400"/>
      <c r="BE204" s="400"/>
      <c r="BF204" s="400"/>
      <c r="BG204" s="400"/>
      <c r="BH204" s="400"/>
      <c r="BI204" s="400"/>
      <c r="BJ204" s="400"/>
      <c r="BK204" s="403"/>
      <c r="BL204" s="400"/>
      <c r="BM204" s="400"/>
      <c r="BN204" s="400"/>
      <c r="BO204" s="400"/>
      <c r="BP204" s="400"/>
      <c r="BQ204" s="400"/>
      <c r="BR204" s="400"/>
      <c r="BS204" s="400"/>
      <c r="BT204" s="400"/>
      <c r="BU204" s="400"/>
    </row>
    <row r="205" spans="1:73" s="99" customFormat="1" ht="60" customHeight="1" x14ac:dyDescent="0.3">
      <c r="A205" s="93">
        <v>202</v>
      </c>
      <c r="B205" s="100">
        <v>145264</v>
      </c>
      <c r="C205" s="101" t="s">
        <v>12</v>
      </c>
      <c r="D205" s="101" t="s">
        <v>83</v>
      </c>
      <c r="E205" s="95">
        <v>40000</v>
      </c>
      <c r="F205" s="93">
        <v>0.56000000000000005</v>
      </c>
      <c r="G205" s="96">
        <v>0.33500000000000002</v>
      </c>
      <c r="H205" s="96">
        <v>0.26100000000000001</v>
      </c>
      <c r="I205" s="96">
        <v>0.219</v>
      </c>
      <c r="J205" s="96">
        <v>0.159</v>
      </c>
      <c r="K205" s="96">
        <v>8.6000000000000007E-2</v>
      </c>
      <c r="L205" s="96">
        <v>6.2E-2</v>
      </c>
      <c r="M205" s="96">
        <v>3.9E-2</v>
      </c>
      <c r="N205" s="96" t="str">
        <f t="shared" si="64"/>
        <v>0.335,0.261,0.219,0.159,0.086,0.062,0.039</v>
      </c>
      <c r="O205" s="96" t="s">
        <v>59</v>
      </c>
      <c r="P205" s="96"/>
      <c r="Q205" s="94">
        <f t="shared" si="65"/>
        <v>145264</v>
      </c>
      <c r="R205" s="95">
        <f t="shared" si="74"/>
        <v>164</v>
      </c>
      <c r="S205" s="96">
        <f t="shared" si="66"/>
        <v>0.11600000000000002</v>
      </c>
      <c r="T205" s="95"/>
      <c r="U205" s="95"/>
      <c r="V205" s="95"/>
      <c r="W205" s="97"/>
      <c r="X205" s="97"/>
      <c r="Y205" s="96"/>
      <c r="Z205" s="97"/>
      <c r="AA205" s="96"/>
      <c r="AB205" s="102">
        <v>0.35</v>
      </c>
      <c r="AC205" s="102">
        <v>0.35</v>
      </c>
      <c r="AD205" s="102">
        <v>0.35</v>
      </c>
      <c r="AE205" s="93" t="s">
        <v>60</v>
      </c>
      <c r="AF205" s="93">
        <f t="shared" si="67"/>
        <v>268.08</v>
      </c>
      <c r="AG205" s="93">
        <f t="shared" si="68"/>
        <v>327.65999999999997</v>
      </c>
      <c r="AH205" s="95" t="str">
        <f t="shared" si="69"/>
        <v>268.08 327.66</v>
      </c>
      <c r="AI205" s="102">
        <v>14</v>
      </c>
      <c r="AJ205" s="98">
        <f t="shared" si="70"/>
        <v>85.76</v>
      </c>
      <c r="AK205" s="98">
        <f t="shared" si="71"/>
        <v>104.82000000000001</v>
      </c>
      <c r="AL205" s="95" t="str">
        <f t="shared" si="72"/>
        <v>85.76 104.82</v>
      </c>
      <c r="AM205" s="95">
        <v>170</v>
      </c>
      <c r="AN205" s="95">
        <f t="shared" si="61"/>
        <v>450</v>
      </c>
      <c r="AO205" s="102">
        <v>2380.6</v>
      </c>
      <c r="AP205" s="102">
        <v>327.7</v>
      </c>
      <c r="AQ205" s="102">
        <v>104.8</v>
      </c>
      <c r="AR205" s="93">
        <v>38</v>
      </c>
      <c r="AS205" s="103">
        <f t="shared" si="73"/>
        <v>1.1457878004632658</v>
      </c>
      <c r="AT205" s="104">
        <f t="shared" si="58"/>
        <v>2727.6624377828502</v>
      </c>
      <c r="AU205" s="98">
        <f t="shared" si="63"/>
        <v>248.862493</v>
      </c>
      <c r="AV205" s="98">
        <f t="shared" si="62"/>
        <v>81.184920000000005</v>
      </c>
      <c r="AW205" s="400">
        <v>961.99725685590522</v>
      </c>
      <c r="AX205" s="400">
        <v>202.57817470000003</v>
      </c>
      <c r="AY205" s="400">
        <v>81.184920000000005</v>
      </c>
      <c r="AZ205" s="400"/>
      <c r="BA205" s="400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3"/>
      <c r="BL205" s="400"/>
      <c r="BM205" s="400"/>
      <c r="BN205" s="400"/>
      <c r="BO205" s="400"/>
      <c r="BP205" s="400"/>
      <c r="BQ205" s="400"/>
      <c r="BR205" s="400"/>
      <c r="BS205" s="400"/>
      <c r="BT205" s="400"/>
      <c r="BU205" s="400"/>
    </row>
    <row r="206" spans="1:73" s="99" customFormat="1" ht="60" customHeight="1" x14ac:dyDescent="0.3">
      <c r="A206" s="93">
        <v>203</v>
      </c>
      <c r="B206" s="100">
        <v>145350</v>
      </c>
      <c r="C206" s="101" t="s">
        <v>84</v>
      </c>
      <c r="D206" s="101" t="s">
        <v>83</v>
      </c>
      <c r="E206" s="95">
        <v>40000</v>
      </c>
      <c r="F206" s="93">
        <v>0.56000000000000005</v>
      </c>
      <c r="G206" s="96">
        <v>0.437</v>
      </c>
      <c r="H206" s="96">
        <v>0.36</v>
      </c>
      <c r="I206" s="96">
        <v>0.314</v>
      </c>
      <c r="J206" s="96">
        <v>0.24399999999999999</v>
      </c>
      <c r="K206" s="96">
        <v>0.13600000000000001</v>
      </c>
      <c r="L206" s="96">
        <v>9.9000000000000005E-2</v>
      </c>
      <c r="M206" s="96">
        <v>5.8000000000000003E-2</v>
      </c>
      <c r="N206" s="96" t="str">
        <f t="shared" si="64"/>
        <v>0.437,0.36,0.314,0.244,0.136,0.099,0.058</v>
      </c>
      <c r="O206" s="96" t="s">
        <v>59</v>
      </c>
      <c r="P206" s="96"/>
      <c r="Q206" s="94">
        <f t="shared" si="65"/>
        <v>145350</v>
      </c>
      <c r="R206" s="95">
        <f t="shared" si="74"/>
        <v>86</v>
      </c>
      <c r="S206" s="96">
        <f t="shared" si="66"/>
        <v>0.123</v>
      </c>
      <c r="T206" s="95"/>
      <c r="U206" s="95"/>
      <c r="V206" s="95"/>
      <c r="W206" s="97"/>
      <c r="X206" s="97"/>
      <c r="Y206" s="96"/>
      <c r="Z206" s="97"/>
      <c r="AA206" s="96"/>
      <c r="AB206" s="102">
        <v>0.35</v>
      </c>
      <c r="AC206" s="102">
        <v>0.35</v>
      </c>
      <c r="AD206" s="102">
        <v>0.35</v>
      </c>
      <c r="AE206" s="93" t="s">
        <v>60</v>
      </c>
      <c r="AF206" s="93">
        <f t="shared" si="67"/>
        <v>268.08</v>
      </c>
      <c r="AG206" s="93">
        <f t="shared" si="68"/>
        <v>327.65999999999997</v>
      </c>
      <c r="AH206" s="95" t="str">
        <f t="shared" si="69"/>
        <v>268.08 327.66</v>
      </c>
      <c r="AI206" s="102">
        <v>14</v>
      </c>
      <c r="AJ206" s="98">
        <f t="shared" si="70"/>
        <v>85.76</v>
      </c>
      <c r="AK206" s="98">
        <f t="shared" si="71"/>
        <v>104.82000000000001</v>
      </c>
      <c r="AL206" s="95" t="str">
        <f t="shared" si="72"/>
        <v>85.76 104.82</v>
      </c>
      <c r="AM206" s="95">
        <v>170</v>
      </c>
      <c r="AN206" s="95">
        <f t="shared" si="61"/>
        <v>450</v>
      </c>
      <c r="AO206" s="102">
        <v>774.2</v>
      </c>
      <c r="AP206" s="102">
        <v>268.39999999999998</v>
      </c>
      <c r="AQ206" s="102">
        <v>104.8</v>
      </c>
      <c r="AR206" s="93">
        <v>38</v>
      </c>
      <c r="AS206" s="103">
        <f t="shared" si="73"/>
        <v>1.1457878004632658</v>
      </c>
      <c r="AT206" s="104">
        <f t="shared" si="58"/>
        <v>887.06891511866047</v>
      </c>
      <c r="AU206" s="98">
        <f t="shared" si="63"/>
        <v>202.63399199999998</v>
      </c>
      <c r="AV206" s="98">
        <f t="shared" si="62"/>
        <v>81.184920000000005</v>
      </c>
      <c r="AW206" s="400">
        <v>961.99725685590522</v>
      </c>
      <c r="AX206" s="400">
        <v>202.57817470000003</v>
      </c>
      <c r="AY206" s="400">
        <v>81.184920000000005</v>
      </c>
      <c r="AZ206" s="400"/>
      <c r="BA206" s="400"/>
      <c r="BB206" s="400"/>
      <c r="BC206" s="400"/>
      <c r="BD206" s="400"/>
      <c r="BE206" s="400"/>
      <c r="BF206" s="400"/>
      <c r="BG206" s="400"/>
      <c r="BH206" s="400"/>
      <c r="BI206" s="400"/>
      <c r="BJ206" s="400"/>
      <c r="BK206" s="403"/>
      <c r="BL206" s="400"/>
      <c r="BM206" s="400"/>
      <c r="BN206" s="400"/>
      <c r="BO206" s="400"/>
      <c r="BP206" s="400"/>
      <c r="BQ206" s="400"/>
      <c r="BR206" s="400"/>
      <c r="BS206" s="400"/>
      <c r="BT206" s="400"/>
      <c r="BU206" s="400"/>
    </row>
    <row r="207" spans="1:73" s="99" customFormat="1" ht="60" customHeight="1" x14ac:dyDescent="0.3">
      <c r="A207" s="93">
        <v>204</v>
      </c>
      <c r="B207" s="100">
        <v>145530</v>
      </c>
      <c r="C207" s="101" t="s">
        <v>12</v>
      </c>
      <c r="D207" s="101" t="s">
        <v>83</v>
      </c>
      <c r="E207" s="95">
        <v>40000</v>
      </c>
      <c r="F207" s="93">
        <v>0.56000000000000005</v>
      </c>
      <c r="G207" s="96">
        <v>0.44</v>
      </c>
      <c r="H207" s="96">
        <v>0.35</v>
      </c>
      <c r="I207" s="96">
        <v>0.30199999999999999</v>
      </c>
      <c r="J207" s="96">
        <v>0.22800000000000001</v>
      </c>
      <c r="K207" s="96">
        <v>0.13</v>
      </c>
      <c r="L207" s="96">
        <v>9.7000000000000003E-2</v>
      </c>
      <c r="M207" s="96">
        <v>5.8000000000000003E-2</v>
      </c>
      <c r="N207" s="96" t="str">
        <f t="shared" si="64"/>
        <v>0.44,0.35,0.302,0.228,0.13,0.097,0.058</v>
      </c>
      <c r="O207" s="96" t="s">
        <v>59</v>
      </c>
      <c r="P207" s="96"/>
      <c r="Q207" s="94">
        <f t="shared" si="65"/>
        <v>145530</v>
      </c>
      <c r="R207" s="95">
        <f t="shared" si="74"/>
        <v>180</v>
      </c>
      <c r="S207" s="96">
        <f t="shared" si="66"/>
        <v>0.13800000000000001</v>
      </c>
      <c r="T207" s="95"/>
      <c r="U207" s="95"/>
      <c r="V207" s="95"/>
      <c r="W207" s="97"/>
      <c r="X207" s="97"/>
      <c r="Y207" s="96"/>
      <c r="Z207" s="97"/>
      <c r="AA207" s="96"/>
      <c r="AB207" s="102">
        <v>0.35</v>
      </c>
      <c r="AC207" s="102">
        <v>0.35</v>
      </c>
      <c r="AD207" s="102">
        <v>0.35</v>
      </c>
      <c r="AE207" s="93" t="s">
        <v>60</v>
      </c>
      <c r="AF207" s="93">
        <f t="shared" si="67"/>
        <v>268.08</v>
      </c>
      <c r="AG207" s="93">
        <f t="shared" si="68"/>
        <v>327.65999999999997</v>
      </c>
      <c r="AH207" s="95" t="str">
        <f t="shared" si="69"/>
        <v>268.08 327.66</v>
      </c>
      <c r="AI207" s="102">
        <v>14</v>
      </c>
      <c r="AJ207" s="98">
        <f t="shared" si="70"/>
        <v>85.76</v>
      </c>
      <c r="AK207" s="98">
        <f t="shared" si="71"/>
        <v>104.82000000000001</v>
      </c>
      <c r="AL207" s="95" t="str">
        <f t="shared" si="72"/>
        <v>85.76 104.82</v>
      </c>
      <c r="AM207" s="95">
        <v>170</v>
      </c>
      <c r="AN207" s="95">
        <f t="shared" si="61"/>
        <v>450</v>
      </c>
      <c r="AO207" s="102">
        <v>804.8</v>
      </c>
      <c r="AP207" s="102">
        <v>269.5</v>
      </c>
      <c r="AQ207" s="102">
        <v>104.8</v>
      </c>
      <c r="AR207" s="93">
        <v>40</v>
      </c>
      <c r="AS207" s="103">
        <f t="shared" si="73"/>
        <v>1.260396012913076</v>
      </c>
      <c r="AT207" s="104">
        <f t="shared" si="58"/>
        <v>1014.3667111924435</v>
      </c>
      <c r="AU207" s="98">
        <f t="shared" si="63"/>
        <v>203.51072499999998</v>
      </c>
      <c r="AV207" s="98">
        <f t="shared" si="62"/>
        <v>81.184920000000005</v>
      </c>
      <c r="AW207" s="400">
        <v>961.99725685590522</v>
      </c>
      <c r="AX207" s="400">
        <v>202.57817470000003</v>
      </c>
      <c r="AY207" s="400">
        <v>81.184920000000005</v>
      </c>
      <c r="AZ207" s="400"/>
      <c r="BA207" s="400"/>
      <c r="BB207" s="400"/>
      <c r="BC207" s="400"/>
      <c r="BD207" s="400"/>
      <c r="BE207" s="400"/>
      <c r="BF207" s="400"/>
      <c r="BG207" s="400"/>
      <c r="BH207" s="400"/>
      <c r="BI207" s="400"/>
      <c r="BJ207" s="400"/>
      <c r="BK207" s="403"/>
      <c r="BL207" s="400"/>
      <c r="BM207" s="400"/>
      <c r="BN207" s="400"/>
      <c r="BO207" s="400"/>
      <c r="BP207" s="400"/>
      <c r="BQ207" s="400"/>
      <c r="BR207" s="400"/>
      <c r="BS207" s="400"/>
      <c r="BT207" s="400"/>
      <c r="BU207" s="400"/>
    </row>
    <row r="208" spans="1:73" s="99" customFormat="1" ht="60" customHeight="1" x14ac:dyDescent="0.3">
      <c r="A208" s="93">
        <v>205</v>
      </c>
      <c r="B208" s="100">
        <v>145600</v>
      </c>
      <c r="C208" s="101" t="s">
        <v>84</v>
      </c>
      <c r="D208" s="101" t="s">
        <v>83</v>
      </c>
      <c r="E208" s="95">
        <v>40000</v>
      </c>
      <c r="F208" s="93">
        <v>0.56000000000000005</v>
      </c>
      <c r="G208" s="96">
        <v>0.39800000000000002</v>
      </c>
      <c r="H208" s="96">
        <v>0.315</v>
      </c>
      <c r="I208" s="96">
        <v>0.26900000000000002</v>
      </c>
      <c r="J208" s="96">
        <v>0.19800000000000001</v>
      </c>
      <c r="K208" s="96">
        <v>0.113</v>
      </c>
      <c r="L208" s="96">
        <v>8.2000000000000003E-2</v>
      </c>
      <c r="M208" s="96">
        <v>5.1000000000000004E-2</v>
      </c>
      <c r="N208" s="96" t="str">
        <f t="shared" si="64"/>
        <v>0.398,0.315,0.269,0.198,0.113,0.082,0.051</v>
      </c>
      <c r="O208" s="96" t="s">
        <v>59</v>
      </c>
      <c r="P208" s="96"/>
      <c r="Q208" s="94">
        <f t="shared" si="65"/>
        <v>145600</v>
      </c>
      <c r="R208" s="95">
        <f t="shared" si="74"/>
        <v>70</v>
      </c>
      <c r="S208" s="96">
        <f t="shared" si="66"/>
        <v>0.129</v>
      </c>
      <c r="T208" s="95"/>
      <c r="U208" s="95"/>
      <c r="V208" s="95"/>
      <c r="W208" s="97"/>
      <c r="X208" s="97"/>
      <c r="Y208" s="96"/>
      <c r="Z208" s="97"/>
      <c r="AA208" s="96"/>
      <c r="AB208" s="102">
        <v>0.35</v>
      </c>
      <c r="AC208" s="102">
        <v>0.35</v>
      </c>
      <c r="AD208" s="102">
        <v>0.35</v>
      </c>
      <c r="AE208" s="93" t="s">
        <v>60</v>
      </c>
      <c r="AF208" s="93">
        <f t="shared" si="67"/>
        <v>268.08</v>
      </c>
      <c r="AG208" s="93">
        <f t="shared" si="68"/>
        <v>327.65999999999997</v>
      </c>
      <c r="AH208" s="95" t="str">
        <f t="shared" si="69"/>
        <v>268.08 327.66</v>
      </c>
      <c r="AI208" s="102">
        <v>14</v>
      </c>
      <c r="AJ208" s="98">
        <f t="shared" si="70"/>
        <v>85.76</v>
      </c>
      <c r="AK208" s="98">
        <f t="shared" si="71"/>
        <v>104.82000000000001</v>
      </c>
      <c r="AL208" s="95" t="str">
        <f t="shared" si="72"/>
        <v>85.76 104.82</v>
      </c>
      <c r="AM208" s="95">
        <v>170</v>
      </c>
      <c r="AN208" s="95">
        <f t="shared" si="61"/>
        <v>450</v>
      </c>
      <c r="AO208" s="102">
        <v>1537.1</v>
      </c>
      <c r="AP208" s="102">
        <v>275.2</v>
      </c>
      <c r="AQ208" s="102">
        <v>104.8</v>
      </c>
      <c r="AR208" s="93">
        <v>40</v>
      </c>
      <c r="AS208" s="103">
        <f t="shared" si="73"/>
        <v>1.260396012913076</v>
      </c>
      <c r="AT208" s="104">
        <f t="shared" si="58"/>
        <v>1937.3547114486889</v>
      </c>
      <c r="AU208" s="98">
        <f t="shared" si="63"/>
        <v>208.04216800000003</v>
      </c>
      <c r="AV208" s="98">
        <f t="shared" si="62"/>
        <v>81.184920000000005</v>
      </c>
      <c r="AW208" s="400">
        <v>961.99725685590522</v>
      </c>
      <c r="AX208" s="400">
        <v>202.57817470000003</v>
      </c>
      <c r="AY208" s="400">
        <v>81.184920000000005</v>
      </c>
      <c r="AZ208" s="400"/>
      <c r="BA208" s="400"/>
      <c r="BB208" s="400"/>
      <c r="BC208" s="400"/>
      <c r="BD208" s="400"/>
      <c r="BE208" s="400"/>
      <c r="BF208" s="400"/>
      <c r="BG208" s="400"/>
      <c r="BH208" s="400"/>
      <c r="BI208" s="400"/>
      <c r="BJ208" s="400"/>
      <c r="BK208" s="403"/>
      <c r="BL208" s="400"/>
      <c r="BM208" s="400"/>
      <c r="BN208" s="400"/>
      <c r="BO208" s="400"/>
      <c r="BP208" s="400"/>
      <c r="BQ208" s="400"/>
      <c r="BR208" s="400"/>
      <c r="BS208" s="400"/>
      <c r="BT208" s="400"/>
      <c r="BU208" s="400"/>
    </row>
    <row r="209" spans="1:73" s="99" customFormat="1" ht="60" customHeight="1" x14ac:dyDescent="0.3">
      <c r="A209" s="93">
        <v>206</v>
      </c>
      <c r="B209" s="100">
        <v>145795</v>
      </c>
      <c r="C209" s="101" t="s">
        <v>12</v>
      </c>
      <c r="D209" s="101" t="s">
        <v>83</v>
      </c>
      <c r="E209" s="95">
        <v>40000</v>
      </c>
      <c r="F209" s="93">
        <v>0.56000000000000005</v>
      </c>
      <c r="G209" s="96">
        <v>0.49399999999999999</v>
      </c>
      <c r="H209" s="96">
        <v>0.36399999999999999</v>
      </c>
      <c r="I209" s="96">
        <v>0.30199999999999999</v>
      </c>
      <c r="J209" s="96">
        <v>0.20899999999999999</v>
      </c>
      <c r="K209" s="96">
        <v>0.107</v>
      </c>
      <c r="L209" s="96">
        <v>7.6999999999999999E-2</v>
      </c>
      <c r="M209" s="96">
        <v>3.9E-2</v>
      </c>
      <c r="N209" s="96" t="str">
        <f t="shared" si="64"/>
        <v>0.494,0.364,0.302,0.209,0.107,0.077,0.039</v>
      </c>
      <c r="O209" s="96" t="s">
        <v>59</v>
      </c>
      <c r="P209" s="96"/>
      <c r="Q209" s="94">
        <f t="shared" si="65"/>
        <v>145795</v>
      </c>
      <c r="R209" s="95">
        <f t="shared" si="74"/>
        <v>195</v>
      </c>
      <c r="S209" s="96">
        <f t="shared" si="66"/>
        <v>0.192</v>
      </c>
      <c r="T209" s="95"/>
      <c r="U209" s="95"/>
      <c r="V209" s="95"/>
      <c r="W209" s="97"/>
      <c r="X209" s="97"/>
      <c r="Y209" s="96"/>
      <c r="Z209" s="97"/>
      <c r="AA209" s="96"/>
      <c r="AB209" s="102">
        <v>0.35</v>
      </c>
      <c r="AC209" s="102">
        <v>0.35</v>
      </c>
      <c r="AD209" s="102">
        <v>0.35</v>
      </c>
      <c r="AE209" s="93" t="s">
        <v>60</v>
      </c>
      <c r="AF209" s="93">
        <f t="shared" si="67"/>
        <v>268.08</v>
      </c>
      <c r="AG209" s="93">
        <f t="shared" si="68"/>
        <v>327.65999999999997</v>
      </c>
      <c r="AH209" s="95" t="str">
        <f t="shared" si="69"/>
        <v>268.08 327.66</v>
      </c>
      <c r="AI209" s="102">
        <v>14</v>
      </c>
      <c r="AJ209" s="98">
        <f t="shared" si="70"/>
        <v>85.76</v>
      </c>
      <c r="AK209" s="98">
        <f t="shared" si="71"/>
        <v>104.82000000000001</v>
      </c>
      <c r="AL209" s="95" t="str">
        <f t="shared" si="72"/>
        <v>85.76 104.82</v>
      </c>
      <c r="AM209" s="95">
        <v>170</v>
      </c>
      <c r="AN209" s="95">
        <f t="shared" si="61"/>
        <v>450</v>
      </c>
      <c r="AO209" s="102">
        <v>1119.4000000000001</v>
      </c>
      <c r="AP209" s="102">
        <v>268.10000000000002</v>
      </c>
      <c r="AQ209" s="102">
        <v>104.8</v>
      </c>
      <c r="AR209" s="93">
        <v>40</v>
      </c>
      <c r="AS209" s="103">
        <f t="shared" si="73"/>
        <v>1.260396012913076</v>
      </c>
      <c r="AT209" s="104">
        <f t="shared" si="58"/>
        <v>1410.8872968548974</v>
      </c>
      <c r="AU209" s="98">
        <f t="shared" si="63"/>
        <v>202.394757</v>
      </c>
      <c r="AV209" s="98">
        <f t="shared" si="62"/>
        <v>81.184920000000005</v>
      </c>
      <c r="AW209" s="400">
        <v>961.99725685590522</v>
      </c>
      <c r="AX209" s="400">
        <v>202.57817470000003</v>
      </c>
      <c r="AY209" s="400">
        <v>81.184920000000005</v>
      </c>
      <c r="AZ209" s="400"/>
      <c r="BA209" s="400"/>
      <c r="BB209" s="400"/>
      <c r="BC209" s="400"/>
      <c r="BD209" s="400"/>
      <c r="BE209" s="400"/>
      <c r="BF209" s="400"/>
      <c r="BG209" s="400"/>
      <c r="BH209" s="400"/>
      <c r="BI209" s="400"/>
      <c r="BJ209" s="400"/>
      <c r="BK209" s="403"/>
      <c r="BL209" s="400"/>
      <c r="BM209" s="400"/>
      <c r="BN209" s="400"/>
      <c r="BO209" s="400"/>
      <c r="BP209" s="400"/>
      <c r="BQ209" s="400"/>
      <c r="BR209" s="400"/>
      <c r="BS209" s="400"/>
      <c r="BT209" s="400"/>
      <c r="BU209" s="400"/>
    </row>
    <row r="210" spans="1:73" s="99" customFormat="1" ht="60" customHeight="1" x14ac:dyDescent="0.3">
      <c r="A210" s="93">
        <v>207</v>
      </c>
      <c r="B210" s="100">
        <v>145850</v>
      </c>
      <c r="C210" s="101" t="s">
        <v>84</v>
      </c>
      <c r="D210" s="101" t="s">
        <v>83</v>
      </c>
      <c r="E210" s="95">
        <v>40000</v>
      </c>
      <c r="F210" s="93">
        <v>0.56000000000000005</v>
      </c>
      <c r="G210" s="96">
        <v>0.439</v>
      </c>
      <c r="H210" s="96">
        <v>0.35499999999999998</v>
      </c>
      <c r="I210" s="96">
        <v>0.30299999999999999</v>
      </c>
      <c r="J210" s="96">
        <v>0.22500000000000001</v>
      </c>
      <c r="K210" s="96">
        <v>0.13</v>
      </c>
      <c r="L210" s="96">
        <v>9.5000000000000001E-2</v>
      </c>
      <c r="M210" s="96">
        <v>5.6000000000000001E-2</v>
      </c>
      <c r="N210" s="96" t="str">
        <f t="shared" si="64"/>
        <v>0.439,0.355,0.303,0.225,0.13,0.095,0.056</v>
      </c>
      <c r="O210" s="96" t="s">
        <v>59</v>
      </c>
      <c r="P210" s="96"/>
      <c r="Q210" s="94">
        <f t="shared" si="65"/>
        <v>145850</v>
      </c>
      <c r="R210" s="95">
        <f t="shared" si="74"/>
        <v>55</v>
      </c>
      <c r="S210" s="96">
        <f t="shared" si="66"/>
        <v>0.13600000000000001</v>
      </c>
      <c r="T210" s="95"/>
      <c r="U210" s="95"/>
      <c r="V210" s="95"/>
      <c r="W210" s="97"/>
      <c r="X210" s="97"/>
      <c r="Y210" s="96"/>
      <c r="Z210" s="97"/>
      <c r="AA210" s="96"/>
      <c r="AB210" s="102">
        <v>0.35</v>
      </c>
      <c r="AC210" s="102">
        <v>0.35</v>
      </c>
      <c r="AD210" s="102">
        <v>0.35</v>
      </c>
      <c r="AE210" s="93" t="s">
        <v>60</v>
      </c>
      <c r="AF210" s="93">
        <f t="shared" si="67"/>
        <v>268.08</v>
      </c>
      <c r="AG210" s="93">
        <f t="shared" si="68"/>
        <v>327.65999999999997</v>
      </c>
      <c r="AH210" s="95" t="str">
        <f t="shared" si="69"/>
        <v>268.08 327.66</v>
      </c>
      <c r="AI210" s="102">
        <v>14</v>
      </c>
      <c r="AJ210" s="98">
        <f t="shared" si="70"/>
        <v>85.76</v>
      </c>
      <c r="AK210" s="98">
        <f t="shared" si="71"/>
        <v>104.82000000000001</v>
      </c>
      <c r="AL210" s="95" t="str">
        <f t="shared" si="72"/>
        <v>85.76 104.82</v>
      </c>
      <c r="AM210" s="95">
        <v>170</v>
      </c>
      <c r="AN210" s="95">
        <f t="shared" si="61"/>
        <v>450</v>
      </c>
      <c r="AO210" s="102">
        <v>885.5</v>
      </c>
      <c r="AP210" s="102">
        <v>268.39999999999998</v>
      </c>
      <c r="AQ210" s="102">
        <v>104.8</v>
      </c>
      <c r="AR210" s="93">
        <v>40</v>
      </c>
      <c r="AS210" s="103">
        <f t="shared" si="73"/>
        <v>1.260396012913076</v>
      </c>
      <c r="AT210" s="104">
        <f t="shared" si="58"/>
        <v>1116.0806694345288</v>
      </c>
      <c r="AU210" s="98">
        <f t="shared" si="63"/>
        <v>202.63399199999998</v>
      </c>
      <c r="AV210" s="98">
        <f t="shared" si="62"/>
        <v>81.184920000000005</v>
      </c>
      <c r="AW210" s="400">
        <v>961.99725685590522</v>
      </c>
      <c r="AX210" s="400">
        <v>202.57817470000003</v>
      </c>
      <c r="AY210" s="400">
        <v>81.184920000000005</v>
      </c>
      <c r="AZ210" s="400"/>
      <c r="BA210" s="400"/>
      <c r="BB210" s="400"/>
      <c r="BC210" s="400"/>
      <c r="BD210" s="400"/>
      <c r="BE210" s="400"/>
      <c r="BF210" s="400"/>
      <c r="BG210" s="400"/>
      <c r="BH210" s="400"/>
      <c r="BI210" s="400"/>
      <c r="BJ210" s="400"/>
      <c r="BK210" s="403"/>
      <c r="BL210" s="400"/>
      <c r="BM210" s="400"/>
      <c r="BN210" s="400"/>
      <c r="BO210" s="400"/>
      <c r="BP210" s="400"/>
      <c r="BQ210" s="400"/>
      <c r="BR210" s="400"/>
      <c r="BS210" s="400"/>
      <c r="BT210" s="400"/>
      <c r="BU210" s="400"/>
    </row>
    <row r="211" spans="1:73" s="99" customFormat="1" ht="60" customHeight="1" x14ac:dyDescent="0.3">
      <c r="A211" s="93">
        <v>208</v>
      </c>
      <c r="B211" s="100">
        <v>146065</v>
      </c>
      <c r="C211" s="101" t="s">
        <v>12</v>
      </c>
      <c r="D211" s="101" t="s">
        <v>83</v>
      </c>
      <c r="E211" s="95">
        <v>40000</v>
      </c>
      <c r="F211" s="93">
        <v>0.56000000000000005</v>
      </c>
      <c r="G211" s="96">
        <v>0.65600000000000003</v>
      </c>
      <c r="H211" s="96">
        <v>0.53600000000000003</v>
      </c>
      <c r="I211" s="96">
        <v>0.42399999999999999</v>
      </c>
      <c r="J211" s="96">
        <v>0.30499999999999999</v>
      </c>
      <c r="K211" s="96">
        <v>0.16700000000000001</v>
      </c>
      <c r="L211" s="96">
        <v>0.11800000000000001</v>
      </c>
      <c r="M211" s="96">
        <v>6.5000000000000002E-2</v>
      </c>
      <c r="N211" s="96" t="str">
        <f t="shared" si="64"/>
        <v>0.656,0.536,0.424,0.305,0.167,0.118,0.065</v>
      </c>
      <c r="O211" s="96" t="s">
        <v>59</v>
      </c>
      <c r="P211" s="96"/>
      <c r="Q211" s="94">
        <f t="shared" si="65"/>
        <v>146065</v>
      </c>
      <c r="R211" s="95">
        <f t="shared" si="74"/>
        <v>215</v>
      </c>
      <c r="S211" s="96">
        <f t="shared" si="66"/>
        <v>0.23200000000000004</v>
      </c>
      <c r="T211" s="95"/>
      <c r="U211" s="95"/>
      <c r="V211" s="95"/>
      <c r="W211" s="97"/>
      <c r="X211" s="97"/>
      <c r="Y211" s="96"/>
      <c r="Z211" s="97"/>
      <c r="AA211" s="96"/>
      <c r="AB211" s="102">
        <v>0.35</v>
      </c>
      <c r="AC211" s="102">
        <v>0.35</v>
      </c>
      <c r="AD211" s="102">
        <v>0.35</v>
      </c>
      <c r="AE211" s="93" t="s">
        <v>60</v>
      </c>
      <c r="AF211" s="93">
        <f t="shared" si="67"/>
        <v>268.08</v>
      </c>
      <c r="AG211" s="93">
        <f t="shared" si="68"/>
        <v>327.65999999999997</v>
      </c>
      <c r="AH211" s="95" t="str">
        <f t="shared" si="69"/>
        <v>268.08 327.66</v>
      </c>
      <c r="AI211" s="102">
        <v>14</v>
      </c>
      <c r="AJ211" s="98">
        <f t="shared" si="70"/>
        <v>85.76</v>
      </c>
      <c r="AK211" s="98">
        <f t="shared" si="71"/>
        <v>104.82000000000001</v>
      </c>
      <c r="AL211" s="95" t="str">
        <f t="shared" si="72"/>
        <v>85.76 104.82</v>
      </c>
      <c r="AM211" s="95">
        <v>170</v>
      </c>
      <c r="AN211" s="95">
        <f t="shared" si="61"/>
        <v>450</v>
      </c>
      <c r="AO211" s="102">
        <v>750</v>
      </c>
      <c r="AP211" s="102">
        <v>268.39999999999998</v>
      </c>
      <c r="AQ211" s="102">
        <v>103.2</v>
      </c>
      <c r="AR211" s="93">
        <v>40</v>
      </c>
      <c r="AS211" s="103">
        <f t="shared" si="73"/>
        <v>1.260396012913076</v>
      </c>
      <c r="AT211" s="104">
        <f t="shared" si="58"/>
        <v>945.29700968480699</v>
      </c>
      <c r="AU211" s="98">
        <f t="shared" si="63"/>
        <v>202.63399199999998</v>
      </c>
      <c r="AV211" s="98">
        <f t="shared" si="62"/>
        <v>79.816280000000006</v>
      </c>
      <c r="AW211" s="400">
        <v>961.99725685590522</v>
      </c>
      <c r="AX211" s="400">
        <v>202.57817470000003</v>
      </c>
      <c r="AY211" s="400">
        <v>81.184920000000005</v>
      </c>
      <c r="AZ211" s="400"/>
      <c r="BA211" s="400"/>
      <c r="BB211" s="400"/>
      <c r="BC211" s="400"/>
      <c r="BD211" s="400"/>
      <c r="BE211" s="400"/>
      <c r="BF211" s="400"/>
      <c r="BG211" s="400"/>
      <c r="BH211" s="400"/>
      <c r="BI211" s="400"/>
      <c r="BJ211" s="400"/>
      <c r="BK211" s="403"/>
      <c r="BL211" s="400"/>
      <c r="BM211" s="400"/>
      <c r="BN211" s="400"/>
      <c r="BO211" s="400"/>
      <c r="BP211" s="400"/>
      <c r="BQ211" s="400"/>
      <c r="BR211" s="400"/>
      <c r="BS211" s="400"/>
      <c r="BT211" s="400"/>
      <c r="BU211" s="400"/>
    </row>
    <row r="212" spans="1:73" s="99" customFormat="1" ht="60" customHeight="1" x14ac:dyDescent="0.3">
      <c r="A212" s="93">
        <v>209</v>
      </c>
      <c r="B212" s="100">
        <v>146100</v>
      </c>
      <c r="C212" s="101" t="s">
        <v>84</v>
      </c>
      <c r="D212" s="101" t="s">
        <v>83</v>
      </c>
      <c r="E212" s="95">
        <v>40000</v>
      </c>
      <c r="F212" s="93">
        <v>0.56000000000000005</v>
      </c>
      <c r="G212" s="96">
        <v>0.81300000000000006</v>
      </c>
      <c r="H212" s="96">
        <v>0.63900000000000001</v>
      </c>
      <c r="I212" s="96">
        <v>0.47599999999999998</v>
      </c>
      <c r="J212" s="96">
        <v>0.32100000000000001</v>
      </c>
      <c r="K212" s="96">
        <v>0.159</v>
      </c>
      <c r="L212" s="96">
        <v>0.113</v>
      </c>
      <c r="M212" s="96">
        <v>6.8000000000000005E-2</v>
      </c>
      <c r="N212" s="96" t="str">
        <f t="shared" si="64"/>
        <v>0.813,0.639,0.476,0.321,0.159,0.113,0.068</v>
      </c>
      <c r="O212" s="96" t="s">
        <v>59</v>
      </c>
      <c r="P212" s="96"/>
      <c r="Q212" s="94">
        <f t="shared" si="65"/>
        <v>146100</v>
      </c>
      <c r="R212" s="95">
        <f t="shared" si="74"/>
        <v>35</v>
      </c>
      <c r="S212" s="96">
        <f t="shared" si="66"/>
        <v>0.33700000000000008</v>
      </c>
      <c r="T212" s="95"/>
      <c r="U212" s="95"/>
      <c r="V212" s="95"/>
      <c r="W212" s="97"/>
      <c r="X212" s="97"/>
      <c r="Y212" s="96"/>
      <c r="Z212" s="97"/>
      <c r="AA212" s="96"/>
      <c r="AB212" s="102">
        <v>0.35</v>
      </c>
      <c r="AC212" s="102">
        <v>0.35</v>
      </c>
      <c r="AD212" s="102">
        <v>0.35</v>
      </c>
      <c r="AE212" s="93" t="s">
        <v>60</v>
      </c>
      <c r="AF212" s="93">
        <f t="shared" si="67"/>
        <v>268.08</v>
      </c>
      <c r="AG212" s="93">
        <f t="shared" si="68"/>
        <v>327.65999999999997</v>
      </c>
      <c r="AH212" s="95" t="str">
        <f t="shared" si="69"/>
        <v>268.08 327.66</v>
      </c>
      <c r="AI212" s="102">
        <v>14</v>
      </c>
      <c r="AJ212" s="98">
        <f t="shared" si="70"/>
        <v>85.76</v>
      </c>
      <c r="AK212" s="98">
        <f t="shared" si="71"/>
        <v>104.82000000000001</v>
      </c>
      <c r="AL212" s="95" t="str">
        <f t="shared" si="72"/>
        <v>85.76 104.82</v>
      </c>
      <c r="AM212" s="95">
        <v>170</v>
      </c>
      <c r="AN212" s="95">
        <f t="shared" si="61"/>
        <v>450</v>
      </c>
      <c r="AO212" s="102">
        <v>753.2</v>
      </c>
      <c r="AP212" s="102">
        <v>268.2</v>
      </c>
      <c r="AQ212" s="102">
        <v>102.7</v>
      </c>
      <c r="AR212" s="93">
        <v>40</v>
      </c>
      <c r="AS212" s="103">
        <f t="shared" si="73"/>
        <v>1.260396012913076</v>
      </c>
      <c r="AT212" s="104">
        <f t="shared" si="58"/>
        <v>949.33027692612893</v>
      </c>
      <c r="AU212" s="98">
        <f t="shared" si="63"/>
        <v>202.47450800000001</v>
      </c>
      <c r="AV212" s="98">
        <f t="shared" si="62"/>
        <v>79.388580000000005</v>
      </c>
      <c r="AW212" s="400">
        <v>961.99725685590522</v>
      </c>
      <c r="AX212" s="400">
        <v>202.57817470000003</v>
      </c>
      <c r="AY212" s="400">
        <v>81.184920000000005</v>
      </c>
      <c r="AZ212" s="400"/>
      <c r="BA212" s="400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3"/>
      <c r="BL212" s="400"/>
      <c r="BM212" s="400"/>
      <c r="BN212" s="400"/>
      <c r="BO212" s="400"/>
      <c r="BP212" s="400"/>
      <c r="BQ212" s="400"/>
      <c r="BR212" s="400"/>
      <c r="BS212" s="400"/>
      <c r="BT212" s="400"/>
      <c r="BU212" s="400"/>
    </row>
    <row r="213" spans="1:73" s="99" customFormat="1" ht="60" customHeight="1" x14ac:dyDescent="0.3">
      <c r="A213" s="93">
        <v>210</v>
      </c>
      <c r="B213" s="100">
        <v>146307</v>
      </c>
      <c r="C213" s="101" t="s">
        <v>12</v>
      </c>
      <c r="D213" s="101" t="s">
        <v>83</v>
      </c>
      <c r="E213" s="95">
        <v>40000</v>
      </c>
      <c r="F213" s="93">
        <v>0.56000000000000005</v>
      </c>
      <c r="G213" s="96">
        <v>0.89</v>
      </c>
      <c r="H213" s="96">
        <v>0.70399999999999996</v>
      </c>
      <c r="I213" s="96">
        <v>0.58499999999999996</v>
      </c>
      <c r="J213" s="96">
        <v>0.40400000000000003</v>
      </c>
      <c r="K213" s="96">
        <v>0.20599999999999999</v>
      </c>
      <c r="L213" s="96">
        <v>0.15</v>
      </c>
      <c r="M213" s="96">
        <v>8.4000000000000005E-2</v>
      </c>
      <c r="N213" s="96" t="str">
        <f t="shared" si="64"/>
        <v>0.89,0.704,0.585,0.404,0.206,0.15,0.084</v>
      </c>
      <c r="O213" s="96" t="s">
        <v>59</v>
      </c>
      <c r="P213" s="96"/>
      <c r="Q213" s="94">
        <f t="shared" si="65"/>
        <v>146307</v>
      </c>
      <c r="R213" s="95">
        <f t="shared" si="74"/>
        <v>207</v>
      </c>
      <c r="S213" s="96">
        <f t="shared" si="66"/>
        <v>0.30500000000000005</v>
      </c>
      <c r="T213" s="95"/>
      <c r="U213" s="95"/>
      <c r="V213" s="95"/>
      <c r="W213" s="97"/>
      <c r="X213" s="97"/>
      <c r="Y213" s="96"/>
      <c r="Z213" s="97"/>
      <c r="AA213" s="96"/>
      <c r="AB213" s="102">
        <v>0.35</v>
      </c>
      <c r="AC213" s="102">
        <v>0.35</v>
      </c>
      <c r="AD213" s="102">
        <v>0.35</v>
      </c>
      <c r="AE213" s="93" t="s">
        <v>60</v>
      </c>
      <c r="AF213" s="93">
        <f t="shared" si="67"/>
        <v>268.08</v>
      </c>
      <c r="AG213" s="93">
        <f t="shared" si="68"/>
        <v>327.65999999999997</v>
      </c>
      <c r="AH213" s="95" t="str">
        <f t="shared" si="69"/>
        <v>268.08 327.66</v>
      </c>
      <c r="AI213" s="102">
        <v>14</v>
      </c>
      <c r="AJ213" s="98">
        <f t="shared" si="70"/>
        <v>85.76</v>
      </c>
      <c r="AK213" s="98">
        <f t="shared" si="71"/>
        <v>104.82000000000001</v>
      </c>
      <c r="AL213" s="95" t="str">
        <f t="shared" si="72"/>
        <v>85.76 104.82</v>
      </c>
      <c r="AM213" s="95">
        <v>170</v>
      </c>
      <c r="AN213" s="95">
        <f t="shared" si="61"/>
        <v>450</v>
      </c>
      <c r="AO213" s="102">
        <v>756.5</v>
      </c>
      <c r="AP213" s="102">
        <v>268.3</v>
      </c>
      <c r="AQ213" s="102">
        <v>85.9</v>
      </c>
      <c r="AR213" s="93">
        <v>40</v>
      </c>
      <c r="AS213" s="103">
        <f t="shared" si="73"/>
        <v>1.260396012913076</v>
      </c>
      <c r="AT213" s="104">
        <f t="shared" si="58"/>
        <v>953.48958376874202</v>
      </c>
      <c r="AU213" s="98">
        <f t="shared" si="63"/>
        <v>202.55425300000005</v>
      </c>
      <c r="AV213" s="98">
        <f t="shared" si="62"/>
        <v>65.017860000000013</v>
      </c>
      <c r="AW213" s="400">
        <v>961.99725685590522</v>
      </c>
      <c r="AX213" s="400">
        <v>202.57817470000003</v>
      </c>
      <c r="AY213" s="400">
        <v>81.184920000000005</v>
      </c>
      <c r="AZ213" s="400"/>
      <c r="BA213" s="400"/>
      <c r="BB213" s="400"/>
      <c r="BC213" s="400"/>
      <c r="BD213" s="400"/>
      <c r="BE213" s="400"/>
      <c r="BF213" s="400"/>
      <c r="BG213" s="400"/>
      <c r="BH213" s="400"/>
      <c r="BI213" s="400"/>
      <c r="BJ213" s="400"/>
      <c r="BK213" s="403"/>
      <c r="BL213" s="400"/>
      <c r="BM213" s="400"/>
      <c r="BN213" s="400"/>
      <c r="BO213" s="400"/>
      <c r="BP213" s="400"/>
      <c r="BQ213" s="400"/>
      <c r="BR213" s="400"/>
      <c r="BS213" s="400"/>
      <c r="BT213" s="400"/>
      <c r="BU213" s="400"/>
    </row>
    <row r="214" spans="1:73" s="99" customFormat="1" ht="60" customHeight="1" x14ac:dyDescent="0.3">
      <c r="A214" s="93">
        <v>211</v>
      </c>
      <c r="B214" s="100">
        <v>146350</v>
      </c>
      <c r="C214" s="101" t="s">
        <v>84</v>
      </c>
      <c r="D214" s="101" t="s">
        <v>83</v>
      </c>
      <c r="E214" s="95">
        <v>40000</v>
      </c>
      <c r="F214" s="93">
        <v>0.56000000000000005</v>
      </c>
      <c r="G214" s="96">
        <v>0.70199999999999996</v>
      </c>
      <c r="H214" s="96">
        <v>0.53900000000000003</v>
      </c>
      <c r="I214" s="96">
        <v>0.40500000000000003</v>
      </c>
      <c r="J214" s="96">
        <v>0.23799999999999999</v>
      </c>
      <c r="K214" s="96">
        <v>0.112</v>
      </c>
      <c r="L214" s="96">
        <v>0.08</v>
      </c>
      <c r="M214" s="96">
        <v>5.3999999999999999E-2</v>
      </c>
      <c r="N214" s="96" t="str">
        <f t="shared" si="64"/>
        <v>0.702,0.539,0.405,0.238,0.112,0.08,0.054</v>
      </c>
      <c r="O214" s="96" t="s">
        <v>59</v>
      </c>
      <c r="P214" s="96"/>
      <c r="Q214" s="94">
        <f t="shared" si="65"/>
        <v>146350</v>
      </c>
      <c r="R214" s="95">
        <f t="shared" si="74"/>
        <v>43</v>
      </c>
      <c r="S214" s="96">
        <f t="shared" si="66"/>
        <v>0.29699999999999993</v>
      </c>
      <c r="T214" s="95"/>
      <c r="U214" s="95"/>
      <c r="V214" s="95"/>
      <c r="W214" s="97"/>
      <c r="X214" s="97"/>
      <c r="Y214" s="96"/>
      <c r="Z214" s="97"/>
      <c r="AA214" s="96"/>
      <c r="AB214" s="102">
        <v>0.35</v>
      </c>
      <c r="AC214" s="102">
        <v>0.35</v>
      </c>
      <c r="AD214" s="102">
        <v>0.35</v>
      </c>
      <c r="AE214" s="93" t="s">
        <v>60</v>
      </c>
      <c r="AF214" s="93">
        <f t="shared" si="67"/>
        <v>268.08</v>
      </c>
      <c r="AG214" s="93">
        <f t="shared" si="68"/>
        <v>327.65999999999997</v>
      </c>
      <c r="AH214" s="95" t="str">
        <f t="shared" si="69"/>
        <v>268.08 327.66</v>
      </c>
      <c r="AI214" s="102">
        <v>14</v>
      </c>
      <c r="AJ214" s="98">
        <f t="shared" si="70"/>
        <v>85.76</v>
      </c>
      <c r="AK214" s="98">
        <f t="shared" si="71"/>
        <v>104.82000000000001</v>
      </c>
      <c r="AL214" s="95" t="str">
        <f t="shared" si="72"/>
        <v>85.76 104.82</v>
      </c>
      <c r="AM214" s="95">
        <v>170</v>
      </c>
      <c r="AN214" s="95">
        <f t="shared" si="61"/>
        <v>450</v>
      </c>
      <c r="AO214" s="102">
        <v>779</v>
      </c>
      <c r="AP214" s="102">
        <v>268.3</v>
      </c>
      <c r="AQ214" s="102">
        <v>104.8</v>
      </c>
      <c r="AR214" s="93">
        <v>40</v>
      </c>
      <c r="AS214" s="103">
        <f t="shared" si="73"/>
        <v>1.260396012913076</v>
      </c>
      <c r="AT214" s="104">
        <f t="shared" si="58"/>
        <v>981.84849405928617</v>
      </c>
      <c r="AU214" s="98">
        <f t="shared" si="63"/>
        <v>202.55425300000005</v>
      </c>
      <c r="AV214" s="98">
        <f t="shared" si="62"/>
        <v>81.184920000000005</v>
      </c>
      <c r="AW214" s="400">
        <v>961.99725685590522</v>
      </c>
      <c r="AX214" s="400">
        <v>202.57817470000003</v>
      </c>
      <c r="AY214" s="400">
        <v>81.184920000000005</v>
      </c>
      <c r="AZ214" s="400"/>
      <c r="BA214" s="400"/>
      <c r="BB214" s="400"/>
      <c r="BC214" s="400"/>
      <c r="BD214" s="400"/>
      <c r="BE214" s="400"/>
      <c r="BF214" s="400"/>
      <c r="BG214" s="400"/>
      <c r="BH214" s="400"/>
      <c r="BI214" s="400"/>
      <c r="BJ214" s="400"/>
      <c r="BK214" s="403"/>
      <c r="BL214" s="400"/>
      <c r="BM214" s="400"/>
      <c r="BN214" s="400"/>
      <c r="BO214" s="400"/>
      <c r="BP214" s="400"/>
      <c r="BQ214" s="400"/>
      <c r="BR214" s="400"/>
      <c r="BS214" s="400"/>
      <c r="BT214" s="400"/>
      <c r="BU214" s="400"/>
    </row>
    <row r="215" spans="1:73" s="99" customFormat="1" ht="60" customHeight="1" x14ac:dyDescent="0.3">
      <c r="A215" s="93">
        <v>212</v>
      </c>
      <c r="B215" s="100">
        <v>146524</v>
      </c>
      <c r="C215" s="101" t="s">
        <v>12</v>
      </c>
      <c r="D215" s="101" t="s">
        <v>83</v>
      </c>
      <c r="E215" s="95">
        <v>40000</v>
      </c>
      <c r="F215" s="93">
        <v>0.56000000000000005</v>
      </c>
      <c r="G215" s="96">
        <v>0.56499999999999995</v>
      </c>
      <c r="H215" s="96">
        <v>0.433</v>
      </c>
      <c r="I215" s="96">
        <v>0.36499999999999999</v>
      </c>
      <c r="J215" s="96">
        <v>0.24299999999999999</v>
      </c>
      <c r="K215" s="96">
        <v>0.112</v>
      </c>
      <c r="L215" s="96">
        <v>0.08</v>
      </c>
      <c r="M215" s="96">
        <v>5.8000000000000003E-2</v>
      </c>
      <c r="N215" s="96" t="str">
        <f t="shared" si="64"/>
        <v>0.565,0.433,0.365,0.243,0.112,0.08,0.058</v>
      </c>
      <c r="O215" s="96" t="s">
        <v>59</v>
      </c>
      <c r="P215" s="96"/>
      <c r="Q215" s="94">
        <f t="shared" si="65"/>
        <v>146524</v>
      </c>
      <c r="R215" s="95">
        <f t="shared" si="74"/>
        <v>174</v>
      </c>
      <c r="S215" s="96">
        <f t="shared" si="66"/>
        <v>0.19999999999999996</v>
      </c>
      <c r="T215" s="95"/>
      <c r="U215" s="95"/>
      <c r="V215" s="95"/>
      <c r="W215" s="97"/>
      <c r="X215" s="97"/>
      <c r="Y215" s="96"/>
      <c r="Z215" s="97"/>
      <c r="AA215" s="96"/>
      <c r="AB215" s="102">
        <v>0.35</v>
      </c>
      <c r="AC215" s="102">
        <v>0.35</v>
      </c>
      <c r="AD215" s="102">
        <v>0.35</v>
      </c>
      <c r="AE215" s="93" t="s">
        <v>60</v>
      </c>
      <c r="AF215" s="93">
        <f t="shared" si="67"/>
        <v>268.08</v>
      </c>
      <c r="AG215" s="93">
        <f t="shared" si="68"/>
        <v>327.65999999999997</v>
      </c>
      <c r="AH215" s="95" t="str">
        <f t="shared" si="69"/>
        <v>268.08 327.66</v>
      </c>
      <c r="AI215" s="102">
        <v>14</v>
      </c>
      <c r="AJ215" s="98">
        <f t="shared" si="70"/>
        <v>85.76</v>
      </c>
      <c r="AK215" s="98">
        <f t="shared" si="71"/>
        <v>104.82000000000001</v>
      </c>
      <c r="AL215" s="95" t="str">
        <f t="shared" si="72"/>
        <v>85.76 104.82</v>
      </c>
      <c r="AM215" s="95">
        <v>170</v>
      </c>
      <c r="AN215" s="95">
        <f t="shared" si="61"/>
        <v>450</v>
      </c>
      <c r="AO215" s="102">
        <v>750</v>
      </c>
      <c r="AP215" s="102">
        <v>270.2</v>
      </c>
      <c r="AQ215" s="102">
        <v>104.8</v>
      </c>
      <c r="AR215" s="93">
        <v>40</v>
      </c>
      <c r="AS215" s="103">
        <f t="shared" si="73"/>
        <v>1.260396012913076</v>
      </c>
      <c r="AT215" s="104">
        <f t="shared" si="58"/>
        <v>945.29700968480699</v>
      </c>
      <c r="AU215" s="98">
        <f t="shared" si="63"/>
        <v>204.06826799999999</v>
      </c>
      <c r="AV215" s="98">
        <f t="shared" si="62"/>
        <v>81.184920000000005</v>
      </c>
      <c r="AW215" s="400">
        <v>961.99725685590522</v>
      </c>
      <c r="AX215" s="400">
        <v>202.57817470000003</v>
      </c>
      <c r="AY215" s="400">
        <v>81.184920000000005</v>
      </c>
      <c r="AZ215" s="400"/>
      <c r="BA215" s="400"/>
      <c r="BB215" s="400"/>
      <c r="BC215" s="400"/>
      <c r="BD215" s="400"/>
      <c r="BE215" s="400"/>
      <c r="BF215" s="400"/>
      <c r="BG215" s="400"/>
      <c r="BH215" s="400"/>
      <c r="BI215" s="400"/>
      <c r="BJ215" s="400"/>
      <c r="BK215" s="403"/>
      <c r="BL215" s="400"/>
      <c r="BM215" s="400"/>
      <c r="BN215" s="400"/>
      <c r="BO215" s="400"/>
      <c r="BP215" s="400"/>
      <c r="BQ215" s="400"/>
      <c r="BR215" s="400"/>
      <c r="BS215" s="400"/>
      <c r="BT215" s="400"/>
      <c r="BU215" s="400"/>
    </row>
    <row r="216" spans="1:73" s="99" customFormat="1" ht="60" customHeight="1" x14ac:dyDescent="0.3">
      <c r="A216" s="93">
        <v>213</v>
      </c>
      <c r="B216" s="100">
        <v>146600</v>
      </c>
      <c r="C216" s="101" t="s">
        <v>84</v>
      </c>
      <c r="D216" s="101" t="s">
        <v>83</v>
      </c>
      <c r="E216" s="95">
        <v>40000</v>
      </c>
      <c r="F216" s="93">
        <v>0.56000000000000005</v>
      </c>
      <c r="G216" s="96">
        <v>0.86</v>
      </c>
      <c r="H216" s="96">
        <v>0.73499999999999999</v>
      </c>
      <c r="I216" s="96">
        <v>0.57299999999999995</v>
      </c>
      <c r="J216" s="96">
        <v>0.375</v>
      </c>
      <c r="K216" s="96">
        <v>0.16500000000000001</v>
      </c>
      <c r="L216" s="96">
        <v>9.6000000000000002E-2</v>
      </c>
      <c r="M216" s="96">
        <v>6.0999999999999999E-2</v>
      </c>
      <c r="N216" s="96" t="str">
        <f t="shared" si="64"/>
        <v>0.86,0.735,0.573,0.375,0.165,0.096,0.061</v>
      </c>
      <c r="O216" s="96" t="s">
        <v>59</v>
      </c>
      <c r="P216" s="96"/>
      <c r="Q216" s="94">
        <f t="shared" si="65"/>
        <v>146600</v>
      </c>
      <c r="R216" s="95">
        <f t="shared" si="74"/>
        <v>76</v>
      </c>
      <c r="S216" s="96">
        <f t="shared" si="66"/>
        <v>0.28700000000000003</v>
      </c>
      <c r="T216" s="95"/>
      <c r="U216" s="95"/>
      <c r="V216" s="95"/>
      <c r="W216" s="97"/>
      <c r="X216" s="97"/>
      <c r="Y216" s="96"/>
      <c r="Z216" s="97"/>
      <c r="AA216" s="96"/>
      <c r="AB216" s="102">
        <v>0.35</v>
      </c>
      <c r="AC216" s="102">
        <v>0.35</v>
      </c>
      <c r="AD216" s="102">
        <v>0.35</v>
      </c>
      <c r="AE216" s="93" t="s">
        <v>60</v>
      </c>
      <c r="AF216" s="93">
        <f t="shared" si="67"/>
        <v>268.08</v>
      </c>
      <c r="AG216" s="93">
        <f t="shared" si="68"/>
        <v>327.65999999999997</v>
      </c>
      <c r="AH216" s="95" t="str">
        <f t="shared" si="69"/>
        <v>268.08 327.66</v>
      </c>
      <c r="AI216" s="102">
        <v>14</v>
      </c>
      <c r="AJ216" s="98">
        <f t="shared" si="70"/>
        <v>85.76</v>
      </c>
      <c r="AK216" s="98">
        <f t="shared" si="71"/>
        <v>104.82000000000001</v>
      </c>
      <c r="AL216" s="95" t="str">
        <f t="shared" si="72"/>
        <v>85.76 104.82</v>
      </c>
      <c r="AM216" s="95">
        <v>170</v>
      </c>
      <c r="AN216" s="95">
        <f t="shared" si="61"/>
        <v>450</v>
      </c>
      <c r="AO216" s="102">
        <v>751.6</v>
      </c>
      <c r="AP216" s="102">
        <v>268.3</v>
      </c>
      <c r="AQ216" s="102">
        <v>104.7</v>
      </c>
      <c r="AR216" s="93">
        <v>40</v>
      </c>
      <c r="AS216" s="103">
        <f t="shared" si="73"/>
        <v>1.260396012913076</v>
      </c>
      <c r="AT216" s="104">
        <f t="shared" si="58"/>
        <v>947.31364330546796</v>
      </c>
      <c r="AU216" s="98">
        <f t="shared" si="63"/>
        <v>202.55425300000005</v>
      </c>
      <c r="AV216" s="98">
        <f t="shared" si="62"/>
        <v>81.099380000000011</v>
      </c>
      <c r="AW216" s="400">
        <v>961.99725685590522</v>
      </c>
      <c r="AX216" s="400">
        <v>202.57817470000003</v>
      </c>
      <c r="AY216" s="400">
        <v>81.184920000000005</v>
      </c>
      <c r="AZ216" s="400"/>
      <c r="BA216" s="400"/>
      <c r="BB216" s="400"/>
      <c r="BC216" s="400"/>
      <c r="BD216" s="400"/>
      <c r="BE216" s="400"/>
      <c r="BF216" s="400"/>
      <c r="BG216" s="400"/>
      <c r="BH216" s="400"/>
      <c r="BI216" s="400"/>
      <c r="BJ216" s="400"/>
      <c r="BK216" s="403"/>
      <c r="BL216" s="400"/>
      <c r="BM216" s="400"/>
      <c r="BN216" s="400"/>
      <c r="BO216" s="400"/>
      <c r="BP216" s="400"/>
      <c r="BQ216" s="400"/>
      <c r="BR216" s="400"/>
      <c r="BS216" s="400"/>
      <c r="BT216" s="400"/>
      <c r="BU216" s="400"/>
    </row>
    <row r="217" spans="1:73" s="99" customFormat="1" ht="60" customHeight="1" x14ac:dyDescent="0.3">
      <c r="A217" s="93">
        <v>214</v>
      </c>
      <c r="B217" s="100">
        <v>146771</v>
      </c>
      <c r="C217" s="101" t="s">
        <v>12</v>
      </c>
      <c r="D217" s="101" t="s">
        <v>83</v>
      </c>
      <c r="E217" s="95">
        <v>40000</v>
      </c>
      <c r="F217" s="93">
        <v>0.56000000000000005</v>
      </c>
      <c r="G217" s="96">
        <v>0.79800000000000004</v>
      </c>
      <c r="H217" s="96">
        <v>0.65200000000000002</v>
      </c>
      <c r="I217" s="96">
        <v>0.53100000000000003</v>
      </c>
      <c r="J217" s="96">
        <v>0.36199999999999999</v>
      </c>
      <c r="K217" s="96">
        <v>0.17</v>
      </c>
      <c r="L217" s="96">
        <v>0.114</v>
      </c>
      <c r="M217" s="96">
        <v>6.7000000000000004E-2</v>
      </c>
      <c r="N217" s="96" t="str">
        <f t="shared" si="64"/>
        <v>0.798,0.652,0.531,0.362,0.17,0.114,0.067</v>
      </c>
      <c r="O217" s="96" t="s">
        <v>59</v>
      </c>
      <c r="P217" s="96"/>
      <c r="Q217" s="94">
        <f t="shared" si="65"/>
        <v>146771</v>
      </c>
      <c r="R217" s="95">
        <f t="shared" si="74"/>
        <v>171</v>
      </c>
      <c r="S217" s="96">
        <f t="shared" si="66"/>
        <v>0.26700000000000002</v>
      </c>
      <c r="T217" s="95"/>
      <c r="U217" s="95"/>
      <c r="V217" s="95"/>
      <c r="W217" s="97"/>
      <c r="X217" s="97"/>
      <c r="Y217" s="96"/>
      <c r="Z217" s="97"/>
      <c r="AA217" s="96"/>
      <c r="AB217" s="102">
        <v>0.35</v>
      </c>
      <c r="AC217" s="102">
        <v>0.35</v>
      </c>
      <c r="AD217" s="102">
        <v>0.35</v>
      </c>
      <c r="AE217" s="93" t="s">
        <v>60</v>
      </c>
      <c r="AF217" s="93">
        <f t="shared" si="67"/>
        <v>268.08</v>
      </c>
      <c r="AG217" s="93">
        <f t="shared" si="68"/>
        <v>327.65999999999997</v>
      </c>
      <c r="AH217" s="95" t="str">
        <f t="shared" si="69"/>
        <v>268.08 327.66</v>
      </c>
      <c r="AI217" s="102">
        <v>14</v>
      </c>
      <c r="AJ217" s="98">
        <f t="shared" si="70"/>
        <v>85.76</v>
      </c>
      <c r="AK217" s="98">
        <f t="shared" si="71"/>
        <v>104.82000000000001</v>
      </c>
      <c r="AL217" s="95" t="str">
        <f t="shared" si="72"/>
        <v>85.76 104.82</v>
      </c>
      <c r="AM217" s="95">
        <v>170</v>
      </c>
      <c r="AN217" s="95">
        <f t="shared" si="61"/>
        <v>450</v>
      </c>
      <c r="AO217" s="102">
        <v>750</v>
      </c>
      <c r="AP217" s="102">
        <v>268.10000000000002</v>
      </c>
      <c r="AQ217" s="102">
        <v>102.8</v>
      </c>
      <c r="AR217" s="93">
        <v>40</v>
      </c>
      <c r="AS217" s="103">
        <f t="shared" si="73"/>
        <v>1.260396012913076</v>
      </c>
      <c r="AT217" s="104">
        <f t="shared" si="58"/>
        <v>945.29700968480699</v>
      </c>
      <c r="AU217" s="98">
        <f t="shared" si="63"/>
        <v>202.394757</v>
      </c>
      <c r="AV217" s="98">
        <f t="shared" si="62"/>
        <v>79.474119999999999</v>
      </c>
      <c r="AW217" s="400">
        <v>961.99725685590522</v>
      </c>
      <c r="AX217" s="400">
        <v>202.57817470000003</v>
      </c>
      <c r="AY217" s="400">
        <v>81.184920000000005</v>
      </c>
      <c r="AZ217" s="400"/>
      <c r="BA217" s="400"/>
      <c r="BB217" s="400"/>
      <c r="BC217" s="400"/>
      <c r="BD217" s="400"/>
      <c r="BE217" s="400"/>
      <c r="BF217" s="400"/>
      <c r="BG217" s="400"/>
      <c r="BH217" s="400"/>
      <c r="BI217" s="400"/>
      <c r="BJ217" s="400"/>
      <c r="BK217" s="403"/>
      <c r="BL217" s="400"/>
      <c r="BM217" s="400"/>
      <c r="BN217" s="400"/>
      <c r="BO217" s="400"/>
      <c r="BP217" s="400"/>
      <c r="BQ217" s="400"/>
      <c r="BR217" s="400"/>
      <c r="BS217" s="400"/>
      <c r="BT217" s="400"/>
      <c r="BU217" s="400"/>
    </row>
    <row r="218" spans="1:73" s="99" customFormat="1" ht="60" customHeight="1" x14ac:dyDescent="0.3">
      <c r="A218" s="93">
        <v>215</v>
      </c>
      <c r="B218" s="100">
        <v>146850</v>
      </c>
      <c r="C218" s="101" t="s">
        <v>84</v>
      </c>
      <c r="D218" s="101" t="s">
        <v>83</v>
      </c>
      <c r="E218" s="95">
        <v>40000</v>
      </c>
      <c r="F218" s="93">
        <v>0.56000000000000005</v>
      </c>
      <c r="G218" s="96">
        <v>0.47</v>
      </c>
      <c r="H218" s="96">
        <v>0.371</v>
      </c>
      <c r="I218" s="96">
        <v>0.31900000000000001</v>
      </c>
      <c r="J218" s="96">
        <v>0.23699999999999999</v>
      </c>
      <c r="K218" s="96">
        <v>0.13100000000000001</v>
      </c>
      <c r="L218" s="96">
        <v>9.7000000000000003E-2</v>
      </c>
      <c r="M218" s="96">
        <v>6.3E-2</v>
      </c>
      <c r="N218" s="96" t="str">
        <f t="shared" si="64"/>
        <v>0.47,0.371,0.319,0.237,0.131,0.097,0.063</v>
      </c>
      <c r="O218" s="96" t="s">
        <v>59</v>
      </c>
      <c r="P218" s="96"/>
      <c r="Q218" s="94">
        <f t="shared" si="65"/>
        <v>146850</v>
      </c>
      <c r="R218" s="95">
        <f t="shared" si="74"/>
        <v>79</v>
      </c>
      <c r="S218" s="96">
        <f t="shared" si="66"/>
        <v>0.15099999999999997</v>
      </c>
      <c r="T218" s="95"/>
      <c r="U218" s="95"/>
      <c r="V218" s="95"/>
      <c r="W218" s="97"/>
      <c r="X218" s="97"/>
      <c r="Y218" s="96"/>
      <c r="Z218" s="97"/>
      <c r="AA218" s="96"/>
      <c r="AB218" s="102">
        <v>0.35</v>
      </c>
      <c r="AC218" s="102">
        <v>0.35</v>
      </c>
      <c r="AD218" s="102">
        <v>0.35</v>
      </c>
      <c r="AE218" s="93" t="s">
        <v>60</v>
      </c>
      <c r="AF218" s="93">
        <f t="shared" si="67"/>
        <v>268.08</v>
      </c>
      <c r="AG218" s="93">
        <f t="shared" si="68"/>
        <v>327.65999999999997</v>
      </c>
      <c r="AH218" s="95" t="str">
        <f t="shared" si="69"/>
        <v>268.08 327.66</v>
      </c>
      <c r="AI218" s="102">
        <v>14</v>
      </c>
      <c r="AJ218" s="98">
        <f t="shared" si="70"/>
        <v>85.76</v>
      </c>
      <c r="AK218" s="98">
        <f t="shared" si="71"/>
        <v>104.82000000000001</v>
      </c>
      <c r="AL218" s="95" t="str">
        <f t="shared" si="72"/>
        <v>85.76 104.82</v>
      </c>
      <c r="AM218" s="95">
        <v>170</v>
      </c>
      <c r="AN218" s="95">
        <f t="shared" si="61"/>
        <v>450</v>
      </c>
      <c r="AO218" s="102">
        <v>782.3</v>
      </c>
      <c r="AP218" s="102">
        <v>269.10000000000002</v>
      </c>
      <c r="AQ218" s="102">
        <v>104.8</v>
      </c>
      <c r="AR218" s="93">
        <v>40</v>
      </c>
      <c r="AS218" s="103">
        <f t="shared" si="73"/>
        <v>1.260396012913076</v>
      </c>
      <c r="AT218" s="104">
        <f t="shared" si="58"/>
        <v>986.00780090189926</v>
      </c>
      <c r="AU218" s="98">
        <f t="shared" si="63"/>
        <v>203.19199700000004</v>
      </c>
      <c r="AV218" s="98">
        <f t="shared" si="62"/>
        <v>81.184920000000005</v>
      </c>
      <c r="AW218" s="400">
        <v>961.99725685590522</v>
      </c>
      <c r="AX218" s="400">
        <v>202.57817470000003</v>
      </c>
      <c r="AY218" s="400">
        <v>81.184920000000005</v>
      </c>
      <c r="AZ218" s="400"/>
      <c r="BA218" s="400"/>
      <c r="BB218" s="400"/>
      <c r="BC218" s="400"/>
      <c r="BD218" s="400"/>
      <c r="BE218" s="400"/>
      <c r="BF218" s="400"/>
      <c r="BG218" s="400"/>
      <c r="BH218" s="400"/>
      <c r="BI218" s="400"/>
      <c r="BJ218" s="400"/>
      <c r="BK218" s="403"/>
      <c r="BL218" s="400"/>
      <c r="BM218" s="400"/>
      <c r="BN218" s="400"/>
      <c r="BO218" s="400"/>
      <c r="BP218" s="400"/>
      <c r="BQ218" s="400"/>
      <c r="BR218" s="400"/>
      <c r="BS218" s="400"/>
      <c r="BT218" s="400"/>
      <c r="BU218" s="400"/>
    </row>
    <row r="219" spans="1:73" s="99" customFormat="1" ht="60" customHeight="1" x14ac:dyDescent="0.3">
      <c r="A219" s="93">
        <v>216</v>
      </c>
      <c r="B219" s="100">
        <v>147022</v>
      </c>
      <c r="C219" s="101" t="s">
        <v>12</v>
      </c>
      <c r="D219" s="101" t="s">
        <v>83</v>
      </c>
      <c r="E219" s="95">
        <v>40000</v>
      </c>
      <c r="F219" s="93">
        <v>0.56000000000000005</v>
      </c>
      <c r="G219" s="96">
        <v>0.33900000000000002</v>
      </c>
      <c r="H219" s="96">
        <v>0.26700000000000002</v>
      </c>
      <c r="I219" s="96">
        <v>0.23500000000000001</v>
      </c>
      <c r="J219" s="96">
        <v>0.188</v>
      </c>
      <c r="K219" s="96">
        <v>0.114</v>
      </c>
      <c r="L219" s="96">
        <v>8.5000000000000006E-2</v>
      </c>
      <c r="M219" s="96">
        <v>5.5E-2</v>
      </c>
      <c r="N219" s="96" t="str">
        <f t="shared" si="64"/>
        <v>0.339,0.267,0.235,0.188,0.114,0.085,0.055</v>
      </c>
      <c r="O219" s="96" t="s">
        <v>59</v>
      </c>
      <c r="P219" s="96"/>
      <c r="Q219" s="94">
        <f t="shared" si="65"/>
        <v>147022</v>
      </c>
      <c r="R219" s="95">
        <f t="shared" si="74"/>
        <v>172</v>
      </c>
      <c r="S219" s="96">
        <f t="shared" si="66"/>
        <v>0.10400000000000001</v>
      </c>
      <c r="T219" s="95"/>
      <c r="U219" s="95"/>
      <c r="V219" s="95"/>
      <c r="W219" s="97"/>
      <c r="X219" s="97"/>
      <c r="Y219" s="96"/>
      <c r="Z219" s="97"/>
      <c r="AA219" s="96"/>
      <c r="AB219" s="102">
        <v>0.35</v>
      </c>
      <c r="AC219" s="102">
        <v>0.35</v>
      </c>
      <c r="AD219" s="102">
        <v>0.35</v>
      </c>
      <c r="AE219" s="93" t="s">
        <v>60</v>
      </c>
      <c r="AF219" s="93">
        <f t="shared" si="67"/>
        <v>268.08</v>
      </c>
      <c r="AG219" s="93">
        <f t="shared" si="68"/>
        <v>327.65999999999997</v>
      </c>
      <c r="AH219" s="95" t="str">
        <f t="shared" si="69"/>
        <v>268.08 327.66</v>
      </c>
      <c r="AI219" s="102">
        <v>14</v>
      </c>
      <c r="AJ219" s="98">
        <f t="shared" si="70"/>
        <v>85.76</v>
      </c>
      <c r="AK219" s="98">
        <f t="shared" si="71"/>
        <v>104.82000000000001</v>
      </c>
      <c r="AL219" s="95" t="str">
        <f t="shared" si="72"/>
        <v>85.76 104.82</v>
      </c>
      <c r="AM219" s="95">
        <v>170</v>
      </c>
      <c r="AN219" s="95">
        <f t="shared" si="61"/>
        <v>450</v>
      </c>
      <c r="AO219" s="102">
        <v>2312.9</v>
      </c>
      <c r="AP219" s="102">
        <v>327.7</v>
      </c>
      <c r="AQ219" s="102">
        <v>104.8</v>
      </c>
      <c r="AR219" s="93">
        <v>40</v>
      </c>
      <c r="AS219" s="103">
        <f t="shared" si="73"/>
        <v>1.260396012913076</v>
      </c>
      <c r="AT219" s="104">
        <f t="shared" si="58"/>
        <v>2915.1699382666538</v>
      </c>
      <c r="AU219" s="98">
        <f t="shared" si="63"/>
        <v>248.862493</v>
      </c>
      <c r="AV219" s="98">
        <f t="shared" si="62"/>
        <v>81.184920000000005</v>
      </c>
      <c r="AW219" s="400">
        <v>961.99725685590522</v>
      </c>
      <c r="AX219" s="400">
        <v>202.57817470000003</v>
      </c>
      <c r="AY219" s="400">
        <v>81.184920000000005</v>
      </c>
      <c r="AZ219" s="400"/>
      <c r="BA219" s="400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3"/>
      <c r="BL219" s="400"/>
      <c r="BM219" s="400"/>
      <c r="BN219" s="400"/>
      <c r="BO219" s="400"/>
      <c r="BP219" s="400"/>
      <c r="BQ219" s="400"/>
      <c r="BR219" s="400"/>
      <c r="BS219" s="400"/>
      <c r="BT219" s="400"/>
      <c r="BU219" s="400"/>
    </row>
    <row r="220" spans="1:73" s="99" customFormat="1" ht="60" customHeight="1" x14ac:dyDescent="0.3">
      <c r="A220" s="93">
        <v>217</v>
      </c>
      <c r="B220" s="100">
        <v>147100</v>
      </c>
      <c r="C220" s="101" t="s">
        <v>84</v>
      </c>
      <c r="D220" s="101" t="s">
        <v>83</v>
      </c>
      <c r="E220" s="95">
        <v>40000</v>
      </c>
      <c r="F220" s="93">
        <v>0.56000000000000005</v>
      </c>
      <c r="G220" s="96">
        <v>0.438</v>
      </c>
      <c r="H220" s="96">
        <v>0.36199999999999999</v>
      </c>
      <c r="I220" s="96">
        <v>0.314</v>
      </c>
      <c r="J220" s="96">
        <v>0.23799999999999999</v>
      </c>
      <c r="K220" s="96">
        <v>0.13900000000000001</v>
      </c>
      <c r="L220" s="96">
        <v>0.105</v>
      </c>
      <c r="M220" s="96">
        <v>6.3E-2</v>
      </c>
      <c r="N220" s="96" t="str">
        <f t="shared" si="64"/>
        <v>0.438,0.362,0.314,0.238,0.139,0.105,0.063</v>
      </c>
      <c r="O220" s="96" t="s">
        <v>59</v>
      </c>
      <c r="P220" s="96"/>
      <c r="Q220" s="94">
        <f t="shared" si="65"/>
        <v>147100</v>
      </c>
      <c r="R220" s="95">
        <f t="shared" si="74"/>
        <v>78</v>
      </c>
      <c r="S220" s="96">
        <f t="shared" si="66"/>
        <v>0.124</v>
      </c>
      <c r="T220" s="95"/>
      <c r="U220" s="95"/>
      <c r="V220" s="95"/>
      <c r="W220" s="97"/>
      <c r="X220" s="97"/>
      <c r="Y220" s="96"/>
      <c r="Z220" s="97"/>
      <c r="AA220" s="96"/>
      <c r="AB220" s="102">
        <v>0.35</v>
      </c>
      <c r="AC220" s="102">
        <v>0.35</v>
      </c>
      <c r="AD220" s="102">
        <v>0.35</v>
      </c>
      <c r="AE220" s="93" t="s">
        <v>60</v>
      </c>
      <c r="AF220" s="93">
        <f t="shared" si="67"/>
        <v>268.08</v>
      </c>
      <c r="AG220" s="93">
        <f t="shared" si="68"/>
        <v>327.65999999999997</v>
      </c>
      <c r="AH220" s="95" t="str">
        <f t="shared" si="69"/>
        <v>268.08 327.66</v>
      </c>
      <c r="AI220" s="102">
        <v>14</v>
      </c>
      <c r="AJ220" s="98">
        <f t="shared" si="70"/>
        <v>85.76</v>
      </c>
      <c r="AK220" s="98">
        <f t="shared" si="71"/>
        <v>104.82000000000001</v>
      </c>
      <c r="AL220" s="95" t="str">
        <f t="shared" si="72"/>
        <v>85.76 104.82</v>
      </c>
      <c r="AM220" s="95">
        <v>170</v>
      </c>
      <c r="AN220" s="95">
        <f t="shared" si="61"/>
        <v>450</v>
      </c>
      <c r="AO220" s="102">
        <v>822.6</v>
      </c>
      <c r="AP220" s="102">
        <v>268.39999999999998</v>
      </c>
      <c r="AQ220" s="102">
        <v>104.7</v>
      </c>
      <c r="AR220" s="93">
        <v>40</v>
      </c>
      <c r="AS220" s="103">
        <f t="shared" si="73"/>
        <v>1.260396012913076</v>
      </c>
      <c r="AT220" s="104">
        <f t="shared" si="58"/>
        <v>1036.8017602222963</v>
      </c>
      <c r="AU220" s="98">
        <f t="shared" si="63"/>
        <v>202.63399199999998</v>
      </c>
      <c r="AV220" s="98">
        <f t="shared" si="62"/>
        <v>81.099380000000011</v>
      </c>
      <c r="AW220" s="400">
        <v>961.99725685590522</v>
      </c>
      <c r="AX220" s="400">
        <v>202.57817470000003</v>
      </c>
      <c r="AY220" s="400">
        <v>81.184920000000005</v>
      </c>
      <c r="AZ220" s="400"/>
      <c r="BA220" s="400"/>
      <c r="BB220" s="400"/>
      <c r="BC220" s="400"/>
      <c r="BD220" s="400"/>
      <c r="BE220" s="400"/>
      <c r="BF220" s="400"/>
      <c r="BG220" s="400"/>
      <c r="BH220" s="400"/>
      <c r="BI220" s="400"/>
      <c r="BJ220" s="400"/>
      <c r="BK220" s="403"/>
      <c r="BL220" s="400"/>
      <c r="BM220" s="400"/>
      <c r="BN220" s="400"/>
      <c r="BO220" s="400"/>
      <c r="BP220" s="400"/>
      <c r="BQ220" s="400"/>
      <c r="BR220" s="400"/>
      <c r="BS220" s="400"/>
      <c r="BT220" s="400"/>
      <c r="BU220" s="400"/>
    </row>
    <row r="221" spans="1:73" s="99" customFormat="1" ht="60" customHeight="1" x14ac:dyDescent="0.3">
      <c r="A221" s="93">
        <v>218</v>
      </c>
      <c r="B221" s="100">
        <v>147285</v>
      </c>
      <c r="C221" s="101" t="s">
        <v>12</v>
      </c>
      <c r="D221" s="101" t="s">
        <v>83</v>
      </c>
      <c r="E221" s="95">
        <v>40000</v>
      </c>
      <c r="F221" s="93">
        <v>0.56000000000000005</v>
      </c>
      <c r="G221" s="96">
        <v>0.372</v>
      </c>
      <c r="H221" s="96">
        <v>0.30599999999999999</v>
      </c>
      <c r="I221" s="96">
        <v>0.26900000000000002</v>
      </c>
      <c r="J221" s="96">
        <v>0.20499999999999999</v>
      </c>
      <c r="K221" s="96">
        <v>0.123</v>
      </c>
      <c r="L221" s="96">
        <v>9.6000000000000002E-2</v>
      </c>
      <c r="M221" s="96">
        <v>5.2999999999999999E-2</v>
      </c>
      <c r="N221" s="96" t="str">
        <f t="shared" si="64"/>
        <v>0.372,0.306,0.269,0.205,0.123,0.096,0.053</v>
      </c>
      <c r="O221" s="96" t="s">
        <v>59</v>
      </c>
      <c r="P221" s="96"/>
      <c r="Q221" s="94">
        <f t="shared" si="65"/>
        <v>147285</v>
      </c>
      <c r="R221" s="95">
        <f t="shared" si="74"/>
        <v>185</v>
      </c>
      <c r="S221" s="96">
        <f t="shared" si="66"/>
        <v>0.10299999999999998</v>
      </c>
      <c r="T221" s="95"/>
      <c r="U221" s="95"/>
      <c r="V221" s="95"/>
      <c r="W221" s="97"/>
      <c r="X221" s="97"/>
      <c r="Y221" s="96"/>
      <c r="Z221" s="97"/>
      <c r="AA221" s="96"/>
      <c r="AB221" s="102">
        <v>0.35</v>
      </c>
      <c r="AC221" s="102">
        <v>0.35</v>
      </c>
      <c r="AD221" s="102">
        <v>0.35</v>
      </c>
      <c r="AE221" s="93" t="s">
        <v>60</v>
      </c>
      <c r="AF221" s="93">
        <f t="shared" si="67"/>
        <v>268.08</v>
      </c>
      <c r="AG221" s="93">
        <f t="shared" si="68"/>
        <v>327.65999999999997</v>
      </c>
      <c r="AH221" s="95" t="str">
        <f t="shared" si="69"/>
        <v>268.08 327.66</v>
      </c>
      <c r="AI221" s="102">
        <v>14</v>
      </c>
      <c r="AJ221" s="98">
        <f t="shared" si="70"/>
        <v>85.76</v>
      </c>
      <c r="AK221" s="98">
        <f t="shared" si="71"/>
        <v>104.82000000000001</v>
      </c>
      <c r="AL221" s="95" t="str">
        <f t="shared" si="72"/>
        <v>85.76 104.82</v>
      </c>
      <c r="AM221" s="95">
        <v>170</v>
      </c>
      <c r="AN221" s="95">
        <f t="shared" si="61"/>
        <v>450</v>
      </c>
      <c r="AO221" s="102">
        <v>1595.2</v>
      </c>
      <c r="AP221" s="102">
        <v>271.8</v>
      </c>
      <c r="AQ221" s="102">
        <v>104.8</v>
      </c>
      <c r="AR221" s="93">
        <v>40</v>
      </c>
      <c r="AS221" s="103">
        <f t="shared" si="73"/>
        <v>1.260396012913076</v>
      </c>
      <c r="AT221" s="104">
        <f t="shared" si="58"/>
        <v>2010.583719798939</v>
      </c>
      <c r="AU221" s="98">
        <f t="shared" si="63"/>
        <v>205.34154800000002</v>
      </c>
      <c r="AV221" s="98">
        <f t="shared" si="62"/>
        <v>81.184920000000005</v>
      </c>
      <c r="AW221" s="400">
        <v>961.99725685590522</v>
      </c>
      <c r="AX221" s="400">
        <v>202.57817470000003</v>
      </c>
      <c r="AY221" s="400">
        <v>81.184920000000005</v>
      </c>
      <c r="AZ221" s="400"/>
      <c r="BA221" s="400"/>
      <c r="BB221" s="400"/>
      <c r="BC221" s="400"/>
      <c r="BD221" s="400"/>
      <c r="BE221" s="400"/>
      <c r="BF221" s="400"/>
      <c r="BG221" s="400"/>
      <c r="BH221" s="400"/>
      <c r="BI221" s="400"/>
      <c r="BJ221" s="400"/>
      <c r="BK221" s="403"/>
      <c r="BL221" s="400"/>
      <c r="BM221" s="400"/>
      <c r="BN221" s="400"/>
      <c r="BO221" s="400"/>
      <c r="BP221" s="400"/>
      <c r="BQ221" s="400"/>
      <c r="BR221" s="400"/>
      <c r="BS221" s="400"/>
      <c r="BT221" s="400"/>
      <c r="BU221" s="400"/>
    </row>
    <row r="222" spans="1:73" s="99" customFormat="1" ht="60" customHeight="1" x14ac:dyDescent="0.3">
      <c r="A222" s="93">
        <v>219</v>
      </c>
      <c r="B222" s="100">
        <v>147350</v>
      </c>
      <c r="C222" s="101" t="s">
        <v>84</v>
      </c>
      <c r="D222" s="101" t="s">
        <v>83</v>
      </c>
      <c r="E222" s="95">
        <v>40000</v>
      </c>
      <c r="F222" s="93">
        <v>0.56000000000000005</v>
      </c>
      <c r="G222" s="96">
        <v>0.36599999999999999</v>
      </c>
      <c r="H222" s="96">
        <v>0.30099999999999999</v>
      </c>
      <c r="I222" s="96">
        <v>0.25600000000000001</v>
      </c>
      <c r="J222" s="96">
        <v>0.191</v>
      </c>
      <c r="K222" s="96">
        <v>0.108</v>
      </c>
      <c r="L222" s="96">
        <v>8.1000000000000003E-2</v>
      </c>
      <c r="M222" s="96">
        <v>5.3999999999999999E-2</v>
      </c>
      <c r="N222" s="96" t="str">
        <f t="shared" si="64"/>
        <v>0.366,0.301,0.256,0.191,0.108,0.081,0.054</v>
      </c>
      <c r="O222" s="96" t="s">
        <v>59</v>
      </c>
      <c r="P222" s="96"/>
      <c r="Q222" s="94">
        <f t="shared" si="65"/>
        <v>147350</v>
      </c>
      <c r="R222" s="95">
        <f t="shared" si="74"/>
        <v>65</v>
      </c>
      <c r="S222" s="96">
        <f t="shared" si="66"/>
        <v>0.10999999999999999</v>
      </c>
      <c r="T222" s="95"/>
      <c r="U222" s="95"/>
      <c r="V222" s="95"/>
      <c r="W222" s="97"/>
      <c r="X222" s="97"/>
      <c r="Y222" s="96"/>
      <c r="Z222" s="97"/>
      <c r="AA222" s="96"/>
      <c r="AB222" s="102">
        <v>0.35</v>
      </c>
      <c r="AC222" s="102">
        <v>0.35</v>
      </c>
      <c r="AD222" s="102">
        <v>0.35</v>
      </c>
      <c r="AE222" s="93" t="s">
        <v>60</v>
      </c>
      <c r="AF222" s="93">
        <f t="shared" si="67"/>
        <v>268.08</v>
      </c>
      <c r="AG222" s="93">
        <f t="shared" si="68"/>
        <v>327.65999999999997</v>
      </c>
      <c r="AH222" s="95" t="str">
        <f t="shared" si="69"/>
        <v>268.08 327.66</v>
      </c>
      <c r="AI222" s="102">
        <v>14</v>
      </c>
      <c r="AJ222" s="98">
        <f t="shared" si="70"/>
        <v>85.76</v>
      </c>
      <c r="AK222" s="98">
        <f t="shared" si="71"/>
        <v>104.82000000000001</v>
      </c>
      <c r="AL222" s="95" t="str">
        <f t="shared" si="72"/>
        <v>85.76 104.82</v>
      </c>
      <c r="AM222" s="95">
        <v>170</v>
      </c>
      <c r="AN222" s="95">
        <f t="shared" si="61"/>
        <v>450</v>
      </c>
      <c r="AO222" s="102">
        <v>1704.8</v>
      </c>
      <c r="AP222" s="102">
        <v>325.2</v>
      </c>
      <c r="AQ222" s="102">
        <v>104.8</v>
      </c>
      <c r="AR222" s="93">
        <v>40</v>
      </c>
      <c r="AS222" s="103">
        <f t="shared" si="73"/>
        <v>1.260396012913076</v>
      </c>
      <c r="AT222" s="104">
        <f t="shared" si="58"/>
        <v>2148.7231228142118</v>
      </c>
      <c r="AU222" s="98">
        <f t="shared" si="63"/>
        <v>246.95616799999996</v>
      </c>
      <c r="AV222" s="98">
        <f t="shared" si="62"/>
        <v>81.184920000000005</v>
      </c>
      <c r="AW222" s="400">
        <v>961.99725685590522</v>
      </c>
      <c r="AX222" s="400">
        <v>202.57817470000003</v>
      </c>
      <c r="AY222" s="400">
        <v>81.184920000000005</v>
      </c>
      <c r="AZ222" s="400"/>
      <c r="BA222" s="400"/>
      <c r="BB222" s="400"/>
      <c r="BC222" s="400"/>
      <c r="BD222" s="400"/>
      <c r="BE222" s="400"/>
      <c r="BF222" s="400"/>
      <c r="BG222" s="400"/>
      <c r="BH222" s="400"/>
      <c r="BI222" s="400"/>
      <c r="BJ222" s="400"/>
      <c r="BK222" s="403"/>
      <c r="BL222" s="400"/>
      <c r="BM222" s="400"/>
      <c r="BN222" s="400"/>
      <c r="BO222" s="400"/>
      <c r="BP222" s="400"/>
      <c r="BQ222" s="400"/>
      <c r="BR222" s="400"/>
      <c r="BS222" s="400"/>
      <c r="BT222" s="400"/>
      <c r="BU222" s="400"/>
    </row>
    <row r="223" spans="1:73" s="99" customFormat="1" ht="60" customHeight="1" x14ac:dyDescent="0.3">
      <c r="A223" s="93">
        <v>220</v>
      </c>
      <c r="B223" s="100">
        <v>147551</v>
      </c>
      <c r="C223" s="101" t="s">
        <v>12</v>
      </c>
      <c r="D223" s="101" t="s">
        <v>83</v>
      </c>
      <c r="E223" s="95">
        <v>40000</v>
      </c>
      <c r="F223" s="93">
        <v>0.56000000000000005</v>
      </c>
      <c r="G223" s="96">
        <v>0.36299999999999999</v>
      </c>
      <c r="H223" s="96">
        <v>0.29299999999999998</v>
      </c>
      <c r="I223" s="96">
        <v>0.251</v>
      </c>
      <c r="J223" s="96">
        <v>0.184</v>
      </c>
      <c r="K223" s="96">
        <v>0.105</v>
      </c>
      <c r="L223" s="96">
        <v>0.08</v>
      </c>
      <c r="M223" s="96">
        <v>5.5E-2</v>
      </c>
      <c r="N223" s="96" t="str">
        <f t="shared" si="64"/>
        <v>0.363,0.293,0.251,0.184,0.105,0.08,0.055</v>
      </c>
      <c r="O223" s="96" t="s">
        <v>59</v>
      </c>
      <c r="P223" s="96"/>
      <c r="Q223" s="94">
        <f t="shared" si="65"/>
        <v>147551</v>
      </c>
      <c r="R223" s="95">
        <f t="shared" si="74"/>
        <v>201</v>
      </c>
      <c r="S223" s="96">
        <f t="shared" si="66"/>
        <v>0.11199999999999999</v>
      </c>
      <c r="T223" s="95"/>
      <c r="U223" s="95"/>
      <c r="V223" s="95"/>
      <c r="W223" s="97"/>
      <c r="X223" s="97"/>
      <c r="Y223" s="96"/>
      <c r="Z223" s="97"/>
      <c r="AA223" s="96"/>
      <c r="AB223" s="102">
        <v>0.35</v>
      </c>
      <c r="AC223" s="102">
        <v>0.35</v>
      </c>
      <c r="AD223" s="102">
        <v>0.35</v>
      </c>
      <c r="AE223" s="93" t="s">
        <v>60</v>
      </c>
      <c r="AF223" s="93">
        <f t="shared" si="67"/>
        <v>268.08</v>
      </c>
      <c r="AG223" s="93">
        <f t="shared" si="68"/>
        <v>327.65999999999997</v>
      </c>
      <c r="AH223" s="95" t="str">
        <f t="shared" si="69"/>
        <v>268.08 327.66</v>
      </c>
      <c r="AI223" s="102">
        <v>14</v>
      </c>
      <c r="AJ223" s="98">
        <f t="shared" si="70"/>
        <v>85.76</v>
      </c>
      <c r="AK223" s="98">
        <f t="shared" si="71"/>
        <v>104.82000000000001</v>
      </c>
      <c r="AL223" s="95" t="str">
        <f t="shared" si="72"/>
        <v>85.76 104.82</v>
      </c>
      <c r="AM223" s="95">
        <v>170</v>
      </c>
      <c r="AN223" s="95">
        <f t="shared" si="61"/>
        <v>450</v>
      </c>
      <c r="AO223" s="102">
        <v>1769.4</v>
      </c>
      <c r="AP223" s="102">
        <v>327.39999999999998</v>
      </c>
      <c r="AQ223" s="102">
        <v>104.8</v>
      </c>
      <c r="AR223" s="93">
        <v>40</v>
      </c>
      <c r="AS223" s="103">
        <f t="shared" si="73"/>
        <v>1.260396012913076</v>
      </c>
      <c r="AT223" s="104">
        <f t="shared" si="58"/>
        <v>2230.1447052483968</v>
      </c>
      <c r="AU223" s="98">
        <f t="shared" si="63"/>
        <v>248.63393199999999</v>
      </c>
      <c r="AV223" s="98">
        <f t="shared" si="62"/>
        <v>81.184920000000005</v>
      </c>
      <c r="AW223" s="400">
        <v>961.99725685590522</v>
      </c>
      <c r="AX223" s="400">
        <v>202.57817470000003</v>
      </c>
      <c r="AY223" s="400">
        <v>81.184920000000005</v>
      </c>
      <c r="AZ223" s="400"/>
      <c r="BA223" s="400"/>
      <c r="BB223" s="400"/>
      <c r="BC223" s="400"/>
      <c r="BD223" s="400"/>
      <c r="BE223" s="400"/>
      <c r="BF223" s="400"/>
      <c r="BG223" s="400"/>
      <c r="BH223" s="400"/>
      <c r="BI223" s="400"/>
      <c r="BJ223" s="400"/>
      <c r="BK223" s="403"/>
      <c r="BL223" s="400"/>
      <c r="BM223" s="400"/>
      <c r="BN223" s="400"/>
      <c r="BO223" s="400"/>
      <c r="BP223" s="400"/>
      <c r="BQ223" s="400"/>
      <c r="BR223" s="400"/>
      <c r="BS223" s="400"/>
      <c r="BT223" s="400"/>
      <c r="BU223" s="400"/>
    </row>
    <row r="224" spans="1:73" s="99" customFormat="1" ht="60" customHeight="1" x14ac:dyDescent="0.3">
      <c r="A224" s="93">
        <v>221</v>
      </c>
      <c r="B224" s="100">
        <v>147600</v>
      </c>
      <c r="C224" s="101" t="s">
        <v>84</v>
      </c>
      <c r="D224" s="101" t="s">
        <v>83</v>
      </c>
      <c r="E224" s="95">
        <v>40000</v>
      </c>
      <c r="F224" s="93">
        <v>0.56000000000000005</v>
      </c>
      <c r="G224" s="96">
        <v>0.33400000000000002</v>
      </c>
      <c r="H224" s="96">
        <v>0.27200000000000002</v>
      </c>
      <c r="I224" s="96">
        <v>0.23</v>
      </c>
      <c r="J224" s="96">
        <v>0.17399999999999999</v>
      </c>
      <c r="K224" s="96">
        <v>9.7000000000000003E-2</v>
      </c>
      <c r="L224" s="96">
        <v>7.0000000000000007E-2</v>
      </c>
      <c r="M224" s="110">
        <v>3.7999999999999999E-2</v>
      </c>
      <c r="N224" s="96" t="str">
        <f t="shared" si="64"/>
        <v>0.334,0.272,0.23,0.174,0.097,0.07,0.038</v>
      </c>
      <c r="O224" s="96" t="s">
        <v>59</v>
      </c>
      <c r="P224" s="111"/>
      <c r="Q224" s="94">
        <f t="shared" si="65"/>
        <v>147600</v>
      </c>
      <c r="R224" s="95">
        <f t="shared" si="74"/>
        <v>49</v>
      </c>
      <c r="S224" s="96">
        <f t="shared" si="66"/>
        <v>0.10400000000000001</v>
      </c>
      <c r="T224" s="95"/>
      <c r="U224" s="95"/>
      <c r="V224" s="95"/>
      <c r="W224" s="97"/>
      <c r="X224" s="97"/>
      <c r="Y224" s="96"/>
      <c r="Z224" s="97"/>
      <c r="AA224" s="96"/>
      <c r="AB224" s="102">
        <v>0.35</v>
      </c>
      <c r="AC224" s="102">
        <v>0.35</v>
      </c>
      <c r="AD224" s="102">
        <v>0.35</v>
      </c>
      <c r="AE224" s="93" t="s">
        <v>60</v>
      </c>
      <c r="AF224" s="93">
        <f t="shared" si="67"/>
        <v>268.08</v>
      </c>
      <c r="AG224" s="93">
        <f t="shared" si="68"/>
        <v>327.65999999999997</v>
      </c>
      <c r="AH224" s="95" t="str">
        <f t="shared" si="69"/>
        <v>268.08 327.66</v>
      </c>
      <c r="AI224" s="102">
        <v>14</v>
      </c>
      <c r="AJ224" s="98">
        <f t="shared" si="70"/>
        <v>85.76</v>
      </c>
      <c r="AK224" s="98">
        <f t="shared" si="71"/>
        <v>104.82000000000001</v>
      </c>
      <c r="AL224" s="95" t="str">
        <f t="shared" si="72"/>
        <v>85.76 104.82</v>
      </c>
      <c r="AM224" s="95">
        <v>170</v>
      </c>
      <c r="AN224" s="95">
        <f t="shared" si="61"/>
        <v>450</v>
      </c>
      <c r="AO224" s="102">
        <v>2398.4</v>
      </c>
      <c r="AP224" s="102">
        <v>326.10000000000002</v>
      </c>
      <c r="AQ224" s="102">
        <v>104.8</v>
      </c>
      <c r="AR224" s="93">
        <v>40</v>
      </c>
      <c r="AS224" s="103">
        <f t="shared" si="73"/>
        <v>1.260396012913076</v>
      </c>
      <c r="AT224" s="104">
        <f t="shared" si="58"/>
        <v>3022.9337973707215</v>
      </c>
      <c r="AU224" s="98">
        <f t="shared" si="63"/>
        <v>247.64287700000003</v>
      </c>
      <c r="AV224" s="98">
        <f t="shared" si="62"/>
        <v>81.184920000000005</v>
      </c>
      <c r="AW224" s="400">
        <v>961.99725685590522</v>
      </c>
      <c r="AX224" s="400">
        <v>202.57817470000003</v>
      </c>
      <c r="AY224" s="400">
        <v>81.184920000000005</v>
      </c>
      <c r="AZ224" s="400"/>
      <c r="BA224" s="400"/>
      <c r="BB224" s="400"/>
      <c r="BC224" s="400"/>
      <c r="BD224" s="400"/>
      <c r="BE224" s="400"/>
      <c r="BF224" s="400"/>
      <c r="BG224" s="400"/>
      <c r="BH224" s="400"/>
      <c r="BI224" s="400"/>
      <c r="BJ224" s="400"/>
      <c r="BK224" s="403"/>
      <c r="BL224" s="400"/>
      <c r="BM224" s="400"/>
      <c r="BN224" s="400"/>
      <c r="BO224" s="400"/>
      <c r="BP224" s="400"/>
      <c r="BQ224" s="400"/>
      <c r="BR224" s="400"/>
      <c r="BS224" s="400"/>
      <c r="BT224" s="400"/>
      <c r="BU224" s="400"/>
    </row>
    <row r="225" spans="1:74" s="99" customFormat="1" ht="60" customHeight="1" x14ac:dyDescent="0.3">
      <c r="A225" s="93">
        <v>222</v>
      </c>
      <c r="B225" s="100">
        <v>147800</v>
      </c>
      <c r="C225" s="101" t="s">
        <v>12</v>
      </c>
      <c r="D225" s="101" t="s">
        <v>83</v>
      </c>
      <c r="E225" s="95">
        <v>40000</v>
      </c>
      <c r="F225" s="93">
        <v>0.56000000000000005</v>
      </c>
      <c r="G225" s="96">
        <v>0.27600000000000002</v>
      </c>
      <c r="H225" s="96">
        <v>0.22</v>
      </c>
      <c r="I225" s="96">
        <v>0.189</v>
      </c>
      <c r="J225" s="96">
        <v>0.14199999999999999</v>
      </c>
      <c r="K225" s="96">
        <v>7.6999999999999999E-2</v>
      </c>
      <c r="L225" s="96">
        <v>5.1999999999999998E-2</v>
      </c>
      <c r="M225" s="110">
        <v>2.8000000000000001E-2</v>
      </c>
      <c r="N225" s="96" t="str">
        <f t="shared" si="64"/>
        <v>0.276,0.22,0.189,0.142,0.077,0.052,0.028</v>
      </c>
      <c r="O225" s="96" t="s">
        <v>59</v>
      </c>
      <c r="P225" s="111"/>
      <c r="Q225" s="94">
        <f t="shared" si="65"/>
        <v>147800</v>
      </c>
      <c r="R225" s="95">
        <f t="shared" si="74"/>
        <v>200</v>
      </c>
      <c r="S225" s="96">
        <f t="shared" si="66"/>
        <v>8.7000000000000022E-2</v>
      </c>
      <c r="T225" s="95"/>
      <c r="U225" s="95"/>
      <c r="V225" s="95"/>
      <c r="W225" s="97"/>
      <c r="X225" s="97"/>
      <c r="Y225" s="96"/>
      <c r="Z225" s="97"/>
      <c r="AA225" s="96"/>
      <c r="AB225" s="102">
        <v>0.35</v>
      </c>
      <c r="AC225" s="102">
        <v>0.35</v>
      </c>
      <c r="AD225" s="102">
        <v>0.35</v>
      </c>
      <c r="AE225" s="93" t="s">
        <v>60</v>
      </c>
      <c r="AF225" s="93">
        <f t="shared" si="67"/>
        <v>268.08</v>
      </c>
      <c r="AG225" s="93">
        <f t="shared" si="68"/>
        <v>327.65999999999997</v>
      </c>
      <c r="AH225" s="95" t="str">
        <f t="shared" si="69"/>
        <v>268.08 327.66</v>
      </c>
      <c r="AI225" s="102">
        <v>14</v>
      </c>
      <c r="AJ225" s="98">
        <f t="shared" si="70"/>
        <v>85.76</v>
      </c>
      <c r="AK225" s="98">
        <f t="shared" si="71"/>
        <v>104.82000000000001</v>
      </c>
      <c r="AL225" s="95" t="str">
        <f t="shared" si="72"/>
        <v>85.76 104.82</v>
      </c>
      <c r="AM225" s="95">
        <v>170</v>
      </c>
      <c r="AN225" s="95">
        <f t="shared" si="61"/>
        <v>450</v>
      </c>
      <c r="AO225" s="102">
        <v>2372.6</v>
      </c>
      <c r="AP225" s="102">
        <v>325.10000000000002</v>
      </c>
      <c r="AQ225" s="102">
        <v>104.8</v>
      </c>
      <c r="AR225" s="93">
        <v>40</v>
      </c>
      <c r="AS225" s="103">
        <f t="shared" si="73"/>
        <v>1.260396012913076</v>
      </c>
      <c r="AT225" s="104">
        <f t="shared" si="58"/>
        <v>2990.415580237564</v>
      </c>
      <c r="AU225" s="98">
        <f t="shared" si="63"/>
        <v>246.87983700000004</v>
      </c>
      <c r="AV225" s="98">
        <f>0.8554*AQ225-8.461</f>
        <v>81.184920000000005</v>
      </c>
      <c r="AW225" s="401">
        <v>961.99725685590522</v>
      </c>
      <c r="AX225" s="401">
        <v>202.57817470000003</v>
      </c>
      <c r="AY225" s="401">
        <v>81.184920000000005</v>
      </c>
      <c r="AZ225" s="401"/>
      <c r="BA225" s="401"/>
      <c r="BB225" s="401"/>
      <c r="BC225" s="401"/>
      <c r="BD225" s="401"/>
      <c r="BE225" s="401"/>
      <c r="BF225" s="401"/>
      <c r="BG225" s="401"/>
      <c r="BH225" s="401"/>
      <c r="BI225" s="401"/>
      <c r="BJ225" s="401"/>
      <c r="BK225" s="404"/>
      <c r="BL225" s="401"/>
      <c r="BM225" s="401"/>
      <c r="BN225" s="401"/>
      <c r="BO225" s="401"/>
      <c r="BP225" s="401"/>
      <c r="BQ225" s="401"/>
      <c r="BR225" s="401"/>
      <c r="BS225" s="401"/>
      <c r="BT225" s="401"/>
      <c r="BU225" s="401"/>
    </row>
    <row r="226" spans="1:74" s="42" customFormat="1" ht="55.2" customHeight="1" x14ac:dyDescent="0.3">
      <c r="A226" s="35"/>
      <c r="B226" s="45"/>
      <c r="C226" s="45"/>
      <c r="D226" s="45"/>
      <c r="E226" s="36"/>
      <c r="F226" s="35"/>
      <c r="G226" s="37"/>
      <c r="H226" s="37"/>
      <c r="I226" s="37"/>
      <c r="J226" s="37"/>
      <c r="K226" s="37"/>
      <c r="L226" s="37"/>
      <c r="M226" s="80"/>
      <c r="N226" s="37"/>
      <c r="O226" s="37"/>
      <c r="P226" s="81"/>
      <c r="Q226" s="38"/>
      <c r="R226" s="36"/>
      <c r="S226" s="37"/>
      <c r="T226" s="36"/>
      <c r="U226" s="36"/>
      <c r="V226" s="36"/>
      <c r="W226" s="39"/>
      <c r="X226" s="39"/>
      <c r="Y226" s="37"/>
      <c r="Z226" s="39"/>
      <c r="AA226" s="37"/>
      <c r="AB226" s="44"/>
      <c r="AC226" s="44"/>
      <c r="AD226" s="44"/>
      <c r="AE226" s="35"/>
      <c r="AF226" s="44"/>
      <c r="AG226" s="44"/>
      <c r="AH226" s="45"/>
      <c r="AI226" s="44"/>
      <c r="AJ226" s="47"/>
      <c r="AK226" s="47"/>
      <c r="AL226" s="45"/>
      <c r="AM226" s="36"/>
      <c r="AN226" s="36"/>
      <c r="AO226" s="44"/>
      <c r="AP226" s="44"/>
      <c r="AQ226" s="44"/>
      <c r="AR226" s="35"/>
      <c r="AS226" s="46"/>
      <c r="AT226" s="47"/>
      <c r="AU226" s="47"/>
      <c r="AV226" s="47"/>
      <c r="AW226" s="87"/>
      <c r="AX226" s="87"/>
      <c r="AY226" s="87"/>
      <c r="AZ226" s="87"/>
      <c r="BA226" s="86"/>
      <c r="BB226" s="87"/>
      <c r="BC226" s="87"/>
      <c r="BD226" s="87"/>
      <c r="BE226" s="87"/>
      <c r="BF226" s="87"/>
      <c r="BG226" s="87"/>
      <c r="BH226" s="87"/>
      <c r="BI226" s="87"/>
      <c r="BJ226" s="87"/>
      <c r="BK226" s="90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</row>
    <row r="227" spans="1:74" ht="34.200000000000003" customHeight="1" x14ac:dyDescent="0.3">
      <c r="A227" s="18"/>
      <c r="B227" s="19"/>
      <c r="C227" s="19"/>
      <c r="D227" s="79"/>
      <c r="E227" s="77"/>
      <c r="F227" s="78"/>
      <c r="G227" s="20"/>
      <c r="H227" s="20"/>
      <c r="I227" s="20"/>
      <c r="J227" s="20"/>
      <c r="K227" s="20"/>
      <c r="L227" s="20"/>
      <c r="M227" s="20"/>
      <c r="N227" s="82"/>
      <c r="O227" s="82"/>
      <c r="P227" s="20"/>
      <c r="Q227" s="38"/>
      <c r="R227" s="36"/>
      <c r="S227" s="37"/>
      <c r="T227" s="22"/>
      <c r="U227" s="22"/>
      <c r="V227" s="22">
        <f>SUM(V4:V226)</f>
        <v>2415513</v>
      </c>
      <c r="W227" s="23"/>
      <c r="X227" s="23"/>
      <c r="Y227" s="20"/>
      <c r="Z227" s="23"/>
      <c r="AA227" s="20"/>
      <c r="AB227" s="42"/>
      <c r="AC227" s="42"/>
      <c r="AD227" s="42"/>
      <c r="AE227" s="78"/>
      <c r="AF227" s="42"/>
      <c r="AG227" s="42"/>
      <c r="AH227" s="79"/>
      <c r="AI227" s="18"/>
      <c r="AJ227" s="83"/>
      <c r="AK227" s="83"/>
      <c r="AL227" s="79"/>
      <c r="AM227" s="22"/>
      <c r="AN227" s="22"/>
      <c r="AO227" s="18"/>
      <c r="AP227" s="18"/>
      <c r="AQ227" s="18"/>
      <c r="AR227" s="25"/>
      <c r="AS227" s="85"/>
      <c r="AT227" s="83"/>
      <c r="AU227" s="83"/>
      <c r="AV227" s="83"/>
      <c r="AW227" s="17"/>
      <c r="AX227" s="17"/>
      <c r="AY227" s="17"/>
      <c r="AZ227" s="17"/>
      <c r="BA227" s="17"/>
      <c r="BB227" s="29"/>
      <c r="BC227" s="17"/>
      <c r="BD227" s="17"/>
      <c r="BE227" s="17"/>
      <c r="BF227" s="17"/>
      <c r="BG227" s="17"/>
      <c r="BH227" s="17"/>
      <c r="BI227" s="17"/>
      <c r="BJ227" s="17"/>
      <c r="BL227" s="28"/>
      <c r="BM227" s="25"/>
      <c r="BN227" s="24"/>
      <c r="BO227" s="24"/>
      <c r="BP227" s="24"/>
      <c r="BQ227" s="25"/>
      <c r="BR227" s="24"/>
      <c r="BV227" s="255"/>
    </row>
    <row r="228" spans="1:74" ht="34.200000000000003" customHeight="1" x14ac:dyDescent="0.3">
      <c r="A228" s="18"/>
      <c r="B228" s="19"/>
      <c r="C228" s="19"/>
      <c r="D228" s="79"/>
      <c r="E228" s="77"/>
      <c r="F228" s="78"/>
      <c r="G228" s="20"/>
      <c r="H228" s="20"/>
      <c r="I228" s="20"/>
      <c r="J228" s="20"/>
      <c r="K228" s="20"/>
      <c r="L228" s="20"/>
      <c r="M228" s="20"/>
      <c r="N228" s="82"/>
      <c r="O228" s="82"/>
      <c r="P228" s="20"/>
      <c r="Q228" s="38"/>
      <c r="R228" s="36"/>
      <c r="S228" s="37"/>
      <c r="T228" s="22"/>
      <c r="U228" s="22"/>
      <c r="V228" s="22"/>
      <c r="W228" s="23"/>
      <c r="X228" s="23"/>
      <c r="Y228" s="20"/>
      <c r="Z228" s="23"/>
      <c r="AA228" s="20"/>
      <c r="AB228" s="42"/>
      <c r="AC228" s="42"/>
      <c r="AD228" s="42"/>
      <c r="AE228" s="78"/>
      <c r="AF228" s="42"/>
      <c r="AG228" s="42"/>
      <c r="AH228" s="79"/>
      <c r="AI228" s="18"/>
      <c r="AJ228" s="83"/>
      <c r="AK228" s="83"/>
      <c r="AL228" s="79"/>
      <c r="AM228" s="22"/>
      <c r="AN228" s="22"/>
      <c r="AO228" s="18"/>
      <c r="AP228" s="18"/>
      <c r="AQ228" s="18"/>
      <c r="AR228" s="25"/>
      <c r="AS228" s="85"/>
      <c r="AT228" s="83"/>
      <c r="AU228" s="83"/>
      <c r="AV228" s="83"/>
      <c r="AW228" s="17"/>
      <c r="AX228" s="17"/>
      <c r="AY228" s="17"/>
      <c r="AZ228" s="32"/>
      <c r="BA228" s="17"/>
      <c r="BB228" s="29"/>
      <c r="BC228" s="17"/>
      <c r="BD228" s="32"/>
      <c r="BE228" s="17"/>
      <c r="BF228" s="17"/>
      <c r="BG228" s="17"/>
      <c r="BH228" s="17"/>
      <c r="BI228" s="17"/>
      <c r="BJ228" s="17"/>
      <c r="BL228" s="28"/>
      <c r="BM228" s="25"/>
      <c r="BN228" s="24"/>
      <c r="BO228" s="24"/>
      <c r="BP228" s="24"/>
      <c r="BQ228" s="25"/>
      <c r="BR228" s="24"/>
      <c r="BV228" s="255"/>
    </row>
    <row r="229" spans="1:74" ht="34.200000000000003" customHeight="1" x14ac:dyDescent="0.3">
      <c r="A229" s="18"/>
      <c r="B229" s="19"/>
      <c r="C229" s="19"/>
      <c r="D229" s="79"/>
      <c r="E229" s="77"/>
      <c r="F229" s="78"/>
      <c r="G229" s="20"/>
      <c r="H229" s="20"/>
      <c r="I229" s="20"/>
      <c r="J229" s="20"/>
      <c r="K229" s="20"/>
      <c r="L229" s="20"/>
      <c r="M229" s="20"/>
      <c r="N229" s="82"/>
      <c r="O229" s="82"/>
      <c r="P229" s="20"/>
      <c r="Q229" s="38"/>
      <c r="R229" s="36"/>
      <c r="S229" s="37"/>
      <c r="T229" s="22"/>
      <c r="U229" s="22"/>
      <c r="V229" s="22"/>
      <c r="W229" s="23"/>
      <c r="X229" s="23"/>
      <c r="Y229" s="20"/>
      <c r="Z229" s="23"/>
      <c r="AA229" s="20"/>
      <c r="AB229" s="42"/>
      <c r="AC229" s="42"/>
      <c r="AD229" s="42"/>
      <c r="AE229" s="78"/>
      <c r="AF229" s="42"/>
      <c r="AG229" s="42"/>
      <c r="AH229" s="79"/>
      <c r="AI229" s="18"/>
      <c r="AJ229" s="83"/>
      <c r="AK229" s="83"/>
      <c r="AL229" s="79"/>
      <c r="AM229" s="22"/>
      <c r="AN229" s="22"/>
      <c r="AO229" s="18"/>
      <c r="AP229" s="18"/>
      <c r="AQ229" s="18"/>
      <c r="AR229" s="25"/>
      <c r="AS229" s="85"/>
      <c r="AT229" s="83"/>
      <c r="AU229" s="83"/>
      <c r="AV229" s="83"/>
      <c r="AW229" s="17"/>
      <c r="AX229" s="17"/>
      <c r="AY229" s="17"/>
      <c r="AZ229" s="32"/>
      <c r="BA229" s="17"/>
      <c r="BB229" s="29"/>
      <c r="BC229" s="17"/>
      <c r="BD229" s="32"/>
      <c r="BE229" s="17"/>
      <c r="BF229" s="17"/>
      <c r="BG229" s="17"/>
      <c r="BH229" s="17"/>
      <c r="BI229" s="17"/>
      <c r="BJ229" s="17"/>
      <c r="BL229" s="28"/>
      <c r="BM229" s="25"/>
      <c r="BN229" s="24"/>
      <c r="BO229" s="24"/>
      <c r="BP229" s="24"/>
      <c r="BQ229" s="25"/>
      <c r="BR229" s="24"/>
      <c r="BV229" s="255"/>
    </row>
    <row r="230" spans="1:74" x14ac:dyDescent="0.3">
      <c r="D230" s="79"/>
      <c r="E230" s="77"/>
      <c r="F230" s="78"/>
      <c r="N230" s="82"/>
      <c r="O230" s="82"/>
      <c r="Q230" s="38"/>
      <c r="R230" s="36"/>
      <c r="S230" s="37"/>
      <c r="AB230" s="42"/>
      <c r="AC230" s="42"/>
      <c r="AD230" s="42"/>
      <c r="AE230" s="78"/>
      <c r="AF230" s="42"/>
      <c r="AG230" s="42"/>
      <c r="AH230" s="79"/>
      <c r="AJ230" s="83"/>
      <c r="AK230" s="83"/>
      <c r="AL230" s="79"/>
      <c r="AM230" s="22"/>
      <c r="AN230" s="22"/>
      <c r="AR230" s="25"/>
      <c r="AS230" s="85"/>
      <c r="AT230" s="83"/>
      <c r="AU230" s="83"/>
      <c r="AV230" s="83"/>
      <c r="BB230" s="29"/>
      <c r="BF230" s="17"/>
      <c r="BJ230" s="17"/>
      <c r="BV230" s="255"/>
    </row>
    <row r="231" spans="1:74" x14ac:dyDescent="0.3">
      <c r="BV231" s="255"/>
    </row>
  </sheetData>
  <autoFilter ref="D1:D230" xr:uid="{00000000-0009-0000-0000-00001A000000}"/>
  <mergeCells count="223">
    <mergeCell ref="BV227:BV231"/>
    <mergeCell ref="BL184:BL225"/>
    <mergeCell ref="BM184:BM225"/>
    <mergeCell ref="BN184:BN225"/>
    <mergeCell ref="BO184:BO225"/>
    <mergeCell ref="BP184:BP225"/>
    <mergeCell ref="BQ184:BQ225"/>
    <mergeCell ref="BU176:BU182"/>
    <mergeCell ref="AW184:AW225"/>
    <mergeCell ref="AX184:AX225"/>
    <mergeCell ref="AY184:AY225"/>
    <mergeCell ref="AZ184:AZ225"/>
    <mergeCell ref="BA184:BA225"/>
    <mergeCell ref="BB184:BB225"/>
    <mergeCell ref="BC184:BC225"/>
    <mergeCell ref="BD184:BD225"/>
    <mergeCell ref="BE184:BE225"/>
    <mergeCell ref="BO176:BO182"/>
    <mergeCell ref="BP176:BP182"/>
    <mergeCell ref="BQ176:BQ182"/>
    <mergeCell ref="BR176:BR182"/>
    <mergeCell ref="BS176:BS182"/>
    <mergeCell ref="BT176:BT182"/>
    <mergeCell ref="BI176:BI182"/>
    <mergeCell ref="BJ176:BJ182"/>
    <mergeCell ref="BR184:BR225"/>
    <mergeCell ref="BS184:BS225"/>
    <mergeCell ref="BT184:BT225"/>
    <mergeCell ref="BU184:BU225"/>
    <mergeCell ref="BM176:BM182"/>
    <mergeCell ref="BN176:BN182"/>
    <mergeCell ref="BC176:BC182"/>
    <mergeCell ref="BD176:BD182"/>
    <mergeCell ref="BE176:BE182"/>
    <mergeCell ref="BF176:BF182"/>
    <mergeCell ref="BG176:BG182"/>
    <mergeCell ref="BH176:BH182"/>
    <mergeCell ref="BF184:BF225"/>
    <mergeCell ref="BG184:BG225"/>
    <mergeCell ref="BH184:BH225"/>
    <mergeCell ref="BI184:BI225"/>
    <mergeCell ref="BJ184:BJ225"/>
    <mergeCell ref="BK184:BK225"/>
    <mergeCell ref="BR161:BR174"/>
    <mergeCell ref="BS161:BS174"/>
    <mergeCell ref="BT161:BT174"/>
    <mergeCell ref="BU161:BU174"/>
    <mergeCell ref="AW176:AW182"/>
    <mergeCell ref="AX176:AX182"/>
    <mergeCell ref="AY176:AY182"/>
    <mergeCell ref="AZ176:AZ182"/>
    <mergeCell ref="BA176:BA182"/>
    <mergeCell ref="BB176:BB182"/>
    <mergeCell ref="BL161:BL174"/>
    <mergeCell ref="BM161:BM174"/>
    <mergeCell ref="BN161:BN174"/>
    <mergeCell ref="BO161:BO174"/>
    <mergeCell ref="BP161:BP174"/>
    <mergeCell ref="BQ161:BQ174"/>
    <mergeCell ref="BF161:BF174"/>
    <mergeCell ref="BG161:BG174"/>
    <mergeCell ref="BH161:BH174"/>
    <mergeCell ref="BI161:BI174"/>
    <mergeCell ref="BJ161:BJ174"/>
    <mergeCell ref="BK161:BK174"/>
    <mergeCell ref="BK176:BK182"/>
    <mergeCell ref="BL176:BL182"/>
    <mergeCell ref="AW161:AW174"/>
    <mergeCell ref="AX161:AX174"/>
    <mergeCell ref="AY161:AY174"/>
    <mergeCell ref="AZ161:AZ174"/>
    <mergeCell ref="BA161:BA174"/>
    <mergeCell ref="BB161:BB174"/>
    <mergeCell ref="BC161:BC174"/>
    <mergeCell ref="BD161:BD174"/>
    <mergeCell ref="BE161:BE174"/>
    <mergeCell ref="AW146:AW159"/>
    <mergeCell ref="AX146:AX159"/>
    <mergeCell ref="AY146:AY159"/>
    <mergeCell ref="AZ146:AZ159"/>
    <mergeCell ref="BA146:BA159"/>
    <mergeCell ref="BB146:BB159"/>
    <mergeCell ref="BL111:BL144"/>
    <mergeCell ref="BM111:BM144"/>
    <mergeCell ref="BN111:BN144"/>
    <mergeCell ref="BF111:BF144"/>
    <mergeCell ref="BG111:BG144"/>
    <mergeCell ref="BH111:BH144"/>
    <mergeCell ref="BI111:BI144"/>
    <mergeCell ref="BI146:BI159"/>
    <mergeCell ref="BJ146:BJ159"/>
    <mergeCell ref="BK146:BK159"/>
    <mergeCell ref="BL146:BL159"/>
    <mergeCell ref="BM146:BM159"/>
    <mergeCell ref="BN146:BN159"/>
    <mergeCell ref="BC146:BC159"/>
    <mergeCell ref="BD146:BD159"/>
    <mergeCell ref="BE146:BE159"/>
    <mergeCell ref="BF146:BF159"/>
    <mergeCell ref="BG146:BG159"/>
    <mergeCell ref="BH146:BH159"/>
    <mergeCell ref="BR111:BR144"/>
    <mergeCell ref="BH82:BH109"/>
    <mergeCell ref="BS111:BS144"/>
    <mergeCell ref="BT111:BT144"/>
    <mergeCell ref="BU111:BU144"/>
    <mergeCell ref="BO111:BO144"/>
    <mergeCell ref="BP111:BP144"/>
    <mergeCell ref="BQ111:BQ144"/>
    <mergeCell ref="BU146:BU159"/>
    <mergeCell ref="BO146:BO159"/>
    <mergeCell ref="BP146:BP159"/>
    <mergeCell ref="BQ146:BQ159"/>
    <mergeCell ref="BR146:BR159"/>
    <mergeCell ref="BS146:BS159"/>
    <mergeCell ref="BT146:BT159"/>
    <mergeCell ref="BR43:BR80"/>
    <mergeCell ref="BS43:BS80"/>
    <mergeCell ref="BT43:BT80"/>
    <mergeCell ref="BJ111:BJ144"/>
    <mergeCell ref="BK111:BK144"/>
    <mergeCell ref="BU82:BU109"/>
    <mergeCell ref="AW111:AW144"/>
    <mergeCell ref="AX111:AX144"/>
    <mergeCell ref="AY111:AY144"/>
    <mergeCell ref="AZ111:AZ144"/>
    <mergeCell ref="BA111:BA144"/>
    <mergeCell ref="BB111:BB144"/>
    <mergeCell ref="BC111:BC144"/>
    <mergeCell ref="BD111:BD144"/>
    <mergeCell ref="BE111:BE144"/>
    <mergeCell ref="BO82:BO109"/>
    <mergeCell ref="BP82:BP109"/>
    <mergeCell ref="BQ82:BQ109"/>
    <mergeCell ref="BR82:BR109"/>
    <mergeCell ref="BS82:BS109"/>
    <mergeCell ref="BT82:BT109"/>
    <mergeCell ref="BI82:BI109"/>
    <mergeCell ref="BJ82:BJ109"/>
    <mergeCell ref="BU43:BU80"/>
    <mergeCell ref="AW82:AW109"/>
    <mergeCell ref="AX82:AX109"/>
    <mergeCell ref="AY82:AY109"/>
    <mergeCell ref="AZ82:AZ109"/>
    <mergeCell ref="BA82:BA109"/>
    <mergeCell ref="BB82:BB109"/>
    <mergeCell ref="BL43:BL80"/>
    <mergeCell ref="BM43:BM80"/>
    <mergeCell ref="BN43:BN80"/>
    <mergeCell ref="BC82:BC109"/>
    <mergeCell ref="BD82:BD109"/>
    <mergeCell ref="BE82:BE109"/>
    <mergeCell ref="BF82:BF109"/>
    <mergeCell ref="BG82:BG109"/>
    <mergeCell ref="BK82:BK109"/>
    <mergeCell ref="BL82:BL109"/>
    <mergeCell ref="BM82:BM109"/>
    <mergeCell ref="BN82:BN109"/>
    <mergeCell ref="BO43:BO80"/>
    <mergeCell ref="BP43:BP80"/>
    <mergeCell ref="BQ43:BQ80"/>
    <mergeCell ref="BF43:BF80"/>
    <mergeCell ref="BG43:BG80"/>
    <mergeCell ref="BH43:BH80"/>
    <mergeCell ref="BI43:BI80"/>
    <mergeCell ref="BJ43:BJ80"/>
    <mergeCell ref="BK43:BK80"/>
    <mergeCell ref="BU4:BU41"/>
    <mergeCell ref="AW43:AW80"/>
    <mergeCell ref="AX43:AX80"/>
    <mergeCell ref="AY43:AY80"/>
    <mergeCell ref="AZ43:AZ80"/>
    <mergeCell ref="BA43:BA80"/>
    <mergeCell ref="BB43:BB80"/>
    <mergeCell ref="BC43:BC80"/>
    <mergeCell ref="BD43:BD80"/>
    <mergeCell ref="BE43:BE80"/>
    <mergeCell ref="BO4:BO41"/>
    <mergeCell ref="BP4:BP41"/>
    <mergeCell ref="BQ4:BQ41"/>
    <mergeCell ref="BR4:BR41"/>
    <mergeCell ref="BS4:BS41"/>
    <mergeCell ref="BT4:BT41"/>
    <mergeCell ref="BI4:BI41"/>
    <mergeCell ref="BJ4:BJ41"/>
    <mergeCell ref="BK4:BK41"/>
    <mergeCell ref="BL4:BL41"/>
    <mergeCell ref="BM4:BM41"/>
    <mergeCell ref="BN4:BN41"/>
    <mergeCell ref="BC4:BC41"/>
    <mergeCell ref="BD4:BD41"/>
    <mergeCell ref="BE4:BE41"/>
    <mergeCell ref="BF4:BF41"/>
    <mergeCell ref="BG4:BG41"/>
    <mergeCell ref="BH4:BH41"/>
    <mergeCell ref="AW4:AW41"/>
    <mergeCell ref="AX4:AX41"/>
    <mergeCell ref="AY4:AY41"/>
    <mergeCell ref="AZ4:AZ41"/>
    <mergeCell ref="BA4:BA41"/>
    <mergeCell ref="BB4:BB41"/>
    <mergeCell ref="A1:BU1"/>
    <mergeCell ref="A2:A3"/>
    <mergeCell ref="B2:B3"/>
    <mergeCell ref="C2:C3"/>
    <mergeCell ref="D2:D3"/>
    <mergeCell ref="E2:E3"/>
    <mergeCell ref="F2:F3"/>
    <mergeCell ref="G2:M2"/>
    <mergeCell ref="AB2:AD2"/>
    <mergeCell ref="AE2:AL2"/>
    <mergeCell ref="BA2:BG2"/>
    <mergeCell ref="BH2:BI2"/>
    <mergeCell ref="BJ2:BJ3"/>
    <mergeCell ref="BK2:BK3"/>
    <mergeCell ref="BM2:BS2"/>
    <mergeCell ref="BT2:BU2"/>
    <mergeCell ref="AM2:AN2"/>
    <mergeCell ref="AO2:AQ2"/>
    <mergeCell ref="AR2:AR3"/>
    <mergeCell ref="AS2:AS3"/>
    <mergeCell ref="AT2:AV2"/>
    <mergeCell ref="AW2:AY2"/>
  </mergeCells>
  <printOptions horizontalCentered="1"/>
  <pageMargins left="0.5" right="0.5" top="0.75" bottom="0.5" header="0.3" footer="0.3"/>
  <pageSetup paperSize="8" scale="50" fitToHeight="100" orientation="landscape" horizontalDpi="1200" verticalDpi="1200" r:id="rId1"/>
  <headerFooter>
    <oddHeader>&amp;C&amp;20 &amp;R&amp;16ANNEXURE 2</oddHeader>
  </headerFooter>
  <rowBreaks count="1" manualBreakCount="1">
    <brk id="48" min="6" max="72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CJ105" sqref="CJ105"/>
    </sheetView>
  </sheetViews>
  <sheetFormatPr defaultRowHeight="14.4" x14ac:dyDescent="0.3"/>
  <sheetData>
    <row r="1" spans="1:3" ht="15" thickBot="1" x14ac:dyDescent="0.35">
      <c r="A1" s="122">
        <v>108000</v>
      </c>
      <c r="B1" s="122">
        <v>114000</v>
      </c>
      <c r="C1">
        <f>B1-A1</f>
        <v>6000</v>
      </c>
    </row>
    <row r="2" spans="1:3" ht="15" thickBot="1" x14ac:dyDescent="0.35">
      <c r="A2" s="122">
        <v>117800</v>
      </c>
      <c r="B2" s="122">
        <v>122000</v>
      </c>
      <c r="C2">
        <f t="shared" ref="C2:C5" si="0">B2-A2</f>
        <v>4200</v>
      </c>
    </row>
    <row r="3" spans="1:3" ht="15" thickBot="1" x14ac:dyDescent="0.35">
      <c r="A3" s="122">
        <v>123500</v>
      </c>
      <c r="B3" s="122">
        <v>125000</v>
      </c>
      <c r="C3">
        <f t="shared" si="0"/>
        <v>1500</v>
      </c>
    </row>
    <row r="4" spans="1:3" ht="15" thickBot="1" x14ac:dyDescent="0.35">
      <c r="A4" s="122">
        <v>141000</v>
      </c>
      <c r="B4" s="122">
        <v>141600</v>
      </c>
      <c r="C4">
        <f t="shared" si="0"/>
        <v>600</v>
      </c>
    </row>
    <row r="5" spans="1:3" ht="15" thickBot="1" x14ac:dyDescent="0.35">
      <c r="A5" s="122">
        <v>142600</v>
      </c>
      <c r="B5" s="122">
        <v>147800</v>
      </c>
      <c r="C5">
        <f t="shared" si="0"/>
        <v>5200</v>
      </c>
    </row>
  </sheetData>
  <pageMargins left="0.7" right="0.7" top="0.75" bottom="0.75" header="0.3" footer="0.3"/>
  <pageSetup paperSize="0" orientation="portrait" horizontalDpi="0" verticalDpi="0" copies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BW231"/>
  <sheetViews>
    <sheetView view="pageBreakPreview" zoomScale="25" zoomScaleNormal="55" zoomScaleSheetLayoutView="25" workbookViewId="0">
      <pane ySplit="3" topLeftCell="A4" activePane="bottomLeft" state="frozen"/>
      <selection activeCell="AH1" sqref="AH1"/>
      <selection pane="bottomLeft" activeCell="AD25" sqref="AD25"/>
    </sheetView>
  </sheetViews>
  <sheetFormatPr defaultColWidth="9.109375" defaultRowHeight="61.2" x14ac:dyDescent="0.3"/>
  <cols>
    <col min="1" max="1" width="13.109375" style="15" customWidth="1"/>
    <col min="2" max="2" width="21.44140625" style="16" bestFit="1" customWidth="1"/>
    <col min="3" max="3" width="18.44140625" style="16" customWidth="1"/>
    <col min="4" max="4" width="12.44140625" style="16" customWidth="1"/>
    <col min="5" max="5" width="19.5546875" style="15" customWidth="1"/>
    <col min="6" max="6" width="12.6640625" style="15" bestFit="1" customWidth="1"/>
    <col min="7" max="13" width="14" style="15" customWidth="1"/>
    <col min="14" max="14" width="78.44140625" style="15" hidden="1" customWidth="1"/>
    <col min="15" max="15" width="57.33203125" style="15" hidden="1" customWidth="1"/>
    <col min="16" max="16" width="17.6640625" style="15" hidden="1" customWidth="1"/>
    <col min="17" max="17" width="17.33203125" style="15" hidden="1" customWidth="1"/>
    <col min="18" max="18" width="15.6640625" style="15" hidden="1" customWidth="1"/>
    <col min="19" max="19" width="22.33203125" style="15" hidden="1" customWidth="1"/>
    <col min="20" max="20" width="23.109375" style="15" hidden="1" customWidth="1"/>
    <col min="21" max="21" width="27.33203125" style="15" hidden="1" customWidth="1"/>
    <col min="22" max="22" width="23.6640625" style="15" hidden="1" customWidth="1"/>
    <col min="23" max="23" width="31.5546875" style="15" hidden="1" customWidth="1"/>
    <col min="24" max="24" width="27.33203125" style="15" hidden="1" customWidth="1"/>
    <col min="25" max="25" width="24" style="15" hidden="1" customWidth="1"/>
    <col min="26" max="26" width="14.33203125" style="15" hidden="1" customWidth="1"/>
    <col min="27" max="27" width="32.33203125" style="15" hidden="1" customWidth="1"/>
    <col min="28" max="28" width="22.33203125" style="15" customWidth="1"/>
    <col min="29" max="29" width="17.6640625" style="15" customWidth="1"/>
    <col min="30" max="30" width="19.33203125" style="15" customWidth="1"/>
    <col min="31" max="31" width="21" style="15" customWidth="1"/>
    <col min="32" max="32" width="14" style="15" hidden="1" customWidth="1"/>
    <col min="33" max="33" width="15.6640625" style="15" hidden="1" customWidth="1"/>
    <col min="34" max="34" width="30.33203125" style="15" customWidth="1"/>
    <col min="35" max="35" width="9.44140625" style="15" hidden="1" customWidth="1"/>
    <col min="36" max="37" width="13.88671875" style="15" hidden="1" customWidth="1"/>
    <col min="38" max="38" width="30.6640625" style="15" bestFit="1" customWidth="1"/>
    <col min="39" max="39" width="22.33203125" style="15" customWidth="1"/>
    <col min="40" max="40" width="17.6640625" style="15" customWidth="1"/>
    <col min="41" max="41" width="22.33203125" style="15" customWidth="1"/>
    <col min="42" max="42" width="17.6640625" style="15" customWidth="1"/>
    <col min="43" max="43" width="19.33203125" style="15" customWidth="1"/>
    <col min="44" max="44" width="17.44140625" style="15" customWidth="1"/>
    <col min="45" max="45" width="22.44140625" style="15" customWidth="1"/>
    <col min="46" max="46" width="19.33203125" style="15" customWidth="1"/>
    <col min="47" max="47" width="17.44140625" style="15" customWidth="1"/>
    <col min="48" max="48" width="16.6640625" style="15" customWidth="1"/>
    <col min="49" max="49" width="24.33203125" style="15" bestFit="1" customWidth="1"/>
    <col min="50" max="50" width="20.6640625" style="15" bestFit="1" customWidth="1"/>
    <col min="51" max="51" width="17.33203125" style="15" bestFit="1" customWidth="1"/>
    <col min="52" max="52" width="15.5546875" style="33" hidden="1" customWidth="1"/>
    <col min="53" max="53" width="26.44140625" style="15" customWidth="1"/>
    <col min="54" max="54" width="26" style="4" customWidth="1"/>
    <col min="55" max="55" width="21.88671875" style="4" customWidth="1"/>
    <col min="56" max="56" width="17.109375" style="34" hidden="1" customWidth="1"/>
    <col min="57" max="57" width="30.6640625" style="4" customWidth="1"/>
    <col min="58" max="58" width="27" style="4" customWidth="1"/>
    <col min="59" max="61" width="22.44140625" style="4" customWidth="1"/>
    <col min="62" max="62" width="21.6640625" style="4" customWidth="1"/>
    <col min="63" max="63" width="23.109375" style="91" customWidth="1"/>
    <col min="64" max="64" width="14.44140625" style="4" hidden="1" customWidth="1"/>
    <col min="65" max="65" width="27.6640625" style="4" customWidth="1"/>
    <col min="66" max="66" width="25.44140625" style="4" customWidth="1"/>
    <col min="67" max="67" width="21.88671875" style="4" customWidth="1"/>
    <col min="68" max="68" width="13" style="4" hidden="1" customWidth="1"/>
    <col min="69" max="70" width="27.33203125" style="4" customWidth="1"/>
    <col min="71" max="71" width="21.88671875" style="15" customWidth="1"/>
    <col min="72" max="72" width="22.88671875" style="15" customWidth="1"/>
    <col min="73" max="73" width="24.5546875" style="15" customWidth="1"/>
    <col min="74" max="74" width="9.109375" style="15"/>
    <col min="75" max="75" width="12.109375" style="15" bestFit="1" customWidth="1"/>
    <col min="76" max="16384" width="9.109375" style="15"/>
  </cols>
  <sheetData>
    <row r="1" spans="1:75" s="5" customFormat="1" ht="76.2" customHeight="1" x14ac:dyDescent="0.3">
      <c r="A1" s="386" t="s">
        <v>86</v>
      </c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386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6"/>
      <c r="BI1" s="386"/>
      <c r="BJ1" s="386"/>
      <c r="BK1" s="386"/>
      <c r="BL1" s="386"/>
      <c r="BM1" s="386"/>
      <c r="BN1" s="386"/>
      <c r="BO1" s="386"/>
      <c r="BP1" s="386"/>
      <c r="BQ1" s="386"/>
      <c r="BR1" s="386"/>
      <c r="BS1" s="386"/>
      <c r="BT1" s="386"/>
      <c r="BU1" s="386"/>
    </row>
    <row r="2" spans="1:75" s="121" customFormat="1" ht="88.2" customHeight="1" x14ac:dyDescent="0.3">
      <c r="A2" s="313" t="s">
        <v>14</v>
      </c>
      <c r="B2" s="317" t="s">
        <v>15</v>
      </c>
      <c r="C2" s="317" t="s">
        <v>85</v>
      </c>
      <c r="D2" s="322" t="s">
        <v>62</v>
      </c>
      <c r="E2" s="313" t="s">
        <v>16</v>
      </c>
      <c r="F2" s="313" t="s">
        <v>17</v>
      </c>
      <c r="G2" s="313" t="s">
        <v>18</v>
      </c>
      <c r="H2" s="313"/>
      <c r="I2" s="313"/>
      <c r="J2" s="313"/>
      <c r="K2" s="313"/>
      <c r="L2" s="313"/>
      <c r="M2" s="313"/>
      <c r="N2" s="112"/>
      <c r="O2" s="112"/>
      <c r="P2" s="112"/>
      <c r="Q2" s="112"/>
      <c r="R2" s="112"/>
      <c r="S2" s="112"/>
      <c r="T2" s="112"/>
      <c r="U2" s="118">
        <f>SUM(U4:U226)</f>
        <v>117250</v>
      </c>
      <c r="V2" s="118" t="e">
        <f>#REF!</f>
        <v>#REF!</v>
      </c>
      <c r="W2" s="112"/>
      <c r="X2" s="112"/>
      <c r="Y2" s="119" t="e">
        <f>+#REF!</f>
        <v>#REF!</v>
      </c>
      <c r="Z2" s="112"/>
      <c r="AA2" s="112"/>
      <c r="AB2" s="313" t="s">
        <v>19</v>
      </c>
      <c r="AC2" s="313"/>
      <c r="AD2" s="313"/>
      <c r="AE2" s="313" t="s">
        <v>20</v>
      </c>
      <c r="AF2" s="313"/>
      <c r="AG2" s="313"/>
      <c r="AH2" s="313"/>
      <c r="AI2" s="313"/>
      <c r="AJ2" s="313"/>
      <c r="AK2" s="313"/>
      <c r="AL2" s="313"/>
      <c r="AM2" s="313" t="s">
        <v>21</v>
      </c>
      <c r="AN2" s="313"/>
      <c r="AO2" s="313" t="s">
        <v>22</v>
      </c>
      <c r="AP2" s="313"/>
      <c r="AQ2" s="313"/>
      <c r="AR2" s="313" t="s">
        <v>23</v>
      </c>
      <c r="AS2" s="313" t="s">
        <v>24</v>
      </c>
      <c r="AT2" s="313" t="s">
        <v>25</v>
      </c>
      <c r="AU2" s="313"/>
      <c r="AV2" s="313"/>
      <c r="AW2" s="319" t="s">
        <v>26</v>
      </c>
      <c r="AX2" s="320"/>
      <c r="AY2" s="321"/>
      <c r="AZ2" s="120"/>
      <c r="BA2" s="310" t="s">
        <v>68</v>
      </c>
      <c r="BB2" s="311"/>
      <c r="BC2" s="311"/>
      <c r="BD2" s="311"/>
      <c r="BE2" s="311"/>
      <c r="BF2" s="311"/>
      <c r="BG2" s="312"/>
      <c r="BH2" s="310" t="s">
        <v>70</v>
      </c>
      <c r="BI2" s="312"/>
      <c r="BJ2" s="313" t="s">
        <v>27</v>
      </c>
      <c r="BK2" s="315" t="s">
        <v>28</v>
      </c>
      <c r="BL2" s="112"/>
      <c r="BM2" s="309" t="s">
        <v>29</v>
      </c>
      <c r="BN2" s="309"/>
      <c r="BO2" s="309"/>
      <c r="BP2" s="309"/>
      <c r="BQ2" s="309"/>
      <c r="BR2" s="309"/>
      <c r="BS2" s="309"/>
      <c r="BT2" s="307" t="s">
        <v>71</v>
      </c>
      <c r="BU2" s="308"/>
    </row>
    <row r="3" spans="1:75" s="121" customFormat="1" ht="94.2" customHeight="1" x14ac:dyDescent="0.3">
      <c r="A3" s="387"/>
      <c r="B3" s="398"/>
      <c r="C3" s="398"/>
      <c r="D3" s="317"/>
      <c r="E3" s="387"/>
      <c r="F3" s="387"/>
      <c r="G3" s="114" t="s">
        <v>4</v>
      </c>
      <c r="H3" s="114" t="s">
        <v>5</v>
      </c>
      <c r="I3" s="114" t="s">
        <v>6</v>
      </c>
      <c r="J3" s="114" t="s">
        <v>7</v>
      </c>
      <c r="K3" s="114" t="s">
        <v>8</v>
      </c>
      <c r="L3" s="114" t="s">
        <v>9</v>
      </c>
      <c r="M3" s="114" t="s">
        <v>30</v>
      </c>
      <c r="N3" s="114"/>
      <c r="O3" s="114"/>
      <c r="P3" s="114"/>
      <c r="Q3" s="113" t="s">
        <v>31</v>
      </c>
      <c r="R3" s="113" t="s">
        <v>32</v>
      </c>
      <c r="S3" s="113" t="s">
        <v>87</v>
      </c>
      <c r="T3" s="113" t="s">
        <v>34</v>
      </c>
      <c r="U3" s="113" t="s">
        <v>35</v>
      </c>
      <c r="V3" s="113" t="s">
        <v>36</v>
      </c>
      <c r="W3" s="113" t="s">
        <v>37</v>
      </c>
      <c r="X3" s="113" t="s">
        <v>38</v>
      </c>
      <c r="Y3" s="113" t="s">
        <v>39</v>
      </c>
      <c r="Z3" s="113" t="s">
        <v>40</v>
      </c>
      <c r="AA3" s="114"/>
      <c r="AB3" s="114" t="s">
        <v>41</v>
      </c>
      <c r="AC3" s="114" t="s">
        <v>42</v>
      </c>
      <c r="AD3" s="114" t="s">
        <v>43</v>
      </c>
      <c r="AE3" s="114" t="s">
        <v>41</v>
      </c>
      <c r="AF3" s="114" t="s">
        <v>44</v>
      </c>
      <c r="AG3" s="114" t="s">
        <v>45</v>
      </c>
      <c r="AH3" s="114" t="s">
        <v>42</v>
      </c>
      <c r="AI3" s="114" t="s">
        <v>46</v>
      </c>
      <c r="AJ3" s="114" t="s">
        <v>47</v>
      </c>
      <c r="AK3" s="114" t="s">
        <v>48</v>
      </c>
      <c r="AL3" s="114" t="s">
        <v>43</v>
      </c>
      <c r="AM3" s="114" t="s">
        <v>41</v>
      </c>
      <c r="AN3" s="114" t="s">
        <v>42</v>
      </c>
      <c r="AO3" s="114" t="s">
        <v>41</v>
      </c>
      <c r="AP3" s="114" t="s">
        <v>42</v>
      </c>
      <c r="AQ3" s="114" t="s">
        <v>43</v>
      </c>
      <c r="AR3" s="387"/>
      <c r="AS3" s="387"/>
      <c r="AT3" s="114" t="s">
        <v>49</v>
      </c>
      <c r="AU3" s="114" t="s">
        <v>50</v>
      </c>
      <c r="AV3" s="114" t="s">
        <v>51</v>
      </c>
      <c r="AW3" s="115" t="s">
        <v>41</v>
      </c>
      <c r="AX3" s="115" t="s">
        <v>42</v>
      </c>
      <c r="AY3" s="115" t="s">
        <v>43</v>
      </c>
      <c r="AZ3" s="116"/>
      <c r="BA3" s="117" t="s">
        <v>52</v>
      </c>
      <c r="BB3" s="117" t="s">
        <v>53</v>
      </c>
      <c r="BC3" s="117" t="s">
        <v>54</v>
      </c>
      <c r="BD3" s="116"/>
      <c r="BE3" s="117" t="s">
        <v>74</v>
      </c>
      <c r="BF3" s="117" t="s">
        <v>75</v>
      </c>
      <c r="BG3" s="117" t="s">
        <v>54</v>
      </c>
      <c r="BH3" s="117" t="s">
        <v>72</v>
      </c>
      <c r="BI3" s="117" t="s">
        <v>73</v>
      </c>
      <c r="BJ3" s="314"/>
      <c r="BK3" s="316"/>
      <c r="BL3" s="117"/>
      <c r="BM3" s="117" t="s">
        <v>57</v>
      </c>
      <c r="BN3" s="117" t="s">
        <v>53</v>
      </c>
      <c r="BO3" s="117" t="s">
        <v>54</v>
      </c>
      <c r="BP3" s="117"/>
      <c r="BQ3" s="117" t="s">
        <v>58</v>
      </c>
      <c r="BR3" s="117" t="s">
        <v>56</v>
      </c>
      <c r="BS3" s="117" t="s">
        <v>54</v>
      </c>
      <c r="BT3" s="117" t="s">
        <v>72</v>
      </c>
      <c r="BU3" s="117" t="s">
        <v>73</v>
      </c>
    </row>
    <row r="4" spans="1:75" s="99" customFormat="1" ht="60" customHeight="1" x14ac:dyDescent="0.3">
      <c r="A4" s="93">
        <v>1</v>
      </c>
      <c r="B4" s="94">
        <v>108000</v>
      </c>
      <c r="C4" s="95" t="s">
        <v>12</v>
      </c>
      <c r="D4" s="95" t="s">
        <v>81</v>
      </c>
      <c r="E4" s="95">
        <v>40000</v>
      </c>
      <c r="F4" s="93">
        <v>0.56000000000000005</v>
      </c>
      <c r="G4" s="96">
        <v>0.39600000000000002</v>
      </c>
      <c r="H4" s="96">
        <v>0.30599999999999999</v>
      </c>
      <c r="I4" s="96">
        <v>0.26100000000000001</v>
      </c>
      <c r="J4" s="96">
        <v>0.19800000000000001</v>
      </c>
      <c r="K4" s="96">
        <v>0.11</v>
      </c>
      <c r="L4" s="96">
        <v>0.08</v>
      </c>
      <c r="M4" s="96">
        <v>4.3999999999999997E-2</v>
      </c>
      <c r="N4" s="96" t="str">
        <f t="shared" ref="N4:N67" si="0">CONCATENATE(G4,",",H4,",",I4,",",J4,",",K4,",",L4,",",M4)</f>
        <v>0.396,0.306,0.261,0.198,0.11,0.08,0.044</v>
      </c>
      <c r="O4" s="96" t="s">
        <v>59</v>
      </c>
      <c r="P4" s="96"/>
      <c r="Q4" s="94">
        <f>+B4</f>
        <v>108000</v>
      </c>
      <c r="R4" s="95">
        <v>0</v>
      </c>
      <c r="S4" s="96">
        <f>+G4-I4</f>
        <v>0.13500000000000001</v>
      </c>
      <c r="T4" s="95">
        <v>1</v>
      </c>
      <c r="U4" s="95">
        <v>0</v>
      </c>
      <c r="V4" s="95">
        <f>+U4</f>
        <v>0</v>
      </c>
      <c r="W4" s="97">
        <v>0</v>
      </c>
      <c r="X4" s="97">
        <f>W4*U4</f>
        <v>0</v>
      </c>
      <c r="Y4" s="97">
        <f>+X4</f>
        <v>0</v>
      </c>
      <c r="Z4" s="97" t="e">
        <f t="shared" ref="Z4:Z63" si="1">Y4-(($Y$2/$V$2)*V4)</f>
        <v>#REF!</v>
      </c>
      <c r="AA4" s="96"/>
      <c r="AB4" s="93">
        <v>0.35</v>
      </c>
      <c r="AC4" s="93">
        <v>0.35</v>
      </c>
      <c r="AD4" s="93">
        <v>0.35</v>
      </c>
      <c r="AE4" s="93" t="s">
        <v>60</v>
      </c>
      <c r="AF4" s="93">
        <f>ROUNDUP(0.2*(AN4)^0.45*AJ4,2)</f>
        <v>213.98999999999998</v>
      </c>
      <c r="AG4" s="93">
        <f>ROUNDUP(0.2*(AN4)^0.45*AK4,2)</f>
        <v>261.52</v>
      </c>
      <c r="AH4" s="95" t="str">
        <f>CONCATENATE(AF4," ",AG4)</f>
        <v>213.99 261.52</v>
      </c>
      <c r="AI4" s="93">
        <v>10</v>
      </c>
      <c r="AJ4" s="98">
        <f>ROUNDUP(0.9*17.6*AI4^0.64,2)</f>
        <v>69.150000000000006</v>
      </c>
      <c r="AK4" s="98">
        <f>ROUNDUP(1.1*17.6*AI4^0.64,2)</f>
        <v>84.51</v>
      </c>
      <c r="AL4" s="95" t="str">
        <f>CONCATENATE(AJ4," ",AK4)</f>
        <v>69.15 84.51</v>
      </c>
      <c r="AM4" s="95">
        <v>130</v>
      </c>
      <c r="AN4" s="95">
        <f>245+195</f>
        <v>440</v>
      </c>
      <c r="AO4" s="98">
        <v>2396.8000000000002</v>
      </c>
      <c r="AP4" s="98">
        <v>261</v>
      </c>
      <c r="AQ4" s="98">
        <v>84.5</v>
      </c>
      <c r="AR4" s="93">
        <v>42</v>
      </c>
      <c r="AS4" s="96">
        <f>(1-0.238*LN(35))/(1-0.238*LN(AR4))</f>
        <v>1.3929250288930342</v>
      </c>
      <c r="AT4" s="98">
        <f>AS4*AO4</f>
        <v>3338.5627092508244</v>
      </c>
      <c r="AU4" s="98">
        <f>-0.0003*AP4^2+0.9584*AP4-32.989</f>
        <v>196.71710000000002</v>
      </c>
      <c r="AV4" s="98">
        <f>0.8554*AQ4-8.461</f>
        <v>63.820300000000003</v>
      </c>
      <c r="AW4" s="301">
        <v>1896.2256882309998</v>
      </c>
      <c r="AX4" s="301">
        <v>159.1082567</v>
      </c>
      <c r="AY4" s="301">
        <v>63.820300000000003</v>
      </c>
      <c r="AZ4" s="301">
        <v>2.9829999999999999E-4</v>
      </c>
      <c r="BA4" s="301">
        <f>AZ4*10^6</f>
        <v>298.3</v>
      </c>
      <c r="BB4" s="301">
        <f>(1/($BJ$4*10^6/(0.711*10^-4*(1/AW4)^0.854))^(1/3.89))*10^6</f>
        <v>230.17845053432166</v>
      </c>
      <c r="BC4" s="301" t="str">
        <f>IF(BA4&lt;BB4,"Safe","Unsafe")</f>
        <v>Unsafe</v>
      </c>
      <c r="BD4" s="301">
        <v>4.1419999999999998E-4</v>
      </c>
      <c r="BE4" s="301">
        <f>BD4*10^6</f>
        <v>414.2</v>
      </c>
      <c r="BF4" s="301">
        <f>(1/((($BJ$4*10^6/(1.41*10^-8)))^(1/4.5337)))*10^6</f>
        <v>477.89729000779016</v>
      </c>
      <c r="BG4" s="301" t="str">
        <f>IF(BE4&lt;BF4,"Safe","Unsafe")</f>
        <v>Safe</v>
      </c>
      <c r="BH4" s="301">
        <f>(0.711*10^-4*(1/AZ4)^3.89*(1/AW4)^0.854)/10^6</f>
        <v>5.8364714200732335</v>
      </c>
      <c r="BI4" s="301">
        <f>(1.41*10^-8*(1/BD4)^4.5337)/10^6</f>
        <v>30.60368385740956</v>
      </c>
      <c r="BJ4" s="301">
        <v>16</v>
      </c>
      <c r="BK4" s="326">
        <v>40</v>
      </c>
      <c r="BL4" s="301">
        <v>2.207E-4</v>
      </c>
      <c r="BM4" s="301">
        <f>BL4*10^6</f>
        <v>220.7</v>
      </c>
      <c r="BN4" s="301">
        <f>BB4</f>
        <v>230.17845053432166</v>
      </c>
      <c r="BO4" s="301" t="str">
        <f>IF(BM4&lt;BN4,"Safe","Unsafe")</f>
        <v>Safe</v>
      </c>
      <c r="BP4" s="301">
        <v>3.2049999999999998E-4</v>
      </c>
      <c r="BQ4" s="301">
        <f>BP4*10^6</f>
        <v>320.5</v>
      </c>
      <c r="BR4" s="301">
        <f>BF4</f>
        <v>477.89729000779016</v>
      </c>
      <c r="BS4" s="301" t="str">
        <f>IF(BQ4&lt;BR4,"Safe","Unsafe")</f>
        <v>Safe</v>
      </c>
      <c r="BT4" s="301">
        <f>(0.711*10^-4*(1/BL4)^3.89*(1/AW4)^0.854)/10^6</f>
        <v>18.843451005519768</v>
      </c>
      <c r="BU4" s="301">
        <f>(1.41*10^-8*(1/BP4)^4.5337)/10^6</f>
        <v>97.891854397377188</v>
      </c>
    </row>
    <row r="5" spans="1:75" s="99" customFormat="1" ht="60" customHeight="1" x14ac:dyDescent="0.3">
      <c r="A5" s="93">
        <v>2</v>
      </c>
      <c r="B5" s="94">
        <v>108000</v>
      </c>
      <c r="C5" s="95" t="s">
        <v>12</v>
      </c>
      <c r="D5" s="95" t="s">
        <v>83</v>
      </c>
      <c r="E5" s="95">
        <v>40000</v>
      </c>
      <c r="F5" s="93">
        <v>0.56000000000000005</v>
      </c>
      <c r="G5" s="96">
        <v>0.27700000000000002</v>
      </c>
      <c r="H5" s="96">
        <v>0.20699999999999999</v>
      </c>
      <c r="I5" s="96">
        <v>0.17399999999999999</v>
      </c>
      <c r="J5" s="96">
        <v>0.13300000000000001</v>
      </c>
      <c r="K5" s="96">
        <v>8.1000000000000003E-2</v>
      </c>
      <c r="L5" s="96">
        <v>6.0999999999999999E-2</v>
      </c>
      <c r="M5" s="96">
        <v>3.5000000000000003E-2</v>
      </c>
      <c r="N5" s="96" t="str">
        <f t="shared" si="0"/>
        <v>0.277,0.207,0.174,0.133,0.081,0.061,0.035</v>
      </c>
      <c r="O5" s="96" t="s">
        <v>59</v>
      </c>
      <c r="P5" s="96"/>
      <c r="Q5" s="94">
        <f t="shared" ref="Q5:Q68" si="2">+B5</f>
        <v>108000</v>
      </c>
      <c r="R5" s="95">
        <f>+Q5-Q4</f>
        <v>0</v>
      </c>
      <c r="S5" s="96">
        <f t="shared" ref="S5:S68" si="3">+G5-I5</f>
        <v>0.10300000000000004</v>
      </c>
      <c r="T5" s="95">
        <f>+T4+1</f>
        <v>2</v>
      </c>
      <c r="U5" s="95">
        <f>+Q5-Q4</f>
        <v>0</v>
      </c>
      <c r="V5" s="95">
        <f>+U5+V4</f>
        <v>0</v>
      </c>
      <c r="W5" s="97">
        <f>(S5+S4)/2</f>
        <v>0.11900000000000002</v>
      </c>
      <c r="X5" s="97">
        <f t="shared" ref="X5:X63" si="4">W5*U5</f>
        <v>0</v>
      </c>
      <c r="Y5" s="96">
        <f>+Y4+X5</f>
        <v>0</v>
      </c>
      <c r="Z5" s="97" t="e">
        <f t="shared" si="1"/>
        <v>#REF!</v>
      </c>
      <c r="AA5" s="96"/>
      <c r="AB5" s="93">
        <v>0.35</v>
      </c>
      <c r="AC5" s="93">
        <v>0.35</v>
      </c>
      <c r="AD5" s="93">
        <v>0.35</v>
      </c>
      <c r="AE5" s="93" t="s">
        <v>60</v>
      </c>
      <c r="AF5" s="93">
        <f t="shared" ref="AF5:AF68" si="5">ROUNDUP(0.2*(AN5)^0.45*AJ5,2)</f>
        <v>213.98999999999998</v>
      </c>
      <c r="AG5" s="93">
        <f t="shared" ref="AG5:AG68" si="6">ROUNDUP(0.2*(AN5)^0.45*AK5,2)</f>
        <v>261.52</v>
      </c>
      <c r="AH5" s="95" t="str">
        <f t="shared" ref="AH5:AH68" si="7">CONCATENATE(AF5," ",AG5)</f>
        <v>213.99 261.52</v>
      </c>
      <c r="AI5" s="93">
        <v>10</v>
      </c>
      <c r="AJ5" s="98">
        <f t="shared" ref="AJ5:AJ68" si="8">ROUNDUP(0.9*17.6*AI5^0.64,2)</f>
        <v>69.150000000000006</v>
      </c>
      <c r="AK5" s="98">
        <f t="shared" ref="AK5:AK68" si="9">ROUNDUP(1.1*17.6*AI5^0.64,2)</f>
        <v>84.51</v>
      </c>
      <c r="AL5" s="95" t="str">
        <f t="shared" ref="AL5:AL68" si="10">CONCATENATE(AJ5," ",AK5)</f>
        <v>69.15 84.51</v>
      </c>
      <c r="AM5" s="95">
        <v>130</v>
      </c>
      <c r="AN5" s="95">
        <f t="shared" ref="AN5:AN68" si="11">245+195</f>
        <v>440</v>
      </c>
      <c r="AO5" s="98">
        <v>2398.4</v>
      </c>
      <c r="AP5" s="98">
        <v>260</v>
      </c>
      <c r="AQ5" s="98">
        <v>84.5</v>
      </c>
      <c r="AR5" s="93">
        <v>34</v>
      </c>
      <c r="AS5" s="96">
        <f t="shared" ref="AS5:AS68" si="12">(1-0.238*LN(35))/(1-0.238*LN(AR5))</f>
        <v>0.95707585954009289</v>
      </c>
      <c r="AT5" s="98">
        <f t="shared" ref="AT5:AT41" si="13">AS5*AO5</f>
        <v>2295.4507415209587</v>
      </c>
      <c r="AU5" s="98">
        <f t="shared" ref="AU5:AU41" si="14">-0.0003*AP5^2+0.9584*AP5-32.989</f>
        <v>195.91499999999999</v>
      </c>
      <c r="AV5" s="98">
        <f t="shared" ref="AV5:AV41" si="15">0.8554*AQ5-8.461</f>
        <v>63.820300000000003</v>
      </c>
      <c r="AW5" s="302"/>
      <c r="AX5" s="302"/>
      <c r="AY5" s="302"/>
      <c r="AZ5" s="302"/>
      <c r="BA5" s="302"/>
      <c r="BB5" s="302"/>
      <c r="BC5" s="302"/>
      <c r="BD5" s="302"/>
      <c r="BE5" s="302"/>
      <c r="BF5" s="302"/>
      <c r="BG5" s="302"/>
      <c r="BH5" s="302"/>
      <c r="BI5" s="302"/>
      <c r="BJ5" s="302"/>
      <c r="BK5" s="327"/>
      <c r="BL5" s="302"/>
      <c r="BM5" s="302"/>
      <c r="BN5" s="302"/>
      <c r="BO5" s="302"/>
      <c r="BP5" s="302"/>
      <c r="BQ5" s="302"/>
      <c r="BR5" s="302"/>
      <c r="BS5" s="302"/>
      <c r="BT5" s="302"/>
      <c r="BU5" s="302"/>
    </row>
    <row r="6" spans="1:75" s="99" customFormat="1" ht="60" customHeight="1" x14ac:dyDescent="0.3">
      <c r="A6" s="93">
        <v>3</v>
      </c>
      <c r="B6" s="94">
        <v>108315</v>
      </c>
      <c r="C6" s="95" t="s">
        <v>12</v>
      </c>
      <c r="D6" s="95" t="s">
        <v>83</v>
      </c>
      <c r="E6" s="95">
        <v>40000</v>
      </c>
      <c r="F6" s="93">
        <v>0.56000000000000005</v>
      </c>
      <c r="G6" s="96">
        <v>0.23400000000000001</v>
      </c>
      <c r="H6" s="96">
        <v>0.192</v>
      </c>
      <c r="I6" s="96">
        <v>0.16700000000000001</v>
      </c>
      <c r="J6" s="96">
        <v>0.13200000000000001</v>
      </c>
      <c r="K6" s="96">
        <v>8.6999999999999994E-2</v>
      </c>
      <c r="L6" s="96">
        <v>6.9000000000000006E-2</v>
      </c>
      <c r="M6" s="96">
        <v>4.7E-2</v>
      </c>
      <c r="N6" s="96" t="str">
        <f t="shared" si="0"/>
        <v>0.234,0.192,0.167,0.132,0.087,0.069,0.047</v>
      </c>
      <c r="O6" s="96" t="s">
        <v>59</v>
      </c>
      <c r="P6" s="96"/>
      <c r="Q6" s="94">
        <f t="shared" si="2"/>
        <v>108315</v>
      </c>
      <c r="R6" s="95">
        <f>+Q6-Q5</f>
        <v>315</v>
      </c>
      <c r="S6" s="96">
        <f t="shared" si="3"/>
        <v>6.7000000000000004E-2</v>
      </c>
      <c r="T6" s="95">
        <f t="shared" ref="T6:T63" si="16">+T5+1</f>
        <v>3</v>
      </c>
      <c r="U6" s="95">
        <f t="shared" ref="U6:U63" si="17">+Q6-Q5</f>
        <v>315</v>
      </c>
      <c r="V6" s="95">
        <f t="shared" ref="V6:V63" si="18">+U6+V5</f>
        <v>315</v>
      </c>
      <c r="W6" s="97">
        <f t="shared" ref="W6:W63" si="19">(S6+S5)/2</f>
        <v>8.500000000000002E-2</v>
      </c>
      <c r="X6" s="97">
        <f t="shared" si="4"/>
        <v>26.775000000000006</v>
      </c>
      <c r="Y6" s="96">
        <f t="shared" ref="Y6:Y63" si="20">+Y5+X6</f>
        <v>26.775000000000006</v>
      </c>
      <c r="Z6" s="97" t="e">
        <f t="shared" si="1"/>
        <v>#REF!</v>
      </c>
      <c r="AA6" s="96"/>
      <c r="AB6" s="93">
        <v>0.35</v>
      </c>
      <c r="AC6" s="93">
        <v>0.35</v>
      </c>
      <c r="AD6" s="93">
        <v>0.35</v>
      </c>
      <c r="AE6" s="93" t="s">
        <v>60</v>
      </c>
      <c r="AF6" s="93">
        <f t="shared" si="5"/>
        <v>213.98999999999998</v>
      </c>
      <c r="AG6" s="93">
        <f t="shared" si="6"/>
        <v>261.52</v>
      </c>
      <c r="AH6" s="95" t="str">
        <f t="shared" si="7"/>
        <v>213.99 261.52</v>
      </c>
      <c r="AI6" s="93">
        <v>10</v>
      </c>
      <c r="AJ6" s="98">
        <f t="shared" si="8"/>
        <v>69.150000000000006</v>
      </c>
      <c r="AK6" s="98">
        <f t="shared" si="9"/>
        <v>84.51</v>
      </c>
      <c r="AL6" s="95" t="str">
        <f t="shared" si="10"/>
        <v>69.15 84.51</v>
      </c>
      <c r="AM6" s="95">
        <v>130</v>
      </c>
      <c r="AN6" s="95">
        <f t="shared" si="11"/>
        <v>440</v>
      </c>
      <c r="AO6" s="98">
        <v>2377.4</v>
      </c>
      <c r="AP6" s="98">
        <v>260.89999999999998</v>
      </c>
      <c r="AQ6" s="98">
        <v>84.5</v>
      </c>
      <c r="AR6" s="93">
        <v>34</v>
      </c>
      <c r="AS6" s="96">
        <f t="shared" si="12"/>
        <v>0.95707585954009289</v>
      </c>
      <c r="AT6" s="98">
        <f t="shared" si="13"/>
        <v>2275.3521484706171</v>
      </c>
      <c r="AU6" s="98">
        <f t="shared" si="14"/>
        <v>196.63691700000001</v>
      </c>
      <c r="AV6" s="98">
        <f t="shared" si="15"/>
        <v>63.820300000000003</v>
      </c>
      <c r="AW6" s="302"/>
      <c r="AX6" s="302"/>
      <c r="AY6" s="302"/>
      <c r="AZ6" s="302"/>
      <c r="BA6" s="302"/>
      <c r="BB6" s="302"/>
      <c r="BC6" s="302"/>
      <c r="BD6" s="302"/>
      <c r="BE6" s="302"/>
      <c r="BF6" s="302"/>
      <c r="BG6" s="302"/>
      <c r="BH6" s="302"/>
      <c r="BI6" s="302"/>
      <c r="BJ6" s="302"/>
      <c r="BK6" s="327"/>
      <c r="BL6" s="302"/>
      <c r="BM6" s="302"/>
      <c r="BN6" s="302"/>
      <c r="BO6" s="302"/>
      <c r="BP6" s="302"/>
      <c r="BQ6" s="302"/>
      <c r="BR6" s="302"/>
      <c r="BS6" s="302"/>
      <c r="BT6" s="302"/>
      <c r="BU6" s="302"/>
    </row>
    <row r="7" spans="1:75" s="99" customFormat="1" ht="60" customHeight="1" x14ac:dyDescent="0.3">
      <c r="A7" s="93">
        <v>4</v>
      </c>
      <c r="B7" s="94">
        <v>108503</v>
      </c>
      <c r="C7" s="95" t="s">
        <v>12</v>
      </c>
      <c r="D7" s="95" t="s">
        <v>81</v>
      </c>
      <c r="E7" s="95">
        <v>40000</v>
      </c>
      <c r="F7" s="93">
        <v>0.56000000000000005</v>
      </c>
      <c r="G7" s="96">
        <v>0.46700000000000003</v>
      </c>
      <c r="H7" s="96">
        <v>0.36399999999999999</v>
      </c>
      <c r="I7" s="96">
        <v>0.30299999999999999</v>
      </c>
      <c r="J7" s="96">
        <v>0.21</v>
      </c>
      <c r="K7" s="96">
        <v>0.109</v>
      </c>
      <c r="L7" s="96">
        <v>7.9000000000000001E-2</v>
      </c>
      <c r="M7" s="96">
        <v>0.05</v>
      </c>
      <c r="N7" s="96" t="str">
        <f t="shared" si="0"/>
        <v>0.467,0.364,0.303,0.21,0.109,0.079,0.05</v>
      </c>
      <c r="O7" s="96" t="s">
        <v>59</v>
      </c>
      <c r="P7" s="96"/>
      <c r="Q7" s="94">
        <f t="shared" si="2"/>
        <v>108503</v>
      </c>
      <c r="R7" s="95">
        <f t="shared" ref="R7:R70" si="21">+Q7-Q6</f>
        <v>188</v>
      </c>
      <c r="S7" s="96">
        <f t="shared" si="3"/>
        <v>0.16400000000000003</v>
      </c>
      <c r="T7" s="95">
        <f t="shared" si="16"/>
        <v>4</v>
      </c>
      <c r="U7" s="95">
        <f t="shared" si="17"/>
        <v>188</v>
      </c>
      <c r="V7" s="95">
        <f t="shared" si="18"/>
        <v>503</v>
      </c>
      <c r="W7" s="97">
        <f t="shared" si="19"/>
        <v>0.11550000000000002</v>
      </c>
      <c r="X7" s="97">
        <f t="shared" si="4"/>
        <v>21.714000000000002</v>
      </c>
      <c r="Y7" s="96">
        <f t="shared" si="20"/>
        <v>48.489000000000004</v>
      </c>
      <c r="Z7" s="97" t="e">
        <f t="shared" si="1"/>
        <v>#REF!</v>
      </c>
      <c r="AA7" s="96"/>
      <c r="AB7" s="93">
        <v>0.35</v>
      </c>
      <c r="AC7" s="93">
        <v>0.35</v>
      </c>
      <c r="AD7" s="93">
        <v>0.35</v>
      </c>
      <c r="AE7" s="93" t="s">
        <v>60</v>
      </c>
      <c r="AF7" s="93">
        <f t="shared" si="5"/>
        <v>213.98999999999998</v>
      </c>
      <c r="AG7" s="93">
        <f t="shared" si="6"/>
        <v>261.52</v>
      </c>
      <c r="AH7" s="95" t="str">
        <f t="shared" si="7"/>
        <v>213.99 261.52</v>
      </c>
      <c r="AI7" s="93">
        <v>10</v>
      </c>
      <c r="AJ7" s="98">
        <f t="shared" si="8"/>
        <v>69.150000000000006</v>
      </c>
      <c r="AK7" s="98">
        <f t="shared" si="9"/>
        <v>84.51</v>
      </c>
      <c r="AL7" s="95" t="str">
        <f t="shared" si="10"/>
        <v>69.15 84.51</v>
      </c>
      <c r="AM7" s="95">
        <v>130</v>
      </c>
      <c r="AN7" s="95">
        <f t="shared" si="11"/>
        <v>440</v>
      </c>
      <c r="AO7" s="98">
        <v>2398.4</v>
      </c>
      <c r="AP7" s="93">
        <v>260.5</v>
      </c>
      <c r="AQ7" s="93">
        <v>84.5</v>
      </c>
      <c r="AR7" s="93">
        <v>42</v>
      </c>
      <c r="AS7" s="96">
        <f t="shared" si="12"/>
        <v>1.3929250288930342</v>
      </c>
      <c r="AT7" s="98">
        <f t="shared" si="13"/>
        <v>3340.7913892970532</v>
      </c>
      <c r="AU7" s="98">
        <f t="shared" si="14"/>
        <v>196.31612500000003</v>
      </c>
      <c r="AV7" s="98">
        <f t="shared" si="15"/>
        <v>63.820300000000003</v>
      </c>
      <c r="AW7" s="302"/>
      <c r="AX7" s="302"/>
      <c r="AY7" s="302"/>
      <c r="AZ7" s="302"/>
      <c r="BA7" s="302"/>
      <c r="BB7" s="302"/>
      <c r="BC7" s="302"/>
      <c r="BD7" s="302"/>
      <c r="BE7" s="302"/>
      <c r="BF7" s="302"/>
      <c r="BG7" s="302"/>
      <c r="BH7" s="302"/>
      <c r="BI7" s="302"/>
      <c r="BJ7" s="302"/>
      <c r="BK7" s="327"/>
      <c r="BL7" s="302"/>
      <c r="BM7" s="302"/>
      <c r="BN7" s="302"/>
      <c r="BO7" s="302"/>
      <c r="BP7" s="302"/>
      <c r="BQ7" s="302"/>
      <c r="BR7" s="302"/>
      <c r="BS7" s="302"/>
      <c r="BT7" s="302"/>
      <c r="BU7" s="302"/>
    </row>
    <row r="8" spans="1:75" s="99" customFormat="1" ht="60" customHeight="1" x14ac:dyDescent="0.3">
      <c r="A8" s="93">
        <v>5</v>
      </c>
      <c r="B8" s="94">
        <v>108507</v>
      </c>
      <c r="C8" s="95" t="s">
        <v>12</v>
      </c>
      <c r="D8" s="95" t="s">
        <v>83</v>
      </c>
      <c r="E8" s="95">
        <v>40000</v>
      </c>
      <c r="F8" s="93">
        <v>0.56000000000000005</v>
      </c>
      <c r="G8" s="96">
        <v>0.38200000000000001</v>
      </c>
      <c r="H8" s="96">
        <v>0.30399999999999999</v>
      </c>
      <c r="I8" s="96">
        <v>0.254</v>
      </c>
      <c r="J8" s="96">
        <v>0.17499999999999999</v>
      </c>
      <c r="K8" s="96">
        <v>0.09</v>
      </c>
      <c r="L8" s="96">
        <v>6.3E-2</v>
      </c>
      <c r="M8" s="96">
        <v>3.9E-2</v>
      </c>
      <c r="N8" s="96" t="str">
        <f t="shared" si="0"/>
        <v>0.382,0.304,0.254,0.175,0.09,0.063,0.039</v>
      </c>
      <c r="O8" s="96" t="s">
        <v>59</v>
      </c>
      <c r="P8" s="96"/>
      <c r="Q8" s="94">
        <f t="shared" si="2"/>
        <v>108507</v>
      </c>
      <c r="R8" s="95">
        <f t="shared" si="21"/>
        <v>4</v>
      </c>
      <c r="S8" s="96">
        <f t="shared" si="3"/>
        <v>0.128</v>
      </c>
      <c r="T8" s="95">
        <f t="shared" si="16"/>
        <v>5</v>
      </c>
      <c r="U8" s="95">
        <f t="shared" si="17"/>
        <v>4</v>
      </c>
      <c r="V8" s="95">
        <f t="shared" si="18"/>
        <v>507</v>
      </c>
      <c r="W8" s="97">
        <f t="shared" si="19"/>
        <v>0.14600000000000002</v>
      </c>
      <c r="X8" s="97">
        <f t="shared" si="4"/>
        <v>0.58400000000000007</v>
      </c>
      <c r="Y8" s="96">
        <f t="shared" si="20"/>
        <v>49.073000000000008</v>
      </c>
      <c r="Z8" s="97" t="e">
        <f t="shared" si="1"/>
        <v>#REF!</v>
      </c>
      <c r="AA8" s="96"/>
      <c r="AB8" s="93">
        <v>0.35</v>
      </c>
      <c r="AC8" s="93">
        <v>0.35</v>
      </c>
      <c r="AD8" s="93">
        <v>0.35</v>
      </c>
      <c r="AE8" s="93" t="s">
        <v>60</v>
      </c>
      <c r="AF8" s="93">
        <f t="shared" si="5"/>
        <v>213.98999999999998</v>
      </c>
      <c r="AG8" s="93">
        <f t="shared" si="6"/>
        <v>261.52</v>
      </c>
      <c r="AH8" s="95" t="str">
        <f t="shared" si="7"/>
        <v>213.99 261.52</v>
      </c>
      <c r="AI8" s="93">
        <v>10</v>
      </c>
      <c r="AJ8" s="98">
        <f t="shared" si="8"/>
        <v>69.150000000000006</v>
      </c>
      <c r="AK8" s="98">
        <f t="shared" si="9"/>
        <v>84.51</v>
      </c>
      <c r="AL8" s="95" t="str">
        <f t="shared" si="10"/>
        <v>69.15 84.51</v>
      </c>
      <c r="AM8" s="95">
        <v>130</v>
      </c>
      <c r="AN8" s="95">
        <f t="shared" si="11"/>
        <v>440</v>
      </c>
      <c r="AO8" s="98">
        <v>2382.3000000000002</v>
      </c>
      <c r="AP8" s="93">
        <v>260.7</v>
      </c>
      <c r="AQ8" s="93">
        <v>84.5</v>
      </c>
      <c r="AR8" s="93">
        <v>34</v>
      </c>
      <c r="AS8" s="96">
        <f t="shared" si="12"/>
        <v>0.95707585954009289</v>
      </c>
      <c r="AT8" s="98">
        <f t="shared" si="13"/>
        <v>2280.0418201823636</v>
      </c>
      <c r="AU8" s="98">
        <f t="shared" si="14"/>
        <v>196.47653300000002</v>
      </c>
      <c r="AV8" s="98">
        <f t="shared" si="15"/>
        <v>63.820300000000003</v>
      </c>
      <c r="AW8" s="302"/>
      <c r="AX8" s="302"/>
      <c r="AY8" s="302"/>
      <c r="AZ8" s="302"/>
      <c r="BA8" s="302"/>
      <c r="BB8" s="302"/>
      <c r="BC8" s="302"/>
      <c r="BD8" s="302"/>
      <c r="BE8" s="302"/>
      <c r="BF8" s="302"/>
      <c r="BG8" s="302"/>
      <c r="BH8" s="302"/>
      <c r="BI8" s="302"/>
      <c r="BJ8" s="302"/>
      <c r="BK8" s="327"/>
      <c r="BL8" s="302"/>
      <c r="BM8" s="302"/>
      <c r="BN8" s="302"/>
      <c r="BO8" s="302"/>
      <c r="BP8" s="302"/>
      <c r="BQ8" s="302"/>
      <c r="BR8" s="302"/>
      <c r="BS8" s="302"/>
      <c r="BT8" s="302"/>
      <c r="BU8" s="302"/>
    </row>
    <row r="9" spans="1:75" s="99" customFormat="1" ht="60" customHeight="1" x14ac:dyDescent="0.3">
      <c r="A9" s="93">
        <v>6</v>
      </c>
      <c r="B9" s="94">
        <v>108753</v>
      </c>
      <c r="C9" s="95" t="s">
        <v>12</v>
      </c>
      <c r="D9" s="95" t="s">
        <v>83</v>
      </c>
      <c r="E9" s="95">
        <v>40000</v>
      </c>
      <c r="F9" s="93">
        <v>0.56000000000000005</v>
      </c>
      <c r="G9" s="96">
        <v>0.435</v>
      </c>
      <c r="H9" s="96">
        <v>0.33400000000000002</v>
      </c>
      <c r="I9" s="96">
        <v>0.27100000000000002</v>
      </c>
      <c r="J9" s="96">
        <v>0.19700000000000001</v>
      </c>
      <c r="K9" s="96">
        <v>0.10100000000000001</v>
      </c>
      <c r="L9" s="96">
        <v>6.9000000000000006E-2</v>
      </c>
      <c r="M9" s="96">
        <v>3.9E-2</v>
      </c>
      <c r="N9" s="96" t="str">
        <f t="shared" si="0"/>
        <v>0.435,0.334,0.271,0.197,0.101,0.069,0.039</v>
      </c>
      <c r="O9" s="96" t="s">
        <v>59</v>
      </c>
      <c r="P9" s="96"/>
      <c r="Q9" s="94">
        <f t="shared" si="2"/>
        <v>108753</v>
      </c>
      <c r="R9" s="95">
        <f t="shared" si="21"/>
        <v>246</v>
      </c>
      <c r="S9" s="96">
        <f t="shared" si="3"/>
        <v>0.16399999999999998</v>
      </c>
      <c r="T9" s="95">
        <f t="shared" si="16"/>
        <v>6</v>
      </c>
      <c r="U9" s="95">
        <f t="shared" si="17"/>
        <v>246</v>
      </c>
      <c r="V9" s="95">
        <f t="shared" si="18"/>
        <v>753</v>
      </c>
      <c r="W9" s="97">
        <f t="shared" si="19"/>
        <v>0.14599999999999999</v>
      </c>
      <c r="X9" s="97">
        <f t="shared" si="4"/>
        <v>35.915999999999997</v>
      </c>
      <c r="Y9" s="96">
        <f t="shared" si="20"/>
        <v>84.989000000000004</v>
      </c>
      <c r="Z9" s="97" t="e">
        <f t="shared" si="1"/>
        <v>#REF!</v>
      </c>
      <c r="AA9" s="96"/>
      <c r="AB9" s="93">
        <v>0.35</v>
      </c>
      <c r="AC9" s="93">
        <v>0.35</v>
      </c>
      <c r="AD9" s="93">
        <v>0.35</v>
      </c>
      <c r="AE9" s="93" t="s">
        <v>60</v>
      </c>
      <c r="AF9" s="93">
        <f t="shared" si="5"/>
        <v>213.98999999999998</v>
      </c>
      <c r="AG9" s="93">
        <f t="shared" si="6"/>
        <v>261.52</v>
      </c>
      <c r="AH9" s="95" t="str">
        <f t="shared" si="7"/>
        <v>213.99 261.52</v>
      </c>
      <c r="AI9" s="93">
        <v>10</v>
      </c>
      <c r="AJ9" s="98">
        <f t="shared" si="8"/>
        <v>69.150000000000006</v>
      </c>
      <c r="AK9" s="98">
        <f t="shared" si="9"/>
        <v>84.51</v>
      </c>
      <c r="AL9" s="95" t="str">
        <f t="shared" si="10"/>
        <v>69.15 84.51</v>
      </c>
      <c r="AM9" s="95">
        <v>130</v>
      </c>
      <c r="AN9" s="95">
        <f t="shared" si="11"/>
        <v>440</v>
      </c>
      <c r="AO9" s="98">
        <v>2322.6</v>
      </c>
      <c r="AP9" s="93">
        <v>261.3</v>
      </c>
      <c r="AQ9" s="93">
        <v>84.5</v>
      </c>
      <c r="AR9" s="93">
        <v>34</v>
      </c>
      <c r="AS9" s="96">
        <f t="shared" si="12"/>
        <v>0.95707585954009289</v>
      </c>
      <c r="AT9" s="98">
        <f t="shared" si="13"/>
        <v>2222.9043913678197</v>
      </c>
      <c r="AU9" s="98">
        <f t="shared" si="14"/>
        <v>196.95761300000001</v>
      </c>
      <c r="AV9" s="98">
        <f t="shared" si="15"/>
        <v>63.820300000000003</v>
      </c>
      <c r="AW9" s="302"/>
      <c r="AX9" s="302"/>
      <c r="AY9" s="302"/>
      <c r="AZ9" s="302"/>
      <c r="BA9" s="302"/>
      <c r="BB9" s="302"/>
      <c r="BC9" s="302"/>
      <c r="BD9" s="302"/>
      <c r="BE9" s="302"/>
      <c r="BF9" s="302"/>
      <c r="BG9" s="302"/>
      <c r="BH9" s="302"/>
      <c r="BI9" s="302"/>
      <c r="BJ9" s="302"/>
      <c r="BK9" s="327"/>
      <c r="BL9" s="302"/>
      <c r="BM9" s="302"/>
      <c r="BN9" s="302"/>
      <c r="BO9" s="302"/>
      <c r="BP9" s="302"/>
      <c r="BQ9" s="302"/>
      <c r="BR9" s="302"/>
      <c r="BS9" s="302"/>
      <c r="BT9" s="302"/>
      <c r="BU9" s="302"/>
    </row>
    <row r="10" spans="1:75" s="99" customFormat="1" ht="60" customHeight="1" x14ac:dyDescent="0.3">
      <c r="A10" s="93">
        <v>7</v>
      </c>
      <c r="B10" s="94">
        <v>108985</v>
      </c>
      <c r="C10" s="95" t="s">
        <v>12</v>
      </c>
      <c r="D10" s="95" t="s">
        <v>83</v>
      </c>
      <c r="E10" s="95">
        <v>40000</v>
      </c>
      <c r="F10" s="93">
        <v>0.56000000000000005</v>
      </c>
      <c r="G10" s="96">
        <v>0.52600000000000002</v>
      </c>
      <c r="H10" s="96">
        <v>0.41</v>
      </c>
      <c r="I10" s="96">
        <v>0.33900000000000002</v>
      </c>
      <c r="J10" s="96">
        <v>0.247</v>
      </c>
      <c r="K10" s="96">
        <v>0.13200000000000001</v>
      </c>
      <c r="L10" s="96">
        <v>9.6000000000000002E-2</v>
      </c>
      <c r="M10" s="96">
        <v>5.2999999999999999E-2</v>
      </c>
      <c r="N10" s="96" t="str">
        <f t="shared" si="0"/>
        <v>0.526,0.41,0.339,0.247,0.132,0.096,0.053</v>
      </c>
      <c r="O10" s="96" t="s">
        <v>59</v>
      </c>
      <c r="P10" s="96"/>
      <c r="Q10" s="94">
        <f t="shared" si="2"/>
        <v>108985</v>
      </c>
      <c r="R10" s="95">
        <f t="shared" si="21"/>
        <v>232</v>
      </c>
      <c r="S10" s="96">
        <f t="shared" si="3"/>
        <v>0.187</v>
      </c>
      <c r="T10" s="95">
        <f t="shared" si="16"/>
        <v>7</v>
      </c>
      <c r="U10" s="95">
        <f t="shared" si="17"/>
        <v>232</v>
      </c>
      <c r="V10" s="95">
        <f t="shared" si="18"/>
        <v>985</v>
      </c>
      <c r="W10" s="97">
        <f t="shared" si="19"/>
        <v>0.17549999999999999</v>
      </c>
      <c r="X10" s="97">
        <f t="shared" si="4"/>
        <v>40.715999999999994</v>
      </c>
      <c r="Y10" s="96">
        <f t="shared" si="20"/>
        <v>125.705</v>
      </c>
      <c r="Z10" s="97" t="e">
        <f t="shared" si="1"/>
        <v>#REF!</v>
      </c>
      <c r="AA10" s="96"/>
      <c r="AB10" s="93">
        <v>0.35</v>
      </c>
      <c r="AC10" s="93">
        <v>0.35</v>
      </c>
      <c r="AD10" s="93">
        <v>0.35</v>
      </c>
      <c r="AE10" s="93" t="s">
        <v>60</v>
      </c>
      <c r="AF10" s="93">
        <f t="shared" si="5"/>
        <v>213.98999999999998</v>
      </c>
      <c r="AG10" s="93">
        <f t="shared" si="6"/>
        <v>261.52</v>
      </c>
      <c r="AH10" s="95" t="str">
        <f t="shared" si="7"/>
        <v>213.99 261.52</v>
      </c>
      <c r="AI10" s="93">
        <v>10</v>
      </c>
      <c r="AJ10" s="98">
        <f t="shared" si="8"/>
        <v>69.150000000000006</v>
      </c>
      <c r="AK10" s="98">
        <f t="shared" si="9"/>
        <v>84.51</v>
      </c>
      <c r="AL10" s="95" t="str">
        <f t="shared" si="10"/>
        <v>69.15 84.51</v>
      </c>
      <c r="AM10" s="95">
        <v>130</v>
      </c>
      <c r="AN10" s="95">
        <f t="shared" si="11"/>
        <v>440</v>
      </c>
      <c r="AO10" s="98">
        <v>2032.3</v>
      </c>
      <c r="AP10" s="98">
        <v>225</v>
      </c>
      <c r="AQ10" s="98">
        <v>84.5</v>
      </c>
      <c r="AR10" s="93">
        <v>34</v>
      </c>
      <c r="AS10" s="96">
        <f t="shared" si="12"/>
        <v>0.95707585954009289</v>
      </c>
      <c r="AT10" s="98">
        <f t="shared" si="13"/>
        <v>1945.0652693433308</v>
      </c>
      <c r="AU10" s="98">
        <f t="shared" si="14"/>
        <v>167.46350000000001</v>
      </c>
      <c r="AV10" s="98">
        <f t="shared" si="15"/>
        <v>63.820300000000003</v>
      </c>
      <c r="AW10" s="302"/>
      <c r="AX10" s="302"/>
      <c r="AY10" s="302"/>
      <c r="AZ10" s="302"/>
      <c r="BA10" s="302"/>
      <c r="BB10" s="302"/>
      <c r="BC10" s="302"/>
      <c r="BD10" s="302"/>
      <c r="BE10" s="302"/>
      <c r="BF10" s="302"/>
      <c r="BG10" s="302"/>
      <c r="BH10" s="302"/>
      <c r="BI10" s="302"/>
      <c r="BJ10" s="302"/>
      <c r="BK10" s="327"/>
      <c r="BL10" s="302"/>
      <c r="BM10" s="302"/>
      <c r="BN10" s="302"/>
      <c r="BO10" s="302"/>
      <c r="BP10" s="302"/>
      <c r="BQ10" s="302"/>
      <c r="BR10" s="302"/>
      <c r="BS10" s="302"/>
      <c r="BT10" s="302"/>
      <c r="BU10" s="302"/>
      <c r="BW10" s="99">
        <f>180+440</f>
        <v>620</v>
      </c>
    </row>
    <row r="11" spans="1:75" s="99" customFormat="1" ht="60" customHeight="1" x14ac:dyDescent="0.3">
      <c r="A11" s="93">
        <v>8</v>
      </c>
      <c r="B11" s="94">
        <v>108999</v>
      </c>
      <c r="C11" s="95" t="s">
        <v>12</v>
      </c>
      <c r="D11" s="95" t="s">
        <v>81</v>
      </c>
      <c r="E11" s="95">
        <v>40000</v>
      </c>
      <c r="F11" s="93">
        <v>0.56000000000000005</v>
      </c>
      <c r="G11" s="96">
        <v>0.64800000000000002</v>
      </c>
      <c r="H11" s="96">
        <v>0.50600000000000001</v>
      </c>
      <c r="I11" s="96">
        <v>0.42299999999999999</v>
      </c>
      <c r="J11" s="96">
        <v>0.307</v>
      </c>
      <c r="K11" s="96">
        <v>0.155</v>
      </c>
      <c r="L11" s="96">
        <v>0.107</v>
      </c>
      <c r="M11" s="96">
        <v>0.06</v>
      </c>
      <c r="N11" s="96" t="str">
        <f t="shared" si="0"/>
        <v>0.648,0.506,0.423,0.307,0.155,0.107,0.06</v>
      </c>
      <c r="O11" s="96" t="s">
        <v>59</v>
      </c>
      <c r="P11" s="96"/>
      <c r="Q11" s="94">
        <f t="shared" si="2"/>
        <v>108999</v>
      </c>
      <c r="R11" s="95">
        <f t="shared" si="21"/>
        <v>14</v>
      </c>
      <c r="S11" s="96">
        <f t="shared" si="3"/>
        <v>0.22500000000000003</v>
      </c>
      <c r="T11" s="95">
        <f t="shared" si="16"/>
        <v>8</v>
      </c>
      <c r="U11" s="95">
        <f t="shared" si="17"/>
        <v>14</v>
      </c>
      <c r="V11" s="95">
        <f t="shared" si="18"/>
        <v>999</v>
      </c>
      <c r="W11" s="97">
        <f t="shared" si="19"/>
        <v>0.20600000000000002</v>
      </c>
      <c r="X11" s="97">
        <f t="shared" si="4"/>
        <v>2.8840000000000003</v>
      </c>
      <c r="Y11" s="96">
        <f t="shared" si="20"/>
        <v>128.589</v>
      </c>
      <c r="Z11" s="97" t="e">
        <f t="shared" si="1"/>
        <v>#REF!</v>
      </c>
      <c r="AA11" s="96"/>
      <c r="AB11" s="93">
        <v>0.35</v>
      </c>
      <c r="AC11" s="93">
        <v>0.35</v>
      </c>
      <c r="AD11" s="93">
        <v>0.35</v>
      </c>
      <c r="AE11" s="93" t="s">
        <v>60</v>
      </c>
      <c r="AF11" s="93">
        <f t="shared" si="5"/>
        <v>213.98999999999998</v>
      </c>
      <c r="AG11" s="93">
        <f t="shared" si="6"/>
        <v>261.52</v>
      </c>
      <c r="AH11" s="95" t="str">
        <f t="shared" si="7"/>
        <v>213.99 261.52</v>
      </c>
      <c r="AI11" s="93">
        <v>10</v>
      </c>
      <c r="AJ11" s="98">
        <f t="shared" si="8"/>
        <v>69.150000000000006</v>
      </c>
      <c r="AK11" s="98">
        <f t="shared" si="9"/>
        <v>84.51</v>
      </c>
      <c r="AL11" s="95" t="str">
        <f t="shared" si="10"/>
        <v>69.15 84.51</v>
      </c>
      <c r="AM11" s="95">
        <v>130</v>
      </c>
      <c r="AN11" s="95">
        <f t="shared" si="11"/>
        <v>440</v>
      </c>
      <c r="AO11" s="98">
        <v>1000</v>
      </c>
      <c r="AP11" s="98">
        <v>214.5</v>
      </c>
      <c r="AQ11" s="98">
        <v>84.5</v>
      </c>
      <c r="AR11" s="93">
        <v>42</v>
      </c>
      <c r="AS11" s="96">
        <f t="shared" si="12"/>
        <v>1.3929250288930342</v>
      </c>
      <c r="AT11" s="98">
        <f t="shared" si="13"/>
        <v>1392.9250288930341</v>
      </c>
      <c r="AU11" s="98">
        <f t="shared" si="14"/>
        <v>158.78472500000001</v>
      </c>
      <c r="AV11" s="98">
        <f t="shared" si="15"/>
        <v>63.820300000000003</v>
      </c>
      <c r="AW11" s="302"/>
      <c r="AX11" s="302"/>
      <c r="AY11" s="302"/>
      <c r="AZ11" s="302"/>
      <c r="BA11" s="302"/>
      <c r="BB11" s="302"/>
      <c r="BC11" s="302"/>
      <c r="BD11" s="302"/>
      <c r="BE11" s="302"/>
      <c r="BF11" s="302"/>
      <c r="BG11" s="302"/>
      <c r="BH11" s="302"/>
      <c r="BI11" s="302"/>
      <c r="BJ11" s="302"/>
      <c r="BK11" s="327"/>
      <c r="BL11" s="302"/>
      <c r="BM11" s="302"/>
      <c r="BN11" s="302"/>
      <c r="BO11" s="302"/>
      <c r="BP11" s="302"/>
      <c r="BQ11" s="302"/>
      <c r="BR11" s="302"/>
      <c r="BS11" s="302"/>
      <c r="BT11" s="302"/>
      <c r="BU11" s="302"/>
    </row>
    <row r="12" spans="1:75" s="99" customFormat="1" ht="60" customHeight="1" x14ac:dyDescent="0.3">
      <c r="A12" s="93">
        <v>9</v>
      </c>
      <c r="B12" s="94">
        <v>109251</v>
      </c>
      <c r="C12" s="95" t="s">
        <v>12</v>
      </c>
      <c r="D12" s="95" t="s">
        <v>83</v>
      </c>
      <c r="E12" s="95">
        <v>40000</v>
      </c>
      <c r="F12" s="93">
        <v>0.56000000000000005</v>
      </c>
      <c r="G12" s="96">
        <v>0.34599999999999997</v>
      </c>
      <c r="H12" s="96">
        <v>0.28699999999999998</v>
      </c>
      <c r="I12" s="96">
        <v>0.25</v>
      </c>
      <c r="J12" s="96">
        <v>0.19400000000000001</v>
      </c>
      <c r="K12" s="96">
        <v>0.11600000000000001</v>
      </c>
      <c r="L12" s="96">
        <v>8.5000000000000006E-2</v>
      </c>
      <c r="M12" s="96">
        <v>4.5999999999999999E-2</v>
      </c>
      <c r="N12" s="96" t="str">
        <f t="shared" si="0"/>
        <v>0.346,0.287,0.25,0.194,0.116,0.085,0.046</v>
      </c>
      <c r="O12" s="96" t="s">
        <v>59</v>
      </c>
      <c r="P12" s="96"/>
      <c r="Q12" s="94">
        <f t="shared" si="2"/>
        <v>109251</v>
      </c>
      <c r="R12" s="95">
        <f t="shared" si="21"/>
        <v>252</v>
      </c>
      <c r="S12" s="96">
        <f t="shared" si="3"/>
        <v>9.5999999999999974E-2</v>
      </c>
      <c r="T12" s="95">
        <f t="shared" si="16"/>
        <v>9</v>
      </c>
      <c r="U12" s="95">
        <f t="shared" si="17"/>
        <v>252</v>
      </c>
      <c r="V12" s="95">
        <f t="shared" si="18"/>
        <v>1251</v>
      </c>
      <c r="W12" s="97">
        <f t="shared" si="19"/>
        <v>0.1605</v>
      </c>
      <c r="X12" s="97">
        <f t="shared" si="4"/>
        <v>40.445999999999998</v>
      </c>
      <c r="Y12" s="96">
        <f t="shared" si="20"/>
        <v>169.035</v>
      </c>
      <c r="Z12" s="97" t="e">
        <f t="shared" si="1"/>
        <v>#REF!</v>
      </c>
      <c r="AA12" s="96"/>
      <c r="AB12" s="93">
        <v>0.35</v>
      </c>
      <c r="AC12" s="93">
        <v>0.35</v>
      </c>
      <c r="AD12" s="93">
        <v>0.35</v>
      </c>
      <c r="AE12" s="93" t="s">
        <v>60</v>
      </c>
      <c r="AF12" s="93">
        <f t="shared" si="5"/>
        <v>213.98999999999998</v>
      </c>
      <c r="AG12" s="93">
        <f t="shared" si="6"/>
        <v>261.52</v>
      </c>
      <c r="AH12" s="95" t="str">
        <f t="shared" si="7"/>
        <v>213.99 261.52</v>
      </c>
      <c r="AI12" s="93">
        <v>10</v>
      </c>
      <c r="AJ12" s="98">
        <f t="shared" si="8"/>
        <v>69.150000000000006</v>
      </c>
      <c r="AK12" s="98">
        <f t="shared" si="9"/>
        <v>84.51</v>
      </c>
      <c r="AL12" s="95" t="str">
        <f t="shared" si="10"/>
        <v>69.15 84.51</v>
      </c>
      <c r="AM12" s="95">
        <v>130</v>
      </c>
      <c r="AN12" s="95">
        <f t="shared" si="11"/>
        <v>440</v>
      </c>
      <c r="AO12" s="98">
        <v>2379</v>
      </c>
      <c r="AP12" s="98">
        <v>260.60000000000002</v>
      </c>
      <c r="AQ12" s="98">
        <v>84.5</v>
      </c>
      <c r="AR12" s="93">
        <v>34</v>
      </c>
      <c r="AS12" s="96">
        <f t="shared" si="12"/>
        <v>0.95707585954009289</v>
      </c>
      <c r="AT12" s="98">
        <f t="shared" si="13"/>
        <v>2276.8834698458809</v>
      </c>
      <c r="AU12" s="98">
        <f t="shared" si="14"/>
        <v>196.39633200000003</v>
      </c>
      <c r="AV12" s="98">
        <f t="shared" si="15"/>
        <v>63.820300000000003</v>
      </c>
      <c r="AW12" s="302"/>
      <c r="AX12" s="302"/>
      <c r="AY12" s="302"/>
      <c r="AZ12" s="302"/>
      <c r="BA12" s="302"/>
      <c r="BB12" s="302"/>
      <c r="BC12" s="302"/>
      <c r="BD12" s="302"/>
      <c r="BE12" s="302"/>
      <c r="BF12" s="302"/>
      <c r="BG12" s="302"/>
      <c r="BH12" s="302"/>
      <c r="BI12" s="302"/>
      <c r="BJ12" s="302"/>
      <c r="BK12" s="327"/>
      <c r="BL12" s="302"/>
      <c r="BM12" s="302"/>
      <c r="BN12" s="302"/>
      <c r="BO12" s="302"/>
      <c r="BP12" s="302"/>
      <c r="BQ12" s="302"/>
      <c r="BR12" s="302"/>
      <c r="BS12" s="302"/>
      <c r="BT12" s="302"/>
      <c r="BU12" s="302"/>
    </row>
    <row r="13" spans="1:75" s="99" customFormat="1" ht="60" customHeight="1" x14ac:dyDescent="0.3">
      <c r="A13" s="93">
        <v>10</v>
      </c>
      <c r="B13" s="94">
        <v>109507</v>
      </c>
      <c r="C13" s="95" t="s">
        <v>12</v>
      </c>
      <c r="D13" s="95" t="s">
        <v>83</v>
      </c>
      <c r="E13" s="95">
        <v>40000</v>
      </c>
      <c r="F13" s="93">
        <v>0.56000000000000005</v>
      </c>
      <c r="G13" s="96">
        <v>0.44700000000000001</v>
      </c>
      <c r="H13" s="96">
        <v>0.36299999999999999</v>
      </c>
      <c r="I13" s="96">
        <v>0.309</v>
      </c>
      <c r="J13" s="96">
        <v>0.23100000000000001</v>
      </c>
      <c r="K13" s="96">
        <v>0.123</v>
      </c>
      <c r="L13" s="96">
        <v>8.1000000000000003E-2</v>
      </c>
      <c r="M13" s="96">
        <v>4.3000000000000003E-2</v>
      </c>
      <c r="N13" s="96" t="str">
        <f t="shared" si="0"/>
        <v>0.447,0.363,0.309,0.231,0.123,0.081,0.043</v>
      </c>
      <c r="O13" s="96" t="s">
        <v>59</v>
      </c>
      <c r="P13" s="96"/>
      <c r="Q13" s="94">
        <f t="shared" si="2"/>
        <v>109507</v>
      </c>
      <c r="R13" s="95">
        <f t="shared" si="21"/>
        <v>256</v>
      </c>
      <c r="S13" s="96">
        <f t="shared" si="3"/>
        <v>0.13800000000000001</v>
      </c>
      <c r="T13" s="95">
        <f t="shared" si="16"/>
        <v>10</v>
      </c>
      <c r="U13" s="95">
        <f t="shared" si="17"/>
        <v>256</v>
      </c>
      <c r="V13" s="95">
        <f t="shared" si="18"/>
        <v>1507</v>
      </c>
      <c r="W13" s="97">
        <f t="shared" si="19"/>
        <v>0.11699999999999999</v>
      </c>
      <c r="X13" s="97">
        <f t="shared" si="4"/>
        <v>29.951999999999998</v>
      </c>
      <c r="Y13" s="96">
        <f t="shared" si="20"/>
        <v>198.98699999999999</v>
      </c>
      <c r="Z13" s="97" t="e">
        <f t="shared" si="1"/>
        <v>#REF!</v>
      </c>
      <c r="AA13" s="96"/>
      <c r="AB13" s="93">
        <v>0.35</v>
      </c>
      <c r="AC13" s="93">
        <v>0.35</v>
      </c>
      <c r="AD13" s="93">
        <v>0.35</v>
      </c>
      <c r="AE13" s="93" t="s">
        <v>60</v>
      </c>
      <c r="AF13" s="93">
        <f t="shared" si="5"/>
        <v>213.98999999999998</v>
      </c>
      <c r="AG13" s="93">
        <f t="shared" si="6"/>
        <v>261.52</v>
      </c>
      <c r="AH13" s="95" t="str">
        <f t="shared" si="7"/>
        <v>213.99 261.52</v>
      </c>
      <c r="AI13" s="93">
        <v>10</v>
      </c>
      <c r="AJ13" s="98">
        <f t="shared" si="8"/>
        <v>69.150000000000006</v>
      </c>
      <c r="AK13" s="98">
        <f t="shared" si="9"/>
        <v>84.51</v>
      </c>
      <c r="AL13" s="95" t="str">
        <f t="shared" si="10"/>
        <v>69.15 84.51</v>
      </c>
      <c r="AM13" s="95">
        <v>130</v>
      </c>
      <c r="AN13" s="95">
        <f t="shared" si="11"/>
        <v>440</v>
      </c>
      <c r="AO13" s="98">
        <v>2391.9</v>
      </c>
      <c r="AP13" s="98">
        <v>260.5</v>
      </c>
      <c r="AQ13" s="98">
        <v>84.5</v>
      </c>
      <c r="AR13" s="93">
        <v>34</v>
      </c>
      <c r="AS13" s="96">
        <f t="shared" si="12"/>
        <v>0.95707585954009289</v>
      </c>
      <c r="AT13" s="98">
        <f t="shared" si="13"/>
        <v>2289.2297484339483</v>
      </c>
      <c r="AU13" s="98">
        <f t="shared" si="14"/>
        <v>196.31612500000003</v>
      </c>
      <c r="AV13" s="98">
        <f t="shared" si="15"/>
        <v>63.820300000000003</v>
      </c>
      <c r="AW13" s="302"/>
      <c r="AX13" s="302"/>
      <c r="AY13" s="302"/>
      <c r="AZ13" s="302"/>
      <c r="BA13" s="302"/>
      <c r="BB13" s="302"/>
      <c r="BC13" s="302"/>
      <c r="BD13" s="302"/>
      <c r="BE13" s="302"/>
      <c r="BF13" s="302"/>
      <c r="BG13" s="302"/>
      <c r="BH13" s="302"/>
      <c r="BI13" s="302"/>
      <c r="BJ13" s="302"/>
      <c r="BK13" s="327"/>
      <c r="BL13" s="302"/>
      <c r="BM13" s="302"/>
      <c r="BN13" s="302"/>
      <c r="BO13" s="302"/>
      <c r="BP13" s="302"/>
      <c r="BQ13" s="302"/>
      <c r="BR13" s="302"/>
      <c r="BS13" s="302"/>
      <c r="BT13" s="302"/>
      <c r="BU13" s="302"/>
    </row>
    <row r="14" spans="1:75" s="99" customFormat="1" ht="60" customHeight="1" x14ac:dyDescent="0.3">
      <c r="A14" s="93">
        <v>11</v>
      </c>
      <c r="B14" s="94">
        <v>109521</v>
      </c>
      <c r="C14" s="95" t="s">
        <v>12</v>
      </c>
      <c r="D14" s="95" t="s">
        <v>81</v>
      </c>
      <c r="E14" s="95">
        <v>40000</v>
      </c>
      <c r="F14" s="93">
        <v>0.56000000000000005</v>
      </c>
      <c r="G14" s="96">
        <v>0.38600000000000001</v>
      </c>
      <c r="H14" s="96">
        <v>0.318</v>
      </c>
      <c r="I14" s="96">
        <v>0.27</v>
      </c>
      <c r="J14" s="96">
        <v>0.2</v>
      </c>
      <c r="K14" s="96">
        <v>0.105</v>
      </c>
      <c r="L14" s="96">
        <v>7.1999999999999995E-2</v>
      </c>
      <c r="M14" s="96">
        <v>0.04</v>
      </c>
      <c r="N14" s="96" t="str">
        <f t="shared" si="0"/>
        <v>0.386,0.318,0.27,0.2,0.105,0.072,0.04</v>
      </c>
      <c r="O14" s="96" t="s">
        <v>59</v>
      </c>
      <c r="P14" s="96"/>
      <c r="Q14" s="94">
        <f t="shared" si="2"/>
        <v>109521</v>
      </c>
      <c r="R14" s="95">
        <f t="shared" si="21"/>
        <v>14</v>
      </c>
      <c r="S14" s="96">
        <f t="shared" si="3"/>
        <v>0.11599999999999999</v>
      </c>
      <c r="T14" s="95">
        <f t="shared" si="16"/>
        <v>11</v>
      </c>
      <c r="U14" s="95">
        <f t="shared" si="17"/>
        <v>14</v>
      </c>
      <c r="V14" s="95">
        <f t="shared" si="18"/>
        <v>1521</v>
      </c>
      <c r="W14" s="97">
        <f t="shared" si="19"/>
        <v>0.127</v>
      </c>
      <c r="X14" s="97">
        <f t="shared" si="4"/>
        <v>1.778</v>
      </c>
      <c r="Y14" s="96">
        <f t="shared" si="20"/>
        <v>200.76499999999999</v>
      </c>
      <c r="Z14" s="97" t="e">
        <f t="shared" si="1"/>
        <v>#REF!</v>
      </c>
      <c r="AA14" s="96"/>
      <c r="AB14" s="93">
        <v>0.35</v>
      </c>
      <c r="AC14" s="93">
        <v>0.35</v>
      </c>
      <c r="AD14" s="93">
        <v>0.35</v>
      </c>
      <c r="AE14" s="93" t="s">
        <v>60</v>
      </c>
      <c r="AF14" s="93">
        <f t="shared" si="5"/>
        <v>213.98999999999998</v>
      </c>
      <c r="AG14" s="93">
        <f t="shared" si="6"/>
        <v>261.52</v>
      </c>
      <c r="AH14" s="95" t="str">
        <f t="shared" si="7"/>
        <v>213.99 261.52</v>
      </c>
      <c r="AI14" s="93">
        <v>10</v>
      </c>
      <c r="AJ14" s="98">
        <f t="shared" si="8"/>
        <v>69.150000000000006</v>
      </c>
      <c r="AK14" s="98">
        <f t="shared" si="9"/>
        <v>84.51</v>
      </c>
      <c r="AL14" s="95" t="str">
        <f t="shared" si="10"/>
        <v>69.15 84.51</v>
      </c>
      <c r="AM14" s="95">
        <v>130</v>
      </c>
      <c r="AN14" s="95">
        <f t="shared" si="11"/>
        <v>440</v>
      </c>
      <c r="AO14" s="98">
        <v>2398.4</v>
      </c>
      <c r="AP14" s="93">
        <v>257.8</v>
      </c>
      <c r="AQ14" s="93">
        <v>84.5</v>
      </c>
      <c r="AR14" s="93">
        <v>42</v>
      </c>
      <c r="AS14" s="96">
        <f t="shared" si="12"/>
        <v>1.3929250288930342</v>
      </c>
      <c r="AT14" s="98">
        <f t="shared" si="13"/>
        <v>3340.7913892970532</v>
      </c>
      <c r="AU14" s="98">
        <f t="shared" si="14"/>
        <v>194.148268</v>
      </c>
      <c r="AV14" s="98">
        <f t="shared" si="15"/>
        <v>63.820300000000003</v>
      </c>
      <c r="AW14" s="302"/>
      <c r="AX14" s="302"/>
      <c r="AY14" s="302"/>
      <c r="AZ14" s="302"/>
      <c r="BA14" s="302"/>
      <c r="BB14" s="302"/>
      <c r="BC14" s="302"/>
      <c r="BD14" s="302"/>
      <c r="BE14" s="302"/>
      <c r="BF14" s="302"/>
      <c r="BG14" s="302"/>
      <c r="BH14" s="302"/>
      <c r="BI14" s="302"/>
      <c r="BJ14" s="302"/>
      <c r="BK14" s="327"/>
      <c r="BL14" s="302"/>
      <c r="BM14" s="302"/>
      <c r="BN14" s="302"/>
      <c r="BO14" s="302"/>
      <c r="BP14" s="302"/>
      <c r="BQ14" s="302"/>
      <c r="BR14" s="302"/>
      <c r="BS14" s="302"/>
      <c r="BT14" s="302"/>
      <c r="BU14" s="302"/>
    </row>
    <row r="15" spans="1:75" s="99" customFormat="1" ht="60" customHeight="1" x14ac:dyDescent="0.3">
      <c r="A15" s="93">
        <v>12</v>
      </c>
      <c r="B15" s="94">
        <v>109753</v>
      </c>
      <c r="C15" s="95" t="s">
        <v>12</v>
      </c>
      <c r="D15" s="95" t="s">
        <v>83</v>
      </c>
      <c r="E15" s="95">
        <v>40000</v>
      </c>
      <c r="F15" s="93">
        <v>0.56000000000000005</v>
      </c>
      <c r="G15" s="96">
        <v>0.38100000000000001</v>
      </c>
      <c r="H15" s="96">
        <v>0.28399999999999997</v>
      </c>
      <c r="I15" s="96">
        <v>0.23599999999999999</v>
      </c>
      <c r="J15" s="96">
        <v>0.16600000000000001</v>
      </c>
      <c r="K15" s="96">
        <v>8.2000000000000003E-2</v>
      </c>
      <c r="L15" s="96">
        <v>5.9000000000000004E-2</v>
      </c>
      <c r="M15" s="96">
        <v>3.6999999999999998E-2</v>
      </c>
      <c r="N15" s="96" t="str">
        <f t="shared" si="0"/>
        <v>0.381,0.284,0.236,0.166,0.082,0.059,0.037</v>
      </c>
      <c r="O15" s="96" t="s">
        <v>59</v>
      </c>
      <c r="P15" s="96"/>
      <c r="Q15" s="94">
        <f t="shared" si="2"/>
        <v>109753</v>
      </c>
      <c r="R15" s="95">
        <f t="shared" si="21"/>
        <v>232</v>
      </c>
      <c r="S15" s="96">
        <f t="shared" si="3"/>
        <v>0.14500000000000002</v>
      </c>
      <c r="T15" s="95">
        <f t="shared" si="16"/>
        <v>12</v>
      </c>
      <c r="U15" s="95">
        <f t="shared" si="17"/>
        <v>232</v>
      </c>
      <c r="V15" s="95">
        <f t="shared" si="18"/>
        <v>1753</v>
      </c>
      <c r="W15" s="97">
        <f t="shared" si="19"/>
        <v>0.1305</v>
      </c>
      <c r="X15" s="97">
        <f t="shared" si="4"/>
        <v>30.276</v>
      </c>
      <c r="Y15" s="96">
        <f t="shared" si="20"/>
        <v>231.041</v>
      </c>
      <c r="Z15" s="97" t="e">
        <f t="shared" si="1"/>
        <v>#REF!</v>
      </c>
      <c r="AA15" s="96"/>
      <c r="AB15" s="93">
        <v>0.35</v>
      </c>
      <c r="AC15" s="93">
        <v>0.35</v>
      </c>
      <c r="AD15" s="93">
        <v>0.35</v>
      </c>
      <c r="AE15" s="93" t="s">
        <v>60</v>
      </c>
      <c r="AF15" s="93">
        <f t="shared" si="5"/>
        <v>213.98999999999998</v>
      </c>
      <c r="AG15" s="93">
        <f t="shared" si="6"/>
        <v>261.52</v>
      </c>
      <c r="AH15" s="95" t="str">
        <f t="shared" si="7"/>
        <v>213.99 261.52</v>
      </c>
      <c r="AI15" s="93">
        <v>10</v>
      </c>
      <c r="AJ15" s="98">
        <f t="shared" si="8"/>
        <v>69.150000000000006</v>
      </c>
      <c r="AK15" s="98">
        <f t="shared" si="9"/>
        <v>84.51</v>
      </c>
      <c r="AL15" s="95" t="str">
        <f t="shared" si="10"/>
        <v>69.15 84.51</v>
      </c>
      <c r="AM15" s="95">
        <v>130</v>
      </c>
      <c r="AN15" s="95">
        <f t="shared" si="11"/>
        <v>440</v>
      </c>
      <c r="AO15" s="98">
        <v>2379</v>
      </c>
      <c r="AP15" s="98">
        <v>260.39999999999998</v>
      </c>
      <c r="AQ15" s="98">
        <v>84.5</v>
      </c>
      <c r="AR15" s="93">
        <v>34</v>
      </c>
      <c r="AS15" s="96">
        <f t="shared" si="12"/>
        <v>0.95707585954009289</v>
      </c>
      <c r="AT15" s="98">
        <f t="shared" si="13"/>
        <v>2276.8834698458809</v>
      </c>
      <c r="AU15" s="98">
        <f t="shared" si="14"/>
        <v>196.23591199999998</v>
      </c>
      <c r="AV15" s="98">
        <f t="shared" si="15"/>
        <v>63.820300000000003</v>
      </c>
      <c r="AW15" s="302"/>
      <c r="AX15" s="302"/>
      <c r="AY15" s="302"/>
      <c r="AZ15" s="302"/>
      <c r="BA15" s="302"/>
      <c r="BB15" s="302"/>
      <c r="BC15" s="302"/>
      <c r="BD15" s="302"/>
      <c r="BE15" s="302"/>
      <c r="BF15" s="302"/>
      <c r="BG15" s="302"/>
      <c r="BH15" s="302"/>
      <c r="BI15" s="302"/>
      <c r="BJ15" s="302"/>
      <c r="BK15" s="327"/>
      <c r="BL15" s="302"/>
      <c r="BM15" s="302"/>
      <c r="BN15" s="302"/>
      <c r="BO15" s="302"/>
      <c r="BP15" s="302"/>
      <c r="BQ15" s="302"/>
      <c r="BR15" s="302"/>
      <c r="BS15" s="302"/>
      <c r="BT15" s="302"/>
      <c r="BU15" s="302"/>
    </row>
    <row r="16" spans="1:75" s="99" customFormat="1" ht="60" customHeight="1" x14ac:dyDescent="0.3">
      <c r="A16" s="93">
        <v>13</v>
      </c>
      <c r="B16" s="94">
        <v>109983</v>
      </c>
      <c r="C16" s="95" t="s">
        <v>12</v>
      </c>
      <c r="D16" s="95" t="s">
        <v>81</v>
      </c>
      <c r="E16" s="95">
        <v>40000</v>
      </c>
      <c r="F16" s="93">
        <v>0.56000000000000005</v>
      </c>
      <c r="G16" s="96">
        <v>0.374</v>
      </c>
      <c r="H16" s="96">
        <v>0.29199999999999998</v>
      </c>
      <c r="I16" s="96">
        <v>0.23899999999999999</v>
      </c>
      <c r="J16" s="96">
        <v>0.16600000000000001</v>
      </c>
      <c r="K16" s="96">
        <v>0.08</v>
      </c>
      <c r="L16" s="96">
        <v>5.6000000000000001E-2</v>
      </c>
      <c r="M16" s="96">
        <v>3.6000000000000004E-2</v>
      </c>
      <c r="N16" s="96" t="str">
        <f t="shared" si="0"/>
        <v>0.374,0.292,0.239,0.166,0.08,0.056,0.036</v>
      </c>
      <c r="O16" s="96" t="s">
        <v>59</v>
      </c>
      <c r="P16" s="96"/>
      <c r="Q16" s="94">
        <f t="shared" si="2"/>
        <v>109983</v>
      </c>
      <c r="R16" s="95">
        <f t="shared" si="21"/>
        <v>230</v>
      </c>
      <c r="S16" s="96">
        <f t="shared" si="3"/>
        <v>0.13500000000000001</v>
      </c>
      <c r="T16" s="95">
        <f t="shared" si="16"/>
        <v>13</v>
      </c>
      <c r="U16" s="95">
        <f t="shared" si="17"/>
        <v>230</v>
      </c>
      <c r="V16" s="95">
        <f t="shared" si="18"/>
        <v>1983</v>
      </c>
      <c r="W16" s="97">
        <f t="shared" si="19"/>
        <v>0.14000000000000001</v>
      </c>
      <c r="X16" s="97">
        <f t="shared" si="4"/>
        <v>32.200000000000003</v>
      </c>
      <c r="Y16" s="96">
        <f t="shared" si="20"/>
        <v>263.24099999999999</v>
      </c>
      <c r="Z16" s="97" t="e">
        <f t="shared" si="1"/>
        <v>#REF!</v>
      </c>
      <c r="AA16" s="96"/>
      <c r="AB16" s="93">
        <v>0.35</v>
      </c>
      <c r="AC16" s="93">
        <v>0.35</v>
      </c>
      <c r="AD16" s="93">
        <v>0.35</v>
      </c>
      <c r="AE16" s="93" t="s">
        <v>60</v>
      </c>
      <c r="AF16" s="93">
        <f t="shared" si="5"/>
        <v>213.98999999999998</v>
      </c>
      <c r="AG16" s="93">
        <f t="shared" si="6"/>
        <v>261.52</v>
      </c>
      <c r="AH16" s="95" t="str">
        <f t="shared" si="7"/>
        <v>213.99 261.52</v>
      </c>
      <c r="AI16" s="93">
        <v>10</v>
      </c>
      <c r="AJ16" s="98">
        <f t="shared" si="8"/>
        <v>69.150000000000006</v>
      </c>
      <c r="AK16" s="98">
        <f t="shared" si="9"/>
        <v>84.51</v>
      </c>
      <c r="AL16" s="95" t="str">
        <f t="shared" si="10"/>
        <v>69.15 84.51</v>
      </c>
      <c r="AM16" s="95">
        <v>130</v>
      </c>
      <c r="AN16" s="95">
        <f t="shared" si="11"/>
        <v>440</v>
      </c>
      <c r="AO16" s="98">
        <v>2393.5</v>
      </c>
      <c r="AP16" s="98">
        <v>260.3</v>
      </c>
      <c r="AQ16" s="98">
        <v>84.5</v>
      </c>
      <c r="AR16" s="93">
        <v>42</v>
      </c>
      <c r="AS16" s="96">
        <f t="shared" si="12"/>
        <v>1.3929250288930342</v>
      </c>
      <c r="AT16" s="98">
        <f t="shared" si="13"/>
        <v>3333.9660566554771</v>
      </c>
      <c r="AU16" s="98">
        <f t="shared" si="14"/>
        <v>196.15569300000001</v>
      </c>
      <c r="AV16" s="98">
        <f t="shared" si="15"/>
        <v>63.820300000000003</v>
      </c>
      <c r="AW16" s="302"/>
      <c r="AX16" s="302"/>
      <c r="AY16" s="302"/>
      <c r="AZ16" s="302"/>
      <c r="BA16" s="302"/>
      <c r="BB16" s="302"/>
      <c r="BC16" s="302"/>
      <c r="BD16" s="302"/>
      <c r="BE16" s="302"/>
      <c r="BF16" s="302"/>
      <c r="BG16" s="302"/>
      <c r="BH16" s="302"/>
      <c r="BI16" s="302"/>
      <c r="BJ16" s="302"/>
      <c r="BK16" s="327"/>
      <c r="BL16" s="302"/>
      <c r="BM16" s="302"/>
      <c r="BN16" s="302"/>
      <c r="BO16" s="302"/>
      <c r="BP16" s="302"/>
      <c r="BQ16" s="302"/>
      <c r="BR16" s="302"/>
      <c r="BS16" s="302"/>
      <c r="BT16" s="302"/>
      <c r="BU16" s="302"/>
    </row>
    <row r="17" spans="1:73" s="99" customFormat="1" ht="60" customHeight="1" x14ac:dyDescent="0.3">
      <c r="A17" s="93">
        <v>14</v>
      </c>
      <c r="B17" s="100">
        <v>110008</v>
      </c>
      <c r="C17" s="101" t="s">
        <v>12</v>
      </c>
      <c r="D17" s="101" t="s">
        <v>83</v>
      </c>
      <c r="E17" s="95">
        <v>40000</v>
      </c>
      <c r="F17" s="93">
        <v>0.56000000000000005</v>
      </c>
      <c r="G17" s="96">
        <v>0.47399999999999998</v>
      </c>
      <c r="H17" s="96">
        <v>0.38300000000000001</v>
      </c>
      <c r="I17" s="96">
        <v>0.32200000000000001</v>
      </c>
      <c r="J17" s="96">
        <v>0.23100000000000001</v>
      </c>
      <c r="K17" s="96">
        <v>0.122</v>
      </c>
      <c r="L17" s="96">
        <v>8.6999999999999994E-2</v>
      </c>
      <c r="M17" s="96">
        <v>5.3999999999999999E-2</v>
      </c>
      <c r="N17" s="96" t="str">
        <f t="shared" si="0"/>
        <v>0.474,0.383,0.322,0.231,0.122,0.087,0.054</v>
      </c>
      <c r="O17" s="96" t="s">
        <v>59</v>
      </c>
      <c r="P17" s="96"/>
      <c r="Q17" s="94">
        <f t="shared" si="2"/>
        <v>110008</v>
      </c>
      <c r="R17" s="95">
        <f t="shared" si="21"/>
        <v>25</v>
      </c>
      <c r="S17" s="96">
        <f t="shared" si="3"/>
        <v>0.15199999999999997</v>
      </c>
      <c r="T17" s="95">
        <f t="shared" si="16"/>
        <v>14</v>
      </c>
      <c r="U17" s="95">
        <f t="shared" si="17"/>
        <v>25</v>
      </c>
      <c r="V17" s="95">
        <f t="shared" si="18"/>
        <v>2008</v>
      </c>
      <c r="W17" s="97">
        <f t="shared" si="19"/>
        <v>0.14349999999999999</v>
      </c>
      <c r="X17" s="97">
        <f t="shared" si="4"/>
        <v>3.5874999999999999</v>
      </c>
      <c r="Y17" s="96">
        <f t="shared" si="20"/>
        <v>266.82849999999996</v>
      </c>
      <c r="Z17" s="97" t="e">
        <f t="shared" si="1"/>
        <v>#REF!</v>
      </c>
      <c r="AA17" s="96"/>
      <c r="AB17" s="102">
        <v>0.35</v>
      </c>
      <c r="AC17" s="102">
        <v>0.35</v>
      </c>
      <c r="AD17" s="102">
        <v>0.35</v>
      </c>
      <c r="AE17" s="93" t="s">
        <v>60</v>
      </c>
      <c r="AF17" s="93">
        <f t="shared" si="5"/>
        <v>213.98999999999998</v>
      </c>
      <c r="AG17" s="93">
        <f t="shared" si="6"/>
        <v>261.52</v>
      </c>
      <c r="AH17" s="95" t="str">
        <f t="shared" si="7"/>
        <v>213.99 261.52</v>
      </c>
      <c r="AI17" s="93">
        <v>10</v>
      </c>
      <c r="AJ17" s="98">
        <f t="shared" si="8"/>
        <v>69.150000000000006</v>
      </c>
      <c r="AK17" s="98">
        <f t="shared" si="9"/>
        <v>84.51</v>
      </c>
      <c r="AL17" s="95" t="str">
        <f t="shared" si="10"/>
        <v>69.15 84.51</v>
      </c>
      <c r="AM17" s="95">
        <v>130</v>
      </c>
      <c r="AN17" s="95">
        <f t="shared" si="11"/>
        <v>440</v>
      </c>
      <c r="AO17" s="102">
        <v>2341.9</v>
      </c>
      <c r="AP17" s="102">
        <v>260.10000000000002</v>
      </c>
      <c r="AQ17" s="102">
        <v>84.5</v>
      </c>
      <c r="AR17" s="93">
        <v>34</v>
      </c>
      <c r="AS17" s="103">
        <f t="shared" si="12"/>
        <v>0.95707585954009289</v>
      </c>
      <c r="AT17" s="98">
        <f t="shared" si="13"/>
        <v>2241.3759554569438</v>
      </c>
      <c r="AU17" s="98">
        <f t="shared" si="14"/>
        <v>195.99523700000003</v>
      </c>
      <c r="AV17" s="98">
        <f t="shared" si="15"/>
        <v>63.820300000000003</v>
      </c>
      <c r="AW17" s="302"/>
      <c r="AX17" s="302"/>
      <c r="AY17" s="302"/>
      <c r="AZ17" s="302"/>
      <c r="BA17" s="302"/>
      <c r="BB17" s="302"/>
      <c r="BC17" s="302"/>
      <c r="BD17" s="302"/>
      <c r="BE17" s="302"/>
      <c r="BF17" s="302"/>
      <c r="BG17" s="302"/>
      <c r="BH17" s="302"/>
      <c r="BI17" s="302"/>
      <c r="BJ17" s="302"/>
      <c r="BK17" s="327"/>
      <c r="BL17" s="302"/>
      <c r="BM17" s="302"/>
      <c r="BN17" s="302"/>
      <c r="BO17" s="302"/>
      <c r="BP17" s="302"/>
      <c r="BQ17" s="302"/>
      <c r="BR17" s="302"/>
      <c r="BS17" s="302"/>
      <c r="BT17" s="302"/>
      <c r="BU17" s="302"/>
    </row>
    <row r="18" spans="1:73" s="99" customFormat="1" ht="60" customHeight="1" x14ac:dyDescent="0.3">
      <c r="A18" s="93">
        <v>15</v>
      </c>
      <c r="B18" s="100">
        <v>110259</v>
      </c>
      <c r="C18" s="101" t="s">
        <v>12</v>
      </c>
      <c r="D18" s="101" t="s">
        <v>83</v>
      </c>
      <c r="E18" s="95">
        <v>40000</v>
      </c>
      <c r="F18" s="93">
        <v>0.56000000000000005</v>
      </c>
      <c r="G18" s="103">
        <v>0.32800000000000001</v>
      </c>
      <c r="H18" s="103">
        <v>0.25700000000000001</v>
      </c>
      <c r="I18" s="103">
        <v>0.217</v>
      </c>
      <c r="J18" s="103">
        <v>0.157</v>
      </c>
      <c r="K18" s="103">
        <v>8.5000000000000006E-2</v>
      </c>
      <c r="L18" s="103">
        <v>0.06</v>
      </c>
      <c r="M18" s="103">
        <v>3.6999999999999998E-2</v>
      </c>
      <c r="N18" s="96" t="str">
        <f t="shared" si="0"/>
        <v>0.328,0.257,0.217,0.157,0.085,0.06,0.037</v>
      </c>
      <c r="O18" s="96" t="s">
        <v>59</v>
      </c>
      <c r="P18" s="96"/>
      <c r="Q18" s="94">
        <f t="shared" si="2"/>
        <v>110259</v>
      </c>
      <c r="R18" s="95">
        <f t="shared" si="21"/>
        <v>251</v>
      </c>
      <c r="S18" s="96">
        <f t="shared" si="3"/>
        <v>0.11100000000000002</v>
      </c>
      <c r="T18" s="95">
        <f t="shared" si="16"/>
        <v>15</v>
      </c>
      <c r="U18" s="95">
        <f t="shared" si="17"/>
        <v>251</v>
      </c>
      <c r="V18" s="95">
        <f t="shared" si="18"/>
        <v>2259</v>
      </c>
      <c r="W18" s="97">
        <f t="shared" si="19"/>
        <v>0.13150000000000001</v>
      </c>
      <c r="X18" s="97">
        <f t="shared" si="4"/>
        <v>33.006500000000003</v>
      </c>
      <c r="Y18" s="96">
        <f t="shared" si="20"/>
        <v>299.83499999999998</v>
      </c>
      <c r="Z18" s="97" t="e">
        <f t="shared" si="1"/>
        <v>#REF!</v>
      </c>
      <c r="AA18" s="96"/>
      <c r="AB18" s="102">
        <v>0.35</v>
      </c>
      <c r="AC18" s="102">
        <v>0.35</v>
      </c>
      <c r="AD18" s="102">
        <v>0.35</v>
      </c>
      <c r="AE18" s="93" t="s">
        <v>60</v>
      </c>
      <c r="AF18" s="93">
        <f t="shared" si="5"/>
        <v>213.98999999999998</v>
      </c>
      <c r="AG18" s="93">
        <f t="shared" si="6"/>
        <v>261.52</v>
      </c>
      <c r="AH18" s="95" t="str">
        <f t="shared" si="7"/>
        <v>213.99 261.52</v>
      </c>
      <c r="AI18" s="93">
        <v>10</v>
      </c>
      <c r="AJ18" s="98">
        <f t="shared" si="8"/>
        <v>69.150000000000006</v>
      </c>
      <c r="AK18" s="98">
        <f t="shared" si="9"/>
        <v>84.51</v>
      </c>
      <c r="AL18" s="95" t="str">
        <f t="shared" si="10"/>
        <v>69.15 84.51</v>
      </c>
      <c r="AM18" s="95">
        <v>130</v>
      </c>
      <c r="AN18" s="95">
        <f t="shared" si="11"/>
        <v>440</v>
      </c>
      <c r="AO18" s="104">
        <v>2361.3000000000002</v>
      </c>
      <c r="AP18" s="102">
        <v>259.89999999999998</v>
      </c>
      <c r="AQ18" s="102">
        <v>84.5</v>
      </c>
      <c r="AR18" s="93">
        <v>34</v>
      </c>
      <c r="AS18" s="103">
        <f t="shared" si="12"/>
        <v>0.95707585954009289</v>
      </c>
      <c r="AT18" s="98">
        <f t="shared" si="13"/>
        <v>2259.9432271320215</v>
      </c>
      <c r="AU18" s="98">
        <f t="shared" si="14"/>
        <v>195.834757</v>
      </c>
      <c r="AV18" s="98">
        <f t="shared" si="15"/>
        <v>63.820300000000003</v>
      </c>
      <c r="AW18" s="302"/>
      <c r="AX18" s="302"/>
      <c r="AY18" s="302"/>
      <c r="AZ18" s="302"/>
      <c r="BA18" s="302"/>
      <c r="BB18" s="302"/>
      <c r="BC18" s="302"/>
      <c r="BD18" s="302"/>
      <c r="BE18" s="302"/>
      <c r="BF18" s="302"/>
      <c r="BG18" s="302"/>
      <c r="BH18" s="302"/>
      <c r="BI18" s="302"/>
      <c r="BJ18" s="302"/>
      <c r="BK18" s="327"/>
      <c r="BL18" s="302"/>
      <c r="BM18" s="302"/>
      <c r="BN18" s="302"/>
      <c r="BO18" s="302"/>
      <c r="BP18" s="302"/>
      <c r="BQ18" s="302"/>
      <c r="BR18" s="302"/>
      <c r="BS18" s="302"/>
      <c r="BT18" s="302"/>
      <c r="BU18" s="302"/>
    </row>
    <row r="19" spans="1:73" s="99" customFormat="1" ht="60" customHeight="1" x14ac:dyDescent="0.3">
      <c r="A19" s="93">
        <v>16</v>
      </c>
      <c r="B19" s="100">
        <v>110515</v>
      </c>
      <c r="C19" s="101" t="s">
        <v>12</v>
      </c>
      <c r="D19" s="101" t="s">
        <v>83</v>
      </c>
      <c r="E19" s="95">
        <v>40000</v>
      </c>
      <c r="F19" s="93">
        <v>0.56000000000000005</v>
      </c>
      <c r="G19" s="103">
        <v>0.48299999999999998</v>
      </c>
      <c r="H19" s="103">
        <v>0.38600000000000001</v>
      </c>
      <c r="I19" s="103">
        <v>0.32700000000000001</v>
      </c>
      <c r="J19" s="103">
        <v>0.23899999999999999</v>
      </c>
      <c r="K19" s="103">
        <v>0.124</v>
      </c>
      <c r="L19" s="103">
        <v>8.5000000000000006E-2</v>
      </c>
      <c r="M19" s="103">
        <v>4.7E-2</v>
      </c>
      <c r="N19" s="96" t="str">
        <f t="shared" si="0"/>
        <v>0.483,0.386,0.327,0.239,0.124,0.085,0.047</v>
      </c>
      <c r="O19" s="96" t="s">
        <v>59</v>
      </c>
      <c r="P19" s="96"/>
      <c r="Q19" s="94">
        <f t="shared" si="2"/>
        <v>110515</v>
      </c>
      <c r="R19" s="95">
        <f t="shared" si="21"/>
        <v>256</v>
      </c>
      <c r="S19" s="96">
        <f t="shared" si="3"/>
        <v>0.15599999999999997</v>
      </c>
      <c r="T19" s="95">
        <f t="shared" si="16"/>
        <v>16</v>
      </c>
      <c r="U19" s="95">
        <f t="shared" si="17"/>
        <v>256</v>
      </c>
      <c r="V19" s="95">
        <f t="shared" si="18"/>
        <v>2515</v>
      </c>
      <c r="W19" s="97">
        <f t="shared" si="19"/>
        <v>0.13350000000000001</v>
      </c>
      <c r="X19" s="97">
        <f t="shared" si="4"/>
        <v>34.176000000000002</v>
      </c>
      <c r="Y19" s="96">
        <f t="shared" si="20"/>
        <v>334.01099999999997</v>
      </c>
      <c r="Z19" s="97" t="e">
        <f t="shared" si="1"/>
        <v>#REF!</v>
      </c>
      <c r="AA19" s="96"/>
      <c r="AB19" s="102">
        <v>0.35</v>
      </c>
      <c r="AC19" s="102">
        <v>0.35</v>
      </c>
      <c r="AD19" s="102">
        <v>0.35</v>
      </c>
      <c r="AE19" s="93" t="s">
        <v>60</v>
      </c>
      <c r="AF19" s="93">
        <f t="shared" si="5"/>
        <v>213.98999999999998</v>
      </c>
      <c r="AG19" s="93">
        <f t="shared" si="6"/>
        <v>261.52</v>
      </c>
      <c r="AH19" s="95" t="str">
        <f t="shared" si="7"/>
        <v>213.99 261.52</v>
      </c>
      <c r="AI19" s="93">
        <v>10</v>
      </c>
      <c r="AJ19" s="98">
        <f t="shared" si="8"/>
        <v>69.150000000000006</v>
      </c>
      <c r="AK19" s="98">
        <f t="shared" si="9"/>
        <v>84.51</v>
      </c>
      <c r="AL19" s="95" t="str">
        <f t="shared" si="10"/>
        <v>69.15 84.51</v>
      </c>
      <c r="AM19" s="95">
        <v>130</v>
      </c>
      <c r="AN19" s="95">
        <f t="shared" si="11"/>
        <v>440</v>
      </c>
      <c r="AO19" s="104">
        <v>2398.4</v>
      </c>
      <c r="AP19" s="102">
        <v>257.7</v>
      </c>
      <c r="AQ19" s="102">
        <v>84.5</v>
      </c>
      <c r="AR19" s="93">
        <v>34</v>
      </c>
      <c r="AS19" s="103">
        <f t="shared" si="12"/>
        <v>0.95707585954009289</v>
      </c>
      <c r="AT19" s="98">
        <f t="shared" si="13"/>
        <v>2295.4507415209587</v>
      </c>
      <c r="AU19" s="98">
        <f t="shared" si="14"/>
        <v>194.067893</v>
      </c>
      <c r="AV19" s="98">
        <f t="shared" si="15"/>
        <v>63.820300000000003</v>
      </c>
      <c r="AW19" s="302"/>
      <c r="AX19" s="302"/>
      <c r="AY19" s="302"/>
      <c r="AZ19" s="302"/>
      <c r="BA19" s="302"/>
      <c r="BB19" s="302"/>
      <c r="BC19" s="302"/>
      <c r="BD19" s="302"/>
      <c r="BE19" s="302"/>
      <c r="BF19" s="302"/>
      <c r="BG19" s="302"/>
      <c r="BH19" s="302"/>
      <c r="BI19" s="302"/>
      <c r="BJ19" s="302"/>
      <c r="BK19" s="327"/>
      <c r="BL19" s="302"/>
      <c r="BM19" s="302"/>
      <c r="BN19" s="302"/>
      <c r="BO19" s="302"/>
      <c r="BP19" s="302"/>
      <c r="BQ19" s="302"/>
      <c r="BR19" s="302"/>
      <c r="BS19" s="302"/>
      <c r="BT19" s="302"/>
      <c r="BU19" s="302"/>
    </row>
    <row r="20" spans="1:73" s="99" customFormat="1" ht="60" customHeight="1" x14ac:dyDescent="0.3">
      <c r="A20" s="93">
        <v>17</v>
      </c>
      <c r="B20" s="100">
        <v>110529</v>
      </c>
      <c r="C20" s="101" t="s">
        <v>12</v>
      </c>
      <c r="D20" s="101" t="s">
        <v>81</v>
      </c>
      <c r="E20" s="95">
        <v>40000</v>
      </c>
      <c r="F20" s="93">
        <v>0.56000000000000005</v>
      </c>
      <c r="G20" s="103">
        <v>0.51700000000000002</v>
      </c>
      <c r="H20" s="103">
        <v>0.42099999999999999</v>
      </c>
      <c r="I20" s="103">
        <v>0.35599999999999998</v>
      </c>
      <c r="J20" s="103">
        <v>0.26200000000000001</v>
      </c>
      <c r="K20" s="103">
        <v>0.14000000000000001</v>
      </c>
      <c r="L20" s="103">
        <v>9.9000000000000005E-2</v>
      </c>
      <c r="M20" s="103">
        <v>5.6000000000000001E-2</v>
      </c>
      <c r="N20" s="96" t="str">
        <f t="shared" si="0"/>
        <v>0.517,0.421,0.356,0.262,0.14,0.099,0.056</v>
      </c>
      <c r="O20" s="96" t="s">
        <v>59</v>
      </c>
      <c r="P20" s="96"/>
      <c r="Q20" s="94">
        <f t="shared" si="2"/>
        <v>110529</v>
      </c>
      <c r="R20" s="95">
        <f t="shared" si="21"/>
        <v>14</v>
      </c>
      <c r="S20" s="96">
        <f t="shared" si="3"/>
        <v>0.16100000000000003</v>
      </c>
      <c r="T20" s="95">
        <f t="shared" si="16"/>
        <v>17</v>
      </c>
      <c r="U20" s="95">
        <f t="shared" si="17"/>
        <v>14</v>
      </c>
      <c r="V20" s="95">
        <f t="shared" si="18"/>
        <v>2529</v>
      </c>
      <c r="W20" s="97">
        <f t="shared" si="19"/>
        <v>0.1585</v>
      </c>
      <c r="X20" s="97">
        <f t="shared" si="4"/>
        <v>2.2189999999999999</v>
      </c>
      <c r="Y20" s="96">
        <f t="shared" si="20"/>
        <v>336.22999999999996</v>
      </c>
      <c r="Z20" s="97" t="e">
        <f t="shared" si="1"/>
        <v>#REF!</v>
      </c>
      <c r="AA20" s="96"/>
      <c r="AB20" s="102">
        <v>0.35</v>
      </c>
      <c r="AC20" s="102">
        <v>0.35</v>
      </c>
      <c r="AD20" s="102">
        <v>0.35</v>
      </c>
      <c r="AE20" s="93" t="s">
        <v>60</v>
      </c>
      <c r="AF20" s="93">
        <f t="shared" si="5"/>
        <v>213.98999999999998</v>
      </c>
      <c r="AG20" s="93">
        <f t="shared" si="6"/>
        <v>261.52</v>
      </c>
      <c r="AH20" s="95" t="str">
        <f t="shared" si="7"/>
        <v>213.99 261.52</v>
      </c>
      <c r="AI20" s="93">
        <v>10</v>
      </c>
      <c r="AJ20" s="98">
        <f t="shared" si="8"/>
        <v>69.150000000000006</v>
      </c>
      <c r="AK20" s="98">
        <f t="shared" si="9"/>
        <v>84.51</v>
      </c>
      <c r="AL20" s="95" t="str">
        <f t="shared" si="10"/>
        <v>69.15 84.51</v>
      </c>
      <c r="AM20" s="95">
        <v>130</v>
      </c>
      <c r="AN20" s="95">
        <f t="shared" si="11"/>
        <v>440</v>
      </c>
      <c r="AO20" s="104">
        <v>2025.8</v>
      </c>
      <c r="AP20" s="102">
        <v>216.6</v>
      </c>
      <c r="AQ20" s="102">
        <v>84.5</v>
      </c>
      <c r="AR20" s="93">
        <v>42</v>
      </c>
      <c r="AS20" s="103">
        <f t="shared" si="12"/>
        <v>1.3929250288930342</v>
      </c>
      <c r="AT20" s="98">
        <f t="shared" si="13"/>
        <v>2821.7875235315087</v>
      </c>
      <c r="AU20" s="98">
        <f t="shared" si="14"/>
        <v>160.52577199999999</v>
      </c>
      <c r="AV20" s="98">
        <f t="shared" si="15"/>
        <v>63.820300000000003</v>
      </c>
      <c r="AW20" s="302"/>
      <c r="AX20" s="302"/>
      <c r="AY20" s="302"/>
      <c r="AZ20" s="302"/>
      <c r="BA20" s="302"/>
      <c r="BB20" s="302"/>
      <c r="BC20" s="302"/>
      <c r="BD20" s="302"/>
      <c r="BE20" s="302"/>
      <c r="BF20" s="302"/>
      <c r="BG20" s="302"/>
      <c r="BH20" s="302"/>
      <c r="BI20" s="302"/>
      <c r="BJ20" s="302"/>
      <c r="BK20" s="327"/>
      <c r="BL20" s="302"/>
      <c r="BM20" s="302"/>
      <c r="BN20" s="302"/>
      <c r="BO20" s="302"/>
      <c r="BP20" s="302"/>
      <c r="BQ20" s="302"/>
      <c r="BR20" s="302"/>
      <c r="BS20" s="302"/>
      <c r="BT20" s="302"/>
      <c r="BU20" s="302"/>
    </row>
    <row r="21" spans="1:73" s="99" customFormat="1" ht="60" customHeight="1" x14ac:dyDescent="0.3">
      <c r="A21" s="93">
        <v>18</v>
      </c>
      <c r="B21" s="100">
        <v>110752</v>
      </c>
      <c r="C21" s="101" t="s">
        <v>12</v>
      </c>
      <c r="D21" s="101" t="s">
        <v>83</v>
      </c>
      <c r="E21" s="95">
        <v>40000</v>
      </c>
      <c r="F21" s="93">
        <v>0.56000000000000005</v>
      </c>
      <c r="G21" s="96">
        <v>0.61299999999999999</v>
      </c>
      <c r="H21" s="96">
        <v>0.497</v>
      </c>
      <c r="I21" s="96">
        <v>0.43099999999999999</v>
      </c>
      <c r="J21" s="96">
        <v>0.32800000000000001</v>
      </c>
      <c r="K21" s="96">
        <v>0.188</v>
      </c>
      <c r="L21" s="96">
        <v>0.14100000000000001</v>
      </c>
      <c r="M21" s="96">
        <v>7.1999999999999995E-2</v>
      </c>
      <c r="N21" s="96" t="str">
        <f t="shared" si="0"/>
        <v>0.613,0.497,0.431,0.328,0.188,0.141,0.072</v>
      </c>
      <c r="O21" s="96" t="s">
        <v>59</v>
      </c>
      <c r="P21" s="96"/>
      <c r="Q21" s="94">
        <f t="shared" si="2"/>
        <v>110752</v>
      </c>
      <c r="R21" s="95">
        <f t="shared" si="21"/>
        <v>223</v>
      </c>
      <c r="S21" s="96">
        <f t="shared" si="3"/>
        <v>0.182</v>
      </c>
      <c r="T21" s="95">
        <f t="shared" si="16"/>
        <v>18</v>
      </c>
      <c r="U21" s="95">
        <f t="shared" si="17"/>
        <v>223</v>
      </c>
      <c r="V21" s="95">
        <f t="shared" si="18"/>
        <v>2752</v>
      </c>
      <c r="W21" s="97">
        <f t="shared" si="19"/>
        <v>0.17150000000000001</v>
      </c>
      <c r="X21" s="97">
        <f t="shared" si="4"/>
        <v>38.244500000000002</v>
      </c>
      <c r="Y21" s="96">
        <f t="shared" si="20"/>
        <v>374.47449999999998</v>
      </c>
      <c r="Z21" s="97" t="e">
        <f t="shared" si="1"/>
        <v>#REF!</v>
      </c>
      <c r="AA21" s="96"/>
      <c r="AB21" s="102">
        <v>0.35</v>
      </c>
      <c r="AC21" s="102">
        <v>0.35</v>
      </c>
      <c r="AD21" s="102">
        <v>0.35</v>
      </c>
      <c r="AE21" s="93" t="s">
        <v>60</v>
      </c>
      <c r="AF21" s="93">
        <f t="shared" si="5"/>
        <v>213.98999999999998</v>
      </c>
      <c r="AG21" s="93">
        <f t="shared" si="6"/>
        <v>261.52</v>
      </c>
      <c r="AH21" s="95" t="str">
        <f t="shared" si="7"/>
        <v>213.99 261.52</v>
      </c>
      <c r="AI21" s="93">
        <v>10</v>
      </c>
      <c r="AJ21" s="98">
        <f t="shared" si="8"/>
        <v>69.150000000000006</v>
      </c>
      <c r="AK21" s="98">
        <f t="shared" si="9"/>
        <v>84.51</v>
      </c>
      <c r="AL21" s="95" t="str">
        <f t="shared" si="10"/>
        <v>69.15 84.51</v>
      </c>
      <c r="AM21" s="95">
        <v>130</v>
      </c>
      <c r="AN21" s="95">
        <f t="shared" si="11"/>
        <v>440</v>
      </c>
      <c r="AO21" s="104">
        <v>762.9</v>
      </c>
      <c r="AP21" s="102">
        <v>214.8</v>
      </c>
      <c r="AQ21" s="102">
        <v>84.4</v>
      </c>
      <c r="AR21" s="93">
        <v>34</v>
      </c>
      <c r="AS21" s="103">
        <f t="shared" si="12"/>
        <v>0.95707585954009289</v>
      </c>
      <c r="AT21" s="98">
        <f t="shared" si="13"/>
        <v>730.15317324313685</v>
      </c>
      <c r="AU21" s="98">
        <f t="shared" si="14"/>
        <v>159.03360800000002</v>
      </c>
      <c r="AV21" s="98">
        <f t="shared" si="15"/>
        <v>63.734760000000009</v>
      </c>
      <c r="AW21" s="302"/>
      <c r="AX21" s="302"/>
      <c r="AY21" s="302"/>
      <c r="AZ21" s="302"/>
      <c r="BA21" s="302"/>
      <c r="BB21" s="302"/>
      <c r="BC21" s="302"/>
      <c r="BD21" s="302"/>
      <c r="BE21" s="302"/>
      <c r="BF21" s="302"/>
      <c r="BG21" s="302"/>
      <c r="BH21" s="302"/>
      <c r="BI21" s="302"/>
      <c r="BJ21" s="302"/>
      <c r="BK21" s="327"/>
      <c r="BL21" s="302"/>
      <c r="BM21" s="302"/>
      <c r="BN21" s="302"/>
      <c r="BO21" s="302"/>
      <c r="BP21" s="302"/>
      <c r="BQ21" s="302"/>
      <c r="BR21" s="302"/>
      <c r="BS21" s="302"/>
      <c r="BT21" s="302"/>
      <c r="BU21" s="302"/>
    </row>
    <row r="22" spans="1:73" s="99" customFormat="1" ht="60" customHeight="1" x14ac:dyDescent="0.3">
      <c r="A22" s="93">
        <v>19</v>
      </c>
      <c r="B22" s="100">
        <v>111004</v>
      </c>
      <c r="C22" s="101" t="s">
        <v>12</v>
      </c>
      <c r="D22" s="101" t="s">
        <v>83</v>
      </c>
      <c r="E22" s="95">
        <v>40000</v>
      </c>
      <c r="F22" s="93">
        <v>0.56000000000000005</v>
      </c>
      <c r="G22" s="103">
        <v>0.63800000000000001</v>
      </c>
      <c r="H22" s="103">
        <v>0.504</v>
      </c>
      <c r="I22" s="103">
        <v>0.38900000000000001</v>
      </c>
      <c r="J22" s="103">
        <v>0.24299999999999999</v>
      </c>
      <c r="K22" s="103">
        <v>0.11899999999999999</v>
      </c>
      <c r="L22" s="103">
        <v>8.4000000000000005E-2</v>
      </c>
      <c r="M22" s="103">
        <v>4.8000000000000001E-2</v>
      </c>
      <c r="N22" s="96" t="str">
        <f t="shared" si="0"/>
        <v>0.638,0.504,0.389,0.243,0.119,0.084,0.048</v>
      </c>
      <c r="O22" s="96" t="s">
        <v>59</v>
      </c>
      <c r="P22" s="96"/>
      <c r="Q22" s="94">
        <f t="shared" si="2"/>
        <v>111004</v>
      </c>
      <c r="R22" s="95">
        <f t="shared" si="21"/>
        <v>252</v>
      </c>
      <c r="S22" s="96">
        <f t="shared" si="3"/>
        <v>0.249</v>
      </c>
      <c r="T22" s="95">
        <f t="shared" si="16"/>
        <v>19</v>
      </c>
      <c r="U22" s="95">
        <f t="shared" si="17"/>
        <v>252</v>
      </c>
      <c r="V22" s="95">
        <f t="shared" si="18"/>
        <v>3004</v>
      </c>
      <c r="W22" s="97">
        <f t="shared" si="19"/>
        <v>0.2155</v>
      </c>
      <c r="X22" s="97">
        <f t="shared" si="4"/>
        <v>54.305999999999997</v>
      </c>
      <c r="Y22" s="96">
        <f t="shared" si="20"/>
        <v>428.78049999999996</v>
      </c>
      <c r="Z22" s="97" t="e">
        <f t="shared" si="1"/>
        <v>#REF!</v>
      </c>
      <c r="AA22" s="96"/>
      <c r="AB22" s="102">
        <v>0.35</v>
      </c>
      <c r="AC22" s="102">
        <v>0.35</v>
      </c>
      <c r="AD22" s="102">
        <v>0.35</v>
      </c>
      <c r="AE22" s="93" t="s">
        <v>60</v>
      </c>
      <c r="AF22" s="93">
        <f t="shared" si="5"/>
        <v>213.98999999999998</v>
      </c>
      <c r="AG22" s="93">
        <f t="shared" si="6"/>
        <v>261.52</v>
      </c>
      <c r="AH22" s="95" t="str">
        <f t="shared" si="7"/>
        <v>213.99 261.52</v>
      </c>
      <c r="AI22" s="93">
        <v>10</v>
      </c>
      <c r="AJ22" s="98">
        <f t="shared" si="8"/>
        <v>69.150000000000006</v>
      </c>
      <c r="AK22" s="98">
        <f t="shared" si="9"/>
        <v>84.51</v>
      </c>
      <c r="AL22" s="95" t="str">
        <f t="shared" si="10"/>
        <v>69.15 84.51</v>
      </c>
      <c r="AM22" s="95">
        <v>130</v>
      </c>
      <c r="AN22" s="95">
        <f t="shared" si="11"/>
        <v>440</v>
      </c>
      <c r="AO22" s="104">
        <v>1977.4</v>
      </c>
      <c r="AP22" s="102">
        <v>214.2</v>
      </c>
      <c r="AQ22" s="102">
        <v>84.5</v>
      </c>
      <c r="AR22" s="93">
        <v>34</v>
      </c>
      <c r="AS22" s="103">
        <f t="shared" si="12"/>
        <v>0.95707585954009289</v>
      </c>
      <c r="AT22" s="98">
        <f t="shared" si="13"/>
        <v>1892.5218046545797</v>
      </c>
      <c r="AU22" s="98">
        <f t="shared" si="14"/>
        <v>158.535788</v>
      </c>
      <c r="AV22" s="98">
        <f t="shared" si="15"/>
        <v>63.820300000000003</v>
      </c>
      <c r="AW22" s="302"/>
      <c r="AX22" s="302"/>
      <c r="AY22" s="302"/>
      <c r="AZ22" s="302"/>
      <c r="BA22" s="302"/>
      <c r="BB22" s="302"/>
      <c r="BC22" s="302"/>
      <c r="BD22" s="302"/>
      <c r="BE22" s="302"/>
      <c r="BF22" s="302"/>
      <c r="BG22" s="302"/>
      <c r="BH22" s="302"/>
      <c r="BI22" s="302"/>
      <c r="BJ22" s="302"/>
      <c r="BK22" s="327"/>
      <c r="BL22" s="302"/>
      <c r="BM22" s="302"/>
      <c r="BN22" s="302"/>
      <c r="BO22" s="302"/>
      <c r="BP22" s="302"/>
      <c r="BQ22" s="302"/>
      <c r="BR22" s="302"/>
      <c r="BS22" s="302"/>
      <c r="BT22" s="302"/>
      <c r="BU22" s="302"/>
    </row>
    <row r="23" spans="1:73" s="99" customFormat="1" ht="60" customHeight="1" x14ac:dyDescent="0.3">
      <c r="A23" s="93">
        <v>20</v>
      </c>
      <c r="B23" s="100">
        <v>111013</v>
      </c>
      <c r="C23" s="101" t="s">
        <v>12</v>
      </c>
      <c r="D23" s="101" t="s">
        <v>81</v>
      </c>
      <c r="E23" s="95">
        <v>40000</v>
      </c>
      <c r="F23" s="93">
        <v>0.56000000000000005</v>
      </c>
      <c r="G23" s="96">
        <v>0.59099999999999997</v>
      </c>
      <c r="H23" s="96">
        <v>0.45600000000000002</v>
      </c>
      <c r="I23" s="96">
        <v>0.373</v>
      </c>
      <c r="J23" s="96">
        <v>0.25800000000000001</v>
      </c>
      <c r="K23" s="96">
        <v>0.128</v>
      </c>
      <c r="L23" s="96">
        <v>8.6000000000000007E-2</v>
      </c>
      <c r="M23" s="96">
        <v>4.9000000000000002E-2</v>
      </c>
      <c r="N23" s="96" t="str">
        <f t="shared" si="0"/>
        <v>0.591,0.456,0.373,0.258,0.128,0.086,0.049</v>
      </c>
      <c r="O23" s="96" t="s">
        <v>59</v>
      </c>
      <c r="P23" s="96"/>
      <c r="Q23" s="94">
        <f t="shared" si="2"/>
        <v>111013</v>
      </c>
      <c r="R23" s="95">
        <f t="shared" si="21"/>
        <v>9</v>
      </c>
      <c r="S23" s="96">
        <f t="shared" si="3"/>
        <v>0.21799999999999997</v>
      </c>
      <c r="T23" s="95">
        <f t="shared" si="16"/>
        <v>20</v>
      </c>
      <c r="U23" s="95">
        <f t="shared" si="17"/>
        <v>9</v>
      </c>
      <c r="V23" s="95">
        <f t="shared" si="18"/>
        <v>3013</v>
      </c>
      <c r="W23" s="97">
        <f t="shared" si="19"/>
        <v>0.23349999999999999</v>
      </c>
      <c r="X23" s="97">
        <f t="shared" si="4"/>
        <v>2.1014999999999997</v>
      </c>
      <c r="Y23" s="96">
        <f t="shared" si="20"/>
        <v>430.88199999999995</v>
      </c>
      <c r="Z23" s="97" t="e">
        <f t="shared" si="1"/>
        <v>#REF!</v>
      </c>
      <c r="AA23" s="96"/>
      <c r="AB23" s="102">
        <v>0.35</v>
      </c>
      <c r="AC23" s="102">
        <v>0.35</v>
      </c>
      <c r="AD23" s="102">
        <v>0.35</v>
      </c>
      <c r="AE23" s="93" t="s">
        <v>60</v>
      </c>
      <c r="AF23" s="93">
        <f t="shared" si="5"/>
        <v>213.98999999999998</v>
      </c>
      <c r="AG23" s="93">
        <f t="shared" si="6"/>
        <v>261.52</v>
      </c>
      <c r="AH23" s="95" t="str">
        <f t="shared" si="7"/>
        <v>213.99 261.52</v>
      </c>
      <c r="AI23" s="93">
        <v>10</v>
      </c>
      <c r="AJ23" s="98">
        <f t="shared" si="8"/>
        <v>69.150000000000006</v>
      </c>
      <c r="AK23" s="98">
        <f t="shared" si="9"/>
        <v>84.51</v>
      </c>
      <c r="AL23" s="95" t="str">
        <f t="shared" si="10"/>
        <v>69.15 84.51</v>
      </c>
      <c r="AM23" s="95">
        <v>130</v>
      </c>
      <c r="AN23" s="95">
        <f t="shared" si="11"/>
        <v>440</v>
      </c>
      <c r="AO23" s="102">
        <v>1851.6</v>
      </c>
      <c r="AP23" s="102">
        <v>214.5</v>
      </c>
      <c r="AQ23" s="102">
        <v>84.5</v>
      </c>
      <c r="AR23" s="93">
        <v>42</v>
      </c>
      <c r="AS23" s="103">
        <f t="shared" si="12"/>
        <v>1.3929250288930342</v>
      </c>
      <c r="AT23" s="98">
        <f t="shared" si="13"/>
        <v>2579.1399834983417</v>
      </c>
      <c r="AU23" s="98">
        <f t="shared" si="14"/>
        <v>158.78472500000001</v>
      </c>
      <c r="AV23" s="98">
        <f t="shared" si="15"/>
        <v>63.820300000000003</v>
      </c>
      <c r="AW23" s="302"/>
      <c r="AX23" s="302"/>
      <c r="AY23" s="302"/>
      <c r="AZ23" s="302"/>
      <c r="BA23" s="302"/>
      <c r="BB23" s="302"/>
      <c r="BC23" s="302"/>
      <c r="BD23" s="302"/>
      <c r="BE23" s="302"/>
      <c r="BF23" s="302"/>
      <c r="BG23" s="302"/>
      <c r="BH23" s="302"/>
      <c r="BI23" s="302"/>
      <c r="BJ23" s="302"/>
      <c r="BK23" s="327"/>
      <c r="BL23" s="302"/>
      <c r="BM23" s="302"/>
      <c r="BN23" s="302"/>
      <c r="BO23" s="302"/>
      <c r="BP23" s="302"/>
      <c r="BQ23" s="302"/>
      <c r="BR23" s="302"/>
      <c r="BS23" s="302"/>
      <c r="BT23" s="302"/>
      <c r="BU23" s="302"/>
    </row>
    <row r="24" spans="1:73" s="99" customFormat="1" ht="60" customHeight="1" x14ac:dyDescent="0.3">
      <c r="A24" s="93">
        <v>21</v>
      </c>
      <c r="B24" s="100">
        <v>111254</v>
      </c>
      <c r="C24" s="101" t="s">
        <v>12</v>
      </c>
      <c r="D24" s="101" t="s">
        <v>83</v>
      </c>
      <c r="E24" s="95">
        <v>40000</v>
      </c>
      <c r="F24" s="93">
        <v>0.56000000000000005</v>
      </c>
      <c r="G24" s="96">
        <v>0.38900000000000001</v>
      </c>
      <c r="H24" s="96">
        <v>0.30499999999999999</v>
      </c>
      <c r="I24" s="96">
        <v>0.25800000000000001</v>
      </c>
      <c r="J24" s="96">
        <v>0.182</v>
      </c>
      <c r="K24" s="96">
        <v>9.9000000000000005E-2</v>
      </c>
      <c r="L24" s="96">
        <v>7.1999999999999995E-2</v>
      </c>
      <c r="M24" s="96">
        <v>4.7E-2</v>
      </c>
      <c r="N24" s="96" t="str">
        <f t="shared" si="0"/>
        <v>0.389,0.305,0.258,0.182,0.099,0.072,0.047</v>
      </c>
      <c r="O24" s="96" t="s">
        <v>59</v>
      </c>
      <c r="P24" s="96"/>
      <c r="Q24" s="94">
        <f t="shared" si="2"/>
        <v>111254</v>
      </c>
      <c r="R24" s="95">
        <f t="shared" si="21"/>
        <v>241</v>
      </c>
      <c r="S24" s="96">
        <f t="shared" si="3"/>
        <v>0.13100000000000001</v>
      </c>
      <c r="T24" s="95">
        <f t="shared" si="16"/>
        <v>21</v>
      </c>
      <c r="U24" s="95">
        <f t="shared" si="17"/>
        <v>241</v>
      </c>
      <c r="V24" s="95">
        <f t="shared" si="18"/>
        <v>3254</v>
      </c>
      <c r="W24" s="97">
        <f t="shared" si="19"/>
        <v>0.17449999999999999</v>
      </c>
      <c r="X24" s="97">
        <f t="shared" si="4"/>
        <v>42.054499999999997</v>
      </c>
      <c r="Y24" s="96">
        <f t="shared" si="20"/>
        <v>472.93649999999997</v>
      </c>
      <c r="Z24" s="97" t="e">
        <f t="shared" si="1"/>
        <v>#REF!</v>
      </c>
      <c r="AA24" s="96"/>
      <c r="AB24" s="102">
        <v>0.35</v>
      </c>
      <c r="AC24" s="102">
        <v>0.35</v>
      </c>
      <c r="AD24" s="102">
        <v>0.35</v>
      </c>
      <c r="AE24" s="93" t="s">
        <v>60</v>
      </c>
      <c r="AF24" s="93">
        <f t="shared" si="5"/>
        <v>213.98999999999998</v>
      </c>
      <c r="AG24" s="93">
        <f t="shared" si="6"/>
        <v>261.52</v>
      </c>
      <c r="AH24" s="95" t="str">
        <f t="shared" si="7"/>
        <v>213.99 261.52</v>
      </c>
      <c r="AI24" s="93">
        <v>10</v>
      </c>
      <c r="AJ24" s="98">
        <f t="shared" si="8"/>
        <v>69.150000000000006</v>
      </c>
      <c r="AK24" s="98">
        <f t="shared" si="9"/>
        <v>84.51</v>
      </c>
      <c r="AL24" s="95" t="str">
        <f t="shared" si="10"/>
        <v>69.15 84.51</v>
      </c>
      <c r="AM24" s="95">
        <v>130</v>
      </c>
      <c r="AN24" s="95">
        <f t="shared" si="11"/>
        <v>440</v>
      </c>
      <c r="AO24" s="102">
        <v>2348.4</v>
      </c>
      <c r="AP24" s="102">
        <v>260.8</v>
      </c>
      <c r="AQ24" s="102">
        <v>84.5</v>
      </c>
      <c r="AR24" s="93">
        <v>34</v>
      </c>
      <c r="AS24" s="103">
        <f t="shared" si="12"/>
        <v>0.95707585954009289</v>
      </c>
      <c r="AT24" s="98">
        <f t="shared" si="13"/>
        <v>2247.5969485439541</v>
      </c>
      <c r="AU24" s="98">
        <f t="shared" si="14"/>
        <v>196.55672800000002</v>
      </c>
      <c r="AV24" s="98">
        <f t="shared" si="15"/>
        <v>63.820300000000003</v>
      </c>
      <c r="AW24" s="302"/>
      <c r="AX24" s="302"/>
      <c r="AY24" s="302"/>
      <c r="AZ24" s="302"/>
      <c r="BA24" s="302"/>
      <c r="BB24" s="302"/>
      <c r="BC24" s="302"/>
      <c r="BD24" s="302"/>
      <c r="BE24" s="302"/>
      <c r="BF24" s="302"/>
      <c r="BG24" s="302"/>
      <c r="BH24" s="302"/>
      <c r="BI24" s="302"/>
      <c r="BJ24" s="302"/>
      <c r="BK24" s="327"/>
      <c r="BL24" s="302"/>
      <c r="BM24" s="302"/>
      <c r="BN24" s="302"/>
      <c r="BO24" s="302"/>
      <c r="BP24" s="302"/>
      <c r="BQ24" s="302"/>
      <c r="BR24" s="302"/>
      <c r="BS24" s="302"/>
      <c r="BT24" s="302"/>
      <c r="BU24" s="302"/>
    </row>
    <row r="25" spans="1:73" s="99" customFormat="1" ht="60" customHeight="1" x14ac:dyDescent="0.3">
      <c r="A25" s="93">
        <v>22</v>
      </c>
      <c r="B25" s="100">
        <v>111497</v>
      </c>
      <c r="C25" s="101" t="s">
        <v>12</v>
      </c>
      <c r="D25" s="101" t="s">
        <v>81</v>
      </c>
      <c r="E25" s="95">
        <v>40000</v>
      </c>
      <c r="F25" s="93">
        <v>0.56000000000000005</v>
      </c>
      <c r="G25" s="96">
        <v>0.47599999999999998</v>
      </c>
      <c r="H25" s="96">
        <v>0.39400000000000002</v>
      </c>
      <c r="I25" s="96">
        <v>0.33600000000000002</v>
      </c>
      <c r="J25" s="96">
        <v>0.246</v>
      </c>
      <c r="K25" s="96">
        <v>0.14799999999999999</v>
      </c>
      <c r="L25" s="96">
        <v>0.113</v>
      </c>
      <c r="M25" s="96">
        <v>7.3999999999999996E-2</v>
      </c>
      <c r="N25" s="96" t="str">
        <f t="shared" si="0"/>
        <v>0.476,0.394,0.336,0.246,0.148,0.113,0.074</v>
      </c>
      <c r="O25" s="96" t="s">
        <v>59</v>
      </c>
      <c r="P25" s="96"/>
      <c r="Q25" s="94">
        <f t="shared" si="2"/>
        <v>111497</v>
      </c>
      <c r="R25" s="95">
        <f t="shared" si="21"/>
        <v>243</v>
      </c>
      <c r="S25" s="96">
        <f t="shared" si="3"/>
        <v>0.13999999999999996</v>
      </c>
      <c r="T25" s="95">
        <f t="shared" si="16"/>
        <v>22</v>
      </c>
      <c r="U25" s="95">
        <f t="shared" si="17"/>
        <v>243</v>
      </c>
      <c r="V25" s="95">
        <f t="shared" si="18"/>
        <v>3497</v>
      </c>
      <c r="W25" s="97">
        <f t="shared" si="19"/>
        <v>0.13549999999999998</v>
      </c>
      <c r="X25" s="97">
        <f t="shared" si="4"/>
        <v>32.926499999999997</v>
      </c>
      <c r="Y25" s="96">
        <f t="shared" si="20"/>
        <v>505.86299999999994</v>
      </c>
      <c r="Z25" s="97" t="e">
        <f t="shared" si="1"/>
        <v>#REF!</v>
      </c>
      <c r="AA25" s="96"/>
      <c r="AB25" s="102">
        <v>0.35</v>
      </c>
      <c r="AC25" s="102">
        <v>0.35</v>
      </c>
      <c r="AD25" s="102">
        <v>0.35</v>
      </c>
      <c r="AE25" s="93" t="s">
        <v>60</v>
      </c>
      <c r="AF25" s="93">
        <f t="shared" si="5"/>
        <v>213.98999999999998</v>
      </c>
      <c r="AG25" s="93">
        <f t="shared" si="6"/>
        <v>261.52</v>
      </c>
      <c r="AH25" s="95" t="str">
        <f t="shared" si="7"/>
        <v>213.99 261.52</v>
      </c>
      <c r="AI25" s="93">
        <v>10</v>
      </c>
      <c r="AJ25" s="98">
        <f t="shared" si="8"/>
        <v>69.150000000000006</v>
      </c>
      <c r="AK25" s="98">
        <f t="shared" si="9"/>
        <v>84.51</v>
      </c>
      <c r="AL25" s="95" t="str">
        <f t="shared" si="10"/>
        <v>69.15 84.51</v>
      </c>
      <c r="AM25" s="95">
        <v>130</v>
      </c>
      <c r="AN25" s="95">
        <f t="shared" si="11"/>
        <v>440</v>
      </c>
      <c r="AO25" s="102">
        <v>2072.6</v>
      </c>
      <c r="AP25" s="102">
        <v>220.5</v>
      </c>
      <c r="AQ25" s="102">
        <v>84.5</v>
      </c>
      <c r="AR25" s="93">
        <v>42</v>
      </c>
      <c r="AS25" s="103">
        <f t="shared" si="12"/>
        <v>1.3929250288930342</v>
      </c>
      <c r="AT25" s="98">
        <f t="shared" si="13"/>
        <v>2886.9764148837025</v>
      </c>
      <c r="AU25" s="98">
        <f t="shared" si="14"/>
        <v>163.75212500000001</v>
      </c>
      <c r="AV25" s="98">
        <f t="shared" si="15"/>
        <v>63.820300000000003</v>
      </c>
      <c r="AW25" s="302"/>
      <c r="AX25" s="302"/>
      <c r="AY25" s="302"/>
      <c r="AZ25" s="302"/>
      <c r="BA25" s="302"/>
      <c r="BB25" s="302"/>
      <c r="BC25" s="302"/>
      <c r="BD25" s="302"/>
      <c r="BE25" s="302"/>
      <c r="BF25" s="302"/>
      <c r="BG25" s="302"/>
      <c r="BH25" s="302"/>
      <c r="BI25" s="302"/>
      <c r="BJ25" s="302"/>
      <c r="BK25" s="327"/>
      <c r="BL25" s="302"/>
      <c r="BM25" s="302"/>
      <c r="BN25" s="302"/>
      <c r="BO25" s="302"/>
      <c r="BP25" s="302"/>
      <c r="BQ25" s="302"/>
      <c r="BR25" s="302"/>
      <c r="BS25" s="302"/>
      <c r="BT25" s="302"/>
      <c r="BU25" s="302"/>
    </row>
    <row r="26" spans="1:73" s="99" customFormat="1" ht="60" customHeight="1" x14ac:dyDescent="0.3">
      <c r="A26" s="93">
        <v>23</v>
      </c>
      <c r="B26" s="100">
        <v>111505</v>
      </c>
      <c r="C26" s="101" t="s">
        <v>12</v>
      </c>
      <c r="D26" s="101" t="s">
        <v>83</v>
      </c>
      <c r="E26" s="95">
        <v>40000</v>
      </c>
      <c r="F26" s="93">
        <v>0.56000000000000005</v>
      </c>
      <c r="G26" s="96">
        <v>0.51500000000000001</v>
      </c>
      <c r="H26" s="96">
        <v>0.39</v>
      </c>
      <c r="I26" s="96">
        <v>0.316</v>
      </c>
      <c r="J26" s="96">
        <v>0.20899999999999999</v>
      </c>
      <c r="K26" s="96">
        <v>9.6000000000000002E-2</v>
      </c>
      <c r="L26" s="96">
        <v>6.3E-2</v>
      </c>
      <c r="M26" s="96">
        <v>3.7999999999999999E-2</v>
      </c>
      <c r="N26" s="96" t="str">
        <f t="shared" si="0"/>
        <v>0.515,0.39,0.316,0.209,0.096,0.063,0.038</v>
      </c>
      <c r="O26" s="96" t="s">
        <v>59</v>
      </c>
      <c r="P26" s="96"/>
      <c r="Q26" s="94">
        <f t="shared" si="2"/>
        <v>111505</v>
      </c>
      <c r="R26" s="95">
        <f t="shared" si="21"/>
        <v>8</v>
      </c>
      <c r="S26" s="96">
        <f t="shared" si="3"/>
        <v>0.19900000000000001</v>
      </c>
      <c r="T26" s="95">
        <f t="shared" si="16"/>
        <v>23</v>
      </c>
      <c r="U26" s="95">
        <f t="shared" si="17"/>
        <v>8</v>
      </c>
      <c r="V26" s="95">
        <f t="shared" si="18"/>
        <v>3505</v>
      </c>
      <c r="W26" s="97">
        <f t="shared" si="19"/>
        <v>0.16949999999999998</v>
      </c>
      <c r="X26" s="97">
        <f t="shared" si="4"/>
        <v>1.3559999999999999</v>
      </c>
      <c r="Y26" s="96">
        <f t="shared" si="20"/>
        <v>507.21899999999994</v>
      </c>
      <c r="Z26" s="97" t="e">
        <f t="shared" si="1"/>
        <v>#REF!</v>
      </c>
      <c r="AA26" s="96"/>
      <c r="AB26" s="102">
        <v>0.35</v>
      </c>
      <c r="AC26" s="102">
        <v>0.35</v>
      </c>
      <c r="AD26" s="102">
        <v>0.35</v>
      </c>
      <c r="AE26" s="93" t="s">
        <v>60</v>
      </c>
      <c r="AF26" s="93">
        <f t="shared" si="5"/>
        <v>213.98999999999998</v>
      </c>
      <c r="AG26" s="93">
        <f t="shared" si="6"/>
        <v>261.52</v>
      </c>
      <c r="AH26" s="95" t="str">
        <f t="shared" si="7"/>
        <v>213.99 261.52</v>
      </c>
      <c r="AI26" s="93">
        <v>10</v>
      </c>
      <c r="AJ26" s="98">
        <f t="shared" si="8"/>
        <v>69.150000000000006</v>
      </c>
      <c r="AK26" s="98">
        <f t="shared" si="9"/>
        <v>84.51</v>
      </c>
      <c r="AL26" s="95" t="str">
        <f t="shared" si="10"/>
        <v>69.15 84.51</v>
      </c>
      <c r="AM26" s="95">
        <v>130</v>
      </c>
      <c r="AN26" s="95">
        <f t="shared" si="11"/>
        <v>440</v>
      </c>
      <c r="AO26" s="104">
        <v>2371</v>
      </c>
      <c r="AP26" s="105">
        <v>261.5</v>
      </c>
      <c r="AQ26" s="102">
        <v>84.5</v>
      </c>
      <c r="AR26" s="93">
        <v>34</v>
      </c>
      <c r="AS26" s="103">
        <f t="shared" si="12"/>
        <v>0.95707585954009289</v>
      </c>
      <c r="AT26" s="98">
        <f t="shared" si="13"/>
        <v>2269.2268629695604</v>
      </c>
      <c r="AU26" s="98">
        <f t="shared" si="14"/>
        <v>197.11792499999999</v>
      </c>
      <c r="AV26" s="98">
        <f t="shared" si="15"/>
        <v>63.820300000000003</v>
      </c>
      <c r="AW26" s="302"/>
      <c r="AX26" s="302"/>
      <c r="AY26" s="302"/>
      <c r="AZ26" s="302"/>
      <c r="BA26" s="302"/>
      <c r="BB26" s="302"/>
      <c r="BC26" s="302"/>
      <c r="BD26" s="302"/>
      <c r="BE26" s="302"/>
      <c r="BF26" s="302"/>
      <c r="BG26" s="302"/>
      <c r="BH26" s="302"/>
      <c r="BI26" s="302"/>
      <c r="BJ26" s="302"/>
      <c r="BK26" s="327"/>
      <c r="BL26" s="302"/>
      <c r="BM26" s="302"/>
      <c r="BN26" s="302"/>
      <c r="BO26" s="302"/>
      <c r="BP26" s="302"/>
      <c r="BQ26" s="302"/>
      <c r="BR26" s="302"/>
      <c r="BS26" s="302"/>
      <c r="BT26" s="302"/>
      <c r="BU26" s="302"/>
    </row>
    <row r="27" spans="1:73" s="99" customFormat="1" ht="60" customHeight="1" x14ac:dyDescent="0.3">
      <c r="A27" s="93">
        <v>24</v>
      </c>
      <c r="B27" s="100">
        <v>111766</v>
      </c>
      <c r="C27" s="101" t="s">
        <v>12</v>
      </c>
      <c r="D27" s="101" t="s">
        <v>83</v>
      </c>
      <c r="E27" s="95">
        <v>40000</v>
      </c>
      <c r="F27" s="93">
        <v>0.56000000000000005</v>
      </c>
      <c r="G27" s="96">
        <v>0.57699999999999996</v>
      </c>
      <c r="H27" s="96">
        <v>0.44700000000000001</v>
      </c>
      <c r="I27" s="96">
        <v>0.35799999999999998</v>
      </c>
      <c r="J27" s="96">
        <v>0.23899999999999999</v>
      </c>
      <c r="K27" s="96">
        <v>0.111</v>
      </c>
      <c r="L27" s="96">
        <v>7.6999999999999999E-2</v>
      </c>
      <c r="M27" s="96">
        <v>5.7000000000000002E-2</v>
      </c>
      <c r="N27" s="96" t="str">
        <f t="shared" si="0"/>
        <v>0.577,0.447,0.358,0.239,0.111,0.077,0.057</v>
      </c>
      <c r="O27" s="96" t="s">
        <v>59</v>
      </c>
      <c r="P27" s="96"/>
      <c r="Q27" s="94">
        <f t="shared" si="2"/>
        <v>111766</v>
      </c>
      <c r="R27" s="95">
        <f t="shared" si="21"/>
        <v>261</v>
      </c>
      <c r="S27" s="96">
        <f t="shared" si="3"/>
        <v>0.21899999999999997</v>
      </c>
      <c r="T27" s="95">
        <f t="shared" si="16"/>
        <v>24</v>
      </c>
      <c r="U27" s="95">
        <f t="shared" si="17"/>
        <v>261</v>
      </c>
      <c r="V27" s="95">
        <f t="shared" si="18"/>
        <v>3766</v>
      </c>
      <c r="W27" s="97">
        <f t="shared" si="19"/>
        <v>0.20899999999999999</v>
      </c>
      <c r="X27" s="97">
        <f t="shared" si="4"/>
        <v>54.548999999999999</v>
      </c>
      <c r="Y27" s="96">
        <f t="shared" si="20"/>
        <v>561.76799999999992</v>
      </c>
      <c r="Z27" s="97" t="e">
        <f t="shared" si="1"/>
        <v>#REF!</v>
      </c>
      <c r="AA27" s="96"/>
      <c r="AB27" s="102">
        <v>0.35</v>
      </c>
      <c r="AC27" s="102">
        <v>0.35</v>
      </c>
      <c r="AD27" s="102">
        <v>0.35</v>
      </c>
      <c r="AE27" s="93" t="s">
        <v>60</v>
      </c>
      <c r="AF27" s="93">
        <f t="shared" si="5"/>
        <v>213.98999999999998</v>
      </c>
      <c r="AG27" s="93">
        <f t="shared" si="6"/>
        <v>261.52</v>
      </c>
      <c r="AH27" s="95" t="str">
        <f t="shared" si="7"/>
        <v>213.99 261.52</v>
      </c>
      <c r="AI27" s="93">
        <v>10</v>
      </c>
      <c r="AJ27" s="98">
        <f t="shared" si="8"/>
        <v>69.150000000000006</v>
      </c>
      <c r="AK27" s="98">
        <f t="shared" si="9"/>
        <v>84.51</v>
      </c>
      <c r="AL27" s="95" t="str">
        <f t="shared" si="10"/>
        <v>69.15 84.51</v>
      </c>
      <c r="AM27" s="95">
        <v>130</v>
      </c>
      <c r="AN27" s="95">
        <f t="shared" si="11"/>
        <v>440</v>
      </c>
      <c r="AO27" s="104">
        <v>2316.1</v>
      </c>
      <c r="AP27" s="105">
        <v>260.39999999999998</v>
      </c>
      <c r="AQ27" s="102">
        <v>84.5</v>
      </c>
      <c r="AR27" s="93">
        <v>34</v>
      </c>
      <c r="AS27" s="103">
        <f t="shared" si="12"/>
        <v>0.95707585954009289</v>
      </c>
      <c r="AT27" s="98">
        <f t="shared" si="13"/>
        <v>2216.6833982808089</v>
      </c>
      <c r="AU27" s="98">
        <f t="shared" si="14"/>
        <v>196.23591199999998</v>
      </c>
      <c r="AV27" s="98">
        <f t="shared" si="15"/>
        <v>63.820300000000003</v>
      </c>
      <c r="AW27" s="302"/>
      <c r="AX27" s="302"/>
      <c r="AY27" s="302"/>
      <c r="AZ27" s="302"/>
      <c r="BA27" s="302"/>
      <c r="BB27" s="302"/>
      <c r="BC27" s="302"/>
      <c r="BD27" s="302"/>
      <c r="BE27" s="302"/>
      <c r="BF27" s="302"/>
      <c r="BG27" s="302"/>
      <c r="BH27" s="302"/>
      <c r="BI27" s="302"/>
      <c r="BJ27" s="302"/>
      <c r="BK27" s="327"/>
      <c r="BL27" s="302"/>
      <c r="BM27" s="302"/>
      <c r="BN27" s="302"/>
      <c r="BO27" s="302"/>
      <c r="BP27" s="302"/>
      <c r="BQ27" s="302"/>
      <c r="BR27" s="302"/>
      <c r="BS27" s="302"/>
      <c r="BT27" s="302"/>
      <c r="BU27" s="302"/>
    </row>
    <row r="28" spans="1:73" s="99" customFormat="1" ht="60" customHeight="1" x14ac:dyDescent="0.3">
      <c r="A28" s="93">
        <v>25</v>
      </c>
      <c r="B28" s="100">
        <v>111989</v>
      </c>
      <c r="C28" s="101" t="s">
        <v>12</v>
      </c>
      <c r="D28" s="101" t="s">
        <v>81</v>
      </c>
      <c r="E28" s="95">
        <v>40000</v>
      </c>
      <c r="F28" s="93">
        <v>0.56000000000000005</v>
      </c>
      <c r="G28" s="96">
        <v>0.53500000000000003</v>
      </c>
      <c r="H28" s="96">
        <v>0.41499999999999998</v>
      </c>
      <c r="I28" s="96">
        <v>0.34799999999999998</v>
      </c>
      <c r="J28" s="96">
        <v>0.245</v>
      </c>
      <c r="K28" s="96">
        <v>0.14000000000000001</v>
      </c>
      <c r="L28" s="96">
        <v>0.108</v>
      </c>
      <c r="M28" s="96">
        <v>7.4999999999999997E-2</v>
      </c>
      <c r="N28" s="96" t="str">
        <f t="shared" si="0"/>
        <v>0.535,0.415,0.348,0.245,0.14,0.108,0.075</v>
      </c>
      <c r="O28" s="96" t="s">
        <v>59</v>
      </c>
      <c r="P28" s="96"/>
      <c r="Q28" s="94">
        <f t="shared" si="2"/>
        <v>111989</v>
      </c>
      <c r="R28" s="95">
        <f t="shared" si="21"/>
        <v>223</v>
      </c>
      <c r="S28" s="96">
        <f t="shared" si="3"/>
        <v>0.18700000000000006</v>
      </c>
      <c r="T28" s="95">
        <f t="shared" si="16"/>
        <v>25</v>
      </c>
      <c r="U28" s="95">
        <f t="shared" si="17"/>
        <v>223</v>
      </c>
      <c r="V28" s="95">
        <f t="shared" si="18"/>
        <v>3989</v>
      </c>
      <c r="W28" s="97">
        <f t="shared" si="19"/>
        <v>0.20300000000000001</v>
      </c>
      <c r="X28" s="97">
        <f t="shared" si="4"/>
        <v>45.269000000000005</v>
      </c>
      <c r="Y28" s="96">
        <f t="shared" si="20"/>
        <v>607.03699999999992</v>
      </c>
      <c r="Z28" s="97" t="e">
        <f t="shared" si="1"/>
        <v>#REF!</v>
      </c>
      <c r="AA28" s="96"/>
      <c r="AB28" s="102">
        <v>0.35</v>
      </c>
      <c r="AC28" s="102">
        <v>0.35</v>
      </c>
      <c r="AD28" s="102">
        <v>0.35</v>
      </c>
      <c r="AE28" s="93" t="s">
        <v>60</v>
      </c>
      <c r="AF28" s="93">
        <f t="shared" si="5"/>
        <v>213.98999999999998</v>
      </c>
      <c r="AG28" s="93">
        <f t="shared" si="6"/>
        <v>261.52</v>
      </c>
      <c r="AH28" s="95" t="str">
        <f t="shared" si="7"/>
        <v>213.99 261.52</v>
      </c>
      <c r="AI28" s="93">
        <v>10</v>
      </c>
      <c r="AJ28" s="98">
        <f t="shared" si="8"/>
        <v>69.150000000000006</v>
      </c>
      <c r="AK28" s="98">
        <f t="shared" si="9"/>
        <v>84.51</v>
      </c>
      <c r="AL28" s="95" t="str">
        <f t="shared" si="10"/>
        <v>69.15 84.51</v>
      </c>
      <c r="AM28" s="95">
        <v>130</v>
      </c>
      <c r="AN28" s="95">
        <f t="shared" si="11"/>
        <v>440</v>
      </c>
      <c r="AO28" s="104">
        <v>1574.2</v>
      </c>
      <c r="AP28" s="104">
        <v>220.5</v>
      </c>
      <c r="AQ28" s="104">
        <v>84.5</v>
      </c>
      <c r="AR28" s="93">
        <v>42</v>
      </c>
      <c r="AS28" s="103">
        <f t="shared" si="12"/>
        <v>1.3929250288930342</v>
      </c>
      <c r="AT28" s="98">
        <f t="shared" si="13"/>
        <v>2192.7425804834143</v>
      </c>
      <c r="AU28" s="98">
        <f t="shared" si="14"/>
        <v>163.75212500000001</v>
      </c>
      <c r="AV28" s="98">
        <f t="shared" si="15"/>
        <v>63.820300000000003</v>
      </c>
      <c r="AW28" s="302"/>
      <c r="AX28" s="302"/>
      <c r="AY28" s="302"/>
      <c r="AZ28" s="302"/>
      <c r="BA28" s="302"/>
      <c r="BB28" s="302"/>
      <c r="BC28" s="302"/>
      <c r="BD28" s="302"/>
      <c r="BE28" s="302"/>
      <c r="BF28" s="302"/>
      <c r="BG28" s="302"/>
      <c r="BH28" s="302"/>
      <c r="BI28" s="302"/>
      <c r="BJ28" s="302"/>
      <c r="BK28" s="327"/>
      <c r="BL28" s="302"/>
      <c r="BM28" s="302"/>
      <c r="BN28" s="302"/>
      <c r="BO28" s="302"/>
      <c r="BP28" s="302"/>
      <c r="BQ28" s="302"/>
      <c r="BR28" s="302"/>
      <c r="BS28" s="302"/>
      <c r="BT28" s="302"/>
      <c r="BU28" s="302"/>
    </row>
    <row r="29" spans="1:73" s="99" customFormat="1" ht="60" customHeight="1" x14ac:dyDescent="0.3">
      <c r="A29" s="93">
        <v>26</v>
      </c>
      <c r="B29" s="100">
        <v>112014</v>
      </c>
      <c r="C29" s="101" t="s">
        <v>12</v>
      </c>
      <c r="D29" s="101" t="s">
        <v>83</v>
      </c>
      <c r="E29" s="95">
        <v>40000</v>
      </c>
      <c r="F29" s="93">
        <v>0.56000000000000005</v>
      </c>
      <c r="G29" s="96">
        <v>0.52100000000000002</v>
      </c>
      <c r="H29" s="96">
        <v>0.40899999999999997</v>
      </c>
      <c r="I29" s="96">
        <v>0.33100000000000002</v>
      </c>
      <c r="J29" s="96">
        <v>0.22600000000000001</v>
      </c>
      <c r="K29" s="96">
        <v>0.115</v>
      </c>
      <c r="L29" s="96">
        <v>8.4000000000000005E-2</v>
      </c>
      <c r="M29" s="96">
        <v>5.7000000000000002E-2</v>
      </c>
      <c r="N29" s="96" t="str">
        <f t="shared" si="0"/>
        <v>0.521,0.409,0.331,0.226,0.115,0.084,0.057</v>
      </c>
      <c r="O29" s="96" t="s">
        <v>59</v>
      </c>
      <c r="P29" s="96"/>
      <c r="Q29" s="94">
        <f t="shared" si="2"/>
        <v>112014</v>
      </c>
      <c r="R29" s="95">
        <f t="shared" si="21"/>
        <v>25</v>
      </c>
      <c r="S29" s="96">
        <f t="shared" si="3"/>
        <v>0.19</v>
      </c>
      <c r="T29" s="95">
        <f t="shared" si="16"/>
        <v>26</v>
      </c>
      <c r="U29" s="95">
        <f t="shared" si="17"/>
        <v>25</v>
      </c>
      <c r="V29" s="95">
        <f t="shared" si="18"/>
        <v>4014</v>
      </c>
      <c r="W29" s="97">
        <f t="shared" si="19"/>
        <v>0.18850000000000003</v>
      </c>
      <c r="X29" s="97">
        <f t="shared" si="4"/>
        <v>4.7125000000000004</v>
      </c>
      <c r="Y29" s="96">
        <f t="shared" si="20"/>
        <v>611.7494999999999</v>
      </c>
      <c r="Z29" s="97" t="e">
        <f t="shared" si="1"/>
        <v>#REF!</v>
      </c>
      <c r="AA29" s="96"/>
      <c r="AB29" s="102">
        <v>0.35</v>
      </c>
      <c r="AC29" s="102">
        <v>0.35</v>
      </c>
      <c r="AD29" s="102">
        <v>0.35</v>
      </c>
      <c r="AE29" s="93" t="s">
        <v>60</v>
      </c>
      <c r="AF29" s="93">
        <f t="shared" si="5"/>
        <v>213.98999999999998</v>
      </c>
      <c r="AG29" s="93">
        <f t="shared" si="6"/>
        <v>261.52</v>
      </c>
      <c r="AH29" s="95" t="str">
        <f t="shared" si="7"/>
        <v>213.99 261.52</v>
      </c>
      <c r="AI29" s="93">
        <v>10</v>
      </c>
      <c r="AJ29" s="98">
        <f t="shared" si="8"/>
        <v>69.150000000000006</v>
      </c>
      <c r="AK29" s="98">
        <f t="shared" si="9"/>
        <v>84.51</v>
      </c>
      <c r="AL29" s="95" t="str">
        <f t="shared" si="10"/>
        <v>69.15 84.51</v>
      </c>
      <c r="AM29" s="95">
        <v>130</v>
      </c>
      <c r="AN29" s="95">
        <f t="shared" si="11"/>
        <v>440</v>
      </c>
      <c r="AO29" s="102">
        <v>2317.6999999999998</v>
      </c>
      <c r="AP29" s="102">
        <v>261.3</v>
      </c>
      <c r="AQ29" s="102">
        <v>84.5</v>
      </c>
      <c r="AR29" s="93">
        <v>34</v>
      </c>
      <c r="AS29" s="103">
        <f t="shared" si="12"/>
        <v>0.95707585954009289</v>
      </c>
      <c r="AT29" s="98">
        <f t="shared" si="13"/>
        <v>2218.2147196560732</v>
      </c>
      <c r="AU29" s="98">
        <f t="shared" si="14"/>
        <v>196.95761300000001</v>
      </c>
      <c r="AV29" s="98">
        <f t="shared" si="15"/>
        <v>63.820300000000003</v>
      </c>
      <c r="AW29" s="302"/>
      <c r="AX29" s="302"/>
      <c r="AY29" s="302"/>
      <c r="AZ29" s="302"/>
      <c r="BA29" s="302"/>
      <c r="BB29" s="302"/>
      <c r="BC29" s="302"/>
      <c r="BD29" s="302"/>
      <c r="BE29" s="302"/>
      <c r="BF29" s="302"/>
      <c r="BG29" s="302"/>
      <c r="BH29" s="302"/>
      <c r="BI29" s="302"/>
      <c r="BJ29" s="302"/>
      <c r="BK29" s="327"/>
      <c r="BL29" s="302"/>
      <c r="BM29" s="302"/>
      <c r="BN29" s="302"/>
      <c r="BO29" s="302"/>
      <c r="BP29" s="302"/>
      <c r="BQ29" s="302"/>
      <c r="BR29" s="302"/>
      <c r="BS29" s="302"/>
      <c r="BT29" s="302"/>
      <c r="BU29" s="302"/>
    </row>
    <row r="30" spans="1:73" s="99" customFormat="1" ht="60" customHeight="1" x14ac:dyDescent="0.3">
      <c r="A30" s="93">
        <v>27</v>
      </c>
      <c r="B30" s="100">
        <v>112254</v>
      </c>
      <c r="C30" s="101" t="s">
        <v>12</v>
      </c>
      <c r="D30" s="101" t="s">
        <v>83</v>
      </c>
      <c r="E30" s="95">
        <v>40000</v>
      </c>
      <c r="F30" s="93">
        <v>0.56000000000000005</v>
      </c>
      <c r="G30" s="96">
        <v>0.53300000000000003</v>
      </c>
      <c r="H30" s="96">
        <v>0.40500000000000003</v>
      </c>
      <c r="I30" s="96">
        <v>0.32300000000000001</v>
      </c>
      <c r="J30" s="96">
        <v>0.214</v>
      </c>
      <c r="K30" s="96">
        <v>9.8000000000000004E-2</v>
      </c>
      <c r="L30" s="96">
        <v>6.8000000000000005E-2</v>
      </c>
      <c r="M30" s="96">
        <v>4.4999999999999998E-2</v>
      </c>
      <c r="N30" s="96" t="str">
        <f t="shared" si="0"/>
        <v>0.533,0.405,0.323,0.214,0.098,0.068,0.045</v>
      </c>
      <c r="O30" s="96" t="s">
        <v>59</v>
      </c>
      <c r="P30" s="96"/>
      <c r="Q30" s="94">
        <f t="shared" si="2"/>
        <v>112254</v>
      </c>
      <c r="R30" s="95">
        <f t="shared" si="21"/>
        <v>240</v>
      </c>
      <c r="S30" s="96">
        <f t="shared" si="3"/>
        <v>0.21000000000000002</v>
      </c>
      <c r="T30" s="95">
        <f t="shared" si="16"/>
        <v>27</v>
      </c>
      <c r="U30" s="95">
        <f t="shared" si="17"/>
        <v>240</v>
      </c>
      <c r="V30" s="95">
        <f t="shared" si="18"/>
        <v>4254</v>
      </c>
      <c r="W30" s="97">
        <f t="shared" si="19"/>
        <v>0.2</v>
      </c>
      <c r="X30" s="97">
        <f t="shared" si="4"/>
        <v>48</v>
      </c>
      <c r="Y30" s="96">
        <f t="shared" si="20"/>
        <v>659.7494999999999</v>
      </c>
      <c r="Z30" s="97" t="e">
        <f t="shared" si="1"/>
        <v>#REF!</v>
      </c>
      <c r="AA30" s="96"/>
      <c r="AB30" s="102">
        <v>0.35</v>
      </c>
      <c r="AC30" s="102">
        <v>0.35</v>
      </c>
      <c r="AD30" s="102">
        <v>0.35</v>
      </c>
      <c r="AE30" s="93" t="s">
        <v>60</v>
      </c>
      <c r="AF30" s="93">
        <f t="shared" si="5"/>
        <v>213.98999999999998</v>
      </c>
      <c r="AG30" s="93">
        <f t="shared" si="6"/>
        <v>261.52</v>
      </c>
      <c r="AH30" s="95" t="str">
        <f t="shared" si="7"/>
        <v>213.99 261.52</v>
      </c>
      <c r="AI30" s="93">
        <v>10</v>
      </c>
      <c r="AJ30" s="98">
        <f t="shared" si="8"/>
        <v>69.150000000000006</v>
      </c>
      <c r="AK30" s="98">
        <f t="shared" si="9"/>
        <v>84.51</v>
      </c>
      <c r="AL30" s="95" t="str">
        <f t="shared" si="10"/>
        <v>69.15 84.51</v>
      </c>
      <c r="AM30" s="95">
        <v>130</v>
      </c>
      <c r="AN30" s="95">
        <f t="shared" si="11"/>
        <v>440</v>
      </c>
      <c r="AO30" s="102">
        <v>2343.5</v>
      </c>
      <c r="AP30" s="102">
        <v>260.60000000000002</v>
      </c>
      <c r="AQ30" s="102">
        <v>84.5</v>
      </c>
      <c r="AR30" s="93">
        <v>34</v>
      </c>
      <c r="AS30" s="103">
        <f t="shared" si="12"/>
        <v>0.95707585954009289</v>
      </c>
      <c r="AT30" s="98">
        <f t="shared" si="13"/>
        <v>2242.9072768322076</v>
      </c>
      <c r="AU30" s="98">
        <f t="shared" si="14"/>
        <v>196.39633200000003</v>
      </c>
      <c r="AV30" s="98">
        <f t="shared" si="15"/>
        <v>63.820300000000003</v>
      </c>
      <c r="AW30" s="302"/>
      <c r="AX30" s="302"/>
      <c r="AY30" s="302"/>
      <c r="AZ30" s="302"/>
      <c r="BA30" s="302"/>
      <c r="BB30" s="302"/>
      <c r="BC30" s="302"/>
      <c r="BD30" s="302"/>
      <c r="BE30" s="302"/>
      <c r="BF30" s="302"/>
      <c r="BG30" s="302"/>
      <c r="BH30" s="302"/>
      <c r="BI30" s="302"/>
      <c r="BJ30" s="302"/>
      <c r="BK30" s="327"/>
      <c r="BL30" s="302"/>
      <c r="BM30" s="302"/>
      <c r="BN30" s="302"/>
      <c r="BO30" s="302"/>
      <c r="BP30" s="302"/>
      <c r="BQ30" s="302"/>
      <c r="BR30" s="302"/>
      <c r="BS30" s="302"/>
      <c r="BT30" s="302"/>
      <c r="BU30" s="302"/>
    </row>
    <row r="31" spans="1:73" s="99" customFormat="1" ht="60" customHeight="1" x14ac:dyDescent="0.3">
      <c r="A31" s="93">
        <v>28</v>
      </c>
      <c r="B31" s="100">
        <v>112514</v>
      </c>
      <c r="C31" s="101" t="s">
        <v>12</v>
      </c>
      <c r="D31" s="101" t="s">
        <v>83</v>
      </c>
      <c r="E31" s="95">
        <v>40000</v>
      </c>
      <c r="F31" s="93">
        <v>0.56000000000000005</v>
      </c>
      <c r="G31" s="96">
        <v>0.41199999999999998</v>
      </c>
      <c r="H31" s="96">
        <v>0.35199999999999998</v>
      </c>
      <c r="I31" s="96">
        <v>0.29599999999999999</v>
      </c>
      <c r="J31" s="96">
        <v>0.23499999999999999</v>
      </c>
      <c r="K31" s="96">
        <v>0.152</v>
      </c>
      <c r="L31" s="96">
        <v>9.5000000000000001E-2</v>
      </c>
      <c r="M31" s="96">
        <v>5.8000000000000003E-2</v>
      </c>
      <c r="N31" s="96" t="str">
        <f t="shared" si="0"/>
        <v>0.412,0.352,0.296,0.235,0.152,0.095,0.058</v>
      </c>
      <c r="O31" s="96" t="s">
        <v>59</v>
      </c>
      <c r="P31" s="96"/>
      <c r="Q31" s="94">
        <f t="shared" si="2"/>
        <v>112514</v>
      </c>
      <c r="R31" s="95">
        <f t="shared" si="21"/>
        <v>260</v>
      </c>
      <c r="S31" s="96">
        <f t="shared" si="3"/>
        <v>0.11599999999999999</v>
      </c>
      <c r="T31" s="95">
        <f t="shared" si="16"/>
        <v>28</v>
      </c>
      <c r="U31" s="95">
        <f t="shared" si="17"/>
        <v>260</v>
      </c>
      <c r="V31" s="95">
        <f t="shared" si="18"/>
        <v>4514</v>
      </c>
      <c r="W31" s="97">
        <f t="shared" si="19"/>
        <v>0.16300000000000001</v>
      </c>
      <c r="X31" s="97">
        <f t="shared" si="4"/>
        <v>42.38</v>
      </c>
      <c r="Y31" s="96">
        <f t="shared" si="20"/>
        <v>702.12949999999989</v>
      </c>
      <c r="Z31" s="97" t="e">
        <f t="shared" si="1"/>
        <v>#REF!</v>
      </c>
      <c r="AA31" s="96"/>
      <c r="AB31" s="102">
        <v>0.35</v>
      </c>
      <c r="AC31" s="102">
        <v>0.35</v>
      </c>
      <c r="AD31" s="102">
        <v>0.35</v>
      </c>
      <c r="AE31" s="93" t="s">
        <v>60</v>
      </c>
      <c r="AF31" s="93">
        <f t="shared" si="5"/>
        <v>213.98999999999998</v>
      </c>
      <c r="AG31" s="93">
        <f t="shared" si="6"/>
        <v>261.52</v>
      </c>
      <c r="AH31" s="95" t="str">
        <f t="shared" si="7"/>
        <v>213.99 261.52</v>
      </c>
      <c r="AI31" s="93">
        <v>10</v>
      </c>
      <c r="AJ31" s="98">
        <f t="shared" si="8"/>
        <v>69.150000000000006</v>
      </c>
      <c r="AK31" s="98">
        <f t="shared" si="9"/>
        <v>84.51</v>
      </c>
      <c r="AL31" s="95" t="str">
        <f t="shared" si="10"/>
        <v>69.15 84.51</v>
      </c>
      <c r="AM31" s="95">
        <v>130</v>
      </c>
      <c r="AN31" s="95">
        <f t="shared" si="11"/>
        <v>440</v>
      </c>
      <c r="AO31" s="102">
        <v>2379</v>
      </c>
      <c r="AP31" s="102">
        <v>261.2</v>
      </c>
      <c r="AQ31" s="102">
        <v>84.5</v>
      </c>
      <c r="AR31" s="93">
        <v>34</v>
      </c>
      <c r="AS31" s="103">
        <f t="shared" si="12"/>
        <v>0.95707585954009289</v>
      </c>
      <c r="AT31" s="98">
        <f t="shared" si="13"/>
        <v>2276.8834698458809</v>
      </c>
      <c r="AU31" s="98">
        <f t="shared" si="14"/>
        <v>196.87744799999999</v>
      </c>
      <c r="AV31" s="98">
        <f t="shared" si="15"/>
        <v>63.820300000000003</v>
      </c>
      <c r="AW31" s="302"/>
      <c r="AX31" s="302"/>
      <c r="AY31" s="302"/>
      <c r="AZ31" s="302"/>
      <c r="BA31" s="302"/>
      <c r="BB31" s="302"/>
      <c r="BC31" s="302"/>
      <c r="BD31" s="302"/>
      <c r="BE31" s="302"/>
      <c r="BF31" s="302"/>
      <c r="BG31" s="302"/>
      <c r="BH31" s="302"/>
      <c r="BI31" s="302"/>
      <c r="BJ31" s="302"/>
      <c r="BK31" s="327"/>
      <c r="BL31" s="302"/>
      <c r="BM31" s="302"/>
      <c r="BN31" s="302"/>
      <c r="BO31" s="302"/>
      <c r="BP31" s="302"/>
      <c r="BQ31" s="302"/>
      <c r="BR31" s="302"/>
      <c r="BS31" s="302"/>
      <c r="BT31" s="302"/>
      <c r="BU31" s="302"/>
    </row>
    <row r="32" spans="1:73" s="99" customFormat="1" ht="60" customHeight="1" x14ac:dyDescent="0.3">
      <c r="A32" s="93">
        <v>29</v>
      </c>
      <c r="B32" s="94">
        <v>112515</v>
      </c>
      <c r="C32" s="95" t="s">
        <v>12</v>
      </c>
      <c r="D32" s="95" t="s">
        <v>81</v>
      </c>
      <c r="E32" s="95">
        <v>40000</v>
      </c>
      <c r="F32" s="93">
        <v>0.56000000000000005</v>
      </c>
      <c r="G32" s="96">
        <v>0.47299999999999998</v>
      </c>
      <c r="H32" s="96">
        <v>0.35899999999999999</v>
      </c>
      <c r="I32" s="96">
        <v>0.28999999999999998</v>
      </c>
      <c r="J32" s="96">
        <v>0.19700000000000001</v>
      </c>
      <c r="K32" s="96">
        <v>0.10200000000000001</v>
      </c>
      <c r="L32" s="96">
        <v>7.5999999999999998E-2</v>
      </c>
      <c r="M32" s="96">
        <v>0.05</v>
      </c>
      <c r="N32" s="96" t="str">
        <f t="shared" si="0"/>
        <v>0.473,0.359,0.29,0.197,0.102,0.076,0.05</v>
      </c>
      <c r="O32" s="96" t="s">
        <v>59</v>
      </c>
      <c r="P32" s="96"/>
      <c r="Q32" s="94">
        <f t="shared" si="2"/>
        <v>112515</v>
      </c>
      <c r="R32" s="95">
        <f t="shared" si="21"/>
        <v>1</v>
      </c>
      <c r="S32" s="96">
        <f t="shared" si="3"/>
        <v>0.183</v>
      </c>
      <c r="T32" s="95">
        <f t="shared" si="16"/>
        <v>29</v>
      </c>
      <c r="U32" s="95">
        <f t="shared" si="17"/>
        <v>1</v>
      </c>
      <c r="V32" s="95">
        <f t="shared" si="18"/>
        <v>4515</v>
      </c>
      <c r="W32" s="97">
        <f t="shared" si="19"/>
        <v>0.14949999999999999</v>
      </c>
      <c r="X32" s="97">
        <f t="shared" si="4"/>
        <v>0.14949999999999999</v>
      </c>
      <c r="Y32" s="96">
        <f t="shared" si="20"/>
        <v>702.27899999999988</v>
      </c>
      <c r="Z32" s="97" t="e">
        <f t="shared" si="1"/>
        <v>#REF!</v>
      </c>
      <c r="AA32" s="96"/>
      <c r="AB32" s="93">
        <v>0.35</v>
      </c>
      <c r="AC32" s="93">
        <v>0.35</v>
      </c>
      <c r="AD32" s="93">
        <v>0.35</v>
      </c>
      <c r="AE32" s="93" t="s">
        <v>60</v>
      </c>
      <c r="AF32" s="93">
        <f t="shared" si="5"/>
        <v>213.98999999999998</v>
      </c>
      <c r="AG32" s="93">
        <f t="shared" si="6"/>
        <v>261.52</v>
      </c>
      <c r="AH32" s="95" t="str">
        <f t="shared" si="7"/>
        <v>213.99 261.52</v>
      </c>
      <c r="AI32" s="93">
        <v>10</v>
      </c>
      <c r="AJ32" s="98">
        <f t="shared" si="8"/>
        <v>69.150000000000006</v>
      </c>
      <c r="AK32" s="98">
        <f t="shared" si="9"/>
        <v>84.51</v>
      </c>
      <c r="AL32" s="95" t="str">
        <f t="shared" si="10"/>
        <v>69.15 84.51</v>
      </c>
      <c r="AM32" s="95">
        <v>130</v>
      </c>
      <c r="AN32" s="95">
        <f t="shared" si="11"/>
        <v>440</v>
      </c>
      <c r="AO32" s="98">
        <v>2361.3000000000002</v>
      </c>
      <c r="AP32" s="93">
        <v>260.7</v>
      </c>
      <c r="AQ32" s="93">
        <v>84.5</v>
      </c>
      <c r="AR32" s="93">
        <v>42</v>
      </c>
      <c r="AS32" s="96">
        <f t="shared" si="12"/>
        <v>1.3929250288930342</v>
      </c>
      <c r="AT32" s="98">
        <f t="shared" si="13"/>
        <v>3289.1138707251216</v>
      </c>
      <c r="AU32" s="98">
        <f t="shared" si="14"/>
        <v>196.47653300000002</v>
      </c>
      <c r="AV32" s="98">
        <f t="shared" si="15"/>
        <v>63.820300000000003</v>
      </c>
      <c r="AW32" s="302"/>
      <c r="AX32" s="302"/>
      <c r="AY32" s="302"/>
      <c r="AZ32" s="302"/>
      <c r="BA32" s="302"/>
      <c r="BB32" s="302"/>
      <c r="BC32" s="302"/>
      <c r="BD32" s="302"/>
      <c r="BE32" s="302"/>
      <c r="BF32" s="302"/>
      <c r="BG32" s="302"/>
      <c r="BH32" s="302"/>
      <c r="BI32" s="302"/>
      <c r="BJ32" s="302"/>
      <c r="BK32" s="327"/>
      <c r="BL32" s="302"/>
      <c r="BM32" s="302"/>
      <c r="BN32" s="302"/>
      <c r="BO32" s="302"/>
      <c r="BP32" s="302"/>
      <c r="BQ32" s="302"/>
      <c r="BR32" s="302"/>
      <c r="BS32" s="302"/>
      <c r="BT32" s="302"/>
      <c r="BU32" s="302"/>
    </row>
    <row r="33" spans="1:73" s="99" customFormat="1" ht="60" customHeight="1" x14ac:dyDescent="0.3">
      <c r="A33" s="93">
        <v>30</v>
      </c>
      <c r="B33" s="94">
        <v>112763</v>
      </c>
      <c r="C33" s="95" t="s">
        <v>12</v>
      </c>
      <c r="D33" s="95" t="s">
        <v>83</v>
      </c>
      <c r="E33" s="95">
        <v>40000</v>
      </c>
      <c r="F33" s="93">
        <v>0.56000000000000005</v>
      </c>
      <c r="G33" s="96">
        <v>0.624</v>
      </c>
      <c r="H33" s="96">
        <v>0.46900000000000003</v>
      </c>
      <c r="I33" s="96">
        <v>0.36399999999999999</v>
      </c>
      <c r="J33" s="96">
        <v>0.224</v>
      </c>
      <c r="K33" s="96">
        <v>0.111</v>
      </c>
      <c r="L33" s="96">
        <v>0.08</v>
      </c>
      <c r="M33" s="96">
        <v>5.5E-2</v>
      </c>
      <c r="N33" s="96" t="str">
        <f t="shared" si="0"/>
        <v>0.624,0.469,0.364,0.224,0.111,0.08,0.055</v>
      </c>
      <c r="O33" s="96" t="s">
        <v>59</v>
      </c>
      <c r="P33" s="96"/>
      <c r="Q33" s="94">
        <f t="shared" si="2"/>
        <v>112763</v>
      </c>
      <c r="R33" s="95">
        <f t="shared" si="21"/>
        <v>248</v>
      </c>
      <c r="S33" s="96">
        <f t="shared" si="3"/>
        <v>0.26</v>
      </c>
      <c r="T33" s="95">
        <f t="shared" si="16"/>
        <v>30</v>
      </c>
      <c r="U33" s="95">
        <f t="shared" si="17"/>
        <v>248</v>
      </c>
      <c r="V33" s="95">
        <f t="shared" si="18"/>
        <v>4763</v>
      </c>
      <c r="W33" s="97">
        <f t="shared" si="19"/>
        <v>0.2215</v>
      </c>
      <c r="X33" s="97">
        <f t="shared" si="4"/>
        <v>54.932000000000002</v>
      </c>
      <c r="Y33" s="96">
        <f t="shared" si="20"/>
        <v>757.2109999999999</v>
      </c>
      <c r="Z33" s="97" t="e">
        <f t="shared" si="1"/>
        <v>#REF!</v>
      </c>
      <c r="AA33" s="96"/>
      <c r="AB33" s="93">
        <v>0.35</v>
      </c>
      <c r="AC33" s="93">
        <v>0.35</v>
      </c>
      <c r="AD33" s="93">
        <v>0.35</v>
      </c>
      <c r="AE33" s="93" t="s">
        <v>60</v>
      </c>
      <c r="AF33" s="93">
        <f t="shared" si="5"/>
        <v>213.98999999999998</v>
      </c>
      <c r="AG33" s="93">
        <f t="shared" si="6"/>
        <v>261.52</v>
      </c>
      <c r="AH33" s="95" t="str">
        <f t="shared" si="7"/>
        <v>213.99 261.52</v>
      </c>
      <c r="AI33" s="93">
        <v>10</v>
      </c>
      <c r="AJ33" s="98">
        <f t="shared" si="8"/>
        <v>69.150000000000006</v>
      </c>
      <c r="AK33" s="98">
        <f t="shared" si="9"/>
        <v>84.51</v>
      </c>
      <c r="AL33" s="95" t="str">
        <f t="shared" si="10"/>
        <v>69.15 84.51</v>
      </c>
      <c r="AM33" s="95">
        <v>130</v>
      </c>
      <c r="AN33" s="95">
        <f t="shared" si="11"/>
        <v>440</v>
      </c>
      <c r="AO33" s="98">
        <v>1990.3</v>
      </c>
      <c r="AP33" s="93">
        <v>260.10000000000002</v>
      </c>
      <c r="AQ33" s="93">
        <v>84.5</v>
      </c>
      <c r="AR33" s="93">
        <v>34</v>
      </c>
      <c r="AS33" s="96">
        <f t="shared" si="12"/>
        <v>0.95707585954009289</v>
      </c>
      <c r="AT33" s="98">
        <f t="shared" si="13"/>
        <v>1904.8680832426469</v>
      </c>
      <c r="AU33" s="98">
        <f t="shared" si="14"/>
        <v>195.99523700000003</v>
      </c>
      <c r="AV33" s="98">
        <f t="shared" si="15"/>
        <v>63.820300000000003</v>
      </c>
      <c r="AW33" s="302"/>
      <c r="AX33" s="302"/>
      <c r="AY33" s="302"/>
      <c r="AZ33" s="302"/>
      <c r="BA33" s="302"/>
      <c r="BB33" s="302"/>
      <c r="BC33" s="302"/>
      <c r="BD33" s="302"/>
      <c r="BE33" s="302"/>
      <c r="BF33" s="302"/>
      <c r="BG33" s="302"/>
      <c r="BH33" s="302"/>
      <c r="BI33" s="302"/>
      <c r="BJ33" s="302"/>
      <c r="BK33" s="327"/>
      <c r="BL33" s="302"/>
      <c r="BM33" s="302"/>
      <c r="BN33" s="302"/>
      <c r="BO33" s="302"/>
      <c r="BP33" s="302"/>
      <c r="BQ33" s="302"/>
      <c r="BR33" s="302"/>
      <c r="BS33" s="302"/>
      <c r="BT33" s="302"/>
      <c r="BU33" s="302"/>
    </row>
    <row r="34" spans="1:73" s="99" customFormat="1" ht="60" customHeight="1" x14ac:dyDescent="0.3">
      <c r="A34" s="93">
        <v>31</v>
      </c>
      <c r="B34" s="94">
        <v>112972</v>
      </c>
      <c r="C34" s="95" t="s">
        <v>12</v>
      </c>
      <c r="D34" s="95" t="s">
        <v>83</v>
      </c>
      <c r="E34" s="95">
        <v>40000</v>
      </c>
      <c r="F34" s="93">
        <v>0.56000000000000005</v>
      </c>
      <c r="G34" s="96">
        <v>0.54900000000000004</v>
      </c>
      <c r="H34" s="96">
        <v>0.43</v>
      </c>
      <c r="I34" s="96">
        <v>0.35399999999999998</v>
      </c>
      <c r="J34" s="96">
        <v>0.247</v>
      </c>
      <c r="K34" s="96">
        <v>0.13900000000000001</v>
      </c>
      <c r="L34" s="96">
        <v>0.107</v>
      </c>
      <c r="M34" s="96">
        <v>7.1000000000000008E-2</v>
      </c>
      <c r="N34" s="96" t="str">
        <f t="shared" si="0"/>
        <v>0.549,0.43,0.354,0.247,0.139,0.107,0.071</v>
      </c>
      <c r="O34" s="96" t="s">
        <v>59</v>
      </c>
      <c r="P34" s="96"/>
      <c r="Q34" s="94">
        <f t="shared" si="2"/>
        <v>112972</v>
      </c>
      <c r="R34" s="95">
        <f t="shared" si="21"/>
        <v>209</v>
      </c>
      <c r="S34" s="96">
        <f t="shared" si="3"/>
        <v>0.19500000000000006</v>
      </c>
      <c r="T34" s="95">
        <f t="shared" si="16"/>
        <v>31</v>
      </c>
      <c r="U34" s="95">
        <f t="shared" si="17"/>
        <v>209</v>
      </c>
      <c r="V34" s="95">
        <f t="shared" si="18"/>
        <v>4972</v>
      </c>
      <c r="W34" s="97">
        <f t="shared" si="19"/>
        <v>0.22750000000000004</v>
      </c>
      <c r="X34" s="97">
        <f t="shared" si="4"/>
        <v>47.547500000000007</v>
      </c>
      <c r="Y34" s="96">
        <f t="shared" si="20"/>
        <v>804.75849999999991</v>
      </c>
      <c r="Z34" s="97" t="e">
        <f t="shared" si="1"/>
        <v>#REF!</v>
      </c>
      <c r="AA34" s="96"/>
      <c r="AB34" s="93">
        <v>0.35</v>
      </c>
      <c r="AC34" s="93">
        <v>0.35</v>
      </c>
      <c r="AD34" s="93">
        <v>0.35</v>
      </c>
      <c r="AE34" s="93" t="s">
        <v>60</v>
      </c>
      <c r="AF34" s="93">
        <f t="shared" si="5"/>
        <v>213.98999999999998</v>
      </c>
      <c r="AG34" s="93">
        <f t="shared" si="6"/>
        <v>261.52</v>
      </c>
      <c r="AH34" s="95" t="str">
        <f t="shared" si="7"/>
        <v>213.99 261.52</v>
      </c>
      <c r="AI34" s="93">
        <v>10</v>
      </c>
      <c r="AJ34" s="98">
        <f t="shared" si="8"/>
        <v>69.150000000000006</v>
      </c>
      <c r="AK34" s="98">
        <f t="shared" si="9"/>
        <v>84.51</v>
      </c>
      <c r="AL34" s="95" t="str">
        <f t="shared" si="10"/>
        <v>69.15 84.51</v>
      </c>
      <c r="AM34" s="95">
        <v>130</v>
      </c>
      <c r="AN34" s="95">
        <f t="shared" si="11"/>
        <v>440</v>
      </c>
      <c r="AO34" s="93">
        <v>1367.7</v>
      </c>
      <c r="AP34" s="93">
        <v>214.8</v>
      </c>
      <c r="AQ34" s="93">
        <v>84.5</v>
      </c>
      <c r="AR34" s="93">
        <v>34</v>
      </c>
      <c r="AS34" s="96">
        <f t="shared" si="12"/>
        <v>0.95707585954009289</v>
      </c>
      <c r="AT34" s="98">
        <f t="shared" si="13"/>
        <v>1308.9926530929852</v>
      </c>
      <c r="AU34" s="98">
        <f t="shared" si="14"/>
        <v>159.03360800000002</v>
      </c>
      <c r="AV34" s="98">
        <f t="shared" si="15"/>
        <v>63.820300000000003</v>
      </c>
      <c r="AW34" s="302"/>
      <c r="AX34" s="302"/>
      <c r="AY34" s="302"/>
      <c r="AZ34" s="302"/>
      <c r="BA34" s="302"/>
      <c r="BB34" s="302"/>
      <c r="BC34" s="302"/>
      <c r="BD34" s="302"/>
      <c r="BE34" s="302"/>
      <c r="BF34" s="302"/>
      <c r="BG34" s="302"/>
      <c r="BH34" s="302"/>
      <c r="BI34" s="302"/>
      <c r="BJ34" s="302"/>
      <c r="BK34" s="327"/>
      <c r="BL34" s="302"/>
      <c r="BM34" s="302"/>
      <c r="BN34" s="302"/>
      <c r="BO34" s="302"/>
      <c r="BP34" s="302"/>
      <c r="BQ34" s="302"/>
      <c r="BR34" s="302"/>
      <c r="BS34" s="302"/>
      <c r="BT34" s="302"/>
      <c r="BU34" s="302"/>
    </row>
    <row r="35" spans="1:73" s="99" customFormat="1" ht="60" customHeight="1" x14ac:dyDescent="0.3">
      <c r="A35" s="93">
        <v>32</v>
      </c>
      <c r="B35" s="94">
        <v>113020</v>
      </c>
      <c r="C35" s="95" t="s">
        <v>12</v>
      </c>
      <c r="D35" s="95" t="s">
        <v>81</v>
      </c>
      <c r="E35" s="95">
        <v>40000</v>
      </c>
      <c r="F35" s="93">
        <v>0.56000000000000005</v>
      </c>
      <c r="G35" s="96">
        <v>0.434</v>
      </c>
      <c r="H35" s="96">
        <v>0.31900000000000001</v>
      </c>
      <c r="I35" s="96">
        <v>0.255</v>
      </c>
      <c r="J35" s="96">
        <v>0.16500000000000001</v>
      </c>
      <c r="K35" s="96">
        <v>8.6000000000000007E-2</v>
      </c>
      <c r="L35" s="96">
        <v>6.6000000000000003E-2</v>
      </c>
      <c r="M35" s="96">
        <v>4.7E-2</v>
      </c>
      <c r="N35" s="96" t="str">
        <f t="shared" si="0"/>
        <v>0.434,0.319,0.255,0.165,0.086,0.066,0.047</v>
      </c>
      <c r="O35" s="96" t="s">
        <v>59</v>
      </c>
      <c r="P35" s="96"/>
      <c r="Q35" s="94">
        <f t="shared" si="2"/>
        <v>113020</v>
      </c>
      <c r="R35" s="95">
        <f t="shared" si="21"/>
        <v>48</v>
      </c>
      <c r="S35" s="96">
        <f t="shared" si="3"/>
        <v>0.17899999999999999</v>
      </c>
      <c r="T35" s="95">
        <f t="shared" si="16"/>
        <v>32</v>
      </c>
      <c r="U35" s="95">
        <f t="shared" si="17"/>
        <v>48</v>
      </c>
      <c r="V35" s="95">
        <f t="shared" si="18"/>
        <v>5020</v>
      </c>
      <c r="W35" s="97">
        <f t="shared" si="19"/>
        <v>0.18700000000000003</v>
      </c>
      <c r="X35" s="97">
        <f t="shared" si="4"/>
        <v>8.9760000000000009</v>
      </c>
      <c r="Y35" s="96">
        <f t="shared" si="20"/>
        <v>813.73449999999991</v>
      </c>
      <c r="Z35" s="97" t="e">
        <f t="shared" si="1"/>
        <v>#REF!</v>
      </c>
      <c r="AA35" s="96"/>
      <c r="AB35" s="93">
        <v>0.35</v>
      </c>
      <c r="AC35" s="93">
        <v>0.35</v>
      </c>
      <c r="AD35" s="93">
        <v>0.35</v>
      </c>
      <c r="AE35" s="93" t="s">
        <v>60</v>
      </c>
      <c r="AF35" s="93">
        <f t="shared" si="5"/>
        <v>213.98999999999998</v>
      </c>
      <c r="AG35" s="93">
        <f t="shared" si="6"/>
        <v>261.52</v>
      </c>
      <c r="AH35" s="95" t="str">
        <f t="shared" si="7"/>
        <v>213.99 261.52</v>
      </c>
      <c r="AI35" s="93">
        <v>10</v>
      </c>
      <c r="AJ35" s="98">
        <f t="shared" si="8"/>
        <v>69.150000000000006</v>
      </c>
      <c r="AK35" s="98">
        <f t="shared" si="9"/>
        <v>84.51</v>
      </c>
      <c r="AL35" s="95" t="str">
        <f t="shared" si="10"/>
        <v>69.15 84.51</v>
      </c>
      <c r="AM35" s="95">
        <v>130</v>
      </c>
      <c r="AN35" s="95">
        <f t="shared" si="11"/>
        <v>440</v>
      </c>
      <c r="AO35" s="93">
        <v>2382.3000000000002</v>
      </c>
      <c r="AP35" s="93">
        <v>260.60000000000002</v>
      </c>
      <c r="AQ35" s="93">
        <v>84.4</v>
      </c>
      <c r="AR35" s="93">
        <v>42</v>
      </c>
      <c r="AS35" s="96">
        <f t="shared" si="12"/>
        <v>1.3929250288930342</v>
      </c>
      <c r="AT35" s="98">
        <f t="shared" si="13"/>
        <v>3318.3652963318755</v>
      </c>
      <c r="AU35" s="98">
        <f t="shared" si="14"/>
        <v>196.39633200000003</v>
      </c>
      <c r="AV35" s="98">
        <f t="shared" si="15"/>
        <v>63.734760000000009</v>
      </c>
      <c r="AW35" s="302"/>
      <c r="AX35" s="302"/>
      <c r="AY35" s="302"/>
      <c r="AZ35" s="302"/>
      <c r="BA35" s="302"/>
      <c r="BB35" s="302"/>
      <c r="BC35" s="302"/>
      <c r="BD35" s="302"/>
      <c r="BE35" s="302"/>
      <c r="BF35" s="302"/>
      <c r="BG35" s="302"/>
      <c r="BH35" s="302"/>
      <c r="BI35" s="302"/>
      <c r="BJ35" s="302"/>
      <c r="BK35" s="327"/>
      <c r="BL35" s="302"/>
      <c r="BM35" s="302"/>
      <c r="BN35" s="302"/>
      <c r="BO35" s="302"/>
      <c r="BP35" s="302"/>
      <c r="BQ35" s="302"/>
      <c r="BR35" s="302"/>
      <c r="BS35" s="302"/>
      <c r="BT35" s="302"/>
      <c r="BU35" s="302"/>
    </row>
    <row r="36" spans="1:73" s="99" customFormat="1" ht="60" customHeight="1" x14ac:dyDescent="0.3">
      <c r="A36" s="93">
        <v>33</v>
      </c>
      <c r="B36" s="94">
        <v>113253</v>
      </c>
      <c r="C36" s="95" t="s">
        <v>12</v>
      </c>
      <c r="D36" s="95" t="s">
        <v>83</v>
      </c>
      <c r="E36" s="95">
        <v>40000</v>
      </c>
      <c r="F36" s="93">
        <v>0.56000000000000005</v>
      </c>
      <c r="G36" s="96">
        <v>0.63700000000000001</v>
      </c>
      <c r="H36" s="96">
        <v>0.48399999999999999</v>
      </c>
      <c r="I36" s="96">
        <v>0.38500000000000001</v>
      </c>
      <c r="J36" s="96">
        <v>0.26300000000000001</v>
      </c>
      <c r="K36" s="96">
        <v>0.14299999999999999</v>
      </c>
      <c r="L36" s="96">
        <v>0.104</v>
      </c>
      <c r="M36" s="96">
        <v>6.5000000000000002E-2</v>
      </c>
      <c r="N36" s="96" t="str">
        <f t="shared" si="0"/>
        <v>0.637,0.484,0.385,0.263,0.143,0.104,0.065</v>
      </c>
      <c r="O36" s="96" t="s">
        <v>59</v>
      </c>
      <c r="P36" s="96"/>
      <c r="Q36" s="94">
        <f t="shared" si="2"/>
        <v>113253</v>
      </c>
      <c r="R36" s="95">
        <f t="shared" si="21"/>
        <v>233</v>
      </c>
      <c r="S36" s="96">
        <f t="shared" si="3"/>
        <v>0.252</v>
      </c>
      <c r="T36" s="95">
        <f t="shared" si="16"/>
        <v>33</v>
      </c>
      <c r="U36" s="95">
        <f t="shared" si="17"/>
        <v>233</v>
      </c>
      <c r="V36" s="95">
        <f t="shared" si="18"/>
        <v>5253</v>
      </c>
      <c r="W36" s="97">
        <f t="shared" si="19"/>
        <v>0.2155</v>
      </c>
      <c r="X36" s="97">
        <f t="shared" si="4"/>
        <v>50.211500000000001</v>
      </c>
      <c r="Y36" s="96">
        <f t="shared" si="20"/>
        <v>863.94599999999991</v>
      </c>
      <c r="Z36" s="97" t="e">
        <f t="shared" si="1"/>
        <v>#REF!</v>
      </c>
      <c r="AA36" s="96"/>
      <c r="AB36" s="93">
        <v>0.35</v>
      </c>
      <c r="AC36" s="93">
        <v>0.35</v>
      </c>
      <c r="AD36" s="93">
        <v>0.35</v>
      </c>
      <c r="AE36" s="93" t="s">
        <v>60</v>
      </c>
      <c r="AF36" s="93">
        <f t="shared" si="5"/>
        <v>213.98999999999998</v>
      </c>
      <c r="AG36" s="93">
        <f t="shared" si="6"/>
        <v>261.52</v>
      </c>
      <c r="AH36" s="95" t="str">
        <f t="shared" si="7"/>
        <v>213.99 261.52</v>
      </c>
      <c r="AI36" s="93">
        <v>10</v>
      </c>
      <c r="AJ36" s="98">
        <f t="shared" si="8"/>
        <v>69.150000000000006</v>
      </c>
      <c r="AK36" s="98">
        <f t="shared" si="9"/>
        <v>84.51</v>
      </c>
      <c r="AL36" s="95" t="str">
        <f t="shared" si="10"/>
        <v>69.15 84.51</v>
      </c>
      <c r="AM36" s="95">
        <v>130</v>
      </c>
      <c r="AN36" s="95">
        <f t="shared" si="11"/>
        <v>440</v>
      </c>
      <c r="AO36" s="93">
        <v>958.1</v>
      </c>
      <c r="AP36" s="93">
        <v>215.1</v>
      </c>
      <c r="AQ36" s="93">
        <v>84.5</v>
      </c>
      <c r="AR36" s="93">
        <v>34</v>
      </c>
      <c r="AS36" s="96">
        <f t="shared" si="12"/>
        <v>0.95707585954009289</v>
      </c>
      <c r="AT36" s="98">
        <f t="shared" si="13"/>
        <v>916.97438102536307</v>
      </c>
      <c r="AU36" s="98">
        <f t="shared" si="14"/>
        <v>159.28243699999999</v>
      </c>
      <c r="AV36" s="98">
        <f t="shared" si="15"/>
        <v>63.820300000000003</v>
      </c>
      <c r="AW36" s="302"/>
      <c r="AX36" s="302"/>
      <c r="AY36" s="302"/>
      <c r="AZ36" s="302"/>
      <c r="BA36" s="302"/>
      <c r="BB36" s="302"/>
      <c r="BC36" s="302"/>
      <c r="BD36" s="302"/>
      <c r="BE36" s="302"/>
      <c r="BF36" s="302"/>
      <c r="BG36" s="302"/>
      <c r="BH36" s="302"/>
      <c r="BI36" s="302"/>
      <c r="BJ36" s="302"/>
      <c r="BK36" s="327"/>
      <c r="BL36" s="302"/>
      <c r="BM36" s="302"/>
      <c r="BN36" s="302"/>
      <c r="BO36" s="302"/>
      <c r="BP36" s="302"/>
      <c r="BQ36" s="302"/>
      <c r="BR36" s="302"/>
      <c r="BS36" s="302"/>
      <c r="BT36" s="302"/>
      <c r="BU36" s="302"/>
    </row>
    <row r="37" spans="1:73" s="99" customFormat="1" ht="60" customHeight="1" x14ac:dyDescent="0.3">
      <c r="A37" s="93">
        <v>34</v>
      </c>
      <c r="B37" s="94">
        <v>113507</v>
      </c>
      <c r="C37" s="95" t="s">
        <v>12</v>
      </c>
      <c r="D37" s="95" t="s">
        <v>83</v>
      </c>
      <c r="E37" s="95">
        <v>40000</v>
      </c>
      <c r="F37" s="93">
        <v>0.56000000000000005</v>
      </c>
      <c r="G37" s="96">
        <v>0.46500000000000002</v>
      </c>
      <c r="H37" s="96">
        <v>0.32700000000000001</v>
      </c>
      <c r="I37" s="96">
        <v>0.248</v>
      </c>
      <c r="J37" s="96">
        <v>0.152</v>
      </c>
      <c r="K37" s="96">
        <v>6.7000000000000004E-2</v>
      </c>
      <c r="L37" s="96">
        <v>4.9000000000000002E-2</v>
      </c>
      <c r="M37" s="96">
        <v>3.6000000000000004E-2</v>
      </c>
      <c r="N37" s="96" t="str">
        <f t="shared" si="0"/>
        <v>0.465,0.327,0.248,0.152,0.067,0.049,0.036</v>
      </c>
      <c r="O37" s="96" t="s">
        <v>59</v>
      </c>
      <c r="P37" s="96"/>
      <c r="Q37" s="94">
        <f t="shared" si="2"/>
        <v>113507</v>
      </c>
      <c r="R37" s="95">
        <f t="shared" si="21"/>
        <v>254</v>
      </c>
      <c r="S37" s="96">
        <f t="shared" si="3"/>
        <v>0.21700000000000003</v>
      </c>
      <c r="T37" s="95">
        <f t="shared" si="16"/>
        <v>34</v>
      </c>
      <c r="U37" s="95">
        <f t="shared" si="17"/>
        <v>254</v>
      </c>
      <c r="V37" s="95">
        <f t="shared" si="18"/>
        <v>5507</v>
      </c>
      <c r="W37" s="97">
        <f t="shared" si="19"/>
        <v>0.23450000000000001</v>
      </c>
      <c r="X37" s="97">
        <f t="shared" si="4"/>
        <v>59.563000000000002</v>
      </c>
      <c r="Y37" s="96">
        <f t="shared" si="20"/>
        <v>923.5089999999999</v>
      </c>
      <c r="Z37" s="97" t="e">
        <f t="shared" si="1"/>
        <v>#REF!</v>
      </c>
      <c r="AA37" s="96"/>
      <c r="AB37" s="93">
        <v>0.35</v>
      </c>
      <c r="AC37" s="93">
        <v>0.35</v>
      </c>
      <c r="AD37" s="93">
        <v>0.35</v>
      </c>
      <c r="AE37" s="93" t="s">
        <v>60</v>
      </c>
      <c r="AF37" s="93">
        <f t="shared" si="5"/>
        <v>213.98999999999998</v>
      </c>
      <c r="AG37" s="93">
        <f t="shared" si="6"/>
        <v>261.52</v>
      </c>
      <c r="AH37" s="95" t="str">
        <f t="shared" si="7"/>
        <v>213.99 261.52</v>
      </c>
      <c r="AI37" s="93">
        <v>10</v>
      </c>
      <c r="AJ37" s="98">
        <f t="shared" si="8"/>
        <v>69.150000000000006</v>
      </c>
      <c r="AK37" s="98">
        <f t="shared" si="9"/>
        <v>84.51</v>
      </c>
      <c r="AL37" s="95" t="str">
        <f t="shared" si="10"/>
        <v>69.15 84.51</v>
      </c>
      <c r="AM37" s="95">
        <v>130</v>
      </c>
      <c r="AN37" s="95">
        <f t="shared" si="11"/>
        <v>440</v>
      </c>
      <c r="AO37" s="93">
        <v>2388.6999999999998</v>
      </c>
      <c r="AP37" s="93">
        <v>261.39999999999998</v>
      </c>
      <c r="AQ37" s="93">
        <v>84.5</v>
      </c>
      <c r="AR37" s="93">
        <v>34</v>
      </c>
      <c r="AS37" s="96">
        <f t="shared" si="12"/>
        <v>0.95707585954009289</v>
      </c>
      <c r="AT37" s="98">
        <f t="shared" si="13"/>
        <v>2286.1671056834198</v>
      </c>
      <c r="AU37" s="98">
        <f t="shared" si="14"/>
        <v>197.03777199999999</v>
      </c>
      <c r="AV37" s="98">
        <f t="shared" si="15"/>
        <v>63.820300000000003</v>
      </c>
      <c r="AW37" s="302"/>
      <c r="AX37" s="302"/>
      <c r="AY37" s="302"/>
      <c r="AZ37" s="302"/>
      <c r="BA37" s="302"/>
      <c r="BB37" s="302"/>
      <c r="BC37" s="302"/>
      <c r="BD37" s="302"/>
      <c r="BE37" s="302"/>
      <c r="BF37" s="302"/>
      <c r="BG37" s="302"/>
      <c r="BH37" s="302"/>
      <c r="BI37" s="302"/>
      <c r="BJ37" s="302"/>
      <c r="BK37" s="327"/>
      <c r="BL37" s="302"/>
      <c r="BM37" s="302"/>
      <c r="BN37" s="302"/>
      <c r="BO37" s="302"/>
      <c r="BP37" s="302"/>
      <c r="BQ37" s="302"/>
      <c r="BR37" s="302"/>
      <c r="BS37" s="302"/>
      <c r="BT37" s="302"/>
      <c r="BU37" s="302"/>
    </row>
    <row r="38" spans="1:73" s="99" customFormat="1" ht="60" customHeight="1" x14ac:dyDescent="0.3">
      <c r="A38" s="93">
        <v>35</v>
      </c>
      <c r="B38" s="94">
        <v>113518</v>
      </c>
      <c r="C38" s="95" t="s">
        <v>12</v>
      </c>
      <c r="D38" s="95" t="s">
        <v>81</v>
      </c>
      <c r="E38" s="95">
        <v>40000</v>
      </c>
      <c r="F38" s="93">
        <v>0.56000000000000005</v>
      </c>
      <c r="G38" s="96">
        <v>0.45</v>
      </c>
      <c r="H38" s="96">
        <v>0.33700000000000002</v>
      </c>
      <c r="I38" s="96">
        <v>0.26500000000000001</v>
      </c>
      <c r="J38" s="96">
        <v>0.16900000000000001</v>
      </c>
      <c r="K38" s="96">
        <v>7.1000000000000008E-2</v>
      </c>
      <c r="L38" s="96">
        <v>0.05</v>
      </c>
      <c r="M38" s="96">
        <v>3.5000000000000003E-2</v>
      </c>
      <c r="N38" s="96" t="str">
        <f t="shared" si="0"/>
        <v>0.45,0.337,0.265,0.169,0.071,0.05,0.035</v>
      </c>
      <c r="O38" s="96" t="s">
        <v>59</v>
      </c>
      <c r="P38" s="96"/>
      <c r="Q38" s="94">
        <f t="shared" si="2"/>
        <v>113518</v>
      </c>
      <c r="R38" s="95">
        <f t="shared" si="21"/>
        <v>11</v>
      </c>
      <c r="S38" s="96">
        <f t="shared" si="3"/>
        <v>0.185</v>
      </c>
      <c r="T38" s="95">
        <f t="shared" si="16"/>
        <v>35</v>
      </c>
      <c r="U38" s="95">
        <f t="shared" si="17"/>
        <v>11</v>
      </c>
      <c r="V38" s="95">
        <f t="shared" si="18"/>
        <v>5518</v>
      </c>
      <c r="W38" s="97">
        <f t="shared" si="19"/>
        <v>0.20100000000000001</v>
      </c>
      <c r="X38" s="97">
        <f t="shared" si="4"/>
        <v>2.2110000000000003</v>
      </c>
      <c r="Y38" s="96">
        <f t="shared" si="20"/>
        <v>925.71999999999991</v>
      </c>
      <c r="Z38" s="97" t="e">
        <f t="shared" si="1"/>
        <v>#REF!</v>
      </c>
      <c r="AA38" s="96"/>
      <c r="AB38" s="93">
        <v>0.35</v>
      </c>
      <c r="AC38" s="93">
        <v>0.35</v>
      </c>
      <c r="AD38" s="93">
        <v>0.35</v>
      </c>
      <c r="AE38" s="93" t="s">
        <v>60</v>
      </c>
      <c r="AF38" s="93">
        <f t="shared" si="5"/>
        <v>213.98999999999998</v>
      </c>
      <c r="AG38" s="93">
        <f t="shared" si="6"/>
        <v>261.52</v>
      </c>
      <c r="AH38" s="95" t="str">
        <f t="shared" si="7"/>
        <v>213.99 261.52</v>
      </c>
      <c r="AI38" s="93">
        <v>10</v>
      </c>
      <c r="AJ38" s="98">
        <f t="shared" si="8"/>
        <v>69.150000000000006</v>
      </c>
      <c r="AK38" s="98">
        <f t="shared" si="9"/>
        <v>84.51</v>
      </c>
      <c r="AL38" s="95" t="str">
        <f t="shared" si="10"/>
        <v>69.15 84.51</v>
      </c>
      <c r="AM38" s="95">
        <v>130</v>
      </c>
      <c r="AN38" s="95">
        <f t="shared" si="11"/>
        <v>440</v>
      </c>
      <c r="AO38" s="93">
        <v>2335.5</v>
      </c>
      <c r="AP38" s="93">
        <v>261.39999999999998</v>
      </c>
      <c r="AQ38" s="93">
        <v>84.5</v>
      </c>
      <c r="AR38" s="93">
        <v>42</v>
      </c>
      <c r="AS38" s="96">
        <f t="shared" si="12"/>
        <v>1.3929250288930342</v>
      </c>
      <c r="AT38" s="98">
        <f t="shared" si="13"/>
        <v>3253.1764049796811</v>
      </c>
      <c r="AU38" s="98">
        <f t="shared" si="14"/>
        <v>197.03777199999999</v>
      </c>
      <c r="AV38" s="98">
        <f t="shared" si="15"/>
        <v>63.820300000000003</v>
      </c>
      <c r="AW38" s="302"/>
      <c r="AX38" s="302"/>
      <c r="AY38" s="302"/>
      <c r="AZ38" s="302"/>
      <c r="BA38" s="302"/>
      <c r="BB38" s="302"/>
      <c r="BC38" s="302"/>
      <c r="BD38" s="302"/>
      <c r="BE38" s="302"/>
      <c r="BF38" s="302"/>
      <c r="BG38" s="302"/>
      <c r="BH38" s="302"/>
      <c r="BI38" s="302"/>
      <c r="BJ38" s="302"/>
      <c r="BK38" s="327"/>
      <c r="BL38" s="302"/>
      <c r="BM38" s="302"/>
      <c r="BN38" s="302"/>
      <c r="BO38" s="302"/>
      <c r="BP38" s="302"/>
      <c r="BQ38" s="302"/>
      <c r="BR38" s="302"/>
      <c r="BS38" s="302"/>
      <c r="BT38" s="302"/>
      <c r="BU38" s="302"/>
    </row>
    <row r="39" spans="1:73" s="99" customFormat="1" ht="60" customHeight="1" x14ac:dyDescent="0.3">
      <c r="A39" s="93">
        <v>36</v>
      </c>
      <c r="B39" s="94">
        <v>113765</v>
      </c>
      <c r="C39" s="95" t="s">
        <v>12</v>
      </c>
      <c r="D39" s="95" t="s">
        <v>83</v>
      </c>
      <c r="E39" s="95">
        <v>40000</v>
      </c>
      <c r="F39" s="93">
        <v>0.56000000000000005</v>
      </c>
      <c r="G39" s="96">
        <v>0.50700000000000001</v>
      </c>
      <c r="H39" s="96">
        <v>0.38700000000000001</v>
      </c>
      <c r="I39" s="96">
        <v>0.30399999999999999</v>
      </c>
      <c r="J39" s="96">
        <v>0.193</v>
      </c>
      <c r="K39" s="96">
        <v>9.1999999999999998E-2</v>
      </c>
      <c r="L39" s="96">
        <v>6.8000000000000005E-2</v>
      </c>
      <c r="M39" s="96">
        <v>0.05</v>
      </c>
      <c r="N39" s="96" t="str">
        <f t="shared" si="0"/>
        <v>0.507,0.387,0.304,0.193,0.092,0.068,0.05</v>
      </c>
      <c r="O39" s="96" t="s">
        <v>59</v>
      </c>
      <c r="P39" s="96"/>
      <c r="Q39" s="94">
        <f t="shared" si="2"/>
        <v>113765</v>
      </c>
      <c r="R39" s="95">
        <f t="shared" si="21"/>
        <v>247</v>
      </c>
      <c r="S39" s="96">
        <f t="shared" si="3"/>
        <v>0.20300000000000001</v>
      </c>
      <c r="T39" s="95">
        <f t="shared" si="16"/>
        <v>36</v>
      </c>
      <c r="U39" s="95">
        <f t="shared" si="17"/>
        <v>247</v>
      </c>
      <c r="V39" s="95">
        <f t="shared" si="18"/>
        <v>5765</v>
      </c>
      <c r="W39" s="97">
        <f t="shared" si="19"/>
        <v>0.19400000000000001</v>
      </c>
      <c r="X39" s="97">
        <f t="shared" si="4"/>
        <v>47.917999999999999</v>
      </c>
      <c r="Y39" s="96">
        <f t="shared" si="20"/>
        <v>973.63799999999992</v>
      </c>
      <c r="Z39" s="97" t="e">
        <f t="shared" si="1"/>
        <v>#REF!</v>
      </c>
      <c r="AA39" s="96"/>
      <c r="AB39" s="93">
        <v>0.35</v>
      </c>
      <c r="AC39" s="93">
        <v>0.35</v>
      </c>
      <c r="AD39" s="93">
        <v>0.35</v>
      </c>
      <c r="AE39" s="93" t="s">
        <v>60</v>
      </c>
      <c r="AF39" s="93">
        <f t="shared" si="5"/>
        <v>213.98999999999998</v>
      </c>
      <c r="AG39" s="93">
        <f t="shared" si="6"/>
        <v>261.52</v>
      </c>
      <c r="AH39" s="95" t="str">
        <f t="shared" si="7"/>
        <v>213.99 261.52</v>
      </c>
      <c r="AI39" s="93">
        <v>10</v>
      </c>
      <c r="AJ39" s="98">
        <f t="shared" si="8"/>
        <v>69.150000000000006</v>
      </c>
      <c r="AK39" s="98">
        <f t="shared" si="9"/>
        <v>84.51</v>
      </c>
      <c r="AL39" s="95" t="str">
        <f t="shared" si="10"/>
        <v>69.15 84.51</v>
      </c>
      <c r="AM39" s="95">
        <v>130</v>
      </c>
      <c r="AN39" s="95">
        <f t="shared" si="11"/>
        <v>440</v>
      </c>
      <c r="AO39" s="93">
        <v>2393.5</v>
      </c>
      <c r="AP39" s="93">
        <v>261.2</v>
      </c>
      <c r="AQ39" s="93">
        <v>84.5</v>
      </c>
      <c r="AR39" s="93">
        <v>34</v>
      </c>
      <c r="AS39" s="96">
        <f t="shared" si="12"/>
        <v>0.95707585954009289</v>
      </c>
      <c r="AT39" s="98">
        <f t="shared" si="13"/>
        <v>2290.7610698092121</v>
      </c>
      <c r="AU39" s="98">
        <f t="shared" si="14"/>
        <v>196.87744799999999</v>
      </c>
      <c r="AV39" s="98">
        <f t="shared" si="15"/>
        <v>63.820300000000003</v>
      </c>
      <c r="AW39" s="302"/>
      <c r="AX39" s="302"/>
      <c r="AY39" s="302"/>
      <c r="AZ39" s="302"/>
      <c r="BA39" s="302"/>
      <c r="BB39" s="302"/>
      <c r="BC39" s="302"/>
      <c r="BD39" s="302"/>
      <c r="BE39" s="302"/>
      <c r="BF39" s="302"/>
      <c r="BG39" s="302"/>
      <c r="BH39" s="302"/>
      <c r="BI39" s="302"/>
      <c r="BJ39" s="302"/>
      <c r="BK39" s="327"/>
      <c r="BL39" s="302"/>
      <c r="BM39" s="302"/>
      <c r="BN39" s="302"/>
      <c r="BO39" s="302"/>
      <c r="BP39" s="302"/>
      <c r="BQ39" s="302"/>
      <c r="BR39" s="302"/>
      <c r="BS39" s="302"/>
      <c r="BT39" s="302"/>
      <c r="BU39" s="302"/>
    </row>
    <row r="40" spans="1:73" s="99" customFormat="1" ht="60" customHeight="1" x14ac:dyDescent="0.3">
      <c r="A40" s="93">
        <v>37</v>
      </c>
      <c r="B40" s="94">
        <v>113983</v>
      </c>
      <c r="C40" s="95" t="s">
        <v>12</v>
      </c>
      <c r="D40" s="95" t="s">
        <v>81</v>
      </c>
      <c r="E40" s="95">
        <v>40000</v>
      </c>
      <c r="F40" s="93">
        <v>0.56000000000000005</v>
      </c>
      <c r="G40" s="96">
        <v>0.38700000000000001</v>
      </c>
      <c r="H40" s="96">
        <v>0.29799999999999999</v>
      </c>
      <c r="I40" s="96">
        <v>0.245</v>
      </c>
      <c r="J40" s="96">
        <v>0.17799999999999999</v>
      </c>
      <c r="K40" s="96">
        <v>0.108</v>
      </c>
      <c r="L40" s="96">
        <v>8.5000000000000006E-2</v>
      </c>
      <c r="M40" s="96">
        <v>5.9000000000000004E-2</v>
      </c>
      <c r="N40" s="96" t="str">
        <f t="shared" si="0"/>
        <v>0.387,0.298,0.245,0.178,0.108,0.085,0.059</v>
      </c>
      <c r="O40" s="96" t="s">
        <v>59</v>
      </c>
      <c r="P40" s="96"/>
      <c r="Q40" s="94">
        <f t="shared" si="2"/>
        <v>113983</v>
      </c>
      <c r="R40" s="95">
        <f t="shared" si="21"/>
        <v>218</v>
      </c>
      <c r="S40" s="96">
        <f t="shared" si="3"/>
        <v>0.14200000000000002</v>
      </c>
      <c r="T40" s="95">
        <f t="shared" si="16"/>
        <v>37</v>
      </c>
      <c r="U40" s="95">
        <f t="shared" si="17"/>
        <v>218</v>
      </c>
      <c r="V40" s="95">
        <f t="shared" si="18"/>
        <v>5983</v>
      </c>
      <c r="W40" s="97">
        <f t="shared" si="19"/>
        <v>0.17250000000000001</v>
      </c>
      <c r="X40" s="97">
        <f t="shared" si="4"/>
        <v>37.605000000000004</v>
      </c>
      <c r="Y40" s="96">
        <f t="shared" si="20"/>
        <v>1011.2429999999999</v>
      </c>
      <c r="Z40" s="97" t="e">
        <f t="shared" si="1"/>
        <v>#REF!</v>
      </c>
      <c r="AA40" s="96"/>
      <c r="AB40" s="93">
        <v>0.35</v>
      </c>
      <c r="AC40" s="93">
        <v>0.35</v>
      </c>
      <c r="AD40" s="93">
        <v>0.35</v>
      </c>
      <c r="AE40" s="93" t="s">
        <v>60</v>
      </c>
      <c r="AF40" s="93">
        <f t="shared" si="5"/>
        <v>213.98999999999998</v>
      </c>
      <c r="AG40" s="93">
        <f t="shared" si="6"/>
        <v>261.52</v>
      </c>
      <c r="AH40" s="95" t="str">
        <f t="shared" si="7"/>
        <v>213.99 261.52</v>
      </c>
      <c r="AI40" s="93">
        <v>10</v>
      </c>
      <c r="AJ40" s="98">
        <f t="shared" si="8"/>
        <v>69.150000000000006</v>
      </c>
      <c r="AK40" s="98">
        <f t="shared" si="9"/>
        <v>84.51</v>
      </c>
      <c r="AL40" s="95" t="str">
        <f t="shared" si="10"/>
        <v>69.15 84.51</v>
      </c>
      <c r="AM40" s="95">
        <v>130</v>
      </c>
      <c r="AN40" s="95">
        <f t="shared" si="11"/>
        <v>440</v>
      </c>
      <c r="AO40" s="93">
        <v>2388.6999999999998</v>
      </c>
      <c r="AP40" s="93">
        <v>259.89999999999998</v>
      </c>
      <c r="AQ40" s="93">
        <v>84.5</v>
      </c>
      <c r="AR40" s="93">
        <v>42</v>
      </c>
      <c r="AS40" s="96">
        <f t="shared" si="12"/>
        <v>1.3929250288930342</v>
      </c>
      <c r="AT40" s="98">
        <f t="shared" si="13"/>
        <v>3327.2800165167905</v>
      </c>
      <c r="AU40" s="98">
        <f t="shared" si="14"/>
        <v>195.834757</v>
      </c>
      <c r="AV40" s="98">
        <f t="shared" si="15"/>
        <v>63.820300000000003</v>
      </c>
      <c r="AW40" s="302"/>
      <c r="AX40" s="302"/>
      <c r="AY40" s="302"/>
      <c r="AZ40" s="302"/>
      <c r="BA40" s="302"/>
      <c r="BB40" s="302"/>
      <c r="BC40" s="302"/>
      <c r="BD40" s="302"/>
      <c r="BE40" s="302"/>
      <c r="BF40" s="302"/>
      <c r="BG40" s="302"/>
      <c r="BH40" s="302"/>
      <c r="BI40" s="302"/>
      <c r="BJ40" s="302"/>
      <c r="BK40" s="327"/>
      <c r="BL40" s="302"/>
      <c r="BM40" s="302"/>
      <c r="BN40" s="302"/>
      <c r="BO40" s="302"/>
      <c r="BP40" s="302"/>
      <c r="BQ40" s="302"/>
      <c r="BR40" s="302"/>
      <c r="BS40" s="302"/>
      <c r="BT40" s="302"/>
      <c r="BU40" s="302"/>
    </row>
    <row r="41" spans="1:73" s="99" customFormat="1" ht="60" customHeight="1" x14ac:dyDescent="0.3">
      <c r="A41" s="93">
        <v>38</v>
      </c>
      <c r="B41" s="94">
        <v>114000</v>
      </c>
      <c r="C41" s="95" t="s">
        <v>12</v>
      </c>
      <c r="D41" s="95" t="s">
        <v>83</v>
      </c>
      <c r="E41" s="95">
        <v>40000</v>
      </c>
      <c r="F41" s="93">
        <v>0.56000000000000005</v>
      </c>
      <c r="G41" s="96">
        <v>0.622</v>
      </c>
      <c r="H41" s="96">
        <v>0.49</v>
      </c>
      <c r="I41" s="96">
        <v>0.41099999999999998</v>
      </c>
      <c r="J41" s="96">
        <v>0.30199999999999999</v>
      </c>
      <c r="K41" s="96">
        <v>0.17799999999999999</v>
      </c>
      <c r="L41" s="96">
        <v>0.13500000000000001</v>
      </c>
      <c r="M41" s="96">
        <v>8.5000000000000006E-2</v>
      </c>
      <c r="N41" s="96" t="str">
        <f t="shared" si="0"/>
        <v>0.622,0.49,0.411,0.302,0.178,0.135,0.085</v>
      </c>
      <c r="O41" s="96" t="s">
        <v>59</v>
      </c>
      <c r="P41" s="96"/>
      <c r="Q41" s="94">
        <f t="shared" si="2"/>
        <v>114000</v>
      </c>
      <c r="R41" s="95">
        <f t="shared" si="21"/>
        <v>17</v>
      </c>
      <c r="S41" s="96">
        <f t="shared" si="3"/>
        <v>0.21100000000000002</v>
      </c>
      <c r="T41" s="95">
        <f t="shared" si="16"/>
        <v>38</v>
      </c>
      <c r="U41" s="95">
        <f t="shared" si="17"/>
        <v>17</v>
      </c>
      <c r="V41" s="95">
        <f t="shared" si="18"/>
        <v>6000</v>
      </c>
      <c r="W41" s="97">
        <f t="shared" si="19"/>
        <v>0.17650000000000002</v>
      </c>
      <c r="X41" s="97">
        <f t="shared" si="4"/>
        <v>3.0005000000000002</v>
      </c>
      <c r="Y41" s="96">
        <f t="shared" si="20"/>
        <v>1014.2434999999999</v>
      </c>
      <c r="Z41" s="97" t="e">
        <f t="shared" si="1"/>
        <v>#REF!</v>
      </c>
      <c r="AA41" s="96"/>
      <c r="AB41" s="93">
        <v>0.35</v>
      </c>
      <c r="AC41" s="93">
        <v>0.35</v>
      </c>
      <c r="AD41" s="93">
        <v>0.35</v>
      </c>
      <c r="AE41" s="93" t="s">
        <v>60</v>
      </c>
      <c r="AF41" s="93">
        <f t="shared" si="5"/>
        <v>213.98999999999998</v>
      </c>
      <c r="AG41" s="93">
        <f t="shared" si="6"/>
        <v>261.52</v>
      </c>
      <c r="AH41" s="95" t="str">
        <f t="shared" si="7"/>
        <v>213.99 261.52</v>
      </c>
      <c r="AI41" s="93">
        <v>10</v>
      </c>
      <c r="AJ41" s="98">
        <f t="shared" si="8"/>
        <v>69.150000000000006</v>
      </c>
      <c r="AK41" s="98">
        <f t="shared" si="9"/>
        <v>84.51</v>
      </c>
      <c r="AL41" s="95" t="str">
        <f t="shared" si="10"/>
        <v>69.15 84.51</v>
      </c>
      <c r="AM41" s="95">
        <v>130</v>
      </c>
      <c r="AN41" s="95">
        <f t="shared" si="11"/>
        <v>440</v>
      </c>
      <c r="AO41" s="93">
        <v>759.7</v>
      </c>
      <c r="AP41" s="93">
        <v>214</v>
      </c>
      <c r="AQ41" s="93">
        <v>84.3</v>
      </c>
      <c r="AR41" s="93">
        <v>34</v>
      </c>
      <c r="AS41" s="96">
        <f t="shared" si="12"/>
        <v>0.95707585954009289</v>
      </c>
      <c r="AT41" s="98">
        <f t="shared" si="13"/>
        <v>727.09053049260865</v>
      </c>
      <c r="AU41" s="98">
        <f t="shared" si="14"/>
        <v>158.3698</v>
      </c>
      <c r="AV41" s="98">
        <f t="shared" si="15"/>
        <v>63.64922</v>
      </c>
      <c r="AW41" s="303"/>
      <c r="AX41" s="303"/>
      <c r="AY41" s="303"/>
      <c r="AZ41" s="303"/>
      <c r="BA41" s="303"/>
      <c r="BB41" s="303"/>
      <c r="BC41" s="303"/>
      <c r="BD41" s="303"/>
      <c r="BE41" s="303"/>
      <c r="BF41" s="303"/>
      <c r="BG41" s="303"/>
      <c r="BH41" s="303"/>
      <c r="BI41" s="303"/>
      <c r="BJ41" s="303"/>
      <c r="BK41" s="328"/>
      <c r="BL41" s="303"/>
      <c r="BM41" s="303"/>
      <c r="BN41" s="303"/>
      <c r="BO41" s="303"/>
      <c r="BP41" s="303"/>
      <c r="BQ41" s="303"/>
      <c r="BR41" s="303"/>
      <c r="BS41" s="303"/>
      <c r="BT41" s="303"/>
      <c r="BU41" s="303"/>
    </row>
    <row r="42" spans="1:73" s="99" customFormat="1" ht="60" customHeight="1" x14ac:dyDescent="0.3">
      <c r="A42" s="93"/>
      <c r="B42" s="94"/>
      <c r="C42" s="95"/>
      <c r="D42" s="95"/>
      <c r="E42" s="95"/>
      <c r="F42" s="93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4"/>
      <c r="R42" s="95"/>
      <c r="S42" s="96"/>
      <c r="T42" s="95"/>
      <c r="U42" s="95"/>
      <c r="V42" s="95"/>
      <c r="W42" s="97"/>
      <c r="X42" s="97"/>
      <c r="Y42" s="96"/>
      <c r="Z42" s="97"/>
      <c r="AA42" s="96"/>
      <c r="AB42" s="93"/>
      <c r="AC42" s="93"/>
      <c r="AD42" s="93"/>
      <c r="AE42" s="93"/>
      <c r="AF42" s="93"/>
      <c r="AG42" s="93"/>
      <c r="AH42" s="95"/>
      <c r="AI42" s="93"/>
      <c r="AJ42" s="98"/>
      <c r="AK42" s="98"/>
      <c r="AL42" s="95"/>
      <c r="AM42" s="95"/>
      <c r="AN42" s="95"/>
      <c r="AO42" s="93"/>
      <c r="AP42" s="93"/>
      <c r="AQ42" s="93"/>
      <c r="AR42" s="93"/>
      <c r="AS42" s="96"/>
      <c r="AT42" s="98"/>
      <c r="AU42" s="98"/>
      <c r="AV42" s="98"/>
      <c r="AW42" s="106"/>
      <c r="AX42" s="106"/>
      <c r="AY42" s="106"/>
      <c r="AZ42" s="106"/>
      <c r="BA42" s="106"/>
      <c r="BB42" s="106"/>
      <c r="BC42" s="106"/>
      <c r="BD42" s="106"/>
      <c r="BE42" s="106"/>
      <c r="BF42" s="106"/>
      <c r="BG42" s="106"/>
      <c r="BH42" s="106"/>
      <c r="BI42" s="106"/>
      <c r="BJ42" s="106"/>
      <c r="BK42" s="107"/>
      <c r="BL42" s="106"/>
      <c r="BM42" s="106"/>
      <c r="BN42" s="106"/>
      <c r="BO42" s="106"/>
      <c r="BP42" s="106"/>
      <c r="BQ42" s="106"/>
      <c r="BR42" s="106"/>
      <c r="BS42" s="106"/>
      <c r="BT42" s="106"/>
      <c r="BU42" s="106"/>
    </row>
    <row r="43" spans="1:73" s="99" customFormat="1" ht="60" customHeight="1" x14ac:dyDescent="0.3">
      <c r="A43" s="93">
        <v>40</v>
      </c>
      <c r="B43" s="94">
        <v>108000</v>
      </c>
      <c r="C43" s="95" t="s">
        <v>84</v>
      </c>
      <c r="D43" s="95" t="s">
        <v>81</v>
      </c>
      <c r="E43" s="95">
        <v>40000</v>
      </c>
      <c r="F43" s="93">
        <v>0.56000000000000005</v>
      </c>
      <c r="G43" s="96">
        <v>0.10200000000000001</v>
      </c>
      <c r="H43" s="96">
        <v>7.2999999999999995E-2</v>
      </c>
      <c r="I43" s="96">
        <v>6.3E-2</v>
      </c>
      <c r="J43" s="96">
        <v>5.3999999999999999E-2</v>
      </c>
      <c r="K43" s="96">
        <v>4.3999999999999997E-2</v>
      </c>
      <c r="L43" s="96">
        <v>3.9E-2</v>
      </c>
      <c r="M43" s="96">
        <v>2.9000000000000001E-2</v>
      </c>
      <c r="N43" s="96" t="str">
        <f t="shared" si="0"/>
        <v>0.102,0.073,0.063,0.054,0.044,0.039,0.029</v>
      </c>
      <c r="O43" s="96" t="s">
        <v>59</v>
      </c>
      <c r="P43" s="96"/>
      <c r="Q43" s="94">
        <f t="shared" si="2"/>
        <v>108000</v>
      </c>
      <c r="R43" s="95">
        <f t="shared" si="21"/>
        <v>108000</v>
      </c>
      <c r="S43" s="96">
        <f t="shared" si="3"/>
        <v>3.9000000000000007E-2</v>
      </c>
      <c r="T43" s="95">
        <f t="shared" si="16"/>
        <v>1</v>
      </c>
      <c r="U43" s="95">
        <f t="shared" si="17"/>
        <v>108000</v>
      </c>
      <c r="V43" s="95">
        <f t="shared" si="18"/>
        <v>108000</v>
      </c>
      <c r="W43" s="97">
        <f t="shared" si="19"/>
        <v>1.9500000000000003E-2</v>
      </c>
      <c r="X43" s="97">
        <f t="shared" si="4"/>
        <v>2106.0000000000005</v>
      </c>
      <c r="Y43" s="96">
        <f t="shared" si="20"/>
        <v>2106.0000000000005</v>
      </c>
      <c r="Z43" s="97" t="e">
        <f t="shared" si="1"/>
        <v>#REF!</v>
      </c>
      <c r="AA43" s="96"/>
      <c r="AB43" s="93">
        <v>0.35</v>
      </c>
      <c r="AC43" s="93">
        <v>0.35</v>
      </c>
      <c r="AD43" s="93">
        <v>0.35</v>
      </c>
      <c r="AE43" s="93" t="s">
        <v>60</v>
      </c>
      <c r="AF43" s="93">
        <f t="shared" si="5"/>
        <v>213.98999999999998</v>
      </c>
      <c r="AG43" s="93">
        <f t="shared" si="6"/>
        <v>261.52</v>
      </c>
      <c r="AH43" s="95" t="str">
        <f t="shared" si="7"/>
        <v>213.99 261.52</v>
      </c>
      <c r="AI43" s="93">
        <v>10</v>
      </c>
      <c r="AJ43" s="98">
        <f t="shared" si="8"/>
        <v>69.150000000000006</v>
      </c>
      <c r="AK43" s="98">
        <f t="shared" si="9"/>
        <v>84.51</v>
      </c>
      <c r="AL43" s="95" t="str">
        <f t="shared" si="10"/>
        <v>69.15 84.51</v>
      </c>
      <c r="AM43" s="95">
        <v>130</v>
      </c>
      <c r="AN43" s="95">
        <f t="shared" si="11"/>
        <v>440</v>
      </c>
      <c r="AO43" s="93">
        <v>2390.3000000000002</v>
      </c>
      <c r="AP43" s="93">
        <v>260.89999999999998</v>
      </c>
      <c r="AQ43" s="93">
        <v>84.5</v>
      </c>
      <c r="AR43" s="93">
        <v>36</v>
      </c>
      <c r="AS43" s="96">
        <f t="shared" si="12"/>
        <v>1.045572016878074</v>
      </c>
      <c r="AT43" s="98">
        <f t="shared" ref="AT43:AT106" si="22">AS43*AO43</f>
        <v>2499.2307919436603</v>
      </c>
      <c r="AU43" s="98">
        <f t="shared" ref="AU43:AU80" si="23">-0.0003*AP43^2+0.9584*AP43-32.989</f>
        <v>196.63691700000001</v>
      </c>
      <c r="AV43" s="98">
        <f t="shared" ref="AV43:AV80" si="24">0.8554*AQ43-8.461</f>
        <v>63.820300000000003</v>
      </c>
      <c r="AW43" s="301">
        <v>1755.8889999999999</v>
      </c>
      <c r="AX43" s="301">
        <v>159.41508339999999</v>
      </c>
      <c r="AY43" s="301">
        <v>63.820300000000003</v>
      </c>
      <c r="AZ43" s="301">
        <v>3.2679999999999997E-4</v>
      </c>
      <c r="BA43" s="301">
        <f>AZ43*10^6</f>
        <v>326.79999999999995</v>
      </c>
      <c r="BB43" s="301">
        <f>(1/($BJ$43*10^6/(0.711*10^-4*(1/AW43)^0.854))^(1/3.89))*10^6</f>
        <v>234.09690037935928</v>
      </c>
      <c r="BC43" s="301" t="str">
        <f>IF(BA43&lt;BB43,"Safe","Unsafe")</f>
        <v>Unsafe</v>
      </c>
      <c r="BD43" s="301">
        <v>4.28E-4</v>
      </c>
      <c r="BE43" s="301">
        <f>BD43*10^6</f>
        <v>428</v>
      </c>
      <c r="BF43" s="301">
        <f>(1/((($BJ$4*10^6/(1.41*10^-8)))^(1/4.5337)))*10^6</f>
        <v>477.89729000779016</v>
      </c>
      <c r="BG43" s="301" t="str">
        <f>IF(BE43&lt;BF43,"Safe","Unsafe")</f>
        <v>Safe</v>
      </c>
      <c r="BH43" s="301">
        <f>(0.711*10^-4*(1/AZ43)^3.89*(1/AW43)^0.854)/10^6</f>
        <v>4.3703070107068163</v>
      </c>
      <c r="BI43" s="301">
        <f>(1.41*10^-8*(1/BD43)^4.5337)/10^6</f>
        <v>26.378038456598009</v>
      </c>
      <c r="BJ43" s="301">
        <v>16</v>
      </c>
      <c r="BK43" s="326">
        <v>40</v>
      </c>
      <c r="BL43" s="301">
        <v>2.288E-4</v>
      </c>
      <c r="BM43" s="301">
        <f>BL43*10^6</f>
        <v>228.8</v>
      </c>
      <c r="BN43" s="301">
        <f>BB43</f>
        <v>234.09690037935928</v>
      </c>
      <c r="BO43" s="301" t="str">
        <f>IF(BM43&lt;BN43,"Safe","Unsafe")</f>
        <v>Safe</v>
      </c>
      <c r="BP43" s="301">
        <v>3.2360000000000001E-4</v>
      </c>
      <c r="BQ43" s="301">
        <f>BP43*10^6</f>
        <v>323.60000000000002</v>
      </c>
      <c r="BR43" s="301">
        <f>BF43</f>
        <v>477.89729000779016</v>
      </c>
      <c r="BS43" s="301" t="str">
        <f>IF(BQ43&lt;BR43,"Safe","Unsafe")</f>
        <v>Safe</v>
      </c>
      <c r="BT43" s="301">
        <f>(0.711*10^-4*(1/BL43)^3.89*(1/AW43)^0.854)/10^6</f>
        <v>17.489814157732312</v>
      </c>
      <c r="BU43" s="301">
        <f>(1.41*10^-8*(1/BP43)^4.5337)/10^6</f>
        <v>93.711635517107155</v>
      </c>
    </row>
    <row r="44" spans="1:73" s="99" customFormat="1" ht="60" customHeight="1" x14ac:dyDescent="0.3">
      <c r="A44" s="93">
        <v>41</v>
      </c>
      <c r="B44" s="94">
        <v>108000</v>
      </c>
      <c r="C44" s="95" t="s">
        <v>84</v>
      </c>
      <c r="D44" s="95" t="s">
        <v>83</v>
      </c>
      <c r="E44" s="95">
        <v>40000</v>
      </c>
      <c r="F44" s="93">
        <v>0.56000000000000005</v>
      </c>
      <c r="G44" s="96">
        <v>7.6999999999999999E-2</v>
      </c>
      <c r="H44" s="96">
        <v>4.9000000000000002E-2</v>
      </c>
      <c r="I44" s="96">
        <v>0.04</v>
      </c>
      <c r="J44" s="96">
        <v>3.4000000000000002E-2</v>
      </c>
      <c r="K44" s="96">
        <v>3.0000000000000002E-2</v>
      </c>
      <c r="L44" s="96">
        <v>2.7E-2</v>
      </c>
      <c r="M44" s="96">
        <v>2.3E-2</v>
      </c>
      <c r="N44" s="96" t="str">
        <f t="shared" si="0"/>
        <v>0.077,0.049,0.04,0.034,0.03,0.027,0.023</v>
      </c>
      <c r="O44" s="96" t="s">
        <v>59</v>
      </c>
      <c r="P44" s="96"/>
      <c r="Q44" s="94">
        <f t="shared" si="2"/>
        <v>108000</v>
      </c>
      <c r="R44" s="95">
        <f t="shared" si="21"/>
        <v>0</v>
      </c>
      <c r="S44" s="96">
        <f t="shared" si="3"/>
        <v>3.6999999999999998E-2</v>
      </c>
      <c r="T44" s="95">
        <f t="shared" si="16"/>
        <v>2</v>
      </c>
      <c r="U44" s="95">
        <f t="shared" si="17"/>
        <v>0</v>
      </c>
      <c r="V44" s="95">
        <f t="shared" si="18"/>
        <v>108000</v>
      </c>
      <c r="W44" s="97">
        <f t="shared" si="19"/>
        <v>3.8000000000000006E-2</v>
      </c>
      <c r="X44" s="97">
        <f t="shared" si="4"/>
        <v>0</v>
      </c>
      <c r="Y44" s="96">
        <f t="shared" si="20"/>
        <v>2106.0000000000005</v>
      </c>
      <c r="Z44" s="97" t="e">
        <f t="shared" si="1"/>
        <v>#REF!</v>
      </c>
      <c r="AA44" s="96"/>
      <c r="AB44" s="93">
        <v>0.35</v>
      </c>
      <c r="AC44" s="93">
        <v>0.35</v>
      </c>
      <c r="AD44" s="93">
        <v>0.35</v>
      </c>
      <c r="AE44" s="93" t="s">
        <v>60</v>
      </c>
      <c r="AF44" s="93">
        <f t="shared" si="5"/>
        <v>213.98999999999998</v>
      </c>
      <c r="AG44" s="93">
        <f t="shared" si="6"/>
        <v>261.52</v>
      </c>
      <c r="AH44" s="95" t="str">
        <f t="shared" si="7"/>
        <v>213.99 261.52</v>
      </c>
      <c r="AI44" s="93">
        <v>10</v>
      </c>
      <c r="AJ44" s="98">
        <f t="shared" si="8"/>
        <v>69.150000000000006</v>
      </c>
      <c r="AK44" s="98">
        <f t="shared" si="9"/>
        <v>84.51</v>
      </c>
      <c r="AL44" s="95" t="str">
        <f t="shared" si="10"/>
        <v>69.15 84.51</v>
      </c>
      <c r="AM44" s="95">
        <v>130</v>
      </c>
      <c r="AN44" s="95">
        <f t="shared" si="11"/>
        <v>440</v>
      </c>
      <c r="AO44" s="93">
        <v>2380.6</v>
      </c>
      <c r="AP44" s="93">
        <v>261.5</v>
      </c>
      <c r="AQ44" s="93">
        <v>84.5</v>
      </c>
      <c r="AR44" s="93">
        <v>34</v>
      </c>
      <c r="AS44" s="96">
        <f t="shared" si="12"/>
        <v>0.95707585954009289</v>
      </c>
      <c r="AT44" s="98">
        <f t="shared" si="22"/>
        <v>2278.4147912211452</v>
      </c>
      <c r="AU44" s="98">
        <f t="shared" si="23"/>
        <v>197.11792499999999</v>
      </c>
      <c r="AV44" s="98">
        <f t="shared" si="24"/>
        <v>63.820300000000003</v>
      </c>
      <c r="AW44" s="302"/>
      <c r="AX44" s="302"/>
      <c r="AY44" s="302"/>
      <c r="AZ44" s="302"/>
      <c r="BA44" s="302"/>
      <c r="BB44" s="302"/>
      <c r="BC44" s="302"/>
      <c r="BD44" s="302"/>
      <c r="BE44" s="302"/>
      <c r="BF44" s="302"/>
      <c r="BG44" s="302"/>
      <c r="BH44" s="302"/>
      <c r="BI44" s="302"/>
      <c r="BJ44" s="302"/>
      <c r="BK44" s="327"/>
      <c r="BL44" s="302"/>
      <c r="BM44" s="302"/>
      <c r="BN44" s="302"/>
      <c r="BO44" s="302"/>
      <c r="BP44" s="302"/>
      <c r="BQ44" s="302"/>
      <c r="BR44" s="302"/>
      <c r="BS44" s="302"/>
      <c r="BT44" s="302"/>
      <c r="BU44" s="302"/>
    </row>
    <row r="45" spans="1:73" s="99" customFormat="1" ht="60" customHeight="1" x14ac:dyDescent="0.3">
      <c r="A45" s="93">
        <v>42</v>
      </c>
      <c r="B45" s="94">
        <v>108250</v>
      </c>
      <c r="C45" s="95" t="s">
        <v>84</v>
      </c>
      <c r="D45" s="95" t="s">
        <v>83</v>
      </c>
      <c r="E45" s="95">
        <v>40000</v>
      </c>
      <c r="F45" s="93">
        <v>0.56000000000000005</v>
      </c>
      <c r="G45" s="96">
        <v>8.5000000000000006E-2</v>
      </c>
      <c r="H45" s="96">
        <v>6.7000000000000004E-2</v>
      </c>
      <c r="I45" s="96">
        <v>6.2E-2</v>
      </c>
      <c r="J45" s="96">
        <v>5.5E-2</v>
      </c>
      <c r="K45" s="96">
        <v>4.9000000000000002E-2</v>
      </c>
      <c r="L45" s="96">
        <v>4.4999999999999998E-2</v>
      </c>
      <c r="M45" s="96">
        <v>3.7999999999999999E-2</v>
      </c>
      <c r="N45" s="96" t="str">
        <f t="shared" si="0"/>
        <v>0.085,0.067,0.062,0.055,0.049,0.045,0.038</v>
      </c>
      <c r="O45" s="96" t="s">
        <v>59</v>
      </c>
      <c r="P45" s="96"/>
      <c r="Q45" s="94">
        <f t="shared" si="2"/>
        <v>108250</v>
      </c>
      <c r="R45" s="95">
        <f t="shared" si="21"/>
        <v>250</v>
      </c>
      <c r="S45" s="96">
        <f t="shared" si="3"/>
        <v>2.3000000000000007E-2</v>
      </c>
      <c r="T45" s="95">
        <f t="shared" si="16"/>
        <v>3</v>
      </c>
      <c r="U45" s="95">
        <f t="shared" si="17"/>
        <v>250</v>
      </c>
      <c r="V45" s="95">
        <f t="shared" si="18"/>
        <v>108250</v>
      </c>
      <c r="W45" s="97">
        <f t="shared" si="19"/>
        <v>3.0000000000000002E-2</v>
      </c>
      <c r="X45" s="97">
        <f t="shared" si="4"/>
        <v>7.5000000000000009</v>
      </c>
      <c r="Y45" s="96">
        <f t="shared" si="20"/>
        <v>2113.5000000000005</v>
      </c>
      <c r="Z45" s="97" t="e">
        <f t="shared" si="1"/>
        <v>#REF!</v>
      </c>
      <c r="AA45" s="96"/>
      <c r="AB45" s="93">
        <v>0.35</v>
      </c>
      <c r="AC45" s="93">
        <v>0.35</v>
      </c>
      <c r="AD45" s="93">
        <v>0.35</v>
      </c>
      <c r="AE45" s="93" t="s">
        <v>60</v>
      </c>
      <c r="AF45" s="93">
        <f t="shared" si="5"/>
        <v>213.98999999999998</v>
      </c>
      <c r="AG45" s="93">
        <f t="shared" si="6"/>
        <v>261.52</v>
      </c>
      <c r="AH45" s="95" t="str">
        <f t="shared" si="7"/>
        <v>213.99 261.52</v>
      </c>
      <c r="AI45" s="93">
        <v>10</v>
      </c>
      <c r="AJ45" s="98">
        <f t="shared" si="8"/>
        <v>69.150000000000006</v>
      </c>
      <c r="AK45" s="98">
        <f t="shared" si="9"/>
        <v>84.51</v>
      </c>
      <c r="AL45" s="95" t="str">
        <f t="shared" si="10"/>
        <v>69.15 84.51</v>
      </c>
      <c r="AM45" s="95">
        <v>130</v>
      </c>
      <c r="AN45" s="95">
        <f t="shared" si="11"/>
        <v>440</v>
      </c>
      <c r="AO45" s="93">
        <v>2393.5</v>
      </c>
      <c r="AP45" s="93">
        <v>261.3</v>
      </c>
      <c r="AQ45" s="93">
        <v>84.5</v>
      </c>
      <c r="AR45" s="93">
        <v>34</v>
      </c>
      <c r="AS45" s="96">
        <f t="shared" si="12"/>
        <v>0.95707585954009289</v>
      </c>
      <c r="AT45" s="98">
        <f t="shared" si="22"/>
        <v>2290.7610698092121</v>
      </c>
      <c r="AU45" s="98">
        <f t="shared" si="23"/>
        <v>196.95761300000001</v>
      </c>
      <c r="AV45" s="98">
        <f t="shared" si="24"/>
        <v>63.820300000000003</v>
      </c>
      <c r="AW45" s="302"/>
      <c r="AX45" s="302"/>
      <c r="AY45" s="302"/>
      <c r="AZ45" s="302"/>
      <c r="BA45" s="302"/>
      <c r="BB45" s="302"/>
      <c r="BC45" s="302"/>
      <c r="BD45" s="302"/>
      <c r="BE45" s="302"/>
      <c r="BF45" s="302"/>
      <c r="BG45" s="302"/>
      <c r="BH45" s="302"/>
      <c r="BI45" s="302"/>
      <c r="BJ45" s="302"/>
      <c r="BK45" s="327"/>
      <c r="BL45" s="302"/>
      <c r="BM45" s="302"/>
      <c r="BN45" s="302"/>
      <c r="BO45" s="302"/>
      <c r="BP45" s="302"/>
      <c r="BQ45" s="302"/>
      <c r="BR45" s="302"/>
      <c r="BS45" s="302"/>
      <c r="BT45" s="302"/>
      <c r="BU45" s="302"/>
    </row>
    <row r="46" spans="1:73" s="99" customFormat="1" ht="60" customHeight="1" x14ac:dyDescent="0.3">
      <c r="A46" s="93">
        <v>43</v>
      </c>
      <c r="B46" s="100">
        <v>108500</v>
      </c>
      <c r="C46" s="101" t="s">
        <v>84</v>
      </c>
      <c r="D46" s="101" t="s">
        <v>83</v>
      </c>
      <c r="E46" s="95">
        <v>40000</v>
      </c>
      <c r="F46" s="93">
        <v>0.56000000000000005</v>
      </c>
      <c r="G46" s="96">
        <v>0.67500000000000004</v>
      </c>
      <c r="H46" s="96">
        <v>0.502</v>
      </c>
      <c r="I46" s="96">
        <v>0.39800000000000002</v>
      </c>
      <c r="J46" s="96">
        <v>0.27600000000000002</v>
      </c>
      <c r="K46" s="96">
        <v>0.13800000000000001</v>
      </c>
      <c r="L46" s="96">
        <v>0.104</v>
      </c>
      <c r="M46" s="96">
        <v>6.6000000000000003E-2</v>
      </c>
      <c r="N46" s="96" t="str">
        <f t="shared" si="0"/>
        <v>0.675,0.502,0.398,0.276,0.138,0.104,0.066</v>
      </c>
      <c r="O46" s="96" t="s">
        <v>59</v>
      </c>
      <c r="P46" s="96"/>
      <c r="Q46" s="94">
        <f t="shared" si="2"/>
        <v>108500</v>
      </c>
      <c r="R46" s="95">
        <f t="shared" si="21"/>
        <v>250</v>
      </c>
      <c r="S46" s="96">
        <f t="shared" si="3"/>
        <v>0.27700000000000002</v>
      </c>
      <c r="T46" s="95">
        <f t="shared" si="16"/>
        <v>4</v>
      </c>
      <c r="U46" s="95">
        <f t="shared" si="17"/>
        <v>250</v>
      </c>
      <c r="V46" s="95">
        <f t="shared" si="18"/>
        <v>108500</v>
      </c>
      <c r="W46" s="97">
        <f t="shared" si="19"/>
        <v>0.15000000000000002</v>
      </c>
      <c r="X46" s="97">
        <f t="shared" si="4"/>
        <v>37.500000000000007</v>
      </c>
      <c r="Y46" s="96">
        <f t="shared" si="20"/>
        <v>2151.0000000000005</v>
      </c>
      <c r="Z46" s="97" t="e">
        <f t="shared" si="1"/>
        <v>#REF!</v>
      </c>
      <c r="AA46" s="96"/>
      <c r="AB46" s="102">
        <v>0.35</v>
      </c>
      <c r="AC46" s="102">
        <v>0.35</v>
      </c>
      <c r="AD46" s="102">
        <v>0.35</v>
      </c>
      <c r="AE46" s="93" t="s">
        <v>60</v>
      </c>
      <c r="AF46" s="93">
        <f t="shared" si="5"/>
        <v>213.98999999999998</v>
      </c>
      <c r="AG46" s="93">
        <f t="shared" si="6"/>
        <v>261.52</v>
      </c>
      <c r="AH46" s="95" t="str">
        <f t="shared" si="7"/>
        <v>213.99 261.52</v>
      </c>
      <c r="AI46" s="93">
        <v>10</v>
      </c>
      <c r="AJ46" s="98">
        <f t="shared" si="8"/>
        <v>69.150000000000006</v>
      </c>
      <c r="AK46" s="98">
        <f t="shared" si="9"/>
        <v>84.51</v>
      </c>
      <c r="AL46" s="95" t="str">
        <f t="shared" si="10"/>
        <v>69.15 84.51</v>
      </c>
      <c r="AM46" s="95">
        <v>130</v>
      </c>
      <c r="AN46" s="95">
        <f t="shared" si="11"/>
        <v>440</v>
      </c>
      <c r="AO46" s="102">
        <v>772.6</v>
      </c>
      <c r="AP46" s="102">
        <v>215.5</v>
      </c>
      <c r="AQ46" s="102">
        <v>84.5</v>
      </c>
      <c r="AR46" s="93">
        <v>34</v>
      </c>
      <c r="AS46" s="103">
        <f t="shared" si="12"/>
        <v>0.95707585954009289</v>
      </c>
      <c r="AT46" s="104">
        <f t="shared" si="22"/>
        <v>739.43680908067574</v>
      </c>
      <c r="AU46" s="98">
        <f t="shared" si="23"/>
        <v>159.614125</v>
      </c>
      <c r="AV46" s="98">
        <f t="shared" si="24"/>
        <v>63.820300000000003</v>
      </c>
      <c r="AW46" s="302"/>
      <c r="AX46" s="302"/>
      <c r="AY46" s="302"/>
      <c r="AZ46" s="302"/>
      <c r="BA46" s="302"/>
      <c r="BB46" s="302"/>
      <c r="BC46" s="302"/>
      <c r="BD46" s="302"/>
      <c r="BE46" s="302"/>
      <c r="BF46" s="302"/>
      <c r="BG46" s="302"/>
      <c r="BH46" s="302"/>
      <c r="BI46" s="302"/>
      <c r="BJ46" s="302"/>
      <c r="BK46" s="327"/>
      <c r="BL46" s="302"/>
      <c r="BM46" s="302"/>
      <c r="BN46" s="302"/>
      <c r="BO46" s="302"/>
      <c r="BP46" s="302"/>
      <c r="BQ46" s="302"/>
      <c r="BR46" s="302"/>
      <c r="BS46" s="302"/>
      <c r="BT46" s="302"/>
      <c r="BU46" s="302"/>
    </row>
    <row r="47" spans="1:73" s="99" customFormat="1" ht="60" customHeight="1" x14ac:dyDescent="0.3">
      <c r="A47" s="93">
        <v>44</v>
      </c>
      <c r="B47" s="100">
        <v>108501</v>
      </c>
      <c r="C47" s="101" t="s">
        <v>84</v>
      </c>
      <c r="D47" s="101" t="s">
        <v>81</v>
      </c>
      <c r="E47" s="95">
        <v>40000</v>
      </c>
      <c r="F47" s="93">
        <v>0.56000000000000005</v>
      </c>
      <c r="G47" s="96">
        <v>0.65800000000000003</v>
      </c>
      <c r="H47" s="96">
        <v>0.50900000000000001</v>
      </c>
      <c r="I47" s="96">
        <v>0.42199999999999999</v>
      </c>
      <c r="J47" s="96">
        <v>0.30399999999999999</v>
      </c>
      <c r="K47" s="96">
        <v>0.161</v>
      </c>
      <c r="L47" s="96">
        <v>0.11800000000000001</v>
      </c>
      <c r="M47" s="96">
        <v>7.4999999999999997E-2</v>
      </c>
      <c r="N47" s="96" t="str">
        <f t="shared" si="0"/>
        <v>0.658,0.509,0.422,0.304,0.161,0.118,0.075</v>
      </c>
      <c r="O47" s="96" t="s">
        <v>59</v>
      </c>
      <c r="P47" s="96"/>
      <c r="Q47" s="94">
        <f t="shared" si="2"/>
        <v>108501</v>
      </c>
      <c r="R47" s="95">
        <f t="shared" si="21"/>
        <v>1</v>
      </c>
      <c r="S47" s="96">
        <f t="shared" si="3"/>
        <v>0.23600000000000004</v>
      </c>
      <c r="T47" s="95">
        <f t="shared" si="16"/>
        <v>5</v>
      </c>
      <c r="U47" s="95">
        <f t="shared" si="17"/>
        <v>1</v>
      </c>
      <c r="V47" s="95">
        <f t="shared" si="18"/>
        <v>108501</v>
      </c>
      <c r="W47" s="97">
        <f t="shared" si="19"/>
        <v>0.25650000000000006</v>
      </c>
      <c r="X47" s="97">
        <f t="shared" si="4"/>
        <v>0.25650000000000006</v>
      </c>
      <c r="Y47" s="96">
        <f t="shared" si="20"/>
        <v>2151.2565000000004</v>
      </c>
      <c r="Z47" s="97" t="e">
        <f t="shared" si="1"/>
        <v>#REF!</v>
      </c>
      <c r="AA47" s="96"/>
      <c r="AB47" s="102">
        <v>0.35</v>
      </c>
      <c r="AC47" s="102">
        <v>0.35</v>
      </c>
      <c r="AD47" s="102">
        <v>0.35</v>
      </c>
      <c r="AE47" s="93" t="s">
        <v>60</v>
      </c>
      <c r="AF47" s="93">
        <f t="shared" si="5"/>
        <v>213.98999999999998</v>
      </c>
      <c r="AG47" s="93">
        <f t="shared" si="6"/>
        <v>261.52</v>
      </c>
      <c r="AH47" s="95" t="str">
        <f t="shared" si="7"/>
        <v>213.99 261.52</v>
      </c>
      <c r="AI47" s="93">
        <v>10</v>
      </c>
      <c r="AJ47" s="98">
        <f t="shared" si="8"/>
        <v>69.150000000000006</v>
      </c>
      <c r="AK47" s="98">
        <f t="shared" si="9"/>
        <v>84.51</v>
      </c>
      <c r="AL47" s="95" t="str">
        <f t="shared" si="10"/>
        <v>69.15 84.51</v>
      </c>
      <c r="AM47" s="95">
        <v>130</v>
      </c>
      <c r="AN47" s="95">
        <f t="shared" si="11"/>
        <v>440</v>
      </c>
      <c r="AO47" s="102">
        <v>762.9</v>
      </c>
      <c r="AP47" s="102">
        <v>214.3</v>
      </c>
      <c r="AQ47" s="102">
        <v>84.4</v>
      </c>
      <c r="AR47" s="93">
        <v>36</v>
      </c>
      <c r="AS47" s="103">
        <f t="shared" si="12"/>
        <v>1.045572016878074</v>
      </c>
      <c r="AT47" s="104">
        <f t="shared" si="22"/>
        <v>797.6668916762826</v>
      </c>
      <c r="AU47" s="98">
        <f t="shared" si="23"/>
        <v>158.61877300000003</v>
      </c>
      <c r="AV47" s="98">
        <f t="shared" si="24"/>
        <v>63.734760000000009</v>
      </c>
      <c r="AW47" s="302"/>
      <c r="AX47" s="302"/>
      <c r="AY47" s="302"/>
      <c r="AZ47" s="302"/>
      <c r="BA47" s="302"/>
      <c r="BB47" s="302"/>
      <c r="BC47" s="302"/>
      <c r="BD47" s="302"/>
      <c r="BE47" s="302"/>
      <c r="BF47" s="302"/>
      <c r="BG47" s="302"/>
      <c r="BH47" s="302"/>
      <c r="BI47" s="302"/>
      <c r="BJ47" s="302"/>
      <c r="BK47" s="327"/>
      <c r="BL47" s="302"/>
      <c r="BM47" s="302"/>
      <c r="BN47" s="302"/>
      <c r="BO47" s="302"/>
      <c r="BP47" s="302"/>
      <c r="BQ47" s="302"/>
      <c r="BR47" s="302"/>
      <c r="BS47" s="302"/>
      <c r="BT47" s="302"/>
      <c r="BU47" s="302"/>
    </row>
    <row r="48" spans="1:73" s="99" customFormat="1" ht="60" customHeight="1" x14ac:dyDescent="0.3">
      <c r="A48" s="93">
        <v>45</v>
      </c>
      <c r="B48" s="100">
        <v>108750</v>
      </c>
      <c r="C48" s="101" t="s">
        <v>84</v>
      </c>
      <c r="D48" s="101" t="s">
        <v>83</v>
      </c>
      <c r="E48" s="95">
        <v>40000</v>
      </c>
      <c r="F48" s="93">
        <v>0.56000000000000005</v>
      </c>
      <c r="G48" s="96">
        <v>0.69699999999999995</v>
      </c>
      <c r="H48" s="96">
        <v>0.53200000000000003</v>
      </c>
      <c r="I48" s="96">
        <v>0.41399999999999998</v>
      </c>
      <c r="J48" s="96">
        <v>0.252</v>
      </c>
      <c r="K48" s="96">
        <v>0.104</v>
      </c>
      <c r="L48" s="96">
        <v>7.3999999999999996E-2</v>
      </c>
      <c r="M48" s="96">
        <v>0.05</v>
      </c>
      <c r="N48" s="96" t="str">
        <f t="shared" si="0"/>
        <v>0.697,0.532,0.414,0.252,0.104,0.074,0.05</v>
      </c>
      <c r="O48" s="96" t="s">
        <v>59</v>
      </c>
      <c r="P48" s="96"/>
      <c r="Q48" s="94">
        <f t="shared" si="2"/>
        <v>108750</v>
      </c>
      <c r="R48" s="95">
        <f t="shared" si="21"/>
        <v>249</v>
      </c>
      <c r="S48" s="96">
        <f t="shared" si="3"/>
        <v>0.28299999999999997</v>
      </c>
      <c r="T48" s="95">
        <f t="shared" si="16"/>
        <v>6</v>
      </c>
      <c r="U48" s="95">
        <f t="shared" si="17"/>
        <v>249</v>
      </c>
      <c r="V48" s="95">
        <f t="shared" si="18"/>
        <v>108750</v>
      </c>
      <c r="W48" s="97">
        <f t="shared" si="19"/>
        <v>0.25950000000000001</v>
      </c>
      <c r="X48" s="97">
        <f t="shared" si="4"/>
        <v>64.615499999999997</v>
      </c>
      <c r="Y48" s="96">
        <f t="shared" si="20"/>
        <v>2215.8720000000003</v>
      </c>
      <c r="Z48" s="97" t="e">
        <f t="shared" si="1"/>
        <v>#REF!</v>
      </c>
      <c r="AA48" s="96"/>
      <c r="AB48" s="102">
        <v>0.35</v>
      </c>
      <c r="AC48" s="102">
        <v>0.35</v>
      </c>
      <c r="AD48" s="102">
        <v>0.35</v>
      </c>
      <c r="AE48" s="93" t="s">
        <v>60</v>
      </c>
      <c r="AF48" s="93">
        <f t="shared" si="5"/>
        <v>213.98999999999998</v>
      </c>
      <c r="AG48" s="93">
        <f t="shared" si="6"/>
        <v>261.52</v>
      </c>
      <c r="AH48" s="95" t="str">
        <f t="shared" si="7"/>
        <v>213.99 261.52</v>
      </c>
      <c r="AI48" s="93">
        <v>10</v>
      </c>
      <c r="AJ48" s="98">
        <f t="shared" si="8"/>
        <v>69.150000000000006</v>
      </c>
      <c r="AK48" s="98">
        <f t="shared" si="9"/>
        <v>84.51</v>
      </c>
      <c r="AL48" s="95" t="str">
        <f t="shared" si="10"/>
        <v>69.15 84.51</v>
      </c>
      <c r="AM48" s="95">
        <v>130</v>
      </c>
      <c r="AN48" s="95">
        <f t="shared" si="11"/>
        <v>440</v>
      </c>
      <c r="AO48" s="102">
        <v>2356.5</v>
      </c>
      <c r="AP48" s="102">
        <v>259.5</v>
      </c>
      <c r="AQ48" s="102">
        <v>84.5</v>
      </c>
      <c r="AR48" s="102">
        <v>34</v>
      </c>
      <c r="AS48" s="103">
        <f t="shared" si="12"/>
        <v>0.95707585954009289</v>
      </c>
      <c r="AT48" s="104">
        <f t="shared" si="22"/>
        <v>2255.3492630062287</v>
      </c>
      <c r="AU48" s="98">
        <f t="shared" si="23"/>
        <v>195.51372499999999</v>
      </c>
      <c r="AV48" s="98">
        <f t="shared" si="24"/>
        <v>63.820300000000003</v>
      </c>
      <c r="AW48" s="302"/>
      <c r="AX48" s="302"/>
      <c r="AY48" s="302"/>
      <c r="AZ48" s="302"/>
      <c r="BA48" s="302"/>
      <c r="BB48" s="302"/>
      <c r="BC48" s="302"/>
      <c r="BD48" s="302"/>
      <c r="BE48" s="302"/>
      <c r="BF48" s="302"/>
      <c r="BG48" s="302"/>
      <c r="BH48" s="302"/>
      <c r="BI48" s="302"/>
      <c r="BJ48" s="302"/>
      <c r="BK48" s="327"/>
      <c r="BL48" s="302"/>
      <c r="BM48" s="302"/>
      <c r="BN48" s="302"/>
      <c r="BO48" s="302"/>
      <c r="BP48" s="302"/>
      <c r="BQ48" s="302"/>
      <c r="BR48" s="302"/>
      <c r="BS48" s="302"/>
      <c r="BT48" s="302"/>
      <c r="BU48" s="302"/>
    </row>
    <row r="49" spans="1:73" s="99" customFormat="1" ht="60" customHeight="1" x14ac:dyDescent="0.3">
      <c r="A49" s="93">
        <v>46</v>
      </c>
      <c r="B49" s="100">
        <v>109000</v>
      </c>
      <c r="C49" s="101" t="s">
        <v>84</v>
      </c>
      <c r="D49" s="101" t="s">
        <v>83</v>
      </c>
      <c r="E49" s="95">
        <v>40000</v>
      </c>
      <c r="F49" s="93">
        <v>0.56000000000000005</v>
      </c>
      <c r="G49" s="96">
        <v>0.53</v>
      </c>
      <c r="H49" s="96">
        <v>0.41799999999999998</v>
      </c>
      <c r="I49" s="96">
        <v>0.35199999999999998</v>
      </c>
      <c r="J49" s="96">
        <v>0.253</v>
      </c>
      <c r="K49" s="96">
        <v>0.13700000000000001</v>
      </c>
      <c r="L49" s="96">
        <v>0.10299999999999999</v>
      </c>
      <c r="M49" s="96">
        <v>6.6000000000000003E-2</v>
      </c>
      <c r="N49" s="96" t="str">
        <f t="shared" si="0"/>
        <v>0.53,0.418,0.352,0.253,0.137,0.103,0.066</v>
      </c>
      <c r="O49" s="96" t="s">
        <v>59</v>
      </c>
      <c r="P49" s="96"/>
      <c r="Q49" s="94">
        <f t="shared" si="2"/>
        <v>109000</v>
      </c>
      <c r="R49" s="95">
        <f t="shared" si="21"/>
        <v>250</v>
      </c>
      <c r="S49" s="96">
        <f t="shared" si="3"/>
        <v>0.17800000000000005</v>
      </c>
      <c r="T49" s="95">
        <f t="shared" si="16"/>
        <v>7</v>
      </c>
      <c r="U49" s="95">
        <f t="shared" si="17"/>
        <v>250</v>
      </c>
      <c r="V49" s="95">
        <f t="shared" si="18"/>
        <v>109000</v>
      </c>
      <c r="W49" s="97">
        <f t="shared" si="19"/>
        <v>0.23050000000000001</v>
      </c>
      <c r="X49" s="97">
        <f t="shared" si="4"/>
        <v>57.625</v>
      </c>
      <c r="Y49" s="96">
        <f t="shared" si="20"/>
        <v>2273.4970000000003</v>
      </c>
      <c r="Z49" s="97" t="e">
        <f t="shared" si="1"/>
        <v>#REF!</v>
      </c>
      <c r="AA49" s="96"/>
      <c r="AB49" s="102">
        <v>0.35</v>
      </c>
      <c r="AC49" s="102">
        <v>0.35</v>
      </c>
      <c r="AD49" s="102">
        <v>0.35</v>
      </c>
      <c r="AE49" s="93" t="s">
        <v>60</v>
      </c>
      <c r="AF49" s="93">
        <f t="shared" si="5"/>
        <v>213.98999999999998</v>
      </c>
      <c r="AG49" s="93">
        <f t="shared" si="6"/>
        <v>261.52</v>
      </c>
      <c r="AH49" s="95" t="str">
        <f t="shared" si="7"/>
        <v>213.99 261.52</v>
      </c>
      <c r="AI49" s="93">
        <v>10</v>
      </c>
      <c r="AJ49" s="98">
        <f t="shared" si="8"/>
        <v>69.150000000000006</v>
      </c>
      <c r="AK49" s="98">
        <f t="shared" si="9"/>
        <v>84.51</v>
      </c>
      <c r="AL49" s="95" t="str">
        <f t="shared" si="10"/>
        <v>69.15 84.51</v>
      </c>
      <c r="AM49" s="95">
        <v>130</v>
      </c>
      <c r="AN49" s="95">
        <f t="shared" si="11"/>
        <v>440</v>
      </c>
      <c r="AO49" s="102">
        <v>1704.8</v>
      </c>
      <c r="AP49" s="102">
        <v>214.6</v>
      </c>
      <c r="AQ49" s="102">
        <v>84.5</v>
      </c>
      <c r="AR49" s="93">
        <v>34</v>
      </c>
      <c r="AS49" s="103">
        <f t="shared" si="12"/>
        <v>0.95707585954009289</v>
      </c>
      <c r="AT49" s="104">
        <f t="shared" si="22"/>
        <v>1631.6229253439503</v>
      </c>
      <c r="AU49" s="98">
        <f t="shared" si="23"/>
        <v>158.86769200000001</v>
      </c>
      <c r="AV49" s="98">
        <f t="shared" si="24"/>
        <v>63.820300000000003</v>
      </c>
      <c r="AW49" s="302"/>
      <c r="AX49" s="302"/>
      <c r="AY49" s="302"/>
      <c r="AZ49" s="302"/>
      <c r="BA49" s="302"/>
      <c r="BB49" s="302"/>
      <c r="BC49" s="302"/>
      <c r="BD49" s="302"/>
      <c r="BE49" s="302"/>
      <c r="BF49" s="302"/>
      <c r="BG49" s="302"/>
      <c r="BH49" s="302"/>
      <c r="BI49" s="302"/>
      <c r="BJ49" s="302"/>
      <c r="BK49" s="327"/>
      <c r="BL49" s="302"/>
      <c r="BM49" s="302"/>
      <c r="BN49" s="302"/>
      <c r="BO49" s="302"/>
      <c r="BP49" s="302"/>
      <c r="BQ49" s="302"/>
      <c r="BR49" s="302"/>
      <c r="BS49" s="302"/>
      <c r="BT49" s="302"/>
      <c r="BU49" s="302"/>
    </row>
    <row r="50" spans="1:73" s="99" customFormat="1" ht="60" customHeight="1" x14ac:dyDescent="0.3">
      <c r="A50" s="93">
        <v>47</v>
      </c>
      <c r="B50" s="100">
        <v>109002</v>
      </c>
      <c r="C50" s="101" t="s">
        <v>84</v>
      </c>
      <c r="D50" s="101" t="s">
        <v>81</v>
      </c>
      <c r="E50" s="95">
        <v>40000</v>
      </c>
      <c r="F50" s="93">
        <v>0.56000000000000005</v>
      </c>
      <c r="G50" s="96">
        <v>0.35699999999999998</v>
      </c>
      <c r="H50" s="96">
        <v>0.27300000000000002</v>
      </c>
      <c r="I50" s="96">
        <v>0.23100000000000001</v>
      </c>
      <c r="J50" s="96">
        <v>0.16500000000000001</v>
      </c>
      <c r="K50" s="96">
        <v>9.0999999999999998E-2</v>
      </c>
      <c r="L50" s="96">
        <v>6.9000000000000006E-2</v>
      </c>
      <c r="M50" s="96">
        <v>4.5999999999999999E-2</v>
      </c>
      <c r="N50" s="96" t="str">
        <f t="shared" si="0"/>
        <v>0.357,0.273,0.231,0.165,0.091,0.069,0.046</v>
      </c>
      <c r="O50" s="96" t="s">
        <v>59</v>
      </c>
      <c r="P50" s="96"/>
      <c r="Q50" s="94">
        <f t="shared" si="2"/>
        <v>109002</v>
      </c>
      <c r="R50" s="95">
        <f t="shared" si="21"/>
        <v>2</v>
      </c>
      <c r="S50" s="96">
        <f t="shared" si="3"/>
        <v>0.12599999999999997</v>
      </c>
      <c r="T50" s="95">
        <f t="shared" si="16"/>
        <v>8</v>
      </c>
      <c r="U50" s="95">
        <f t="shared" si="17"/>
        <v>2</v>
      </c>
      <c r="V50" s="95">
        <f t="shared" si="18"/>
        <v>109002</v>
      </c>
      <c r="W50" s="97">
        <f t="shared" si="19"/>
        <v>0.15200000000000002</v>
      </c>
      <c r="X50" s="97">
        <f t="shared" si="4"/>
        <v>0.30400000000000005</v>
      </c>
      <c r="Y50" s="96">
        <f t="shared" si="20"/>
        <v>2273.8010000000004</v>
      </c>
      <c r="Z50" s="97" t="e">
        <f t="shared" si="1"/>
        <v>#REF!</v>
      </c>
      <c r="AA50" s="96"/>
      <c r="AB50" s="102">
        <v>0.35</v>
      </c>
      <c r="AC50" s="102">
        <v>0.35</v>
      </c>
      <c r="AD50" s="102">
        <v>0.35</v>
      </c>
      <c r="AE50" s="93" t="s">
        <v>60</v>
      </c>
      <c r="AF50" s="93">
        <f t="shared" si="5"/>
        <v>213.98999999999998</v>
      </c>
      <c r="AG50" s="93">
        <f t="shared" si="6"/>
        <v>261.52</v>
      </c>
      <c r="AH50" s="95" t="str">
        <f t="shared" si="7"/>
        <v>213.99 261.52</v>
      </c>
      <c r="AI50" s="93">
        <v>10</v>
      </c>
      <c r="AJ50" s="98">
        <f t="shared" si="8"/>
        <v>69.150000000000006</v>
      </c>
      <c r="AK50" s="98">
        <f t="shared" si="9"/>
        <v>84.51</v>
      </c>
      <c r="AL50" s="95" t="str">
        <f t="shared" si="10"/>
        <v>69.15 84.51</v>
      </c>
      <c r="AM50" s="95">
        <v>130</v>
      </c>
      <c r="AN50" s="95">
        <f t="shared" si="11"/>
        <v>440</v>
      </c>
      <c r="AO50" s="102">
        <v>2361.3000000000002</v>
      </c>
      <c r="AP50" s="102">
        <v>260.8</v>
      </c>
      <c r="AQ50" s="102">
        <v>84.5</v>
      </c>
      <c r="AR50" s="93">
        <v>36</v>
      </c>
      <c r="AS50" s="103">
        <f t="shared" si="12"/>
        <v>1.045572016878074</v>
      </c>
      <c r="AT50" s="104">
        <f t="shared" si="22"/>
        <v>2468.9092034541964</v>
      </c>
      <c r="AU50" s="98">
        <f t="shared" si="23"/>
        <v>196.55672800000002</v>
      </c>
      <c r="AV50" s="98">
        <f t="shared" si="24"/>
        <v>63.820300000000003</v>
      </c>
      <c r="AW50" s="302"/>
      <c r="AX50" s="302"/>
      <c r="AY50" s="302"/>
      <c r="AZ50" s="302"/>
      <c r="BA50" s="302"/>
      <c r="BB50" s="302"/>
      <c r="BC50" s="302"/>
      <c r="BD50" s="302"/>
      <c r="BE50" s="302"/>
      <c r="BF50" s="302"/>
      <c r="BG50" s="302"/>
      <c r="BH50" s="302"/>
      <c r="BI50" s="302"/>
      <c r="BJ50" s="302"/>
      <c r="BK50" s="327"/>
      <c r="BL50" s="302"/>
      <c r="BM50" s="302"/>
      <c r="BN50" s="302"/>
      <c r="BO50" s="302"/>
      <c r="BP50" s="302"/>
      <c r="BQ50" s="302"/>
      <c r="BR50" s="302"/>
      <c r="BS50" s="302"/>
      <c r="BT50" s="302"/>
      <c r="BU50" s="302"/>
    </row>
    <row r="51" spans="1:73" s="99" customFormat="1" ht="60" customHeight="1" x14ac:dyDescent="0.3">
      <c r="A51" s="93">
        <v>48</v>
      </c>
      <c r="B51" s="100">
        <v>109250</v>
      </c>
      <c r="C51" s="101" t="s">
        <v>84</v>
      </c>
      <c r="D51" s="101" t="s">
        <v>83</v>
      </c>
      <c r="E51" s="95">
        <v>40000</v>
      </c>
      <c r="F51" s="93">
        <v>0.56000000000000005</v>
      </c>
      <c r="G51" s="96">
        <v>0.436</v>
      </c>
      <c r="H51" s="96">
        <v>0.33500000000000002</v>
      </c>
      <c r="I51" s="96">
        <v>0.27500000000000002</v>
      </c>
      <c r="J51" s="96">
        <v>0.19400000000000001</v>
      </c>
      <c r="K51" s="96">
        <v>0.10200000000000001</v>
      </c>
      <c r="L51" s="96">
        <v>7.6999999999999999E-2</v>
      </c>
      <c r="M51" s="96">
        <v>3.6999999999999998E-2</v>
      </c>
      <c r="N51" s="96" t="str">
        <f t="shared" si="0"/>
        <v>0.436,0.335,0.275,0.194,0.102,0.077,0.037</v>
      </c>
      <c r="O51" s="96" t="s">
        <v>59</v>
      </c>
      <c r="P51" s="96"/>
      <c r="Q51" s="94">
        <f t="shared" si="2"/>
        <v>109250</v>
      </c>
      <c r="R51" s="95">
        <f t="shared" si="21"/>
        <v>248</v>
      </c>
      <c r="S51" s="96">
        <f t="shared" si="3"/>
        <v>0.16099999999999998</v>
      </c>
      <c r="T51" s="95">
        <f t="shared" si="16"/>
        <v>9</v>
      </c>
      <c r="U51" s="95">
        <f t="shared" si="17"/>
        <v>248</v>
      </c>
      <c r="V51" s="95">
        <f t="shared" si="18"/>
        <v>109250</v>
      </c>
      <c r="W51" s="97">
        <f t="shared" si="19"/>
        <v>0.14349999999999996</v>
      </c>
      <c r="X51" s="97">
        <f t="shared" si="4"/>
        <v>35.587999999999994</v>
      </c>
      <c r="Y51" s="96">
        <f t="shared" si="20"/>
        <v>2309.3890000000006</v>
      </c>
      <c r="Z51" s="97" t="e">
        <f t="shared" si="1"/>
        <v>#REF!</v>
      </c>
      <c r="AA51" s="96"/>
      <c r="AB51" s="102">
        <v>0.35</v>
      </c>
      <c r="AC51" s="102">
        <v>0.35</v>
      </c>
      <c r="AD51" s="102">
        <v>0.35</v>
      </c>
      <c r="AE51" s="93" t="s">
        <v>60</v>
      </c>
      <c r="AF51" s="93">
        <f t="shared" si="5"/>
        <v>213.98999999999998</v>
      </c>
      <c r="AG51" s="93">
        <f t="shared" si="6"/>
        <v>261.52</v>
      </c>
      <c r="AH51" s="95" t="str">
        <f t="shared" si="7"/>
        <v>213.99 261.52</v>
      </c>
      <c r="AI51" s="93">
        <v>10</v>
      </c>
      <c r="AJ51" s="98">
        <f t="shared" si="8"/>
        <v>69.150000000000006</v>
      </c>
      <c r="AK51" s="98">
        <f t="shared" si="9"/>
        <v>84.51</v>
      </c>
      <c r="AL51" s="95" t="str">
        <f t="shared" si="10"/>
        <v>69.15 84.51</v>
      </c>
      <c r="AM51" s="95">
        <v>130</v>
      </c>
      <c r="AN51" s="95">
        <f t="shared" si="11"/>
        <v>440</v>
      </c>
      <c r="AO51" s="102">
        <v>2379</v>
      </c>
      <c r="AP51" s="102">
        <v>260.7</v>
      </c>
      <c r="AQ51" s="102">
        <v>84.5</v>
      </c>
      <c r="AR51" s="93">
        <v>34</v>
      </c>
      <c r="AS51" s="103">
        <f t="shared" si="12"/>
        <v>0.95707585954009289</v>
      </c>
      <c r="AT51" s="104">
        <f t="shared" si="22"/>
        <v>2276.8834698458809</v>
      </c>
      <c r="AU51" s="98">
        <f t="shared" si="23"/>
        <v>196.47653300000002</v>
      </c>
      <c r="AV51" s="98">
        <f t="shared" si="24"/>
        <v>63.820300000000003</v>
      </c>
      <c r="AW51" s="302"/>
      <c r="AX51" s="302"/>
      <c r="AY51" s="302"/>
      <c r="AZ51" s="302"/>
      <c r="BA51" s="302"/>
      <c r="BB51" s="302"/>
      <c r="BC51" s="302"/>
      <c r="BD51" s="302"/>
      <c r="BE51" s="302"/>
      <c r="BF51" s="302"/>
      <c r="BG51" s="302"/>
      <c r="BH51" s="302"/>
      <c r="BI51" s="302"/>
      <c r="BJ51" s="302"/>
      <c r="BK51" s="327"/>
      <c r="BL51" s="302"/>
      <c r="BM51" s="302"/>
      <c r="BN51" s="302"/>
      <c r="BO51" s="302"/>
      <c r="BP51" s="302"/>
      <c r="BQ51" s="302"/>
      <c r="BR51" s="302"/>
      <c r="BS51" s="302"/>
      <c r="BT51" s="302"/>
      <c r="BU51" s="302"/>
    </row>
    <row r="52" spans="1:73" s="99" customFormat="1" ht="60" customHeight="1" x14ac:dyDescent="0.3">
      <c r="A52" s="93">
        <v>49</v>
      </c>
      <c r="B52" s="100">
        <v>109500</v>
      </c>
      <c r="C52" s="101" t="s">
        <v>84</v>
      </c>
      <c r="D52" s="101" t="s">
        <v>83</v>
      </c>
      <c r="E52" s="95">
        <v>40000</v>
      </c>
      <c r="F52" s="93">
        <v>0.56000000000000005</v>
      </c>
      <c r="G52" s="96">
        <v>0.374</v>
      </c>
      <c r="H52" s="96">
        <v>0.28399999999999997</v>
      </c>
      <c r="I52" s="96">
        <v>0.23200000000000001</v>
      </c>
      <c r="J52" s="96">
        <v>0.16500000000000001</v>
      </c>
      <c r="K52" s="96">
        <v>8.4000000000000005E-2</v>
      </c>
      <c r="L52" s="96">
        <v>0.06</v>
      </c>
      <c r="M52" s="96">
        <v>3.6999999999999998E-2</v>
      </c>
      <c r="N52" s="96" t="str">
        <f t="shared" si="0"/>
        <v>0.374,0.284,0.232,0.165,0.084,0.06,0.037</v>
      </c>
      <c r="O52" s="96" t="s">
        <v>59</v>
      </c>
      <c r="P52" s="96"/>
      <c r="Q52" s="94">
        <f t="shared" si="2"/>
        <v>109500</v>
      </c>
      <c r="R52" s="95">
        <f t="shared" si="21"/>
        <v>250</v>
      </c>
      <c r="S52" s="96">
        <f t="shared" si="3"/>
        <v>0.14199999999999999</v>
      </c>
      <c r="T52" s="95">
        <f t="shared" si="16"/>
        <v>10</v>
      </c>
      <c r="U52" s="95">
        <f t="shared" si="17"/>
        <v>250</v>
      </c>
      <c r="V52" s="95">
        <f t="shared" si="18"/>
        <v>109500</v>
      </c>
      <c r="W52" s="97">
        <f t="shared" si="19"/>
        <v>0.15149999999999997</v>
      </c>
      <c r="X52" s="97">
        <f t="shared" si="4"/>
        <v>37.874999999999993</v>
      </c>
      <c r="Y52" s="96">
        <f t="shared" si="20"/>
        <v>2347.2640000000006</v>
      </c>
      <c r="Z52" s="97" t="e">
        <f t="shared" si="1"/>
        <v>#REF!</v>
      </c>
      <c r="AA52" s="96"/>
      <c r="AB52" s="102">
        <v>0.35</v>
      </c>
      <c r="AC52" s="102">
        <v>0.35</v>
      </c>
      <c r="AD52" s="102">
        <v>0.35</v>
      </c>
      <c r="AE52" s="93" t="s">
        <v>60</v>
      </c>
      <c r="AF52" s="93">
        <f t="shared" si="5"/>
        <v>213.98999999999998</v>
      </c>
      <c r="AG52" s="93">
        <f t="shared" si="6"/>
        <v>261.52</v>
      </c>
      <c r="AH52" s="95" t="str">
        <f t="shared" si="7"/>
        <v>213.99 261.52</v>
      </c>
      <c r="AI52" s="93">
        <v>10</v>
      </c>
      <c r="AJ52" s="98">
        <f t="shared" si="8"/>
        <v>69.150000000000006</v>
      </c>
      <c r="AK52" s="98">
        <f t="shared" si="9"/>
        <v>84.51</v>
      </c>
      <c r="AL52" s="95" t="str">
        <f t="shared" si="10"/>
        <v>69.15 84.51</v>
      </c>
      <c r="AM52" s="95">
        <v>130</v>
      </c>
      <c r="AN52" s="95">
        <f t="shared" si="11"/>
        <v>440</v>
      </c>
      <c r="AO52" s="102">
        <v>2362.9</v>
      </c>
      <c r="AP52" s="102">
        <v>260.39999999999998</v>
      </c>
      <c r="AQ52" s="102">
        <v>84.5</v>
      </c>
      <c r="AR52" s="93">
        <v>34</v>
      </c>
      <c r="AS52" s="103">
        <f t="shared" si="12"/>
        <v>0.95707585954009289</v>
      </c>
      <c r="AT52" s="104">
        <f t="shared" si="22"/>
        <v>2261.4745485072854</v>
      </c>
      <c r="AU52" s="98">
        <f t="shared" si="23"/>
        <v>196.23591199999998</v>
      </c>
      <c r="AV52" s="98">
        <f t="shared" si="24"/>
        <v>63.820300000000003</v>
      </c>
      <c r="AW52" s="302"/>
      <c r="AX52" s="302"/>
      <c r="AY52" s="302"/>
      <c r="AZ52" s="302"/>
      <c r="BA52" s="302"/>
      <c r="BB52" s="302"/>
      <c r="BC52" s="302"/>
      <c r="BD52" s="302"/>
      <c r="BE52" s="302"/>
      <c r="BF52" s="302"/>
      <c r="BG52" s="302"/>
      <c r="BH52" s="302"/>
      <c r="BI52" s="302"/>
      <c r="BJ52" s="302"/>
      <c r="BK52" s="327"/>
      <c r="BL52" s="302"/>
      <c r="BM52" s="302"/>
      <c r="BN52" s="302"/>
      <c r="BO52" s="302"/>
      <c r="BP52" s="302"/>
      <c r="BQ52" s="302"/>
      <c r="BR52" s="302"/>
      <c r="BS52" s="302"/>
      <c r="BT52" s="302"/>
      <c r="BU52" s="302"/>
    </row>
    <row r="53" spans="1:73" s="99" customFormat="1" ht="60" customHeight="1" x14ac:dyDescent="0.3">
      <c r="A53" s="93">
        <v>50</v>
      </c>
      <c r="B53" s="100">
        <v>109503</v>
      </c>
      <c r="C53" s="101" t="s">
        <v>84</v>
      </c>
      <c r="D53" s="101" t="s">
        <v>81</v>
      </c>
      <c r="E53" s="95">
        <v>40000</v>
      </c>
      <c r="F53" s="93">
        <v>0.56000000000000005</v>
      </c>
      <c r="G53" s="96">
        <v>0.45200000000000001</v>
      </c>
      <c r="H53" s="96">
        <v>0.34300000000000003</v>
      </c>
      <c r="I53" s="96">
        <v>0.27600000000000002</v>
      </c>
      <c r="J53" s="96">
        <v>0.191</v>
      </c>
      <c r="K53" s="96">
        <v>9.6000000000000002E-2</v>
      </c>
      <c r="L53" s="96">
        <v>6.5000000000000002E-2</v>
      </c>
      <c r="M53" s="96">
        <v>3.7999999999999999E-2</v>
      </c>
      <c r="N53" s="96" t="str">
        <f t="shared" si="0"/>
        <v>0.452,0.343,0.276,0.191,0.096,0.065,0.038</v>
      </c>
      <c r="O53" s="96" t="s">
        <v>59</v>
      </c>
      <c r="P53" s="96"/>
      <c r="Q53" s="94">
        <f t="shared" si="2"/>
        <v>109503</v>
      </c>
      <c r="R53" s="95">
        <f t="shared" si="21"/>
        <v>3</v>
      </c>
      <c r="S53" s="96">
        <f t="shared" si="3"/>
        <v>0.17599999999999999</v>
      </c>
      <c r="T53" s="95">
        <f t="shared" si="16"/>
        <v>11</v>
      </c>
      <c r="U53" s="95">
        <f t="shared" si="17"/>
        <v>3</v>
      </c>
      <c r="V53" s="95">
        <f t="shared" si="18"/>
        <v>109503</v>
      </c>
      <c r="W53" s="97">
        <f t="shared" si="19"/>
        <v>0.15899999999999997</v>
      </c>
      <c r="X53" s="97">
        <f t="shared" si="4"/>
        <v>0.47699999999999992</v>
      </c>
      <c r="Y53" s="96">
        <f t="shared" si="20"/>
        <v>2347.7410000000004</v>
      </c>
      <c r="Z53" s="97" t="e">
        <f t="shared" si="1"/>
        <v>#REF!</v>
      </c>
      <c r="AA53" s="96"/>
      <c r="AB53" s="102">
        <v>0.35</v>
      </c>
      <c r="AC53" s="102">
        <v>0.35</v>
      </c>
      <c r="AD53" s="102">
        <v>0.35</v>
      </c>
      <c r="AE53" s="93" t="s">
        <v>60</v>
      </c>
      <c r="AF53" s="93">
        <f t="shared" si="5"/>
        <v>213.98999999999998</v>
      </c>
      <c r="AG53" s="93">
        <f t="shared" si="6"/>
        <v>261.52</v>
      </c>
      <c r="AH53" s="95" t="str">
        <f t="shared" si="7"/>
        <v>213.99 261.52</v>
      </c>
      <c r="AI53" s="93">
        <v>10</v>
      </c>
      <c r="AJ53" s="98">
        <f t="shared" si="8"/>
        <v>69.150000000000006</v>
      </c>
      <c r="AK53" s="98">
        <f t="shared" si="9"/>
        <v>84.51</v>
      </c>
      <c r="AL53" s="95" t="str">
        <f t="shared" si="10"/>
        <v>69.15 84.51</v>
      </c>
      <c r="AM53" s="95">
        <v>130</v>
      </c>
      <c r="AN53" s="95">
        <f t="shared" si="11"/>
        <v>440</v>
      </c>
      <c r="AO53" s="102">
        <v>2390.3000000000002</v>
      </c>
      <c r="AP53" s="102">
        <v>259.2</v>
      </c>
      <c r="AQ53" s="102">
        <v>84.5</v>
      </c>
      <c r="AR53" s="93">
        <v>36</v>
      </c>
      <c r="AS53" s="103">
        <f t="shared" si="12"/>
        <v>1.045572016878074</v>
      </c>
      <c r="AT53" s="104">
        <f t="shared" si="22"/>
        <v>2499.2307919436603</v>
      </c>
      <c r="AU53" s="98">
        <f t="shared" si="23"/>
        <v>195.27288799999999</v>
      </c>
      <c r="AV53" s="98">
        <f t="shared" si="24"/>
        <v>63.820300000000003</v>
      </c>
      <c r="AW53" s="302"/>
      <c r="AX53" s="302"/>
      <c r="AY53" s="302"/>
      <c r="AZ53" s="302"/>
      <c r="BA53" s="302"/>
      <c r="BB53" s="302"/>
      <c r="BC53" s="302"/>
      <c r="BD53" s="302"/>
      <c r="BE53" s="302"/>
      <c r="BF53" s="302"/>
      <c r="BG53" s="302"/>
      <c r="BH53" s="302"/>
      <c r="BI53" s="302"/>
      <c r="BJ53" s="302"/>
      <c r="BK53" s="327"/>
      <c r="BL53" s="302"/>
      <c r="BM53" s="302"/>
      <c r="BN53" s="302"/>
      <c r="BO53" s="302"/>
      <c r="BP53" s="302"/>
      <c r="BQ53" s="302"/>
      <c r="BR53" s="302"/>
      <c r="BS53" s="302"/>
      <c r="BT53" s="302"/>
      <c r="BU53" s="302"/>
    </row>
    <row r="54" spans="1:73" s="99" customFormat="1" ht="60" customHeight="1" x14ac:dyDescent="0.3">
      <c r="A54" s="93">
        <v>51</v>
      </c>
      <c r="B54" s="100">
        <v>109750</v>
      </c>
      <c r="C54" s="101" t="s">
        <v>84</v>
      </c>
      <c r="D54" s="101" t="s">
        <v>83</v>
      </c>
      <c r="E54" s="95">
        <v>40000</v>
      </c>
      <c r="F54" s="93">
        <v>0.56000000000000005</v>
      </c>
      <c r="G54" s="96">
        <v>0.45600000000000002</v>
      </c>
      <c r="H54" s="96">
        <v>0.34699999999999998</v>
      </c>
      <c r="I54" s="96">
        <v>0.27900000000000003</v>
      </c>
      <c r="J54" s="96">
        <v>0.186</v>
      </c>
      <c r="K54" s="96">
        <v>8.7999999999999995E-2</v>
      </c>
      <c r="L54" s="96">
        <v>6.0999999999999999E-2</v>
      </c>
      <c r="M54" s="96">
        <v>4.1000000000000002E-2</v>
      </c>
      <c r="N54" s="96" t="str">
        <f t="shared" si="0"/>
        <v>0.456,0.347,0.279,0.186,0.088,0.061,0.041</v>
      </c>
      <c r="O54" s="96" t="s">
        <v>59</v>
      </c>
      <c r="P54" s="96"/>
      <c r="Q54" s="94">
        <f t="shared" si="2"/>
        <v>109750</v>
      </c>
      <c r="R54" s="95">
        <f t="shared" si="21"/>
        <v>247</v>
      </c>
      <c r="S54" s="96">
        <f t="shared" si="3"/>
        <v>0.17699999999999999</v>
      </c>
      <c r="T54" s="95">
        <f t="shared" si="16"/>
        <v>12</v>
      </c>
      <c r="U54" s="95">
        <f t="shared" si="17"/>
        <v>247</v>
      </c>
      <c r="V54" s="95">
        <f t="shared" si="18"/>
        <v>109750</v>
      </c>
      <c r="W54" s="97">
        <f t="shared" si="19"/>
        <v>0.17649999999999999</v>
      </c>
      <c r="X54" s="97">
        <f t="shared" si="4"/>
        <v>43.595499999999994</v>
      </c>
      <c r="Y54" s="96">
        <f t="shared" si="20"/>
        <v>2391.3365000000003</v>
      </c>
      <c r="Z54" s="97" t="e">
        <f t="shared" si="1"/>
        <v>#REF!</v>
      </c>
      <c r="AA54" s="96"/>
      <c r="AB54" s="102">
        <v>0.35</v>
      </c>
      <c r="AC54" s="102">
        <v>0.35</v>
      </c>
      <c r="AD54" s="102">
        <v>0.35</v>
      </c>
      <c r="AE54" s="93" t="s">
        <v>60</v>
      </c>
      <c r="AF54" s="93">
        <f t="shared" si="5"/>
        <v>213.98999999999998</v>
      </c>
      <c r="AG54" s="93">
        <f t="shared" si="6"/>
        <v>261.52</v>
      </c>
      <c r="AH54" s="95" t="str">
        <f t="shared" si="7"/>
        <v>213.99 261.52</v>
      </c>
      <c r="AI54" s="93">
        <v>10</v>
      </c>
      <c r="AJ54" s="98">
        <f t="shared" si="8"/>
        <v>69.150000000000006</v>
      </c>
      <c r="AK54" s="98">
        <f t="shared" si="9"/>
        <v>84.51</v>
      </c>
      <c r="AL54" s="95" t="str">
        <f t="shared" si="10"/>
        <v>69.15 84.51</v>
      </c>
      <c r="AM54" s="95">
        <v>130</v>
      </c>
      <c r="AN54" s="95">
        <f t="shared" si="11"/>
        <v>440</v>
      </c>
      <c r="AO54" s="102">
        <v>2393.5</v>
      </c>
      <c r="AP54" s="102">
        <v>259.2</v>
      </c>
      <c r="AQ54" s="102">
        <v>84.5</v>
      </c>
      <c r="AR54" s="93">
        <v>34</v>
      </c>
      <c r="AS54" s="103">
        <f t="shared" si="12"/>
        <v>0.95707585954009289</v>
      </c>
      <c r="AT54" s="104">
        <f t="shared" si="22"/>
        <v>2290.7610698092121</v>
      </c>
      <c r="AU54" s="98">
        <f t="shared" si="23"/>
        <v>195.27288799999999</v>
      </c>
      <c r="AV54" s="98">
        <f t="shared" si="24"/>
        <v>63.820300000000003</v>
      </c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27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</row>
    <row r="55" spans="1:73" s="99" customFormat="1" ht="60" customHeight="1" x14ac:dyDescent="0.3">
      <c r="A55" s="93">
        <v>52</v>
      </c>
      <c r="B55" s="100">
        <v>110000</v>
      </c>
      <c r="C55" s="101" t="s">
        <v>84</v>
      </c>
      <c r="D55" s="101" t="s">
        <v>81</v>
      </c>
      <c r="E55" s="95">
        <v>40000</v>
      </c>
      <c r="F55" s="93">
        <v>0.56000000000000005</v>
      </c>
      <c r="G55" s="96">
        <v>0.54300000000000004</v>
      </c>
      <c r="H55" s="96">
        <v>0.42199999999999999</v>
      </c>
      <c r="I55" s="96">
        <v>0.35199999999999998</v>
      </c>
      <c r="J55" s="96">
        <v>0.252</v>
      </c>
      <c r="K55" s="96">
        <v>0.128</v>
      </c>
      <c r="L55" s="96">
        <v>9.2999999999999999E-2</v>
      </c>
      <c r="M55" s="96">
        <v>5.9000000000000004E-2</v>
      </c>
      <c r="N55" s="96" t="str">
        <f t="shared" si="0"/>
        <v>0.543,0.422,0.352,0.252,0.128,0.093,0.059</v>
      </c>
      <c r="O55" s="96" t="s">
        <v>59</v>
      </c>
      <c r="P55" s="96"/>
      <c r="Q55" s="94">
        <f t="shared" si="2"/>
        <v>110000</v>
      </c>
      <c r="R55" s="95">
        <f t="shared" si="21"/>
        <v>250</v>
      </c>
      <c r="S55" s="96">
        <f t="shared" si="3"/>
        <v>0.19100000000000006</v>
      </c>
      <c r="T55" s="95">
        <f t="shared" si="16"/>
        <v>13</v>
      </c>
      <c r="U55" s="95">
        <f t="shared" si="17"/>
        <v>250</v>
      </c>
      <c r="V55" s="95">
        <f t="shared" si="18"/>
        <v>110000</v>
      </c>
      <c r="W55" s="97">
        <f t="shared" si="19"/>
        <v>0.18400000000000002</v>
      </c>
      <c r="X55" s="97">
        <f t="shared" si="4"/>
        <v>46.000000000000007</v>
      </c>
      <c r="Y55" s="96">
        <f t="shared" si="20"/>
        <v>2437.3365000000003</v>
      </c>
      <c r="Z55" s="97" t="e">
        <f t="shared" si="1"/>
        <v>#REF!</v>
      </c>
      <c r="AA55" s="96"/>
      <c r="AB55" s="102">
        <v>0.35</v>
      </c>
      <c r="AC55" s="102">
        <v>0.35</v>
      </c>
      <c r="AD55" s="102">
        <v>0.35</v>
      </c>
      <c r="AE55" s="93" t="s">
        <v>60</v>
      </c>
      <c r="AF55" s="93">
        <f t="shared" si="5"/>
        <v>213.98999999999998</v>
      </c>
      <c r="AG55" s="93">
        <f t="shared" si="6"/>
        <v>261.52</v>
      </c>
      <c r="AH55" s="95" t="str">
        <f t="shared" si="7"/>
        <v>213.99 261.52</v>
      </c>
      <c r="AI55" s="93">
        <v>10</v>
      </c>
      <c r="AJ55" s="98">
        <f t="shared" si="8"/>
        <v>69.150000000000006</v>
      </c>
      <c r="AK55" s="98">
        <f t="shared" si="9"/>
        <v>84.51</v>
      </c>
      <c r="AL55" s="95" t="str">
        <f t="shared" si="10"/>
        <v>69.15 84.51</v>
      </c>
      <c r="AM55" s="95">
        <v>130</v>
      </c>
      <c r="AN55" s="95">
        <f t="shared" si="11"/>
        <v>440</v>
      </c>
      <c r="AO55" s="102">
        <v>1995.2</v>
      </c>
      <c r="AP55" s="102">
        <v>227.9</v>
      </c>
      <c r="AQ55" s="102">
        <v>84.5</v>
      </c>
      <c r="AR55" s="93">
        <v>36</v>
      </c>
      <c r="AS55" s="103">
        <f t="shared" si="12"/>
        <v>1.045572016878074</v>
      </c>
      <c r="AT55" s="104">
        <f t="shared" si="22"/>
        <v>2086.1252880751331</v>
      </c>
      <c r="AU55" s="98">
        <f t="shared" si="23"/>
        <v>169.848837</v>
      </c>
      <c r="AV55" s="98">
        <f t="shared" si="24"/>
        <v>63.820300000000003</v>
      </c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27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</row>
    <row r="56" spans="1:73" s="99" customFormat="1" ht="60" customHeight="1" x14ac:dyDescent="0.3">
      <c r="A56" s="93">
        <v>53</v>
      </c>
      <c r="B56" s="100">
        <v>110000</v>
      </c>
      <c r="C56" s="101" t="s">
        <v>84</v>
      </c>
      <c r="D56" s="101" t="s">
        <v>83</v>
      </c>
      <c r="E56" s="95">
        <v>40000</v>
      </c>
      <c r="F56" s="93">
        <v>0.56000000000000005</v>
      </c>
      <c r="G56" s="96">
        <v>0.57799999999999996</v>
      </c>
      <c r="H56" s="96">
        <v>0.42699999999999999</v>
      </c>
      <c r="I56" s="96">
        <v>0.35</v>
      </c>
      <c r="J56" s="96">
        <v>0.24399999999999999</v>
      </c>
      <c r="K56" s="96">
        <v>0.124</v>
      </c>
      <c r="L56" s="96">
        <v>9.0999999999999998E-2</v>
      </c>
      <c r="M56" s="96">
        <v>5.9000000000000004E-2</v>
      </c>
      <c r="N56" s="96" t="str">
        <f t="shared" si="0"/>
        <v>0.578,0.427,0.35,0.244,0.124,0.091,0.059</v>
      </c>
      <c r="O56" s="96" t="s">
        <v>59</v>
      </c>
      <c r="P56" s="96"/>
      <c r="Q56" s="94">
        <f t="shared" si="2"/>
        <v>110000</v>
      </c>
      <c r="R56" s="95">
        <f t="shared" si="21"/>
        <v>0</v>
      </c>
      <c r="S56" s="96">
        <f t="shared" si="3"/>
        <v>0.22799999999999998</v>
      </c>
      <c r="T56" s="95">
        <f t="shared" si="16"/>
        <v>14</v>
      </c>
      <c r="U56" s="95">
        <f t="shared" si="17"/>
        <v>0</v>
      </c>
      <c r="V56" s="95">
        <f t="shared" si="18"/>
        <v>110000</v>
      </c>
      <c r="W56" s="97">
        <f t="shared" si="19"/>
        <v>0.20950000000000002</v>
      </c>
      <c r="X56" s="97">
        <f t="shared" si="4"/>
        <v>0</v>
      </c>
      <c r="Y56" s="96">
        <f t="shared" si="20"/>
        <v>2437.3365000000003</v>
      </c>
      <c r="Z56" s="97" t="e">
        <f t="shared" si="1"/>
        <v>#REF!</v>
      </c>
      <c r="AA56" s="96"/>
      <c r="AB56" s="102">
        <v>0.35</v>
      </c>
      <c r="AC56" s="102">
        <v>0.35</v>
      </c>
      <c r="AD56" s="102">
        <v>0.35</v>
      </c>
      <c r="AE56" s="93" t="s">
        <v>60</v>
      </c>
      <c r="AF56" s="93">
        <f t="shared" si="5"/>
        <v>213.98999999999998</v>
      </c>
      <c r="AG56" s="93">
        <f t="shared" si="6"/>
        <v>261.52</v>
      </c>
      <c r="AH56" s="95" t="str">
        <f t="shared" si="7"/>
        <v>213.99 261.52</v>
      </c>
      <c r="AI56" s="93">
        <v>10</v>
      </c>
      <c r="AJ56" s="98">
        <f t="shared" si="8"/>
        <v>69.150000000000006</v>
      </c>
      <c r="AK56" s="98">
        <f t="shared" si="9"/>
        <v>84.51</v>
      </c>
      <c r="AL56" s="95" t="str">
        <f t="shared" si="10"/>
        <v>69.15 84.51</v>
      </c>
      <c r="AM56" s="95">
        <v>130</v>
      </c>
      <c r="AN56" s="95">
        <f t="shared" si="11"/>
        <v>440</v>
      </c>
      <c r="AO56" s="102">
        <v>1890.3</v>
      </c>
      <c r="AP56" s="102">
        <v>237.4</v>
      </c>
      <c r="AQ56" s="102">
        <v>84.5</v>
      </c>
      <c r="AR56" s="93">
        <v>34</v>
      </c>
      <c r="AS56" s="103">
        <f t="shared" si="12"/>
        <v>0.95707585954009289</v>
      </c>
      <c r="AT56" s="104">
        <f t="shared" si="22"/>
        <v>1809.1604972886375</v>
      </c>
      <c r="AU56" s="98">
        <f t="shared" si="23"/>
        <v>177.62753200000003</v>
      </c>
      <c r="AV56" s="98">
        <f t="shared" si="24"/>
        <v>63.820300000000003</v>
      </c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27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</row>
    <row r="57" spans="1:73" s="99" customFormat="1" ht="60" customHeight="1" x14ac:dyDescent="0.3">
      <c r="A57" s="93">
        <v>54</v>
      </c>
      <c r="B57" s="100">
        <v>110250</v>
      </c>
      <c r="C57" s="101" t="s">
        <v>84</v>
      </c>
      <c r="D57" s="101" t="s">
        <v>83</v>
      </c>
      <c r="E57" s="95">
        <v>40000</v>
      </c>
      <c r="F57" s="93">
        <v>0.56000000000000005</v>
      </c>
      <c r="G57" s="96">
        <v>0.31</v>
      </c>
      <c r="H57" s="96">
        <v>0.26500000000000001</v>
      </c>
      <c r="I57" s="96">
        <v>0.23400000000000001</v>
      </c>
      <c r="J57" s="96">
        <v>0.17499999999999999</v>
      </c>
      <c r="K57" s="96">
        <v>9.6000000000000002E-2</v>
      </c>
      <c r="L57" s="96">
        <v>6.8000000000000005E-2</v>
      </c>
      <c r="M57" s="96">
        <v>3.9E-2</v>
      </c>
      <c r="N57" s="96" t="str">
        <f t="shared" si="0"/>
        <v>0.31,0.265,0.234,0.175,0.096,0.068,0.039</v>
      </c>
      <c r="O57" s="96" t="s">
        <v>59</v>
      </c>
      <c r="P57" s="96"/>
      <c r="Q57" s="94">
        <f t="shared" si="2"/>
        <v>110250</v>
      </c>
      <c r="R57" s="95">
        <f t="shared" si="21"/>
        <v>250</v>
      </c>
      <c r="S57" s="96">
        <f t="shared" si="3"/>
        <v>7.5999999999999984E-2</v>
      </c>
      <c r="T57" s="95">
        <f t="shared" si="16"/>
        <v>15</v>
      </c>
      <c r="U57" s="95">
        <f t="shared" si="17"/>
        <v>250</v>
      </c>
      <c r="V57" s="95">
        <f t="shared" si="18"/>
        <v>110250</v>
      </c>
      <c r="W57" s="97">
        <f t="shared" si="19"/>
        <v>0.15199999999999997</v>
      </c>
      <c r="X57" s="97">
        <f t="shared" si="4"/>
        <v>37.999999999999993</v>
      </c>
      <c r="Y57" s="96">
        <f t="shared" si="20"/>
        <v>2475.3365000000003</v>
      </c>
      <c r="Z57" s="97" t="e">
        <f t="shared" si="1"/>
        <v>#REF!</v>
      </c>
      <c r="AA57" s="96"/>
      <c r="AB57" s="102">
        <v>0.35</v>
      </c>
      <c r="AC57" s="102">
        <v>0.35</v>
      </c>
      <c r="AD57" s="102">
        <v>0.35</v>
      </c>
      <c r="AE57" s="93" t="s">
        <v>60</v>
      </c>
      <c r="AF57" s="93">
        <f t="shared" si="5"/>
        <v>213.98999999999998</v>
      </c>
      <c r="AG57" s="93">
        <f t="shared" si="6"/>
        <v>261.52</v>
      </c>
      <c r="AH57" s="95" t="str">
        <f t="shared" si="7"/>
        <v>213.99 261.52</v>
      </c>
      <c r="AI57" s="93">
        <v>10</v>
      </c>
      <c r="AJ57" s="98">
        <f t="shared" si="8"/>
        <v>69.150000000000006</v>
      </c>
      <c r="AK57" s="98">
        <f t="shared" si="9"/>
        <v>84.51</v>
      </c>
      <c r="AL57" s="95" t="str">
        <f t="shared" si="10"/>
        <v>69.15 84.51</v>
      </c>
      <c r="AM57" s="95">
        <v>130</v>
      </c>
      <c r="AN57" s="95">
        <f t="shared" si="11"/>
        <v>440</v>
      </c>
      <c r="AO57" s="102">
        <v>2400</v>
      </c>
      <c r="AP57" s="102">
        <v>261.3</v>
      </c>
      <c r="AQ57" s="102">
        <v>84.5</v>
      </c>
      <c r="AR57" s="93">
        <v>34</v>
      </c>
      <c r="AS57" s="103">
        <f t="shared" si="12"/>
        <v>0.95707585954009289</v>
      </c>
      <c r="AT57" s="104">
        <f t="shared" si="22"/>
        <v>2296.9820628962229</v>
      </c>
      <c r="AU57" s="98">
        <f t="shared" si="23"/>
        <v>196.95761300000001</v>
      </c>
      <c r="AV57" s="98">
        <f t="shared" si="24"/>
        <v>63.820300000000003</v>
      </c>
      <c r="AW57" s="302"/>
      <c r="AX57" s="302"/>
      <c r="AY57" s="302"/>
      <c r="AZ57" s="302"/>
      <c r="BA57" s="302"/>
      <c r="BB57" s="302"/>
      <c r="BC57" s="302"/>
      <c r="BD57" s="302"/>
      <c r="BE57" s="302"/>
      <c r="BF57" s="302"/>
      <c r="BG57" s="302"/>
      <c r="BH57" s="302"/>
      <c r="BI57" s="302"/>
      <c r="BJ57" s="302"/>
      <c r="BK57" s="327"/>
      <c r="BL57" s="302"/>
      <c r="BM57" s="302"/>
      <c r="BN57" s="302"/>
      <c r="BO57" s="302"/>
      <c r="BP57" s="302"/>
      <c r="BQ57" s="302"/>
      <c r="BR57" s="302"/>
      <c r="BS57" s="302"/>
      <c r="BT57" s="302"/>
      <c r="BU57" s="302"/>
    </row>
    <row r="58" spans="1:73" s="99" customFormat="1" ht="60" customHeight="1" x14ac:dyDescent="0.3">
      <c r="A58" s="93">
        <v>55</v>
      </c>
      <c r="B58" s="100">
        <v>110500</v>
      </c>
      <c r="C58" s="101" t="s">
        <v>84</v>
      </c>
      <c r="D58" s="101" t="s">
        <v>83</v>
      </c>
      <c r="E58" s="95">
        <v>40000</v>
      </c>
      <c r="F58" s="93">
        <v>0.56000000000000005</v>
      </c>
      <c r="G58" s="96">
        <v>0.438</v>
      </c>
      <c r="H58" s="96">
        <v>0.33200000000000002</v>
      </c>
      <c r="I58" s="96">
        <v>0.27600000000000002</v>
      </c>
      <c r="J58" s="96">
        <v>0.19</v>
      </c>
      <c r="K58" s="96">
        <v>0.1</v>
      </c>
      <c r="L58" s="96">
        <v>7.4999999999999997E-2</v>
      </c>
      <c r="M58" s="96">
        <v>0.05</v>
      </c>
      <c r="N58" s="96" t="str">
        <f t="shared" si="0"/>
        <v>0.438,0.332,0.276,0.19,0.1,0.075,0.05</v>
      </c>
      <c r="O58" s="96" t="s">
        <v>59</v>
      </c>
      <c r="P58" s="96"/>
      <c r="Q58" s="94">
        <f t="shared" si="2"/>
        <v>110500</v>
      </c>
      <c r="R58" s="95">
        <f t="shared" si="21"/>
        <v>250</v>
      </c>
      <c r="S58" s="96">
        <f t="shared" si="3"/>
        <v>0.16199999999999998</v>
      </c>
      <c r="T58" s="95">
        <f t="shared" si="16"/>
        <v>16</v>
      </c>
      <c r="U58" s="95">
        <f t="shared" si="17"/>
        <v>250</v>
      </c>
      <c r="V58" s="95">
        <f t="shared" si="18"/>
        <v>110500</v>
      </c>
      <c r="W58" s="97">
        <f t="shared" si="19"/>
        <v>0.11899999999999998</v>
      </c>
      <c r="X58" s="97">
        <f t="shared" si="4"/>
        <v>29.749999999999996</v>
      </c>
      <c r="Y58" s="96">
        <f t="shared" si="20"/>
        <v>2505.0865000000003</v>
      </c>
      <c r="Z58" s="97" t="e">
        <f t="shared" si="1"/>
        <v>#REF!</v>
      </c>
      <c r="AA58" s="96"/>
      <c r="AB58" s="102">
        <v>0.35</v>
      </c>
      <c r="AC58" s="102">
        <v>0.35</v>
      </c>
      <c r="AD58" s="102">
        <v>0.35</v>
      </c>
      <c r="AE58" s="93" t="s">
        <v>60</v>
      </c>
      <c r="AF58" s="93">
        <f t="shared" si="5"/>
        <v>213.98999999999998</v>
      </c>
      <c r="AG58" s="93">
        <f t="shared" si="6"/>
        <v>261.52</v>
      </c>
      <c r="AH58" s="95" t="str">
        <f t="shared" si="7"/>
        <v>213.99 261.52</v>
      </c>
      <c r="AI58" s="93">
        <v>10</v>
      </c>
      <c r="AJ58" s="98">
        <f t="shared" si="8"/>
        <v>69.150000000000006</v>
      </c>
      <c r="AK58" s="98">
        <f t="shared" si="9"/>
        <v>84.51</v>
      </c>
      <c r="AL58" s="95" t="str">
        <f t="shared" si="10"/>
        <v>69.15 84.51</v>
      </c>
      <c r="AM58" s="95">
        <v>130</v>
      </c>
      <c r="AN58" s="95">
        <f t="shared" si="11"/>
        <v>440</v>
      </c>
      <c r="AO58" s="102">
        <v>2358.1</v>
      </c>
      <c r="AP58" s="102">
        <v>260.89999999999998</v>
      </c>
      <c r="AQ58" s="102">
        <v>84.5</v>
      </c>
      <c r="AR58" s="93">
        <v>34</v>
      </c>
      <c r="AS58" s="103">
        <f t="shared" si="12"/>
        <v>0.95707585954009289</v>
      </c>
      <c r="AT58" s="104">
        <f t="shared" si="22"/>
        <v>2256.880584381493</v>
      </c>
      <c r="AU58" s="98">
        <f t="shared" si="23"/>
        <v>196.63691700000001</v>
      </c>
      <c r="AV58" s="98">
        <f t="shared" si="24"/>
        <v>63.820300000000003</v>
      </c>
      <c r="AW58" s="302"/>
      <c r="AX58" s="302"/>
      <c r="AY58" s="302"/>
      <c r="AZ58" s="302"/>
      <c r="BA58" s="302"/>
      <c r="BB58" s="302"/>
      <c r="BC58" s="302"/>
      <c r="BD58" s="302"/>
      <c r="BE58" s="302"/>
      <c r="BF58" s="302"/>
      <c r="BG58" s="302"/>
      <c r="BH58" s="302"/>
      <c r="BI58" s="302"/>
      <c r="BJ58" s="302"/>
      <c r="BK58" s="327"/>
      <c r="BL58" s="302"/>
      <c r="BM58" s="302"/>
      <c r="BN58" s="302"/>
      <c r="BO58" s="302"/>
      <c r="BP58" s="302"/>
      <c r="BQ58" s="302"/>
      <c r="BR58" s="302"/>
      <c r="BS58" s="302"/>
      <c r="BT58" s="302"/>
      <c r="BU58" s="302"/>
    </row>
    <row r="59" spans="1:73" s="99" customFormat="1" ht="60" customHeight="1" x14ac:dyDescent="0.3">
      <c r="A59" s="93">
        <v>56</v>
      </c>
      <c r="B59" s="100">
        <v>110505</v>
      </c>
      <c r="C59" s="101" t="s">
        <v>84</v>
      </c>
      <c r="D59" s="101" t="s">
        <v>81</v>
      </c>
      <c r="E59" s="95">
        <v>40000</v>
      </c>
      <c r="F59" s="93">
        <v>0.56000000000000005</v>
      </c>
      <c r="G59" s="96">
        <v>0.44600000000000001</v>
      </c>
      <c r="H59" s="96">
        <v>0.34200000000000003</v>
      </c>
      <c r="I59" s="96">
        <v>0.28200000000000003</v>
      </c>
      <c r="J59" s="96">
        <v>0.2</v>
      </c>
      <c r="K59" s="96">
        <v>0.10200000000000001</v>
      </c>
      <c r="L59" s="96">
        <v>7.3999999999999996E-2</v>
      </c>
      <c r="M59" s="96">
        <v>4.9000000000000002E-2</v>
      </c>
      <c r="N59" s="96" t="str">
        <f t="shared" si="0"/>
        <v>0.446,0.342,0.282,0.2,0.102,0.074,0.049</v>
      </c>
      <c r="O59" s="96" t="s">
        <v>59</v>
      </c>
      <c r="P59" s="96"/>
      <c r="Q59" s="94">
        <f t="shared" si="2"/>
        <v>110505</v>
      </c>
      <c r="R59" s="95">
        <f t="shared" si="21"/>
        <v>5</v>
      </c>
      <c r="S59" s="96">
        <f t="shared" si="3"/>
        <v>0.16399999999999998</v>
      </c>
      <c r="T59" s="95">
        <f t="shared" si="16"/>
        <v>17</v>
      </c>
      <c r="U59" s="95">
        <f t="shared" si="17"/>
        <v>5</v>
      </c>
      <c r="V59" s="95">
        <f t="shared" si="18"/>
        <v>110505</v>
      </c>
      <c r="W59" s="97">
        <f t="shared" si="19"/>
        <v>0.16299999999999998</v>
      </c>
      <c r="X59" s="97">
        <f t="shared" si="4"/>
        <v>0.81499999999999995</v>
      </c>
      <c r="Y59" s="96">
        <f t="shared" si="20"/>
        <v>2505.9015000000004</v>
      </c>
      <c r="Z59" s="97" t="e">
        <f t="shared" si="1"/>
        <v>#REF!</v>
      </c>
      <c r="AA59" s="96"/>
      <c r="AB59" s="102">
        <v>0.35</v>
      </c>
      <c r="AC59" s="102">
        <v>0.35</v>
      </c>
      <c r="AD59" s="102">
        <v>0.35</v>
      </c>
      <c r="AE59" s="93" t="s">
        <v>60</v>
      </c>
      <c r="AF59" s="93">
        <f t="shared" si="5"/>
        <v>213.98999999999998</v>
      </c>
      <c r="AG59" s="93">
        <f t="shared" si="6"/>
        <v>261.52</v>
      </c>
      <c r="AH59" s="95" t="str">
        <f t="shared" si="7"/>
        <v>213.99 261.52</v>
      </c>
      <c r="AI59" s="93">
        <v>10</v>
      </c>
      <c r="AJ59" s="98">
        <f t="shared" si="8"/>
        <v>69.150000000000006</v>
      </c>
      <c r="AK59" s="98">
        <f t="shared" si="9"/>
        <v>84.51</v>
      </c>
      <c r="AL59" s="95" t="str">
        <f t="shared" si="10"/>
        <v>69.15 84.51</v>
      </c>
      <c r="AM59" s="95">
        <v>130</v>
      </c>
      <c r="AN59" s="95">
        <f t="shared" si="11"/>
        <v>440</v>
      </c>
      <c r="AO59" s="102">
        <v>2379</v>
      </c>
      <c r="AP59" s="102">
        <v>259.7</v>
      </c>
      <c r="AQ59" s="102">
        <v>84.5</v>
      </c>
      <c r="AR59" s="93">
        <v>36</v>
      </c>
      <c r="AS59" s="103">
        <f t="shared" si="12"/>
        <v>1.045572016878074</v>
      </c>
      <c r="AT59" s="104">
        <f t="shared" si="22"/>
        <v>2487.415828152938</v>
      </c>
      <c r="AU59" s="98">
        <f t="shared" si="23"/>
        <v>195.67425299999999</v>
      </c>
      <c r="AV59" s="98">
        <f t="shared" si="24"/>
        <v>63.820300000000003</v>
      </c>
      <c r="AW59" s="302"/>
      <c r="AX59" s="302"/>
      <c r="AY59" s="302"/>
      <c r="AZ59" s="302"/>
      <c r="BA59" s="302"/>
      <c r="BB59" s="302"/>
      <c r="BC59" s="302"/>
      <c r="BD59" s="302"/>
      <c r="BE59" s="302"/>
      <c r="BF59" s="302"/>
      <c r="BG59" s="302"/>
      <c r="BH59" s="302"/>
      <c r="BI59" s="302"/>
      <c r="BJ59" s="302"/>
      <c r="BK59" s="327"/>
      <c r="BL59" s="302"/>
      <c r="BM59" s="302"/>
      <c r="BN59" s="302"/>
      <c r="BO59" s="302"/>
      <c r="BP59" s="302"/>
      <c r="BQ59" s="302"/>
      <c r="BR59" s="302"/>
      <c r="BS59" s="302"/>
      <c r="BT59" s="302"/>
      <c r="BU59" s="302"/>
    </row>
    <row r="60" spans="1:73" s="99" customFormat="1" ht="60" customHeight="1" x14ac:dyDescent="0.3">
      <c r="A60" s="93">
        <v>57</v>
      </c>
      <c r="B60" s="100">
        <v>110750</v>
      </c>
      <c r="C60" s="101" t="s">
        <v>84</v>
      </c>
      <c r="D60" s="101" t="s">
        <v>83</v>
      </c>
      <c r="E60" s="95">
        <v>40000</v>
      </c>
      <c r="F60" s="93">
        <v>0.56000000000000005</v>
      </c>
      <c r="G60" s="96">
        <v>0.20899999999999999</v>
      </c>
      <c r="H60" s="96">
        <v>0.183</v>
      </c>
      <c r="I60" s="96">
        <v>0.16300000000000001</v>
      </c>
      <c r="J60" s="96">
        <v>0.13600000000000001</v>
      </c>
      <c r="K60" s="96">
        <v>9.0999999999999998E-2</v>
      </c>
      <c r="L60" s="96">
        <v>7.0000000000000007E-2</v>
      </c>
      <c r="M60" s="96">
        <v>4.4999999999999998E-2</v>
      </c>
      <c r="N60" s="96" t="str">
        <f t="shared" si="0"/>
        <v>0.209,0.183,0.163,0.136,0.091,0.07,0.045</v>
      </c>
      <c r="O60" s="96" t="s">
        <v>59</v>
      </c>
      <c r="P60" s="96"/>
      <c r="Q60" s="94">
        <f t="shared" si="2"/>
        <v>110750</v>
      </c>
      <c r="R60" s="95">
        <f t="shared" si="21"/>
        <v>245</v>
      </c>
      <c r="S60" s="96">
        <f t="shared" si="3"/>
        <v>4.5999999999999985E-2</v>
      </c>
      <c r="T60" s="95">
        <f t="shared" si="16"/>
        <v>18</v>
      </c>
      <c r="U60" s="95">
        <f t="shared" si="17"/>
        <v>245</v>
      </c>
      <c r="V60" s="95">
        <f t="shared" si="18"/>
        <v>110750</v>
      </c>
      <c r="W60" s="97">
        <f t="shared" si="19"/>
        <v>0.10499999999999998</v>
      </c>
      <c r="X60" s="97">
        <f t="shared" si="4"/>
        <v>25.724999999999994</v>
      </c>
      <c r="Y60" s="96">
        <f t="shared" si="20"/>
        <v>2531.6265000000003</v>
      </c>
      <c r="Z60" s="97" t="e">
        <f t="shared" si="1"/>
        <v>#REF!</v>
      </c>
      <c r="AA60" s="96"/>
      <c r="AB60" s="102">
        <v>0.35</v>
      </c>
      <c r="AC60" s="102">
        <v>0.35</v>
      </c>
      <c r="AD60" s="102">
        <v>0.35</v>
      </c>
      <c r="AE60" s="93" t="s">
        <v>60</v>
      </c>
      <c r="AF60" s="93">
        <f t="shared" si="5"/>
        <v>213.98999999999998</v>
      </c>
      <c r="AG60" s="93">
        <f t="shared" si="6"/>
        <v>261.52</v>
      </c>
      <c r="AH60" s="95" t="str">
        <f t="shared" si="7"/>
        <v>213.99 261.52</v>
      </c>
      <c r="AI60" s="93">
        <v>10</v>
      </c>
      <c r="AJ60" s="98">
        <f t="shared" si="8"/>
        <v>69.150000000000006</v>
      </c>
      <c r="AK60" s="98">
        <f t="shared" si="9"/>
        <v>84.51</v>
      </c>
      <c r="AL60" s="95" t="str">
        <f t="shared" si="10"/>
        <v>69.15 84.51</v>
      </c>
      <c r="AM60" s="95">
        <v>130</v>
      </c>
      <c r="AN60" s="95">
        <f t="shared" si="11"/>
        <v>440</v>
      </c>
      <c r="AO60" s="102">
        <v>2393.5</v>
      </c>
      <c r="AP60" s="102">
        <v>261.3</v>
      </c>
      <c r="AQ60" s="102">
        <v>84.5</v>
      </c>
      <c r="AR60" s="93">
        <v>34</v>
      </c>
      <c r="AS60" s="103">
        <f t="shared" si="12"/>
        <v>0.95707585954009289</v>
      </c>
      <c r="AT60" s="104">
        <f t="shared" si="22"/>
        <v>2290.7610698092121</v>
      </c>
      <c r="AU60" s="98">
        <f t="shared" si="23"/>
        <v>196.95761300000001</v>
      </c>
      <c r="AV60" s="98">
        <f t="shared" si="24"/>
        <v>63.820300000000003</v>
      </c>
      <c r="AW60" s="302"/>
      <c r="AX60" s="302"/>
      <c r="AY60" s="302"/>
      <c r="AZ60" s="302"/>
      <c r="BA60" s="302"/>
      <c r="BB60" s="302"/>
      <c r="BC60" s="302"/>
      <c r="BD60" s="302"/>
      <c r="BE60" s="302"/>
      <c r="BF60" s="302"/>
      <c r="BG60" s="302"/>
      <c r="BH60" s="302"/>
      <c r="BI60" s="302"/>
      <c r="BJ60" s="302"/>
      <c r="BK60" s="327"/>
      <c r="BL60" s="302"/>
      <c r="BM60" s="302"/>
      <c r="BN60" s="302"/>
      <c r="BO60" s="302"/>
      <c r="BP60" s="302"/>
      <c r="BQ60" s="302"/>
      <c r="BR60" s="302"/>
      <c r="BS60" s="302"/>
      <c r="BT60" s="302"/>
      <c r="BU60" s="302"/>
    </row>
    <row r="61" spans="1:73" s="99" customFormat="1" ht="60" customHeight="1" x14ac:dyDescent="0.3">
      <c r="A61" s="93">
        <v>58</v>
      </c>
      <c r="B61" s="100">
        <v>111000</v>
      </c>
      <c r="C61" s="101" t="s">
        <v>84</v>
      </c>
      <c r="D61" s="101" t="s">
        <v>83</v>
      </c>
      <c r="E61" s="95">
        <v>40000</v>
      </c>
      <c r="F61" s="93">
        <v>0.56000000000000005</v>
      </c>
      <c r="G61" s="96">
        <v>0.32500000000000001</v>
      </c>
      <c r="H61" s="96">
        <v>0.26300000000000001</v>
      </c>
      <c r="I61" s="96">
        <v>0.22500000000000001</v>
      </c>
      <c r="J61" s="96">
        <v>0.16600000000000001</v>
      </c>
      <c r="K61" s="96">
        <v>0.09</v>
      </c>
      <c r="L61" s="96">
        <v>6.6000000000000003E-2</v>
      </c>
      <c r="M61" s="96">
        <v>4.1000000000000002E-2</v>
      </c>
      <c r="N61" s="96" t="str">
        <f t="shared" si="0"/>
        <v>0.325,0.263,0.225,0.166,0.09,0.066,0.041</v>
      </c>
      <c r="O61" s="96" t="s">
        <v>59</v>
      </c>
      <c r="P61" s="96"/>
      <c r="Q61" s="94">
        <f t="shared" si="2"/>
        <v>111000</v>
      </c>
      <c r="R61" s="95">
        <f t="shared" si="21"/>
        <v>250</v>
      </c>
      <c r="S61" s="96">
        <f t="shared" si="3"/>
        <v>0.1</v>
      </c>
      <c r="T61" s="95">
        <f t="shared" si="16"/>
        <v>19</v>
      </c>
      <c r="U61" s="95">
        <f t="shared" si="17"/>
        <v>250</v>
      </c>
      <c r="V61" s="95">
        <f t="shared" si="18"/>
        <v>111000</v>
      </c>
      <c r="W61" s="97">
        <f t="shared" si="19"/>
        <v>7.2999999999999995E-2</v>
      </c>
      <c r="X61" s="97">
        <f t="shared" si="4"/>
        <v>18.25</v>
      </c>
      <c r="Y61" s="96">
        <f t="shared" si="20"/>
        <v>2549.8765000000003</v>
      </c>
      <c r="Z61" s="97" t="e">
        <f t="shared" si="1"/>
        <v>#REF!</v>
      </c>
      <c r="AA61" s="96"/>
      <c r="AB61" s="102">
        <v>0.35</v>
      </c>
      <c r="AC61" s="102">
        <v>0.35</v>
      </c>
      <c r="AD61" s="102">
        <v>0.35</v>
      </c>
      <c r="AE61" s="93" t="s">
        <v>60</v>
      </c>
      <c r="AF61" s="93">
        <f t="shared" si="5"/>
        <v>213.98999999999998</v>
      </c>
      <c r="AG61" s="93">
        <f t="shared" si="6"/>
        <v>261.52</v>
      </c>
      <c r="AH61" s="95" t="str">
        <f t="shared" si="7"/>
        <v>213.99 261.52</v>
      </c>
      <c r="AI61" s="93">
        <v>10</v>
      </c>
      <c r="AJ61" s="98">
        <f t="shared" si="8"/>
        <v>69.150000000000006</v>
      </c>
      <c r="AK61" s="98">
        <f t="shared" si="9"/>
        <v>84.51</v>
      </c>
      <c r="AL61" s="95" t="str">
        <f t="shared" si="10"/>
        <v>69.15 84.51</v>
      </c>
      <c r="AM61" s="95">
        <v>130</v>
      </c>
      <c r="AN61" s="95">
        <f t="shared" si="11"/>
        <v>440</v>
      </c>
      <c r="AO61" s="102">
        <v>2396.8000000000002</v>
      </c>
      <c r="AP61" s="102">
        <v>261</v>
      </c>
      <c r="AQ61" s="102">
        <v>84.5</v>
      </c>
      <c r="AR61" s="93">
        <v>34</v>
      </c>
      <c r="AS61" s="103">
        <f t="shared" si="12"/>
        <v>0.95707585954009289</v>
      </c>
      <c r="AT61" s="104">
        <f t="shared" si="22"/>
        <v>2293.9194201456949</v>
      </c>
      <c r="AU61" s="98">
        <f t="shared" si="23"/>
        <v>196.71710000000002</v>
      </c>
      <c r="AV61" s="98">
        <f t="shared" si="24"/>
        <v>63.820300000000003</v>
      </c>
      <c r="AW61" s="302"/>
      <c r="AX61" s="302"/>
      <c r="AY61" s="302"/>
      <c r="AZ61" s="302"/>
      <c r="BA61" s="302"/>
      <c r="BB61" s="302"/>
      <c r="BC61" s="302"/>
      <c r="BD61" s="302"/>
      <c r="BE61" s="302"/>
      <c r="BF61" s="302"/>
      <c r="BG61" s="302"/>
      <c r="BH61" s="302"/>
      <c r="BI61" s="302"/>
      <c r="BJ61" s="302"/>
      <c r="BK61" s="327"/>
      <c r="BL61" s="302"/>
      <c r="BM61" s="302"/>
      <c r="BN61" s="302"/>
      <c r="BO61" s="302"/>
      <c r="BP61" s="302"/>
      <c r="BQ61" s="302"/>
      <c r="BR61" s="302"/>
      <c r="BS61" s="302"/>
      <c r="BT61" s="302"/>
      <c r="BU61" s="302"/>
    </row>
    <row r="62" spans="1:73" s="99" customFormat="1" ht="60" customHeight="1" x14ac:dyDescent="0.3">
      <c r="A62" s="93">
        <v>59</v>
      </c>
      <c r="B62" s="100">
        <v>111006</v>
      </c>
      <c r="C62" s="101" t="s">
        <v>84</v>
      </c>
      <c r="D62" s="101" t="s">
        <v>81</v>
      </c>
      <c r="E62" s="95">
        <v>40000</v>
      </c>
      <c r="F62" s="93">
        <v>0.56000000000000005</v>
      </c>
      <c r="G62" s="96">
        <v>0.44600000000000001</v>
      </c>
      <c r="H62" s="96">
        <v>0.33600000000000002</v>
      </c>
      <c r="I62" s="96">
        <v>0.27300000000000002</v>
      </c>
      <c r="J62" s="96">
        <v>0.19</v>
      </c>
      <c r="K62" s="96">
        <v>9.4E-2</v>
      </c>
      <c r="L62" s="96">
        <v>7.0000000000000007E-2</v>
      </c>
      <c r="M62" s="96">
        <v>4.8000000000000001E-2</v>
      </c>
      <c r="N62" s="96" t="str">
        <f t="shared" si="0"/>
        <v>0.446,0.336,0.273,0.19,0.094,0.07,0.048</v>
      </c>
      <c r="O62" s="96" t="s">
        <v>59</v>
      </c>
      <c r="P62" s="96"/>
      <c r="Q62" s="94">
        <f t="shared" si="2"/>
        <v>111006</v>
      </c>
      <c r="R62" s="95">
        <f t="shared" si="21"/>
        <v>6</v>
      </c>
      <c r="S62" s="96">
        <f t="shared" si="3"/>
        <v>0.17299999999999999</v>
      </c>
      <c r="T62" s="95">
        <f t="shared" si="16"/>
        <v>20</v>
      </c>
      <c r="U62" s="95">
        <f t="shared" si="17"/>
        <v>6</v>
      </c>
      <c r="V62" s="95">
        <f t="shared" si="18"/>
        <v>111006</v>
      </c>
      <c r="W62" s="97">
        <f t="shared" si="19"/>
        <v>0.13650000000000001</v>
      </c>
      <c r="X62" s="97">
        <f t="shared" si="4"/>
        <v>0.81900000000000006</v>
      </c>
      <c r="Y62" s="96">
        <f t="shared" si="20"/>
        <v>2550.6955000000003</v>
      </c>
      <c r="Z62" s="97" t="e">
        <f t="shared" si="1"/>
        <v>#REF!</v>
      </c>
      <c r="AA62" s="96"/>
      <c r="AB62" s="102">
        <v>0.35</v>
      </c>
      <c r="AC62" s="102">
        <v>0.35</v>
      </c>
      <c r="AD62" s="102">
        <v>0.35</v>
      </c>
      <c r="AE62" s="93" t="s">
        <v>60</v>
      </c>
      <c r="AF62" s="93">
        <f t="shared" si="5"/>
        <v>213.98999999999998</v>
      </c>
      <c r="AG62" s="93">
        <f t="shared" si="6"/>
        <v>261.52</v>
      </c>
      <c r="AH62" s="95" t="str">
        <f t="shared" si="7"/>
        <v>213.99 261.52</v>
      </c>
      <c r="AI62" s="93">
        <v>10</v>
      </c>
      <c r="AJ62" s="98">
        <f t="shared" si="8"/>
        <v>69.150000000000006</v>
      </c>
      <c r="AK62" s="98">
        <f t="shared" si="9"/>
        <v>84.51</v>
      </c>
      <c r="AL62" s="95" t="str">
        <f t="shared" si="10"/>
        <v>69.15 84.51</v>
      </c>
      <c r="AM62" s="95">
        <v>130</v>
      </c>
      <c r="AN62" s="95">
        <f t="shared" si="11"/>
        <v>440</v>
      </c>
      <c r="AO62" s="102">
        <v>2371</v>
      </c>
      <c r="AP62" s="102">
        <v>260.5</v>
      </c>
      <c r="AQ62" s="102">
        <v>84.5</v>
      </c>
      <c r="AR62" s="93">
        <v>36</v>
      </c>
      <c r="AS62" s="103">
        <f t="shared" si="12"/>
        <v>1.045572016878074</v>
      </c>
      <c r="AT62" s="104">
        <f t="shared" si="22"/>
        <v>2479.0512520179136</v>
      </c>
      <c r="AU62" s="98">
        <f t="shared" si="23"/>
        <v>196.31612500000003</v>
      </c>
      <c r="AV62" s="98">
        <f t="shared" si="24"/>
        <v>63.820300000000003</v>
      </c>
      <c r="AW62" s="302"/>
      <c r="AX62" s="302"/>
      <c r="AY62" s="302"/>
      <c r="AZ62" s="302"/>
      <c r="BA62" s="302"/>
      <c r="BB62" s="302"/>
      <c r="BC62" s="302"/>
      <c r="BD62" s="302"/>
      <c r="BE62" s="302"/>
      <c r="BF62" s="302"/>
      <c r="BG62" s="302"/>
      <c r="BH62" s="302"/>
      <c r="BI62" s="302"/>
      <c r="BJ62" s="302"/>
      <c r="BK62" s="327"/>
      <c r="BL62" s="302"/>
      <c r="BM62" s="302"/>
      <c r="BN62" s="302"/>
      <c r="BO62" s="302"/>
      <c r="BP62" s="302"/>
      <c r="BQ62" s="302"/>
      <c r="BR62" s="302"/>
      <c r="BS62" s="302"/>
      <c r="BT62" s="302"/>
      <c r="BU62" s="302"/>
    </row>
    <row r="63" spans="1:73" s="99" customFormat="1" ht="60" customHeight="1" x14ac:dyDescent="0.3">
      <c r="A63" s="93">
        <v>60</v>
      </c>
      <c r="B63" s="100">
        <v>111250</v>
      </c>
      <c r="C63" s="101" t="s">
        <v>84</v>
      </c>
      <c r="D63" s="101" t="s">
        <v>83</v>
      </c>
      <c r="E63" s="95">
        <v>40000</v>
      </c>
      <c r="F63" s="93">
        <v>0.56000000000000005</v>
      </c>
      <c r="G63" s="96">
        <v>0.60799999999999998</v>
      </c>
      <c r="H63" s="96">
        <v>0.49199999999999999</v>
      </c>
      <c r="I63" s="96">
        <v>0.42099999999999999</v>
      </c>
      <c r="J63" s="96">
        <v>0.315</v>
      </c>
      <c r="K63" s="96">
        <v>0.189</v>
      </c>
      <c r="L63" s="96">
        <v>0.14000000000000001</v>
      </c>
      <c r="M63" s="96">
        <v>8.6000000000000007E-2</v>
      </c>
      <c r="N63" s="96" t="str">
        <f t="shared" si="0"/>
        <v>0.608,0.492,0.421,0.315,0.189,0.14,0.086</v>
      </c>
      <c r="O63" s="96" t="s">
        <v>59</v>
      </c>
      <c r="P63" s="96"/>
      <c r="Q63" s="94">
        <f t="shared" si="2"/>
        <v>111250</v>
      </c>
      <c r="R63" s="95">
        <f t="shared" si="21"/>
        <v>244</v>
      </c>
      <c r="S63" s="96">
        <f t="shared" si="3"/>
        <v>0.187</v>
      </c>
      <c r="T63" s="95">
        <f t="shared" si="16"/>
        <v>21</v>
      </c>
      <c r="U63" s="95">
        <f t="shared" si="17"/>
        <v>244</v>
      </c>
      <c r="V63" s="95">
        <f t="shared" si="18"/>
        <v>111250</v>
      </c>
      <c r="W63" s="97">
        <f t="shared" si="19"/>
        <v>0.18</v>
      </c>
      <c r="X63" s="97">
        <f t="shared" si="4"/>
        <v>43.92</v>
      </c>
      <c r="Y63" s="96">
        <f t="shared" si="20"/>
        <v>2594.6155000000003</v>
      </c>
      <c r="Z63" s="97" t="e">
        <f t="shared" si="1"/>
        <v>#REF!</v>
      </c>
      <c r="AA63" s="96"/>
      <c r="AB63" s="102">
        <v>0.35</v>
      </c>
      <c r="AC63" s="102">
        <v>0.35</v>
      </c>
      <c r="AD63" s="102">
        <v>0.35</v>
      </c>
      <c r="AE63" s="93" t="s">
        <v>60</v>
      </c>
      <c r="AF63" s="93">
        <f t="shared" si="5"/>
        <v>213.98999999999998</v>
      </c>
      <c r="AG63" s="93">
        <f t="shared" si="6"/>
        <v>261.52</v>
      </c>
      <c r="AH63" s="95" t="str">
        <f t="shared" si="7"/>
        <v>213.99 261.52</v>
      </c>
      <c r="AI63" s="93">
        <v>10</v>
      </c>
      <c r="AJ63" s="98">
        <f t="shared" si="8"/>
        <v>69.150000000000006</v>
      </c>
      <c r="AK63" s="98">
        <f t="shared" si="9"/>
        <v>84.51</v>
      </c>
      <c r="AL63" s="95" t="str">
        <f t="shared" si="10"/>
        <v>69.15 84.51</v>
      </c>
      <c r="AM63" s="95">
        <v>130</v>
      </c>
      <c r="AN63" s="95">
        <f t="shared" si="11"/>
        <v>440</v>
      </c>
      <c r="AO63" s="102">
        <v>764.5</v>
      </c>
      <c r="AP63" s="102">
        <v>214</v>
      </c>
      <c r="AQ63" s="102">
        <v>84.4</v>
      </c>
      <c r="AR63" s="93">
        <v>34</v>
      </c>
      <c r="AS63" s="103">
        <f t="shared" si="12"/>
        <v>0.95707585954009289</v>
      </c>
      <c r="AT63" s="104">
        <f t="shared" si="22"/>
        <v>731.684494618401</v>
      </c>
      <c r="AU63" s="98">
        <f t="shared" si="23"/>
        <v>158.3698</v>
      </c>
      <c r="AV63" s="98">
        <f t="shared" si="24"/>
        <v>63.734760000000009</v>
      </c>
      <c r="AW63" s="302"/>
      <c r="AX63" s="302"/>
      <c r="AY63" s="302"/>
      <c r="AZ63" s="302"/>
      <c r="BA63" s="302"/>
      <c r="BB63" s="302"/>
      <c r="BC63" s="302"/>
      <c r="BD63" s="302"/>
      <c r="BE63" s="302"/>
      <c r="BF63" s="302"/>
      <c r="BG63" s="302"/>
      <c r="BH63" s="302"/>
      <c r="BI63" s="302"/>
      <c r="BJ63" s="302"/>
      <c r="BK63" s="327"/>
      <c r="BL63" s="302"/>
      <c r="BM63" s="302"/>
      <c r="BN63" s="302"/>
      <c r="BO63" s="302"/>
      <c r="BP63" s="302"/>
      <c r="BQ63" s="302"/>
      <c r="BR63" s="302"/>
      <c r="BS63" s="302"/>
      <c r="BT63" s="302"/>
      <c r="BU63" s="302"/>
    </row>
    <row r="64" spans="1:73" s="99" customFormat="1" ht="60" customHeight="1" x14ac:dyDescent="0.3">
      <c r="A64" s="93">
        <v>61</v>
      </c>
      <c r="B64" s="100">
        <v>111500</v>
      </c>
      <c r="C64" s="101" t="s">
        <v>84</v>
      </c>
      <c r="D64" s="101" t="s">
        <v>83</v>
      </c>
      <c r="E64" s="95">
        <v>40000</v>
      </c>
      <c r="F64" s="93">
        <v>0.56000000000000005</v>
      </c>
      <c r="G64" s="96">
        <v>0.57399999999999995</v>
      </c>
      <c r="H64" s="96">
        <v>0.47699999999999998</v>
      </c>
      <c r="I64" s="96">
        <v>0.40899999999999997</v>
      </c>
      <c r="J64" s="96">
        <v>0.312</v>
      </c>
      <c r="K64" s="96">
        <v>0.16</v>
      </c>
      <c r="L64" s="96">
        <v>0.11600000000000001</v>
      </c>
      <c r="M64" s="96">
        <v>8.2000000000000003E-2</v>
      </c>
      <c r="N64" s="96" t="str">
        <f t="shared" si="0"/>
        <v>0.574,0.477,0.409,0.312,0.16,0.116,0.082</v>
      </c>
      <c r="O64" s="96" t="s">
        <v>59</v>
      </c>
      <c r="P64" s="96"/>
      <c r="Q64" s="94">
        <f t="shared" si="2"/>
        <v>111500</v>
      </c>
      <c r="R64" s="95">
        <f t="shared" si="21"/>
        <v>250</v>
      </c>
      <c r="S64" s="96">
        <f t="shared" si="3"/>
        <v>0.16499999999999998</v>
      </c>
      <c r="T64" s="95"/>
      <c r="U64" s="95"/>
      <c r="V64" s="95"/>
      <c r="W64" s="97"/>
      <c r="X64" s="97"/>
      <c r="Y64" s="96"/>
      <c r="Z64" s="97"/>
      <c r="AA64" s="96"/>
      <c r="AB64" s="102">
        <v>0.35</v>
      </c>
      <c r="AC64" s="102">
        <v>0.35</v>
      </c>
      <c r="AD64" s="102">
        <v>0.35</v>
      </c>
      <c r="AE64" s="93" t="s">
        <v>60</v>
      </c>
      <c r="AF64" s="93">
        <f t="shared" si="5"/>
        <v>213.98999999999998</v>
      </c>
      <c r="AG64" s="93">
        <f t="shared" si="6"/>
        <v>261.52</v>
      </c>
      <c r="AH64" s="95" t="str">
        <f t="shared" si="7"/>
        <v>213.99 261.52</v>
      </c>
      <c r="AI64" s="93">
        <v>10</v>
      </c>
      <c r="AJ64" s="98">
        <f t="shared" si="8"/>
        <v>69.150000000000006</v>
      </c>
      <c r="AK64" s="98">
        <f t="shared" si="9"/>
        <v>84.51</v>
      </c>
      <c r="AL64" s="95" t="str">
        <f t="shared" si="10"/>
        <v>69.15 84.51</v>
      </c>
      <c r="AM64" s="95">
        <v>130</v>
      </c>
      <c r="AN64" s="95">
        <f t="shared" si="11"/>
        <v>440</v>
      </c>
      <c r="AO64" s="102">
        <v>890.3</v>
      </c>
      <c r="AP64" s="102">
        <v>214.3</v>
      </c>
      <c r="AQ64" s="102">
        <v>84.5</v>
      </c>
      <c r="AR64" s="93">
        <v>34</v>
      </c>
      <c r="AS64" s="103">
        <f t="shared" si="12"/>
        <v>0.95707585954009289</v>
      </c>
      <c r="AT64" s="104">
        <f t="shared" si="22"/>
        <v>852.08463774854465</v>
      </c>
      <c r="AU64" s="98">
        <f t="shared" si="23"/>
        <v>158.61877300000003</v>
      </c>
      <c r="AV64" s="98">
        <f t="shared" si="24"/>
        <v>63.820300000000003</v>
      </c>
      <c r="AW64" s="302"/>
      <c r="AX64" s="302"/>
      <c r="AY64" s="302"/>
      <c r="AZ64" s="302"/>
      <c r="BA64" s="302"/>
      <c r="BB64" s="302"/>
      <c r="BC64" s="302"/>
      <c r="BD64" s="302"/>
      <c r="BE64" s="302"/>
      <c r="BF64" s="302"/>
      <c r="BG64" s="302"/>
      <c r="BH64" s="302"/>
      <c r="BI64" s="302"/>
      <c r="BJ64" s="302"/>
      <c r="BK64" s="327"/>
      <c r="BL64" s="302"/>
      <c r="BM64" s="302"/>
      <c r="BN64" s="302"/>
      <c r="BO64" s="302"/>
      <c r="BP64" s="302"/>
      <c r="BQ64" s="302"/>
      <c r="BR64" s="302"/>
      <c r="BS64" s="302"/>
      <c r="BT64" s="302"/>
      <c r="BU64" s="302"/>
    </row>
    <row r="65" spans="1:73" s="99" customFormat="1" ht="60" customHeight="1" x14ac:dyDescent="0.3">
      <c r="A65" s="93">
        <v>62</v>
      </c>
      <c r="B65" s="100">
        <v>111507</v>
      </c>
      <c r="C65" s="101" t="s">
        <v>84</v>
      </c>
      <c r="D65" s="101" t="s">
        <v>81</v>
      </c>
      <c r="E65" s="95">
        <v>40000</v>
      </c>
      <c r="F65" s="93">
        <v>0.56000000000000005</v>
      </c>
      <c r="G65" s="96">
        <v>0.35099999999999998</v>
      </c>
      <c r="H65" s="96">
        <v>0.3</v>
      </c>
      <c r="I65" s="96">
        <v>0.26900000000000002</v>
      </c>
      <c r="J65" s="96">
        <v>0.21299999999999999</v>
      </c>
      <c r="K65" s="96">
        <v>0.13400000000000001</v>
      </c>
      <c r="L65" s="96">
        <v>0.1</v>
      </c>
      <c r="M65" s="96">
        <v>5.8000000000000003E-2</v>
      </c>
      <c r="N65" s="96" t="str">
        <f t="shared" si="0"/>
        <v>0.351,0.3,0.269,0.213,0.134,0.1,0.058</v>
      </c>
      <c r="O65" s="96" t="s">
        <v>59</v>
      </c>
      <c r="P65" s="96"/>
      <c r="Q65" s="94">
        <f t="shared" si="2"/>
        <v>111507</v>
      </c>
      <c r="R65" s="95">
        <f t="shared" si="21"/>
        <v>7</v>
      </c>
      <c r="S65" s="96">
        <f t="shared" si="3"/>
        <v>8.1999999999999962E-2</v>
      </c>
      <c r="T65" s="95"/>
      <c r="U65" s="95"/>
      <c r="V65" s="95"/>
      <c r="W65" s="97"/>
      <c r="X65" s="97"/>
      <c r="Y65" s="96"/>
      <c r="Z65" s="97"/>
      <c r="AA65" s="96"/>
      <c r="AB65" s="102">
        <v>0.35</v>
      </c>
      <c r="AC65" s="102">
        <v>0.35</v>
      </c>
      <c r="AD65" s="102">
        <v>0.35</v>
      </c>
      <c r="AE65" s="93" t="s">
        <v>60</v>
      </c>
      <c r="AF65" s="93">
        <f t="shared" si="5"/>
        <v>213.98999999999998</v>
      </c>
      <c r="AG65" s="93">
        <f t="shared" si="6"/>
        <v>261.52</v>
      </c>
      <c r="AH65" s="95" t="str">
        <f t="shared" si="7"/>
        <v>213.99 261.52</v>
      </c>
      <c r="AI65" s="93">
        <v>10</v>
      </c>
      <c r="AJ65" s="98">
        <f t="shared" si="8"/>
        <v>69.150000000000006</v>
      </c>
      <c r="AK65" s="98">
        <f t="shared" si="9"/>
        <v>84.51</v>
      </c>
      <c r="AL65" s="95" t="str">
        <f t="shared" si="10"/>
        <v>69.15 84.51</v>
      </c>
      <c r="AM65" s="95">
        <v>130</v>
      </c>
      <c r="AN65" s="95">
        <f t="shared" si="11"/>
        <v>440</v>
      </c>
      <c r="AO65" s="102">
        <v>2395.1999999999998</v>
      </c>
      <c r="AP65" s="102">
        <v>261.3</v>
      </c>
      <c r="AQ65" s="102">
        <v>84.5</v>
      </c>
      <c r="AR65" s="93">
        <v>36</v>
      </c>
      <c r="AS65" s="103">
        <f t="shared" si="12"/>
        <v>1.045572016878074</v>
      </c>
      <c r="AT65" s="104">
        <f t="shared" si="22"/>
        <v>2504.3540948263626</v>
      </c>
      <c r="AU65" s="98">
        <f t="shared" si="23"/>
        <v>196.95761300000001</v>
      </c>
      <c r="AV65" s="98">
        <f t="shared" si="24"/>
        <v>63.820300000000003</v>
      </c>
      <c r="AW65" s="302"/>
      <c r="AX65" s="302"/>
      <c r="AY65" s="302"/>
      <c r="AZ65" s="302"/>
      <c r="BA65" s="302"/>
      <c r="BB65" s="302"/>
      <c r="BC65" s="302"/>
      <c r="BD65" s="302"/>
      <c r="BE65" s="302"/>
      <c r="BF65" s="302"/>
      <c r="BG65" s="302"/>
      <c r="BH65" s="302"/>
      <c r="BI65" s="302"/>
      <c r="BJ65" s="302"/>
      <c r="BK65" s="327"/>
      <c r="BL65" s="302"/>
      <c r="BM65" s="302"/>
      <c r="BN65" s="302"/>
      <c r="BO65" s="302"/>
      <c r="BP65" s="302"/>
      <c r="BQ65" s="302"/>
      <c r="BR65" s="302"/>
      <c r="BS65" s="302"/>
      <c r="BT65" s="302"/>
      <c r="BU65" s="302"/>
    </row>
    <row r="66" spans="1:73" s="99" customFormat="1" ht="60" customHeight="1" x14ac:dyDescent="0.3">
      <c r="A66" s="93">
        <v>63</v>
      </c>
      <c r="B66" s="100">
        <v>111750</v>
      </c>
      <c r="C66" s="101" t="s">
        <v>84</v>
      </c>
      <c r="D66" s="101" t="s">
        <v>83</v>
      </c>
      <c r="E66" s="95">
        <v>40000</v>
      </c>
      <c r="F66" s="93">
        <v>0.56000000000000005</v>
      </c>
      <c r="G66" s="96">
        <v>0.376</v>
      </c>
      <c r="H66" s="96">
        <v>0.315</v>
      </c>
      <c r="I66" s="96">
        <v>0.27100000000000002</v>
      </c>
      <c r="J66" s="96">
        <v>0.20400000000000001</v>
      </c>
      <c r="K66" s="96">
        <v>0.121</v>
      </c>
      <c r="L66" s="96">
        <v>9.4E-2</v>
      </c>
      <c r="M66" s="96">
        <v>6.2E-2</v>
      </c>
      <c r="N66" s="96" t="str">
        <f t="shared" si="0"/>
        <v>0.376,0.315,0.271,0.204,0.121,0.094,0.062</v>
      </c>
      <c r="O66" s="96" t="s">
        <v>59</v>
      </c>
      <c r="P66" s="96"/>
      <c r="Q66" s="94">
        <f t="shared" si="2"/>
        <v>111750</v>
      </c>
      <c r="R66" s="95">
        <f t="shared" si="21"/>
        <v>243</v>
      </c>
      <c r="S66" s="96">
        <f t="shared" si="3"/>
        <v>0.10499999999999998</v>
      </c>
      <c r="T66" s="95"/>
      <c r="U66" s="95"/>
      <c r="V66" s="95"/>
      <c r="W66" s="97"/>
      <c r="X66" s="97"/>
      <c r="Y66" s="96"/>
      <c r="Z66" s="97"/>
      <c r="AA66" s="96"/>
      <c r="AB66" s="102">
        <v>0.35</v>
      </c>
      <c r="AC66" s="102">
        <v>0.35</v>
      </c>
      <c r="AD66" s="102">
        <v>0.35</v>
      </c>
      <c r="AE66" s="93" t="s">
        <v>60</v>
      </c>
      <c r="AF66" s="93">
        <f t="shared" si="5"/>
        <v>213.98999999999998</v>
      </c>
      <c r="AG66" s="93">
        <f t="shared" si="6"/>
        <v>261.52</v>
      </c>
      <c r="AH66" s="95" t="str">
        <f t="shared" si="7"/>
        <v>213.99 261.52</v>
      </c>
      <c r="AI66" s="93">
        <v>10</v>
      </c>
      <c r="AJ66" s="98">
        <f t="shared" si="8"/>
        <v>69.150000000000006</v>
      </c>
      <c r="AK66" s="98">
        <f t="shared" si="9"/>
        <v>84.51</v>
      </c>
      <c r="AL66" s="95" t="str">
        <f t="shared" si="10"/>
        <v>69.15 84.51</v>
      </c>
      <c r="AM66" s="95">
        <v>130</v>
      </c>
      <c r="AN66" s="95">
        <f t="shared" si="11"/>
        <v>440</v>
      </c>
      <c r="AO66" s="102">
        <v>2390.3000000000002</v>
      </c>
      <c r="AP66" s="102">
        <v>261.10000000000002</v>
      </c>
      <c r="AQ66" s="102">
        <v>84.5</v>
      </c>
      <c r="AR66" s="93">
        <v>34</v>
      </c>
      <c r="AS66" s="103">
        <f t="shared" si="12"/>
        <v>0.95707585954009289</v>
      </c>
      <c r="AT66" s="104">
        <f t="shared" si="22"/>
        <v>2287.698427058684</v>
      </c>
      <c r="AU66" s="98">
        <f t="shared" si="23"/>
        <v>196.79727700000001</v>
      </c>
      <c r="AV66" s="98">
        <f t="shared" si="24"/>
        <v>63.820300000000003</v>
      </c>
      <c r="AW66" s="302"/>
      <c r="AX66" s="302"/>
      <c r="AY66" s="302"/>
      <c r="AZ66" s="302"/>
      <c r="BA66" s="302"/>
      <c r="BB66" s="302"/>
      <c r="BC66" s="302"/>
      <c r="BD66" s="302"/>
      <c r="BE66" s="302"/>
      <c r="BF66" s="302"/>
      <c r="BG66" s="302"/>
      <c r="BH66" s="302"/>
      <c r="BI66" s="302"/>
      <c r="BJ66" s="302"/>
      <c r="BK66" s="327"/>
      <c r="BL66" s="302"/>
      <c r="BM66" s="302"/>
      <c r="BN66" s="302"/>
      <c r="BO66" s="302"/>
      <c r="BP66" s="302"/>
      <c r="BQ66" s="302"/>
      <c r="BR66" s="302"/>
      <c r="BS66" s="302"/>
      <c r="BT66" s="302"/>
      <c r="BU66" s="302"/>
    </row>
    <row r="67" spans="1:73" s="99" customFormat="1" ht="60" customHeight="1" x14ac:dyDescent="0.3">
      <c r="A67" s="93">
        <v>64</v>
      </c>
      <c r="B67" s="100">
        <v>112000</v>
      </c>
      <c r="C67" s="101" t="s">
        <v>84</v>
      </c>
      <c r="D67" s="101" t="s">
        <v>83</v>
      </c>
      <c r="E67" s="95">
        <v>40000</v>
      </c>
      <c r="F67" s="93">
        <v>0.56000000000000005</v>
      </c>
      <c r="G67" s="96">
        <v>0.34100000000000003</v>
      </c>
      <c r="H67" s="96">
        <v>0.27600000000000002</v>
      </c>
      <c r="I67" s="96">
        <v>0.24299999999999999</v>
      </c>
      <c r="J67" s="96">
        <v>0.189</v>
      </c>
      <c r="K67" s="96">
        <v>0.11899999999999999</v>
      </c>
      <c r="L67" s="96">
        <v>9.1999999999999998E-2</v>
      </c>
      <c r="M67" s="96">
        <v>5.9000000000000004E-2</v>
      </c>
      <c r="N67" s="96" t="str">
        <f t="shared" si="0"/>
        <v>0.341,0.276,0.243,0.189,0.119,0.092,0.059</v>
      </c>
      <c r="O67" s="96" t="s">
        <v>59</v>
      </c>
      <c r="P67" s="96"/>
      <c r="Q67" s="94">
        <f t="shared" si="2"/>
        <v>112000</v>
      </c>
      <c r="R67" s="95">
        <f t="shared" si="21"/>
        <v>250</v>
      </c>
      <c r="S67" s="96">
        <f t="shared" si="3"/>
        <v>9.8000000000000032E-2</v>
      </c>
      <c r="T67" s="95"/>
      <c r="U67" s="95"/>
      <c r="V67" s="95"/>
      <c r="W67" s="97"/>
      <c r="X67" s="97"/>
      <c r="Y67" s="96"/>
      <c r="Z67" s="97"/>
      <c r="AA67" s="96"/>
      <c r="AB67" s="102">
        <v>0.35</v>
      </c>
      <c r="AC67" s="102">
        <v>0.35</v>
      </c>
      <c r="AD67" s="102">
        <v>0.35</v>
      </c>
      <c r="AE67" s="93" t="s">
        <v>60</v>
      </c>
      <c r="AF67" s="93">
        <f t="shared" si="5"/>
        <v>213.98999999999998</v>
      </c>
      <c r="AG67" s="93">
        <f t="shared" si="6"/>
        <v>261.52</v>
      </c>
      <c r="AH67" s="95" t="str">
        <f t="shared" si="7"/>
        <v>213.99 261.52</v>
      </c>
      <c r="AI67" s="93">
        <v>10</v>
      </c>
      <c r="AJ67" s="98">
        <f t="shared" si="8"/>
        <v>69.150000000000006</v>
      </c>
      <c r="AK67" s="98">
        <f t="shared" si="9"/>
        <v>84.51</v>
      </c>
      <c r="AL67" s="95" t="str">
        <f t="shared" si="10"/>
        <v>69.15 84.51</v>
      </c>
      <c r="AM67" s="95">
        <v>130</v>
      </c>
      <c r="AN67" s="95">
        <f t="shared" si="11"/>
        <v>440</v>
      </c>
      <c r="AO67" s="102">
        <v>2364.5</v>
      </c>
      <c r="AP67" s="102">
        <v>261.10000000000002</v>
      </c>
      <c r="AQ67" s="102">
        <v>84.5</v>
      </c>
      <c r="AR67" s="93">
        <v>34</v>
      </c>
      <c r="AS67" s="103">
        <f t="shared" si="12"/>
        <v>0.95707585954009289</v>
      </c>
      <c r="AT67" s="104">
        <f t="shared" si="22"/>
        <v>2263.0058698825496</v>
      </c>
      <c r="AU67" s="98">
        <f t="shared" si="23"/>
        <v>196.79727700000001</v>
      </c>
      <c r="AV67" s="98">
        <f t="shared" si="24"/>
        <v>63.820300000000003</v>
      </c>
      <c r="AW67" s="302"/>
      <c r="AX67" s="302"/>
      <c r="AY67" s="302"/>
      <c r="AZ67" s="302"/>
      <c r="BA67" s="302"/>
      <c r="BB67" s="302"/>
      <c r="BC67" s="302"/>
      <c r="BD67" s="302"/>
      <c r="BE67" s="302"/>
      <c r="BF67" s="302"/>
      <c r="BG67" s="302"/>
      <c r="BH67" s="302"/>
      <c r="BI67" s="302"/>
      <c r="BJ67" s="302"/>
      <c r="BK67" s="327"/>
      <c r="BL67" s="302"/>
      <c r="BM67" s="302"/>
      <c r="BN67" s="302"/>
      <c r="BO67" s="302"/>
      <c r="BP67" s="302"/>
      <c r="BQ67" s="302"/>
      <c r="BR67" s="302"/>
      <c r="BS67" s="302"/>
      <c r="BT67" s="302"/>
      <c r="BU67" s="302"/>
    </row>
    <row r="68" spans="1:73" s="99" customFormat="1" ht="60" customHeight="1" x14ac:dyDescent="0.3">
      <c r="A68" s="93">
        <v>65</v>
      </c>
      <c r="B68" s="100">
        <v>112008</v>
      </c>
      <c r="C68" s="101" t="s">
        <v>84</v>
      </c>
      <c r="D68" s="101" t="s">
        <v>81</v>
      </c>
      <c r="E68" s="95">
        <v>40000</v>
      </c>
      <c r="F68" s="93">
        <v>0.56000000000000005</v>
      </c>
      <c r="G68" s="96">
        <v>0.39700000000000002</v>
      </c>
      <c r="H68" s="96">
        <v>0.33</v>
      </c>
      <c r="I68" s="96">
        <v>0.29799999999999999</v>
      </c>
      <c r="J68" s="96">
        <v>0.23100000000000001</v>
      </c>
      <c r="K68" s="96">
        <v>0.13300000000000001</v>
      </c>
      <c r="L68" s="96">
        <v>0.1</v>
      </c>
      <c r="M68" s="96">
        <v>6.3E-2</v>
      </c>
      <c r="N68" s="96" t="str">
        <f t="shared" ref="N68:N131" si="25">CONCATENATE(G68,",",H68,",",I68,",",J68,",",K68,",",L68,",",M68)</f>
        <v>0.397,0.33,0.298,0.231,0.133,0.1,0.063</v>
      </c>
      <c r="O68" s="96" t="s">
        <v>59</v>
      </c>
      <c r="P68" s="96"/>
      <c r="Q68" s="94">
        <f t="shared" si="2"/>
        <v>112008</v>
      </c>
      <c r="R68" s="95">
        <f t="shared" si="21"/>
        <v>8</v>
      </c>
      <c r="S68" s="96">
        <f t="shared" si="3"/>
        <v>9.9000000000000032E-2</v>
      </c>
      <c r="T68" s="95"/>
      <c r="U68" s="95"/>
      <c r="V68" s="95"/>
      <c r="W68" s="97"/>
      <c r="X68" s="97"/>
      <c r="Y68" s="96"/>
      <c r="Z68" s="97"/>
      <c r="AA68" s="96"/>
      <c r="AB68" s="102">
        <v>0.35</v>
      </c>
      <c r="AC68" s="102">
        <v>0.35</v>
      </c>
      <c r="AD68" s="102">
        <v>0.35</v>
      </c>
      <c r="AE68" s="93" t="s">
        <v>60</v>
      </c>
      <c r="AF68" s="93">
        <f t="shared" si="5"/>
        <v>213.98999999999998</v>
      </c>
      <c r="AG68" s="93">
        <f t="shared" si="6"/>
        <v>261.52</v>
      </c>
      <c r="AH68" s="95" t="str">
        <f t="shared" si="7"/>
        <v>213.99 261.52</v>
      </c>
      <c r="AI68" s="93">
        <v>10</v>
      </c>
      <c r="AJ68" s="98">
        <f t="shared" si="8"/>
        <v>69.150000000000006</v>
      </c>
      <c r="AK68" s="98">
        <f t="shared" si="9"/>
        <v>84.51</v>
      </c>
      <c r="AL68" s="95" t="str">
        <f t="shared" si="10"/>
        <v>69.15 84.51</v>
      </c>
      <c r="AM68" s="95">
        <v>130</v>
      </c>
      <c r="AN68" s="95">
        <f t="shared" si="11"/>
        <v>440</v>
      </c>
      <c r="AO68" s="102">
        <v>2364.5</v>
      </c>
      <c r="AP68" s="102">
        <v>260.10000000000002</v>
      </c>
      <c r="AQ68" s="102">
        <v>84.5</v>
      </c>
      <c r="AR68" s="93">
        <v>36</v>
      </c>
      <c r="AS68" s="103">
        <f t="shared" si="12"/>
        <v>1.045572016878074</v>
      </c>
      <c r="AT68" s="104">
        <f t="shared" si="22"/>
        <v>2472.2550339082059</v>
      </c>
      <c r="AU68" s="98">
        <f t="shared" si="23"/>
        <v>195.99523700000003</v>
      </c>
      <c r="AV68" s="98">
        <f t="shared" si="24"/>
        <v>63.820300000000003</v>
      </c>
      <c r="AW68" s="302"/>
      <c r="AX68" s="302"/>
      <c r="AY68" s="302"/>
      <c r="AZ68" s="302"/>
      <c r="BA68" s="302"/>
      <c r="BB68" s="302"/>
      <c r="BC68" s="302"/>
      <c r="BD68" s="302"/>
      <c r="BE68" s="302"/>
      <c r="BF68" s="302"/>
      <c r="BG68" s="302"/>
      <c r="BH68" s="302"/>
      <c r="BI68" s="302"/>
      <c r="BJ68" s="302"/>
      <c r="BK68" s="327"/>
      <c r="BL68" s="302"/>
      <c r="BM68" s="302"/>
      <c r="BN68" s="302"/>
      <c r="BO68" s="302"/>
      <c r="BP68" s="302"/>
      <c r="BQ68" s="302"/>
      <c r="BR68" s="302"/>
      <c r="BS68" s="302"/>
      <c r="BT68" s="302"/>
      <c r="BU68" s="302"/>
    </row>
    <row r="69" spans="1:73" s="99" customFormat="1" ht="60" customHeight="1" x14ac:dyDescent="0.3">
      <c r="A69" s="93">
        <v>66</v>
      </c>
      <c r="B69" s="100">
        <v>112250</v>
      </c>
      <c r="C69" s="101" t="s">
        <v>84</v>
      </c>
      <c r="D69" s="101" t="s">
        <v>83</v>
      </c>
      <c r="E69" s="95">
        <v>40000</v>
      </c>
      <c r="F69" s="93">
        <v>0.56000000000000005</v>
      </c>
      <c r="G69" s="96">
        <v>0.47</v>
      </c>
      <c r="H69" s="96">
        <v>0.35299999999999998</v>
      </c>
      <c r="I69" s="96">
        <v>0.29099999999999998</v>
      </c>
      <c r="J69" s="96">
        <v>0.19800000000000001</v>
      </c>
      <c r="K69" s="96">
        <v>0.105</v>
      </c>
      <c r="L69" s="96">
        <v>7.4999999999999997E-2</v>
      </c>
      <c r="M69" s="96">
        <v>4.8000000000000001E-2</v>
      </c>
      <c r="N69" s="96" t="str">
        <f t="shared" si="25"/>
        <v>0.47,0.353,0.291,0.198,0.105,0.075,0.048</v>
      </c>
      <c r="O69" s="96" t="s">
        <v>59</v>
      </c>
      <c r="P69" s="96"/>
      <c r="Q69" s="94">
        <f t="shared" ref="Q69:Q132" si="26">+B69</f>
        <v>112250</v>
      </c>
      <c r="R69" s="95">
        <f t="shared" si="21"/>
        <v>242</v>
      </c>
      <c r="S69" s="96">
        <f t="shared" ref="S69:S132" si="27">+G69-I69</f>
        <v>0.17899999999999999</v>
      </c>
      <c r="T69" s="95"/>
      <c r="U69" s="95"/>
      <c r="V69" s="95"/>
      <c r="W69" s="97"/>
      <c r="X69" s="97"/>
      <c r="Y69" s="96"/>
      <c r="Z69" s="97"/>
      <c r="AA69" s="96"/>
      <c r="AB69" s="102">
        <v>0.35</v>
      </c>
      <c r="AC69" s="102">
        <v>0.35</v>
      </c>
      <c r="AD69" s="102">
        <v>0.35</v>
      </c>
      <c r="AE69" s="93" t="s">
        <v>60</v>
      </c>
      <c r="AF69" s="93">
        <f t="shared" ref="AF69:AF132" si="28">ROUNDUP(0.2*(AN69)^0.45*AJ69,2)</f>
        <v>213.98999999999998</v>
      </c>
      <c r="AG69" s="93">
        <f t="shared" ref="AG69:AG132" si="29">ROUNDUP(0.2*(AN69)^0.45*AK69,2)</f>
        <v>261.52</v>
      </c>
      <c r="AH69" s="95" t="str">
        <f t="shared" ref="AH69:AH132" si="30">CONCATENATE(AF69," ",AG69)</f>
        <v>213.99 261.52</v>
      </c>
      <c r="AI69" s="93">
        <v>10</v>
      </c>
      <c r="AJ69" s="98">
        <f t="shared" ref="AJ69:AJ132" si="31">ROUNDUP(0.9*17.6*AI69^0.64,2)</f>
        <v>69.150000000000006</v>
      </c>
      <c r="AK69" s="98">
        <f t="shared" ref="AK69:AK132" si="32">ROUNDUP(1.1*17.6*AI69^0.64,2)</f>
        <v>84.51</v>
      </c>
      <c r="AL69" s="95" t="str">
        <f t="shared" ref="AL69:AL132" si="33">CONCATENATE(AJ69," ",AK69)</f>
        <v>69.15 84.51</v>
      </c>
      <c r="AM69" s="95">
        <v>130</v>
      </c>
      <c r="AN69" s="95">
        <f t="shared" ref="AN69:AN132" si="34">245+195</f>
        <v>440</v>
      </c>
      <c r="AO69" s="102">
        <v>2377.4</v>
      </c>
      <c r="AP69" s="102">
        <v>259.8</v>
      </c>
      <c r="AQ69" s="102">
        <v>84.5</v>
      </c>
      <c r="AR69" s="93">
        <v>34</v>
      </c>
      <c r="AS69" s="103">
        <f t="shared" ref="AS69:AS132" si="35">(1-0.238*LN(35))/(1-0.238*LN(AR69))</f>
        <v>0.95707585954009289</v>
      </c>
      <c r="AT69" s="104">
        <f t="shared" si="22"/>
        <v>2275.3521484706171</v>
      </c>
      <c r="AU69" s="98">
        <f t="shared" si="23"/>
        <v>195.75450800000002</v>
      </c>
      <c r="AV69" s="98">
        <f t="shared" si="24"/>
        <v>63.820300000000003</v>
      </c>
      <c r="AW69" s="302"/>
      <c r="AX69" s="302"/>
      <c r="AY69" s="302"/>
      <c r="AZ69" s="302"/>
      <c r="BA69" s="302"/>
      <c r="BB69" s="302"/>
      <c r="BC69" s="302"/>
      <c r="BD69" s="302"/>
      <c r="BE69" s="302"/>
      <c r="BF69" s="302"/>
      <c r="BG69" s="302"/>
      <c r="BH69" s="302"/>
      <c r="BI69" s="302"/>
      <c r="BJ69" s="302"/>
      <c r="BK69" s="327"/>
      <c r="BL69" s="302"/>
      <c r="BM69" s="302"/>
      <c r="BN69" s="302"/>
      <c r="BO69" s="302"/>
      <c r="BP69" s="302"/>
      <c r="BQ69" s="302"/>
      <c r="BR69" s="302"/>
      <c r="BS69" s="302"/>
      <c r="BT69" s="302"/>
      <c r="BU69" s="302"/>
    </row>
    <row r="70" spans="1:73" s="99" customFormat="1" ht="60" customHeight="1" x14ac:dyDescent="0.3">
      <c r="A70" s="93">
        <v>67</v>
      </c>
      <c r="B70" s="100">
        <v>112500</v>
      </c>
      <c r="C70" s="101" t="s">
        <v>84</v>
      </c>
      <c r="D70" s="101" t="s">
        <v>83</v>
      </c>
      <c r="E70" s="95">
        <v>40000</v>
      </c>
      <c r="F70" s="93">
        <v>0.56000000000000005</v>
      </c>
      <c r="G70" s="96">
        <v>0.496</v>
      </c>
      <c r="H70" s="96">
        <v>0.38600000000000001</v>
      </c>
      <c r="I70" s="96">
        <v>0.313</v>
      </c>
      <c r="J70" s="96">
        <v>0.214</v>
      </c>
      <c r="K70" s="96">
        <v>0.113</v>
      </c>
      <c r="L70" s="96">
        <v>8.6000000000000007E-2</v>
      </c>
      <c r="M70" s="96">
        <v>0.06</v>
      </c>
      <c r="N70" s="96" t="str">
        <f t="shared" si="25"/>
        <v>0.496,0.386,0.313,0.214,0.113,0.086,0.06</v>
      </c>
      <c r="O70" s="96" t="s">
        <v>59</v>
      </c>
      <c r="P70" s="96"/>
      <c r="Q70" s="94">
        <f t="shared" si="26"/>
        <v>112500</v>
      </c>
      <c r="R70" s="95">
        <f t="shared" si="21"/>
        <v>250</v>
      </c>
      <c r="S70" s="96">
        <f t="shared" si="27"/>
        <v>0.183</v>
      </c>
      <c r="T70" s="95"/>
      <c r="U70" s="95"/>
      <c r="V70" s="95"/>
      <c r="W70" s="97"/>
      <c r="X70" s="97"/>
      <c r="Y70" s="96"/>
      <c r="Z70" s="97"/>
      <c r="AA70" s="96"/>
      <c r="AB70" s="102">
        <v>0.35</v>
      </c>
      <c r="AC70" s="102">
        <v>0.35</v>
      </c>
      <c r="AD70" s="102">
        <v>0.35</v>
      </c>
      <c r="AE70" s="93" t="s">
        <v>60</v>
      </c>
      <c r="AF70" s="93">
        <f t="shared" si="28"/>
        <v>213.98999999999998</v>
      </c>
      <c r="AG70" s="93">
        <f t="shared" si="29"/>
        <v>261.52</v>
      </c>
      <c r="AH70" s="95" t="str">
        <f t="shared" si="30"/>
        <v>213.99 261.52</v>
      </c>
      <c r="AI70" s="93">
        <v>10</v>
      </c>
      <c r="AJ70" s="98">
        <f t="shared" si="31"/>
        <v>69.150000000000006</v>
      </c>
      <c r="AK70" s="98">
        <f t="shared" si="32"/>
        <v>84.51</v>
      </c>
      <c r="AL70" s="95" t="str">
        <f t="shared" si="33"/>
        <v>69.15 84.51</v>
      </c>
      <c r="AM70" s="95">
        <v>130</v>
      </c>
      <c r="AN70" s="95">
        <f t="shared" si="34"/>
        <v>440</v>
      </c>
      <c r="AO70" s="102">
        <v>2383.9</v>
      </c>
      <c r="AP70" s="102">
        <v>260.60000000000002</v>
      </c>
      <c r="AQ70" s="102">
        <v>84.5</v>
      </c>
      <c r="AR70" s="93">
        <v>34</v>
      </c>
      <c r="AS70" s="103">
        <f t="shared" si="35"/>
        <v>0.95707585954009289</v>
      </c>
      <c r="AT70" s="104">
        <f t="shared" si="22"/>
        <v>2281.5731415576274</v>
      </c>
      <c r="AU70" s="98">
        <f t="shared" si="23"/>
        <v>196.39633200000003</v>
      </c>
      <c r="AV70" s="98">
        <f t="shared" si="24"/>
        <v>63.820300000000003</v>
      </c>
      <c r="AW70" s="302"/>
      <c r="AX70" s="302"/>
      <c r="AY70" s="302"/>
      <c r="AZ70" s="302"/>
      <c r="BA70" s="302"/>
      <c r="BB70" s="302"/>
      <c r="BC70" s="302"/>
      <c r="BD70" s="302"/>
      <c r="BE70" s="302"/>
      <c r="BF70" s="302"/>
      <c r="BG70" s="302"/>
      <c r="BH70" s="302"/>
      <c r="BI70" s="302"/>
      <c r="BJ70" s="302"/>
      <c r="BK70" s="327"/>
      <c r="BL70" s="302"/>
      <c r="BM70" s="302"/>
      <c r="BN70" s="302"/>
      <c r="BO70" s="302"/>
      <c r="BP70" s="302"/>
      <c r="BQ70" s="302"/>
      <c r="BR70" s="302"/>
      <c r="BS70" s="302"/>
      <c r="BT70" s="302"/>
      <c r="BU70" s="302"/>
    </row>
    <row r="71" spans="1:73" s="99" customFormat="1" ht="60" customHeight="1" x14ac:dyDescent="0.3">
      <c r="A71" s="93">
        <v>68</v>
      </c>
      <c r="B71" s="100">
        <v>112509</v>
      </c>
      <c r="C71" s="101" t="s">
        <v>84</v>
      </c>
      <c r="D71" s="101" t="s">
        <v>81</v>
      </c>
      <c r="E71" s="95">
        <v>40000</v>
      </c>
      <c r="F71" s="93">
        <v>0.56000000000000005</v>
      </c>
      <c r="G71" s="96">
        <v>0.35399999999999998</v>
      </c>
      <c r="H71" s="96">
        <v>0.28399999999999997</v>
      </c>
      <c r="I71" s="96">
        <v>0.23899999999999999</v>
      </c>
      <c r="J71" s="96">
        <v>0.17399999999999999</v>
      </c>
      <c r="K71" s="96">
        <v>9.7000000000000003E-2</v>
      </c>
      <c r="L71" s="96">
        <v>7.4999999999999997E-2</v>
      </c>
      <c r="M71" s="96">
        <v>5.1000000000000004E-2</v>
      </c>
      <c r="N71" s="96" t="str">
        <f t="shared" si="25"/>
        <v>0.354,0.284,0.239,0.174,0.097,0.075,0.051</v>
      </c>
      <c r="O71" s="96" t="s">
        <v>59</v>
      </c>
      <c r="P71" s="96"/>
      <c r="Q71" s="94">
        <f t="shared" si="26"/>
        <v>112509</v>
      </c>
      <c r="R71" s="95">
        <f t="shared" ref="R71:R134" si="36">+Q71-Q70</f>
        <v>9</v>
      </c>
      <c r="S71" s="96">
        <f t="shared" si="27"/>
        <v>0.11499999999999999</v>
      </c>
      <c r="T71" s="95"/>
      <c r="U71" s="95"/>
      <c r="V71" s="95"/>
      <c r="W71" s="97"/>
      <c r="X71" s="97"/>
      <c r="Y71" s="96"/>
      <c r="Z71" s="97"/>
      <c r="AA71" s="96"/>
      <c r="AB71" s="102">
        <v>0.35</v>
      </c>
      <c r="AC71" s="102">
        <v>0.35</v>
      </c>
      <c r="AD71" s="102">
        <v>0.35</v>
      </c>
      <c r="AE71" s="93" t="s">
        <v>60</v>
      </c>
      <c r="AF71" s="93">
        <f t="shared" si="28"/>
        <v>213.98999999999998</v>
      </c>
      <c r="AG71" s="93">
        <f t="shared" si="29"/>
        <v>261.52</v>
      </c>
      <c r="AH71" s="95" t="str">
        <f t="shared" si="30"/>
        <v>213.99 261.52</v>
      </c>
      <c r="AI71" s="93">
        <v>10</v>
      </c>
      <c r="AJ71" s="98">
        <f t="shared" si="31"/>
        <v>69.150000000000006</v>
      </c>
      <c r="AK71" s="98">
        <f t="shared" si="32"/>
        <v>84.51</v>
      </c>
      <c r="AL71" s="95" t="str">
        <f t="shared" si="33"/>
        <v>69.15 84.51</v>
      </c>
      <c r="AM71" s="95">
        <v>130</v>
      </c>
      <c r="AN71" s="95">
        <f t="shared" si="34"/>
        <v>440</v>
      </c>
      <c r="AO71" s="102">
        <v>2398.4</v>
      </c>
      <c r="AP71" s="102">
        <v>259.3</v>
      </c>
      <c r="AQ71" s="102">
        <v>84.5</v>
      </c>
      <c r="AR71" s="93">
        <v>36</v>
      </c>
      <c r="AS71" s="103">
        <f t="shared" si="35"/>
        <v>1.045572016878074</v>
      </c>
      <c r="AT71" s="104">
        <f t="shared" si="22"/>
        <v>2507.6999252803726</v>
      </c>
      <c r="AU71" s="98">
        <f t="shared" si="23"/>
        <v>195.353173</v>
      </c>
      <c r="AV71" s="98">
        <f t="shared" si="24"/>
        <v>63.820300000000003</v>
      </c>
      <c r="AW71" s="302"/>
      <c r="AX71" s="302"/>
      <c r="AY71" s="302"/>
      <c r="AZ71" s="302"/>
      <c r="BA71" s="302"/>
      <c r="BB71" s="302"/>
      <c r="BC71" s="302"/>
      <c r="BD71" s="302"/>
      <c r="BE71" s="302"/>
      <c r="BF71" s="302"/>
      <c r="BG71" s="302"/>
      <c r="BH71" s="302"/>
      <c r="BI71" s="302"/>
      <c r="BJ71" s="302"/>
      <c r="BK71" s="327"/>
      <c r="BL71" s="302"/>
      <c r="BM71" s="302"/>
      <c r="BN71" s="302"/>
      <c r="BO71" s="302"/>
      <c r="BP71" s="302"/>
      <c r="BQ71" s="302"/>
      <c r="BR71" s="302"/>
      <c r="BS71" s="302"/>
      <c r="BT71" s="302"/>
      <c r="BU71" s="302"/>
    </row>
    <row r="72" spans="1:73" s="99" customFormat="1" ht="60" customHeight="1" x14ac:dyDescent="0.3">
      <c r="A72" s="93">
        <v>69</v>
      </c>
      <c r="B72" s="100">
        <v>112750</v>
      </c>
      <c r="C72" s="101" t="s">
        <v>84</v>
      </c>
      <c r="D72" s="101" t="s">
        <v>83</v>
      </c>
      <c r="E72" s="95">
        <v>40000</v>
      </c>
      <c r="F72" s="93">
        <v>0.56000000000000005</v>
      </c>
      <c r="G72" s="96">
        <v>0.495</v>
      </c>
      <c r="H72" s="96">
        <v>0.38200000000000001</v>
      </c>
      <c r="I72" s="96">
        <v>0.318</v>
      </c>
      <c r="J72" s="96">
        <v>0.219</v>
      </c>
      <c r="K72" s="96">
        <v>0.125</v>
      </c>
      <c r="L72" s="96">
        <v>9.8000000000000004E-2</v>
      </c>
      <c r="M72" s="96">
        <v>6.8000000000000005E-2</v>
      </c>
      <c r="N72" s="96" t="str">
        <f t="shared" si="25"/>
        <v>0.495,0.382,0.318,0.219,0.125,0.098,0.068</v>
      </c>
      <c r="O72" s="96" t="s">
        <v>59</v>
      </c>
      <c r="P72" s="96"/>
      <c r="Q72" s="94">
        <f t="shared" si="26"/>
        <v>112750</v>
      </c>
      <c r="R72" s="95">
        <f t="shared" si="36"/>
        <v>241</v>
      </c>
      <c r="S72" s="96">
        <f t="shared" si="27"/>
        <v>0.17699999999999999</v>
      </c>
      <c r="T72" s="95"/>
      <c r="U72" s="95"/>
      <c r="V72" s="95"/>
      <c r="W72" s="97"/>
      <c r="X72" s="97"/>
      <c r="Y72" s="96"/>
      <c r="Z72" s="97"/>
      <c r="AA72" s="96"/>
      <c r="AB72" s="102">
        <v>0.35</v>
      </c>
      <c r="AC72" s="102">
        <v>0.35</v>
      </c>
      <c r="AD72" s="102">
        <v>0.35</v>
      </c>
      <c r="AE72" s="93" t="s">
        <v>60</v>
      </c>
      <c r="AF72" s="93">
        <f t="shared" si="28"/>
        <v>213.98999999999998</v>
      </c>
      <c r="AG72" s="93">
        <f t="shared" si="29"/>
        <v>261.52</v>
      </c>
      <c r="AH72" s="95" t="str">
        <f t="shared" si="30"/>
        <v>213.99 261.52</v>
      </c>
      <c r="AI72" s="93">
        <v>10</v>
      </c>
      <c r="AJ72" s="98">
        <f t="shared" si="31"/>
        <v>69.150000000000006</v>
      </c>
      <c r="AK72" s="98">
        <f t="shared" si="32"/>
        <v>84.51</v>
      </c>
      <c r="AL72" s="95" t="str">
        <f t="shared" si="33"/>
        <v>69.15 84.51</v>
      </c>
      <c r="AM72" s="95">
        <v>130</v>
      </c>
      <c r="AN72" s="95">
        <f t="shared" si="34"/>
        <v>440</v>
      </c>
      <c r="AO72" s="102">
        <v>2264.5</v>
      </c>
      <c r="AP72" s="102">
        <v>259.8</v>
      </c>
      <c r="AQ72" s="102">
        <v>84.5</v>
      </c>
      <c r="AR72" s="93">
        <v>34</v>
      </c>
      <c r="AS72" s="103">
        <f t="shared" si="35"/>
        <v>0.95707585954009289</v>
      </c>
      <c r="AT72" s="104">
        <f t="shared" si="22"/>
        <v>2167.2982839285405</v>
      </c>
      <c r="AU72" s="98">
        <f t="shared" si="23"/>
        <v>195.75450800000002</v>
      </c>
      <c r="AV72" s="98">
        <f t="shared" si="24"/>
        <v>63.820300000000003</v>
      </c>
      <c r="AW72" s="302"/>
      <c r="AX72" s="302"/>
      <c r="AY72" s="302"/>
      <c r="AZ72" s="302"/>
      <c r="BA72" s="302"/>
      <c r="BB72" s="302"/>
      <c r="BC72" s="302"/>
      <c r="BD72" s="302"/>
      <c r="BE72" s="302"/>
      <c r="BF72" s="302"/>
      <c r="BG72" s="302"/>
      <c r="BH72" s="302"/>
      <c r="BI72" s="302"/>
      <c r="BJ72" s="302"/>
      <c r="BK72" s="327"/>
      <c r="BL72" s="302"/>
      <c r="BM72" s="302"/>
      <c r="BN72" s="302"/>
      <c r="BO72" s="302"/>
      <c r="BP72" s="302"/>
      <c r="BQ72" s="302"/>
      <c r="BR72" s="302"/>
      <c r="BS72" s="302"/>
      <c r="BT72" s="302"/>
      <c r="BU72" s="302"/>
    </row>
    <row r="73" spans="1:73" s="99" customFormat="1" ht="60" customHeight="1" x14ac:dyDescent="0.3">
      <c r="A73" s="93">
        <v>70</v>
      </c>
      <c r="B73" s="100">
        <v>113000</v>
      </c>
      <c r="C73" s="101" t="s">
        <v>84</v>
      </c>
      <c r="D73" s="101" t="s">
        <v>83</v>
      </c>
      <c r="E73" s="95">
        <v>40000</v>
      </c>
      <c r="F73" s="93">
        <v>0.56000000000000005</v>
      </c>
      <c r="G73" s="96">
        <v>0.41399999999999998</v>
      </c>
      <c r="H73" s="96">
        <v>0.33100000000000002</v>
      </c>
      <c r="I73" s="96">
        <v>0.28000000000000003</v>
      </c>
      <c r="J73" s="96">
        <v>0.20599999999999999</v>
      </c>
      <c r="K73" s="96">
        <v>0.114</v>
      </c>
      <c r="L73" s="96">
        <v>8.2000000000000003E-2</v>
      </c>
      <c r="M73" s="96">
        <v>5.1000000000000004E-2</v>
      </c>
      <c r="N73" s="96" t="str">
        <f t="shared" si="25"/>
        <v>0.414,0.331,0.28,0.206,0.114,0.082,0.051</v>
      </c>
      <c r="O73" s="96" t="s">
        <v>59</v>
      </c>
      <c r="P73" s="96"/>
      <c r="Q73" s="94">
        <f t="shared" si="26"/>
        <v>113000</v>
      </c>
      <c r="R73" s="95">
        <f t="shared" si="36"/>
        <v>250</v>
      </c>
      <c r="S73" s="96">
        <f t="shared" si="27"/>
        <v>0.13399999999999995</v>
      </c>
      <c r="T73" s="95"/>
      <c r="U73" s="95"/>
      <c r="V73" s="95"/>
      <c r="W73" s="97"/>
      <c r="X73" s="97"/>
      <c r="Y73" s="96"/>
      <c r="Z73" s="97"/>
      <c r="AA73" s="96"/>
      <c r="AB73" s="102">
        <v>0.35</v>
      </c>
      <c r="AC73" s="102">
        <v>0.35</v>
      </c>
      <c r="AD73" s="102">
        <v>0.35</v>
      </c>
      <c r="AE73" s="93" t="s">
        <v>60</v>
      </c>
      <c r="AF73" s="93">
        <f t="shared" si="28"/>
        <v>213.98999999999998</v>
      </c>
      <c r="AG73" s="93">
        <f t="shared" si="29"/>
        <v>261.52</v>
      </c>
      <c r="AH73" s="95" t="str">
        <f t="shared" si="30"/>
        <v>213.99 261.52</v>
      </c>
      <c r="AI73" s="93">
        <v>10</v>
      </c>
      <c r="AJ73" s="98">
        <f t="shared" si="31"/>
        <v>69.150000000000006</v>
      </c>
      <c r="AK73" s="98">
        <f t="shared" si="32"/>
        <v>84.51</v>
      </c>
      <c r="AL73" s="95" t="str">
        <f t="shared" si="33"/>
        <v>69.15 84.51</v>
      </c>
      <c r="AM73" s="95">
        <v>130</v>
      </c>
      <c r="AN73" s="95">
        <f t="shared" si="34"/>
        <v>440</v>
      </c>
      <c r="AO73" s="102">
        <v>2371</v>
      </c>
      <c r="AP73" s="102">
        <v>260.3</v>
      </c>
      <c r="AQ73" s="102">
        <v>84.5</v>
      </c>
      <c r="AR73" s="93">
        <v>34</v>
      </c>
      <c r="AS73" s="103">
        <f t="shared" si="35"/>
        <v>0.95707585954009289</v>
      </c>
      <c r="AT73" s="104">
        <f t="shared" si="22"/>
        <v>2269.2268629695604</v>
      </c>
      <c r="AU73" s="98">
        <f t="shared" si="23"/>
        <v>196.15569300000001</v>
      </c>
      <c r="AV73" s="98">
        <f t="shared" si="24"/>
        <v>63.820300000000003</v>
      </c>
      <c r="AW73" s="302"/>
      <c r="AX73" s="302"/>
      <c r="AY73" s="302"/>
      <c r="AZ73" s="302"/>
      <c r="BA73" s="302"/>
      <c r="BB73" s="302"/>
      <c r="BC73" s="302"/>
      <c r="BD73" s="302"/>
      <c r="BE73" s="302"/>
      <c r="BF73" s="302"/>
      <c r="BG73" s="302"/>
      <c r="BH73" s="302"/>
      <c r="BI73" s="302"/>
      <c r="BJ73" s="302"/>
      <c r="BK73" s="327"/>
      <c r="BL73" s="302"/>
      <c r="BM73" s="302"/>
      <c r="BN73" s="302"/>
      <c r="BO73" s="302"/>
      <c r="BP73" s="302"/>
      <c r="BQ73" s="302"/>
      <c r="BR73" s="302"/>
      <c r="BS73" s="302"/>
      <c r="BT73" s="302"/>
      <c r="BU73" s="302"/>
    </row>
    <row r="74" spans="1:73" s="99" customFormat="1" ht="60" customHeight="1" x14ac:dyDescent="0.3">
      <c r="A74" s="93">
        <v>71</v>
      </c>
      <c r="B74" s="100">
        <v>113010</v>
      </c>
      <c r="C74" s="101" t="s">
        <v>84</v>
      </c>
      <c r="D74" s="101" t="s">
        <v>81</v>
      </c>
      <c r="E74" s="95">
        <v>40000</v>
      </c>
      <c r="F74" s="93">
        <v>0.56000000000000005</v>
      </c>
      <c r="G74" s="96">
        <v>0.38100000000000001</v>
      </c>
      <c r="H74" s="96">
        <v>0.28999999999999998</v>
      </c>
      <c r="I74" s="96">
        <v>0.24299999999999999</v>
      </c>
      <c r="J74" s="96">
        <v>0.17399999999999999</v>
      </c>
      <c r="K74" s="96">
        <v>9.7000000000000003E-2</v>
      </c>
      <c r="L74" s="96">
        <v>7.2999999999999995E-2</v>
      </c>
      <c r="M74" s="96">
        <v>4.3000000000000003E-2</v>
      </c>
      <c r="N74" s="96" t="str">
        <f t="shared" si="25"/>
        <v>0.381,0.29,0.243,0.174,0.097,0.073,0.043</v>
      </c>
      <c r="O74" s="96" t="s">
        <v>59</v>
      </c>
      <c r="P74" s="96"/>
      <c r="Q74" s="94">
        <f t="shared" si="26"/>
        <v>113010</v>
      </c>
      <c r="R74" s="95">
        <f t="shared" si="36"/>
        <v>10</v>
      </c>
      <c r="S74" s="96">
        <f t="shared" si="27"/>
        <v>0.13800000000000001</v>
      </c>
      <c r="T74" s="95"/>
      <c r="U74" s="95"/>
      <c r="V74" s="95"/>
      <c r="W74" s="97"/>
      <c r="X74" s="97"/>
      <c r="Y74" s="96"/>
      <c r="Z74" s="97"/>
      <c r="AA74" s="96"/>
      <c r="AB74" s="102">
        <v>0.35</v>
      </c>
      <c r="AC74" s="102">
        <v>0.35</v>
      </c>
      <c r="AD74" s="102">
        <v>0.35</v>
      </c>
      <c r="AE74" s="93" t="s">
        <v>60</v>
      </c>
      <c r="AF74" s="93">
        <f t="shared" si="28"/>
        <v>213.98999999999998</v>
      </c>
      <c r="AG74" s="93">
        <f t="shared" si="29"/>
        <v>261.52</v>
      </c>
      <c r="AH74" s="95" t="str">
        <f t="shared" si="30"/>
        <v>213.99 261.52</v>
      </c>
      <c r="AI74" s="93">
        <v>10</v>
      </c>
      <c r="AJ74" s="98">
        <f t="shared" si="31"/>
        <v>69.150000000000006</v>
      </c>
      <c r="AK74" s="98">
        <f t="shared" si="32"/>
        <v>84.51</v>
      </c>
      <c r="AL74" s="95" t="str">
        <f t="shared" si="33"/>
        <v>69.15 84.51</v>
      </c>
      <c r="AM74" s="95">
        <v>130</v>
      </c>
      <c r="AN74" s="95">
        <f t="shared" si="34"/>
        <v>440</v>
      </c>
      <c r="AO74" s="102">
        <v>2364.5</v>
      </c>
      <c r="AP74" s="102">
        <v>261.2</v>
      </c>
      <c r="AQ74" s="102">
        <v>84.5</v>
      </c>
      <c r="AR74" s="93">
        <v>36</v>
      </c>
      <c r="AS74" s="103">
        <f t="shared" si="35"/>
        <v>1.045572016878074</v>
      </c>
      <c r="AT74" s="104">
        <f t="shared" si="22"/>
        <v>2472.2550339082059</v>
      </c>
      <c r="AU74" s="98">
        <f t="shared" si="23"/>
        <v>196.87744799999999</v>
      </c>
      <c r="AV74" s="98">
        <f t="shared" si="24"/>
        <v>63.820300000000003</v>
      </c>
      <c r="AW74" s="302"/>
      <c r="AX74" s="302"/>
      <c r="AY74" s="302"/>
      <c r="AZ74" s="302"/>
      <c r="BA74" s="302"/>
      <c r="BB74" s="302"/>
      <c r="BC74" s="302"/>
      <c r="BD74" s="302"/>
      <c r="BE74" s="302"/>
      <c r="BF74" s="302"/>
      <c r="BG74" s="302"/>
      <c r="BH74" s="302"/>
      <c r="BI74" s="302"/>
      <c r="BJ74" s="302"/>
      <c r="BK74" s="327"/>
      <c r="BL74" s="302"/>
      <c r="BM74" s="302"/>
      <c r="BN74" s="302"/>
      <c r="BO74" s="302"/>
      <c r="BP74" s="302"/>
      <c r="BQ74" s="302"/>
      <c r="BR74" s="302"/>
      <c r="BS74" s="302"/>
      <c r="BT74" s="302"/>
      <c r="BU74" s="302"/>
    </row>
    <row r="75" spans="1:73" s="99" customFormat="1" ht="60" customHeight="1" x14ac:dyDescent="0.3">
      <c r="A75" s="93">
        <v>72</v>
      </c>
      <c r="B75" s="100">
        <v>113250</v>
      </c>
      <c r="C75" s="101" t="s">
        <v>84</v>
      </c>
      <c r="D75" s="101" t="s">
        <v>83</v>
      </c>
      <c r="E75" s="95">
        <v>40000</v>
      </c>
      <c r="F75" s="93">
        <v>0.56000000000000005</v>
      </c>
      <c r="G75" s="96">
        <v>0.63700000000000001</v>
      </c>
      <c r="H75" s="96">
        <v>0.49299999999999999</v>
      </c>
      <c r="I75" s="96">
        <v>0.374</v>
      </c>
      <c r="J75" s="96">
        <v>0.26100000000000001</v>
      </c>
      <c r="K75" s="96">
        <v>0.124</v>
      </c>
      <c r="L75" s="96">
        <v>8.2000000000000003E-2</v>
      </c>
      <c r="M75" s="96">
        <v>4.4999999999999998E-2</v>
      </c>
      <c r="N75" s="96" t="str">
        <f t="shared" si="25"/>
        <v>0.637,0.493,0.374,0.261,0.124,0.082,0.045</v>
      </c>
      <c r="O75" s="96" t="s">
        <v>59</v>
      </c>
      <c r="P75" s="96"/>
      <c r="Q75" s="94">
        <f t="shared" si="26"/>
        <v>113250</v>
      </c>
      <c r="R75" s="95">
        <f t="shared" si="36"/>
        <v>240</v>
      </c>
      <c r="S75" s="96">
        <f t="shared" si="27"/>
        <v>0.26300000000000001</v>
      </c>
      <c r="T75" s="95"/>
      <c r="U75" s="95"/>
      <c r="V75" s="95"/>
      <c r="W75" s="97"/>
      <c r="X75" s="97"/>
      <c r="Y75" s="96"/>
      <c r="Z75" s="97"/>
      <c r="AA75" s="96"/>
      <c r="AB75" s="102">
        <v>0.35</v>
      </c>
      <c r="AC75" s="102">
        <v>0.35</v>
      </c>
      <c r="AD75" s="102">
        <v>0.35</v>
      </c>
      <c r="AE75" s="93" t="s">
        <v>60</v>
      </c>
      <c r="AF75" s="93">
        <f t="shared" si="28"/>
        <v>213.98999999999998</v>
      </c>
      <c r="AG75" s="93">
        <f t="shared" si="29"/>
        <v>261.52</v>
      </c>
      <c r="AH75" s="95" t="str">
        <f t="shared" si="30"/>
        <v>213.99 261.52</v>
      </c>
      <c r="AI75" s="93">
        <v>10</v>
      </c>
      <c r="AJ75" s="98">
        <f t="shared" si="31"/>
        <v>69.150000000000006</v>
      </c>
      <c r="AK75" s="98">
        <f t="shared" si="32"/>
        <v>84.51</v>
      </c>
      <c r="AL75" s="95" t="str">
        <f t="shared" si="33"/>
        <v>69.15 84.51</v>
      </c>
      <c r="AM75" s="95">
        <v>130</v>
      </c>
      <c r="AN75" s="95">
        <f t="shared" si="34"/>
        <v>440</v>
      </c>
      <c r="AO75" s="102">
        <v>1938.7</v>
      </c>
      <c r="AP75" s="102">
        <v>214.5</v>
      </c>
      <c r="AQ75" s="102">
        <v>84.5</v>
      </c>
      <c r="AR75" s="93">
        <v>34</v>
      </c>
      <c r="AS75" s="103">
        <f t="shared" si="35"/>
        <v>0.95707585954009289</v>
      </c>
      <c r="AT75" s="104">
        <f t="shared" si="22"/>
        <v>1855.4829688903781</v>
      </c>
      <c r="AU75" s="98">
        <f t="shared" si="23"/>
        <v>158.78472500000001</v>
      </c>
      <c r="AV75" s="98">
        <f t="shared" si="24"/>
        <v>63.820300000000003</v>
      </c>
      <c r="AW75" s="302"/>
      <c r="AX75" s="302"/>
      <c r="AY75" s="302"/>
      <c r="AZ75" s="302"/>
      <c r="BA75" s="302"/>
      <c r="BB75" s="302"/>
      <c r="BC75" s="302"/>
      <c r="BD75" s="302"/>
      <c r="BE75" s="302"/>
      <c r="BF75" s="302"/>
      <c r="BG75" s="302"/>
      <c r="BH75" s="302"/>
      <c r="BI75" s="302"/>
      <c r="BJ75" s="302"/>
      <c r="BK75" s="327"/>
      <c r="BL75" s="302"/>
      <c r="BM75" s="302"/>
      <c r="BN75" s="302"/>
      <c r="BO75" s="302"/>
      <c r="BP75" s="302"/>
      <c r="BQ75" s="302"/>
      <c r="BR75" s="302"/>
      <c r="BS75" s="302"/>
      <c r="BT75" s="302"/>
      <c r="BU75" s="302"/>
    </row>
    <row r="76" spans="1:73" s="99" customFormat="1" ht="60" customHeight="1" x14ac:dyDescent="0.3">
      <c r="A76" s="93">
        <v>73</v>
      </c>
      <c r="B76" s="100">
        <v>113500</v>
      </c>
      <c r="C76" s="101" t="s">
        <v>84</v>
      </c>
      <c r="D76" s="101" t="s">
        <v>83</v>
      </c>
      <c r="E76" s="95">
        <v>40000</v>
      </c>
      <c r="F76" s="93">
        <v>0.56000000000000005</v>
      </c>
      <c r="G76" s="96">
        <v>0.67200000000000004</v>
      </c>
      <c r="H76" s="96">
        <v>0.52800000000000002</v>
      </c>
      <c r="I76" s="96">
        <v>0.44</v>
      </c>
      <c r="J76" s="96">
        <v>0.255</v>
      </c>
      <c r="K76" s="96">
        <v>0.114</v>
      </c>
      <c r="L76" s="96">
        <v>8.2000000000000003E-2</v>
      </c>
      <c r="M76" s="96">
        <v>5.9000000000000004E-2</v>
      </c>
      <c r="N76" s="96" t="str">
        <f t="shared" si="25"/>
        <v>0.672,0.528,0.44,0.255,0.114,0.082,0.059</v>
      </c>
      <c r="O76" s="96" t="s">
        <v>59</v>
      </c>
      <c r="P76" s="96"/>
      <c r="Q76" s="94">
        <f t="shared" si="26"/>
        <v>113500</v>
      </c>
      <c r="R76" s="95">
        <f t="shared" si="36"/>
        <v>250</v>
      </c>
      <c r="S76" s="96">
        <f t="shared" si="27"/>
        <v>0.23200000000000004</v>
      </c>
      <c r="T76" s="95"/>
      <c r="U76" s="95"/>
      <c r="V76" s="95"/>
      <c r="W76" s="97"/>
      <c r="X76" s="97"/>
      <c r="Y76" s="96"/>
      <c r="Z76" s="97"/>
      <c r="AA76" s="96"/>
      <c r="AB76" s="102">
        <v>0.35</v>
      </c>
      <c r="AC76" s="102">
        <v>0.35</v>
      </c>
      <c r="AD76" s="102">
        <v>0.35</v>
      </c>
      <c r="AE76" s="93" t="s">
        <v>60</v>
      </c>
      <c r="AF76" s="93">
        <f t="shared" si="28"/>
        <v>213.98999999999998</v>
      </c>
      <c r="AG76" s="93">
        <f t="shared" si="29"/>
        <v>261.52</v>
      </c>
      <c r="AH76" s="95" t="str">
        <f t="shared" si="30"/>
        <v>213.99 261.52</v>
      </c>
      <c r="AI76" s="93">
        <v>10</v>
      </c>
      <c r="AJ76" s="98">
        <f t="shared" si="31"/>
        <v>69.150000000000006</v>
      </c>
      <c r="AK76" s="98">
        <f t="shared" si="32"/>
        <v>84.51</v>
      </c>
      <c r="AL76" s="95" t="str">
        <f t="shared" si="33"/>
        <v>69.15 84.51</v>
      </c>
      <c r="AM76" s="95">
        <v>130</v>
      </c>
      <c r="AN76" s="95">
        <f t="shared" si="34"/>
        <v>440</v>
      </c>
      <c r="AO76" s="102">
        <v>1327.4</v>
      </c>
      <c r="AP76" s="102">
        <v>216.2</v>
      </c>
      <c r="AQ76" s="102">
        <v>84.5</v>
      </c>
      <c r="AR76" s="93">
        <v>34</v>
      </c>
      <c r="AS76" s="103">
        <f t="shared" si="35"/>
        <v>0.95707585954009289</v>
      </c>
      <c r="AT76" s="104">
        <f t="shared" si="22"/>
        <v>1270.4224959535193</v>
      </c>
      <c r="AU76" s="98">
        <f t="shared" si="23"/>
        <v>160.19434799999999</v>
      </c>
      <c r="AV76" s="98">
        <f t="shared" si="24"/>
        <v>63.820300000000003</v>
      </c>
      <c r="AW76" s="302"/>
      <c r="AX76" s="302"/>
      <c r="AY76" s="302"/>
      <c r="AZ76" s="302"/>
      <c r="BA76" s="302"/>
      <c r="BB76" s="302"/>
      <c r="BC76" s="302"/>
      <c r="BD76" s="302"/>
      <c r="BE76" s="302"/>
      <c r="BF76" s="302"/>
      <c r="BG76" s="302"/>
      <c r="BH76" s="302"/>
      <c r="BI76" s="302"/>
      <c r="BJ76" s="302"/>
      <c r="BK76" s="327"/>
      <c r="BL76" s="302"/>
      <c r="BM76" s="302"/>
      <c r="BN76" s="302"/>
      <c r="BO76" s="302"/>
      <c r="BP76" s="302"/>
      <c r="BQ76" s="302"/>
      <c r="BR76" s="302"/>
      <c r="BS76" s="302"/>
      <c r="BT76" s="302"/>
      <c r="BU76" s="302"/>
    </row>
    <row r="77" spans="1:73" s="99" customFormat="1" ht="60" customHeight="1" x14ac:dyDescent="0.3">
      <c r="A77" s="93">
        <v>74</v>
      </c>
      <c r="B77" s="100">
        <v>113511</v>
      </c>
      <c r="C77" s="101" t="s">
        <v>84</v>
      </c>
      <c r="D77" s="101" t="s">
        <v>81</v>
      </c>
      <c r="E77" s="95">
        <v>40000</v>
      </c>
      <c r="F77" s="93">
        <v>0.56000000000000005</v>
      </c>
      <c r="G77" s="96">
        <v>0.47199999999999998</v>
      </c>
      <c r="H77" s="96">
        <v>0.36799999999999999</v>
      </c>
      <c r="I77" s="96">
        <v>0.30499999999999999</v>
      </c>
      <c r="J77" s="96">
        <v>0.214</v>
      </c>
      <c r="K77" s="96">
        <v>0.108</v>
      </c>
      <c r="L77" s="96">
        <v>7.8E-2</v>
      </c>
      <c r="M77" s="96">
        <v>5.2999999999999999E-2</v>
      </c>
      <c r="N77" s="96" t="str">
        <f t="shared" si="25"/>
        <v>0.472,0.368,0.305,0.214,0.108,0.078,0.053</v>
      </c>
      <c r="O77" s="96" t="s">
        <v>59</v>
      </c>
      <c r="P77" s="96"/>
      <c r="Q77" s="94">
        <f t="shared" si="26"/>
        <v>113511</v>
      </c>
      <c r="R77" s="95">
        <f t="shared" si="36"/>
        <v>11</v>
      </c>
      <c r="S77" s="96">
        <f t="shared" si="27"/>
        <v>0.16699999999999998</v>
      </c>
      <c r="T77" s="95"/>
      <c r="U77" s="95"/>
      <c r="V77" s="95"/>
      <c r="W77" s="97"/>
      <c r="X77" s="97"/>
      <c r="Y77" s="96"/>
      <c r="Z77" s="97"/>
      <c r="AA77" s="96"/>
      <c r="AB77" s="102">
        <v>0.35</v>
      </c>
      <c r="AC77" s="102">
        <v>0.35</v>
      </c>
      <c r="AD77" s="102">
        <v>0.35</v>
      </c>
      <c r="AE77" s="93" t="s">
        <v>60</v>
      </c>
      <c r="AF77" s="93">
        <f t="shared" si="28"/>
        <v>213.98999999999998</v>
      </c>
      <c r="AG77" s="93">
        <f t="shared" si="29"/>
        <v>261.52</v>
      </c>
      <c r="AH77" s="95" t="str">
        <f t="shared" si="30"/>
        <v>213.99 261.52</v>
      </c>
      <c r="AI77" s="93">
        <v>10</v>
      </c>
      <c r="AJ77" s="98">
        <f t="shared" si="31"/>
        <v>69.150000000000006</v>
      </c>
      <c r="AK77" s="98">
        <f t="shared" si="32"/>
        <v>84.51</v>
      </c>
      <c r="AL77" s="95" t="str">
        <f t="shared" si="33"/>
        <v>69.15 84.51</v>
      </c>
      <c r="AM77" s="95">
        <v>130</v>
      </c>
      <c r="AN77" s="95">
        <f t="shared" si="34"/>
        <v>440</v>
      </c>
      <c r="AO77" s="102">
        <v>2327.4</v>
      </c>
      <c r="AP77" s="102">
        <v>261.39999999999998</v>
      </c>
      <c r="AQ77" s="102">
        <v>84.5</v>
      </c>
      <c r="AR77" s="93">
        <v>36</v>
      </c>
      <c r="AS77" s="103">
        <f t="shared" si="35"/>
        <v>1.045572016878074</v>
      </c>
      <c r="AT77" s="104">
        <f t="shared" si="22"/>
        <v>2433.4643120820297</v>
      </c>
      <c r="AU77" s="98">
        <f t="shared" si="23"/>
        <v>197.03777199999999</v>
      </c>
      <c r="AV77" s="98">
        <f t="shared" si="24"/>
        <v>63.820300000000003</v>
      </c>
      <c r="AW77" s="302"/>
      <c r="AX77" s="302"/>
      <c r="AY77" s="302"/>
      <c r="AZ77" s="302"/>
      <c r="BA77" s="302"/>
      <c r="BB77" s="302"/>
      <c r="BC77" s="302"/>
      <c r="BD77" s="302"/>
      <c r="BE77" s="302"/>
      <c r="BF77" s="302"/>
      <c r="BG77" s="302"/>
      <c r="BH77" s="302"/>
      <c r="BI77" s="302"/>
      <c r="BJ77" s="302"/>
      <c r="BK77" s="327"/>
      <c r="BL77" s="302"/>
      <c r="BM77" s="302"/>
      <c r="BN77" s="302"/>
      <c r="BO77" s="302"/>
      <c r="BP77" s="302"/>
      <c r="BQ77" s="302"/>
      <c r="BR77" s="302"/>
      <c r="BS77" s="302"/>
      <c r="BT77" s="302"/>
      <c r="BU77" s="302"/>
    </row>
    <row r="78" spans="1:73" s="99" customFormat="1" ht="60" customHeight="1" x14ac:dyDescent="0.3">
      <c r="A78" s="93">
        <v>75</v>
      </c>
      <c r="B78" s="100">
        <v>113750</v>
      </c>
      <c r="C78" s="101" t="s">
        <v>84</v>
      </c>
      <c r="D78" s="101" t="s">
        <v>83</v>
      </c>
      <c r="E78" s="95">
        <v>40000</v>
      </c>
      <c r="F78" s="93">
        <v>0.56000000000000005</v>
      </c>
      <c r="G78" s="96">
        <v>0.59899999999999998</v>
      </c>
      <c r="H78" s="96">
        <v>0.45700000000000002</v>
      </c>
      <c r="I78" s="96">
        <v>0.374</v>
      </c>
      <c r="J78" s="96">
        <v>0.26600000000000001</v>
      </c>
      <c r="K78" s="96">
        <v>0.13500000000000001</v>
      </c>
      <c r="L78" s="96">
        <v>0.104</v>
      </c>
      <c r="M78" s="96">
        <v>2.7E-2</v>
      </c>
      <c r="N78" s="96" t="str">
        <f t="shared" si="25"/>
        <v>0.599,0.457,0.374,0.266,0.135,0.104,0.027</v>
      </c>
      <c r="O78" s="96" t="s">
        <v>59</v>
      </c>
      <c r="P78" s="96"/>
      <c r="Q78" s="94">
        <f t="shared" si="26"/>
        <v>113750</v>
      </c>
      <c r="R78" s="95">
        <f t="shared" si="36"/>
        <v>239</v>
      </c>
      <c r="S78" s="96">
        <f t="shared" si="27"/>
        <v>0.22499999999999998</v>
      </c>
      <c r="T78" s="95"/>
      <c r="U78" s="95"/>
      <c r="V78" s="95"/>
      <c r="W78" s="97"/>
      <c r="X78" s="97"/>
      <c r="Y78" s="96"/>
      <c r="Z78" s="97"/>
      <c r="AA78" s="96"/>
      <c r="AB78" s="102">
        <v>0.35</v>
      </c>
      <c r="AC78" s="102">
        <v>0.35</v>
      </c>
      <c r="AD78" s="102">
        <v>0.35</v>
      </c>
      <c r="AE78" s="93" t="s">
        <v>60</v>
      </c>
      <c r="AF78" s="93">
        <f t="shared" si="28"/>
        <v>213.98999999999998</v>
      </c>
      <c r="AG78" s="93">
        <f t="shared" si="29"/>
        <v>261.52</v>
      </c>
      <c r="AH78" s="95" t="str">
        <f t="shared" si="30"/>
        <v>213.99 261.52</v>
      </c>
      <c r="AI78" s="93">
        <v>10</v>
      </c>
      <c r="AJ78" s="98">
        <f t="shared" si="31"/>
        <v>69.150000000000006</v>
      </c>
      <c r="AK78" s="98">
        <f t="shared" si="32"/>
        <v>84.51</v>
      </c>
      <c r="AL78" s="95" t="str">
        <f t="shared" si="33"/>
        <v>69.15 84.51</v>
      </c>
      <c r="AM78" s="95">
        <v>130</v>
      </c>
      <c r="AN78" s="95">
        <f t="shared" si="34"/>
        <v>440</v>
      </c>
      <c r="AO78" s="102">
        <v>2356.5</v>
      </c>
      <c r="AP78" s="102">
        <v>214.7</v>
      </c>
      <c r="AQ78" s="102">
        <v>84.5</v>
      </c>
      <c r="AR78" s="93">
        <v>34</v>
      </c>
      <c r="AS78" s="103">
        <f t="shared" si="35"/>
        <v>0.95707585954009289</v>
      </c>
      <c r="AT78" s="104">
        <f t="shared" si="22"/>
        <v>2255.3492630062287</v>
      </c>
      <c r="AU78" s="98">
        <f t="shared" si="23"/>
        <v>158.95065299999999</v>
      </c>
      <c r="AV78" s="98">
        <f t="shared" si="24"/>
        <v>63.820300000000003</v>
      </c>
      <c r="AW78" s="302"/>
      <c r="AX78" s="302"/>
      <c r="AY78" s="302"/>
      <c r="AZ78" s="302"/>
      <c r="BA78" s="302"/>
      <c r="BB78" s="302"/>
      <c r="BC78" s="302"/>
      <c r="BD78" s="302"/>
      <c r="BE78" s="302"/>
      <c r="BF78" s="302"/>
      <c r="BG78" s="302"/>
      <c r="BH78" s="302"/>
      <c r="BI78" s="302"/>
      <c r="BJ78" s="302"/>
      <c r="BK78" s="327"/>
      <c r="BL78" s="302"/>
      <c r="BM78" s="302"/>
      <c r="BN78" s="302"/>
      <c r="BO78" s="302"/>
      <c r="BP78" s="302"/>
      <c r="BQ78" s="302"/>
      <c r="BR78" s="302"/>
      <c r="BS78" s="302"/>
      <c r="BT78" s="302"/>
      <c r="BU78" s="302"/>
    </row>
    <row r="79" spans="1:73" s="99" customFormat="1" ht="60" customHeight="1" x14ac:dyDescent="0.3">
      <c r="A79" s="93">
        <v>76</v>
      </c>
      <c r="B79" s="100">
        <v>114000</v>
      </c>
      <c r="C79" s="101" t="s">
        <v>84</v>
      </c>
      <c r="D79" s="101" t="s">
        <v>81</v>
      </c>
      <c r="E79" s="95">
        <v>40000</v>
      </c>
      <c r="F79" s="93">
        <v>0.56000000000000005</v>
      </c>
      <c r="G79" s="96">
        <v>0.57599999999999996</v>
      </c>
      <c r="H79" s="96">
        <v>0.441</v>
      </c>
      <c r="I79" s="96">
        <v>0.35899999999999999</v>
      </c>
      <c r="J79" s="96">
        <v>0.25</v>
      </c>
      <c r="K79" s="96">
        <v>0.13500000000000001</v>
      </c>
      <c r="L79" s="96">
        <v>0.1</v>
      </c>
      <c r="M79" s="96">
        <v>6.6000000000000003E-2</v>
      </c>
      <c r="N79" s="96" t="str">
        <f t="shared" si="25"/>
        <v>0.576,0.441,0.359,0.25,0.135,0.1,0.066</v>
      </c>
      <c r="O79" s="96" t="s">
        <v>59</v>
      </c>
      <c r="P79" s="96"/>
      <c r="Q79" s="94">
        <f t="shared" si="26"/>
        <v>114000</v>
      </c>
      <c r="R79" s="95">
        <f t="shared" si="36"/>
        <v>250</v>
      </c>
      <c r="S79" s="96">
        <f t="shared" si="27"/>
        <v>0.21699999999999997</v>
      </c>
      <c r="T79" s="95"/>
      <c r="U79" s="95"/>
      <c r="V79" s="95"/>
      <c r="W79" s="97"/>
      <c r="X79" s="97"/>
      <c r="Y79" s="96"/>
      <c r="Z79" s="97"/>
      <c r="AA79" s="96"/>
      <c r="AB79" s="102">
        <v>0.35</v>
      </c>
      <c r="AC79" s="102">
        <v>0.35</v>
      </c>
      <c r="AD79" s="102">
        <v>0.35</v>
      </c>
      <c r="AE79" s="93" t="s">
        <v>60</v>
      </c>
      <c r="AF79" s="93">
        <f t="shared" si="28"/>
        <v>213.98999999999998</v>
      </c>
      <c r="AG79" s="93">
        <f t="shared" si="29"/>
        <v>261.52</v>
      </c>
      <c r="AH79" s="95" t="str">
        <f t="shared" si="30"/>
        <v>213.99 261.52</v>
      </c>
      <c r="AI79" s="93">
        <v>10</v>
      </c>
      <c r="AJ79" s="98">
        <f t="shared" si="31"/>
        <v>69.150000000000006</v>
      </c>
      <c r="AK79" s="98">
        <f t="shared" si="32"/>
        <v>84.51</v>
      </c>
      <c r="AL79" s="95" t="str">
        <f t="shared" si="33"/>
        <v>69.15 84.51</v>
      </c>
      <c r="AM79" s="95">
        <v>130</v>
      </c>
      <c r="AN79" s="95">
        <f t="shared" si="34"/>
        <v>440</v>
      </c>
      <c r="AO79" s="102">
        <v>2356.25</v>
      </c>
      <c r="AP79" s="102">
        <v>215.6</v>
      </c>
      <c r="AQ79" s="102">
        <v>84.5</v>
      </c>
      <c r="AR79" s="93">
        <v>36</v>
      </c>
      <c r="AS79" s="103">
        <f t="shared" si="35"/>
        <v>1.045572016878074</v>
      </c>
      <c r="AT79" s="104">
        <f t="shared" si="22"/>
        <v>2463.6290647689621</v>
      </c>
      <c r="AU79" s="98">
        <f t="shared" si="23"/>
        <v>159.69703200000001</v>
      </c>
      <c r="AV79" s="98">
        <f t="shared" si="24"/>
        <v>63.820300000000003</v>
      </c>
      <c r="AW79" s="302"/>
      <c r="AX79" s="302"/>
      <c r="AY79" s="302"/>
      <c r="AZ79" s="302"/>
      <c r="BA79" s="302"/>
      <c r="BB79" s="302"/>
      <c r="BC79" s="302"/>
      <c r="BD79" s="302"/>
      <c r="BE79" s="302"/>
      <c r="BF79" s="302"/>
      <c r="BG79" s="302"/>
      <c r="BH79" s="302"/>
      <c r="BI79" s="302"/>
      <c r="BJ79" s="302"/>
      <c r="BK79" s="327"/>
      <c r="BL79" s="302"/>
      <c r="BM79" s="302"/>
      <c r="BN79" s="302"/>
      <c r="BO79" s="302"/>
      <c r="BP79" s="302"/>
      <c r="BQ79" s="302"/>
      <c r="BR79" s="302"/>
      <c r="BS79" s="302"/>
      <c r="BT79" s="302"/>
      <c r="BU79" s="302"/>
    </row>
    <row r="80" spans="1:73" s="99" customFormat="1" ht="60" customHeight="1" x14ac:dyDescent="0.3">
      <c r="A80" s="93">
        <v>77</v>
      </c>
      <c r="B80" s="100">
        <v>114000</v>
      </c>
      <c r="C80" s="101" t="s">
        <v>84</v>
      </c>
      <c r="D80" s="101" t="s">
        <v>83</v>
      </c>
      <c r="E80" s="95">
        <v>40000</v>
      </c>
      <c r="F80" s="93">
        <v>0.56000000000000005</v>
      </c>
      <c r="G80" s="96">
        <v>0.56300000000000006</v>
      </c>
      <c r="H80" s="96">
        <v>0.42599999999999999</v>
      </c>
      <c r="I80" s="96">
        <v>0.34499999999999997</v>
      </c>
      <c r="J80" s="96">
        <v>0.23899999999999999</v>
      </c>
      <c r="K80" s="96">
        <v>0.11600000000000001</v>
      </c>
      <c r="L80" s="96">
        <v>8.6999999999999994E-2</v>
      </c>
      <c r="M80" s="96">
        <v>6.2E-2</v>
      </c>
      <c r="N80" s="96" t="str">
        <f t="shared" si="25"/>
        <v>0.563,0.426,0.345,0.239,0.116,0.087,0.062</v>
      </c>
      <c r="O80" s="96" t="s">
        <v>59</v>
      </c>
      <c r="P80" s="96"/>
      <c r="Q80" s="94">
        <f t="shared" si="26"/>
        <v>114000</v>
      </c>
      <c r="R80" s="95">
        <f t="shared" si="36"/>
        <v>0</v>
      </c>
      <c r="S80" s="96">
        <f t="shared" si="27"/>
        <v>0.21800000000000008</v>
      </c>
      <c r="T80" s="95"/>
      <c r="U80" s="95"/>
      <c r="V80" s="95"/>
      <c r="W80" s="97"/>
      <c r="X80" s="97"/>
      <c r="Y80" s="96"/>
      <c r="Z80" s="97"/>
      <c r="AA80" s="96"/>
      <c r="AB80" s="102">
        <v>0.35</v>
      </c>
      <c r="AC80" s="102">
        <v>0.35</v>
      </c>
      <c r="AD80" s="102">
        <v>0.35</v>
      </c>
      <c r="AE80" s="93" t="s">
        <v>60</v>
      </c>
      <c r="AF80" s="93">
        <f t="shared" si="28"/>
        <v>213.98999999999998</v>
      </c>
      <c r="AG80" s="93">
        <f t="shared" si="29"/>
        <v>261.52</v>
      </c>
      <c r="AH80" s="95" t="str">
        <f t="shared" si="30"/>
        <v>213.99 261.52</v>
      </c>
      <c r="AI80" s="93">
        <v>10</v>
      </c>
      <c r="AJ80" s="98">
        <f t="shared" si="31"/>
        <v>69.150000000000006</v>
      </c>
      <c r="AK80" s="98">
        <f t="shared" si="32"/>
        <v>84.51</v>
      </c>
      <c r="AL80" s="95" t="str">
        <f t="shared" si="33"/>
        <v>69.15 84.51</v>
      </c>
      <c r="AM80" s="95">
        <v>130</v>
      </c>
      <c r="AN80" s="95">
        <f t="shared" si="34"/>
        <v>440</v>
      </c>
      <c r="AO80" s="102">
        <v>1909.7</v>
      </c>
      <c r="AP80" s="102">
        <v>261.5</v>
      </c>
      <c r="AQ80" s="102">
        <v>84.5</v>
      </c>
      <c r="AR80" s="93">
        <v>34</v>
      </c>
      <c r="AS80" s="103">
        <f t="shared" si="35"/>
        <v>0.95707585954009289</v>
      </c>
      <c r="AT80" s="104">
        <f t="shared" si="22"/>
        <v>1827.7277689637153</v>
      </c>
      <c r="AU80" s="98">
        <f t="shared" si="23"/>
        <v>197.11792499999999</v>
      </c>
      <c r="AV80" s="98">
        <f t="shared" si="24"/>
        <v>63.820300000000003</v>
      </c>
      <c r="AW80" s="303"/>
      <c r="AX80" s="303"/>
      <c r="AY80" s="303"/>
      <c r="AZ80" s="303"/>
      <c r="BA80" s="303"/>
      <c r="BB80" s="303"/>
      <c r="BC80" s="303"/>
      <c r="BD80" s="303"/>
      <c r="BE80" s="303"/>
      <c r="BF80" s="303"/>
      <c r="BG80" s="303"/>
      <c r="BH80" s="303"/>
      <c r="BI80" s="303"/>
      <c r="BJ80" s="303"/>
      <c r="BK80" s="328"/>
      <c r="BL80" s="303"/>
      <c r="BM80" s="303"/>
      <c r="BN80" s="303"/>
      <c r="BO80" s="303"/>
      <c r="BP80" s="303"/>
      <c r="BQ80" s="303"/>
      <c r="BR80" s="303"/>
      <c r="BS80" s="303"/>
      <c r="BT80" s="303"/>
      <c r="BU80" s="303"/>
    </row>
    <row r="81" spans="1:73" s="99" customFormat="1" ht="60" customHeight="1" x14ac:dyDescent="0.3">
      <c r="A81" s="93"/>
      <c r="B81" s="100"/>
      <c r="C81" s="101"/>
      <c r="D81" s="101"/>
      <c r="E81" s="95"/>
      <c r="F81" s="93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4"/>
      <c r="R81" s="95"/>
      <c r="S81" s="96"/>
      <c r="T81" s="95"/>
      <c r="U81" s="95"/>
      <c r="V81" s="95"/>
      <c r="W81" s="97"/>
      <c r="X81" s="97"/>
      <c r="Y81" s="96"/>
      <c r="Z81" s="97"/>
      <c r="AA81" s="96"/>
      <c r="AB81" s="102"/>
      <c r="AC81" s="102"/>
      <c r="AD81" s="102"/>
      <c r="AE81" s="93"/>
      <c r="AF81" s="93"/>
      <c r="AG81" s="93"/>
      <c r="AH81" s="95"/>
      <c r="AI81" s="93"/>
      <c r="AJ81" s="98"/>
      <c r="AK81" s="98"/>
      <c r="AL81" s="95"/>
      <c r="AM81" s="95"/>
      <c r="AN81" s="95"/>
      <c r="AO81" s="102"/>
      <c r="AP81" s="102"/>
      <c r="AQ81" s="102"/>
      <c r="AR81" s="93"/>
      <c r="AS81" s="103"/>
      <c r="AT81" s="104"/>
      <c r="AU81" s="104"/>
      <c r="AV81" s="104"/>
      <c r="AW81" s="108"/>
      <c r="AX81" s="108"/>
      <c r="AY81" s="108"/>
      <c r="AZ81" s="108"/>
      <c r="BA81" s="106"/>
      <c r="BB81" s="108"/>
      <c r="BC81" s="108"/>
      <c r="BD81" s="108"/>
      <c r="BE81" s="108"/>
      <c r="BF81" s="108"/>
      <c r="BG81" s="108"/>
      <c r="BH81" s="108"/>
      <c r="BI81" s="108"/>
      <c r="BJ81" s="108"/>
      <c r="BK81" s="109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</row>
    <row r="82" spans="1:73" s="99" customFormat="1" ht="60" customHeight="1" x14ac:dyDescent="0.3">
      <c r="A82" s="93">
        <v>79</v>
      </c>
      <c r="B82" s="100">
        <v>117854</v>
      </c>
      <c r="C82" s="101" t="s">
        <v>12</v>
      </c>
      <c r="D82" s="101" t="s">
        <v>83</v>
      </c>
      <c r="E82" s="95">
        <v>40000</v>
      </c>
      <c r="F82" s="93">
        <v>0.56000000000000005</v>
      </c>
      <c r="G82" s="96">
        <v>0.29499999999999998</v>
      </c>
      <c r="H82" s="96">
        <v>0.24099999999999999</v>
      </c>
      <c r="I82" s="96">
        <v>0.20899999999999999</v>
      </c>
      <c r="J82" s="96">
        <v>0.16300000000000001</v>
      </c>
      <c r="K82" s="96">
        <v>0.10100000000000001</v>
      </c>
      <c r="L82" s="96">
        <v>7.4999999999999997E-2</v>
      </c>
      <c r="M82" s="96">
        <v>0.05</v>
      </c>
      <c r="N82" s="96" t="str">
        <f t="shared" si="25"/>
        <v>0.295,0.241,0.209,0.163,0.101,0.075,0.05</v>
      </c>
      <c r="O82" s="96" t="s">
        <v>59</v>
      </c>
      <c r="P82" s="96"/>
      <c r="Q82" s="94">
        <f t="shared" si="26"/>
        <v>117854</v>
      </c>
      <c r="R82" s="95">
        <f t="shared" si="36"/>
        <v>117854</v>
      </c>
      <c r="S82" s="96">
        <f t="shared" si="27"/>
        <v>8.5999999999999993E-2</v>
      </c>
      <c r="T82" s="95"/>
      <c r="U82" s="95"/>
      <c r="V82" s="95"/>
      <c r="W82" s="97"/>
      <c r="X82" s="97"/>
      <c r="Y82" s="96"/>
      <c r="Z82" s="97"/>
      <c r="AA82" s="96"/>
      <c r="AB82" s="102">
        <v>0.35</v>
      </c>
      <c r="AC82" s="102">
        <v>0.35</v>
      </c>
      <c r="AD82" s="102">
        <v>0.35</v>
      </c>
      <c r="AE82" s="93" t="s">
        <v>60</v>
      </c>
      <c r="AF82" s="93">
        <f t="shared" si="28"/>
        <v>213.98999999999998</v>
      </c>
      <c r="AG82" s="93">
        <f t="shared" si="29"/>
        <v>261.52</v>
      </c>
      <c r="AH82" s="95" t="str">
        <f t="shared" si="30"/>
        <v>213.99 261.52</v>
      </c>
      <c r="AI82" s="93">
        <v>10</v>
      </c>
      <c r="AJ82" s="98">
        <f t="shared" si="31"/>
        <v>69.150000000000006</v>
      </c>
      <c r="AK82" s="98">
        <f t="shared" si="32"/>
        <v>84.51</v>
      </c>
      <c r="AL82" s="95" t="str">
        <f t="shared" si="33"/>
        <v>69.15 84.51</v>
      </c>
      <c r="AM82" s="95">
        <v>130</v>
      </c>
      <c r="AN82" s="95">
        <f t="shared" si="34"/>
        <v>440</v>
      </c>
      <c r="AO82" s="102">
        <v>2375.8000000000002</v>
      </c>
      <c r="AP82" s="102">
        <v>261.3</v>
      </c>
      <c r="AQ82" s="102">
        <v>84.5</v>
      </c>
      <c r="AR82" s="93">
        <v>32</v>
      </c>
      <c r="AS82" s="103">
        <f t="shared" si="35"/>
        <v>0.87823521219626044</v>
      </c>
      <c r="AT82" s="104">
        <f t="shared" si="22"/>
        <v>2086.5112171358755</v>
      </c>
      <c r="AU82" s="98">
        <f t="shared" ref="AU82:AU109" si="37">-0.0003*AP82^2+0.9584*AP82-32.989</f>
        <v>196.95761300000001</v>
      </c>
      <c r="AV82" s="98">
        <f t="shared" ref="AV82:AV109" si="38">0.8554*AQ82-8.461</f>
        <v>63.820300000000003</v>
      </c>
      <c r="AW82" s="399">
        <v>1749.5678004371971</v>
      </c>
      <c r="AX82" s="399">
        <v>165.55765699999995</v>
      </c>
      <c r="AY82" s="399">
        <v>63.820300000000003</v>
      </c>
      <c r="AZ82" s="399">
        <v>3.0420000000000002E-4</v>
      </c>
      <c r="BA82" s="399">
        <f>AZ82*10^6</f>
        <v>304.20000000000005</v>
      </c>
      <c r="BB82" s="399">
        <f>(1/($BJ$82*10^6/(0.711*10^-4*(1/AW82)^0.854))^(1/3.89))*10^6</f>
        <v>234.2823223621819</v>
      </c>
      <c r="BC82" s="399" t="str">
        <f>IF(BA82&lt;BB82,"Safe","Unsafe")</f>
        <v>Unsafe</v>
      </c>
      <c r="BD82" s="399">
        <v>4.1590000000000003E-4</v>
      </c>
      <c r="BE82" s="399">
        <f>BD82*10^6</f>
        <v>415.90000000000003</v>
      </c>
      <c r="BF82" s="399">
        <f>(1/((($BJ$4*10^6/(1.41*10^-8)))^(1/4.5337)))*10^6</f>
        <v>477.89729000779016</v>
      </c>
      <c r="BG82" s="399" t="str">
        <f>IF(BE82&lt;BF82,"Safe","Unsafe")</f>
        <v>Safe</v>
      </c>
      <c r="BH82" s="399">
        <f>(0.711*10^-4*(1/AZ82)^3.89*(1/AW82)^0.854)/10^6</f>
        <v>5.7931849155998432</v>
      </c>
      <c r="BI82" s="399">
        <f>(1.41*10^-8*(1/BD82)^4.5337)/10^6</f>
        <v>30.04063056168232</v>
      </c>
      <c r="BJ82" s="399">
        <v>16</v>
      </c>
      <c r="BK82" s="402">
        <v>40</v>
      </c>
      <c r="BL82" s="399">
        <v>2.2560000000000001E-4</v>
      </c>
      <c r="BM82" s="399">
        <f>BL82*10^6</f>
        <v>225.6</v>
      </c>
      <c r="BN82" s="399">
        <f>BB82</f>
        <v>234.2823223621819</v>
      </c>
      <c r="BO82" s="399" t="str">
        <f>IF(BM82&lt;BN82,"Safe","Unsafe")</f>
        <v>Safe</v>
      </c>
      <c r="BP82" s="399">
        <v>3.2140000000000001E-4</v>
      </c>
      <c r="BQ82" s="399">
        <f>BP82*10^6</f>
        <v>321.40000000000003</v>
      </c>
      <c r="BR82" s="399">
        <f>BF82</f>
        <v>477.89729000779016</v>
      </c>
      <c r="BS82" s="399" t="str">
        <f>IF(BQ82&lt;BR82,"Safe","Unsafe")</f>
        <v>Safe</v>
      </c>
      <c r="BT82" s="399">
        <f>(0.711*10^-4*(1/BL82)^3.89*(1/AW82)^0.854)/10^6</f>
        <v>18.531801352079171</v>
      </c>
      <c r="BU82" s="399">
        <f>(1.41*10^-8*(1/BP82)^4.5337)/10^6</f>
        <v>96.655203787687825</v>
      </c>
    </row>
    <row r="83" spans="1:73" s="99" customFormat="1" ht="60" customHeight="1" x14ac:dyDescent="0.3">
      <c r="A83" s="93">
        <v>80</v>
      </c>
      <c r="B83" s="100">
        <v>117900</v>
      </c>
      <c r="C83" s="101" t="s">
        <v>12</v>
      </c>
      <c r="D83" s="101" t="s">
        <v>81</v>
      </c>
      <c r="E83" s="95">
        <v>40000</v>
      </c>
      <c r="F83" s="93">
        <v>0.56000000000000005</v>
      </c>
      <c r="G83" s="96">
        <v>0.52100000000000002</v>
      </c>
      <c r="H83" s="96">
        <v>0.39600000000000002</v>
      </c>
      <c r="I83" s="96">
        <v>0.314</v>
      </c>
      <c r="J83" s="96">
        <v>0.20799999999999999</v>
      </c>
      <c r="K83" s="96">
        <v>8.8999999999999996E-2</v>
      </c>
      <c r="L83" s="96">
        <v>6.2E-2</v>
      </c>
      <c r="M83" s="96">
        <v>4.2000000000000003E-2</v>
      </c>
      <c r="N83" s="96" t="str">
        <f t="shared" si="25"/>
        <v>0.521,0.396,0.314,0.208,0.089,0.062,0.042</v>
      </c>
      <c r="O83" s="96" t="s">
        <v>59</v>
      </c>
      <c r="P83" s="96"/>
      <c r="Q83" s="94">
        <f t="shared" si="26"/>
        <v>117900</v>
      </c>
      <c r="R83" s="95">
        <f t="shared" si="36"/>
        <v>46</v>
      </c>
      <c r="S83" s="96">
        <f t="shared" si="27"/>
        <v>0.20700000000000002</v>
      </c>
      <c r="T83" s="95"/>
      <c r="U83" s="95"/>
      <c r="V83" s="95"/>
      <c r="W83" s="97"/>
      <c r="X83" s="97"/>
      <c r="Y83" s="96"/>
      <c r="Z83" s="97"/>
      <c r="AA83" s="96"/>
      <c r="AB83" s="102">
        <v>0.35</v>
      </c>
      <c r="AC83" s="102">
        <v>0.35</v>
      </c>
      <c r="AD83" s="102">
        <v>0.35</v>
      </c>
      <c r="AE83" s="93" t="s">
        <v>60</v>
      </c>
      <c r="AF83" s="93">
        <f t="shared" si="28"/>
        <v>213.98999999999998</v>
      </c>
      <c r="AG83" s="93">
        <f t="shared" si="29"/>
        <v>261.52</v>
      </c>
      <c r="AH83" s="95" t="str">
        <f t="shared" si="30"/>
        <v>213.99 261.52</v>
      </c>
      <c r="AI83" s="93">
        <v>10</v>
      </c>
      <c r="AJ83" s="98">
        <f t="shared" si="31"/>
        <v>69.150000000000006</v>
      </c>
      <c r="AK83" s="98">
        <f t="shared" si="32"/>
        <v>84.51</v>
      </c>
      <c r="AL83" s="95" t="str">
        <f t="shared" si="33"/>
        <v>69.15 84.51</v>
      </c>
      <c r="AM83" s="95">
        <v>130</v>
      </c>
      <c r="AN83" s="95">
        <f t="shared" si="34"/>
        <v>440</v>
      </c>
      <c r="AO83" s="102">
        <v>2332.3000000000002</v>
      </c>
      <c r="AP83" s="102">
        <v>259.8</v>
      </c>
      <c r="AQ83" s="102">
        <v>84.5</v>
      </c>
      <c r="AR83" s="93">
        <v>32</v>
      </c>
      <c r="AS83" s="103">
        <f t="shared" si="35"/>
        <v>0.87823521219626044</v>
      </c>
      <c r="AT83" s="104">
        <f t="shared" si="22"/>
        <v>2048.3079854053385</v>
      </c>
      <c r="AU83" s="98">
        <f t="shared" si="37"/>
        <v>195.75450800000002</v>
      </c>
      <c r="AV83" s="98">
        <f t="shared" si="38"/>
        <v>63.820300000000003</v>
      </c>
      <c r="AW83" s="400">
        <v>1749.5678004371971</v>
      </c>
      <c r="AX83" s="400">
        <v>165.55765699999995</v>
      </c>
      <c r="AY83" s="400">
        <v>63.820300000000003</v>
      </c>
      <c r="AZ83" s="400"/>
      <c r="BA83" s="400"/>
      <c r="BB83" s="400"/>
      <c r="BC83" s="400"/>
      <c r="BD83" s="400"/>
      <c r="BE83" s="400"/>
      <c r="BF83" s="400"/>
      <c r="BG83" s="400"/>
      <c r="BH83" s="400"/>
      <c r="BI83" s="400"/>
      <c r="BJ83" s="400"/>
      <c r="BK83" s="403"/>
      <c r="BL83" s="400"/>
      <c r="BM83" s="400"/>
      <c r="BN83" s="400"/>
      <c r="BO83" s="400"/>
      <c r="BP83" s="400"/>
      <c r="BQ83" s="400"/>
      <c r="BR83" s="400"/>
      <c r="BS83" s="400"/>
      <c r="BT83" s="400"/>
      <c r="BU83" s="400"/>
    </row>
    <row r="84" spans="1:73" s="99" customFormat="1" ht="60" customHeight="1" x14ac:dyDescent="0.3">
      <c r="A84" s="93">
        <v>81</v>
      </c>
      <c r="B84" s="100">
        <v>117978</v>
      </c>
      <c r="C84" s="101" t="s">
        <v>12</v>
      </c>
      <c r="D84" s="101" t="s">
        <v>83</v>
      </c>
      <c r="E84" s="95">
        <v>40000</v>
      </c>
      <c r="F84" s="93">
        <v>0.56000000000000005</v>
      </c>
      <c r="G84" s="96">
        <v>0.69199999999999995</v>
      </c>
      <c r="H84" s="96">
        <v>0.52700000000000002</v>
      </c>
      <c r="I84" s="96">
        <v>0.433</v>
      </c>
      <c r="J84" s="96">
        <v>0.29399999999999998</v>
      </c>
      <c r="K84" s="96">
        <v>0.153</v>
      </c>
      <c r="L84" s="96">
        <v>0.113</v>
      </c>
      <c r="M84" s="96">
        <v>6.8000000000000005E-2</v>
      </c>
      <c r="N84" s="96" t="str">
        <f t="shared" si="25"/>
        <v>0.692,0.527,0.433,0.294,0.153,0.113,0.068</v>
      </c>
      <c r="O84" s="96" t="s">
        <v>59</v>
      </c>
      <c r="P84" s="96"/>
      <c r="Q84" s="94">
        <f t="shared" si="26"/>
        <v>117978</v>
      </c>
      <c r="R84" s="95">
        <f t="shared" si="36"/>
        <v>78</v>
      </c>
      <c r="S84" s="96">
        <f t="shared" si="27"/>
        <v>0.25899999999999995</v>
      </c>
      <c r="T84" s="95"/>
      <c r="U84" s="95"/>
      <c r="V84" s="95"/>
      <c r="W84" s="97"/>
      <c r="X84" s="97"/>
      <c r="Y84" s="96"/>
      <c r="Z84" s="97"/>
      <c r="AA84" s="96"/>
      <c r="AB84" s="102">
        <v>0.35</v>
      </c>
      <c r="AC84" s="102">
        <v>0.35</v>
      </c>
      <c r="AD84" s="102">
        <v>0.35</v>
      </c>
      <c r="AE84" s="93" t="s">
        <v>60</v>
      </c>
      <c r="AF84" s="93">
        <f t="shared" si="28"/>
        <v>213.98999999999998</v>
      </c>
      <c r="AG84" s="93">
        <f t="shared" si="29"/>
        <v>261.52</v>
      </c>
      <c r="AH84" s="95" t="str">
        <f t="shared" si="30"/>
        <v>213.99 261.52</v>
      </c>
      <c r="AI84" s="93">
        <v>10</v>
      </c>
      <c r="AJ84" s="98">
        <f t="shared" si="31"/>
        <v>69.150000000000006</v>
      </c>
      <c r="AK84" s="98">
        <f t="shared" si="32"/>
        <v>84.51</v>
      </c>
      <c r="AL84" s="95" t="str">
        <f t="shared" si="33"/>
        <v>69.15 84.51</v>
      </c>
      <c r="AM84" s="95">
        <v>130</v>
      </c>
      <c r="AN84" s="95">
        <f t="shared" si="34"/>
        <v>440</v>
      </c>
      <c r="AO84" s="102">
        <v>762.9</v>
      </c>
      <c r="AP84" s="102">
        <v>214.8</v>
      </c>
      <c r="AQ84" s="102">
        <v>84.4</v>
      </c>
      <c r="AR84" s="93">
        <v>32</v>
      </c>
      <c r="AS84" s="103">
        <f t="shared" si="35"/>
        <v>0.87823521219626044</v>
      </c>
      <c r="AT84" s="104">
        <f t="shared" si="22"/>
        <v>670.00564338452705</v>
      </c>
      <c r="AU84" s="98">
        <f t="shared" si="37"/>
        <v>159.03360800000002</v>
      </c>
      <c r="AV84" s="98">
        <f t="shared" si="38"/>
        <v>63.734760000000009</v>
      </c>
      <c r="AW84" s="400">
        <v>1749.5678004371971</v>
      </c>
      <c r="AX84" s="400">
        <v>165.55765699999995</v>
      </c>
      <c r="AY84" s="400">
        <v>63.820300000000003</v>
      </c>
      <c r="AZ84" s="400"/>
      <c r="BA84" s="400"/>
      <c r="BB84" s="400"/>
      <c r="BC84" s="400"/>
      <c r="BD84" s="400"/>
      <c r="BE84" s="400"/>
      <c r="BF84" s="400"/>
      <c r="BG84" s="400"/>
      <c r="BH84" s="400"/>
      <c r="BI84" s="400"/>
      <c r="BJ84" s="400"/>
      <c r="BK84" s="403"/>
      <c r="BL84" s="400"/>
      <c r="BM84" s="400"/>
      <c r="BN84" s="400"/>
      <c r="BO84" s="400"/>
      <c r="BP84" s="400"/>
      <c r="BQ84" s="400"/>
      <c r="BR84" s="400"/>
      <c r="BS84" s="400"/>
      <c r="BT84" s="400"/>
      <c r="BU84" s="400"/>
    </row>
    <row r="85" spans="1:73" s="99" customFormat="1" ht="60" customHeight="1" x14ac:dyDescent="0.3">
      <c r="A85" s="93">
        <v>82</v>
      </c>
      <c r="B85" s="100">
        <v>118117</v>
      </c>
      <c r="C85" s="101" t="s">
        <v>12</v>
      </c>
      <c r="D85" s="101" t="s">
        <v>83</v>
      </c>
      <c r="E85" s="95">
        <v>40000</v>
      </c>
      <c r="F85" s="93">
        <v>0.56000000000000005</v>
      </c>
      <c r="G85" s="96">
        <v>0.72599999999999998</v>
      </c>
      <c r="H85" s="96">
        <v>0.60399999999999998</v>
      </c>
      <c r="I85" s="96">
        <v>0.505</v>
      </c>
      <c r="J85" s="96">
        <v>0.35199999999999998</v>
      </c>
      <c r="K85" s="96">
        <v>0.17799999999999999</v>
      </c>
      <c r="L85" s="96">
        <v>0.125</v>
      </c>
      <c r="M85" s="96">
        <v>7.1000000000000008E-2</v>
      </c>
      <c r="N85" s="96" t="str">
        <f t="shared" si="25"/>
        <v>0.726,0.604,0.505,0.352,0.178,0.125,0.071</v>
      </c>
      <c r="O85" s="96" t="s">
        <v>59</v>
      </c>
      <c r="P85" s="96"/>
      <c r="Q85" s="94">
        <f t="shared" si="26"/>
        <v>118117</v>
      </c>
      <c r="R85" s="95">
        <f t="shared" si="36"/>
        <v>139</v>
      </c>
      <c r="S85" s="96">
        <f t="shared" si="27"/>
        <v>0.22099999999999997</v>
      </c>
      <c r="T85" s="95"/>
      <c r="U85" s="95"/>
      <c r="V85" s="95"/>
      <c r="W85" s="97"/>
      <c r="X85" s="97"/>
      <c r="Y85" s="96"/>
      <c r="Z85" s="97"/>
      <c r="AA85" s="96"/>
      <c r="AB85" s="102">
        <v>0.35</v>
      </c>
      <c r="AC85" s="102">
        <v>0.35</v>
      </c>
      <c r="AD85" s="102">
        <v>0.35</v>
      </c>
      <c r="AE85" s="93" t="s">
        <v>60</v>
      </c>
      <c r="AF85" s="93">
        <f t="shared" si="28"/>
        <v>213.98999999999998</v>
      </c>
      <c r="AG85" s="93">
        <f t="shared" si="29"/>
        <v>261.52</v>
      </c>
      <c r="AH85" s="95" t="str">
        <f t="shared" si="30"/>
        <v>213.99 261.52</v>
      </c>
      <c r="AI85" s="93">
        <v>10</v>
      </c>
      <c r="AJ85" s="98">
        <f t="shared" si="31"/>
        <v>69.150000000000006</v>
      </c>
      <c r="AK85" s="98">
        <f t="shared" si="32"/>
        <v>84.51</v>
      </c>
      <c r="AL85" s="95" t="str">
        <f t="shared" si="33"/>
        <v>69.15 84.51</v>
      </c>
      <c r="AM85" s="95">
        <v>130</v>
      </c>
      <c r="AN85" s="95">
        <f t="shared" si="34"/>
        <v>440</v>
      </c>
      <c r="AO85" s="102">
        <v>750</v>
      </c>
      <c r="AP85" s="102">
        <v>214.4</v>
      </c>
      <c r="AQ85" s="102">
        <v>84.5</v>
      </c>
      <c r="AR85" s="93">
        <v>32</v>
      </c>
      <c r="AS85" s="103">
        <f t="shared" si="35"/>
        <v>0.87823521219626044</v>
      </c>
      <c r="AT85" s="104">
        <f t="shared" si="22"/>
        <v>658.67640914719539</v>
      </c>
      <c r="AU85" s="98">
        <f t="shared" si="37"/>
        <v>158.701752</v>
      </c>
      <c r="AV85" s="98">
        <f t="shared" si="38"/>
        <v>63.820300000000003</v>
      </c>
      <c r="AW85" s="400">
        <v>1749.5678004371971</v>
      </c>
      <c r="AX85" s="400">
        <v>165.55765699999995</v>
      </c>
      <c r="AY85" s="400">
        <v>63.820300000000003</v>
      </c>
      <c r="AZ85" s="400"/>
      <c r="BA85" s="400"/>
      <c r="BB85" s="400"/>
      <c r="BC85" s="400"/>
      <c r="BD85" s="400"/>
      <c r="BE85" s="400"/>
      <c r="BF85" s="400"/>
      <c r="BG85" s="400"/>
      <c r="BH85" s="400"/>
      <c r="BI85" s="400"/>
      <c r="BJ85" s="400"/>
      <c r="BK85" s="403"/>
      <c r="BL85" s="400"/>
      <c r="BM85" s="400"/>
      <c r="BN85" s="400"/>
      <c r="BO85" s="400"/>
      <c r="BP85" s="400"/>
      <c r="BQ85" s="400"/>
      <c r="BR85" s="400"/>
      <c r="BS85" s="400"/>
      <c r="BT85" s="400"/>
      <c r="BU85" s="400"/>
    </row>
    <row r="86" spans="1:73" s="99" customFormat="1" ht="60" customHeight="1" x14ac:dyDescent="0.3">
      <c r="A86" s="93">
        <v>83</v>
      </c>
      <c r="B86" s="100">
        <v>118352</v>
      </c>
      <c r="C86" s="101" t="s">
        <v>12</v>
      </c>
      <c r="D86" s="101" t="s">
        <v>83</v>
      </c>
      <c r="E86" s="95">
        <v>40000</v>
      </c>
      <c r="F86" s="93">
        <v>0.56000000000000005</v>
      </c>
      <c r="G86" s="96">
        <v>0.56799999999999995</v>
      </c>
      <c r="H86" s="96">
        <v>0.43</v>
      </c>
      <c r="I86" s="96">
        <v>0.34899999999999998</v>
      </c>
      <c r="J86" s="96">
        <v>0.23599999999999999</v>
      </c>
      <c r="K86" s="96">
        <v>0.113</v>
      </c>
      <c r="L86" s="96">
        <v>7.9000000000000001E-2</v>
      </c>
      <c r="M86" s="96">
        <v>4.8000000000000001E-2</v>
      </c>
      <c r="N86" s="96" t="str">
        <f t="shared" si="25"/>
        <v>0.568,0.43,0.349,0.236,0.113,0.079,0.048</v>
      </c>
      <c r="O86" s="96" t="s">
        <v>59</v>
      </c>
      <c r="P86" s="96"/>
      <c r="Q86" s="94">
        <f t="shared" si="26"/>
        <v>118352</v>
      </c>
      <c r="R86" s="95">
        <f t="shared" si="36"/>
        <v>235</v>
      </c>
      <c r="S86" s="96">
        <f t="shared" si="27"/>
        <v>0.21899999999999997</v>
      </c>
      <c r="T86" s="95"/>
      <c r="U86" s="95"/>
      <c r="V86" s="95"/>
      <c r="W86" s="97"/>
      <c r="X86" s="97"/>
      <c r="Y86" s="96"/>
      <c r="Z86" s="97"/>
      <c r="AA86" s="96"/>
      <c r="AB86" s="102">
        <v>0.35</v>
      </c>
      <c r="AC86" s="102">
        <v>0.35</v>
      </c>
      <c r="AD86" s="102">
        <v>0.35</v>
      </c>
      <c r="AE86" s="93" t="s">
        <v>60</v>
      </c>
      <c r="AF86" s="93">
        <f t="shared" si="28"/>
        <v>213.98999999999998</v>
      </c>
      <c r="AG86" s="93">
        <f t="shared" si="29"/>
        <v>261.52</v>
      </c>
      <c r="AH86" s="95" t="str">
        <f t="shared" si="30"/>
        <v>213.99 261.52</v>
      </c>
      <c r="AI86" s="93">
        <v>10</v>
      </c>
      <c r="AJ86" s="98">
        <f t="shared" si="31"/>
        <v>69.150000000000006</v>
      </c>
      <c r="AK86" s="98">
        <f t="shared" si="32"/>
        <v>84.51</v>
      </c>
      <c r="AL86" s="95" t="str">
        <f t="shared" si="33"/>
        <v>69.15 84.51</v>
      </c>
      <c r="AM86" s="95">
        <v>130</v>
      </c>
      <c r="AN86" s="95">
        <f t="shared" si="34"/>
        <v>440</v>
      </c>
      <c r="AO86" s="102">
        <v>2387.1</v>
      </c>
      <c r="AP86" s="102">
        <v>261.3</v>
      </c>
      <c r="AQ86" s="102">
        <v>84.5</v>
      </c>
      <c r="AR86" s="93">
        <v>32</v>
      </c>
      <c r="AS86" s="103">
        <f t="shared" si="35"/>
        <v>0.87823521219626044</v>
      </c>
      <c r="AT86" s="104">
        <f t="shared" si="22"/>
        <v>2096.4352750336934</v>
      </c>
      <c r="AU86" s="98">
        <f t="shared" si="37"/>
        <v>196.95761300000001</v>
      </c>
      <c r="AV86" s="98">
        <f t="shared" si="38"/>
        <v>63.820300000000003</v>
      </c>
      <c r="AW86" s="400">
        <v>1749.5678004371971</v>
      </c>
      <c r="AX86" s="400">
        <v>165.55765699999995</v>
      </c>
      <c r="AY86" s="400">
        <v>63.820300000000003</v>
      </c>
      <c r="AZ86" s="400"/>
      <c r="BA86" s="400"/>
      <c r="BB86" s="400"/>
      <c r="BC86" s="400"/>
      <c r="BD86" s="400"/>
      <c r="BE86" s="400"/>
      <c r="BF86" s="400"/>
      <c r="BG86" s="400"/>
      <c r="BH86" s="400"/>
      <c r="BI86" s="400"/>
      <c r="BJ86" s="400"/>
      <c r="BK86" s="403"/>
      <c r="BL86" s="400"/>
      <c r="BM86" s="400"/>
      <c r="BN86" s="400"/>
      <c r="BO86" s="400"/>
      <c r="BP86" s="400"/>
      <c r="BQ86" s="400"/>
      <c r="BR86" s="400"/>
      <c r="BS86" s="400"/>
      <c r="BT86" s="400"/>
      <c r="BU86" s="400"/>
    </row>
    <row r="87" spans="1:73" s="99" customFormat="1" ht="60" customHeight="1" x14ac:dyDescent="0.3">
      <c r="A87" s="93">
        <v>84</v>
      </c>
      <c r="B87" s="100">
        <v>118401</v>
      </c>
      <c r="C87" s="101" t="s">
        <v>12</v>
      </c>
      <c r="D87" s="101" t="s">
        <v>81</v>
      </c>
      <c r="E87" s="95">
        <v>40000</v>
      </c>
      <c r="F87" s="93">
        <v>0.56000000000000005</v>
      </c>
      <c r="G87" s="96">
        <v>0.55400000000000005</v>
      </c>
      <c r="H87" s="96">
        <v>0.42099999999999999</v>
      </c>
      <c r="I87" s="96">
        <v>0.33800000000000002</v>
      </c>
      <c r="J87" s="96">
        <v>0.23200000000000001</v>
      </c>
      <c r="K87" s="96">
        <v>0.113</v>
      </c>
      <c r="L87" s="96">
        <v>0.08</v>
      </c>
      <c r="M87" s="96">
        <v>5.1000000000000004E-2</v>
      </c>
      <c r="N87" s="96" t="str">
        <f t="shared" si="25"/>
        <v>0.554,0.421,0.338,0.232,0.113,0.08,0.051</v>
      </c>
      <c r="O87" s="96" t="s">
        <v>59</v>
      </c>
      <c r="P87" s="96"/>
      <c r="Q87" s="94">
        <f t="shared" si="26"/>
        <v>118401</v>
      </c>
      <c r="R87" s="95">
        <f t="shared" si="36"/>
        <v>49</v>
      </c>
      <c r="S87" s="96">
        <f t="shared" si="27"/>
        <v>0.21600000000000003</v>
      </c>
      <c r="T87" s="95"/>
      <c r="U87" s="95"/>
      <c r="V87" s="95"/>
      <c r="W87" s="97"/>
      <c r="X87" s="97"/>
      <c r="Y87" s="96"/>
      <c r="Z87" s="97"/>
      <c r="AA87" s="96"/>
      <c r="AB87" s="102">
        <v>0.35</v>
      </c>
      <c r="AC87" s="102">
        <v>0.35</v>
      </c>
      <c r="AD87" s="102">
        <v>0.35</v>
      </c>
      <c r="AE87" s="93" t="s">
        <v>60</v>
      </c>
      <c r="AF87" s="93">
        <f t="shared" si="28"/>
        <v>213.98999999999998</v>
      </c>
      <c r="AG87" s="93">
        <f t="shared" si="29"/>
        <v>261.52</v>
      </c>
      <c r="AH87" s="95" t="str">
        <f t="shared" si="30"/>
        <v>213.99 261.52</v>
      </c>
      <c r="AI87" s="93">
        <v>10</v>
      </c>
      <c r="AJ87" s="98">
        <f t="shared" si="31"/>
        <v>69.150000000000006</v>
      </c>
      <c r="AK87" s="98">
        <f t="shared" si="32"/>
        <v>84.51</v>
      </c>
      <c r="AL87" s="95" t="str">
        <f t="shared" si="33"/>
        <v>69.15 84.51</v>
      </c>
      <c r="AM87" s="95">
        <v>130</v>
      </c>
      <c r="AN87" s="95">
        <f t="shared" si="34"/>
        <v>440</v>
      </c>
      <c r="AO87" s="102">
        <v>2369.4</v>
      </c>
      <c r="AP87" s="102">
        <v>259.60000000000002</v>
      </c>
      <c r="AQ87" s="102">
        <v>84.5</v>
      </c>
      <c r="AR87" s="93">
        <v>32</v>
      </c>
      <c r="AS87" s="103">
        <f t="shared" si="35"/>
        <v>0.87823521219626044</v>
      </c>
      <c r="AT87" s="104">
        <f t="shared" si="22"/>
        <v>2080.8905117778195</v>
      </c>
      <c r="AU87" s="98">
        <f t="shared" si="37"/>
        <v>195.59399200000001</v>
      </c>
      <c r="AV87" s="98">
        <f t="shared" si="38"/>
        <v>63.820300000000003</v>
      </c>
      <c r="AW87" s="400">
        <v>1749.5678004371971</v>
      </c>
      <c r="AX87" s="400">
        <v>165.55765699999995</v>
      </c>
      <c r="AY87" s="400">
        <v>63.820300000000003</v>
      </c>
      <c r="AZ87" s="400"/>
      <c r="BA87" s="400"/>
      <c r="BB87" s="400"/>
      <c r="BC87" s="400"/>
      <c r="BD87" s="400"/>
      <c r="BE87" s="400"/>
      <c r="BF87" s="400"/>
      <c r="BG87" s="400"/>
      <c r="BH87" s="400"/>
      <c r="BI87" s="400"/>
      <c r="BJ87" s="400"/>
      <c r="BK87" s="403"/>
      <c r="BL87" s="400"/>
      <c r="BM87" s="400"/>
      <c r="BN87" s="400"/>
      <c r="BO87" s="400"/>
      <c r="BP87" s="400"/>
      <c r="BQ87" s="400"/>
      <c r="BR87" s="400"/>
      <c r="BS87" s="400"/>
      <c r="BT87" s="400"/>
      <c r="BU87" s="400"/>
    </row>
    <row r="88" spans="1:73" s="99" customFormat="1" ht="60" customHeight="1" x14ac:dyDescent="0.3">
      <c r="A88" s="93">
        <v>85</v>
      </c>
      <c r="B88" s="100">
        <v>118607</v>
      </c>
      <c r="C88" s="101" t="s">
        <v>12</v>
      </c>
      <c r="D88" s="101" t="s">
        <v>83</v>
      </c>
      <c r="E88" s="95">
        <v>40000</v>
      </c>
      <c r="F88" s="93">
        <v>0.56000000000000005</v>
      </c>
      <c r="G88" s="96">
        <v>0.45500000000000002</v>
      </c>
      <c r="H88" s="96">
        <v>0.34400000000000003</v>
      </c>
      <c r="I88" s="96">
        <v>0.27900000000000003</v>
      </c>
      <c r="J88" s="96">
        <v>0.192</v>
      </c>
      <c r="K88" s="96">
        <v>9.7000000000000003E-2</v>
      </c>
      <c r="L88" s="96">
        <v>7.0000000000000007E-2</v>
      </c>
      <c r="M88" s="96">
        <v>4.3999999999999997E-2</v>
      </c>
      <c r="N88" s="96" t="str">
        <f t="shared" si="25"/>
        <v>0.455,0.344,0.279,0.192,0.097,0.07,0.044</v>
      </c>
      <c r="O88" s="96" t="s">
        <v>59</v>
      </c>
      <c r="P88" s="96"/>
      <c r="Q88" s="94">
        <f t="shared" si="26"/>
        <v>118607</v>
      </c>
      <c r="R88" s="95">
        <f t="shared" si="36"/>
        <v>206</v>
      </c>
      <c r="S88" s="96">
        <f t="shared" si="27"/>
        <v>0.17599999999999999</v>
      </c>
      <c r="T88" s="95"/>
      <c r="U88" s="95"/>
      <c r="V88" s="95"/>
      <c r="W88" s="97"/>
      <c r="X88" s="97"/>
      <c r="Y88" s="96"/>
      <c r="Z88" s="97"/>
      <c r="AA88" s="96"/>
      <c r="AB88" s="102">
        <v>0.35</v>
      </c>
      <c r="AC88" s="102">
        <v>0.35</v>
      </c>
      <c r="AD88" s="102">
        <v>0.35</v>
      </c>
      <c r="AE88" s="93" t="s">
        <v>60</v>
      </c>
      <c r="AF88" s="93">
        <f t="shared" si="28"/>
        <v>213.98999999999998</v>
      </c>
      <c r="AG88" s="93">
        <f t="shared" si="29"/>
        <v>261.52</v>
      </c>
      <c r="AH88" s="95" t="str">
        <f t="shared" si="30"/>
        <v>213.99 261.52</v>
      </c>
      <c r="AI88" s="93">
        <v>10</v>
      </c>
      <c r="AJ88" s="98">
        <f t="shared" si="31"/>
        <v>69.150000000000006</v>
      </c>
      <c r="AK88" s="98">
        <f t="shared" si="32"/>
        <v>84.51</v>
      </c>
      <c r="AL88" s="95" t="str">
        <f t="shared" si="33"/>
        <v>69.15 84.51</v>
      </c>
      <c r="AM88" s="95">
        <v>130</v>
      </c>
      <c r="AN88" s="95">
        <f t="shared" si="34"/>
        <v>440</v>
      </c>
      <c r="AO88" s="102">
        <v>2396.8000000000002</v>
      </c>
      <c r="AP88" s="102">
        <v>259.8</v>
      </c>
      <c r="AQ88" s="102">
        <v>84.5</v>
      </c>
      <c r="AR88" s="93">
        <v>32</v>
      </c>
      <c r="AS88" s="103">
        <f t="shared" si="35"/>
        <v>0.87823521219626044</v>
      </c>
      <c r="AT88" s="104">
        <f t="shared" si="22"/>
        <v>2104.9541565919972</v>
      </c>
      <c r="AU88" s="98">
        <f t="shared" si="37"/>
        <v>195.75450800000002</v>
      </c>
      <c r="AV88" s="98">
        <f t="shared" si="38"/>
        <v>63.820300000000003</v>
      </c>
      <c r="AW88" s="400">
        <v>1749.5678004371971</v>
      </c>
      <c r="AX88" s="400">
        <v>165.55765699999995</v>
      </c>
      <c r="AY88" s="400">
        <v>63.820300000000003</v>
      </c>
      <c r="AZ88" s="400"/>
      <c r="BA88" s="400"/>
      <c r="BB88" s="400"/>
      <c r="BC88" s="400"/>
      <c r="BD88" s="400"/>
      <c r="BE88" s="400"/>
      <c r="BF88" s="400"/>
      <c r="BG88" s="400"/>
      <c r="BH88" s="400"/>
      <c r="BI88" s="400"/>
      <c r="BJ88" s="400"/>
      <c r="BK88" s="403"/>
      <c r="BL88" s="400"/>
      <c r="BM88" s="400"/>
      <c r="BN88" s="400"/>
      <c r="BO88" s="400"/>
      <c r="BP88" s="400"/>
      <c r="BQ88" s="400"/>
      <c r="BR88" s="400"/>
      <c r="BS88" s="400"/>
      <c r="BT88" s="400"/>
      <c r="BU88" s="400"/>
    </row>
    <row r="89" spans="1:73" s="99" customFormat="1" ht="60" customHeight="1" x14ac:dyDescent="0.3">
      <c r="A89" s="93">
        <v>86</v>
      </c>
      <c r="B89" s="100">
        <v>118863</v>
      </c>
      <c r="C89" s="101" t="s">
        <v>12</v>
      </c>
      <c r="D89" s="101" t="s">
        <v>83</v>
      </c>
      <c r="E89" s="95">
        <v>40000</v>
      </c>
      <c r="F89" s="93">
        <v>0.56000000000000005</v>
      </c>
      <c r="G89" s="96">
        <v>0.54200000000000004</v>
      </c>
      <c r="H89" s="96">
        <v>0.41399999999999998</v>
      </c>
      <c r="I89" s="96">
        <v>0.34</v>
      </c>
      <c r="J89" s="96">
        <v>0.23899999999999999</v>
      </c>
      <c r="K89" s="96">
        <v>0.124</v>
      </c>
      <c r="L89" s="96">
        <v>8.7999999999999995E-2</v>
      </c>
      <c r="M89" s="96">
        <v>5.1999999999999998E-2</v>
      </c>
      <c r="N89" s="96" t="str">
        <f t="shared" si="25"/>
        <v>0.542,0.414,0.34,0.239,0.124,0.088,0.052</v>
      </c>
      <c r="O89" s="96" t="s">
        <v>59</v>
      </c>
      <c r="P89" s="96"/>
      <c r="Q89" s="94">
        <f t="shared" si="26"/>
        <v>118863</v>
      </c>
      <c r="R89" s="95">
        <f t="shared" si="36"/>
        <v>256</v>
      </c>
      <c r="S89" s="96">
        <f t="shared" si="27"/>
        <v>0.20200000000000001</v>
      </c>
      <c r="T89" s="95"/>
      <c r="U89" s="95"/>
      <c r="V89" s="95"/>
      <c r="W89" s="97"/>
      <c r="X89" s="97"/>
      <c r="Y89" s="96"/>
      <c r="Z89" s="97"/>
      <c r="AA89" s="96"/>
      <c r="AB89" s="102">
        <v>0.35</v>
      </c>
      <c r="AC89" s="102">
        <v>0.35</v>
      </c>
      <c r="AD89" s="102">
        <v>0.35</v>
      </c>
      <c r="AE89" s="93" t="s">
        <v>60</v>
      </c>
      <c r="AF89" s="93">
        <f t="shared" si="28"/>
        <v>213.98999999999998</v>
      </c>
      <c r="AG89" s="93">
        <f t="shared" si="29"/>
        <v>261.52</v>
      </c>
      <c r="AH89" s="95" t="str">
        <f t="shared" si="30"/>
        <v>213.99 261.52</v>
      </c>
      <c r="AI89" s="93">
        <v>10</v>
      </c>
      <c r="AJ89" s="98">
        <f t="shared" si="31"/>
        <v>69.150000000000006</v>
      </c>
      <c r="AK89" s="98">
        <f t="shared" si="32"/>
        <v>84.51</v>
      </c>
      <c r="AL89" s="95" t="str">
        <f t="shared" si="33"/>
        <v>69.15 84.51</v>
      </c>
      <c r="AM89" s="95">
        <v>130</v>
      </c>
      <c r="AN89" s="95">
        <f t="shared" si="34"/>
        <v>440</v>
      </c>
      <c r="AO89" s="102">
        <v>2391.9</v>
      </c>
      <c r="AP89" s="102">
        <v>259.5</v>
      </c>
      <c r="AQ89" s="102">
        <v>84.5</v>
      </c>
      <c r="AR89" s="93">
        <v>32</v>
      </c>
      <c r="AS89" s="103">
        <f t="shared" si="35"/>
        <v>0.87823521219626044</v>
      </c>
      <c r="AT89" s="104">
        <f t="shared" si="22"/>
        <v>2100.6508040522353</v>
      </c>
      <c r="AU89" s="98">
        <f t="shared" si="37"/>
        <v>195.51372499999999</v>
      </c>
      <c r="AV89" s="98">
        <f t="shared" si="38"/>
        <v>63.820300000000003</v>
      </c>
      <c r="AW89" s="400">
        <v>1749.5678004371971</v>
      </c>
      <c r="AX89" s="400">
        <v>165.55765699999995</v>
      </c>
      <c r="AY89" s="400">
        <v>63.820300000000003</v>
      </c>
      <c r="AZ89" s="400"/>
      <c r="BA89" s="400"/>
      <c r="BB89" s="400"/>
      <c r="BC89" s="400"/>
      <c r="BD89" s="400"/>
      <c r="BE89" s="400"/>
      <c r="BF89" s="400"/>
      <c r="BG89" s="400"/>
      <c r="BH89" s="400"/>
      <c r="BI89" s="400"/>
      <c r="BJ89" s="400"/>
      <c r="BK89" s="403"/>
      <c r="BL89" s="400"/>
      <c r="BM89" s="400"/>
      <c r="BN89" s="400"/>
      <c r="BO89" s="400"/>
      <c r="BP89" s="400"/>
      <c r="BQ89" s="400"/>
      <c r="BR89" s="400"/>
      <c r="BS89" s="400"/>
      <c r="BT89" s="400"/>
      <c r="BU89" s="400"/>
    </row>
    <row r="90" spans="1:73" s="99" customFormat="1" ht="60" customHeight="1" x14ac:dyDescent="0.3">
      <c r="A90" s="93">
        <v>87</v>
      </c>
      <c r="B90" s="100">
        <v>118903</v>
      </c>
      <c r="C90" s="101" t="s">
        <v>12</v>
      </c>
      <c r="D90" s="101" t="s">
        <v>81</v>
      </c>
      <c r="E90" s="95">
        <v>40000</v>
      </c>
      <c r="F90" s="93">
        <v>0.56000000000000005</v>
      </c>
      <c r="G90" s="96">
        <v>0.52500000000000002</v>
      </c>
      <c r="H90" s="96">
        <v>0.40200000000000002</v>
      </c>
      <c r="I90" s="96">
        <v>0.33100000000000002</v>
      </c>
      <c r="J90" s="96">
        <v>0.23300000000000001</v>
      </c>
      <c r="K90" s="96">
        <v>0.121</v>
      </c>
      <c r="L90" s="96">
        <v>8.5000000000000006E-2</v>
      </c>
      <c r="M90" s="96">
        <v>5.1999999999999998E-2</v>
      </c>
      <c r="N90" s="96" t="str">
        <f t="shared" si="25"/>
        <v>0.525,0.402,0.331,0.233,0.121,0.085,0.052</v>
      </c>
      <c r="O90" s="96" t="s">
        <v>59</v>
      </c>
      <c r="P90" s="96"/>
      <c r="Q90" s="94">
        <f t="shared" si="26"/>
        <v>118903</v>
      </c>
      <c r="R90" s="95">
        <f t="shared" si="36"/>
        <v>40</v>
      </c>
      <c r="S90" s="96">
        <f t="shared" si="27"/>
        <v>0.19400000000000001</v>
      </c>
      <c r="T90" s="95"/>
      <c r="U90" s="95"/>
      <c r="V90" s="95"/>
      <c r="W90" s="97"/>
      <c r="X90" s="97"/>
      <c r="Y90" s="96"/>
      <c r="Z90" s="97"/>
      <c r="AA90" s="96"/>
      <c r="AB90" s="102">
        <v>0.35</v>
      </c>
      <c r="AC90" s="102">
        <v>0.35</v>
      </c>
      <c r="AD90" s="102">
        <v>0.35</v>
      </c>
      <c r="AE90" s="93" t="s">
        <v>60</v>
      </c>
      <c r="AF90" s="93">
        <f t="shared" si="28"/>
        <v>213.98999999999998</v>
      </c>
      <c r="AG90" s="93">
        <f t="shared" si="29"/>
        <v>261.52</v>
      </c>
      <c r="AH90" s="95" t="str">
        <f t="shared" si="30"/>
        <v>213.99 261.52</v>
      </c>
      <c r="AI90" s="93">
        <v>10</v>
      </c>
      <c r="AJ90" s="98">
        <f t="shared" si="31"/>
        <v>69.150000000000006</v>
      </c>
      <c r="AK90" s="98">
        <f t="shared" si="32"/>
        <v>84.51</v>
      </c>
      <c r="AL90" s="95" t="str">
        <f t="shared" si="33"/>
        <v>69.15 84.51</v>
      </c>
      <c r="AM90" s="95">
        <v>130</v>
      </c>
      <c r="AN90" s="95">
        <f t="shared" si="34"/>
        <v>440</v>
      </c>
      <c r="AO90" s="102">
        <v>2388.6999999999998</v>
      </c>
      <c r="AP90" s="102">
        <v>260.39999999999998</v>
      </c>
      <c r="AQ90" s="102">
        <v>84.5</v>
      </c>
      <c r="AR90" s="93">
        <v>32</v>
      </c>
      <c r="AS90" s="103">
        <f t="shared" si="35"/>
        <v>0.87823521219626044</v>
      </c>
      <c r="AT90" s="104">
        <f t="shared" si="22"/>
        <v>2097.8404513732071</v>
      </c>
      <c r="AU90" s="98">
        <f t="shared" si="37"/>
        <v>196.23591199999998</v>
      </c>
      <c r="AV90" s="98">
        <f t="shared" si="38"/>
        <v>63.820300000000003</v>
      </c>
      <c r="AW90" s="400">
        <v>1749.5678004371971</v>
      </c>
      <c r="AX90" s="400">
        <v>165.55765699999995</v>
      </c>
      <c r="AY90" s="400">
        <v>63.820300000000003</v>
      </c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3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</row>
    <row r="91" spans="1:73" s="99" customFormat="1" ht="60" customHeight="1" x14ac:dyDescent="0.3">
      <c r="A91" s="93">
        <v>88</v>
      </c>
      <c r="B91" s="100">
        <v>119106</v>
      </c>
      <c r="C91" s="101" t="s">
        <v>12</v>
      </c>
      <c r="D91" s="101" t="s">
        <v>83</v>
      </c>
      <c r="E91" s="95">
        <v>40000</v>
      </c>
      <c r="F91" s="93">
        <v>0.56000000000000005</v>
      </c>
      <c r="G91" s="96">
        <v>0.47199999999999998</v>
      </c>
      <c r="H91" s="96">
        <v>0.36599999999999999</v>
      </c>
      <c r="I91" s="96">
        <v>0.29899999999999999</v>
      </c>
      <c r="J91" s="96">
        <v>0.20400000000000001</v>
      </c>
      <c r="K91" s="96">
        <v>9.6000000000000002E-2</v>
      </c>
      <c r="L91" s="96">
        <v>6.7000000000000004E-2</v>
      </c>
      <c r="M91" s="96">
        <v>4.2000000000000003E-2</v>
      </c>
      <c r="N91" s="96" t="str">
        <f t="shared" si="25"/>
        <v>0.472,0.366,0.299,0.204,0.096,0.067,0.042</v>
      </c>
      <c r="O91" s="96" t="s">
        <v>59</v>
      </c>
      <c r="P91" s="96"/>
      <c r="Q91" s="94">
        <f t="shared" si="26"/>
        <v>119106</v>
      </c>
      <c r="R91" s="95">
        <f t="shared" si="36"/>
        <v>203</v>
      </c>
      <c r="S91" s="96">
        <f t="shared" si="27"/>
        <v>0.17299999999999999</v>
      </c>
      <c r="T91" s="95"/>
      <c r="U91" s="95"/>
      <c r="V91" s="95"/>
      <c r="W91" s="97"/>
      <c r="X91" s="97"/>
      <c r="Y91" s="96"/>
      <c r="Z91" s="97"/>
      <c r="AA91" s="96"/>
      <c r="AB91" s="102">
        <v>0.35</v>
      </c>
      <c r="AC91" s="102">
        <v>0.35</v>
      </c>
      <c r="AD91" s="102">
        <v>0.35</v>
      </c>
      <c r="AE91" s="93" t="s">
        <v>60</v>
      </c>
      <c r="AF91" s="93">
        <f t="shared" si="28"/>
        <v>213.98999999999998</v>
      </c>
      <c r="AG91" s="93">
        <f t="shared" si="29"/>
        <v>261.52</v>
      </c>
      <c r="AH91" s="95" t="str">
        <f t="shared" si="30"/>
        <v>213.99 261.52</v>
      </c>
      <c r="AI91" s="93">
        <v>10</v>
      </c>
      <c r="AJ91" s="98">
        <f t="shared" si="31"/>
        <v>69.150000000000006</v>
      </c>
      <c r="AK91" s="98">
        <f t="shared" si="32"/>
        <v>84.51</v>
      </c>
      <c r="AL91" s="95" t="str">
        <f t="shared" si="33"/>
        <v>69.15 84.51</v>
      </c>
      <c r="AM91" s="95">
        <v>130</v>
      </c>
      <c r="AN91" s="95">
        <f t="shared" si="34"/>
        <v>440</v>
      </c>
      <c r="AO91" s="102">
        <v>2371</v>
      </c>
      <c r="AP91" s="102">
        <v>261.10000000000002</v>
      </c>
      <c r="AQ91" s="102">
        <v>84.5</v>
      </c>
      <c r="AR91" s="93">
        <v>32</v>
      </c>
      <c r="AS91" s="103">
        <f t="shared" si="35"/>
        <v>0.87823521219626044</v>
      </c>
      <c r="AT91" s="104">
        <f t="shared" si="22"/>
        <v>2082.2956881173336</v>
      </c>
      <c r="AU91" s="98">
        <f t="shared" si="37"/>
        <v>196.79727700000001</v>
      </c>
      <c r="AV91" s="98">
        <f t="shared" si="38"/>
        <v>63.820300000000003</v>
      </c>
      <c r="AW91" s="400">
        <v>1749.5678004371971</v>
      </c>
      <c r="AX91" s="400">
        <v>165.55765699999995</v>
      </c>
      <c r="AY91" s="400">
        <v>63.820300000000003</v>
      </c>
      <c r="AZ91" s="400"/>
      <c r="BA91" s="400"/>
      <c r="BB91" s="400"/>
      <c r="BC91" s="400"/>
      <c r="BD91" s="400"/>
      <c r="BE91" s="400"/>
      <c r="BF91" s="400"/>
      <c r="BG91" s="400"/>
      <c r="BH91" s="400"/>
      <c r="BI91" s="400"/>
      <c r="BJ91" s="400"/>
      <c r="BK91" s="403"/>
      <c r="BL91" s="400"/>
      <c r="BM91" s="400"/>
      <c r="BN91" s="400"/>
      <c r="BO91" s="400"/>
      <c r="BP91" s="400"/>
      <c r="BQ91" s="400"/>
      <c r="BR91" s="400"/>
      <c r="BS91" s="400"/>
      <c r="BT91" s="400"/>
      <c r="BU91" s="400"/>
    </row>
    <row r="92" spans="1:73" s="99" customFormat="1" ht="60" customHeight="1" x14ac:dyDescent="0.3">
      <c r="A92" s="93">
        <v>89</v>
      </c>
      <c r="B92" s="100">
        <v>119355</v>
      </c>
      <c r="C92" s="101" t="s">
        <v>12</v>
      </c>
      <c r="D92" s="101" t="s">
        <v>83</v>
      </c>
      <c r="E92" s="95">
        <v>40000</v>
      </c>
      <c r="F92" s="93">
        <v>0.56000000000000005</v>
      </c>
      <c r="G92" s="96">
        <v>0.76</v>
      </c>
      <c r="H92" s="96">
        <v>0.59299999999999997</v>
      </c>
      <c r="I92" s="96">
        <v>0.49</v>
      </c>
      <c r="J92" s="96">
        <v>0.32800000000000001</v>
      </c>
      <c r="K92" s="96">
        <v>0.159</v>
      </c>
      <c r="L92" s="96">
        <v>0.113</v>
      </c>
      <c r="M92" s="96">
        <v>7.0999999999999994E-2</v>
      </c>
      <c r="N92" s="96" t="str">
        <f t="shared" si="25"/>
        <v>0.76,0.593,0.49,0.328,0.159,0.113,0.071</v>
      </c>
      <c r="O92" s="96" t="s">
        <v>59</v>
      </c>
      <c r="P92" s="96"/>
      <c r="Q92" s="94">
        <f t="shared" si="26"/>
        <v>119355</v>
      </c>
      <c r="R92" s="95">
        <f t="shared" si="36"/>
        <v>249</v>
      </c>
      <c r="S92" s="96">
        <f t="shared" si="27"/>
        <v>0.27</v>
      </c>
      <c r="T92" s="95"/>
      <c r="U92" s="95"/>
      <c r="V92" s="95"/>
      <c r="W92" s="97"/>
      <c r="X92" s="97"/>
      <c r="Y92" s="96"/>
      <c r="Z92" s="97"/>
      <c r="AA92" s="96"/>
      <c r="AB92" s="102">
        <v>0.35</v>
      </c>
      <c r="AC92" s="102">
        <v>0.35</v>
      </c>
      <c r="AD92" s="102">
        <v>0.35</v>
      </c>
      <c r="AE92" s="93" t="s">
        <v>60</v>
      </c>
      <c r="AF92" s="93">
        <f t="shared" si="28"/>
        <v>213.98999999999998</v>
      </c>
      <c r="AG92" s="93">
        <f t="shared" si="29"/>
        <v>261.52</v>
      </c>
      <c r="AH92" s="95" t="str">
        <f t="shared" si="30"/>
        <v>213.99 261.52</v>
      </c>
      <c r="AI92" s="93">
        <v>10</v>
      </c>
      <c r="AJ92" s="98">
        <f t="shared" si="31"/>
        <v>69.150000000000006</v>
      </c>
      <c r="AK92" s="98">
        <f t="shared" si="32"/>
        <v>84.51</v>
      </c>
      <c r="AL92" s="95" t="str">
        <f t="shared" si="33"/>
        <v>69.15 84.51</v>
      </c>
      <c r="AM92" s="95">
        <v>130</v>
      </c>
      <c r="AN92" s="95">
        <f t="shared" si="34"/>
        <v>440</v>
      </c>
      <c r="AO92" s="102">
        <v>783.9</v>
      </c>
      <c r="AP92" s="102">
        <v>214.1</v>
      </c>
      <c r="AQ92" s="102">
        <v>84.5</v>
      </c>
      <c r="AR92" s="93">
        <v>32</v>
      </c>
      <c r="AS92" s="103">
        <f t="shared" si="35"/>
        <v>0.87823521219626044</v>
      </c>
      <c r="AT92" s="104">
        <f t="shared" si="22"/>
        <v>688.44858284064856</v>
      </c>
      <c r="AU92" s="98">
        <f t="shared" si="37"/>
        <v>158.452797</v>
      </c>
      <c r="AV92" s="98">
        <f t="shared" si="38"/>
        <v>63.820300000000003</v>
      </c>
      <c r="AW92" s="400">
        <v>1749.5678004371971</v>
      </c>
      <c r="AX92" s="400">
        <v>165.55765699999995</v>
      </c>
      <c r="AY92" s="400">
        <v>63.820300000000003</v>
      </c>
      <c r="AZ92" s="400"/>
      <c r="BA92" s="400"/>
      <c r="BB92" s="400"/>
      <c r="BC92" s="400"/>
      <c r="BD92" s="400"/>
      <c r="BE92" s="400"/>
      <c r="BF92" s="400"/>
      <c r="BG92" s="400"/>
      <c r="BH92" s="400"/>
      <c r="BI92" s="400"/>
      <c r="BJ92" s="400"/>
      <c r="BK92" s="403"/>
      <c r="BL92" s="400"/>
      <c r="BM92" s="400"/>
      <c r="BN92" s="400"/>
      <c r="BO92" s="400"/>
      <c r="BP92" s="400"/>
      <c r="BQ92" s="400"/>
      <c r="BR92" s="400"/>
      <c r="BS92" s="400"/>
      <c r="BT92" s="400"/>
      <c r="BU92" s="400"/>
    </row>
    <row r="93" spans="1:73" s="99" customFormat="1" ht="60" customHeight="1" x14ac:dyDescent="0.3">
      <c r="A93" s="93">
        <v>90</v>
      </c>
      <c r="B93" s="100">
        <v>119406</v>
      </c>
      <c r="C93" s="101" t="s">
        <v>12</v>
      </c>
      <c r="D93" s="101" t="s">
        <v>81</v>
      </c>
      <c r="E93" s="95">
        <v>40000</v>
      </c>
      <c r="F93" s="93">
        <v>0.56000000000000005</v>
      </c>
      <c r="G93" s="96">
        <v>0.46200000000000002</v>
      </c>
      <c r="H93" s="96">
        <v>0.35099999999999998</v>
      </c>
      <c r="I93" s="96">
        <v>0.29099999999999998</v>
      </c>
      <c r="J93" s="96">
        <v>0.21199999999999999</v>
      </c>
      <c r="K93" s="96">
        <v>0.11600000000000001</v>
      </c>
      <c r="L93" s="96">
        <v>8.7999999999999995E-2</v>
      </c>
      <c r="M93" s="96">
        <v>5.6000000000000001E-2</v>
      </c>
      <c r="N93" s="96" t="str">
        <f t="shared" si="25"/>
        <v>0.462,0.351,0.291,0.212,0.116,0.088,0.056</v>
      </c>
      <c r="O93" s="96" t="s">
        <v>59</v>
      </c>
      <c r="P93" s="96"/>
      <c r="Q93" s="94">
        <f t="shared" si="26"/>
        <v>119406</v>
      </c>
      <c r="R93" s="95">
        <f t="shared" si="36"/>
        <v>51</v>
      </c>
      <c r="S93" s="96">
        <f t="shared" si="27"/>
        <v>0.17100000000000004</v>
      </c>
      <c r="T93" s="95"/>
      <c r="U93" s="95"/>
      <c r="V93" s="95"/>
      <c r="W93" s="97"/>
      <c r="X93" s="97"/>
      <c r="Y93" s="96"/>
      <c r="Z93" s="97"/>
      <c r="AA93" s="96"/>
      <c r="AB93" s="102">
        <v>0.35</v>
      </c>
      <c r="AC93" s="102">
        <v>0.35</v>
      </c>
      <c r="AD93" s="102">
        <v>0.35</v>
      </c>
      <c r="AE93" s="93" t="s">
        <v>60</v>
      </c>
      <c r="AF93" s="93">
        <f t="shared" si="28"/>
        <v>213.98999999999998</v>
      </c>
      <c r="AG93" s="93">
        <f t="shared" si="29"/>
        <v>261.52</v>
      </c>
      <c r="AH93" s="95" t="str">
        <f t="shared" si="30"/>
        <v>213.99 261.52</v>
      </c>
      <c r="AI93" s="93">
        <v>10</v>
      </c>
      <c r="AJ93" s="98">
        <f t="shared" si="31"/>
        <v>69.150000000000006</v>
      </c>
      <c r="AK93" s="98">
        <f t="shared" si="32"/>
        <v>84.51</v>
      </c>
      <c r="AL93" s="95" t="str">
        <f t="shared" si="33"/>
        <v>69.15 84.51</v>
      </c>
      <c r="AM93" s="95">
        <v>130</v>
      </c>
      <c r="AN93" s="95">
        <f t="shared" si="34"/>
        <v>440</v>
      </c>
      <c r="AO93" s="102">
        <v>2398.4</v>
      </c>
      <c r="AP93" s="102">
        <v>260.39999999999998</v>
      </c>
      <c r="AQ93" s="102">
        <v>84.5</v>
      </c>
      <c r="AR93" s="93">
        <v>34</v>
      </c>
      <c r="AS93" s="103">
        <f t="shared" si="35"/>
        <v>0.95707585954009289</v>
      </c>
      <c r="AT93" s="104">
        <f t="shared" si="22"/>
        <v>2295.4507415209587</v>
      </c>
      <c r="AU93" s="98">
        <f t="shared" si="37"/>
        <v>196.23591199999998</v>
      </c>
      <c r="AV93" s="98">
        <f t="shared" si="38"/>
        <v>63.820300000000003</v>
      </c>
      <c r="AW93" s="400">
        <v>1749.5678004371971</v>
      </c>
      <c r="AX93" s="400">
        <v>165.55765699999995</v>
      </c>
      <c r="AY93" s="400">
        <v>63.820300000000003</v>
      </c>
      <c r="AZ93" s="400"/>
      <c r="BA93" s="400"/>
      <c r="BB93" s="400"/>
      <c r="BC93" s="400"/>
      <c r="BD93" s="400"/>
      <c r="BE93" s="400"/>
      <c r="BF93" s="400"/>
      <c r="BG93" s="400"/>
      <c r="BH93" s="400"/>
      <c r="BI93" s="400"/>
      <c r="BJ93" s="400"/>
      <c r="BK93" s="403"/>
      <c r="BL93" s="400"/>
      <c r="BM93" s="400"/>
      <c r="BN93" s="400"/>
      <c r="BO93" s="400"/>
      <c r="BP93" s="400"/>
      <c r="BQ93" s="400"/>
      <c r="BR93" s="400"/>
      <c r="BS93" s="400"/>
      <c r="BT93" s="400"/>
      <c r="BU93" s="400"/>
    </row>
    <row r="94" spans="1:73" s="99" customFormat="1" ht="60" customHeight="1" x14ac:dyDescent="0.3">
      <c r="A94" s="93">
        <v>91</v>
      </c>
      <c r="B94" s="100">
        <v>119605</v>
      </c>
      <c r="C94" s="101" t="s">
        <v>12</v>
      </c>
      <c r="D94" s="101" t="s">
        <v>83</v>
      </c>
      <c r="E94" s="95">
        <v>40000</v>
      </c>
      <c r="F94" s="93">
        <v>0.56000000000000005</v>
      </c>
      <c r="G94" s="96">
        <v>0.54600000000000004</v>
      </c>
      <c r="H94" s="96">
        <v>0.42</v>
      </c>
      <c r="I94" s="96">
        <v>0.34599999999999997</v>
      </c>
      <c r="J94" s="96">
        <v>0.24</v>
      </c>
      <c r="K94" s="96">
        <v>0.12</v>
      </c>
      <c r="L94" s="96">
        <v>8.4000000000000005E-2</v>
      </c>
      <c r="M94" s="96">
        <v>5.1999999999999998E-2</v>
      </c>
      <c r="N94" s="96" t="str">
        <f t="shared" si="25"/>
        <v>0.546,0.42,0.346,0.24,0.12,0.084,0.052</v>
      </c>
      <c r="O94" s="96" t="s">
        <v>59</v>
      </c>
      <c r="P94" s="96"/>
      <c r="Q94" s="94">
        <f t="shared" si="26"/>
        <v>119605</v>
      </c>
      <c r="R94" s="95">
        <f t="shared" si="36"/>
        <v>199</v>
      </c>
      <c r="S94" s="96">
        <f t="shared" si="27"/>
        <v>0.20000000000000007</v>
      </c>
      <c r="T94" s="95"/>
      <c r="U94" s="95"/>
      <c r="V94" s="95"/>
      <c r="W94" s="97"/>
      <c r="X94" s="97"/>
      <c r="Y94" s="96"/>
      <c r="Z94" s="97"/>
      <c r="AA94" s="96"/>
      <c r="AB94" s="102">
        <v>0.35</v>
      </c>
      <c r="AC94" s="102">
        <v>0.35</v>
      </c>
      <c r="AD94" s="102">
        <v>0.35</v>
      </c>
      <c r="AE94" s="93" t="s">
        <v>60</v>
      </c>
      <c r="AF94" s="93">
        <f t="shared" si="28"/>
        <v>213.98999999999998</v>
      </c>
      <c r="AG94" s="93">
        <f t="shared" si="29"/>
        <v>261.52</v>
      </c>
      <c r="AH94" s="95" t="str">
        <f t="shared" si="30"/>
        <v>213.99 261.52</v>
      </c>
      <c r="AI94" s="93">
        <v>10</v>
      </c>
      <c r="AJ94" s="98">
        <f t="shared" si="31"/>
        <v>69.150000000000006</v>
      </c>
      <c r="AK94" s="98">
        <f t="shared" si="32"/>
        <v>84.51</v>
      </c>
      <c r="AL94" s="95" t="str">
        <f t="shared" si="33"/>
        <v>69.15 84.51</v>
      </c>
      <c r="AM94" s="95">
        <v>130</v>
      </c>
      <c r="AN94" s="95">
        <f t="shared" si="34"/>
        <v>440</v>
      </c>
      <c r="AO94" s="102">
        <v>2382.3000000000002</v>
      </c>
      <c r="AP94" s="102">
        <v>258.60000000000002</v>
      </c>
      <c r="AQ94" s="102">
        <v>84.5</v>
      </c>
      <c r="AR94" s="93">
        <v>34</v>
      </c>
      <c r="AS94" s="103">
        <f t="shared" si="35"/>
        <v>0.95707585954009289</v>
      </c>
      <c r="AT94" s="104">
        <f t="shared" si="22"/>
        <v>2280.0418201823636</v>
      </c>
      <c r="AU94" s="98">
        <f t="shared" si="37"/>
        <v>194.79105200000004</v>
      </c>
      <c r="AV94" s="98">
        <f t="shared" si="38"/>
        <v>63.820300000000003</v>
      </c>
      <c r="AW94" s="400">
        <v>1749.5678004371971</v>
      </c>
      <c r="AX94" s="400">
        <v>165.55765699999995</v>
      </c>
      <c r="AY94" s="400">
        <v>63.820300000000003</v>
      </c>
      <c r="AZ94" s="400"/>
      <c r="BA94" s="400"/>
      <c r="BB94" s="400"/>
      <c r="BC94" s="400"/>
      <c r="BD94" s="400"/>
      <c r="BE94" s="400"/>
      <c r="BF94" s="400"/>
      <c r="BG94" s="400"/>
      <c r="BH94" s="400"/>
      <c r="BI94" s="400"/>
      <c r="BJ94" s="400"/>
      <c r="BK94" s="403"/>
      <c r="BL94" s="400"/>
      <c r="BM94" s="400"/>
      <c r="BN94" s="400"/>
      <c r="BO94" s="400"/>
      <c r="BP94" s="400"/>
      <c r="BQ94" s="400"/>
      <c r="BR94" s="400"/>
      <c r="BS94" s="400"/>
      <c r="BT94" s="400"/>
      <c r="BU94" s="400"/>
    </row>
    <row r="95" spans="1:73" s="99" customFormat="1" ht="60" customHeight="1" x14ac:dyDescent="0.3">
      <c r="A95" s="93">
        <v>92</v>
      </c>
      <c r="B95" s="100">
        <v>119853</v>
      </c>
      <c r="C95" s="101" t="s">
        <v>12</v>
      </c>
      <c r="D95" s="101" t="s">
        <v>83</v>
      </c>
      <c r="E95" s="95">
        <v>40000</v>
      </c>
      <c r="F95" s="93">
        <v>0.56000000000000005</v>
      </c>
      <c r="G95" s="96">
        <v>0.42099999999999999</v>
      </c>
      <c r="H95" s="96">
        <v>0.35</v>
      </c>
      <c r="I95" s="96">
        <v>0.30099999999999999</v>
      </c>
      <c r="J95" s="96">
        <v>0.22600000000000001</v>
      </c>
      <c r="K95" s="96">
        <v>0.13300000000000001</v>
      </c>
      <c r="L95" s="96">
        <v>9.9000000000000005E-2</v>
      </c>
      <c r="M95" s="96">
        <v>6.3E-2</v>
      </c>
      <c r="N95" s="96" t="str">
        <f t="shared" si="25"/>
        <v>0.421,0.35,0.301,0.226,0.133,0.099,0.063</v>
      </c>
      <c r="O95" s="96" t="s">
        <v>59</v>
      </c>
      <c r="P95" s="96"/>
      <c r="Q95" s="94">
        <f t="shared" si="26"/>
        <v>119853</v>
      </c>
      <c r="R95" s="95">
        <f t="shared" si="36"/>
        <v>248</v>
      </c>
      <c r="S95" s="96">
        <f t="shared" si="27"/>
        <v>0.12</v>
      </c>
      <c r="T95" s="95"/>
      <c r="U95" s="95"/>
      <c r="V95" s="95"/>
      <c r="W95" s="97"/>
      <c r="X95" s="97"/>
      <c r="Y95" s="96"/>
      <c r="Z95" s="97"/>
      <c r="AA95" s="96"/>
      <c r="AB95" s="102">
        <v>0.35</v>
      </c>
      <c r="AC95" s="102">
        <v>0.35</v>
      </c>
      <c r="AD95" s="102">
        <v>0.35</v>
      </c>
      <c r="AE95" s="93" t="s">
        <v>60</v>
      </c>
      <c r="AF95" s="93">
        <f t="shared" si="28"/>
        <v>213.98999999999998</v>
      </c>
      <c r="AG95" s="93">
        <f t="shared" si="29"/>
        <v>261.52</v>
      </c>
      <c r="AH95" s="95" t="str">
        <f t="shared" si="30"/>
        <v>213.99 261.52</v>
      </c>
      <c r="AI95" s="93">
        <v>10</v>
      </c>
      <c r="AJ95" s="98">
        <f t="shared" si="31"/>
        <v>69.150000000000006</v>
      </c>
      <c r="AK95" s="98">
        <f t="shared" si="32"/>
        <v>84.51</v>
      </c>
      <c r="AL95" s="95" t="str">
        <f t="shared" si="33"/>
        <v>69.15 84.51</v>
      </c>
      <c r="AM95" s="95">
        <v>130</v>
      </c>
      <c r="AN95" s="95">
        <f t="shared" si="34"/>
        <v>440</v>
      </c>
      <c r="AO95" s="102">
        <v>2377.4</v>
      </c>
      <c r="AP95" s="102">
        <v>261.5</v>
      </c>
      <c r="AQ95" s="102">
        <v>84.5</v>
      </c>
      <c r="AR95" s="93">
        <v>34</v>
      </c>
      <c r="AS95" s="103">
        <f t="shared" si="35"/>
        <v>0.95707585954009289</v>
      </c>
      <c r="AT95" s="104">
        <f t="shared" si="22"/>
        <v>2275.3521484706171</v>
      </c>
      <c r="AU95" s="98">
        <f t="shared" si="37"/>
        <v>197.11792499999999</v>
      </c>
      <c r="AV95" s="98">
        <f t="shared" si="38"/>
        <v>63.820300000000003</v>
      </c>
      <c r="AW95" s="400">
        <v>1749.5678004371971</v>
      </c>
      <c r="AX95" s="400">
        <v>165.55765699999995</v>
      </c>
      <c r="AY95" s="400">
        <v>63.820300000000003</v>
      </c>
      <c r="AZ95" s="400"/>
      <c r="BA95" s="400"/>
      <c r="BB95" s="400"/>
      <c r="BC95" s="400"/>
      <c r="BD95" s="400"/>
      <c r="BE95" s="400"/>
      <c r="BF95" s="400"/>
      <c r="BG95" s="400"/>
      <c r="BH95" s="400"/>
      <c r="BI95" s="400"/>
      <c r="BJ95" s="400"/>
      <c r="BK95" s="403"/>
      <c r="BL95" s="400"/>
      <c r="BM95" s="400"/>
      <c r="BN95" s="400"/>
      <c r="BO95" s="400"/>
      <c r="BP95" s="400"/>
      <c r="BQ95" s="400"/>
      <c r="BR95" s="400"/>
      <c r="BS95" s="400"/>
      <c r="BT95" s="400"/>
      <c r="BU95" s="400"/>
    </row>
    <row r="96" spans="1:73" s="99" customFormat="1" ht="60" customHeight="1" x14ac:dyDescent="0.3">
      <c r="A96" s="93">
        <v>93</v>
      </c>
      <c r="B96" s="100">
        <v>119912</v>
      </c>
      <c r="C96" s="101" t="s">
        <v>12</v>
      </c>
      <c r="D96" s="101" t="s">
        <v>81</v>
      </c>
      <c r="E96" s="95">
        <v>40000</v>
      </c>
      <c r="F96" s="93">
        <v>0.56000000000000005</v>
      </c>
      <c r="G96" s="96">
        <v>0.45100000000000001</v>
      </c>
      <c r="H96" s="96">
        <v>0.34699999999999998</v>
      </c>
      <c r="I96" s="96">
        <v>0.28799999999999998</v>
      </c>
      <c r="J96" s="96">
        <v>0.20499999999999999</v>
      </c>
      <c r="K96" s="96">
        <v>0.113</v>
      </c>
      <c r="L96" s="96">
        <v>8.6999999999999994E-2</v>
      </c>
      <c r="M96" s="96">
        <v>0.06</v>
      </c>
      <c r="N96" s="96" t="str">
        <f t="shared" si="25"/>
        <v>0.451,0.347,0.288,0.205,0.113,0.087,0.06</v>
      </c>
      <c r="O96" s="96" t="s">
        <v>59</v>
      </c>
      <c r="P96" s="96"/>
      <c r="Q96" s="94">
        <f t="shared" si="26"/>
        <v>119912</v>
      </c>
      <c r="R96" s="95">
        <f t="shared" si="36"/>
        <v>59</v>
      </c>
      <c r="S96" s="96">
        <f t="shared" si="27"/>
        <v>0.16300000000000003</v>
      </c>
      <c r="T96" s="95"/>
      <c r="U96" s="95"/>
      <c r="V96" s="95"/>
      <c r="W96" s="97"/>
      <c r="X96" s="97"/>
      <c r="Y96" s="96"/>
      <c r="Z96" s="97"/>
      <c r="AA96" s="96"/>
      <c r="AB96" s="102">
        <v>0.35</v>
      </c>
      <c r="AC96" s="102">
        <v>0.35</v>
      </c>
      <c r="AD96" s="102">
        <v>0.35</v>
      </c>
      <c r="AE96" s="93" t="s">
        <v>60</v>
      </c>
      <c r="AF96" s="93">
        <f t="shared" si="28"/>
        <v>213.98999999999998</v>
      </c>
      <c r="AG96" s="93">
        <f t="shared" si="29"/>
        <v>261.52</v>
      </c>
      <c r="AH96" s="95" t="str">
        <f t="shared" si="30"/>
        <v>213.99 261.52</v>
      </c>
      <c r="AI96" s="93">
        <v>10</v>
      </c>
      <c r="AJ96" s="98">
        <f t="shared" si="31"/>
        <v>69.150000000000006</v>
      </c>
      <c r="AK96" s="98">
        <f t="shared" si="32"/>
        <v>84.51</v>
      </c>
      <c r="AL96" s="95" t="str">
        <f t="shared" si="33"/>
        <v>69.15 84.51</v>
      </c>
      <c r="AM96" s="95">
        <v>130</v>
      </c>
      <c r="AN96" s="95">
        <f t="shared" si="34"/>
        <v>440</v>
      </c>
      <c r="AO96" s="102">
        <v>2400</v>
      </c>
      <c r="AP96" s="102">
        <v>260.60000000000002</v>
      </c>
      <c r="AQ96" s="102">
        <v>84.5</v>
      </c>
      <c r="AR96" s="93">
        <v>34</v>
      </c>
      <c r="AS96" s="103">
        <f t="shared" si="35"/>
        <v>0.95707585954009289</v>
      </c>
      <c r="AT96" s="104">
        <f t="shared" si="22"/>
        <v>2296.9820628962229</v>
      </c>
      <c r="AU96" s="98">
        <f t="shared" si="37"/>
        <v>196.39633200000003</v>
      </c>
      <c r="AV96" s="98">
        <f t="shared" si="38"/>
        <v>63.820300000000003</v>
      </c>
      <c r="AW96" s="400">
        <v>1749.5678004371971</v>
      </c>
      <c r="AX96" s="400">
        <v>165.55765699999995</v>
      </c>
      <c r="AY96" s="400">
        <v>63.820300000000003</v>
      </c>
      <c r="AZ96" s="400"/>
      <c r="BA96" s="400"/>
      <c r="BB96" s="400"/>
      <c r="BC96" s="400"/>
      <c r="BD96" s="400"/>
      <c r="BE96" s="400"/>
      <c r="BF96" s="400"/>
      <c r="BG96" s="400"/>
      <c r="BH96" s="400"/>
      <c r="BI96" s="400"/>
      <c r="BJ96" s="400"/>
      <c r="BK96" s="403"/>
      <c r="BL96" s="400"/>
      <c r="BM96" s="400"/>
      <c r="BN96" s="400"/>
      <c r="BO96" s="400"/>
      <c r="BP96" s="400"/>
      <c r="BQ96" s="400"/>
      <c r="BR96" s="400"/>
      <c r="BS96" s="400"/>
      <c r="BT96" s="400"/>
      <c r="BU96" s="400"/>
    </row>
    <row r="97" spans="1:73" s="99" customFormat="1" ht="60" customHeight="1" x14ac:dyDescent="0.3">
      <c r="A97" s="93">
        <v>94</v>
      </c>
      <c r="B97" s="100">
        <v>120126</v>
      </c>
      <c r="C97" s="101" t="s">
        <v>12</v>
      </c>
      <c r="D97" s="101" t="s">
        <v>83</v>
      </c>
      <c r="E97" s="95">
        <v>40000</v>
      </c>
      <c r="F97" s="93">
        <v>0.56000000000000005</v>
      </c>
      <c r="G97" s="96">
        <v>0.38</v>
      </c>
      <c r="H97" s="96">
        <v>0.29699999999999999</v>
      </c>
      <c r="I97" s="96">
        <v>0.246</v>
      </c>
      <c r="J97" s="96">
        <v>0.17899999999999999</v>
      </c>
      <c r="K97" s="96">
        <v>9.1999999999999998E-2</v>
      </c>
      <c r="L97" s="96">
        <v>6.6000000000000003E-2</v>
      </c>
      <c r="M97" s="96">
        <v>4.2000000000000003E-2</v>
      </c>
      <c r="N97" s="96" t="str">
        <f t="shared" si="25"/>
        <v>0.38,0.297,0.246,0.179,0.092,0.066,0.042</v>
      </c>
      <c r="O97" s="96" t="s">
        <v>59</v>
      </c>
      <c r="P97" s="96"/>
      <c r="Q97" s="94">
        <f t="shared" si="26"/>
        <v>120126</v>
      </c>
      <c r="R97" s="95">
        <f t="shared" si="36"/>
        <v>214</v>
      </c>
      <c r="S97" s="96">
        <f t="shared" si="27"/>
        <v>0.13400000000000001</v>
      </c>
      <c r="T97" s="95"/>
      <c r="U97" s="95"/>
      <c r="V97" s="95"/>
      <c r="W97" s="97"/>
      <c r="X97" s="97"/>
      <c r="Y97" s="96"/>
      <c r="Z97" s="97"/>
      <c r="AA97" s="96"/>
      <c r="AB97" s="102">
        <v>0.35</v>
      </c>
      <c r="AC97" s="102">
        <v>0.35</v>
      </c>
      <c r="AD97" s="102">
        <v>0.35</v>
      </c>
      <c r="AE97" s="93" t="s">
        <v>60</v>
      </c>
      <c r="AF97" s="93">
        <f t="shared" si="28"/>
        <v>213.98999999999998</v>
      </c>
      <c r="AG97" s="93">
        <f t="shared" si="29"/>
        <v>261.52</v>
      </c>
      <c r="AH97" s="95" t="str">
        <f t="shared" si="30"/>
        <v>213.99 261.52</v>
      </c>
      <c r="AI97" s="93">
        <v>10</v>
      </c>
      <c r="AJ97" s="98">
        <f t="shared" si="31"/>
        <v>69.150000000000006</v>
      </c>
      <c r="AK97" s="98">
        <f t="shared" si="32"/>
        <v>84.51</v>
      </c>
      <c r="AL97" s="95" t="str">
        <f t="shared" si="33"/>
        <v>69.15 84.51</v>
      </c>
      <c r="AM97" s="95">
        <v>130</v>
      </c>
      <c r="AN97" s="95">
        <f t="shared" si="34"/>
        <v>440</v>
      </c>
      <c r="AO97" s="102">
        <v>2388.6999999999998</v>
      </c>
      <c r="AP97" s="102">
        <v>260.60000000000002</v>
      </c>
      <c r="AQ97" s="102">
        <v>84.5</v>
      </c>
      <c r="AR97" s="93">
        <v>34</v>
      </c>
      <c r="AS97" s="103">
        <f t="shared" si="35"/>
        <v>0.95707585954009289</v>
      </c>
      <c r="AT97" s="104">
        <f t="shared" si="22"/>
        <v>2286.1671056834198</v>
      </c>
      <c r="AU97" s="98">
        <f t="shared" si="37"/>
        <v>196.39633200000003</v>
      </c>
      <c r="AV97" s="98">
        <f t="shared" si="38"/>
        <v>63.820300000000003</v>
      </c>
      <c r="AW97" s="400">
        <v>1749.5678004371971</v>
      </c>
      <c r="AX97" s="400">
        <v>165.55765699999995</v>
      </c>
      <c r="AY97" s="400">
        <v>63.820300000000003</v>
      </c>
      <c r="AZ97" s="400"/>
      <c r="BA97" s="400"/>
      <c r="BB97" s="400"/>
      <c r="BC97" s="400"/>
      <c r="BD97" s="400"/>
      <c r="BE97" s="400"/>
      <c r="BF97" s="400"/>
      <c r="BG97" s="400"/>
      <c r="BH97" s="400"/>
      <c r="BI97" s="400"/>
      <c r="BJ97" s="400"/>
      <c r="BK97" s="403"/>
      <c r="BL97" s="400"/>
      <c r="BM97" s="400"/>
      <c r="BN97" s="400"/>
      <c r="BO97" s="400"/>
      <c r="BP97" s="400"/>
      <c r="BQ97" s="400"/>
      <c r="BR97" s="400"/>
      <c r="BS97" s="400"/>
      <c r="BT97" s="400"/>
      <c r="BU97" s="400"/>
    </row>
    <row r="98" spans="1:73" s="99" customFormat="1" ht="60" customHeight="1" x14ac:dyDescent="0.3">
      <c r="A98" s="93">
        <v>95</v>
      </c>
      <c r="B98" s="100">
        <v>120356</v>
      </c>
      <c r="C98" s="101" t="s">
        <v>12</v>
      </c>
      <c r="D98" s="101" t="s">
        <v>83</v>
      </c>
      <c r="E98" s="95">
        <v>40000</v>
      </c>
      <c r="F98" s="93">
        <v>0.56000000000000005</v>
      </c>
      <c r="G98" s="96">
        <v>0.69399999999999995</v>
      </c>
      <c r="H98" s="96">
        <v>0.53500000000000003</v>
      </c>
      <c r="I98" s="96">
        <v>0.435</v>
      </c>
      <c r="J98" s="96">
        <v>0.30099999999999999</v>
      </c>
      <c r="K98" s="96">
        <v>0.14399999999999999</v>
      </c>
      <c r="L98" s="96">
        <v>0.10299999999999999</v>
      </c>
      <c r="M98" s="96">
        <v>4.2000000000000003E-2</v>
      </c>
      <c r="N98" s="96" t="str">
        <f t="shared" si="25"/>
        <v>0.694,0.535,0.435,0.301,0.144,0.103,0.042</v>
      </c>
      <c r="O98" s="96" t="s">
        <v>59</v>
      </c>
      <c r="P98" s="96"/>
      <c r="Q98" s="94">
        <f t="shared" si="26"/>
        <v>120356</v>
      </c>
      <c r="R98" s="95">
        <f t="shared" si="36"/>
        <v>230</v>
      </c>
      <c r="S98" s="96">
        <f t="shared" si="27"/>
        <v>0.25899999999999995</v>
      </c>
      <c r="T98" s="95"/>
      <c r="U98" s="95"/>
      <c r="V98" s="95"/>
      <c r="W98" s="97"/>
      <c r="X98" s="97"/>
      <c r="Y98" s="96"/>
      <c r="Z98" s="97"/>
      <c r="AA98" s="96"/>
      <c r="AB98" s="102">
        <v>0.35</v>
      </c>
      <c r="AC98" s="102">
        <v>0.35</v>
      </c>
      <c r="AD98" s="102">
        <v>0.35</v>
      </c>
      <c r="AE98" s="93" t="s">
        <v>60</v>
      </c>
      <c r="AF98" s="93">
        <f t="shared" si="28"/>
        <v>213.98999999999998</v>
      </c>
      <c r="AG98" s="93">
        <f t="shared" si="29"/>
        <v>261.52</v>
      </c>
      <c r="AH98" s="95" t="str">
        <f t="shared" si="30"/>
        <v>213.99 261.52</v>
      </c>
      <c r="AI98" s="93">
        <v>10</v>
      </c>
      <c r="AJ98" s="98">
        <f t="shared" si="31"/>
        <v>69.150000000000006</v>
      </c>
      <c r="AK98" s="98">
        <f t="shared" si="32"/>
        <v>84.51</v>
      </c>
      <c r="AL98" s="95" t="str">
        <f t="shared" si="33"/>
        <v>69.15 84.51</v>
      </c>
      <c r="AM98" s="95">
        <v>130</v>
      </c>
      <c r="AN98" s="95">
        <f t="shared" si="34"/>
        <v>440</v>
      </c>
      <c r="AO98" s="102">
        <v>1750</v>
      </c>
      <c r="AP98" s="102">
        <v>214.4</v>
      </c>
      <c r="AQ98" s="102">
        <v>84.5</v>
      </c>
      <c r="AR98" s="93">
        <v>34</v>
      </c>
      <c r="AS98" s="103">
        <f t="shared" si="35"/>
        <v>0.95707585954009289</v>
      </c>
      <c r="AT98" s="104">
        <f t="shared" si="22"/>
        <v>1674.8827541951625</v>
      </c>
      <c r="AU98" s="98">
        <f t="shared" si="37"/>
        <v>158.701752</v>
      </c>
      <c r="AV98" s="98">
        <f t="shared" si="38"/>
        <v>63.820300000000003</v>
      </c>
      <c r="AW98" s="400">
        <v>1749.5678004371971</v>
      </c>
      <c r="AX98" s="400">
        <v>165.55765699999995</v>
      </c>
      <c r="AY98" s="400">
        <v>63.820300000000003</v>
      </c>
      <c r="AZ98" s="400"/>
      <c r="BA98" s="400"/>
      <c r="BB98" s="400"/>
      <c r="BC98" s="400"/>
      <c r="BD98" s="400"/>
      <c r="BE98" s="400"/>
      <c r="BF98" s="400"/>
      <c r="BG98" s="400"/>
      <c r="BH98" s="400"/>
      <c r="BI98" s="400"/>
      <c r="BJ98" s="400"/>
      <c r="BK98" s="403"/>
      <c r="BL98" s="400"/>
      <c r="BM98" s="400"/>
      <c r="BN98" s="400"/>
      <c r="BO98" s="400"/>
      <c r="BP98" s="400"/>
      <c r="BQ98" s="400"/>
      <c r="BR98" s="400"/>
      <c r="BS98" s="400"/>
      <c r="BT98" s="400"/>
      <c r="BU98" s="400"/>
    </row>
    <row r="99" spans="1:73" s="99" customFormat="1" ht="60" customHeight="1" x14ac:dyDescent="0.3">
      <c r="A99" s="93">
        <v>96</v>
      </c>
      <c r="B99" s="100">
        <v>120411</v>
      </c>
      <c r="C99" s="101" t="s">
        <v>12</v>
      </c>
      <c r="D99" s="101" t="s">
        <v>81</v>
      </c>
      <c r="E99" s="95">
        <v>40000</v>
      </c>
      <c r="F99" s="93">
        <v>0.56000000000000005</v>
      </c>
      <c r="G99" s="96">
        <v>0.5</v>
      </c>
      <c r="H99" s="96">
        <v>0.39900000000000002</v>
      </c>
      <c r="I99" s="96">
        <v>0.33300000000000002</v>
      </c>
      <c r="J99" s="96">
        <v>0.23799999999999999</v>
      </c>
      <c r="K99" s="96">
        <v>0.13</v>
      </c>
      <c r="L99" s="96">
        <v>9.6000000000000002E-2</v>
      </c>
      <c r="M99" s="96">
        <v>5.7000000000000002E-2</v>
      </c>
      <c r="N99" s="96" t="str">
        <f t="shared" si="25"/>
        <v>0.5,0.399,0.333,0.238,0.13,0.096,0.057</v>
      </c>
      <c r="O99" s="96" t="s">
        <v>59</v>
      </c>
      <c r="P99" s="96"/>
      <c r="Q99" s="94">
        <f t="shared" si="26"/>
        <v>120411</v>
      </c>
      <c r="R99" s="95">
        <f t="shared" si="36"/>
        <v>55</v>
      </c>
      <c r="S99" s="96">
        <f t="shared" si="27"/>
        <v>0.16699999999999998</v>
      </c>
      <c r="T99" s="95"/>
      <c r="U99" s="95"/>
      <c r="V99" s="95"/>
      <c r="W99" s="97"/>
      <c r="X99" s="97"/>
      <c r="Y99" s="96"/>
      <c r="Z99" s="97"/>
      <c r="AA99" s="96"/>
      <c r="AB99" s="102">
        <v>0.35</v>
      </c>
      <c r="AC99" s="102">
        <v>0.35</v>
      </c>
      <c r="AD99" s="102">
        <v>0.35</v>
      </c>
      <c r="AE99" s="93" t="s">
        <v>60</v>
      </c>
      <c r="AF99" s="93">
        <f t="shared" si="28"/>
        <v>213.98999999999998</v>
      </c>
      <c r="AG99" s="93">
        <f t="shared" si="29"/>
        <v>261.52</v>
      </c>
      <c r="AH99" s="95" t="str">
        <f t="shared" si="30"/>
        <v>213.99 261.52</v>
      </c>
      <c r="AI99" s="93">
        <v>10</v>
      </c>
      <c r="AJ99" s="98">
        <f t="shared" si="31"/>
        <v>69.150000000000006</v>
      </c>
      <c r="AK99" s="98">
        <f t="shared" si="32"/>
        <v>84.51</v>
      </c>
      <c r="AL99" s="95" t="str">
        <f t="shared" si="33"/>
        <v>69.15 84.51</v>
      </c>
      <c r="AM99" s="95">
        <v>130</v>
      </c>
      <c r="AN99" s="95">
        <f t="shared" si="34"/>
        <v>440</v>
      </c>
      <c r="AO99" s="102">
        <v>2348.4</v>
      </c>
      <c r="AP99" s="102">
        <v>254.7</v>
      </c>
      <c r="AQ99" s="102">
        <v>84.5</v>
      </c>
      <c r="AR99" s="93">
        <v>34</v>
      </c>
      <c r="AS99" s="103">
        <f t="shared" si="35"/>
        <v>0.95707585954009289</v>
      </c>
      <c r="AT99" s="104">
        <f t="shared" si="22"/>
        <v>2247.5969485439541</v>
      </c>
      <c r="AU99" s="98">
        <f t="shared" si="37"/>
        <v>191.653853</v>
      </c>
      <c r="AV99" s="98">
        <f t="shared" si="38"/>
        <v>63.820300000000003</v>
      </c>
      <c r="AW99" s="400">
        <v>1749.5678004371971</v>
      </c>
      <c r="AX99" s="400">
        <v>165.55765699999995</v>
      </c>
      <c r="AY99" s="400">
        <v>63.820300000000003</v>
      </c>
      <c r="AZ99" s="400"/>
      <c r="BA99" s="400"/>
      <c r="BB99" s="400"/>
      <c r="BC99" s="400"/>
      <c r="BD99" s="400"/>
      <c r="BE99" s="400"/>
      <c r="BF99" s="400"/>
      <c r="BG99" s="400"/>
      <c r="BH99" s="400"/>
      <c r="BI99" s="400"/>
      <c r="BJ99" s="400"/>
      <c r="BK99" s="403"/>
      <c r="BL99" s="400"/>
      <c r="BM99" s="400"/>
      <c r="BN99" s="400"/>
      <c r="BO99" s="400"/>
      <c r="BP99" s="400"/>
      <c r="BQ99" s="400"/>
      <c r="BR99" s="400"/>
      <c r="BS99" s="400"/>
      <c r="BT99" s="400"/>
      <c r="BU99" s="400"/>
    </row>
    <row r="100" spans="1:73" s="99" customFormat="1" ht="60" customHeight="1" x14ac:dyDescent="0.3">
      <c r="A100" s="93">
        <v>97</v>
      </c>
      <c r="B100" s="100">
        <v>120616</v>
      </c>
      <c r="C100" s="101" t="s">
        <v>12</v>
      </c>
      <c r="D100" s="101" t="s">
        <v>83</v>
      </c>
      <c r="E100" s="95">
        <v>40000</v>
      </c>
      <c r="F100" s="93">
        <v>0.56000000000000005</v>
      </c>
      <c r="G100" s="96">
        <v>0.77100000000000002</v>
      </c>
      <c r="H100" s="96">
        <v>0.61099999999999999</v>
      </c>
      <c r="I100" s="96">
        <v>0.50900000000000001</v>
      </c>
      <c r="J100" s="96">
        <v>0.35499999999999998</v>
      </c>
      <c r="K100" s="96">
        <v>0.17699999999999999</v>
      </c>
      <c r="L100" s="96">
        <v>0.121</v>
      </c>
      <c r="M100" s="96">
        <v>6.6000000000000003E-2</v>
      </c>
      <c r="N100" s="96" t="str">
        <f t="shared" si="25"/>
        <v>0.771,0.611,0.509,0.355,0.177,0.121,0.066</v>
      </c>
      <c r="O100" s="96" t="s">
        <v>59</v>
      </c>
      <c r="P100" s="96"/>
      <c r="Q100" s="94">
        <f t="shared" si="26"/>
        <v>120616</v>
      </c>
      <c r="R100" s="95">
        <f t="shared" si="36"/>
        <v>205</v>
      </c>
      <c r="S100" s="96">
        <f t="shared" si="27"/>
        <v>0.26200000000000001</v>
      </c>
      <c r="T100" s="95"/>
      <c r="U100" s="95"/>
      <c r="V100" s="95"/>
      <c r="W100" s="97"/>
      <c r="X100" s="97"/>
      <c r="Y100" s="96"/>
      <c r="Z100" s="97"/>
      <c r="AA100" s="96"/>
      <c r="AB100" s="102">
        <v>0.35</v>
      </c>
      <c r="AC100" s="102">
        <v>0.35</v>
      </c>
      <c r="AD100" s="102">
        <v>0.35</v>
      </c>
      <c r="AE100" s="93" t="s">
        <v>60</v>
      </c>
      <c r="AF100" s="93">
        <f t="shared" si="28"/>
        <v>213.98999999999998</v>
      </c>
      <c r="AG100" s="93">
        <f t="shared" si="29"/>
        <v>261.52</v>
      </c>
      <c r="AH100" s="95" t="str">
        <f t="shared" si="30"/>
        <v>213.99 261.52</v>
      </c>
      <c r="AI100" s="93">
        <v>10</v>
      </c>
      <c r="AJ100" s="98">
        <f t="shared" si="31"/>
        <v>69.150000000000006</v>
      </c>
      <c r="AK100" s="98">
        <f t="shared" si="32"/>
        <v>84.51</v>
      </c>
      <c r="AL100" s="95" t="str">
        <f t="shared" si="33"/>
        <v>69.15 84.51</v>
      </c>
      <c r="AM100" s="95">
        <v>130</v>
      </c>
      <c r="AN100" s="95">
        <f t="shared" si="34"/>
        <v>440</v>
      </c>
      <c r="AO100" s="102">
        <v>769.4</v>
      </c>
      <c r="AP100" s="102">
        <v>214</v>
      </c>
      <c r="AQ100" s="102">
        <v>84.5</v>
      </c>
      <c r="AR100" s="93">
        <v>34</v>
      </c>
      <c r="AS100" s="103">
        <f t="shared" si="35"/>
        <v>0.95707585954009289</v>
      </c>
      <c r="AT100" s="104">
        <f t="shared" si="22"/>
        <v>736.37416633014743</v>
      </c>
      <c r="AU100" s="98">
        <f t="shared" si="37"/>
        <v>158.3698</v>
      </c>
      <c r="AV100" s="98">
        <f t="shared" si="38"/>
        <v>63.820300000000003</v>
      </c>
      <c r="AW100" s="400">
        <v>1749.5678004371971</v>
      </c>
      <c r="AX100" s="400">
        <v>165.55765699999995</v>
      </c>
      <c r="AY100" s="400">
        <v>63.820300000000003</v>
      </c>
      <c r="AZ100" s="400"/>
      <c r="BA100" s="400"/>
      <c r="BB100" s="400"/>
      <c r="BC100" s="400"/>
      <c r="BD100" s="400"/>
      <c r="BE100" s="400"/>
      <c r="BF100" s="400"/>
      <c r="BG100" s="400"/>
      <c r="BH100" s="400"/>
      <c r="BI100" s="400"/>
      <c r="BJ100" s="400"/>
      <c r="BK100" s="403"/>
      <c r="BL100" s="400"/>
      <c r="BM100" s="400"/>
      <c r="BN100" s="400"/>
      <c r="BO100" s="400"/>
      <c r="BP100" s="400"/>
      <c r="BQ100" s="400"/>
      <c r="BR100" s="400"/>
      <c r="BS100" s="400"/>
      <c r="BT100" s="400"/>
      <c r="BU100" s="400"/>
    </row>
    <row r="101" spans="1:73" s="99" customFormat="1" ht="60" customHeight="1" x14ac:dyDescent="0.3">
      <c r="A101" s="93">
        <v>98</v>
      </c>
      <c r="B101" s="100">
        <v>120858</v>
      </c>
      <c r="C101" s="101" t="s">
        <v>12</v>
      </c>
      <c r="D101" s="101" t="s">
        <v>83</v>
      </c>
      <c r="E101" s="95">
        <v>40000</v>
      </c>
      <c r="F101" s="93">
        <v>0.56000000000000005</v>
      </c>
      <c r="G101" s="96">
        <v>0.45900000000000002</v>
      </c>
      <c r="H101" s="96">
        <v>0.34599999999999997</v>
      </c>
      <c r="I101" s="96">
        <v>0.27600000000000002</v>
      </c>
      <c r="J101" s="96">
        <v>0.186</v>
      </c>
      <c r="K101" s="96">
        <v>8.4000000000000005E-2</v>
      </c>
      <c r="L101" s="96">
        <v>0.06</v>
      </c>
      <c r="M101" s="96">
        <v>0.04</v>
      </c>
      <c r="N101" s="96" t="str">
        <f t="shared" si="25"/>
        <v>0.459,0.346,0.276,0.186,0.084,0.06,0.04</v>
      </c>
      <c r="O101" s="96" t="s">
        <v>59</v>
      </c>
      <c r="P101" s="96"/>
      <c r="Q101" s="94">
        <f t="shared" si="26"/>
        <v>120858</v>
      </c>
      <c r="R101" s="95">
        <f t="shared" si="36"/>
        <v>242</v>
      </c>
      <c r="S101" s="96">
        <f t="shared" si="27"/>
        <v>0.183</v>
      </c>
      <c r="T101" s="95"/>
      <c r="U101" s="95"/>
      <c r="V101" s="95"/>
      <c r="W101" s="97"/>
      <c r="X101" s="97"/>
      <c r="Y101" s="96"/>
      <c r="Z101" s="97"/>
      <c r="AA101" s="96"/>
      <c r="AB101" s="102">
        <v>0.35</v>
      </c>
      <c r="AC101" s="102">
        <v>0.35</v>
      </c>
      <c r="AD101" s="102">
        <v>0.35</v>
      </c>
      <c r="AE101" s="93" t="s">
        <v>60</v>
      </c>
      <c r="AF101" s="93">
        <f t="shared" si="28"/>
        <v>213.98999999999998</v>
      </c>
      <c r="AG101" s="93">
        <f t="shared" si="29"/>
        <v>261.52</v>
      </c>
      <c r="AH101" s="95" t="str">
        <f t="shared" si="30"/>
        <v>213.99 261.52</v>
      </c>
      <c r="AI101" s="93">
        <v>10</v>
      </c>
      <c r="AJ101" s="98">
        <f t="shared" si="31"/>
        <v>69.150000000000006</v>
      </c>
      <c r="AK101" s="98">
        <f t="shared" si="32"/>
        <v>84.51</v>
      </c>
      <c r="AL101" s="95" t="str">
        <f t="shared" si="33"/>
        <v>69.15 84.51</v>
      </c>
      <c r="AM101" s="95">
        <v>130</v>
      </c>
      <c r="AN101" s="95">
        <f t="shared" si="34"/>
        <v>440</v>
      </c>
      <c r="AO101" s="102">
        <v>2374.1999999999998</v>
      </c>
      <c r="AP101" s="102">
        <v>259.8</v>
      </c>
      <c r="AQ101" s="102">
        <v>84.5</v>
      </c>
      <c r="AR101" s="93">
        <v>34</v>
      </c>
      <c r="AS101" s="103">
        <f t="shared" si="35"/>
        <v>0.95707585954009289</v>
      </c>
      <c r="AT101" s="104">
        <f t="shared" si="22"/>
        <v>2272.2895057200885</v>
      </c>
      <c r="AU101" s="98">
        <f t="shared" si="37"/>
        <v>195.75450800000002</v>
      </c>
      <c r="AV101" s="98">
        <f t="shared" si="38"/>
        <v>63.820300000000003</v>
      </c>
      <c r="AW101" s="400">
        <v>1749.5678004371971</v>
      </c>
      <c r="AX101" s="400">
        <v>165.55765699999995</v>
      </c>
      <c r="AY101" s="400">
        <v>63.820300000000003</v>
      </c>
      <c r="AZ101" s="400"/>
      <c r="BA101" s="400"/>
      <c r="BB101" s="400"/>
      <c r="BC101" s="400"/>
      <c r="BD101" s="400"/>
      <c r="BE101" s="400"/>
      <c r="BF101" s="400"/>
      <c r="BG101" s="400"/>
      <c r="BH101" s="400"/>
      <c r="BI101" s="400"/>
      <c r="BJ101" s="400"/>
      <c r="BK101" s="403"/>
      <c r="BL101" s="400"/>
      <c r="BM101" s="400"/>
      <c r="BN101" s="400"/>
      <c r="BO101" s="400"/>
      <c r="BP101" s="400"/>
      <c r="BQ101" s="400"/>
      <c r="BR101" s="400"/>
      <c r="BS101" s="400"/>
      <c r="BT101" s="400"/>
      <c r="BU101" s="400"/>
    </row>
    <row r="102" spans="1:73" s="99" customFormat="1" ht="60" customHeight="1" x14ac:dyDescent="0.3">
      <c r="A102" s="93">
        <v>99</v>
      </c>
      <c r="B102" s="100">
        <v>120912</v>
      </c>
      <c r="C102" s="101" t="s">
        <v>12</v>
      </c>
      <c r="D102" s="101" t="s">
        <v>81</v>
      </c>
      <c r="E102" s="95">
        <v>40000</v>
      </c>
      <c r="F102" s="93">
        <v>0.56000000000000005</v>
      </c>
      <c r="G102" s="96">
        <v>0.34400000000000003</v>
      </c>
      <c r="H102" s="96">
        <v>0.26</v>
      </c>
      <c r="I102" s="96">
        <v>0.20899999999999999</v>
      </c>
      <c r="J102" s="96">
        <v>0.14000000000000001</v>
      </c>
      <c r="K102" s="96">
        <v>6.5000000000000002E-2</v>
      </c>
      <c r="L102" s="96">
        <v>4.4999999999999998E-2</v>
      </c>
      <c r="M102" s="96">
        <v>2.8000000000000001E-2</v>
      </c>
      <c r="N102" s="96" t="str">
        <f t="shared" si="25"/>
        <v>0.344,0.26,0.209,0.14,0.065,0.045,0.028</v>
      </c>
      <c r="O102" s="96" t="s">
        <v>59</v>
      </c>
      <c r="P102" s="96"/>
      <c r="Q102" s="94">
        <f t="shared" si="26"/>
        <v>120912</v>
      </c>
      <c r="R102" s="95">
        <f t="shared" si="36"/>
        <v>54</v>
      </c>
      <c r="S102" s="96">
        <f t="shared" si="27"/>
        <v>0.13500000000000004</v>
      </c>
      <c r="T102" s="95"/>
      <c r="U102" s="95"/>
      <c r="V102" s="95"/>
      <c r="W102" s="97"/>
      <c r="X102" s="97"/>
      <c r="Y102" s="96"/>
      <c r="Z102" s="97"/>
      <c r="AA102" s="96"/>
      <c r="AB102" s="102">
        <v>0.35</v>
      </c>
      <c r="AC102" s="102">
        <v>0.35</v>
      </c>
      <c r="AD102" s="102">
        <v>0.35</v>
      </c>
      <c r="AE102" s="93" t="s">
        <v>60</v>
      </c>
      <c r="AF102" s="93">
        <f t="shared" si="28"/>
        <v>213.98999999999998</v>
      </c>
      <c r="AG102" s="93">
        <f t="shared" si="29"/>
        <v>261.52</v>
      </c>
      <c r="AH102" s="95" t="str">
        <f t="shared" si="30"/>
        <v>213.99 261.52</v>
      </c>
      <c r="AI102" s="93">
        <v>10</v>
      </c>
      <c r="AJ102" s="98">
        <f t="shared" si="31"/>
        <v>69.150000000000006</v>
      </c>
      <c r="AK102" s="98">
        <f t="shared" si="32"/>
        <v>84.51</v>
      </c>
      <c r="AL102" s="95" t="str">
        <f t="shared" si="33"/>
        <v>69.15 84.51</v>
      </c>
      <c r="AM102" s="95">
        <v>130</v>
      </c>
      <c r="AN102" s="95">
        <f t="shared" si="34"/>
        <v>440</v>
      </c>
      <c r="AO102" s="102">
        <v>2337.1</v>
      </c>
      <c r="AP102" s="102">
        <v>261.10000000000002</v>
      </c>
      <c r="AQ102" s="102">
        <v>84.5</v>
      </c>
      <c r="AR102" s="93">
        <v>34</v>
      </c>
      <c r="AS102" s="103">
        <f t="shared" si="35"/>
        <v>0.95707585954009289</v>
      </c>
      <c r="AT102" s="104">
        <f t="shared" si="22"/>
        <v>2236.7819913311509</v>
      </c>
      <c r="AU102" s="98">
        <f t="shared" si="37"/>
        <v>196.79727700000001</v>
      </c>
      <c r="AV102" s="98">
        <f t="shared" si="38"/>
        <v>63.820300000000003</v>
      </c>
      <c r="AW102" s="400">
        <v>1749.5678004371971</v>
      </c>
      <c r="AX102" s="400">
        <v>165.55765699999995</v>
      </c>
      <c r="AY102" s="400">
        <v>63.820300000000003</v>
      </c>
      <c r="AZ102" s="400"/>
      <c r="BA102" s="400"/>
      <c r="BB102" s="400"/>
      <c r="BC102" s="400"/>
      <c r="BD102" s="400"/>
      <c r="BE102" s="400"/>
      <c r="BF102" s="400"/>
      <c r="BG102" s="400"/>
      <c r="BH102" s="400"/>
      <c r="BI102" s="400"/>
      <c r="BJ102" s="400"/>
      <c r="BK102" s="403"/>
      <c r="BL102" s="400"/>
      <c r="BM102" s="400"/>
      <c r="BN102" s="400"/>
      <c r="BO102" s="400"/>
      <c r="BP102" s="400"/>
      <c r="BQ102" s="400"/>
      <c r="BR102" s="400"/>
      <c r="BS102" s="400"/>
      <c r="BT102" s="400"/>
      <c r="BU102" s="400"/>
    </row>
    <row r="103" spans="1:73" s="99" customFormat="1" ht="60" customHeight="1" x14ac:dyDescent="0.3">
      <c r="A103" s="93">
        <v>100</v>
      </c>
      <c r="B103" s="100">
        <v>121114</v>
      </c>
      <c r="C103" s="101" t="s">
        <v>12</v>
      </c>
      <c r="D103" s="101" t="s">
        <v>83</v>
      </c>
      <c r="E103" s="95">
        <v>40000</v>
      </c>
      <c r="F103" s="93">
        <v>0.56000000000000005</v>
      </c>
      <c r="G103" s="96">
        <v>0.45300000000000001</v>
      </c>
      <c r="H103" s="96">
        <v>0.35599999999999998</v>
      </c>
      <c r="I103" s="96">
        <v>0.29899999999999999</v>
      </c>
      <c r="J103" s="96">
        <v>0.22500000000000001</v>
      </c>
      <c r="K103" s="96">
        <v>0.13900000000000001</v>
      </c>
      <c r="L103" s="96">
        <v>0.109</v>
      </c>
      <c r="M103" s="96">
        <v>7.3999999999999996E-2</v>
      </c>
      <c r="N103" s="96" t="str">
        <f t="shared" si="25"/>
        <v>0.453,0.356,0.299,0.225,0.139,0.109,0.074</v>
      </c>
      <c r="O103" s="96" t="s">
        <v>59</v>
      </c>
      <c r="P103" s="96"/>
      <c r="Q103" s="94">
        <f t="shared" si="26"/>
        <v>121114</v>
      </c>
      <c r="R103" s="95">
        <f t="shared" si="36"/>
        <v>202</v>
      </c>
      <c r="S103" s="96">
        <f t="shared" si="27"/>
        <v>0.15400000000000003</v>
      </c>
      <c r="T103" s="95"/>
      <c r="U103" s="95"/>
      <c r="V103" s="95"/>
      <c r="W103" s="97"/>
      <c r="X103" s="97"/>
      <c r="Y103" s="96"/>
      <c r="Z103" s="97"/>
      <c r="AA103" s="96"/>
      <c r="AB103" s="102">
        <v>0.35</v>
      </c>
      <c r="AC103" s="102">
        <v>0.35</v>
      </c>
      <c r="AD103" s="102">
        <v>0.35</v>
      </c>
      <c r="AE103" s="93" t="s">
        <v>60</v>
      </c>
      <c r="AF103" s="93">
        <f t="shared" si="28"/>
        <v>213.98999999999998</v>
      </c>
      <c r="AG103" s="93">
        <f t="shared" si="29"/>
        <v>261.52</v>
      </c>
      <c r="AH103" s="95" t="str">
        <f t="shared" si="30"/>
        <v>213.99 261.52</v>
      </c>
      <c r="AI103" s="93">
        <v>10</v>
      </c>
      <c r="AJ103" s="98">
        <f t="shared" si="31"/>
        <v>69.150000000000006</v>
      </c>
      <c r="AK103" s="98">
        <f t="shared" si="32"/>
        <v>84.51</v>
      </c>
      <c r="AL103" s="95" t="str">
        <f t="shared" si="33"/>
        <v>69.15 84.51</v>
      </c>
      <c r="AM103" s="95">
        <v>130</v>
      </c>
      <c r="AN103" s="95">
        <f t="shared" si="34"/>
        <v>440</v>
      </c>
      <c r="AO103" s="102">
        <v>2350</v>
      </c>
      <c r="AP103" s="102">
        <v>261.2</v>
      </c>
      <c r="AQ103" s="102">
        <v>84.5</v>
      </c>
      <c r="AR103" s="93">
        <v>34</v>
      </c>
      <c r="AS103" s="103">
        <f t="shared" si="35"/>
        <v>0.95707585954009289</v>
      </c>
      <c r="AT103" s="104">
        <f t="shared" si="22"/>
        <v>2249.1282699192184</v>
      </c>
      <c r="AU103" s="98">
        <f t="shared" si="37"/>
        <v>196.87744799999999</v>
      </c>
      <c r="AV103" s="98">
        <f t="shared" si="38"/>
        <v>63.820300000000003</v>
      </c>
      <c r="AW103" s="400">
        <v>1749.5678004371971</v>
      </c>
      <c r="AX103" s="400">
        <v>165.55765699999995</v>
      </c>
      <c r="AY103" s="400">
        <v>63.820300000000003</v>
      </c>
      <c r="AZ103" s="400"/>
      <c r="BA103" s="400"/>
      <c r="BB103" s="400"/>
      <c r="BC103" s="400"/>
      <c r="BD103" s="400"/>
      <c r="BE103" s="400"/>
      <c r="BF103" s="400"/>
      <c r="BG103" s="400"/>
      <c r="BH103" s="400"/>
      <c r="BI103" s="400"/>
      <c r="BJ103" s="400"/>
      <c r="BK103" s="403"/>
      <c r="BL103" s="400"/>
      <c r="BM103" s="400"/>
      <c r="BN103" s="400"/>
      <c r="BO103" s="400"/>
      <c r="BP103" s="400"/>
      <c r="BQ103" s="400"/>
      <c r="BR103" s="400"/>
      <c r="BS103" s="400"/>
      <c r="BT103" s="400"/>
      <c r="BU103" s="400"/>
    </row>
    <row r="104" spans="1:73" s="99" customFormat="1" ht="60" customHeight="1" x14ac:dyDescent="0.3">
      <c r="A104" s="93">
        <v>101</v>
      </c>
      <c r="B104" s="100">
        <v>121356</v>
      </c>
      <c r="C104" s="101" t="s">
        <v>12</v>
      </c>
      <c r="D104" s="101" t="s">
        <v>83</v>
      </c>
      <c r="E104" s="95">
        <v>40000</v>
      </c>
      <c r="F104" s="93">
        <v>0.56000000000000005</v>
      </c>
      <c r="G104" s="96">
        <v>0.48599999999999999</v>
      </c>
      <c r="H104" s="96">
        <v>0.375</v>
      </c>
      <c r="I104" s="96">
        <v>0.30499999999999999</v>
      </c>
      <c r="J104" s="96">
        <v>0.20499999999999999</v>
      </c>
      <c r="K104" s="96">
        <v>9.1999999999999998E-2</v>
      </c>
      <c r="L104" s="96">
        <v>6.7000000000000004E-2</v>
      </c>
      <c r="M104" s="96">
        <v>3.6999999999999998E-2</v>
      </c>
      <c r="N104" s="96" t="str">
        <f t="shared" si="25"/>
        <v>0.486,0.375,0.305,0.205,0.092,0.067,0.037</v>
      </c>
      <c r="O104" s="96" t="s">
        <v>59</v>
      </c>
      <c r="P104" s="96"/>
      <c r="Q104" s="94">
        <f t="shared" si="26"/>
        <v>121356</v>
      </c>
      <c r="R104" s="95">
        <f t="shared" si="36"/>
        <v>242</v>
      </c>
      <c r="S104" s="96">
        <f t="shared" si="27"/>
        <v>0.18099999999999999</v>
      </c>
      <c r="T104" s="95"/>
      <c r="U104" s="95"/>
      <c r="V104" s="95"/>
      <c r="W104" s="97"/>
      <c r="X104" s="97"/>
      <c r="Y104" s="96"/>
      <c r="Z104" s="97"/>
      <c r="AA104" s="96"/>
      <c r="AB104" s="102">
        <v>0.35</v>
      </c>
      <c r="AC104" s="102">
        <v>0.35</v>
      </c>
      <c r="AD104" s="102">
        <v>0.35</v>
      </c>
      <c r="AE104" s="93" t="s">
        <v>60</v>
      </c>
      <c r="AF104" s="93">
        <f t="shared" si="28"/>
        <v>213.98999999999998</v>
      </c>
      <c r="AG104" s="93">
        <f t="shared" si="29"/>
        <v>261.52</v>
      </c>
      <c r="AH104" s="95" t="str">
        <f t="shared" si="30"/>
        <v>213.99 261.52</v>
      </c>
      <c r="AI104" s="93">
        <v>10</v>
      </c>
      <c r="AJ104" s="98">
        <f t="shared" si="31"/>
        <v>69.150000000000006</v>
      </c>
      <c r="AK104" s="98">
        <f t="shared" si="32"/>
        <v>84.51</v>
      </c>
      <c r="AL104" s="95" t="str">
        <f t="shared" si="33"/>
        <v>69.15 84.51</v>
      </c>
      <c r="AM104" s="95">
        <v>130</v>
      </c>
      <c r="AN104" s="95">
        <f t="shared" si="34"/>
        <v>440</v>
      </c>
      <c r="AO104" s="102">
        <v>2396.8000000000002</v>
      </c>
      <c r="AP104" s="102">
        <v>259.3</v>
      </c>
      <c r="AQ104" s="102">
        <v>84.5</v>
      </c>
      <c r="AR104" s="93">
        <v>34</v>
      </c>
      <c r="AS104" s="103">
        <f t="shared" si="35"/>
        <v>0.95707585954009289</v>
      </c>
      <c r="AT104" s="104">
        <f t="shared" si="22"/>
        <v>2293.9194201456949</v>
      </c>
      <c r="AU104" s="98">
        <f t="shared" si="37"/>
        <v>195.353173</v>
      </c>
      <c r="AV104" s="98">
        <f t="shared" si="38"/>
        <v>63.820300000000003</v>
      </c>
      <c r="AW104" s="400">
        <v>1749.5678004371971</v>
      </c>
      <c r="AX104" s="400">
        <v>165.55765699999995</v>
      </c>
      <c r="AY104" s="400">
        <v>63.820300000000003</v>
      </c>
      <c r="AZ104" s="400"/>
      <c r="BA104" s="400"/>
      <c r="BB104" s="400"/>
      <c r="BC104" s="400"/>
      <c r="BD104" s="400"/>
      <c r="BE104" s="400"/>
      <c r="BF104" s="400"/>
      <c r="BG104" s="400"/>
      <c r="BH104" s="400"/>
      <c r="BI104" s="400"/>
      <c r="BJ104" s="400"/>
      <c r="BK104" s="403"/>
      <c r="BL104" s="400"/>
      <c r="BM104" s="400"/>
      <c r="BN104" s="400"/>
      <c r="BO104" s="400"/>
      <c r="BP104" s="400"/>
      <c r="BQ104" s="400"/>
      <c r="BR104" s="400"/>
      <c r="BS104" s="400"/>
      <c r="BT104" s="400"/>
      <c r="BU104" s="400"/>
    </row>
    <row r="105" spans="1:73" s="99" customFormat="1" ht="60" customHeight="1" x14ac:dyDescent="0.3">
      <c r="A105" s="93">
        <v>102</v>
      </c>
      <c r="B105" s="100">
        <v>121422</v>
      </c>
      <c r="C105" s="101" t="s">
        <v>12</v>
      </c>
      <c r="D105" s="101" t="s">
        <v>81</v>
      </c>
      <c r="E105" s="95">
        <v>40000</v>
      </c>
      <c r="F105" s="93">
        <v>0.56000000000000005</v>
      </c>
      <c r="G105" s="96">
        <v>0.42399999999999999</v>
      </c>
      <c r="H105" s="96">
        <v>0.33300000000000002</v>
      </c>
      <c r="I105" s="96">
        <v>0.27600000000000002</v>
      </c>
      <c r="J105" s="96">
        <v>0.19400000000000001</v>
      </c>
      <c r="K105" s="96">
        <v>0.105</v>
      </c>
      <c r="L105" s="96">
        <v>7.9000000000000001E-2</v>
      </c>
      <c r="M105" s="96">
        <v>5.1000000000000004E-2</v>
      </c>
      <c r="N105" s="96" t="str">
        <f t="shared" si="25"/>
        <v>0.424,0.333,0.276,0.194,0.105,0.079,0.051</v>
      </c>
      <c r="O105" s="96" t="s">
        <v>59</v>
      </c>
      <c r="P105" s="96"/>
      <c r="Q105" s="94">
        <f t="shared" si="26"/>
        <v>121422</v>
      </c>
      <c r="R105" s="95">
        <f t="shared" si="36"/>
        <v>66</v>
      </c>
      <c r="S105" s="96">
        <f t="shared" si="27"/>
        <v>0.14799999999999996</v>
      </c>
      <c r="T105" s="95"/>
      <c r="U105" s="95"/>
      <c r="V105" s="95"/>
      <c r="W105" s="97"/>
      <c r="X105" s="97"/>
      <c r="Y105" s="96"/>
      <c r="Z105" s="97"/>
      <c r="AA105" s="96"/>
      <c r="AB105" s="102">
        <v>0.35</v>
      </c>
      <c r="AC105" s="102">
        <v>0.35</v>
      </c>
      <c r="AD105" s="102">
        <v>0.35</v>
      </c>
      <c r="AE105" s="93" t="s">
        <v>60</v>
      </c>
      <c r="AF105" s="93">
        <f t="shared" si="28"/>
        <v>213.98999999999998</v>
      </c>
      <c r="AG105" s="93">
        <f t="shared" si="29"/>
        <v>261.52</v>
      </c>
      <c r="AH105" s="95" t="str">
        <f t="shared" si="30"/>
        <v>213.99 261.52</v>
      </c>
      <c r="AI105" s="93">
        <v>10</v>
      </c>
      <c r="AJ105" s="98">
        <f t="shared" si="31"/>
        <v>69.150000000000006</v>
      </c>
      <c r="AK105" s="98">
        <f t="shared" si="32"/>
        <v>84.51</v>
      </c>
      <c r="AL105" s="95" t="str">
        <f t="shared" si="33"/>
        <v>69.15 84.51</v>
      </c>
      <c r="AM105" s="95">
        <v>130</v>
      </c>
      <c r="AN105" s="95">
        <f t="shared" si="34"/>
        <v>440</v>
      </c>
      <c r="AO105" s="102">
        <v>2393.5</v>
      </c>
      <c r="AP105" s="102">
        <v>260.8</v>
      </c>
      <c r="AQ105" s="102">
        <v>84.5</v>
      </c>
      <c r="AR105" s="93">
        <v>34</v>
      </c>
      <c r="AS105" s="103">
        <f t="shared" si="35"/>
        <v>0.95707585954009289</v>
      </c>
      <c r="AT105" s="104">
        <f t="shared" si="22"/>
        <v>2290.7610698092121</v>
      </c>
      <c r="AU105" s="98">
        <f t="shared" si="37"/>
        <v>196.55672800000002</v>
      </c>
      <c r="AV105" s="98">
        <f t="shared" si="38"/>
        <v>63.820300000000003</v>
      </c>
      <c r="AW105" s="400">
        <v>1749.5678004371971</v>
      </c>
      <c r="AX105" s="400">
        <v>165.55765699999995</v>
      </c>
      <c r="AY105" s="400">
        <v>63.820300000000003</v>
      </c>
      <c r="AZ105" s="400"/>
      <c r="BA105" s="400"/>
      <c r="BB105" s="400"/>
      <c r="BC105" s="400"/>
      <c r="BD105" s="400"/>
      <c r="BE105" s="400"/>
      <c r="BF105" s="400"/>
      <c r="BG105" s="400"/>
      <c r="BH105" s="400"/>
      <c r="BI105" s="400"/>
      <c r="BJ105" s="400"/>
      <c r="BK105" s="403"/>
      <c r="BL105" s="400"/>
      <c r="BM105" s="400"/>
      <c r="BN105" s="400"/>
      <c r="BO105" s="400"/>
      <c r="BP105" s="400"/>
      <c r="BQ105" s="400"/>
      <c r="BR105" s="400"/>
      <c r="BS105" s="400"/>
      <c r="BT105" s="400"/>
      <c r="BU105" s="400"/>
    </row>
    <row r="106" spans="1:73" s="99" customFormat="1" ht="60" customHeight="1" x14ac:dyDescent="0.3">
      <c r="A106" s="93">
        <v>103</v>
      </c>
      <c r="B106" s="100">
        <v>121607</v>
      </c>
      <c r="C106" s="101" t="s">
        <v>12</v>
      </c>
      <c r="D106" s="101" t="s">
        <v>83</v>
      </c>
      <c r="E106" s="95">
        <v>40000</v>
      </c>
      <c r="F106" s="93">
        <v>0.56000000000000005</v>
      </c>
      <c r="G106" s="96">
        <v>0.35699999999999998</v>
      </c>
      <c r="H106" s="96">
        <v>0.27300000000000002</v>
      </c>
      <c r="I106" s="96">
        <v>0.23100000000000001</v>
      </c>
      <c r="J106" s="96">
        <v>0.16500000000000001</v>
      </c>
      <c r="K106" s="96">
        <v>9.0999999999999998E-2</v>
      </c>
      <c r="L106" s="96">
        <v>6.9000000000000006E-2</v>
      </c>
      <c r="M106" s="96">
        <v>4.5999999999999999E-2</v>
      </c>
      <c r="N106" s="96" t="str">
        <f t="shared" si="25"/>
        <v>0.357,0.273,0.231,0.165,0.091,0.069,0.046</v>
      </c>
      <c r="O106" s="96" t="s">
        <v>59</v>
      </c>
      <c r="P106" s="96"/>
      <c r="Q106" s="94">
        <f t="shared" si="26"/>
        <v>121607</v>
      </c>
      <c r="R106" s="95">
        <f t="shared" si="36"/>
        <v>185</v>
      </c>
      <c r="S106" s="96">
        <f t="shared" si="27"/>
        <v>0.12599999999999997</v>
      </c>
      <c r="T106" s="95"/>
      <c r="U106" s="95"/>
      <c r="V106" s="95"/>
      <c r="W106" s="97"/>
      <c r="X106" s="97"/>
      <c r="Y106" s="96"/>
      <c r="Z106" s="97"/>
      <c r="AA106" s="96"/>
      <c r="AB106" s="102">
        <v>0.35</v>
      </c>
      <c r="AC106" s="102">
        <v>0.35</v>
      </c>
      <c r="AD106" s="102">
        <v>0.35</v>
      </c>
      <c r="AE106" s="93" t="s">
        <v>60</v>
      </c>
      <c r="AF106" s="93">
        <f t="shared" si="28"/>
        <v>213.98999999999998</v>
      </c>
      <c r="AG106" s="93">
        <f t="shared" si="29"/>
        <v>261.52</v>
      </c>
      <c r="AH106" s="95" t="str">
        <f t="shared" si="30"/>
        <v>213.99 261.52</v>
      </c>
      <c r="AI106" s="93">
        <v>10</v>
      </c>
      <c r="AJ106" s="98">
        <f t="shared" si="31"/>
        <v>69.150000000000006</v>
      </c>
      <c r="AK106" s="98">
        <f t="shared" si="32"/>
        <v>84.51</v>
      </c>
      <c r="AL106" s="95" t="str">
        <f t="shared" si="33"/>
        <v>69.15 84.51</v>
      </c>
      <c r="AM106" s="95">
        <v>130</v>
      </c>
      <c r="AN106" s="95">
        <f t="shared" si="34"/>
        <v>440</v>
      </c>
      <c r="AO106" s="102">
        <v>2361.3000000000002</v>
      </c>
      <c r="AP106" s="102">
        <v>260.8</v>
      </c>
      <c r="AQ106" s="102">
        <v>84.5</v>
      </c>
      <c r="AR106" s="93">
        <v>34</v>
      </c>
      <c r="AS106" s="103">
        <f t="shared" si="35"/>
        <v>0.95707585954009289</v>
      </c>
      <c r="AT106" s="104">
        <f t="shared" si="22"/>
        <v>2259.9432271320215</v>
      </c>
      <c r="AU106" s="98">
        <f t="shared" si="37"/>
        <v>196.55672800000002</v>
      </c>
      <c r="AV106" s="98">
        <f t="shared" si="38"/>
        <v>63.820300000000003</v>
      </c>
      <c r="AW106" s="400">
        <v>1749.5678004371971</v>
      </c>
      <c r="AX106" s="400">
        <v>165.55765699999995</v>
      </c>
      <c r="AY106" s="400">
        <v>63.820300000000003</v>
      </c>
      <c r="AZ106" s="400"/>
      <c r="BA106" s="400"/>
      <c r="BB106" s="400"/>
      <c r="BC106" s="400"/>
      <c r="BD106" s="400"/>
      <c r="BE106" s="400"/>
      <c r="BF106" s="400"/>
      <c r="BG106" s="400"/>
      <c r="BH106" s="400"/>
      <c r="BI106" s="400"/>
      <c r="BJ106" s="400"/>
      <c r="BK106" s="403"/>
      <c r="BL106" s="400"/>
      <c r="BM106" s="400"/>
      <c r="BN106" s="400"/>
      <c r="BO106" s="400"/>
      <c r="BP106" s="400"/>
      <c r="BQ106" s="400"/>
      <c r="BR106" s="400"/>
      <c r="BS106" s="400"/>
      <c r="BT106" s="400"/>
      <c r="BU106" s="400"/>
    </row>
    <row r="107" spans="1:73" s="99" customFormat="1" ht="60" customHeight="1" x14ac:dyDescent="0.3">
      <c r="A107" s="93">
        <v>104</v>
      </c>
      <c r="B107" s="100">
        <v>121856</v>
      </c>
      <c r="C107" s="101" t="s">
        <v>12</v>
      </c>
      <c r="D107" s="101" t="s">
        <v>83</v>
      </c>
      <c r="E107" s="95">
        <v>40000</v>
      </c>
      <c r="F107" s="93">
        <v>0.56000000000000005</v>
      </c>
      <c r="G107" s="96">
        <v>0.48599999999999999</v>
      </c>
      <c r="H107" s="96">
        <v>0.36599999999999999</v>
      </c>
      <c r="I107" s="96">
        <v>0.29099999999999998</v>
      </c>
      <c r="J107" s="96">
        <v>0.19400000000000001</v>
      </c>
      <c r="K107" s="96">
        <v>8.6999999999999994E-2</v>
      </c>
      <c r="L107" s="96">
        <v>6.2E-2</v>
      </c>
      <c r="M107" s="96">
        <v>2.1000000000000001E-2</v>
      </c>
      <c r="N107" s="96" t="str">
        <f t="shared" si="25"/>
        <v>0.486,0.366,0.291,0.194,0.087,0.062,0.021</v>
      </c>
      <c r="O107" s="96" t="s">
        <v>59</v>
      </c>
      <c r="P107" s="96"/>
      <c r="Q107" s="94">
        <f t="shared" si="26"/>
        <v>121856</v>
      </c>
      <c r="R107" s="95">
        <f t="shared" si="36"/>
        <v>249</v>
      </c>
      <c r="S107" s="96">
        <f t="shared" si="27"/>
        <v>0.19500000000000001</v>
      </c>
      <c r="T107" s="95"/>
      <c r="U107" s="95"/>
      <c r="V107" s="95"/>
      <c r="W107" s="97"/>
      <c r="X107" s="97"/>
      <c r="Y107" s="96"/>
      <c r="Z107" s="97"/>
      <c r="AA107" s="96"/>
      <c r="AB107" s="102">
        <v>0.35</v>
      </c>
      <c r="AC107" s="102">
        <v>0.35</v>
      </c>
      <c r="AD107" s="102">
        <v>0.35</v>
      </c>
      <c r="AE107" s="93" t="s">
        <v>60</v>
      </c>
      <c r="AF107" s="93">
        <f t="shared" si="28"/>
        <v>213.98999999999998</v>
      </c>
      <c r="AG107" s="93">
        <f t="shared" si="29"/>
        <v>261.52</v>
      </c>
      <c r="AH107" s="95" t="str">
        <f t="shared" si="30"/>
        <v>213.99 261.52</v>
      </c>
      <c r="AI107" s="93">
        <v>10</v>
      </c>
      <c r="AJ107" s="98">
        <f t="shared" si="31"/>
        <v>69.150000000000006</v>
      </c>
      <c r="AK107" s="98">
        <f t="shared" si="32"/>
        <v>84.51</v>
      </c>
      <c r="AL107" s="95" t="str">
        <f t="shared" si="33"/>
        <v>69.15 84.51</v>
      </c>
      <c r="AM107" s="95">
        <v>130</v>
      </c>
      <c r="AN107" s="95">
        <f t="shared" si="34"/>
        <v>440</v>
      </c>
      <c r="AO107" s="102">
        <v>2388.6999999999998</v>
      </c>
      <c r="AP107" s="102">
        <v>257.39999999999998</v>
      </c>
      <c r="AQ107" s="102">
        <v>84.5</v>
      </c>
      <c r="AR107" s="93">
        <v>34</v>
      </c>
      <c r="AS107" s="103">
        <f t="shared" si="35"/>
        <v>0.95707585954009289</v>
      </c>
      <c r="AT107" s="104">
        <f t="shared" ref="AT107:AT170" si="39">AS107*AO107</f>
        <v>2286.1671056834198</v>
      </c>
      <c r="AU107" s="98">
        <f t="shared" si="37"/>
        <v>193.82673199999996</v>
      </c>
      <c r="AV107" s="98">
        <f t="shared" si="38"/>
        <v>63.820300000000003</v>
      </c>
      <c r="AW107" s="400">
        <v>1749.5678004371971</v>
      </c>
      <c r="AX107" s="400">
        <v>165.55765699999995</v>
      </c>
      <c r="AY107" s="400">
        <v>63.820300000000003</v>
      </c>
      <c r="AZ107" s="400"/>
      <c r="BA107" s="400"/>
      <c r="BB107" s="400"/>
      <c r="BC107" s="400"/>
      <c r="BD107" s="400"/>
      <c r="BE107" s="400"/>
      <c r="BF107" s="400"/>
      <c r="BG107" s="400"/>
      <c r="BH107" s="400"/>
      <c r="BI107" s="400"/>
      <c r="BJ107" s="400"/>
      <c r="BK107" s="403"/>
      <c r="BL107" s="400"/>
      <c r="BM107" s="400"/>
      <c r="BN107" s="400"/>
      <c r="BO107" s="400"/>
      <c r="BP107" s="400"/>
      <c r="BQ107" s="400"/>
      <c r="BR107" s="400"/>
      <c r="BS107" s="400"/>
      <c r="BT107" s="400"/>
      <c r="BU107" s="400"/>
    </row>
    <row r="108" spans="1:73" s="99" customFormat="1" ht="60" customHeight="1" x14ac:dyDescent="0.3">
      <c r="A108" s="93">
        <v>105</v>
      </c>
      <c r="B108" s="100">
        <v>121905</v>
      </c>
      <c r="C108" s="101" t="s">
        <v>12</v>
      </c>
      <c r="D108" s="101" t="s">
        <v>81</v>
      </c>
      <c r="E108" s="95">
        <v>40000</v>
      </c>
      <c r="F108" s="93">
        <v>0.56000000000000005</v>
      </c>
      <c r="G108" s="96">
        <v>0.40100000000000002</v>
      </c>
      <c r="H108" s="96">
        <v>0.29799999999999999</v>
      </c>
      <c r="I108" s="96">
        <v>0.23500000000000001</v>
      </c>
      <c r="J108" s="96">
        <v>0.156</v>
      </c>
      <c r="K108" s="96">
        <v>7.8E-2</v>
      </c>
      <c r="L108" s="96">
        <v>5.6000000000000001E-2</v>
      </c>
      <c r="M108" s="96">
        <v>4.1000000000000002E-2</v>
      </c>
      <c r="N108" s="96" t="str">
        <f t="shared" si="25"/>
        <v>0.401,0.298,0.235,0.156,0.078,0.056,0.041</v>
      </c>
      <c r="O108" s="96" t="s">
        <v>59</v>
      </c>
      <c r="P108" s="96"/>
      <c r="Q108" s="94">
        <f t="shared" si="26"/>
        <v>121905</v>
      </c>
      <c r="R108" s="95">
        <f t="shared" si="36"/>
        <v>49</v>
      </c>
      <c r="S108" s="96">
        <f t="shared" si="27"/>
        <v>0.16600000000000001</v>
      </c>
      <c r="T108" s="95"/>
      <c r="U108" s="95"/>
      <c r="V108" s="95"/>
      <c r="W108" s="97"/>
      <c r="X108" s="97"/>
      <c r="Y108" s="96"/>
      <c r="Z108" s="97"/>
      <c r="AA108" s="96"/>
      <c r="AB108" s="102">
        <v>0.35</v>
      </c>
      <c r="AC108" s="102">
        <v>0.35</v>
      </c>
      <c r="AD108" s="102">
        <v>0.35</v>
      </c>
      <c r="AE108" s="93" t="s">
        <v>60</v>
      </c>
      <c r="AF108" s="93">
        <f t="shared" si="28"/>
        <v>213.98999999999998</v>
      </c>
      <c r="AG108" s="93">
        <f t="shared" si="29"/>
        <v>261.52</v>
      </c>
      <c r="AH108" s="95" t="str">
        <f t="shared" si="30"/>
        <v>213.99 261.52</v>
      </c>
      <c r="AI108" s="93">
        <v>10</v>
      </c>
      <c r="AJ108" s="98">
        <f t="shared" si="31"/>
        <v>69.150000000000006</v>
      </c>
      <c r="AK108" s="98">
        <f t="shared" si="32"/>
        <v>84.51</v>
      </c>
      <c r="AL108" s="95" t="str">
        <f t="shared" si="33"/>
        <v>69.15 84.51</v>
      </c>
      <c r="AM108" s="95">
        <v>130</v>
      </c>
      <c r="AN108" s="95">
        <f t="shared" si="34"/>
        <v>440</v>
      </c>
      <c r="AO108" s="102">
        <v>2396.8000000000002</v>
      </c>
      <c r="AP108" s="102">
        <v>260.5</v>
      </c>
      <c r="AQ108" s="102">
        <v>84.5</v>
      </c>
      <c r="AR108" s="93">
        <v>34</v>
      </c>
      <c r="AS108" s="103">
        <f t="shared" si="35"/>
        <v>0.95707585954009289</v>
      </c>
      <c r="AT108" s="104">
        <f t="shared" si="39"/>
        <v>2293.9194201456949</v>
      </c>
      <c r="AU108" s="98">
        <f t="shared" si="37"/>
        <v>196.31612500000003</v>
      </c>
      <c r="AV108" s="98">
        <f t="shared" si="38"/>
        <v>63.820300000000003</v>
      </c>
      <c r="AW108" s="400">
        <v>1749.5678004371971</v>
      </c>
      <c r="AX108" s="400">
        <v>165.55765699999995</v>
      </c>
      <c r="AY108" s="400">
        <v>63.820300000000003</v>
      </c>
      <c r="AZ108" s="400"/>
      <c r="BA108" s="400"/>
      <c r="BB108" s="400"/>
      <c r="BC108" s="400"/>
      <c r="BD108" s="400"/>
      <c r="BE108" s="400"/>
      <c r="BF108" s="400"/>
      <c r="BG108" s="400"/>
      <c r="BH108" s="400"/>
      <c r="BI108" s="400"/>
      <c r="BJ108" s="400"/>
      <c r="BK108" s="403"/>
      <c r="BL108" s="400"/>
      <c r="BM108" s="400"/>
      <c r="BN108" s="400"/>
      <c r="BO108" s="400"/>
      <c r="BP108" s="400"/>
      <c r="BQ108" s="400"/>
      <c r="BR108" s="400"/>
      <c r="BS108" s="400"/>
      <c r="BT108" s="400"/>
      <c r="BU108" s="400"/>
    </row>
    <row r="109" spans="1:73" s="99" customFormat="1" ht="60" customHeight="1" x14ac:dyDescent="0.3">
      <c r="A109" s="93">
        <v>106</v>
      </c>
      <c r="B109" s="100">
        <v>122015</v>
      </c>
      <c r="C109" s="101" t="s">
        <v>12</v>
      </c>
      <c r="D109" s="101" t="s">
        <v>83</v>
      </c>
      <c r="E109" s="95">
        <v>40000</v>
      </c>
      <c r="F109" s="93">
        <v>0.56000000000000005</v>
      </c>
      <c r="G109" s="96">
        <v>0.38100000000000001</v>
      </c>
      <c r="H109" s="96">
        <v>0.28399999999999997</v>
      </c>
      <c r="I109" s="96">
        <v>0.23599999999999999</v>
      </c>
      <c r="J109" s="96">
        <v>0.16600000000000001</v>
      </c>
      <c r="K109" s="96">
        <v>8.2000000000000003E-2</v>
      </c>
      <c r="L109" s="96">
        <v>5.9000000000000004E-2</v>
      </c>
      <c r="M109" s="96">
        <v>3.6999999999999998E-2</v>
      </c>
      <c r="N109" s="96" t="str">
        <f t="shared" si="25"/>
        <v>0.381,0.284,0.236,0.166,0.082,0.059,0.037</v>
      </c>
      <c r="O109" s="96" t="s">
        <v>59</v>
      </c>
      <c r="P109" s="96"/>
      <c r="Q109" s="94">
        <f t="shared" si="26"/>
        <v>122015</v>
      </c>
      <c r="R109" s="95">
        <f t="shared" si="36"/>
        <v>110</v>
      </c>
      <c r="S109" s="96">
        <f t="shared" si="27"/>
        <v>0.14500000000000002</v>
      </c>
      <c r="T109" s="95"/>
      <c r="U109" s="95"/>
      <c r="V109" s="95"/>
      <c r="W109" s="97"/>
      <c r="X109" s="97"/>
      <c r="Y109" s="96"/>
      <c r="Z109" s="97"/>
      <c r="AA109" s="96"/>
      <c r="AB109" s="102">
        <v>0.35</v>
      </c>
      <c r="AC109" s="102">
        <v>0.35</v>
      </c>
      <c r="AD109" s="102">
        <v>0.35</v>
      </c>
      <c r="AE109" s="93" t="s">
        <v>60</v>
      </c>
      <c r="AF109" s="93">
        <f t="shared" si="28"/>
        <v>213.98999999999998</v>
      </c>
      <c r="AG109" s="93">
        <f t="shared" si="29"/>
        <v>261.52</v>
      </c>
      <c r="AH109" s="95" t="str">
        <f t="shared" si="30"/>
        <v>213.99 261.52</v>
      </c>
      <c r="AI109" s="93">
        <v>10</v>
      </c>
      <c r="AJ109" s="98">
        <f t="shared" si="31"/>
        <v>69.150000000000006</v>
      </c>
      <c r="AK109" s="98">
        <f t="shared" si="32"/>
        <v>84.51</v>
      </c>
      <c r="AL109" s="95" t="str">
        <f t="shared" si="33"/>
        <v>69.15 84.51</v>
      </c>
      <c r="AM109" s="95">
        <v>130</v>
      </c>
      <c r="AN109" s="95">
        <f t="shared" si="34"/>
        <v>440</v>
      </c>
      <c r="AO109" s="102">
        <v>2379</v>
      </c>
      <c r="AP109" s="102">
        <v>260.39999999999998</v>
      </c>
      <c r="AQ109" s="102">
        <v>84.5</v>
      </c>
      <c r="AR109" s="93">
        <v>34</v>
      </c>
      <c r="AS109" s="103">
        <f t="shared" si="35"/>
        <v>0.95707585954009289</v>
      </c>
      <c r="AT109" s="104">
        <f t="shared" si="39"/>
        <v>2276.8834698458809</v>
      </c>
      <c r="AU109" s="98">
        <f t="shared" si="37"/>
        <v>196.23591199999998</v>
      </c>
      <c r="AV109" s="98">
        <f t="shared" si="38"/>
        <v>63.820300000000003</v>
      </c>
      <c r="AW109" s="401">
        <v>1749.5678004371971</v>
      </c>
      <c r="AX109" s="401">
        <v>165.55765699999995</v>
      </c>
      <c r="AY109" s="401">
        <v>63.820300000000003</v>
      </c>
      <c r="AZ109" s="401"/>
      <c r="BA109" s="401"/>
      <c r="BB109" s="401"/>
      <c r="BC109" s="401"/>
      <c r="BD109" s="401"/>
      <c r="BE109" s="401"/>
      <c r="BF109" s="401"/>
      <c r="BG109" s="401"/>
      <c r="BH109" s="401"/>
      <c r="BI109" s="401"/>
      <c r="BJ109" s="401"/>
      <c r="BK109" s="404"/>
      <c r="BL109" s="401"/>
      <c r="BM109" s="401"/>
      <c r="BN109" s="401"/>
      <c r="BO109" s="401"/>
      <c r="BP109" s="401"/>
      <c r="BQ109" s="401"/>
      <c r="BR109" s="401"/>
      <c r="BS109" s="401"/>
      <c r="BT109" s="401"/>
      <c r="BU109" s="401"/>
    </row>
    <row r="110" spans="1:73" s="99" customFormat="1" ht="60" customHeight="1" x14ac:dyDescent="0.3">
      <c r="A110" s="93"/>
      <c r="B110" s="100"/>
      <c r="C110" s="101"/>
      <c r="D110" s="101"/>
      <c r="E110" s="95"/>
      <c r="F110" s="93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4"/>
      <c r="R110" s="95"/>
      <c r="S110" s="96"/>
      <c r="T110" s="95"/>
      <c r="U110" s="95"/>
      <c r="V110" s="95"/>
      <c r="W110" s="97"/>
      <c r="X110" s="97"/>
      <c r="Y110" s="96"/>
      <c r="Z110" s="97"/>
      <c r="AA110" s="96"/>
      <c r="AB110" s="102"/>
      <c r="AC110" s="102"/>
      <c r="AD110" s="102"/>
      <c r="AE110" s="93"/>
      <c r="AF110" s="93"/>
      <c r="AG110" s="93"/>
      <c r="AH110" s="95"/>
      <c r="AI110" s="93"/>
      <c r="AJ110" s="98"/>
      <c r="AK110" s="98"/>
      <c r="AL110" s="95"/>
      <c r="AM110" s="95"/>
      <c r="AN110" s="95"/>
      <c r="AO110" s="102"/>
      <c r="AP110" s="102"/>
      <c r="AQ110" s="102"/>
      <c r="AR110" s="93"/>
      <c r="AS110" s="103"/>
      <c r="AT110" s="104"/>
      <c r="AU110" s="104"/>
      <c r="AV110" s="104"/>
      <c r="AW110" s="108"/>
      <c r="AX110" s="108"/>
      <c r="AY110" s="108"/>
      <c r="AZ110" s="108"/>
      <c r="BA110" s="106"/>
      <c r="BB110" s="108"/>
      <c r="BC110" s="108"/>
      <c r="BD110" s="108"/>
      <c r="BE110" s="108"/>
      <c r="BF110" s="108"/>
      <c r="BG110" s="108"/>
      <c r="BH110" s="108"/>
      <c r="BI110" s="108"/>
      <c r="BJ110" s="108"/>
      <c r="BK110" s="109"/>
      <c r="BL110" s="108"/>
      <c r="BM110" s="108"/>
      <c r="BN110" s="108"/>
      <c r="BO110" s="108"/>
      <c r="BP110" s="108"/>
      <c r="BQ110" s="108"/>
      <c r="BR110" s="108"/>
      <c r="BS110" s="108"/>
      <c r="BT110" s="108"/>
      <c r="BU110" s="108"/>
    </row>
    <row r="111" spans="1:73" s="99" customFormat="1" ht="60" customHeight="1" x14ac:dyDescent="0.3">
      <c r="A111" s="93">
        <v>108</v>
      </c>
      <c r="B111" s="100">
        <v>117800</v>
      </c>
      <c r="C111" s="101" t="s">
        <v>84</v>
      </c>
      <c r="D111" s="101" t="s">
        <v>81</v>
      </c>
      <c r="E111" s="95">
        <v>40000</v>
      </c>
      <c r="F111" s="93">
        <v>0.56000000000000005</v>
      </c>
      <c r="G111" s="96">
        <v>0.49099999999999999</v>
      </c>
      <c r="H111" s="96">
        <v>0.39900000000000002</v>
      </c>
      <c r="I111" s="96">
        <v>0.33300000000000002</v>
      </c>
      <c r="J111" s="96">
        <v>0.23799999999999999</v>
      </c>
      <c r="K111" s="96">
        <v>0.13</v>
      </c>
      <c r="L111" s="96">
        <v>9.4E-2</v>
      </c>
      <c r="M111" s="96">
        <v>0.06</v>
      </c>
      <c r="N111" s="96" t="str">
        <f t="shared" si="25"/>
        <v>0.491,0.399,0.333,0.238,0.13,0.094,0.06</v>
      </c>
      <c r="O111" s="96" t="s">
        <v>59</v>
      </c>
      <c r="P111" s="96"/>
      <c r="Q111" s="94">
        <f t="shared" si="26"/>
        <v>117800</v>
      </c>
      <c r="R111" s="95">
        <f t="shared" si="36"/>
        <v>117800</v>
      </c>
      <c r="S111" s="96">
        <f t="shared" si="27"/>
        <v>0.15799999999999997</v>
      </c>
      <c r="T111" s="95"/>
      <c r="U111" s="95"/>
      <c r="V111" s="95"/>
      <c r="W111" s="97"/>
      <c r="X111" s="97"/>
      <c r="Y111" s="96"/>
      <c r="Z111" s="97"/>
      <c r="AA111" s="96"/>
      <c r="AB111" s="102">
        <v>0.35</v>
      </c>
      <c r="AC111" s="102">
        <v>0.35</v>
      </c>
      <c r="AD111" s="102">
        <v>0.35</v>
      </c>
      <c r="AE111" s="93" t="s">
        <v>60</v>
      </c>
      <c r="AF111" s="93">
        <f t="shared" si="28"/>
        <v>213.98999999999998</v>
      </c>
      <c r="AG111" s="93">
        <f t="shared" si="29"/>
        <v>261.52</v>
      </c>
      <c r="AH111" s="95" t="str">
        <f t="shared" si="30"/>
        <v>213.99 261.52</v>
      </c>
      <c r="AI111" s="93">
        <v>10</v>
      </c>
      <c r="AJ111" s="98">
        <f t="shared" si="31"/>
        <v>69.150000000000006</v>
      </c>
      <c r="AK111" s="98">
        <f t="shared" si="32"/>
        <v>84.51</v>
      </c>
      <c r="AL111" s="95" t="str">
        <f t="shared" si="33"/>
        <v>69.15 84.51</v>
      </c>
      <c r="AM111" s="95">
        <v>130</v>
      </c>
      <c r="AN111" s="95">
        <f t="shared" si="34"/>
        <v>440</v>
      </c>
      <c r="AO111" s="102">
        <v>2385.5</v>
      </c>
      <c r="AP111" s="102">
        <v>261.10000000000002</v>
      </c>
      <c r="AQ111" s="102">
        <v>84.5</v>
      </c>
      <c r="AR111" s="93">
        <v>33</v>
      </c>
      <c r="AS111" s="103">
        <f t="shared" si="35"/>
        <v>0.91655878659925405</v>
      </c>
      <c r="AT111" s="104">
        <f t="shared" si="39"/>
        <v>2186.4509854325206</v>
      </c>
      <c r="AU111" s="98">
        <f t="shared" ref="AU111:AU144" si="40">-0.0003*AP111^2+0.9584*AP111-32.989</f>
        <v>196.79727700000001</v>
      </c>
      <c r="AV111" s="98">
        <f t="shared" ref="AV111:AV144" si="41">0.8554*AQ111-8.461</f>
        <v>63.820300000000003</v>
      </c>
      <c r="AW111" s="399">
        <v>1646.9108620714219</v>
      </c>
      <c r="AX111" s="399">
        <v>171.06730659999999</v>
      </c>
      <c r="AY111" s="399">
        <v>63.734760000000009</v>
      </c>
      <c r="AZ111" s="399">
        <v>3.078E-4</v>
      </c>
      <c r="BA111" s="399">
        <f>AZ111*10^6</f>
        <v>307.8</v>
      </c>
      <c r="BB111" s="399">
        <f>(1/($BJ$111*10^6/(0.711*10^-4*(1/AW111)^0.854))^(1/3.89))*10^6</f>
        <v>245.70425347215294</v>
      </c>
      <c r="BC111" s="399" t="str">
        <f>IF(BA111&lt;BB111,"Safe","Unsafe")</f>
        <v>Unsafe</v>
      </c>
      <c r="BD111" s="399">
        <v>4.1679999999999999E-4</v>
      </c>
      <c r="BE111" s="399">
        <f>BD111*10^6</f>
        <v>416.8</v>
      </c>
      <c r="BF111" s="399">
        <f>(1/((($BJ$4*10^6/(1.41*10^-8)))^(1/4.5337)))*10^6</f>
        <v>477.89729000779016</v>
      </c>
      <c r="BG111" s="399" t="str">
        <f>IF(BE111&lt;BF111,"Safe","Unsafe")</f>
        <v>Safe</v>
      </c>
      <c r="BH111" s="399">
        <f>(0.711*10^-4*(1/AZ111)^3.89*(1/AW111)^0.854)/10^6</f>
        <v>5.8273140795798533</v>
      </c>
      <c r="BI111" s="399">
        <f>(1.41*10^-8*(1/BD111)^4.5337)/10^6</f>
        <v>29.747662974055459</v>
      </c>
      <c r="BJ111" s="399">
        <v>14</v>
      </c>
      <c r="BK111" s="402">
        <v>40</v>
      </c>
      <c r="BL111" s="399">
        <v>2.288E-4</v>
      </c>
      <c r="BM111" s="399">
        <f>BL111*10^6</f>
        <v>228.8</v>
      </c>
      <c r="BN111" s="399">
        <f>BB111</f>
        <v>245.70425347215294</v>
      </c>
      <c r="BO111" s="399" t="str">
        <f>IF(BM111&lt;BN111,"Safe","Unsafe")</f>
        <v>Safe</v>
      </c>
      <c r="BP111" s="399">
        <v>3.2190000000000002E-4</v>
      </c>
      <c r="BQ111" s="399">
        <f>BP111*10^6</f>
        <v>321.90000000000003</v>
      </c>
      <c r="BR111" s="399">
        <f>BF111</f>
        <v>477.89729000779016</v>
      </c>
      <c r="BS111" s="399" t="str">
        <f>IF(BQ111&lt;BR111,"Safe","Unsafe")</f>
        <v>Safe</v>
      </c>
      <c r="BT111" s="399">
        <f>(0.711*10^-4*(1/BL111)^3.89*(1/AW111)^0.854)/10^6</f>
        <v>18.473510095599412</v>
      </c>
      <c r="BU111" s="399">
        <f>(1.41*10^-8*(1/BP111)^4.5337)/10^6</f>
        <v>95.976414320757442</v>
      </c>
    </row>
    <row r="112" spans="1:73" s="99" customFormat="1" ht="60" customHeight="1" x14ac:dyDescent="0.3">
      <c r="A112" s="93">
        <v>109</v>
      </c>
      <c r="B112" s="100">
        <v>117800</v>
      </c>
      <c r="C112" s="101" t="s">
        <v>84</v>
      </c>
      <c r="D112" s="101" t="s">
        <v>83</v>
      </c>
      <c r="E112" s="95">
        <v>40000</v>
      </c>
      <c r="F112" s="93">
        <v>0.56000000000000005</v>
      </c>
      <c r="G112" s="96">
        <v>0.161</v>
      </c>
      <c r="H112" s="96">
        <v>0.17399999999999999</v>
      </c>
      <c r="I112" s="96">
        <v>0.18099999999999999</v>
      </c>
      <c r="J112" s="96">
        <v>0.182</v>
      </c>
      <c r="K112" s="96">
        <v>0.124</v>
      </c>
      <c r="L112" s="96">
        <v>0.10100000000000001</v>
      </c>
      <c r="M112" s="96">
        <v>6.4000000000000001E-2</v>
      </c>
      <c r="N112" s="96" t="str">
        <f t="shared" si="25"/>
        <v>0.161,0.174,0.181,0.182,0.124,0.101,0.064</v>
      </c>
      <c r="O112" s="96" t="s">
        <v>59</v>
      </c>
      <c r="P112" s="96"/>
      <c r="Q112" s="94">
        <f t="shared" si="26"/>
        <v>117800</v>
      </c>
      <c r="R112" s="95">
        <f t="shared" si="36"/>
        <v>0</v>
      </c>
      <c r="S112" s="96">
        <f t="shared" si="27"/>
        <v>-1.999999999999999E-2</v>
      </c>
      <c r="T112" s="95"/>
      <c r="U112" s="95"/>
      <c r="V112" s="95"/>
      <c r="W112" s="97"/>
      <c r="X112" s="97"/>
      <c r="Y112" s="96"/>
      <c r="Z112" s="97"/>
      <c r="AA112" s="96"/>
      <c r="AB112" s="102">
        <v>0.35</v>
      </c>
      <c r="AC112" s="102">
        <v>0.35</v>
      </c>
      <c r="AD112" s="102">
        <v>0.35</v>
      </c>
      <c r="AE112" s="93" t="s">
        <v>60</v>
      </c>
      <c r="AF112" s="93">
        <f t="shared" si="28"/>
        <v>213.98999999999998</v>
      </c>
      <c r="AG112" s="93">
        <f t="shared" si="29"/>
        <v>261.52</v>
      </c>
      <c r="AH112" s="95" t="str">
        <f t="shared" si="30"/>
        <v>213.99 261.52</v>
      </c>
      <c r="AI112" s="93">
        <v>10</v>
      </c>
      <c r="AJ112" s="98">
        <f t="shared" si="31"/>
        <v>69.150000000000006</v>
      </c>
      <c r="AK112" s="98">
        <f t="shared" si="32"/>
        <v>84.51</v>
      </c>
      <c r="AL112" s="95" t="str">
        <f t="shared" si="33"/>
        <v>69.15 84.51</v>
      </c>
      <c r="AM112" s="95">
        <v>130</v>
      </c>
      <c r="AN112" s="95">
        <f t="shared" si="34"/>
        <v>440</v>
      </c>
      <c r="AO112" s="102">
        <v>2341.9</v>
      </c>
      <c r="AP112" s="102">
        <v>261.2</v>
      </c>
      <c r="AQ112" s="102">
        <v>84.5</v>
      </c>
      <c r="AR112" s="93">
        <v>30</v>
      </c>
      <c r="AS112" s="103">
        <f t="shared" si="35"/>
        <v>0.80742798552307771</v>
      </c>
      <c r="AT112" s="104">
        <f t="shared" si="39"/>
        <v>1890.9155992964957</v>
      </c>
      <c r="AU112" s="98">
        <f t="shared" si="40"/>
        <v>196.87744799999999</v>
      </c>
      <c r="AV112" s="98">
        <f t="shared" si="41"/>
        <v>63.820300000000003</v>
      </c>
      <c r="AW112" s="400"/>
      <c r="AX112" s="400"/>
      <c r="AY112" s="400"/>
      <c r="AZ112" s="400"/>
      <c r="BA112" s="400"/>
      <c r="BB112" s="400"/>
      <c r="BC112" s="400"/>
      <c r="BD112" s="400"/>
      <c r="BE112" s="400"/>
      <c r="BF112" s="400"/>
      <c r="BG112" s="400"/>
      <c r="BH112" s="400"/>
      <c r="BI112" s="400"/>
      <c r="BJ112" s="400"/>
      <c r="BK112" s="403"/>
      <c r="BL112" s="400"/>
      <c r="BM112" s="400"/>
      <c r="BN112" s="400"/>
      <c r="BO112" s="400"/>
      <c r="BP112" s="400"/>
      <c r="BQ112" s="400"/>
      <c r="BR112" s="400"/>
      <c r="BS112" s="400"/>
      <c r="BT112" s="400"/>
      <c r="BU112" s="400"/>
    </row>
    <row r="113" spans="1:73" s="99" customFormat="1" ht="60" customHeight="1" x14ac:dyDescent="0.3">
      <c r="A113" s="93">
        <v>110</v>
      </c>
      <c r="B113" s="100">
        <v>118050</v>
      </c>
      <c r="C113" s="101" t="s">
        <v>84</v>
      </c>
      <c r="D113" s="101" t="s">
        <v>83</v>
      </c>
      <c r="E113" s="95">
        <v>40000</v>
      </c>
      <c r="F113" s="93">
        <v>0.56000000000000005</v>
      </c>
      <c r="G113" s="96">
        <v>0.68</v>
      </c>
      <c r="H113" s="96">
        <v>0.53300000000000003</v>
      </c>
      <c r="I113" s="96">
        <v>0.443</v>
      </c>
      <c r="J113" s="96">
        <v>0.313</v>
      </c>
      <c r="K113" s="96">
        <v>0.151</v>
      </c>
      <c r="L113" s="96">
        <v>0.10100000000000001</v>
      </c>
      <c r="M113" s="96">
        <v>5.9000000000000004E-2</v>
      </c>
      <c r="N113" s="96" t="str">
        <f t="shared" si="25"/>
        <v>0.68,0.533,0.443,0.313,0.151,0.101,0.059</v>
      </c>
      <c r="O113" s="96" t="s">
        <v>59</v>
      </c>
      <c r="P113" s="96"/>
      <c r="Q113" s="94">
        <f t="shared" si="26"/>
        <v>118050</v>
      </c>
      <c r="R113" s="95">
        <f t="shared" si="36"/>
        <v>250</v>
      </c>
      <c r="S113" s="96">
        <f t="shared" si="27"/>
        <v>0.23700000000000004</v>
      </c>
      <c r="T113" s="95"/>
      <c r="U113" s="95"/>
      <c r="V113" s="95"/>
      <c r="W113" s="97"/>
      <c r="X113" s="97"/>
      <c r="Y113" s="96"/>
      <c r="Z113" s="97"/>
      <c r="AA113" s="96"/>
      <c r="AB113" s="102">
        <v>0.35</v>
      </c>
      <c r="AC113" s="102">
        <v>0.35</v>
      </c>
      <c r="AD113" s="102">
        <v>0.35</v>
      </c>
      <c r="AE113" s="93" t="s">
        <v>60</v>
      </c>
      <c r="AF113" s="93">
        <f t="shared" si="28"/>
        <v>213.98999999999998</v>
      </c>
      <c r="AG113" s="93">
        <f t="shared" si="29"/>
        <v>261.52</v>
      </c>
      <c r="AH113" s="95" t="str">
        <f t="shared" si="30"/>
        <v>213.99 261.52</v>
      </c>
      <c r="AI113" s="93">
        <v>10</v>
      </c>
      <c r="AJ113" s="98">
        <f t="shared" si="31"/>
        <v>69.150000000000006</v>
      </c>
      <c r="AK113" s="98">
        <f t="shared" si="32"/>
        <v>84.51</v>
      </c>
      <c r="AL113" s="95" t="str">
        <f t="shared" si="33"/>
        <v>69.15 84.51</v>
      </c>
      <c r="AM113" s="95">
        <v>130</v>
      </c>
      <c r="AN113" s="95">
        <f t="shared" si="34"/>
        <v>440</v>
      </c>
      <c r="AO113" s="102">
        <v>861.3</v>
      </c>
      <c r="AP113" s="102">
        <v>214.3</v>
      </c>
      <c r="AQ113" s="102">
        <v>84.5</v>
      </c>
      <c r="AR113" s="93">
        <v>30</v>
      </c>
      <c r="AS113" s="103">
        <f t="shared" si="35"/>
        <v>0.80742798552307771</v>
      </c>
      <c r="AT113" s="104">
        <f t="shared" si="39"/>
        <v>695.43772393102677</v>
      </c>
      <c r="AU113" s="98">
        <f t="shared" si="40"/>
        <v>158.61877300000003</v>
      </c>
      <c r="AV113" s="98">
        <f t="shared" si="41"/>
        <v>63.820300000000003</v>
      </c>
      <c r="AW113" s="400"/>
      <c r="AX113" s="400"/>
      <c r="AY113" s="400"/>
      <c r="AZ113" s="400"/>
      <c r="BA113" s="400"/>
      <c r="BB113" s="400"/>
      <c r="BC113" s="400"/>
      <c r="BD113" s="400"/>
      <c r="BE113" s="400"/>
      <c r="BF113" s="400"/>
      <c r="BG113" s="400"/>
      <c r="BH113" s="400"/>
      <c r="BI113" s="400"/>
      <c r="BJ113" s="400"/>
      <c r="BK113" s="403"/>
      <c r="BL113" s="400"/>
      <c r="BM113" s="400"/>
      <c r="BN113" s="400"/>
      <c r="BO113" s="400"/>
      <c r="BP113" s="400"/>
      <c r="BQ113" s="400"/>
      <c r="BR113" s="400"/>
      <c r="BS113" s="400"/>
      <c r="BT113" s="400"/>
      <c r="BU113" s="400"/>
    </row>
    <row r="114" spans="1:73" s="99" customFormat="1" ht="60" customHeight="1" x14ac:dyDescent="0.3">
      <c r="A114" s="93">
        <v>111</v>
      </c>
      <c r="B114" s="100">
        <v>118300</v>
      </c>
      <c r="C114" s="101" t="s">
        <v>84</v>
      </c>
      <c r="D114" s="101" t="s">
        <v>81</v>
      </c>
      <c r="E114" s="95">
        <v>40000</v>
      </c>
      <c r="F114" s="93">
        <v>0.56000000000000005</v>
      </c>
      <c r="G114" s="96">
        <v>0.34799999999999998</v>
      </c>
      <c r="H114" s="96">
        <v>0.27600000000000002</v>
      </c>
      <c r="I114" s="96">
        <v>0.23</v>
      </c>
      <c r="J114" s="96">
        <v>0.161</v>
      </c>
      <c r="K114" s="96">
        <v>7.9000000000000001E-2</v>
      </c>
      <c r="L114" s="96">
        <v>5.6000000000000001E-2</v>
      </c>
      <c r="M114" s="96">
        <v>3.5000000000000003E-2</v>
      </c>
      <c r="N114" s="96" t="str">
        <f t="shared" si="25"/>
        <v>0.348,0.276,0.23,0.161,0.079,0.056,0.035</v>
      </c>
      <c r="O114" s="96" t="s">
        <v>59</v>
      </c>
      <c r="P114" s="96"/>
      <c r="Q114" s="94">
        <f t="shared" si="26"/>
        <v>118300</v>
      </c>
      <c r="R114" s="95">
        <f t="shared" si="36"/>
        <v>250</v>
      </c>
      <c r="S114" s="96">
        <f t="shared" si="27"/>
        <v>0.11799999999999997</v>
      </c>
      <c r="T114" s="95"/>
      <c r="U114" s="95"/>
      <c r="V114" s="95"/>
      <c r="W114" s="97"/>
      <c r="X114" s="97"/>
      <c r="Y114" s="96"/>
      <c r="Z114" s="97"/>
      <c r="AA114" s="96"/>
      <c r="AB114" s="102">
        <v>0.35</v>
      </c>
      <c r="AC114" s="102">
        <v>0.35</v>
      </c>
      <c r="AD114" s="102">
        <v>0.35</v>
      </c>
      <c r="AE114" s="93" t="s">
        <v>60</v>
      </c>
      <c r="AF114" s="93">
        <f t="shared" si="28"/>
        <v>213.98999999999998</v>
      </c>
      <c r="AG114" s="93">
        <f t="shared" si="29"/>
        <v>261.52</v>
      </c>
      <c r="AH114" s="95" t="str">
        <f t="shared" si="30"/>
        <v>213.99 261.52</v>
      </c>
      <c r="AI114" s="93">
        <v>10</v>
      </c>
      <c r="AJ114" s="98">
        <f t="shared" si="31"/>
        <v>69.150000000000006</v>
      </c>
      <c r="AK114" s="98">
        <f t="shared" si="32"/>
        <v>84.51</v>
      </c>
      <c r="AL114" s="95" t="str">
        <f t="shared" si="33"/>
        <v>69.15 84.51</v>
      </c>
      <c r="AM114" s="95">
        <v>130</v>
      </c>
      <c r="AN114" s="95">
        <f t="shared" si="34"/>
        <v>440</v>
      </c>
      <c r="AO114" s="102">
        <v>2372.6</v>
      </c>
      <c r="AP114" s="102">
        <v>259.3</v>
      </c>
      <c r="AQ114" s="102">
        <v>84.5</v>
      </c>
      <c r="AR114" s="93">
        <v>33</v>
      </c>
      <c r="AS114" s="103">
        <f t="shared" si="35"/>
        <v>0.91655878659925405</v>
      </c>
      <c r="AT114" s="104">
        <f t="shared" si="39"/>
        <v>2174.62737708539</v>
      </c>
      <c r="AU114" s="98">
        <f t="shared" si="40"/>
        <v>195.353173</v>
      </c>
      <c r="AV114" s="98">
        <f t="shared" si="41"/>
        <v>63.820300000000003</v>
      </c>
      <c r="AW114" s="400"/>
      <c r="AX114" s="400"/>
      <c r="AY114" s="400"/>
      <c r="AZ114" s="400"/>
      <c r="BA114" s="400"/>
      <c r="BB114" s="400"/>
      <c r="BC114" s="400"/>
      <c r="BD114" s="400"/>
      <c r="BE114" s="400"/>
      <c r="BF114" s="400"/>
      <c r="BG114" s="400"/>
      <c r="BH114" s="400"/>
      <c r="BI114" s="400"/>
      <c r="BJ114" s="400"/>
      <c r="BK114" s="403"/>
      <c r="BL114" s="400"/>
      <c r="BM114" s="400"/>
      <c r="BN114" s="400"/>
      <c r="BO114" s="400"/>
      <c r="BP114" s="400"/>
      <c r="BQ114" s="400"/>
      <c r="BR114" s="400"/>
      <c r="BS114" s="400"/>
      <c r="BT114" s="400"/>
      <c r="BU114" s="400"/>
    </row>
    <row r="115" spans="1:73" s="99" customFormat="1" ht="60" customHeight="1" x14ac:dyDescent="0.3">
      <c r="A115" s="93">
        <v>112</v>
      </c>
      <c r="B115" s="100">
        <v>118300</v>
      </c>
      <c r="C115" s="101" t="s">
        <v>84</v>
      </c>
      <c r="D115" s="101" t="s">
        <v>83</v>
      </c>
      <c r="E115" s="95">
        <v>40000</v>
      </c>
      <c r="F115" s="93">
        <v>0.56000000000000005</v>
      </c>
      <c r="G115" s="96">
        <v>0.41399999999999998</v>
      </c>
      <c r="H115" s="96">
        <v>0.31900000000000001</v>
      </c>
      <c r="I115" s="96">
        <v>0.26200000000000001</v>
      </c>
      <c r="J115" s="96">
        <v>0.18099999999999999</v>
      </c>
      <c r="K115" s="96">
        <v>8.6000000000000007E-2</v>
      </c>
      <c r="L115" s="96">
        <v>5.6000000000000001E-2</v>
      </c>
      <c r="M115" s="96">
        <v>3.0000000000000002E-2</v>
      </c>
      <c r="N115" s="96" t="str">
        <f t="shared" si="25"/>
        <v>0.414,0.319,0.262,0.181,0.086,0.056,0.03</v>
      </c>
      <c r="O115" s="96" t="s">
        <v>59</v>
      </c>
      <c r="P115" s="96"/>
      <c r="Q115" s="94">
        <f t="shared" si="26"/>
        <v>118300</v>
      </c>
      <c r="R115" s="95">
        <f t="shared" si="36"/>
        <v>0</v>
      </c>
      <c r="S115" s="96">
        <f t="shared" si="27"/>
        <v>0.15199999999999997</v>
      </c>
      <c r="T115" s="95"/>
      <c r="U115" s="95"/>
      <c r="V115" s="95"/>
      <c r="W115" s="97"/>
      <c r="X115" s="97"/>
      <c r="Y115" s="96"/>
      <c r="Z115" s="97"/>
      <c r="AA115" s="96"/>
      <c r="AB115" s="102">
        <v>0.35</v>
      </c>
      <c r="AC115" s="102">
        <v>0.35</v>
      </c>
      <c r="AD115" s="102">
        <v>0.35</v>
      </c>
      <c r="AE115" s="93" t="s">
        <v>60</v>
      </c>
      <c r="AF115" s="93">
        <f t="shared" si="28"/>
        <v>213.98999999999998</v>
      </c>
      <c r="AG115" s="93">
        <f t="shared" si="29"/>
        <v>261.52</v>
      </c>
      <c r="AH115" s="95" t="str">
        <f t="shared" si="30"/>
        <v>213.99 261.52</v>
      </c>
      <c r="AI115" s="93">
        <v>10</v>
      </c>
      <c r="AJ115" s="98">
        <f t="shared" si="31"/>
        <v>69.150000000000006</v>
      </c>
      <c r="AK115" s="98">
        <f t="shared" si="32"/>
        <v>84.51</v>
      </c>
      <c r="AL115" s="95" t="str">
        <f t="shared" si="33"/>
        <v>69.15 84.51</v>
      </c>
      <c r="AM115" s="95">
        <v>130</v>
      </c>
      <c r="AN115" s="95">
        <f t="shared" si="34"/>
        <v>440</v>
      </c>
      <c r="AO115" s="102">
        <v>2372.6</v>
      </c>
      <c r="AP115" s="102">
        <v>259.3</v>
      </c>
      <c r="AQ115" s="102">
        <v>84.5</v>
      </c>
      <c r="AR115" s="93">
        <v>30</v>
      </c>
      <c r="AS115" s="103">
        <f t="shared" si="35"/>
        <v>0.80742798552307771</v>
      </c>
      <c r="AT115" s="104">
        <f t="shared" si="39"/>
        <v>1915.7036384520541</v>
      </c>
      <c r="AU115" s="98">
        <f t="shared" si="40"/>
        <v>195.353173</v>
      </c>
      <c r="AV115" s="98">
        <f t="shared" si="41"/>
        <v>63.820300000000003</v>
      </c>
      <c r="AW115" s="400"/>
      <c r="AX115" s="400"/>
      <c r="AY115" s="400"/>
      <c r="AZ115" s="400"/>
      <c r="BA115" s="400"/>
      <c r="BB115" s="400"/>
      <c r="BC115" s="400"/>
      <c r="BD115" s="400"/>
      <c r="BE115" s="400"/>
      <c r="BF115" s="400"/>
      <c r="BG115" s="400"/>
      <c r="BH115" s="400"/>
      <c r="BI115" s="400"/>
      <c r="BJ115" s="400"/>
      <c r="BK115" s="403"/>
      <c r="BL115" s="400"/>
      <c r="BM115" s="400"/>
      <c r="BN115" s="400"/>
      <c r="BO115" s="400"/>
      <c r="BP115" s="400"/>
      <c r="BQ115" s="400"/>
      <c r="BR115" s="400"/>
      <c r="BS115" s="400"/>
      <c r="BT115" s="400"/>
      <c r="BU115" s="400"/>
    </row>
    <row r="116" spans="1:73" s="99" customFormat="1" ht="60" customHeight="1" x14ac:dyDescent="0.3">
      <c r="A116" s="93">
        <v>113</v>
      </c>
      <c r="B116" s="100">
        <v>118550</v>
      </c>
      <c r="C116" s="101" t="s">
        <v>84</v>
      </c>
      <c r="D116" s="101" t="s">
        <v>83</v>
      </c>
      <c r="E116" s="95">
        <v>40000</v>
      </c>
      <c r="F116" s="93">
        <v>0.56000000000000005</v>
      </c>
      <c r="G116" s="96">
        <v>0.21199999999999999</v>
      </c>
      <c r="H116" s="96">
        <v>0.16500000000000001</v>
      </c>
      <c r="I116" s="96">
        <v>0.13100000000000001</v>
      </c>
      <c r="J116" s="96">
        <v>0.09</v>
      </c>
      <c r="K116" s="96">
        <v>5.1999999999999998E-2</v>
      </c>
      <c r="L116" s="96">
        <v>4.2000000000000003E-2</v>
      </c>
      <c r="M116" s="96">
        <v>2.9000000000000001E-2</v>
      </c>
      <c r="N116" s="96" t="str">
        <f t="shared" si="25"/>
        <v>0.212,0.165,0.131,0.09,0.052,0.042,0.029</v>
      </c>
      <c r="O116" s="96" t="s">
        <v>59</v>
      </c>
      <c r="P116" s="96"/>
      <c r="Q116" s="94">
        <f t="shared" si="26"/>
        <v>118550</v>
      </c>
      <c r="R116" s="95">
        <f t="shared" si="36"/>
        <v>250</v>
      </c>
      <c r="S116" s="96">
        <f t="shared" si="27"/>
        <v>8.0999999999999989E-2</v>
      </c>
      <c r="T116" s="95"/>
      <c r="U116" s="95"/>
      <c r="V116" s="95"/>
      <c r="W116" s="97"/>
      <c r="X116" s="97"/>
      <c r="Y116" s="96"/>
      <c r="Z116" s="97"/>
      <c r="AA116" s="96"/>
      <c r="AB116" s="102">
        <v>0.35</v>
      </c>
      <c r="AC116" s="102">
        <v>0.35</v>
      </c>
      <c r="AD116" s="102">
        <v>0.35</v>
      </c>
      <c r="AE116" s="93" t="s">
        <v>60</v>
      </c>
      <c r="AF116" s="93">
        <f t="shared" si="28"/>
        <v>213.98999999999998</v>
      </c>
      <c r="AG116" s="93">
        <f t="shared" si="29"/>
        <v>261.52</v>
      </c>
      <c r="AH116" s="95" t="str">
        <f t="shared" si="30"/>
        <v>213.99 261.52</v>
      </c>
      <c r="AI116" s="93">
        <v>10</v>
      </c>
      <c r="AJ116" s="98">
        <f t="shared" si="31"/>
        <v>69.150000000000006</v>
      </c>
      <c r="AK116" s="98">
        <f t="shared" si="32"/>
        <v>84.51</v>
      </c>
      <c r="AL116" s="95" t="str">
        <f t="shared" si="33"/>
        <v>69.15 84.51</v>
      </c>
      <c r="AM116" s="95">
        <v>130</v>
      </c>
      <c r="AN116" s="95">
        <f t="shared" si="34"/>
        <v>440</v>
      </c>
      <c r="AO116" s="102">
        <v>2362.9</v>
      </c>
      <c r="AP116" s="102">
        <v>261.3</v>
      </c>
      <c r="AQ116" s="102">
        <v>84.5</v>
      </c>
      <c r="AR116" s="93">
        <v>30</v>
      </c>
      <c r="AS116" s="103">
        <f t="shared" si="35"/>
        <v>0.80742798552307771</v>
      </c>
      <c r="AT116" s="104">
        <f t="shared" si="39"/>
        <v>1907.8715869924804</v>
      </c>
      <c r="AU116" s="98">
        <f t="shared" si="40"/>
        <v>196.95761300000001</v>
      </c>
      <c r="AV116" s="98">
        <f t="shared" si="41"/>
        <v>63.820300000000003</v>
      </c>
      <c r="AW116" s="400"/>
      <c r="AX116" s="400"/>
      <c r="AY116" s="400"/>
      <c r="AZ116" s="400"/>
      <c r="BA116" s="400"/>
      <c r="BB116" s="400"/>
      <c r="BC116" s="400"/>
      <c r="BD116" s="400"/>
      <c r="BE116" s="400"/>
      <c r="BF116" s="400"/>
      <c r="BG116" s="400"/>
      <c r="BH116" s="400"/>
      <c r="BI116" s="400"/>
      <c r="BJ116" s="400"/>
      <c r="BK116" s="403"/>
      <c r="BL116" s="400"/>
      <c r="BM116" s="400"/>
      <c r="BN116" s="400"/>
      <c r="BO116" s="400"/>
      <c r="BP116" s="400"/>
      <c r="BQ116" s="400"/>
      <c r="BR116" s="400"/>
      <c r="BS116" s="400"/>
      <c r="BT116" s="400"/>
      <c r="BU116" s="400"/>
    </row>
    <row r="117" spans="1:73" s="99" customFormat="1" ht="60" customHeight="1" x14ac:dyDescent="0.3">
      <c r="A117" s="93">
        <v>114</v>
      </c>
      <c r="B117" s="100">
        <v>118800</v>
      </c>
      <c r="C117" s="101" t="s">
        <v>84</v>
      </c>
      <c r="D117" s="101" t="s">
        <v>81</v>
      </c>
      <c r="E117" s="95">
        <v>40000</v>
      </c>
      <c r="F117" s="93">
        <v>0.56000000000000005</v>
      </c>
      <c r="G117" s="96">
        <v>0.32700000000000001</v>
      </c>
      <c r="H117" s="96">
        <v>0.26100000000000001</v>
      </c>
      <c r="I117" s="96">
        <v>0.22</v>
      </c>
      <c r="J117" s="96">
        <v>0.16300000000000001</v>
      </c>
      <c r="K117" s="96">
        <v>9.4E-2</v>
      </c>
      <c r="L117" s="96">
        <v>7.2999999999999995E-2</v>
      </c>
      <c r="M117" s="96">
        <v>4.8000000000000001E-2</v>
      </c>
      <c r="N117" s="96" t="str">
        <f t="shared" si="25"/>
        <v>0.327,0.261,0.22,0.163,0.094,0.073,0.048</v>
      </c>
      <c r="O117" s="96" t="s">
        <v>59</v>
      </c>
      <c r="P117" s="96"/>
      <c r="Q117" s="94">
        <f t="shared" si="26"/>
        <v>118800</v>
      </c>
      <c r="R117" s="95">
        <f t="shared" si="36"/>
        <v>250</v>
      </c>
      <c r="S117" s="96">
        <f t="shared" si="27"/>
        <v>0.10700000000000001</v>
      </c>
      <c r="T117" s="95"/>
      <c r="U117" s="95"/>
      <c r="V117" s="95"/>
      <c r="W117" s="97"/>
      <c r="X117" s="97"/>
      <c r="Y117" s="96"/>
      <c r="Z117" s="97"/>
      <c r="AA117" s="96"/>
      <c r="AB117" s="102">
        <v>0.35</v>
      </c>
      <c r="AC117" s="102">
        <v>0.35</v>
      </c>
      <c r="AD117" s="102">
        <v>0.35</v>
      </c>
      <c r="AE117" s="93" t="s">
        <v>60</v>
      </c>
      <c r="AF117" s="93">
        <f t="shared" si="28"/>
        <v>213.98999999999998</v>
      </c>
      <c r="AG117" s="93">
        <f t="shared" si="29"/>
        <v>261.52</v>
      </c>
      <c r="AH117" s="95" t="str">
        <f t="shared" si="30"/>
        <v>213.99 261.52</v>
      </c>
      <c r="AI117" s="93">
        <v>10</v>
      </c>
      <c r="AJ117" s="98">
        <f t="shared" si="31"/>
        <v>69.150000000000006</v>
      </c>
      <c r="AK117" s="98">
        <f t="shared" si="32"/>
        <v>84.51</v>
      </c>
      <c r="AL117" s="95" t="str">
        <f t="shared" si="33"/>
        <v>69.15 84.51</v>
      </c>
      <c r="AM117" s="95">
        <v>130</v>
      </c>
      <c r="AN117" s="95">
        <f t="shared" si="34"/>
        <v>440</v>
      </c>
      <c r="AO117" s="102">
        <v>2395.1999999999998</v>
      </c>
      <c r="AP117" s="102">
        <v>261</v>
      </c>
      <c r="AQ117" s="102">
        <v>84.5</v>
      </c>
      <c r="AR117" s="93">
        <v>33</v>
      </c>
      <c r="AS117" s="103">
        <f t="shared" si="35"/>
        <v>0.91655878659925405</v>
      </c>
      <c r="AT117" s="104">
        <f t="shared" si="39"/>
        <v>2195.3416056625333</v>
      </c>
      <c r="AU117" s="98">
        <f t="shared" si="40"/>
        <v>196.71710000000002</v>
      </c>
      <c r="AV117" s="98">
        <f t="shared" si="41"/>
        <v>63.820300000000003</v>
      </c>
      <c r="AW117" s="400"/>
      <c r="AX117" s="400"/>
      <c r="AY117" s="400"/>
      <c r="AZ117" s="400"/>
      <c r="BA117" s="400"/>
      <c r="BB117" s="400"/>
      <c r="BC117" s="400"/>
      <c r="BD117" s="400"/>
      <c r="BE117" s="400"/>
      <c r="BF117" s="400"/>
      <c r="BG117" s="400"/>
      <c r="BH117" s="400"/>
      <c r="BI117" s="400"/>
      <c r="BJ117" s="400"/>
      <c r="BK117" s="403"/>
      <c r="BL117" s="400"/>
      <c r="BM117" s="400"/>
      <c r="BN117" s="400"/>
      <c r="BO117" s="400"/>
      <c r="BP117" s="400"/>
      <c r="BQ117" s="400"/>
      <c r="BR117" s="400"/>
      <c r="BS117" s="400"/>
      <c r="BT117" s="400"/>
      <c r="BU117" s="400"/>
    </row>
    <row r="118" spans="1:73" s="99" customFormat="1" ht="60" customHeight="1" x14ac:dyDescent="0.3">
      <c r="A118" s="93">
        <v>115</v>
      </c>
      <c r="B118" s="100">
        <v>118800</v>
      </c>
      <c r="C118" s="101" t="s">
        <v>84</v>
      </c>
      <c r="D118" s="101" t="s">
        <v>83</v>
      </c>
      <c r="E118" s="95">
        <v>40000</v>
      </c>
      <c r="F118" s="93">
        <v>0.56000000000000005</v>
      </c>
      <c r="G118" s="96">
        <v>0.19500000000000001</v>
      </c>
      <c r="H118" s="96">
        <v>0.152</v>
      </c>
      <c r="I118" s="96">
        <v>0.126</v>
      </c>
      <c r="J118" s="96">
        <v>8.8999999999999996E-2</v>
      </c>
      <c r="K118" s="96">
        <v>4.8000000000000001E-2</v>
      </c>
      <c r="L118" s="96">
        <v>3.5000000000000003E-2</v>
      </c>
      <c r="M118" s="96">
        <v>2.4E-2</v>
      </c>
      <c r="N118" s="96" t="str">
        <f t="shared" si="25"/>
        <v>0.195,0.152,0.126,0.089,0.048,0.035,0.024</v>
      </c>
      <c r="O118" s="96" t="s">
        <v>59</v>
      </c>
      <c r="P118" s="96"/>
      <c r="Q118" s="94">
        <f t="shared" si="26"/>
        <v>118800</v>
      </c>
      <c r="R118" s="95">
        <f t="shared" si="36"/>
        <v>0</v>
      </c>
      <c r="S118" s="96">
        <f t="shared" si="27"/>
        <v>6.9000000000000006E-2</v>
      </c>
      <c r="T118" s="95"/>
      <c r="U118" s="95"/>
      <c r="V118" s="95"/>
      <c r="W118" s="97"/>
      <c r="X118" s="97"/>
      <c r="Y118" s="96"/>
      <c r="Z118" s="97"/>
      <c r="AA118" s="96"/>
      <c r="AB118" s="102">
        <v>0.35</v>
      </c>
      <c r="AC118" s="102">
        <v>0.35</v>
      </c>
      <c r="AD118" s="102">
        <v>0.35</v>
      </c>
      <c r="AE118" s="93" t="s">
        <v>60</v>
      </c>
      <c r="AF118" s="93">
        <f t="shared" si="28"/>
        <v>213.98999999999998</v>
      </c>
      <c r="AG118" s="93">
        <f t="shared" si="29"/>
        <v>261.52</v>
      </c>
      <c r="AH118" s="95" t="str">
        <f t="shared" si="30"/>
        <v>213.99 261.52</v>
      </c>
      <c r="AI118" s="93">
        <v>10</v>
      </c>
      <c r="AJ118" s="98">
        <f t="shared" si="31"/>
        <v>69.150000000000006</v>
      </c>
      <c r="AK118" s="98">
        <f t="shared" si="32"/>
        <v>84.51</v>
      </c>
      <c r="AL118" s="95" t="str">
        <f t="shared" si="33"/>
        <v>69.15 84.51</v>
      </c>
      <c r="AM118" s="95">
        <v>130</v>
      </c>
      <c r="AN118" s="95">
        <f t="shared" si="34"/>
        <v>440</v>
      </c>
      <c r="AO118" s="102">
        <v>2390.3000000000002</v>
      </c>
      <c r="AP118" s="102">
        <v>261.2</v>
      </c>
      <c r="AQ118" s="102">
        <v>84.5</v>
      </c>
      <c r="AR118" s="93">
        <v>30</v>
      </c>
      <c r="AS118" s="103">
        <f t="shared" si="35"/>
        <v>0.80742798552307771</v>
      </c>
      <c r="AT118" s="104">
        <f t="shared" si="39"/>
        <v>1929.9951137958128</v>
      </c>
      <c r="AU118" s="98">
        <f t="shared" si="40"/>
        <v>196.87744799999999</v>
      </c>
      <c r="AV118" s="98">
        <f t="shared" si="41"/>
        <v>63.820300000000003</v>
      </c>
      <c r="AW118" s="400"/>
      <c r="AX118" s="400"/>
      <c r="AY118" s="400"/>
      <c r="AZ118" s="400"/>
      <c r="BA118" s="400"/>
      <c r="BB118" s="400"/>
      <c r="BC118" s="400"/>
      <c r="BD118" s="400"/>
      <c r="BE118" s="400"/>
      <c r="BF118" s="400"/>
      <c r="BG118" s="400"/>
      <c r="BH118" s="400"/>
      <c r="BI118" s="400"/>
      <c r="BJ118" s="400"/>
      <c r="BK118" s="403"/>
      <c r="BL118" s="400"/>
      <c r="BM118" s="400"/>
      <c r="BN118" s="400"/>
      <c r="BO118" s="400"/>
      <c r="BP118" s="400"/>
      <c r="BQ118" s="400"/>
      <c r="BR118" s="400"/>
      <c r="BS118" s="400"/>
      <c r="BT118" s="400"/>
      <c r="BU118" s="400"/>
    </row>
    <row r="119" spans="1:73" s="99" customFormat="1" ht="60" customHeight="1" x14ac:dyDescent="0.3">
      <c r="A119" s="93">
        <v>116</v>
      </c>
      <c r="B119" s="100">
        <v>119050</v>
      </c>
      <c r="C119" s="101" t="s">
        <v>84</v>
      </c>
      <c r="D119" s="101" t="s">
        <v>83</v>
      </c>
      <c r="E119" s="95">
        <v>40000</v>
      </c>
      <c r="F119" s="93">
        <v>0.56000000000000005</v>
      </c>
      <c r="G119" s="96">
        <v>0.32200000000000001</v>
      </c>
      <c r="H119" s="96">
        <v>0.26</v>
      </c>
      <c r="I119" s="96">
        <v>0.215</v>
      </c>
      <c r="J119" s="96">
        <v>0.156</v>
      </c>
      <c r="K119" s="96">
        <v>9.5000000000000001E-2</v>
      </c>
      <c r="L119" s="96">
        <v>7.4999999999999997E-2</v>
      </c>
      <c r="M119" s="96">
        <v>5.5E-2</v>
      </c>
      <c r="N119" s="96" t="str">
        <f t="shared" si="25"/>
        <v>0.322,0.26,0.215,0.156,0.095,0.075,0.055</v>
      </c>
      <c r="O119" s="96" t="s">
        <v>59</v>
      </c>
      <c r="P119" s="96"/>
      <c r="Q119" s="94">
        <f t="shared" si="26"/>
        <v>119050</v>
      </c>
      <c r="R119" s="95">
        <f t="shared" si="36"/>
        <v>250</v>
      </c>
      <c r="S119" s="96">
        <f t="shared" si="27"/>
        <v>0.10700000000000001</v>
      </c>
      <c r="T119" s="95"/>
      <c r="U119" s="95"/>
      <c r="V119" s="95"/>
      <c r="W119" s="97"/>
      <c r="X119" s="97"/>
      <c r="Y119" s="96"/>
      <c r="Z119" s="97"/>
      <c r="AA119" s="96"/>
      <c r="AB119" s="102">
        <v>0.35</v>
      </c>
      <c r="AC119" s="102">
        <v>0.35</v>
      </c>
      <c r="AD119" s="102">
        <v>0.35</v>
      </c>
      <c r="AE119" s="93" t="s">
        <v>60</v>
      </c>
      <c r="AF119" s="93">
        <f t="shared" si="28"/>
        <v>213.98999999999998</v>
      </c>
      <c r="AG119" s="93">
        <f t="shared" si="29"/>
        <v>261.52</v>
      </c>
      <c r="AH119" s="95" t="str">
        <f t="shared" si="30"/>
        <v>213.99 261.52</v>
      </c>
      <c r="AI119" s="93">
        <v>10</v>
      </c>
      <c r="AJ119" s="98">
        <f t="shared" si="31"/>
        <v>69.150000000000006</v>
      </c>
      <c r="AK119" s="98">
        <f t="shared" si="32"/>
        <v>84.51</v>
      </c>
      <c r="AL119" s="95" t="str">
        <f t="shared" si="33"/>
        <v>69.15 84.51</v>
      </c>
      <c r="AM119" s="95">
        <v>130</v>
      </c>
      <c r="AN119" s="95">
        <f t="shared" si="34"/>
        <v>440</v>
      </c>
      <c r="AO119" s="102">
        <v>2400</v>
      </c>
      <c r="AP119" s="102">
        <v>261.39999999999998</v>
      </c>
      <c r="AQ119" s="102">
        <v>84.4</v>
      </c>
      <c r="AR119" s="93">
        <v>30</v>
      </c>
      <c r="AS119" s="103">
        <f t="shared" si="35"/>
        <v>0.80742798552307771</v>
      </c>
      <c r="AT119" s="104">
        <f t="shared" si="39"/>
        <v>1937.8271652553865</v>
      </c>
      <c r="AU119" s="98">
        <f t="shared" si="40"/>
        <v>197.03777199999999</v>
      </c>
      <c r="AV119" s="98">
        <f t="shared" si="41"/>
        <v>63.734760000000009</v>
      </c>
      <c r="AW119" s="400"/>
      <c r="AX119" s="400"/>
      <c r="AY119" s="400"/>
      <c r="AZ119" s="400"/>
      <c r="BA119" s="400"/>
      <c r="BB119" s="400"/>
      <c r="BC119" s="400"/>
      <c r="BD119" s="400"/>
      <c r="BE119" s="400"/>
      <c r="BF119" s="400"/>
      <c r="BG119" s="400"/>
      <c r="BH119" s="400"/>
      <c r="BI119" s="400"/>
      <c r="BJ119" s="400"/>
      <c r="BK119" s="403"/>
      <c r="BL119" s="400"/>
      <c r="BM119" s="400"/>
      <c r="BN119" s="400"/>
      <c r="BO119" s="400"/>
      <c r="BP119" s="400"/>
      <c r="BQ119" s="400"/>
      <c r="BR119" s="400"/>
      <c r="BS119" s="400"/>
      <c r="BT119" s="400"/>
      <c r="BU119" s="400"/>
    </row>
    <row r="120" spans="1:73" s="99" customFormat="1" ht="60" customHeight="1" x14ac:dyDescent="0.3">
      <c r="A120" s="93">
        <v>117</v>
      </c>
      <c r="B120" s="100">
        <v>119300</v>
      </c>
      <c r="C120" s="101" t="s">
        <v>84</v>
      </c>
      <c r="D120" s="101" t="s">
        <v>81</v>
      </c>
      <c r="E120" s="95">
        <v>40000</v>
      </c>
      <c r="F120" s="93">
        <v>0.56000000000000005</v>
      </c>
      <c r="G120" s="96">
        <v>0.42199999999999999</v>
      </c>
      <c r="H120" s="96">
        <v>0.32100000000000001</v>
      </c>
      <c r="I120" s="96">
        <v>0.25800000000000001</v>
      </c>
      <c r="J120" s="96">
        <v>0.17200000000000001</v>
      </c>
      <c r="K120" s="96">
        <v>0.08</v>
      </c>
      <c r="L120" s="96">
        <v>5.8000000000000003E-2</v>
      </c>
      <c r="M120" s="96">
        <v>4.3000000000000003E-2</v>
      </c>
      <c r="N120" s="96" t="str">
        <f t="shared" si="25"/>
        <v>0.422,0.321,0.258,0.172,0.08,0.058,0.043</v>
      </c>
      <c r="O120" s="96" t="s">
        <v>59</v>
      </c>
      <c r="P120" s="96"/>
      <c r="Q120" s="94">
        <f t="shared" si="26"/>
        <v>119300</v>
      </c>
      <c r="R120" s="95">
        <f t="shared" si="36"/>
        <v>250</v>
      </c>
      <c r="S120" s="96">
        <f t="shared" si="27"/>
        <v>0.16399999999999998</v>
      </c>
      <c r="T120" s="95"/>
      <c r="U120" s="95"/>
      <c r="V120" s="95"/>
      <c r="W120" s="97"/>
      <c r="X120" s="97"/>
      <c r="Y120" s="96"/>
      <c r="Z120" s="97"/>
      <c r="AA120" s="96"/>
      <c r="AB120" s="102">
        <v>0.35</v>
      </c>
      <c r="AC120" s="102">
        <v>0.35</v>
      </c>
      <c r="AD120" s="102">
        <v>0.35</v>
      </c>
      <c r="AE120" s="93" t="s">
        <v>60</v>
      </c>
      <c r="AF120" s="93">
        <f t="shared" si="28"/>
        <v>213.98999999999998</v>
      </c>
      <c r="AG120" s="93">
        <f t="shared" si="29"/>
        <v>261.52</v>
      </c>
      <c r="AH120" s="95" t="str">
        <f t="shared" si="30"/>
        <v>213.99 261.52</v>
      </c>
      <c r="AI120" s="93">
        <v>10</v>
      </c>
      <c r="AJ120" s="98">
        <f t="shared" si="31"/>
        <v>69.150000000000006</v>
      </c>
      <c r="AK120" s="98">
        <f t="shared" si="32"/>
        <v>84.51</v>
      </c>
      <c r="AL120" s="95" t="str">
        <f t="shared" si="33"/>
        <v>69.15 84.51</v>
      </c>
      <c r="AM120" s="95">
        <v>130</v>
      </c>
      <c r="AN120" s="95">
        <f t="shared" si="34"/>
        <v>440</v>
      </c>
      <c r="AO120" s="102">
        <v>2361.3000000000002</v>
      </c>
      <c r="AP120" s="102">
        <v>261.10000000000002</v>
      </c>
      <c r="AQ120" s="102">
        <v>84.4</v>
      </c>
      <c r="AR120" s="93">
        <v>33</v>
      </c>
      <c r="AS120" s="103">
        <f t="shared" si="35"/>
        <v>0.91655878659925405</v>
      </c>
      <c r="AT120" s="104">
        <f t="shared" si="39"/>
        <v>2164.2702627968188</v>
      </c>
      <c r="AU120" s="98">
        <f t="shared" si="40"/>
        <v>196.79727700000001</v>
      </c>
      <c r="AV120" s="98">
        <f t="shared" si="41"/>
        <v>63.734760000000009</v>
      </c>
      <c r="AW120" s="400"/>
      <c r="AX120" s="400"/>
      <c r="AY120" s="400"/>
      <c r="AZ120" s="400"/>
      <c r="BA120" s="400"/>
      <c r="BB120" s="400"/>
      <c r="BC120" s="400"/>
      <c r="BD120" s="400"/>
      <c r="BE120" s="400"/>
      <c r="BF120" s="400"/>
      <c r="BG120" s="400"/>
      <c r="BH120" s="400"/>
      <c r="BI120" s="400"/>
      <c r="BJ120" s="400"/>
      <c r="BK120" s="403"/>
      <c r="BL120" s="400"/>
      <c r="BM120" s="400"/>
      <c r="BN120" s="400"/>
      <c r="BO120" s="400"/>
      <c r="BP120" s="400"/>
      <c r="BQ120" s="400"/>
      <c r="BR120" s="400"/>
      <c r="BS120" s="400"/>
      <c r="BT120" s="400"/>
      <c r="BU120" s="400"/>
    </row>
    <row r="121" spans="1:73" s="99" customFormat="1" ht="60" customHeight="1" x14ac:dyDescent="0.3">
      <c r="A121" s="93">
        <v>118</v>
      </c>
      <c r="B121" s="100">
        <v>119300</v>
      </c>
      <c r="C121" s="101" t="s">
        <v>84</v>
      </c>
      <c r="D121" s="101" t="s">
        <v>83</v>
      </c>
      <c r="E121" s="95">
        <v>40000</v>
      </c>
      <c r="F121" s="93">
        <v>0.56000000000000005</v>
      </c>
      <c r="G121" s="96">
        <v>0.51</v>
      </c>
      <c r="H121" s="96">
        <v>0.40899999999999997</v>
      </c>
      <c r="I121" s="96">
        <v>0.34699999999999998</v>
      </c>
      <c r="J121" s="96">
        <v>0.25600000000000001</v>
      </c>
      <c r="K121" s="96">
        <v>0.14899999999999999</v>
      </c>
      <c r="L121" s="96">
        <v>0.12</v>
      </c>
      <c r="M121" s="96">
        <v>8.4000000000000005E-2</v>
      </c>
      <c r="N121" s="96" t="str">
        <f t="shared" si="25"/>
        <v>0.51,0.409,0.347,0.256,0.149,0.12,0.084</v>
      </c>
      <c r="O121" s="96" t="s">
        <v>59</v>
      </c>
      <c r="P121" s="96"/>
      <c r="Q121" s="94">
        <f t="shared" si="26"/>
        <v>119300</v>
      </c>
      <c r="R121" s="95">
        <f t="shared" si="36"/>
        <v>0</v>
      </c>
      <c r="S121" s="96">
        <f t="shared" si="27"/>
        <v>0.16300000000000003</v>
      </c>
      <c r="T121" s="95"/>
      <c r="U121" s="95"/>
      <c r="V121" s="95"/>
      <c r="W121" s="97"/>
      <c r="X121" s="97"/>
      <c r="Y121" s="96"/>
      <c r="Z121" s="97"/>
      <c r="AA121" s="96"/>
      <c r="AB121" s="102">
        <v>0.35</v>
      </c>
      <c r="AC121" s="102">
        <v>0.35</v>
      </c>
      <c r="AD121" s="102">
        <v>0.35</v>
      </c>
      <c r="AE121" s="93" t="s">
        <v>60</v>
      </c>
      <c r="AF121" s="93">
        <f t="shared" si="28"/>
        <v>213.98999999999998</v>
      </c>
      <c r="AG121" s="93">
        <f t="shared" si="29"/>
        <v>261.52</v>
      </c>
      <c r="AH121" s="95" t="str">
        <f t="shared" si="30"/>
        <v>213.99 261.52</v>
      </c>
      <c r="AI121" s="93">
        <v>10</v>
      </c>
      <c r="AJ121" s="98">
        <f t="shared" si="31"/>
        <v>69.150000000000006</v>
      </c>
      <c r="AK121" s="98">
        <f t="shared" si="32"/>
        <v>84.51</v>
      </c>
      <c r="AL121" s="95" t="str">
        <f t="shared" si="33"/>
        <v>69.15 84.51</v>
      </c>
      <c r="AM121" s="95">
        <v>130</v>
      </c>
      <c r="AN121" s="95">
        <f t="shared" si="34"/>
        <v>440</v>
      </c>
      <c r="AO121" s="102">
        <v>1488.7</v>
      </c>
      <c r="AP121" s="102">
        <v>214</v>
      </c>
      <c r="AQ121" s="102">
        <v>84.5</v>
      </c>
      <c r="AR121" s="93">
        <v>30</v>
      </c>
      <c r="AS121" s="103">
        <f t="shared" si="35"/>
        <v>0.80742798552307771</v>
      </c>
      <c r="AT121" s="104">
        <f t="shared" si="39"/>
        <v>1202.0180420482059</v>
      </c>
      <c r="AU121" s="98">
        <f t="shared" si="40"/>
        <v>158.3698</v>
      </c>
      <c r="AV121" s="98">
        <f t="shared" si="41"/>
        <v>63.820300000000003</v>
      </c>
      <c r="AW121" s="400"/>
      <c r="AX121" s="400"/>
      <c r="AY121" s="400"/>
      <c r="AZ121" s="400"/>
      <c r="BA121" s="400"/>
      <c r="BB121" s="400"/>
      <c r="BC121" s="400"/>
      <c r="BD121" s="400"/>
      <c r="BE121" s="400"/>
      <c r="BF121" s="400"/>
      <c r="BG121" s="400"/>
      <c r="BH121" s="400"/>
      <c r="BI121" s="400"/>
      <c r="BJ121" s="400"/>
      <c r="BK121" s="403"/>
      <c r="BL121" s="400"/>
      <c r="BM121" s="400"/>
      <c r="BN121" s="400"/>
      <c r="BO121" s="400"/>
      <c r="BP121" s="400"/>
      <c r="BQ121" s="400"/>
      <c r="BR121" s="400"/>
      <c r="BS121" s="400"/>
      <c r="BT121" s="400"/>
      <c r="BU121" s="400"/>
    </row>
    <row r="122" spans="1:73" s="99" customFormat="1" ht="60" customHeight="1" x14ac:dyDescent="0.3">
      <c r="A122" s="93">
        <v>119</v>
      </c>
      <c r="B122" s="100">
        <v>119550</v>
      </c>
      <c r="C122" s="101" t="s">
        <v>84</v>
      </c>
      <c r="D122" s="101" t="s">
        <v>83</v>
      </c>
      <c r="E122" s="95">
        <v>40000</v>
      </c>
      <c r="F122" s="93">
        <v>0.56000000000000005</v>
      </c>
      <c r="G122" s="96">
        <v>0.621</v>
      </c>
      <c r="H122" s="96">
        <v>0.503</v>
      </c>
      <c r="I122" s="96">
        <v>0.42699999999999999</v>
      </c>
      <c r="J122" s="96">
        <v>0.32200000000000001</v>
      </c>
      <c r="K122" s="96">
        <v>0.17100000000000001</v>
      </c>
      <c r="L122" s="96">
        <v>0.124</v>
      </c>
      <c r="M122" s="96">
        <v>7.9000000000000001E-2</v>
      </c>
      <c r="N122" s="96" t="str">
        <f t="shared" si="25"/>
        <v>0.621,0.503,0.427,0.322,0.171,0.124,0.079</v>
      </c>
      <c r="O122" s="96" t="s">
        <v>59</v>
      </c>
      <c r="P122" s="96"/>
      <c r="Q122" s="94">
        <f t="shared" si="26"/>
        <v>119550</v>
      </c>
      <c r="R122" s="95">
        <f t="shared" si="36"/>
        <v>250</v>
      </c>
      <c r="S122" s="96">
        <f t="shared" si="27"/>
        <v>0.19400000000000001</v>
      </c>
      <c r="T122" s="95"/>
      <c r="U122" s="95"/>
      <c r="V122" s="95"/>
      <c r="W122" s="97"/>
      <c r="X122" s="97"/>
      <c r="Y122" s="96"/>
      <c r="Z122" s="97"/>
      <c r="AA122" s="96"/>
      <c r="AB122" s="102">
        <v>0.35</v>
      </c>
      <c r="AC122" s="102">
        <v>0.35</v>
      </c>
      <c r="AD122" s="102">
        <v>0.35</v>
      </c>
      <c r="AE122" s="93" t="s">
        <v>60</v>
      </c>
      <c r="AF122" s="93">
        <f t="shared" si="28"/>
        <v>213.98999999999998</v>
      </c>
      <c r="AG122" s="93">
        <f t="shared" si="29"/>
        <v>261.52</v>
      </c>
      <c r="AH122" s="95" t="str">
        <f t="shared" si="30"/>
        <v>213.99 261.52</v>
      </c>
      <c r="AI122" s="93">
        <v>10</v>
      </c>
      <c r="AJ122" s="98">
        <f t="shared" si="31"/>
        <v>69.150000000000006</v>
      </c>
      <c r="AK122" s="98">
        <f t="shared" si="32"/>
        <v>84.51</v>
      </c>
      <c r="AL122" s="95" t="str">
        <f t="shared" si="33"/>
        <v>69.15 84.51</v>
      </c>
      <c r="AM122" s="95">
        <v>130</v>
      </c>
      <c r="AN122" s="95">
        <f t="shared" si="34"/>
        <v>440</v>
      </c>
      <c r="AO122" s="102">
        <v>774.2</v>
      </c>
      <c r="AP122" s="102">
        <v>214.2</v>
      </c>
      <c r="AQ122" s="102">
        <v>84.5</v>
      </c>
      <c r="AR122" s="93">
        <v>30</v>
      </c>
      <c r="AS122" s="103">
        <f t="shared" si="35"/>
        <v>0.80742798552307771</v>
      </c>
      <c r="AT122" s="104">
        <f t="shared" si="39"/>
        <v>625.11074639196681</v>
      </c>
      <c r="AU122" s="98">
        <f t="shared" si="40"/>
        <v>158.535788</v>
      </c>
      <c r="AV122" s="98">
        <f t="shared" si="41"/>
        <v>63.820300000000003</v>
      </c>
      <c r="AW122" s="400"/>
      <c r="AX122" s="400"/>
      <c r="AY122" s="400"/>
      <c r="AZ122" s="400"/>
      <c r="BA122" s="400"/>
      <c r="BB122" s="400"/>
      <c r="BC122" s="400"/>
      <c r="BD122" s="400"/>
      <c r="BE122" s="400"/>
      <c r="BF122" s="400"/>
      <c r="BG122" s="400"/>
      <c r="BH122" s="400"/>
      <c r="BI122" s="400"/>
      <c r="BJ122" s="400"/>
      <c r="BK122" s="403"/>
      <c r="BL122" s="400"/>
      <c r="BM122" s="400"/>
      <c r="BN122" s="400"/>
      <c r="BO122" s="400"/>
      <c r="BP122" s="400"/>
      <c r="BQ122" s="400"/>
      <c r="BR122" s="400"/>
      <c r="BS122" s="400"/>
      <c r="BT122" s="400"/>
      <c r="BU122" s="400"/>
    </row>
    <row r="123" spans="1:73" s="99" customFormat="1" ht="60" customHeight="1" x14ac:dyDescent="0.3">
      <c r="A123" s="93">
        <v>120</v>
      </c>
      <c r="B123" s="100">
        <v>119800</v>
      </c>
      <c r="C123" s="101" t="s">
        <v>84</v>
      </c>
      <c r="D123" s="101" t="s">
        <v>81</v>
      </c>
      <c r="E123" s="95">
        <v>40000</v>
      </c>
      <c r="F123" s="93">
        <v>0.56000000000000005</v>
      </c>
      <c r="G123" s="96">
        <v>0.36199999999999999</v>
      </c>
      <c r="H123" s="96">
        <v>0.28399999999999997</v>
      </c>
      <c r="I123" s="96">
        <v>0.23599999999999999</v>
      </c>
      <c r="J123" s="96">
        <v>0.16400000000000001</v>
      </c>
      <c r="K123" s="96">
        <v>8.5000000000000006E-2</v>
      </c>
      <c r="L123" s="96">
        <v>6.4000000000000001E-2</v>
      </c>
      <c r="M123" s="96">
        <v>4.1000000000000002E-2</v>
      </c>
      <c r="N123" s="96" t="str">
        <f t="shared" si="25"/>
        <v>0.362,0.284,0.236,0.164,0.085,0.064,0.041</v>
      </c>
      <c r="O123" s="96" t="s">
        <v>59</v>
      </c>
      <c r="P123" s="96"/>
      <c r="Q123" s="94">
        <f t="shared" si="26"/>
        <v>119800</v>
      </c>
      <c r="R123" s="95">
        <f t="shared" si="36"/>
        <v>250</v>
      </c>
      <c r="S123" s="96">
        <f t="shared" si="27"/>
        <v>0.126</v>
      </c>
      <c r="T123" s="95"/>
      <c r="U123" s="95"/>
      <c r="V123" s="95"/>
      <c r="W123" s="97"/>
      <c r="X123" s="97"/>
      <c r="Y123" s="96"/>
      <c r="Z123" s="97"/>
      <c r="AA123" s="96"/>
      <c r="AB123" s="102">
        <v>0.35</v>
      </c>
      <c r="AC123" s="102">
        <v>0.35</v>
      </c>
      <c r="AD123" s="102">
        <v>0.35</v>
      </c>
      <c r="AE123" s="93" t="s">
        <v>60</v>
      </c>
      <c r="AF123" s="93">
        <f t="shared" si="28"/>
        <v>213.98999999999998</v>
      </c>
      <c r="AG123" s="93">
        <f t="shared" si="29"/>
        <v>261.52</v>
      </c>
      <c r="AH123" s="95" t="str">
        <f t="shared" si="30"/>
        <v>213.99 261.52</v>
      </c>
      <c r="AI123" s="93">
        <v>10</v>
      </c>
      <c r="AJ123" s="98">
        <f t="shared" si="31"/>
        <v>69.150000000000006</v>
      </c>
      <c r="AK123" s="98">
        <f t="shared" si="32"/>
        <v>84.51</v>
      </c>
      <c r="AL123" s="95" t="str">
        <f t="shared" si="33"/>
        <v>69.15 84.51</v>
      </c>
      <c r="AM123" s="95">
        <v>130</v>
      </c>
      <c r="AN123" s="95">
        <f t="shared" si="34"/>
        <v>440</v>
      </c>
      <c r="AO123" s="102">
        <v>2354.8000000000002</v>
      </c>
      <c r="AP123" s="102">
        <v>260.8</v>
      </c>
      <c r="AQ123" s="102">
        <v>84.5</v>
      </c>
      <c r="AR123" s="93">
        <v>33</v>
      </c>
      <c r="AS123" s="103">
        <f t="shared" si="35"/>
        <v>0.91655878659925405</v>
      </c>
      <c r="AT123" s="104">
        <f t="shared" si="39"/>
        <v>2158.3126306839235</v>
      </c>
      <c r="AU123" s="98">
        <f t="shared" si="40"/>
        <v>196.55672800000002</v>
      </c>
      <c r="AV123" s="98">
        <f t="shared" si="41"/>
        <v>63.820300000000003</v>
      </c>
      <c r="AW123" s="400"/>
      <c r="AX123" s="400"/>
      <c r="AY123" s="400"/>
      <c r="AZ123" s="400"/>
      <c r="BA123" s="400"/>
      <c r="BB123" s="400"/>
      <c r="BC123" s="400"/>
      <c r="BD123" s="400"/>
      <c r="BE123" s="400"/>
      <c r="BF123" s="400"/>
      <c r="BG123" s="400"/>
      <c r="BH123" s="400"/>
      <c r="BI123" s="400"/>
      <c r="BJ123" s="400"/>
      <c r="BK123" s="403"/>
      <c r="BL123" s="400"/>
      <c r="BM123" s="400"/>
      <c r="BN123" s="400"/>
      <c r="BO123" s="400"/>
      <c r="BP123" s="400"/>
      <c r="BQ123" s="400"/>
      <c r="BR123" s="400"/>
      <c r="BS123" s="400"/>
      <c r="BT123" s="400"/>
      <c r="BU123" s="400"/>
    </row>
    <row r="124" spans="1:73" s="99" customFormat="1" ht="60" customHeight="1" x14ac:dyDescent="0.3">
      <c r="A124" s="93">
        <v>121</v>
      </c>
      <c r="B124" s="100">
        <v>119800</v>
      </c>
      <c r="C124" s="101" t="s">
        <v>84</v>
      </c>
      <c r="D124" s="101" t="s">
        <v>83</v>
      </c>
      <c r="E124" s="95">
        <v>40000</v>
      </c>
      <c r="F124" s="93">
        <v>0.56000000000000005</v>
      </c>
      <c r="G124" s="96">
        <v>0.314</v>
      </c>
      <c r="H124" s="96">
        <v>0.25</v>
      </c>
      <c r="I124" s="96">
        <v>0.21099999999999999</v>
      </c>
      <c r="J124" s="96">
        <v>0.158</v>
      </c>
      <c r="K124" s="96">
        <v>9.6000000000000002E-2</v>
      </c>
      <c r="L124" s="96">
        <v>7.3999999999999996E-2</v>
      </c>
      <c r="M124" s="96">
        <v>5.8000000000000003E-2</v>
      </c>
      <c r="N124" s="96" t="str">
        <f t="shared" si="25"/>
        <v>0.314,0.25,0.211,0.158,0.096,0.074,0.058</v>
      </c>
      <c r="O124" s="96" t="s">
        <v>59</v>
      </c>
      <c r="P124" s="96"/>
      <c r="Q124" s="94">
        <f t="shared" si="26"/>
        <v>119800</v>
      </c>
      <c r="R124" s="95">
        <f t="shared" si="36"/>
        <v>0</v>
      </c>
      <c r="S124" s="96">
        <f t="shared" si="27"/>
        <v>0.10300000000000001</v>
      </c>
      <c r="T124" s="95"/>
      <c r="U124" s="95"/>
      <c r="V124" s="95"/>
      <c r="W124" s="97"/>
      <c r="X124" s="97"/>
      <c r="Y124" s="96"/>
      <c r="Z124" s="97"/>
      <c r="AA124" s="96"/>
      <c r="AB124" s="102">
        <v>0.35</v>
      </c>
      <c r="AC124" s="102">
        <v>0.35</v>
      </c>
      <c r="AD124" s="102">
        <v>0.35</v>
      </c>
      <c r="AE124" s="93" t="s">
        <v>60</v>
      </c>
      <c r="AF124" s="93">
        <f t="shared" si="28"/>
        <v>213.98999999999998</v>
      </c>
      <c r="AG124" s="93">
        <f t="shared" si="29"/>
        <v>261.52</v>
      </c>
      <c r="AH124" s="95" t="str">
        <f t="shared" si="30"/>
        <v>213.99 261.52</v>
      </c>
      <c r="AI124" s="93">
        <v>10</v>
      </c>
      <c r="AJ124" s="98">
        <f t="shared" si="31"/>
        <v>69.150000000000006</v>
      </c>
      <c r="AK124" s="98">
        <f t="shared" si="32"/>
        <v>84.51</v>
      </c>
      <c r="AL124" s="95" t="str">
        <f t="shared" si="33"/>
        <v>69.15 84.51</v>
      </c>
      <c r="AM124" s="95">
        <v>130</v>
      </c>
      <c r="AN124" s="95">
        <f t="shared" si="34"/>
        <v>440</v>
      </c>
      <c r="AO124" s="102">
        <v>2398.4</v>
      </c>
      <c r="AP124" s="102">
        <v>261.3</v>
      </c>
      <c r="AQ124" s="102">
        <v>84.4</v>
      </c>
      <c r="AR124" s="93">
        <v>30</v>
      </c>
      <c r="AS124" s="103">
        <f t="shared" si="35"/>
        <v>0.80742798552307771</v>
      </c>
      <c r="AT124" s="104">
        <f t="shared" si="39"/>
        <v>1936.5352804785496</v>
      </c>
      <c r="AU124" s="98">
        <f t="shared" si="40"/>
        <v>196.95761300000001</v>
      </c>
      <c r="AV124" s="98">
        <f t="shared" si="41"/>
        <v>63.734760000000009</v>
      </c>
      <c r="AW124" s="400"/>
      <c r="AX124" s="400"/>
      <c r="AY124" s="400"/>
      <c r="AZ124" s="400"/>
      <c r="BA124" s="400"/>
      <c r="BB124" s="400"/>
      <c r="BC124" s="400"/>
      <c r="BD124" s="400"/>
      <c r="BE124" s="400"/>
      <c r="BF124" s="400"/>
      <c r="BG124" s="400"/>
      <c r="BH124" s="400"/>
      <c r="BI124" s="400"/>
      <c r="BJ124" s="400"/>
      <c r="BK124" s="403"/>
      <c r="BL124" s="400"/>
      <c r="BM124" s="400"/>
      <c r="BN124" s="400"/>
      <c r="BO124" s="400"/>
      <c r="BP124" s="400"/>
      <c r="BQ124" s="400"/>
      <c r="BR124" s="400"/>
      <c r="BS124" s="400"/>
      <c r="BT124" s="400"/>
      <c r="BU124" s="400"/>
    </row>
    <row r="125" spans="1:73" s="99" customFormat="1" ht="60" customHeight="1" x14ac:dyDescent="0.3">
      <c r="A125" s="93">
        <v>122</v>
      </c>
      <c r="B125" s="100">
        <v>120050</v>
      </c>
      <c r="C125" s="101" t="s">
        <v>84</v>
      </c>
      <c r="D125" s="101" t="s">
        <v>83</v>
      </c>
      <c r="E125" s="95">
        <v>40000</v>
      </c>
      <c r="F125" s="93">
        <v>0.56000000000000005</v>
      </c>
      <c r="G125" s="96">
        <v>0.48099999999999998</v>
      </c>
      <c r="H125" s="96">
        <v>0.372</v>
      </c>
      <c r="I125" s="96">
        <v>0.30099999999999999</v>
      </c>
      <c r="J125" s="96">
        <v>0.19400000000000001</v>
      </c>
      <c r="K125" s="96">
        <v>9.1999999999999998E-2</v>
      </c>
      <c r="L125" s="96">
        <v>6.7000000000000004E-2</v>
      </c>
      <c r="M125" s="96">
        <v>4.5999999999999999E-2</v>
      </c>
      <c r="N125" s="96" t="str">
        <f t="shared" si="25"/>
        <v>0.481,0.372,0.301,0.194,0.092,0.067,0.046</v>
      </c>
      <c r="O125" s="96" t="s">
        <v>59</v>
      </c>
      <c r="P125" s="96"/>
      <c r="Q125" s="94">
        <f t="shared" si="26"/>
        <v>120050</v>
      </c>
      <c r="R125" s="95">
        <f t="shared" si="36"/>
        <v>250</v>
      </c>
      <c r="S125" s="96">
        <f t="shared" si="27"/>
        <v>0.18</v>
      </c>
      <c r="T125" s="95"/>
      <c r="U125" s="95"/>
      <c r="V125" s="95"/>
      <c r="W125" s="97"/>
      <c r="X125" s="97"/>
      <c r="Y125" s="96"/>
      <c r="Z125" s="97"/>
      <c r="AA125" s="96"/>
      <c r="AB125" s="102">
        <v>0.35</v>
      </c>
      <c r="AC125" s="102">
        <v>0.35</v>
      </c>
      <c r="AD125" s="102">
        <v>0.35</v>
      </c>
      <c r="AE125" s="93" t="s">
        <v>60</v>
      </c>
      <c r="AF125" s="93">
        <f t="shared" si="28"/>
        <v>213.98999999999998</v>
      </c>
      <c r="AG125" s="93">
        <f t="shared" si="29"/>
        <v>261.52</v>
      </c>
      <c r="AH125" s="95" t="str">
        <f t="shared" si="30"/>
        <v>213.99 261.52</v>
      </c>
      <c r="AI125" s="93">
        <v>10</v>
      </c>
      <c r="AJ125" s="98">
        <f t="shared" si="31"/>
        <v>69.150000000000006</v>
      </c>
      <c r="AK125" s="98">
        <f t="shared" si="32"/>
        <v>84.51</v>
      </c>
      <c r="AL125" s="95" t="str">
        <f t="shared" si="33"/>
        <v>69.15 84.51</v>
      </c>
      <c r="AM125" s="95">
        <v>130</v>
      </c>
      <c r="AN125" s="95">
        <f t="shared" si="34"/>
        <v>440</v>
      </c>
      <c r="AO125" s="102">
        <v>2309.6999999999998</v>
      </c>
      <c r="AP125" s="102">
        <v>261.5</v>
      </c>
      <c r="AQ125" s="102">
        <v>84.5</v>
      </c>
      <c r="AR125" s="93">
        <v>30</v>
      </c>
      <c r="AS125" s="103">
        <f t="shared" si="35"/>
        <v>0.80742798552307771</v>
      </c>
      <c r="AT125" s="104">
        <f t="shared" si="39"/>
        <v>1864.9164181626525</v>
      </c>
      <c r="AU125" s="98">
        <f t="shared" si="40"/>
        <v>197.11792499999999</v>
      </c>
      <c r="AV125" s="98">
        <f t="shared" si="41"/>
        <v>63.820300000000003</v>
      </c>
      <c r="AW125" s="400"/>
      <c r="AX125" s="400"/>
      <c r="AY125" s="400"/>
      <c r="AZ125" s="400"/>
      <c r="BA125" s="400"/>
      <c r="BB125" s="400"/>
      <c r="BC125" s="400"/>
      <c r="BD125" s="400"/>
      <c r="BE125" s="400"/>
      <c r="BF125" s="400"/>
      <c r="BG125" s="400"/>
      <c r="BH125" s="400"/>
      <c r="BI125" s="400"/>
      <c r="BJ125" s="400"/>
      <c r="BK125" s="403"/>
      <c r="BL125" s="400"/>
      <c r="BM125" s="400"/>
      <c r="BN125" s="400"/>
      <c r="BO125" s="400"/>
      <c r="BP125" s="400"/>
      <c r="BQ125" s="400"/>
      <c r="BR125" s="400"/>
      <c r="BS125" s="400"/>
      <c r="BT125" s="400"/>
      <c r="BU125" s="400"/>
    </row>
    <row r="126" spans="1:73" s="99" customFormat="1" ht="60" customHeight="1" x14ac:dyDescent="0.3">
      <c r="A126" s="93">
        <v>123</v>
      </c>
      <c r="B126" s="100">
        <v>120300</v>
      </c>
      <c r="C126" s="101" t="s">
        <v>84</v>
      </c>
      <c r="D126" s="101" t="s">
        <v>81</v>
      </c>
      <c r="E126" s="95">
        <v>40000</v>
      </c>
      <c r="F126" s="93">
        <v>0.56000000000000005</v>
      </c>
      <c r="G126" s="96">
        <v>0.14499999999999999</v>
      </c>
      <c r="H126" s="96">
        <v>0.121</v>
      </c>
      <c r="I126" s="96">
        <v>0.106</v>
      </c>
      <c r="J126" s="96">
        <v>8.3000000000000004E-2</v>
      </c>
      <c r="K126" s="96">
        <v>0.05</v>
      </c>
      <c r="L126" s="96">
        <v>0.04</v>
      </c>
      <c r="M126" s="96">
        <v>2.8000000000000001E-2</v>
      </c>
      <c r="N126" s="96" t="str">
        <f t="shared" si="25"/>
        <v>0.145,0.121,0.106,0.083,0.05,0.04,0.028</v>
      </c>
      <c r="O126" s="96" t="s">
        <v>59</v>
      </c>
      <c r="P126" s="96"/>
      <c r="Q126" s="94">
        <f t="shared" si="26"/>
        <v>120300</v>
      </c>
      <c r="R126" s="95">
        <f t="shared" si="36"/>
        <v>250</v>
      </c>
      <c r="S126" s="96">
        <f t="shared" si="27"/>
        <v>3.8999999999999993E-2</v>
      </c>
      <c r="T126" s="95"/>
      <c r="U126" s="95"/>
      <c r="V126" s="95"/>
      <c r="W126" s="97"/>
      <c r="X126" s="97"/>
      <c r="Y126" s="96"/>
      <c r="Z126" s="97"/>
      <c r="AA126" s="96"/>
      <c r="AB126" s="102">
        <v>0.35</v>
      </c>
      <c r="AC126" s="102">
        <v>0.35</v>
      </c>
      <c r="AD126" s="102">
        <v>0.35</v>
      </c>
      <c r="AE126" s="93" t="s">
        <v>60</v>
      </c>
      <c r="AF126" s="93">
        <f t="shared" si="28"/>
        <v>213.98999999999998</v>
      </c>
      <c r="AG126" s="93">
        <f t="shared" si="29"/>
        <v>261.52</v>
      </c>
      <c r="AH126" s="95" t="str">
        <f t="shared" si="30"/>
        <v>213.99 261.52</v>
      </c>
      <c r="AI126" s="93">
        <v>10</v>
      </c>
      <c r="AJ126" s="98">
        <f t="shared" si="31"/>
        <v>69.150000000000006</v>
      </c>
      <c r="AK126" s="98">
        <f t="shared" si="32"/>
        <v>84.51</v>
      </c>
      <c r="AL126" s="95" t="str">
        <f t="shared" si="33"/>
        <v>69.15 84.51</v>
      </c>
      <c r="AM126" s="95">
        <v>130</v>
      </c>
      <c r="AN126" s="95">
        <f t="shared" si="34"/>
        <v>440</v>
      </c>
      <c r="AO126" s="102">
        <v>2374.1999999999998</v>
      </c>
      <c r="AP126" s="102">
        <v>261.5</v>
      </c>
      <c r="AQ126" s="102">
        <v>84.5</v>
      </c>
      <c r="AR126" s="93">
        <v>33</v>
      </c>
      <c r="AS126" s="103">
        <f t="shared" si="35"/>
        <v>0.91655878659925405</v>
      </c>
      <c r="AT126" s="104">
        <f t="shared" si="39"/>
        <v>2176.0938711439489</v>
      </c>
      <c r="AU126" s="98">
        <f t="shared" si="40"/>
        <v>197.11792499999999</v>
      </c>
      <c r="AV126" s="98">
        <f t="shared" si="41"/>
        <v>63.820300000000003</v>
      </c>
      <c r="AW126" s="400"/>
      <c r="AX126" s="400"/>
      <c r="AY126" s="400"/>
      <c r="AZ126" s="400"/>
      <c r="BA126" s="400"/>
      <c r="BB126" s="400"/>
      <c r="BC126" s="400"/>
      <c r="BD126" s="400"/>
      <c r="BE126" s="400"/>
      <c r="BF126" s="400"/>
      <c r="BG126" s="400"/>
      <c r="BH126" s="400"/>
      <c r="BI126" s="400"/>
      <c r="BJ126" s="400"/>
      <c r="BK126" s="403"/>
      <c r="BL126" s="400"/>
      <c r="BM126" s="400"/>
      <c r="BN126" s="400"/>
      <c r="BO126" s="400"/>
      <c r="BP126" s="400"/>
      <c r="BQ126" s="400"/>
      <c r="BR126" s="400"/>
      <c r="BS126" s="400"/>
      <c r="BT126" s="400"/>
      <c r="BU126" s="400"/>
    </row>
    <row r="127" spans="1:73" s="99" customFormat="1" ht="60" customHeight="1" x14ac:dyDescent="0.3">
      <c r="A127" s="93">
        <v>124</v>
      </c>
      <c r="B127" s="100">
        <v>120300</v>
      </c>
      <c r="C127" s="101" t="s">
        <v>84</v>
      </c>
      <c r="D127" s="101" t="s">
        <v>83</v>
      </c>
      <c r="E127" s="95">
        <v>40000</v>
      </c>
      <c r="F127" s="93">
        <v>0.56000000000000005</v>
      </c>
      <c r="G127" s="96">
        <v>0.498</v>
      </c>
      <c r="H127" s="96">
        <v>0.4</v>
      </c>
      <c r="I127" s="96">
        <v>0.33700000000000002</v>
      </c>
      <c r="J127" s="96">
        <v>0.249</v>
      </c>
      <c r="K127" s="96">
        <v>0.14299999999999999</v>
      </c>
      <c r="L127" s="96">
        <v>0.106</v>
      </c>
      <c r="M127" s="96">
        <v>6.6000000000000003E-2</v>
      </c>
      <c r="N127" s="96" t="str">
        <f t="shared" si="25"/>
        <v>0.498,0.4,0.337,0.249,0.143,0.106,0.066</v>
      </c>
      <c r="O127" s="96" t="s">
        <v>59</v>
      </c>
      <c r="P127" s="96"/>
      <c r="Q127" s="94">
        <f t="shared" si="26"/>
        <v>120300</v>
      </c>
      <c r="R127" s="95">
        <f t="shared" si="36"/>
        <v>0</v>
      </c>
      <c r="S127" s="96">
        <f t="shared" si="27"/>
        <v>0.16099999999999998</v>
      </c>
      <c r="T127" s="95"/>
      <c r="U127" s="95"/>
      <c r="V127" s="95"/>
      <c r="W127" s="97"/>
      <c r="X127" s="97"/>
      <c r="Y127" s="96"/>
      <c r="Z127" s="97"/>
      <c r="AA127" s="96"/>
      <c r="AB127" s="102">
        <v>0.35</v>
      </c>
      <c r="AC127" s="102">
        <v>0.35</v>
      </c>
      <c r="AD127" s="102">
        <v>0.35</v>
      </c>
      <c r="AE127" s="93" t="s">
        <v>60</v>
      </c>
      <c r="AF127" s="93">
        <f t="shared" si="28"/>
        <v>213.98999999999998</v>
      </c>
      <c r="AG127" s="93">
        <f t="shared" si="29"/>
        <v>261.52</v>
      </c>
      <c r="AH127" s="95" t="str">
        <f t="shared" si="30"/>
        <v>213.99 261.52</v>
      </c>
      <c r="AI127" s="93">
        <v>10</v>
      </c>
      <c r="AJ127" s="98">
        <f t="shared" si="31"/>
        <v>69.150000000000006</v>
      </c>
      <c r="AK127" s="98">
        <f t="shared" si="32"/>
        <v>84.51</v>
      </c>
      <c r="AL127" s="95" t="str">
        <f t="shared" si="33"/>
        <v>69.15 84.51</v>
      </c>
      <c r="AM127" s="95">
        <v>130</v>
      </c>
      <c r="AN127" s="95">
        <f t="shared" si="34"/>
        <v>440</v>
      </c>
      <c r="AO127" s="102">
        <v>2009.7</v>
      </c>
      <c r="AP127" s="102">
        <v>226.1</v>
      </c>
      <c r="AQ127" s="102">
        <v>84.5</v>
      </c>
      <c r="AR127" s="93">
        <v>30</v>
      </c>
      <c r="AS127" s="103">
        <f t="shared" si="35"/>
        <v>0.80742798552307771</v>
      </c>
      <c r="AT127" s="104">
        <f t="shared" si="39"/>
        <v>1622.6880225057294</v>
      </c>
      <c r="AU127" s="98">
        <f t="shared" si="40"/>
        <v>168.368877</v>
      </c>
      <c r="AV127" s="98">
        <f t="shared" si="41"/>
        <v>63.820300000000003</v>
      </c>
      <c r="AW127" s="400"/>
      <c r="AX127" s="400"/>
      <c r="AY127" s="400"/>
      <c r="AZ127" s="400"/>
      <c r="BA127" s="400"/>
      <c r="BB127" s="400"/>
      <c r="BC127" s="400"/>
      <c r="BD127" s="400"/>
      <c r="BE127" s="400"/>
      <c r="BF127" s="400"/>
      <c r="BG127" s="400"/>
      <c r="BH127" s="400"/>
      <c r="BI127" s="400"/>
      <c r="BJ127" s="400"/>
      <c r="BK127" s="403"/>
      <c r="BL127" s="400"/>
      <c r="BM127" s="400"/>
      <c r="BN127" s="400"/>
      <c r="BO127" s="400"/>
      <c r="BP127" s="400"/>
      <c r="BQ127" s="400"/>
      <c r="BR127" s="400"/>
      <c r="BS127" s="400"/>
      <c r="BT127" s="400"/>
      <c r="BU127" s="400"/>
    </row>
    <row r="128" spans="1:73" s="99" customFormat="1" ht="60" customHeight="1" x14ac:dyDescent="0.3">
      <c r="A128" s="93">
        <v>125</v>
      </c>
      <c r="B128" s="100">
        <v>120550</v>
      </c>
      <c r="C128" s="101" t="s">
        <v>84</v>
      </c>
      <c r="D128" s="101" t="s">
        <v>83</v>
      </c>
      <c r="E128" s="95">
        <v>40000</v>
      </c>
      <c r="F128" s="93">
        <v>0.56000000000000005</v>
      </c>
      <c r="G128" s="96">
        <v>0.255</v>
      </c>
      <c r="H128" s="96">
        <v>0.22600000000000001</v>
      </c>
      <c r="I128" s="96">
        <v>0.20200000000000001</v>
      </c>
      <c r="J128" s="96">
        <v>0.16600000000000001</v>
      </c>
      <c r="K128" s="96">
        <v>0.11600000000000001</v>
      </c>
      <c r="L128" s="96">
        <v>9.2999999999999999E-2</v>
      </c>
      <c r="M128" s="96">
        <v>6.4000000000000001E-2</v>
      </c>
      <c r="N128" s="96" t="str">
        <f t="shared" si="25"/>
        <v>0.255,0.226,0.202,0.166,0.116,0.093,0.064</v>
      </c>
      <c r="O128" s="96" t="s">
        <v>59</v>
      </c>
      <c r="P128" s="96"/>
      <c r="Q128" s="94">
        <f t="shared" si="26"/>
        <v>120550</v>
      </c>
      <c r="R128" s="95">
        <f t="shared" si="36"/>
        <v>250</v>
      </c>
      <c r="S128" s="96">
        <f t="shared" si="27"/>
        <v>5.2999999999999992E-2</v>
      </c>
      <c r="T128" s="95"/>
      <c r="U128" s="95"/>
      <c r="V128" s="95"/>
      <c r="W128" s="97"/>
      <c r="X128" s="97"/>
      <c r="Y128" s="96"/>
      <c r="Z128" s="97"/>
      <c r="AA128" s="96"/>
      <c r="AB128" s="102">
        <v>0.35</v>
      </c>
      <c r="AC128" s="102">
        <v>0.35</v>
      </c>
      <c r="AD128" s="102">
        <v>0.35</v>
      </c>
      <c r="AE128" s="93" t="s">
        <v>60</v>
      </c>
      <c r="AF128" s="93">
        <f t="shared" si="28"/>
        <v>213.98999999999998</v>
      </c>
      <c r="AG128" s="93">
        <f t="shared" si="29"/>
        <v>261.52</v>
      </c>
      <c r="AH128" s="95" t="str">
        <f t="shared" si="30"/>
        <v>213.99 261.52</v>
      </c>
      <c r="AI128" s="93">
        <v>10</v>
      </c>
      <c r="AJ128" s="98">
        <f t="shared" si="31"/>
        <v>69.150000000000006</v>
      </c>
      <c r="AK128" s="98">
        <f t="shared" si="32"/>
        <v>84.51</v>
      </c>
      <c r="AL128" s="95" t="str">
        <f t="shared" si="33"/>
        <v>69.15 84.51</v>
      </c>
      <c r="AM128" s="95">
        <v>130</v>
      </c>
      <c r="AN128" s="95">
        <f t="shared" si="34"/>
        <v>440</v>
      </c>
      <c r="AO128" s="102">
        <v>2395.1999999999998</v>
      </c>
      <c r="AP128" s="102">
        <v>260.5</v>
      </c>
      <c r="AQ128" s="102">
        <v>84.5</v>
      </c>
      <c r="AR128" s="93">
        <v>30</v>
      </c>
      <c r="AS128" s="103">
        <f t="shared" si="35"/>
        <v>0.80742798552307771</v>
      </c>
      <c r="AT128" s="104">
        <f t="shared" si="39"/>
        <v>1933.9515109248755</v>
      </c>
      <c r="AU128" s="98">
        <f t="shared" si="40"/>
        <v>196.31612500000003</v>
      </c>
      <c r="AV128" s="98">
        <f t="shared" si="41"/>
        <v>63.820300000000003</v>
      </c>
      <c r="AW128" s="400"/>
      <c r="AX128" s="400"/>
      <c r="AY128" s="400"/>
      <c r="AZ128" s="400"/>
      <c r="BA128" s="400"/>
      <c r="BB128" s="400"/>
      <c r="BC128" s="400"/>
      <c r="BD128" s="400"/>
      <c r="BE128" s="400"/>
      <c r="BF128" s="400"/>
      <c r="BG128" s="400"/>
      <c r="BH128" s="400"/>
      <c r="BI128" s="400"/>
      <c r="BJ128" s="400"/>
      <c r="BK128" s="403"/>
      <c r="BL128" s="400"/>
      <c r="BM128" s="400"/>
      <c r="BN128" s="400"/>
      <c r="BO128" s="400"/>
      <c r="BP128" s="400"/>
      <c r="BQ128" s="400"/>
      <c r="BR128" s="400"/>
      <c r="BS128" s="400"/>
      <c r="BT128" s="400"/>
      <c r="BU128" s="400"/>
    </row>
    <row r="129" spans="1:73" s="99" customFormat="1" ht="60" customHeight="1" x14ac:dyDescent="0.3">
      <c r="A129" s="93">
        <v>126</v>
      </c>
      <c r="B129" s="100">
        <v>120800</v>
      </c>
      <c r="C129" s="101" t="s">
        <v>84</v>
      </c>
      <c r="D129" s="101" t="s">
        <v>81</v>
      </c>
      <c r="E129" s="95">
        <v>40000</v>
      </c>
      <c r="F129" s="93">
        <v>0.56000000000000005</v>
      </c>
      <c r="G129" s="96">
        <v>0.214</v>
      </c>
      <c r="H129" s="96">
        <v>0.183</v>
      </c>
      <c r="I129" s="96">
        <v>0.159</v>
      </c>
      <c r="J129" s="96">
        <v>0.12</v>
      </c>
      <c r="K129" s="96">
        <v>7.3999999999999996E-2</v>
      </c>
      <c r="L129" s="96">
        <v>6.2E-2</v>
      </c>
      <c r="M129" s="96">
        <v>3.6999999999999998E-2</v>
      </c>
      <c r="N129" s="96" t="str">
        <f t="shared" si="25"/>
        <v>0.214,0.183,0.159,0.12,0.074,0.062,0.037</v>
      </c>
      <c r="O129" s="96" t="s">
        <v>59</v>
      </c>
      <c r="P129" s="96"/>
      <c r="Q129" s="94">
        <f t="shared" si="26"/>
        <v>120800</v>
      </c>
      <c r="R129" s="95">
        <f t="shared" si="36"/>
        <v>250</v>
      </c>
      <c r="S129" s="96">
        <f t="shared" si="27"/>
        <v>5.4999999999999993E-2</v>
      </c>
      <c r="T129" s="95"/>
      <c r="U129" s="95"/>
      <c r="V129" s="95"/>
      <c r="W129" s="97"/>
      <c r="X129" s="97"/>
      <c r="Y129" s="96"/>
      <c r="Z129" s="97"/>
      <c r="AA129" s="96"/>
      <c r="AB129" s="102">
        <v>0.35</v>
      </c>
      <c r="AC129" s="102">
        <v>0.35</v>
      </c>
      <c r="AD129" s="102">
        <v>0.35</v>
      </c>
      <c r="AE129" s="93" t="s">
        <v>60</v>
      </c>
      <c r="AF129" s="93">
        <f t="shared" si="28"/>
        <v>213.98999999999998</v>
      </c>
      <c r="AG129" s="93">
        <f t="shared" si="29"/>
        <v>261.52</v>
      </c>
      <c r="AH129" s="95" t="str">
        <f t="shared" si="30"/>
        <v>213.99 261.52</v>
      </c>
      <c r="AI129" s="93">
        <v>10</v>
      </c>
      <c r="AJ129" s="98">
        <f t="shared" si="31"/>
        <v>69.150000000000006</v>
      </c>
      <c r="AK129" s="98">
        <f t="shared" si="32"/>
        <v>84.51</v>
      </c>
      <c r="AL129" s="95" t="str">
        <f t="shared" si="33"/>
        <v>69.15 84.51</v>
      </c>
      <c r="AM129" s="95">
        <v>130</v>
      </c>
      <c r="AN129" s="95">
        <f t="shared" si="34"/>
        <v>440</v>
      </c>
      <c r="AO129" s="102">
        <v>2387.1</v>
      </c>
      <c r="AP129" s="102">
        <v>261.39999999999998</v>
      </c>
      <c r="AQ129" s="102">
        <v>84.4</v>
      </c>
      <c r="AR129" s="93">
        <v>33</v>
      </c>
      <c r="AS129" s="103">
        <f t="shared" si="35"/>
        <v>0.91655878659925405</v>
      </c>
      <c r="AT129" s="104">
        <f t="shared" si="39"/>
        <v>2187.9174794910791</v>
      </c>
      <c r="AU129" s="98">
        <f t="shared" si="40"/>
        <v>197.03777199999999</v>
      </c>
      <c r="AV129" s="98">
        <f t="shared" si="41"/>
        <v>63.734760000000009</v>
      </c>
      <c r="AW129" s="400"/>
      <c r="AX129" s="400"/>
      <c r="AY129" s="400"/>
      <c r="AZ129" s="400"/>
      <c r="BA129" s="400"/>
      <c r="BB129" s="400"/>
      <c r="BC129" s="400"/>
      <c r="BD129" s="400"/>
      <c r="BE129" s="400"/>
      <c r="BF129" s="400"/>
      <c r="BG129" s="400"/>
      <c r="BH129" s="400"/>
      <c r="BI129" s="400"/>
      <c r="BJ129" s="400"/>
      <c r="BK129" s="403"/>
      <c r="BL129" s="400"/>
      <c r="BM129" s="400"/>
      <c r="BN129" s="400"/>
      <c r="BO129" s="400"/>
      <c r="BP129" s="400"/>
      <c r="BQ129" s="400"/>
      <c r="BR129" s="400"/>
      <c r="BS129" s="400"/>
      <c r="BT129" s="400"/>
      <c r="BU129" s="400"/>
    </row>
    <row r="130" spans="1:73" s="99" customFormat="1" ht="60" customHeight="1" x14ac:dyDescent="0.3">
      <c r="A130" s="93">
        <v>127</v>
      </c>
      <c r="B130" s="100">
        <v>120800</v>
      </c>
      <c r="C130" s="101" t="s">
        <v>84</v>
      </c>
      <c r="D130" s="101" t="s">
        <v>83</v>
      </c>
      <c r="E130" s="95">
        <v>40000</v>
      </c>
      <c r="F130" s="93">
        <v>0.56000000000000005</v>
      </c>
      <c r="G130" s="96">
        <v>0.30399999999999999</v>
      </c>
      <c r="H130" s="96">
        <v>0.23500000000000001</v>
      </c>
      <c r="I130" s="96">
        <v>0.191</v>
      </c>
      <c r="J130" s="96">
        <v>0.13400000000000001</v>
      </c>
      <c r="K130" s="96">
        <v>7.2999999999999995E-2</v>
      </c>
      <c r="L130" s="96">
        <v>5.6000000000000001E-2</v>
      </c>
      <c r="M130" s="96">
        <v>0.04</v>
      </c>
      <c r="N130" s="96" t="str">
        <f t="shared" si="25"/>
        <v>0.304,0.235,0.191,0.134,0.073,0.056,0.04</v>
      </c>
      <c r="O130" s="96" t="s">
        <v>59</v>
      </c>
      <c r="P130" s="96"/>
      <c r="Q130" s="94">
        <f t="shared" si="26"/>
        <v>120800</v>
      </c>
      <c r="R130" s="95">
        <f t="shared" si="36"/>
        <v>0</v>
      </c>
      <c r="S130" s="96">
        <f t="shared" si="27"/>
        <v>0.11299999999999999</v>
      </c>
      <c r="T130" s="95"/>
      <c r="U130" s="95"/>
      <c r="V130" s="95"/>
      <c r="W130" s="97"/>
      <c r="X130" s="97"/>
      <c r="Y130" s="96"/>
      <c r="Z130" s="97"/>
      <c r="AA130" s="96"/>
      <c r="AB130" s="102">
        <v>0.35</v>
      </c>
      <c r="AC130" s="102">
        <v>0.35</v>
      </c>
      <c r="AD130" s="102">
        <v>0.35</v>
      </c>
      <c r="AE130" s="93" t="s">
        <v>60</v>
      </c>
      <c r="AF130" s="93">
        <f t="shared" si="28"/>
        <v>213.98999999999998</v>
      </c>
      <c r="AG130" s="93">
        <f t="shared" si="29"/>
        <v>261.52</v>
      </c>
      <c r="AH130" s="95" t="str">
        <f t="shared" si="30"/>
        <v>213.99 261.52</v>
      </c>
      <c r="AI130" s="93">
        <v>10</v>
      </c>
      <c r="AJ130" s="98">
        <f t="shared" si="31"/>
        <v>69.150000000000006</v>
      </c>
      <c r="AK130" s="98">
        <f t="shared" si="32"/>
        <v>84.51</v>
      </c>
      <c r="AL130" s="95" t="str">
        <f t="shared" si="33"/>
        <v>69.15 84.51</v>
      </c>
      <c r="AM130" s="95">
        <v>130</v>
      </c>
      <c r="AN130" s="95">
        <f t="shared" si="34"/>
        <v>440</v>
      </c>
      <c r="AO130" s="102">
        <v>2387.1</v>
      </c>
      <c r="AP130" s="102">
        <v>259.89999999999998</v>
      </c>
      <c r="AQ130" s="102">
        <v>84.5</v>
      </c>
      <c r="AR130" s="93">
        <v>30</v>
      </c>
      <c r="AS130" s="103">
        <f t="shared" si="35"/>
        <v>0.80742798552307771</v>
      </c>
      <c r="AT130" s="104">
        <f t="shared" si="39"/>
        <v>1927.4113442421387</v>
      </c>
      <c r="AU130" s="98">
        <f t="shared" si="40"/>
        <v>195.834757</v>
      </c>
      <c r="AV130" s="98">
        <f t="shared" si="41"/>
        <v>63.820300000000003</v>
      </c>
      <c r="AW130" s="400"/>
      <c r="AX130" s="400"/>
      <c r="AY130" s="400"/>
      <c r="AZ130" s="400"/>
      <c r="BA130" s="400"/>
      <c r="BB130" s="400"/>
      <c r="BC130" s="400"/>
      <c r="BD130" s="400"/>
      <c r="BE130" s="400"/>
      <c r="BF130" s="400"/>
      <c r="BG130" s="400"/>
      <c r="BH130" s="400"/>
      <c r="BI130" s="400"/>
      <c r="BJ130" s="400"/>
      <c r="BK130" s="403"/>
      <c r="BL130" s="400"/>
      <c r="BM130" s="400"/>
      <c r="BN130" s="400"/>
      <c r="BO130" s="400"/>
      <c r="BP130" s="400"/>
      <c r="BQ130" s="400"/>
      <c r="BR130" s="400"/>
      <c r="BS130" s="400"/>
      <c r="BT130" s="400"/>
      <c r="BU130" s="400"/>
    </row>
    <row r="131" spans="1:73" s="99" customFormat="1" ht="60" customHeight="1" x14ac:dyDescent="0.3">
      <c r="A131" s="93">
        <v>128</v>
      </c>
      <c r="B131" s="100">
        <v>121050</v>
      </c>
      <c r="C131" s="101" t="s">
        <v>84</v>
      </c>
      <c r="D131" s="101" t="s">
        <v>83</v>
      </c>
      <c r="E131" s="95">
        <v>40000</v>
      </c>
      <c r="F131" s="93">
        <v>0.56000000000000005</v>
      </c>
      <c r="G131" s="96">
        <v>0.28100000000000003</v>
      </c>
      <c r="H131" s="96">
        <v>0.22600000000000001</v>
      </c>
      <c r="I131" s="96">
        <v>0.193</v>
      </c>
      <c r="J131" s="96">
        <v>0.14699999999999999</v>
      </c>
      <c r="K131" s="96">
        <v>9.1999999999999998E-2</v>
      </c>
      <c r="L131" s="96">
        <v>7.1999999999999995E-2</v>
      </c>
      <c r="M131" s="96">
        <v>0.05</v>
      </c>
      <c r="N131" s="96" t="str">
        <f t="shared" si="25"/>
        <v>0.281,0.226,0.193,0.147,0.092,0.072,0.05</v>
      </c>
      <c r="O131" s="96" t="s">
        <v>59</v>
      </c>
      <c r="P131" s="96"/>
      <c r="Q131" s="94">
        <f t="shared" si="26"/>
        <v>121050</v>
      </c>
      <c r="R131" s="95">
        <f t="shared" si="36"/>
        <v>250</v>
      </c>
      <c r="S131" s="96">
        <f t="shared" si="27"/>
        <v>8.8000000000000023E-2</v>
      </c>
      <c r="T131" s="95"/>
      <c r="U131" s="95"/>
      <c r="V131" s="95"/>
      <c r="W131" s="97"/>
      <c r="X131" s="97"/>
      <c r="Y131" s="96"/>
      <c r="Z131" s="97"/>
      <c r="AA131" s="96"/>
      <c r="AB131" s="102">
        <v>0.35</v>
      </c>
      <c r="AC131" s="102">
        <v>0.35</v>
      </c>
      <c r="AD131" s="102">
        <v>0.35</v>
      </c>
      <c r="AE131" s="93" t="s">
        <v>60</v>
      </c>
      <c r="AF131" s="93">
        <f t="shared" si="28"/>
        <v>213.98999999999998</v>
      </c>
      <c r="AG131" s="93">
        <f t="shared" si="29"/>
        <v>261.52</v>
      </c>
      <c r="AH131" s="95" t="str">
        <f t="shared" si="30"/>
        <v>213.99 261.52</v>
      </c>
      <c r="AI131" s="93">
        <v>10</v>
      </c>
      <c r="AJ131" s="98">
        <f t="shared" si="31"/>
        <v>69.150000000000006</v>
      </c>
      <c r="AK131" s="98">
        <f t="shared" si="32"/>
        <v>84.51</v>
      </c>
      <c r="AL131" s="95" t="str">
        <f t="shared" si="33"/>
        <v>69.15 84.51</v>
      </c>
      <c r="AM131" s="95">
        <v>130</v>
      </c>
      <c r="AN131" s="95">
        <f t="shared" si="34"/>
        <v>440</v>
      </c>
      <c r="AO131" s="102">
        <v>2353.1999999999998</v>
      </c>
      <c r="AP131" s="102">
        <v>261.3</v>
      </c>
      <c r="AQ131" s="102">
        <v>84.5</v>
      </c>
      <c r="AR131" s="93">
        <v>30</v>
      </c>
      <c r="AS131" s="103">
        <f t="shared" si="35"/>
        <v>0.80742798552307771</v>
      </c>
      <c r="AT131" s="104">
        <f t="shared" si="39"/>
        <v>1900.0395355329063</v>
      </c>
      <c r="AU131" s="98">
        <f t="shared" si="40"/>
        <v>196.95761300000001</v>
      </c>
      <c r="AV131" s="98">
        <f t="shared" si="41"/>
        <v>63.820300000000003</v>
      </c>
      <c r="AW131" s="400"/>
      <c r="AX131" s="400"/>
      <c r="AY131" s="400"/>
      <c r="AZ131" s="400"/>
      <c r="BA131" s="400"/>
      <c r="BB131" s="400"/>
      <c r="BC131" s="400"/>
      <c r="BD131" s="400"/>
      <c r="BE131" s="400"/>
      <c r="BF131" s="400"/>
      <c r="BG131" s="400"/>
      <c r="BH131" s="400"/>
      <c r="BI131" s="400"/>
      <c r="BJ131" s="400"/>
      <c r="BK131" s="403"/>
      <c r="BL131" s="400"/>
      <c r="BM131" s="400"/>
      <c r="BN131" s="400"/>
      <c r="BO131" s="400"/>
      <c r="BP131" s="400"/>
      <c r="BQ131" s="400"/>
      <c r="BR131" s="400"/>
      <c r="BS131" s="400"/>
      <c r="BT131" s="400"/>
      <c r="BU131" s="400"/>
    </row>
    <row r="132" spans="1:73" s="99" customFormat="1" ht="60" customHeight="1" x14ac:dyDescent="0.3">
      <c r="A132" s="93">
        <v>129</v>
      </c>
      <c r="B132" s="100">
        <v>121300</v>
      </c>
      <c r="C132" s="101" t="s">
        <v>84</v>
      </c>
      <c r="D132" s="101" t="s">
        <v>81</v>
      </c>
      <c r="E132" s="95">
        <v>40000</v>
      </c>
      <c r="F132" s="93">
        <v>0.56000000000000005</v>
      </c>
      <c r="G132" s="96">
        <v>0.42299999999999999</v>
      </c>
      <c r="H132" s="96">
        <v>0.34200000000000003</v>
      </c>
      <c r="I132" s="96">
        <v>0.27800000000000002</v>
      </c>
      <c r="J132" s="96">
        <v>0.19800000000000001</v>
      </c>
      <c r="K132" s="96">
        <v>9.8000000000000004E-2</v>
      </c>
      <c r="L132" s="96">
        <v>7.1999999999999995E-2</v>
      </c>
      <c r="M132" s="96">
        <v>4.8000000000000001E-2</v>
      </c>
      <c r="N132" s="96" t="str">
        <f t="shared" ref="N132:N195" si="42">CONCATENATE(G132,",",H132,",",I132,",",J132,",",K132,",",L132,",",M132)</f>
        <v>0.423,0.342,0.278,0.198,0.098,0.072,0.048</v>
      </c>
      <c r="O132" s="96" t="s">
        <v>59</v>
      </c>
      <c r="P132" s="96"/>
      <c r="Q132" s="94">
        <f t="shared" si="26"/>
        <v>121300</v>
      </c>
      <c r="R132" s="95">
        <f t="shared" si="36"/>
        <v>250</v>
      </c>
      <c r="S132" s="96">
        <f t="shared" si="27"/>
        <v>0.14499999999999996</v>
      </c>
      <c r="T132" s="95"/>
      <c r="U132" s="95"/>
      <c r="V132" s="95"/>
      <c r="W132" s="97"/>
      <c r="X132" s="97"/>
      <c r="Y132" s="96"/>
      <c r="Z132" s="97"/>
      <c r="AA132" s="96"/>
      <c r="AB132" s="102">
        <v>0.35</v>
      </c>
      <c r="AC132" s="102">
        <v>0.35</v>
      </c>
      <c r="AD132" s="102">
        <v>0.35</v>
      </c>
      <c r="AE132" s="93" t="s">
        <v>60</v>
      </c>
      <c r="AF132" s="93">
        <f t="shared" si="28"/>
        <v>213.98999999999998</v>
      </c>
      <c r="AG132" s="93">
        <f t="shared" si="29"/>
        <v>261.52</v>
      </c>
      <c r="AH132" s="95" t="str">
        <f t="shared" si="30"/>
        <v>213.99 261.52</v>
      </c>
      <c r="AI132" s="93">
        <v>10</v>
      </c>
      <c r="AJ132" s="98">
        <f t="shared" si="31"/>
        <v>69.150000000000006</v>
      </c>
      <c r="AK132" s="98">
        <f t="shared" si="32"/>
        <v>84.51</v>
      </c>
      <c r="AL132" s="95" t="str">
        <f t="shared" si="33"/>
        <v>69.15 84.51</v>
      </c>
      <c r="AM132" s="95">
        <v>130</v>
      </c>
      <c r="AN132" s="95">
        <f t="shared" si="34"/>
        <v>440</v>
      </c>
      <c r="AO132" s="102">
        <v>2398.4</v>
      </c>
      <c r="AP132" s="102">
        <v>260.10000000000002</v>
      </c>
      <c r="AQ132" s="102">
        <v>84.5</v>
      </c>
      <c r="AR132" s="93">
        <v>33</v>
      </c>
      <c r="AS132" s="103">
        <f t="shared" si="35"/>
        <v>0.91655878659925405</v>
      </c>
      <c r="AT132" s="104">
        <f t="shared" si="39"/>
        <v>2198.2745937796508</v>
      </c>
      <c r="AU132" s="98">
        <f t="shared" si="40"/>
        <v>195.99523700000003</v>
      </c>
      <c r="AV132" s="98">
        <f t="shared" si="41"/>
        <v>63.820300000000003</v>
      </c>
      <c r="AW132" s="400"/>
      <c r="AX132" s="400"/>
      <c r="AY132" s="400"/>
      <c r="AZ132" s="400"/>
      <c r="BA132" s="400"/>
      <c r="BB132" s="400"/>
      <c r="BC132" s="400"/>
      <c r="BD132" s="400"/>
      <c r="BE132" s="400"/>
      <c r="BF132" s="400"/>
      <c r="BG132" s="400"/>
      <c r="BH132" s="400"/>
      <c r="BI132" s="400"/>
      <c r="BJ132" s="400"/>
      <c r="BK132" s="403"/>
      <c r="BL132" s="400"/>
      <c r="BM132" s="400"/>
      <c r="BN132" s="400"/>
      <c r="BO132" s="400"/>
      <c r="BP132" s="400"/>
      <c r="BQ132" s="400"/>
      <c r="BR132" s="400"/>
      <c r="BS132" s="400"/>
      <c r="BT132" s="400"/>
      <c r="BU132" s="400"/>
    </row>
    <row r="133" spans="1:73" s="99" customFormat="1" ht="60" customHeight="1" x14ac:dyDescent="0.3">
      <c r="A133" s="93">
        <v>130</v>
      </c>
      <c r="B133" s="100">
        <v>121300</v>
      </c>
      <c r="C133" s="101" t="s">
        <v>84</v>
      </c>
      <c r="D133" s="101" t="s">
        <v>83</v>
      </c>
      <c r="E133" s="95">
        <v>40000</v>
      </c>
      <c r="F133" s="93">
        <v>0.56000000000000005</v>
      </c>
      <c r="G133" s="96">
        <v>0.40400000000000003</v>
      </c>
      <c r="H133" s="96">
        <v>0.28299999999999997</v>
      </c>
      <c r="I133" s="96">
        <v>0.22800000000000001</v>
      </c>
      <c r="J133" s="96">
        <v>0.16</v>
      </c>
      <c r="K133" s="96">
        <v>7.9000000000000001E-2</v>
      </c>
      <c r="L133" s="96">
        <v>5.6000000000000001E-2</v>
      </c>
      <c r="M133" s="96">
        <v>3.9E-2</v>
      </c>
      <c r="N133" s="96" t="str">
        <f t="shared" si="42"/>
        <v>0.404,0.283,0.228,0.16,0.079,0.056,0.039</v>
      </c>
      <c r="O133" s="96" t="s">
        <v>59</v>
      </c>
      <c r="P133" s="96"/>
      <c r="Q133" s="94">
        <f t="shared" ref="Q133:Q196" si="43">+B133</f>
        <v>121300</v>
      </c>
      <c r="R133" s="95">
        <f t="shared" si="36"/>
        <v>0</v>
      </c>
      <c r="S133" s="96">
        <f t="shared" ref="S133:S196" si="44">+G133-I133</f>
        <v>0.17600000000000002</v>
      </c>
      <c r="T133" s="95"/>
      <c r="U133" s="95"/>
      <c r="V133" s="95"/>
      <c r="W133" s="97"/>
      <c r="X133" s="97"/>
      <c r="Y133" s="96"/>
      <c r="Z133" s="97"/>
      <c r="AA133" s="96"/>
      <c r="AB133" s="102">
        <v>0.35</v>
      </c>
      <c r="AC133" s="102">
        <v>0.35</v>
      </c>
      <c r="AD133" s="102">
        <v>0.35</v>
      </c>
      <c r="AE133" s="93" t="s">
        <v>60</v>
      </c>
      <c r="AF133" s="93">
        <f t="shared" ref="AF133:AF196" si="45">ROUNDUP(0.2*(AN133)^0.45*AJ133,2)</f>
        <v>213.98999999999998</v>
      </c>
      <c r="AG133" s="93">
        <f t="shared" ref="AG133:AG196" si="46">ROUNDUP(0.2*(AN133)^0.45*AK133,2)</f>
        <v>261.52</v>
      </c>
      <c r="AH133" s="95" t="str">
        <f t="shared" ref="AH133:AH196" si="47">CONCATENATE(AF133," ",AG133)</f>
        <v>213.99 261.52</v>
      </c>
      <c r="AI133" s="93">
        <v>10</v>
      </c>
      <c r="AJ133" s="98">
        <f t="shared" ref="AJ133:AJ196" si="48">ROUNDUP(0.9*17.6*AI133^0.64,2)</f>
        <v>69.150000000000006</v>
      </c>
      <c r="AK133" s="98">
        <f t="shared" ref="AK133:AK196" si="49">ROUNDUP(1.1*17.6*AI133^0.64,2)</f>
        <v>84.51</v>
      </c>
      <c r="AL133" s="95" t="str">
        <f t="shared" ref="AL133:AL196" si="50">CONCATENATE(AJ133," ",AK133)</f>
        <v>69.15 84.51</v>
      </c>
      <c r="AM133" s="95">
        <v>130</v>
      </c>
      <c r="AN133" s="95">
        <f t="shared" ref="AN133:AN174" si="51">245+195</f>
        <v>440</v>
      </c>
      <c r="AO133" s="102">
        <v>2354.8000000000002</v>
      </c>
      <c r="AP133" s="102">
        <v>260.89999999999998</v>
      </c>
      <c r="AQ133" s="102">
        <v>84.5</v>
      </c>
      <c r="AR133" s="93">
        <v>30</v>
      </c>
      <c r="AS133" s="103">
        <f t="shared" ref="AS133:AS196" si="52">(1-0.238*LN(35))/(1-0.238*LN(AR133))</f>
        <v>0.80742798552307771</v>
      </c>
      <c r="AT133" s="104">
        <f t="shared" si="39"/>
        <v>1901.3314203097436</v>
      </c>
      <c r="AU133" s="98">
        <f t="shared" si="40"/>
        <v>196.63691700000001</v>
      </c>
      <c r="AV133" s="98">
        <f t="shared" si="41"/>
        <v>63.820300000000003</v>
      </c>
      <c r="AW133" s="400"/>
      <c r="AX133" s="400"/>
      <c r="AY133" s="400"/>
      <c r="AZ133" s="400"/>
      <c r="BA133" s="400"/>
      <c r="BB133" s="400"/>
      <c r="BC133" s="400"/>
      <c r="BD133" s="400"/>
      <c r="BE133" s="400"/>
      <c r="BF133" s="400"/>
      <c r="BG133" s="400"/>
      <c r="BH133" s="400"/>
      <c r="BI133" s="400"/>
      <c r="BJ133" s="400"/>
      <c r="BK133" s="403"/>
      <c r="BL133" s="400"/>
      <c r="BM133" s="400"/>
      <c r="BN133" s="400"/>
      <c r="BO133" s="400"/>
      <c r="BP133" s="400"/>
      <c r="BQ133" s="400"/>
      <c r="BR133" s="400"/>
      <c r="BS133" s="400"/>
      <c r="BT133" s="400"/>
      <c r="BU133" s="400"/>
    </row>
    <row r="134" spans="1:73" s="99" customFormat="1" ht="60" customHeight="1" x14ac:dyDescent="0.3">
      <c r="A134" s="93">
        <v>131</v>
      </c>
      <c r="B134" s="100">
        <v>121550</v>
      </c>
      <c r="C134" s="101" t="s">
        <v>84</v>
      </c>
      <c r="D134" s="101" t="s">
        <v>83</v>
      </c>
      <c r="E134" s="95">
        <v>40000</v>
      </c>
      <c r="F134" s="93">
        <v>0.56000000000000005</v>
      </c>
      <c r="G134" s="96">
        <v>0.31</v>
      </c>
      <c r="H134" s="96">
        <v>0.26300000000000001</v>
      </c>
      <c r="I134" s="96">
        <v>0.22700000000000001</v>
      </c>
      <c r="J134" s="96">
        <v>0.16400000000000001</v>
      </c>
      <c r="K134" s="96">
        <v>0.1</v>
      </c>
      <c r="L134" s="96">
        <v>8.1000000000000003E-2</v>
      </c>
      <c r="M134" s="96">
        <v>5.2999999999999999E-2</v>
      </c>
      <c r="N134" s="96" t="str">
        <f t="shared" si="42"/>
        <v>0.31,0.263,0.227,0.164,0.1,0.081,0.053</v>
      </c>
      <c r="O134" s="96" t="s">
        <v>59</v>
      </c>
      <c r="P134" s="96"/>
      <c r="Q134" s="94">
        <f t="shared" si="43"/>
        <v>121550</v>
      </c>
      <c r="R134" s="95">
        <f t="shared" si="36"/>
        <v>250</v>
      </c>
      <c r="S134" s="96">
        <f t="shared" si="44"/>
        <v>8.299999999999999E-2</v>
      </c>
      <c r="T134" s="95"/>
      <c r="U134" s="95"/>
      <c r="V134" s="95"/>
      <c r="W134" s="97"/>
      <c r="X134" s="97"/>
      <c r="Y134" s="96"/>
      <c r="Z134" s="97"/>
      <c r="AA134" s="96"/>
      <c r="AB134" s="102">
        <v>0.35</v>
      </c>
      <c r="AC134" s="102">
        <v>0.35</v>
      </c>
      <c r="AD134" s="102">
        <v>0.35</v>
      </c>
      <c r="AE134" s="93" t="s">
        <v>60</v>
      </c>
      <c r="AF134" s="93">
        <f t="shared" si="45"/>
        <v>213.98999999999998</v>
      </c>
      <c r="AG134" s="93">
        <f t="shared" si="46"/>
        <v>261.52</v>
      </c>
      <c r="AH134" s="95" t="str">
        <f t="shared" si="47"/>
        <v>213.99 261.52</v>
      </c>
      <c r="AI134" s="93">
        <v>10</v>
      </c>
      <c r="AJ134" s="98">
        <f t="shared" si="48"/>
        <v>69.150000000000006</v>
      </c>
      <c r="AK134" s="98">
        <f t="shared" si="49"/>
        <v>84.51</v>
      </c>
      <c r="AL134" s="95" t="str">
        <f t="shared" si="50"/>
        <v>69.15 84.51</v>
      </c>
      <c r="AM134" s="95">
        <v>130</v>
      </c>
      <c r="AN134" s="95">
        <f t="shared" si="51"/>
        <v>440</v>
      </c>
      <c r="AO134" s="102">
        <v>2398.4</v>
      </c>
      <c r="AP134" s="102">
        <v>261.39999999999998</v>
      </c>
      <c r="AQ134" s="102">
        <v>84.4</v>
      </c>
      <c r="AR134" s="93">
        <v>30</v>
      </c>
      <c r="AS134" s="103">
        <f t="shared" si="52"/>
        <v>0.80742798552307771</v>
      </c>
      <c r="AT134" s="104">
        <f t="shared" si="39"/>
        <v>1936.5352804785496</v>
      </c>
      <c r="AU134" s="98">
        <f t="shared" si="40"/>
        <v>197.03777199999999</v>
      </c>
      <c r="AV134" s="98">
        <f t="shared" si="41"/>
        <v>63.734760000000009</v>
      </c>
      <c r="AW134" s="400"/>
      <c r="AX134" s="400"/>
      <c r="AY134" s="400"/>
      <c r="AZ134" s="400"/>
      <c r="BA134" s="400"/>
      <c r="BB134" s="400"/>
      <c r="BC134" s="400"/>
      <c r="BD134" s="400"/>
      <c r="BE134" s="400"/>
      <c r="BF134" s="400"/>
      <c r="BG134" s="400"/>
      <c r="BH134" s="400"/>
      <c r="BI134" s="400"/>
      <c r="BJ134" s="400"/>
      <c r="BK134" s="403"/>
      <c r="BL134" s="400"/>
      <c r="BM134" s="400"/>
      <c r="BN134" s="400"/>
      <c r="BO134" s="400"/>
      <c r="BP134" s="400"/>
      <c r="BQ134" s="400"/>
      <c r="BR134" s="400"/>
      <c r="BS134" s="400"/>
      <c r="BT134" s="400"/>
      <c r="BU134" s="400"/>
    </row>
    <row r="135" spans="1:73" s="99" customFormat="1" ht="60" customHeight="1" x14ac:dyDescent="0.3">
      <c r="A135" s="93">
        <v>132</v>
      </c>
      <c r="B135" s="100">
        <v>121800</v>
      </c>
      <c r="C135" s="101" t="s">
        <v>84</v>
      </c>
      <c r="D135" s="101" t="s">
        <v>81</v>
      </c>
      <c r="E135" s="95">
        <v>40000</v>
      </c>
      <c r="F135" s="93">
        <v>0.56000000000000005</v>
      </c>
      <c r="G135" s="96">
        <v>0.26400000000000001</v>
      </c>
      <c r="H135" s="96">
        <v>0.23300000000000001</v>
      </c>
      <c r="I135" s="96">
        <v>0.20799999999999999</v>
      </c>
      <c r="J135" s="96">
        <v>0.16500000000000001</v>
      </c>
      <c r="K135" s="96">
        <v>0.10299999999999999</v>
      </c>
      <c r="L135" s="96">
        <v>7.8E-2</v>
      </c>
      <c r="M135" s="96">
        <v>4.9000000000000002E-2</v>
      </c>
      <c r="N135" s="96" t="str">
        <f t="shared" si="42"/>
        <v>0.264,0.233,0.208,0.165,0.103,0.078,0.049</v>
      </c>
      <c r="O135" s="96" t="s">
        <v>59</v>
      </c>
      <c r="P135" s="96"/>
      <c r="Q135" s="94">
        <f t="shared" si="43"/>
        <v>121800</v>
      </c>
      <c r="R135" s="95">
        <f t="shared" ref="R135:R198" si="53">+Q135-Q134</f>
        <v>250</v>
      </c>
      <c r="S135" s="96">
        <f t="shared" si="44"/>
        <v>5.6000000000000022E-2</v>
      </c>
      <c r="T135" s="95"/>
      <c r="U135" s="95"/>
      <c r="V135" s="95"/>
      <c r="W135" s="97"/>
      <c r="X135" s="97"/>
      <c r="Y135" s="96"/>
      <c r="Z135" s="97"/>
      <c r="AA135" s="96"/>
      <c r="AB135" s="102">
        <v>0.35</v>
      </c>
      <c r="AC135" s="102">
        <v>0.35</v>
      </c>
      <c r="AD135" s="102">
        <v>0.35</v>
      </c>
      <c r="AE135" s="93" t="s">
        <v>60</v>
      </c>
      <c r="AF135" s="93">
        <f t="shared" si="45"/>
        <v>213.98999999999998</v>
      </c>
      <c r="AG135" s="93">
        <f t="shared" si="46"/>
        <v>261.52</v>
      </c>
      <c r="AH135" s="95" t="str">
        <f t="shared" si="47"/>
        <v>213.99 261.52</v>
      </c>
      <c r="AI135" s="93">
        <v>10</v>
      </c>
      <c r="AJ135" s="98">
        <f t="shared" si="48"/>
        <v>69.150000000000006</v>
      </c>
      <c r="AK135" s="98">
        <f t="shared" si="49"/>
        <v>84.51</v>
      </c>
      <c r="AL135" s="95" t="str">
        <f t="shared" si="50"/>
        <v>69.15 84.51</v>
      </c>
      <c r="AM135" s="95">
        <v>130</v>
      </c>
      <c r="AN135" s="95">
        <f t="shared" si="51"/>
        <v>440</v>
      </c>
      <c r="AO135" s="102">
        <v>2372.6</v>
      </c>
      <c r="AP135" s="102">
        <v>260.39999999999998</v>
      </c>
      <c r="AQ135" s="102">
        <v>84.5</v>
      </c>
      <c r="AR135" s="93">
        <v>33</v>
      </c>
      <c r="AS135" s="103">
        <f t="shared" si="52"/>
        <v>0.91655878659925405</v>
      </c>
      <c r="AT135" s="104">
        <f t="shared" si="39"/>
        <v>2174.62737708539</v>
      </c>
      <c r="AU135" s="98">
        <f t="shared" si="40"/>
        <v>196.23591199999998</v>
      </c>
      <c r="AV135" s="98">
        <f t="shared" si="41"/>
        <v>63.820300000000003</v>
      </c>
      <c r="AW135" s="400"/>
      <c r="AX135" s="400"/>
      <c r="AY135" s="400"/>
      <c r="AZ135" s="400"/>
      <c r="BA135" s="400"/>
      <c r="BB135" s="400"/>
      <c r="BC135" s="400"/>
      <c r="BD135" s="400"/>
      <c r="BE135" s="400"/>
      <c r="BF135" s="400"/>
      <c r="BG135" s="400"/>
      <c r="BH135" s="400"/>
      <c r="BI135" s="400"/>
      <c r="BJ135" s="400"/>
      <c r="BK135" s="403"/>
      <c r="BL135" s="400"/>
      <c r="BM135" s="400"/>
      <c r="BN135" s="400"/>
      <c r="BO135" s="400"/>
      <c r="BP135" s="400"/>
      <c r="BQ135" s="400"/>
      <c r="BR135" s="400"/>
      <c r="BS135" s="400"/>
      <c r="BT135" s="400"/>
      <c r="BU135" s="400"/>
    </row>
    <row r="136" spans="1:73" s="99" customFormat="1" ht="60" customHeight="1" x14ac:dyDescent="0.3">
      <c r="A136" s="93">
        <v>133</v>
      </c>
      <c r="B136" s="100">
        <v>121800</v>
      </c>
      <c r="C136" s="101" t="s">
        <v>84</v>
      </c>
      <c r="D136" s="101" t="s">
        <v>83</v>
      </c>
      <c r="E136" s="95">
        <v>40000</v>
      </c>
      <c r="F136" s="93">
        <v>0.56000000000000005</v>
      </c>
      <c r="G136" s="96">
        <v>0.33800000000000002</v>
      </c>
      <c r="H136" s="96">
        <v>0.28599999999999998</v>
      </c>
      <c r="I136" s="96">
        <v>0.251</v>
      </c>
      <c r="J136" s="96">
        <v>0.17699999999999999</v>
      </c>
      <c r="K136" s="96">
        <v>9.4E-2</v>
      </c>
      <c r="L136" s="96">
        <v>7.0000000000000007E-2</v>
      </c>
      <c r="M136" s="96">
        <v>3.6000000000000004E-2</v>
      </c>
      <c r="N136" s="96" t="str">
        <f t="shared" si="42"/>
        <v>0.338,0.286,0.251,0.177,0.094,0.07,0.036</v>
      </c>
      <c r="O136" s="96" t="s">
        <v>59</v>
      </c>
      <c r="P136" s="96"/>
      <c r="Q136" s="94">
        <f t="shared" si="43"/>
        <v>121800</v>
      </c>
      <c r="R136" s="95">
        <f t="shared" si="53"/>
        <v>0</v>
      </c>
      <c r="S136" s="96">
        <f t="shared" si="44"/>
        <v>8.7000000000000022E-2</v>
      </c>
      <c r="T136" s="95"/>
      <c r="U136" s="95"/>
      <c r="V136" s="95"/>
      <c r="W136" s="97"/>
      <c r="X136" s="97"/>
      <c r="Y136" s="96"/>
      <c r="Z136" s="97"/>
      <c r="AA136" s="96"/>
      <c r="AB136" s="102">
        <v>0.35</v>
      </c>
      <c r="AC136" s="102">
        <v>0.35</v>
      </c>
      <c r="AD136" s="102">
        <v>0.35</v>
      </c>
      <c r="AE136" s="93" t="s">
        <v>60</v>
      </c>
      <c r="AF136" s="93">
        <f t="shared" si="45"/>
        <v>213.98999999999998</v>
      </c>
      <c r="AG136" s="93">
        <f t="shared" si="46"/>
        <v>261.52</v>
      </c>
      <c r="AH136" s="95" t="str">
        <f t="shared" si="47"/>
        <v>213.99 261.52</v>
      </c>
      <c r="AI136" s="93">
        <v>10</v>
      </c>
      <c r="AJ136" s="98">
        <f t="shared" si="48"/>
        <v>69.150000000000006</v>
      </c>
      <c r="AK136" s="98">
        <f t="shared" si="49"/>
        <v>84.51</v>
      </c>
      <c r="AL136" s="95" t="str">
        <f t="shared" si="50"/>
        <v>69.15 84.51</v>
      </c>
      <c r="AM136" s="95">
        <v>130</v>
      </c>
      <c r="AN136" s="95">
        <f t="shared" si="51"/>
        <v>440</v>
      </c>
      <c r="AO136" s="102">
        <v>2341.9</v>
      </c>
      <c r="AP136" s="102">
        <v>261</v>
      </c>
      <c r="AQ136" s="102">
        <v>84.5</v>
      </c>
      <c r="AR136" s="93">
        <v>30</v>
      </c>
      <c r="AS136" s="103">
        <f t="shared" si="52"/>
        <v>0.80742798552307771</v>
      </c>
      <c r="AT136" s="104">
        <f t="shared" si="39"/>
        <v>1890.9155992964957</v>
      </c>
      <c r="AU136" s="98">
        <f t="shared" si="40"/>
        <v>196.71710000000002</v>
      </c>
      <c r="AV136" s="98">
        <f t="shared" si="41"/>
        <v>63.820300000000003</v>
      </c>
      <c r="AW136" s="400"/>
      <c r="AX136" s="400"/>
      <c r="AY136" s="400"/>
      <c r="AZ136" s="400"/>
      <c r="BA136" s="400"/>
      <c r="BB136" s="400"/>
      <c r="BC136" s="400"/>
      <c r="BD136" s="400"/>
      <c r="BE136" s="400"/>
      <c r="BF136" s="400"/>
      <c r="BG136" s="400"/>
      <c r="BH136" s="400"/>
      <c r="BI136" s="400"/>
      <c r="BJ136" s="400"/>
      <c r="BK136" s="403"/>
      <c r="BL136" s="400"/>
      <c r="BM136" s="400"/>
      <c r="BN136" s="400"/>
      <c r="BO136" s="400"/>
      <c r="BP136" s="400"/>
      <c r="BQ136" s="400"/>
      <c r="BR136" s="400"/>
      <c r="BS136" s="400"/>
      <c r="BT136" s="400"/>
      <c r="BU136" s="400"/>
    </row>
    <row r="137" spans="1:73" s="99" customFormat="1" ht="60" customHeight="1" x14ac:dyDescent="0.3">
      <c r="A137" s="93">
        <v>134</v>
      </c>
      <c r="B137" s="100">
        <v>122050</v>
      </c>
      <c r="C137" s="101" t="s">
        <v>84</v>
      </c>
      <c r="D137" s="101" t="s">
        <v>83</v>
      </c>
      <c r="E137" s="95">
        <v>40000</v>
      </c>
      <c r="F137" s="93">
        <v>0.56000000000000005</v>
      </c>
      <c r="G137" s="96">
        <v>0.79100000000000004</v>
      </c>
      <c r="H137" s="96">
        <v>0.66300000000000003</v>
      </c>
      <c r="I137" s="96">
        <v>0.52400000000000002</v>
      </c>
      <c r="J137" s="96">
        <v>0.33400000000000002</v>
      </c>
      <c r="K137" s="96">
        <v>0.16200000000000001</v>
      </c>
      <c r="L137" s="96">
        <v>0.11800000000000001</v>
      </c>
      <c r="M137" s="96">
        <v>8.2000000000000003E-2</v>
      </c>
      <c r="N137" s="96" t="str">
        <f t="shared" si="42"/>
        <v>0.791,0.663,0.524,0.334,0.162,0.118,0.082</v>
      </c>
      <c r="O137" s="96" t="s">
        <v>59</v>
      </c>
      <c r="P137" s="96"/>
      <c r="Q137" s="94">
        <f t="shared" si="43"/>
        <v>122050</v>
      </c>
      <c r="R137" s="95">
        <f t="shared" si="53"/>
        <v>250</v>
      </c>
      <c r="S137" s="96">
        <f t="shared" si="44"/>
        <v>0.26700000000000002</v>
      </c>
      <c r="T137" s="95"/>
      <c r="U137" s="95"/>
      <c r="V137" s="95"/>
      <c r="W137" s="97"/>
      <c r="X137" s="97"/>
      <c r="Y137" s="96"/>
      <c r="Z137" s="97"/>
      <c r="AA137" s="96"/>
      <c r="AB137" s="102">
        <v>0.35</v>
      </c>
      <c r="AC137" s="102">
        <v>0.35</v>
      </c>
      <c r="AD137" s="102">
        <v>0.35</v>
      </c>
      <c r="AE137" s="93" t="s">
        <v>60</v>
      </c>
      <c r="AF137" s="93">
        <f t="shared" si="45"/>
        <v>213.98999999999998</v>
      </c>
      <c r="AG137" s="93">
        <f t="shared" si="46"/>
        <v>261.52</v>
      </c>
      <c r="AH137" s="95" t="str">
        <f t="shared" si="47"/>
        <v>213.99 261.52</v>
      </c>
      <c r="AI137" s="93">
        <v>10</v>
      </c>
      <c r="AJ137" s="98">
        <f t="shared" si="48"/>
        <v>69.150000000000006</v>
      </c>
      <c r="AK137" s="98">
        <f t="shared" si="49"/>
        <v>84.51</v>
      </c>
      <c r="AL137" s="95" t="str">
        <f t="shared" si="50"/>
        <v>69.15 84.51</v>
      </c>
      <c r="AM137" s="95">
        <v>130</v>
      </c>
      <c r="AN137" s="95">
        <f t="shared" si="51"/>
        <v>440</v>
      </c>
      <c r="AO137" s="102">
        <v>759.7</v>
      </c>
      <c r="AP137" s="102">
        <v>214.2</v>
      </c>
      <c r="AQ137" s="102">
        <v>84.2</v>
      </c>
      <c r="AR137" s="93">
        <v>30</v>
      </c>
      <c r="AS137" s="103">
        <f t="shared" si="52"/>
        <v>0.80742798552307771</v>
      </c>
      <c r="AT137" s="104">
        <f t="shared" si="39"/>
        <v>613.40304060188214</v>
      </c>
      <c r="AU137" s="98">
        <f t="shared" si="40"/>
        <v>158.535788</v>
      </c>
      <c r="AV137" s="98">
        <f t="shared" si="41"/>
        <v>63.563680000000005</v>
      </c>
      <c r="AW137" s="400"/>
      <c r="AX137" s="400"/>
      <c r="AY137" s="400"/>
      <c r="AZ137" s="400"/>
      <c r="BA137" s="400"/>
      <c r="BB137" s="400"/>
      <c r="BC137" s="400"/>
      <c r="BD137" s="400"/>
      <c r="BE137" s="400"/>
      <c r="BF137" s="400"/>
      <c r="BG137" s="400"/>
      <c r="BH137" s="400"/>
      <c r="BI137" s="400"/>
      <c r="BJ137" s="400"/>
      <c r="BK137" s="403"/>
      <c r="BL137" s="400"/>
      <c r="BM137" s="400"/>
      <c r="BN137" s="400"/>
      <c r="BO137" s="400"/>
      <c r="BP137" s="400"/>
      <c r="BQ137" s="400"/>
      <c r="BR137" s="400"/>
      <c r="BS137" s="400"/>
      <c r="BT137" s="400"/>
      <c r="BU137" s="400"/>
    </row>
    <row r="138" spans="1:73" s="99" customFormat="1" ht="60" customHeight="1" x14ac:dyDescent="0.3">
      <c r="A138" s="93">
        <v>135</v>
      </c>
      <c r="B138" s="100">
        <v>122300</v>
      </c>
      <c r="C138" s="101" t="s">
        <v>84</v>
      </c>
      <c r="D138" s="101" t="s">
        <v>81</v>
      </c>
      <c r="E138" s="95">
        <v>40000</v>
      </c>
      <c r="F138" s="93">
        <v>0.56000000000000005</v>
      </c>
      <c r="G138" s="96">
        <v>0.20100000000000001</v>
      </c>
      <c r="H138" s="96">
        <v>0.17299999999999999</v>
      </c>
      <c r="I138" s="96">
        <v>0.158</v>
      </c>
      <c r="J138" s="96">
        <v>0.13</v>
      </c>
      <c r="K138" s="96">
        <v>8.8999999999999996E-2</v>
      </c>
      <c r="L138" s="96">
        <v>7.1999999999999995E-2</v>
      </c>
      <c r="M138" s="96">
        <v>4.9000000000000002E-2</v>
      </c>
      <c r="N138" s="96" t="str">
        <f t="shared" si="42"/>
        <v>0.201,0.173,0.158,0.13,0.089,0.072,0.049</v>
      </c>
      <c r="O138" s="96" t="s">
        <v>59</v>
      </c>
      <c r="P138" s="96"/>
      <c r="Q138" s="94">
        <f t="shared" si="43"/>
        <v>122300</v>
      </c>
      <c r="R138" s="95">
        <f t="shared" si="53"/>
        <v>250</v>
      </c>
      <c r="S138" s="96">
        <f t="shared" si="44"/>
        <v>4.300000000000001E-2</v>
      </c>
      <c r="T138" s="95"/>
      <c r="U138" s="95"/>
      <c r="V138" s="95"/>
      <c r="W138" s="97"/>
      <c r="X138" s="97"/>
      <c r="Y138" s="96"/>
      <c r="Z138" s="97"/>
      <c r="AA138" s="96"/>
      <c r="AB138" s="102">
        <v>0.35</v>
      </c>
      <c r="AC138" s="102">
        <v>0.35</v>
      </c>
      <c r="AD138" s="102">
        <v>0.35</v>
      </c>
      <c r="AE138" s="93" t="s">
        <v>60</v>
      </c>
      <c r="AF138" s="93">
        <f t="shared" si="45"/>
        <v>213.98999999999998</v>
      </c>
      <c r="AG138" s="93">
        <f t="shared" si="46"/>
        <v>261.52</v>
      </c>
      <c r="AH138" s="95" t="str">
        <f t="shared" si="47"/>
        <v>213.99 261.52</v>
      </c>
      <c r="AI138" s="93">
        <v>10</v>
      </c>
      <c r="AJ138" s="98">
        <f t="shared" si="48"/>
        <v>69.150000000000006</v>
      </c>
      <c r="AK138" s="98">
        <f t="shared" si="49"/>
        <v>84.51</v>
      </c>
      <c r="AL138" s="95" t="str">
        <f t="shared" si="50"/>
        <v>69.15 84.51</v>
      </c>
      <c r="AM138" s="95">
        <v>130</v>
      </c>
      <c r="AN138" s="95">
        <f t="shared" si="51"/>
        <v>440</v>
      </c>
      <c r="AO138" s="102">
        <v>2390.3000000000002</v>
      </c>
      <c r="AP138" s="102">
        <v>261.3</v>
      </c>
      <c r="AQ138" s="102">
        <v>84.4</v>
      </c>
      <c r="AR138" s="93">
        <v>33</v>
      </c>
      <c r="AS138" s="103">
        <f t="shared" si="52"/>
        <v>0.91655878659925405</v>
      </c>
      <c r="AT138" s="104">
        <f t="shared" si="39"/>
        <v>2190.8504676081971</v>
      </c>
      <c r="AU138" s="98">
        <f t="shared" si="40"/>
        <v>196.95761300000001</v>
      </c>
      <c r="AV138" s="98">
        <f t="shared" si="41"/>
        <v>63.734760000000009</v>
      </c>
      <c r="AW138" s="400"/>
      <c r="AX138" s="400"/>
      <c r="AY138" s="400"/>
      <c r="AZ138" s="400"/>
      <c r="BA138" s="400"/>
      <c r="BB138" s="400"/>
      <c r="BC138" s="400"/>
      <c r="BD138" s="400"/>
      <c r="BE138" s="400"/>
      <c r="BF138" s="400"/>
      <c r="BG138" s="400"/>
      <c r="BH138" s="400"/>
      <c r="BI138" s="400"/>
      <c r="BJ138" s="400"/>
      <c r="BK138" s="403"/>
      <c r="BL138" s="400"/>
      <c r="BM138" s="400"/>
      <c r="BN138" s="400"/>
      <c r="BO138" s="400"/>
      <c r="BP138" s="400"/>
      <c r="BQ138" s="400"/>
      <c r="BR138" s="400"/>
      <c r="BS138" s="400"/>
      <c r="BT138" s="400"/>
      <c r="BU138" s="400"/>
    </row>
    <row r="139" spans="1:73" s="99" customFormat="1" ht="60" customHeight="1" x14ac:dyDescent="0.3">
      <c r="A139" s="93">
        <v>136</v>
      </c>
      <c r="B139" s="100">
        <v>122800</v>
      </c>
      <c r="C139" s="101" t="s">
        <v>84</v>
      </c>
      <c r="D139" s="101" t="s">
        <v>81</v>
      </c>
      <c r="E139" s="95">
        <v>40000</v>
      </c>
      <c r="F139" s="93">
        <v>0.56000000000000005</v>
      </c>
      <c r="G139" s="96">
        <v>0.17699999999999999</v>
      </c>
      <c r="H139" s="96">
        <v>0.14599999999999999</v>
      </c>
      <c r="I139" s="96">
        <v>0.122</v>
      </c>
      <c r="J139" s="96">
        <v>0.09</v>
      </c>
      <c r="K139" s="96">
        <v>5.3999999999999999E-2</v>
      </c>
      <c r="L139" s="96">
        <v>4.2000000000000003E-2</v>
      </c>
      <c r="M139" s="96">
        <v>3.0000000000000002E-2</v>
      </c>
      <c r="N139" s="96" t="str">
        <f t="shared" si="42"/>
        <v>0.177,0.146,0.122,0.09,0.054,0.042,0.03</v>
      </c>
      <c r="O139" s="96" t="s">
        <v>59</v>
      </c>
      <c r="P139" s="96"/>
      <c r="Q139" s="94">
        <f t="shared" si="43"/>
        <v>122800</v>
      </c>
      <c r="R139" s="95">
        <f t="shared" si="53"/>
        <v>500</v>
      </c>
      <c r="S139" s="96">
        <f t="shared" si="44"/>
        <v>5.4999999999999993E-2</v>
      </c>
      <c r="T139" s="95"/>
      <c r="U139" s="95"/>
      <c r="V139" s="95"/>
      <c r="W139" s="97"/>
      <c r="X139" s="97"/>
      <c r="Y139" s="96"/>
      <c r="Z139" s="97"/>
      <c r="AA139" s="96"/>
      <c r="AB139" s="102">
        <v>0.35</v>
      </c>
      <c r="AC139" s="102">
        <v>0.35</v>
      </c>
      <c r="AD139" s="102">
        <v>0.35</v>
      </c>
      <c r="AE139" s="93" t="s">
        <v>60</v>
      </c>
      <c r="AF139" s="93">
        <f t="shared" si="45"/>
        <v>213.98999999999998</v>
      </c>
      <c r="AG139" s="93">
        <f t="shared" si="46"/>
        <v>261.52</v>
      </c>
      <c r="AH139" s="95" t="str">
        <f t="shared" si="47"/>
        <v>213.99 261.52</v>
      </c>
      <c r="AI139" s="93">
        <v>10</v>
      </c>
      <c r="AJ139" s="98">
        <f t="shared" si="48"/>
        <v>69.150000000000006</v>
      </c>
      <c r="AK139" s="98">
        <f t="shared" si="49"/>
        <v>84.51</v>
      </c>
      <c r="AL139" s="95" t="str">
        <f t="shared" si="50"/>
        <v>69.15 84.51</v>
      </c>
      <c r="AM139" s="95">
        <v>130</v>
      </c>
      <c r="AN139" s="95">
        <f t="shared" si="51"/>
        <v>440</v>
      </c>
      <c r="AO139" s="102">
        <v>2371</v>
      </c>
      <c r="AP139" s="102">
        <v>261.5</v>
      </c>
      <c r="AQ139" s="102">
        <v>84.5</v>
      </c>
      <c r="AR139" s="93">
        <v>33</v>
      </c>
      <c r="AS139" s="103">
        <f t="shared" si="52"/>
        <v>0.91655878659925405</v>
      </c>
      <c r="AT139" s="104">
        <f t="shared" si="39"/>
        <v>2173.1608830268315</v>
      </c>
      <c r="AU139" s="98">
        <f t="shared" si="40"/>
        <v>197.11792499999999</v>
      </c>
      <c r="AV139" s="98">
        <f t="shared" si="41"/>
        <v>63.820300000000003</v>
      </c>
      <c r="AW139" s="400"/>
      <c r="AX139" s="400"/>
      <c r="AY139" s="400"/>
      <c r="AZ139" s="400"/>
      <c r="BA139" s="400"/>
      <c r="BB139" s="400"/>
      <c r="BC139" s="400"/>
      <c r="BD139" s="400"/>
      <c r="BE139" s="400"/>
      <c r="BF139" s="400"/>
      <c r="BG139" s="400"/>
      <c r="BH139" s="400"/>
      <c r="BI139" s="400"/>
      <c r="BJ139" s="400"/>
      <c r="BK139" s="403"/>
      <c r="BL139" s="400"/>
      <c r="BM139" s="400"/>
      <c r="BN139" s="400"/>
      <c r="BO139" s="400"/>
      <c r="BP139" s="400"/>
      <c r="BQ139" s="400"/>
      <c r="BR139" s="400"/>
      <c r="BS139" s="400"/>
      <c r="BT139" s="400"/>
      <c r="BU139" s="400"/>
    </row>
    <row r="140" spans="1:73" s="99" customFormat="1" ht="60" customHeight="1" x14ac:dyDescent="0.3">
      <c r="A140" s="93">
        <v>137</v>
      </c>
      <c r="B140" s="100">
        <v>123300</v>
      </c>
      <c r="C140" s="101" t="s">
        <v>84</v>
      </c>
      <c r="D140" s="101" t="s">
        <v>81</v>
      </c>
      <c r="E140" s="95">
        <v>40000</v>
      </c>
      <c r="F140" s="93">
        <v>0.56000000000000005</v>
      </c>
      <c r="G140" s="96">
        <v>0.184</v>
      </c>
      <c r="H140" s="96">
        <v>0.151</v>
      </c>
      <c r="I140" s="96">
        <v>0.129</v>
      </c>
      <c r="J140" s="96">
        <v>9.9000000000000005E-2</v>
      </c>
      <c r="K140" s="96">
        <v>6.3E-2</v>
      </c>
      <c r="L140" s="96">
        <v>0.05</v>
      </c>
      <c r="M140" s="96">
        <v>3.6000000000000004E-2</v>
      </c>
      <c r="N140" s="96" t="str">
        <f t="shared" si="42"/>
        <v>0.184,0.151,0.129,0.099,0.063,0.05,0.036</v>
      </c>
      <c r="O140" s="96" t="s">
        <v>59</v>
      </c>
      <c r="P140" s="96"/>
      <c r="Q140" s="94">
        <f t="shared" si="43"/>
        <v>123300</v>
      </c>
      <c r="R140" s="95">
        <f t="shared" si="53"/>
        <v>500</v>
      </c>
      <c r="S140" s="96">
        <f t="shared" si="44"/>
        <v>5.4999999999999993E-2</v>
      </c>
      <c r="T140" s="95"/>
      <c r="U140" s="95"/>
      <c r="V140" s="95"/>
      <c r="W140" s="97"/>
      <c r="X140" s="97"/>
      <c r="Y140" s="96"/>
      <c r="Z140" s="97"/>
      <c r="AA140" s="96"/>
      <c r="AB140" s="102">
        <v>0.35</v>
      </c>
      <c r="AC140" s="102">
        <v>0.35</v>
      </c>
      <c r="AD140" s="102">
        <v>0.35</v>
      </c>
      <c r="AE140" s="93" t="s">
        <v>60</v>
      </c>
      <c r="AF140" s="93">
        <f t="shared" si="45"/>
        <v>213.98999999999998</v>
      </c>
      <c r="AG140" s="93">
        <f t="shared" si="46"/>
        <v>261.52</v>
      </c>
      <c r="AH140" s="95" t="str">
        <f t="shared" si="47"/>
        <v>213.99 261.52</v>
      </c>
      <c r="AI140" s="93">
        <v>10</v>
      </c>
      <c r="AJ140" s="98">
        <f t="shared" si="48"/>
        <v>69.150000000000006</v>
      </c>
      <c r="AK140" s="98">
        <f t="shared" si="49"/>
        <v>84.51</v>
      </c>
      <c r="AL140" s="95" t="str">
        <f t="shared" si="50"/>
        <v>69.15 84.51</v>
      </c>
      <c r="AM140" s="95">
        <v>130</v>
      </c>
      <c r="AN140" s="95">
        <f t="shared" si="51"/>
        <v>440</v>
      </c>
      <c r="AO140" s="102">
        <v>2379</v>
      </c>
      <c r="AP140" s="102">
        <v>261.39999999999998</v>
      </c>
      <c r="AQ140" s="102">
        <v>84.5</v>
      </c>
      <c r="AR140" s="93">
        <v>33</v>
      </c>
      <c r="AS140" s="103">
        <f t="shared" si="52"/>
        <v>0.91655878659925405</v>
      </c>
      <c r="AT140" s="104">
        <f t="shared" si="39"/>
        <v>2180.4933533196254</v>
      </c>
      <c r="AU140" s="98">
        <f t="shared" si="40"/>
        <v>197.03777199999999</v>
      </c>
      <c r="AV140" s="98">
        <f t="shared" si="41"/>
        <v>63.820300000000003</v>
      </c>
      <c r="AW140" s="400"/>
      <c r="AX140" s="400"/>
      <c r="AY140" s="400"/>
      <c r="AZ140" s="400"/>
      <c r="BA140" s="400"/>
      <c r="BB140" s="400"/>
      <c r="BC140" s="400"/>
      <c r="BD140" s="400"/>
      <c r="BE140" s="400"/>
      <c r="BF140" s="400"/>
      <c r="BG140" s="400"/>
      <c r="BH140" s="400"/>
      <c r="BI140" s="400"/>
      <c r="BJ140" s="400"/>
      <c r="BK140" s="403"/>
      <c r="BL140" s="400"/>
      <c r="BM140" s="400"/>
      <c r="BN140" s="400"/>
      <c r="BO140" s="400"/>
      <c r="BP140" s="400"/>
      <c r="BQ140" s="400"/>
      <c r="BR140" s="400"/>
      <c r="BS140" s="400"/>
      <c r="BT140" s="400"/>
      <c r="BU140" s="400"/>
    </row>
    <row r="141" spans="1:73" s="99" customFormat="1" ht="60" customHeight="1" x14ac:dyDescent="0.3">
      <c r="A141" s="93">
        <v>138</v>
      </c>
      <c r="B141" s="100">
        <v>123800</v>
      </c>
      <c r="C141" s="101" t="s">
        <v>84</v>
      </c>
      <c r="D141" s="101" t="s">
        <v>81</v>
      </c>
      <c r="E141" s="95">
        <v>40000</v>
      </c>
      <c r="F141" s="93">
        <v>0.56000000000000005</v>
      </c>
      <c r="G141" s="96">
        <v>0.29699999999999999</v>
      </c>
      <c r="H141" s="96">
        <v>0.24099999999999999</v>
      </c>
      <c r="I141" s="96">
        <v>0.21</v>
      </c>
      <c r="J141" s="96">
        <v>0.16500000000000001</v>
      </c>
      <c r="K141" s="96">
        <v>9.9000000000000005E-2</v>
      </c>
      <c r="L141" s="96">
        <v>7.8E-2</v>
      </c>
      <c r="M141" s="96">
        <v>0.04</v>
      </c>
      <c r="N141" s="96" t="str">
        <f t="shared" si="42"/>
        <v>0.297,0.241,0.21,0.165,0.099,0.078,0.04</v>
      </c>
      <c r="O141" s="96" t="s">
        <v>59</v>
      </c>
      <c r="P141" s="96"/>
      <c r="Q141" s="94">
        <f t="shared" si="43"/>
        <v>123800</v>
      </c>
      <c r="R141" s="95">
        <f t="shared" si="53"/>
        <v>500</v>
      </c>
      <c r="S141" s="96">
        <f t="shared" si="44"/>
        <v>8.6999999999999994E-2</v>
      </c>
      <c r="T141" s="95"/>
      <c r="U141" s="95"/>
      <c r="V141" s="95"/>
      <c r="W141" s="97"/>
      <c r="X141" s="97"/>
      <c r="Y141" s="96"/>
      <c r="Z141" s="97"/>
      <c r="AA141" s="96"/>
      <c r="AB141" s="102">
        <v>0.35</v>
      </c>
      <c r="AC141" s="102">
        <v>0.35</v>
      </c>
      <c r="AD141" s="102">
        <v>0.35</v>
      </c>
      <c r="AE141" s="93" t="s">
        <v>60</v>
      </c>
      <c r="AF141" s="93">
        <f t="shared" si="45"/>
        <v>213.98999999999998</v>
      </c>
      <c r="AG141" s="93">
        <f t="shared" si="46"/>
        <v>261.52</v>
      </c>
      <c r="AH141" s="95" t="str">
        <f t="shared" si="47"/>
        <v>213.99 261.52</v>
      </c>
      <c r="AI141" s="93">
        <v>10</v>
      </c>
      <c r="AJ141" s="98">
        <f t="shared" si="48"/>
        <v>69.150000000000006</v>
      </c>
      <c r="AK141" s="98">
        <f t="shared" si="49"/>
        <v>84.51</v>
      </c>
      <c r="AL141" s="95" t="str">
        <f t="shared" si="50"/>
        <v>69.15 84.51</v>
      </c>
      <c r="AM141" s="95">
        <v>130</v>
      </c>
      <c r="AN141" s="95">
        <f t="shared" si="51"/>
        <v>440</v>
      </c>
      <c r="AO141" s="102">
        <v>2388.6999999999998</v>
      </c>
      <c r="AP141" s="102">
        <v>260.10000000000002</v>
      </c>
      <c r="AQ141" s="102">
        <v>84.5</v>
      </c>
      <c r="AR141" s="93">
        <v>33</v>
      </c>
      <c r="AS141" s="103">
        <f t="shared" si="52"/>
        <v>0.91655878659925405</v>
      </c>
      <c r="AT141" s="104">
        <f t="shared" si="39"/>
        <v>2189.3839735496381</v>
      </c>
      <c r="AU141" s="98">
        <f t="shared" si="40"/>
        <v>195.99523700000003</v>
      </c>
      <c r="AV141" s="98">
        <f t="shared" si="41"/>
        <v>63.820300000000003</v>
      </c>
      <c r="AW141" s="400"/>
      <c r="AX141" s="400"/>
      <c r="AY141" s="400"/>
      <c r="AZ141" s="400"/>
      <c r="BA141" s="400"/>
      <c r="BB141" s="400"/>
      <c r="BC141" s="400"/>
      <c r="BD141" s="400"/>
      <c r="BE141" s="400"/>
      <c r="BF141" s="400"/>
      <c r="BG141" s="400"/>
      <c r="BH141" s="400"/>
      <c r="BI141" s="400"/>
      <c r="BJ141" s="400"/>
      <c r="BK141" s="403"/>
      <c r="BL141" s="400"/>
      <c r="BM141" s="400"/>
      <c r="BN141" s="400"/>
      <c r="BO141" s="400"/>
      <c r="BP141" s="400"/>
      <c r="BQ141" s="400"/>
      <c r="BR141" s="400"/>
      <c r="BS141" s="400"/>
      <c r="BT141" s="400"/>
      <c r="BU141" s="400"/>
    </row>
    <row r="142" spans="1:73" s="99" customFormat="1" ht="60" customHeight="1" x14ac:dyDescent="0.3">
      <c r="A142" s="93">
        <v>139</v>
      </c>
      <c r="B142" s="100">
        <v>124300</v>
      </c>
      <c r="C142" s="101" t="s">
        <v>84</v>
      </c>
      <c r="D142" s="101" t="s">
        <v>81</v>
      </c>
      <c r="E142" s="95">
        <v>40000</v>
      </c>
      <c r="F142" s="93">
        <v>0.56000000000000005</v>
      </c>
      <c r="G142" s="96">
        <v>0.23899999999999999</v>
      </c>
      <c r="H142" s="96">
        <v>0.19</v>
      </c>
      <c r="I142" s="96">
        <v>0.16300000000000001</v>
      </c>
      <c r="J142" s="96">
        <v>0.12</v>
      </c>
      <c r="K142" s="96">
        <v>7.0000000000000007E-2</v>
      </c>
      <c r="L142" s="96">
        <v>5.3999999999999999E-2</v>
      </c>
      <c r="M142" s="96">
        <v>3.9E-2</v>
      </c>
      <c r="N142" s="96" t="str">
        <f t="shared" si="42"/>
        <v>0.239,0.19,0.163,0.12,0.07,0.054,0.039</v>
      </c>
      <c r="O142" s="96" t="s">
        <v>59</v>
      </c>
      <c r="P142" s="96"/>
      <c r="Q142" s="94">
        <f t="shared" si="43"/>
        <v>124300</v>
      </c>
      <c r="R142" s="95">
        <f t="shared" si="53"/>
        <v>500</v>
      </c>
      <c r="S142" s="96">
        <f t="shared" si="44"/>
        <v>7.5999999999999984E-2</v>
      </c>
      <c r="T142" s="95"/>
      <c r="U142" s="95"/>
      <c r="V142" s="95"/>
      <c r="W142" s="97"/>
      <c r="X142" s="97"/>
      <c r="Y142" s="96"/>
      <c r="Z142" s="97"/>
      <c r="AA142" s="96"/>
      <c r="AB142" s="102">
        <v>0.35</v>
      </c>
      <c r="AC142" s="102">
        <v>0.35</v>
      </c>
      <c r="AD142" s="102">
        <v>0.35</v>
      </c>
      <c r="AE142" s="93" t="s">
        <v>60</v>
      </c>
      <c r="AF142" s="93">
        <f t="shared" si="45"/>
        <v>213.98999999999998</v>
      </c>
      <c r="AG142" s="93">
        <f t="shared" si="46"/>
        <v>261.52</v>
      </c>
      <c r="AH142" s="95" t="str">
        <f t="shared" si="47"/>
        <v>213.99 261.52</v>
      </c>
      <c r="AI142" s="93">
        <v>10</v>
      </c>
      <c r="AJ142" s="98">
        <f t="shared" si="48"/>
        <v>69.150000000000006</v>
      </c>
      <c r="AK142" s="98">
        <f t="shared" si="49"/>
        <v>84.51</v>
      </c>
      <c r="AL142" s="95" t="str">
        <f t="shared" si="50"/>
        <v>69.15 84.51</v>
      </c>
      <c r="AM142" s="95">
        <v>130</v>
      </c>
      <c r="AN142" s="95">
        <f t="shared" si="51"/>
        <v>440</v>
      </c>
      <c r="AO142" s="102">
        <v>2383.9</v>
      </c>
      <c r="AP142" s="102">
        <v>261.2</v>
      </c>
      <c r="AQ142" s="102">
        <v>84.5</v>
      </c>
      <c r="AR142" s="93">
        <v>33</v>
      </c>
      <c r="AS142" s="103">
        <f t="shared" si="52"/>
        <v>0.91655878659925405</v>
      </c>
      <c r="AT142" s="104">
        <f t="shared" si="39"/>
        <v>2184.9844913739616</v>
      </c>
      <c r="AU142" s="98">
        <f t="shared" si="40"/>
        <v>196.87744799999999</v>
      </c>
      <c r="AV142" s="98">
        <f t="shared" si="41"/>
        <v>63.820300000000003</v>
      </c>
      <c r="AW142" s="400"/>
      <c r="AX142" s="400"/>
      <c r="AY142" s="400"/>
      <c r="AZ142" s="400"/>
      <c r="BA142" s="400"/>
      <c r="BB142" s="400"/>
      <c r="BC142" s="400"/>
      <c r="BD142" s="400"/>
      <c r="BE142" s="400"/>
      <c r="BF142" s="400"/>
      <c r="BG142" s="400"/>
      <c r="BH142" s="400"/>
      <c r="BI142" s="400"/>
      <c r="BJ142" s="400"/>
      <c r="BK142" s="403"/>
      <c r="BL142" s="400"/>
      <c r="BM142" s="400"/>
      <c r="BN142" s="400"/>
      <c r="BO142" s="400"/>
      <c r="BP142" s="400"/>
      <c r="BQ142" s="400"/>
      <c r="BR142" s="400"/>
      <c r="BS142" s="400"/>
      <c r="BT142" s="400"/>
      <c r="BU142" s="400"/>
    </row>
    <row r="143" spans="1:73" s="99" customFormat="1" ht="60" customHeight="1" x14ac:dyDescent="0.3">
      <c r="A143" s="93">
        <v>140</v>
      </c>
      <c r="B143" s="100">
        <v>124800</v>
      </c>
      <c r="C143" s="101" t="s">
        <v>84</v>
      </c>
      <c r="D143" s="101" t="s">
        <v>81</v>
      </c>
      <c r="E143" s="95">
        <v>40000</v>
      </c>
      <c r="F143" s="93">
        <v>0.56000000000000005</v>
      </c>
      <c r="G143" s="96">
        <v>0.31</v>
      </c>
      <c r="H143" s="96">
        <v>0.23400000000000001</v>
      </c>
      <c r="I143" s="96">
        <v>0.20200000000000001</v>
      </c>
      <c r="J143" s="96">
        <v>0.154</v>
      </c>
      <c r="K143" s="96">
        <v>0.09</v>
      </c>
      <c r="L143" s="96">
        <v>6.6000000000000003E-2</v>
      </c>
      <c r="M143" s="96">
        <v>3.4000000000000002E-2</v>
      </c>
      <c r="N143" s="96" t="str">
        <f t="shared" si="42"/>
        <v>0.31,0.234,0.202,0.154,0.09,0.066,0.034</v>
      </c>
      <c r="O143" s="96" t="s">
        <v>59</v>
      </c>
      <c r="P143" s="96"/>
      <c r="Q143" s="94">
        <f t="shared" si="43"/>
        <v>124800</v>
      </c>
      <c r="R143" s="95">
        <f t="shared" si="53"/>
        <v>500</v>
      </c>
      <c r="S143" s="96">
        <f t="shared" si="44"/>
        <v>0.10799999999999998</v>
      </c>
      <c r="T143" s="95"/>
      <c r="U143" s="95"/>
      <c r="V143" s="95"/>
      <c r="W143" s="97"/>
      <c r="X143" s="97"/>
      <c r="Y143" s="96"/>
      <c r="Z143" s="97"/>
      <c r="AA143" s="96"/>
      <c r="AB143" s="102">
        <v>0.35</v>
      </c>
      <c r="AC143" s="102">
        <v>0.35</v>
      </c>
      <c r="AD143" s="102">
        <v>0.35</v>
      </c>
      <c r="AE143" s="93" t="s">
        <v>60</v>
      </c>
      <c r="AF143" s="93">
        <f t="shared" si="45"/>
        <v>213.98999999999998</v>
      </c>
      <c r="AG143" s="93">
        <f t="shared" si="46"/>
        <v>261.52</v>
      </c>
      <c r="AH143" s="95" t="str">
        <f t="shared" si="47"/>
        <v>213.99 261.52</v>
      </c>
      <c r="AI143" s="93">
        <v>10</v>
      </c>
      <c r="AJ143" s="98">
        <f t="shared" si="48"/>
        <v>69.150000000000006</v>
      </c>
      <c r="AK143" s="98">
        <f t="shared" si="49"/>
        <v>84.51</v>
      </c>
      <c r="AL143" s="95" t="str">
        <f t="shared" si="50"/>
        <v>69.15 84.51</v>
      </c>
      <c r="AM143" s="95">
        <v>130</v>
      </c>
      <c r="AN143" s="95">
        <f>245+195</f>
        <v>440</v>
      </c>
      <c r="AO143" s="102">
        <v>2372.6</v>
      </c>
      <c r="AP143" s="102">
        <v>261</v>
      </c>
      <c r="AQ143" s="102">
        <v>84.5</v>
      </c>
      <c r="AR143" s="93">
        <v>33</v>
      </c>
      <c r="AS143" s="103">
        <f t="shared" si="52"/>
        <v>0.91655878659925405</v>
      </c>
      <c r="AT143" s="104">
        <f t="shared" si="39"/>
        <v>2174.62737708539</v>
      </c>
      <c r="AU143" s="98">
        <f t="shared" si="40"/>
        <v>196.71710000000002</v>
      </c>
      <c r="AV143" s="98">
        <f t="shared" si="41"/>
        <v>63.820300000000003</v>
      </c>
      <c r="AW143" s="400"/>
      <c r="AX143" s="400"/>
      <c r="AY143" s="400"/>
      <c r="AZ143" s="400"/>
      <c r="BA143" s="400"/>
      <c r="BB143" s="400"/>
      <c r="BC143" s="400"/>
      <c r="BD143" s="400"/>
      <c r="BE143" s="400"/>
      <c r="BF143" s="400"/>
      <c r="BG143" s="400"/>
      <c r="BH143" s="400"/>
      <c r="BI143" s="400"/>
      <c r="BJ143" s="400"/>
      <c r="BK143" s="403"/>
      <c r="BL143" s="400"/>
      <c r="BM143" s="400"/>
      <c r="BN143" s="400"/>
      <c r="BO143" s="400"/>
      <c r="BP143" s="400"/>
      <c r="BQ143" s="400"/>
      <c r="BR143" s="400"/>
      <c r="BS143" s="400"/>
      <c r="BT143" s="400"/>
      <c r="BU143" s="400"/>
    </row>
    <row r="144" spans="1:73" s="99" customFormat="1" ht="60" customHeight="1" x14ac:dyDescent="0.3">
      <c r="A144" s="93">
        <v>141</v>
      </c>
      <c r="B144" s="100">
        <v>125300</v>
      </c>
      <c r="C144" s="101" t="s">
        <v>84</v>
      </c>
      <c r="D144" s="101" t="s">
        <v>81</v>
      </c>
      <c r="E144" s="95">
        <v>40000</v>
      </c>
      <c r="F144" s="93">
        <v>0.56000000000000005</v>
      </c>
      <c r="G144" s="96">
        <v>0.51</v>
      </c>
      <c r="H144" s="96">
        <v>0.42</v>
      </c>
      <c r="I144" s="96">
        <v>0.35899999999999999</v>
      </c>
      <c r="J144" s="96">
        <v>0.26600000000000001</v>
      </c>
      <c r="K144" s="96">
        <v>0.155</v>
      </c>
      <c r="L144" s="96">
        <v>0.11899999999999999</v>
      </c>
      <c r="M144" s="96">
        <v>7.9000000000000001E-2</v>
      </c>
      <c r="N144" s="96" t="str">
        <f t="shared" si="42"/>
        <v>0.51,0.42,0.359,0.266,0.155,0.119,0.079</v>
      </c>
      <c r="O144" s="96" t="s">
        <v>59</v>
      </c>
      <c r="P144" s="96"/>
      <c r="Q144" s="94">
        <f t="shared" si="43"/>
        <v>125300</v>
      </c>
      <c r="R144" s="95">
        <f t="shared" si="53"/>
        <v>500</v>
      </c>
      <c r="S144" s="96">
        <f t="shared" si="44"/>
        <v>0.15100000000000002</v>
      </c>
      <c r="T144" s="95"/>
      <c r="U144" s="95"/>
      <c r="V144" s="95"/>
      <c r="W144" s="97"/>
      <c r="X144" s="97"/>
      <c r="Y144" s="96"/>
      <c r="Z144" s="97"/>
      <c r="AA144" s="96"/>
      <c r="AB144" s="102">
        <v>0.35</v>
      </c>
      <c r="AC144" s="102">
        <v>0.35</v>
      </c>
      <c r="AD144" s="102">
        <v>0.35</v>
      </c>
      <c r="AE144" s="93" t="s">
        <v>60</v>
      </c>
      <c r="AF144" s="93">
        <f t="shared" si="45"/>
        <v>213.98999999999998</v>
      </c>
      <c r="AG144" s="93">
        <f t="shared" si="46"/>
        <v>261.52</v>
      </c>
      <c r="AH144" s="95" t="str">
        <f t="shared" si="47"/>
        <v>213.99 261.52</v>
      </c>
      <c r="AI144" s="93">
        <v>10</v>
      </c>
      <c r="AJ144" s="98">
        <f t="shared" si="48"/>
        <v>69.150000000000006</v>
      </c>
      <c r="AK144" s="98">
        <f t="shared" si="49"/>
        <v>84.51</v>
      </c>
      <c r="AL144" s="95" t="str">
        <f t="shared" si="50"/>
        <v>69.15 84.51</v>
      </c>
      <c r="AM144" s="95">
        <v>130</v>
      </c>
      <c r="AN144" s="95">
        <f t="shared" si="51"/>
        <v>440</v>
      </c>
      <c r="AO144" s="102">
        <v>1466.1</v>
      </c>
      <c r="AP144" s="102">
        <v>215.1</v>
      </c>
      <c r="AQ144" s="102">
        <v>84.5</v>
      </c>
      <c r="AR144" s="93">
        <v>33</v>
      </c>
      <c r="AS144" s="103">
        <f t="shared" si="52"/>
        <v>0.91655878659925405</v>
      </c>
      <c r="AT144" s="104">
        <f t="shared" si="39"/>
        <v>1343.7668370331662</v>
      </c>
      <c r="AU144" s="98">
        <f t="shared" si="40"/>
        <v>159.28243699999999</v>
      </c>
      <c r="AV144" s="98">
        <f t="shared" si="41"/>
        <v>63.820300000000003</v>
      </c>
      <c r="AW144" s="401"/>
      <c r="AX144" s="401"/>
      <c r="AY144" s="401"/>
      <c r="AZ144" s="401"/>
      <c r="BA144" s="401"/>
      <c r="BB144" s="401"/>
      <c r="BC144" s="401"/>
      <c r="BD144" s="401"/>
      <c r="BE144" s="401"/>
      <c r="BF144" s="401"/>
      <c r="BG144" s="401"/>
      <c r="BH144" s="401"/>
      <c r="BI144" s="401"/>
      <c r="BJ144" s="401"/>
      <c r="BK144" s="404"/>
      <c r="BL144" s="401"/>
      <c r="BM144" s="401"/>
      <c r="BN144" s="401"/>
      <c r="BO144" s="401"/>
      <c r="BP144" s="401"/>
      <c r="BQ144" s="401"/>
      <c r="BR144" s="401"/>
      <c r="BS144" s="401"/>
      <c r="BT144" s="401"/>
      <c r="BU144" s="401"/>
    </row>
    <row r="145" spans="1:73" s="99" customFormat="1" ht="60" customHeight="1" x14ac:dyDescent="0.3">
      <c r="A145" s="93"/>
      <c r="B145" s="100"/>
      <c r="C145" s="101"/>
      <c r="D145" s="101"/>
      <c r="E145" s="95"/>
      <c r="F145" s="93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4"/>
      <c r="R145" s="95"/>
      <c r="S145" s="96"/>
      <c r="T145" s="95"/>
      <c r="U145" s="95"/>
      <c r="V145" s="95"/>
      <c r="W145" s="97"/>
      <c r="X145" s="97"/>
      <c r="Y145" s="96"/>
      <c r="Z145" s="97"/>
      <c r="AA145" s="96"/>
      <c r="AB145" s="102"/>
      <c r="AC145" s="102"/>
      <c r="AD145" s="102"/>
      <c r="AE145" s="93"/>
      <c r="AF145" s="93"/>
      <c r="AG145" s="93"/>
      <c r="AH145" s="95"/>
      <c r="AI145" s="93"/>
      <c r="AJ145" s="98"/>
      <c r="AK145" s="98"/>
      <c r="AL145" s="95"/>
      <c r="AM145" s="95"/>
      <c r="AN145" s="95"/>
      <c r="AO145" s="102"/>
      <c r="AP145" s="102"/>
      <c r="AQ145" s="102"/>
      <c r="AR145" s="93"/>
      <c r="AS145" s="103"/>
      <c r="AT145" s="104"/>
      <c r="AU145" s="104"/>
      <c r="AV145" s="104"/>
      <c r="AW145" s="108"/>
      <c r="AX145" s="108"/>
      <c r="AY145" s="108"/>
      <c r="AZ145" s="108"/>
      <c r="BA145" s="106"/>
      <c r="BB145" s="108"/>
      <c r="BC145" s="108"/>
      <c r="BD145" s="108"/>
      <c r="BE145" s="108"/>
      <c r="BF145" s="108"/>
      <c r="BG145" s="108"/>
      <c r="BH145" s="108"/>
      <c r="BI145" s="108"/>
      <c r="BJ145" s="108"/>
      <c r="BK145" s="109"/>
      <c r="BL145" s="108"/>
      <c r="BM145" s="108"/>
      <c r="BN145" s="108"/>
      <c r="BO145" s="108"/>
      <c r="BP145" s="108"/>
      <c r="BQ145" s="108"/>
      <c r="BR145" s="108"/>
      <c r="BS145" s="108"/>
      <c r="BT145" s="108"/>
      <c r="BU145" s="108"/>
    </row>
    <row r="146" spans="1:73" s="99" customFormat="1" ht="60" customHeight="1" x14ac:dyDescent="0.3">
      <c r="A146" s="93">
        <v>143</v>
      </c>
      <c r="B146" s="100">
        <v>123500</v>
      </c>
      <c r="C146" s="101" t="s">
        <v>12</v>
      </c>
      <c r="D146" s="101" t="s">
        <v>83</v>
      </c>
      <c r="E146" s="95">
        <v>40000</v>
      </c>
      <c r="F146" s="93">
        <v>0.56000000000000005</v>
      </c>
      <c r="G146" s="96">
        <v>0.60299999999999998</v>
      </c>
      <c r="H146" s="96">
        <v>0.45900000000000002</v>
      </c>
      <c r="I146" s="96">
        <v>0.36699999999999999</v>
      </c>
      <c r="J146" s="96">
        <v>0.23500000000000001</v>
      </c>
      <c r="K146" s="96">
        <v>0.10100000000000001</v>
      </c>
      <c r="L146" s="96">
        <v>6.6000000000000003E-2</v>
      </c>
      <c r="M146" s="96">
        <v>3.6999999999999998E-2</v>
      </c>
      <c r="N146" s="96" t="str">
        <f t="shared" si="42"/>
        <v>0.603,0.459,0.367,0.235,0.101,0.066,0.037</v>
      </c>
      <c r="O146" s="96" t="s">
        <v>59</v>
      </c>
      <c r="P146" s="96"/>
      <c r="Q146" s="94">
        <f t="shared" si="43"/>
        <v>123500</v>
      </c>
      <c r="R146" s="95">
        <f t="shared" si="53"/>
        <v>123500</v>
      </c>
      <c r="S146" s="96">
        <f t="shared" si="44"/>
        <v>0.23599999999999999</v>
      </c>
      <c r="T146" s="95"/>
      <c r="U146" s="95"/>
      <c r="V146" s="95"/>
      <c r="W146" s="97"/>
      <c r="X146" s="97"/>
      <c r="Y146" s="96"/>
      <c r="Z146" s="97"/>
      <c r="AA146" s="96"/>
      <c r="AB146" s="102">
        <v>0.35</v>
      </c>
      <c r="AC146" s="102">
        <v>0.35</v>
      </c>
      <c r="AD146" s="102">
        <v>0.35</v>
      </c>
      <c r="AE146" s="93" t="s">
        <v>60</v>
      </c>
      <c r="AF146" s="93">
        <f t="shared" si="45"/>
        <v>213.98999999999998</v>
      </c>
      <c r="AG146" s="93">
        <f t="shared" si="46"/>
        <v>261.52</v>
      </c>
      <c r="AH146" s="95" t="str">
        <f t="shared" si="47"/>
        <v>213.99 261.52</v>
      </c>
      <c r="AI146" s="93">
        <v>10</v>
      </c>
      <c r="AJ146" s="98">
        <f t="shared" si="48"/>
        <v>69.150000000000006</v>
      </c>
      <c r="AK146" s="98">
        <f t="shared" si="49"/>
        <v>84.51</v>
      </c>
      <c r="AL146" s="95" t="str">
        <f t="shared" si="50"/>
        <v>69.15 84.51</v>
      </c>
      <c r="AM146" s="95">
        <v>130</v>
      </c>
      <c r="AN146" s="95">
        <f t="shared" si="51"/>
        <v>440</v>
      </c>
      <c r="AO146" s="102">
        <v>2366.1</v>
      </c>
      <c r="AP146" s="102">
        <v>259.2</v>
      </c>
      <c r="AQ146" s="102">
        <v>84.5</v>
      </c>
      <c r="AR146" s="93">
        <v>30</v>
      </c>
      <c r="AS146" s="103">
        <f t="shared" si="52"/>
        <v>0.80742798552307771</v>
      </c>
      <c r="AT146" s="104">
        <f t="shared" si="39"/>
        <v>1910.455356546154</v>
      </c>
      <c r="AU146" s="98">
        <f t="shared" ref="AU146:AU159" si="54">-0.0003*AP146^2+0.9584*AP146-32.989</f>
        <v>195.27288799999999</v>
      </c>
      <c r="AV146" s="98">
        <f t="shared" ref="AV146:AV159" si="55">0.8554*AQ146-8.461</f>
        <v>63.820300000000003</v>
      </c>
      <c r="AW146" s="399">
        <v>1901.72706002265</v>
      </c>
      <c r="AX146" s="399">
        <v>194.91152449999998</v>
      </c>
      <c r="AY146" s="399">
        <v>63.820300000000003</v>
      </c>
      <c r="AZ146" s="399">
        <v>2.6899999999999998E-4</v>
      </c>
      <c r="BA146" s="399">
        <f>AZ146*10^6</f>
        <v>269</v>
      </c>
      <c r="BB146" s="399">
        <f>(1/($BJ$146*10^6/(0.711*10^-4*(1/AW146)^0.854))^(1/3.89))*10^6</f>
        <v>238.06546809951405</v>
      </c>
      <c r="BC146" s="399" t="str">
        <f>IF(BA146&lt;BB146,"Safe","Unsafe")</f>
        <v>Unsafe</v>
      </c>
      <c r="BD146" s="399">
        <v>3.9169999999999998E-4</v>
      </c>
      <c r="BE146" s="399">
        <f>BD146*10^6</f>
        <v>391.7</v>
      </c>
      <c r="BF146" s="399">
        <f>(1/((($BJ$4*10^6/(1.41*10^-8)))^(1/4.5337)))*10^6</f>
        <v>477.89729000779016</v>
      </c>
      <c r="BG146" s="399" t="str">
        <f>IF(BE146&lt;BF146,"Safe","Unsafe")</f>
        <v>Safe</v>
      </c>
      <c r="BH146" s="399">
        <f>(0.711*10^-4*(1/AZ146)^3.89*(1/AW146)^0.854)/10^6</f>
        <v>8.704436883139314</v>
      </c>
      <c r="BI146" s="399">
        <f>(1.41*10^-8*(1/BD146)^4.5337)/10^6</f>
        <v>39.422621953092431</v>
      </c>
      <c r="BJ146" s="399">
        <v>14</v>
      </c>
      <c r="BK146" s="402">
        <v>40</v>
      </c>
      <c r="BL146" s="399">
        <v>2.0210000000000001E-4</v>
      </c>
      <c r="BM146" s="399">
        <f>BL146*10^6</f>
        <v>202.1</v>
      </c>
      <c r="BN146" s="399">
        <f>BB146</f>
        <v>238.06546809951405</v>
      </c>
      <c r="BO146" s="399" t="str">
        <f>IF(BM146&lt;BN146,"Safe","Unsafe")</f>
        <v>Safe</v>
      </c>
      <c r="BP146" s="399">
        <v>3.0699999999999998E-4</v>
      </c>
      <c r="BQ146" s="399">
        <f>BP146*10^6</f>
        <v>307</v>
      </c>
      <c r="BR146" s="399">
        <f>BF146</f>
        <v>477.89729000779016</v>
      </c>
      <c r="BS146" s="399" t="str">
        <f>IF(BQ146&lt;BR146,"Safe","Unsafe")</f>
        <v>Safe</v>
      </c>
      <c r="BT146" s="399">
        <f>(0.711*10^-4*(1/BL146)^3.89*(1/AW146)^0.854)/10^6</f>
        <v>26.47427587734559</v>
      </c>
      <c r="BU146" s="399">
        <f>(1.41*10^-8*(1/BP146)^4.5337)/10^6</f>
        <v>118.98161505978602</v>
      </c>
    </row>
    <row r="147" spans="1:73" s="99" customFormat="1" ht="60" customHeight="1" x14ac:dyDescent="0.3">
      <c r="A147" s="93">
        <v>144</v>
      </c>
      <c r="B147" s="100">
        <v>123500</v>
      </c>
      <c r="C147" s="101" t="s">
        <v>12</v>
      </c>
      <c r="D147" s="101" t="s">
        <v>81</v>
      </c>
      <c r="E147" s="95">
        <v>40000</v>
      </c>
      <c r="F147" s="93">
        <v>0.56000000000000005</v>
      </c>
      <c r="G147" s="96">
        <v>0.54500000000000004</v>
      </c>
      <c r="H147" s="96">
        <v>0.41599999999999998</v>
      </c>
      <c r="I147" s="96">
        <v>0.33600000000000002</v>
      </c>
      <c r="J147" s="96">
        <v>0.22600000000000001</v>
      </c>
      <c r="K147" s="96">
        <v>0.107</v>
      </c>
      <c r="L147" s="96">
        <v>7.5999999999999998E-2</v>
      </c>
      <c r="M147" s="96">
        <v>4.8000000000000001E-2</v>
      </c>
      <c r="N147" s="96" t="str">
        <f t="shared" si="42"/>
        <v>0.545,0.416,0.336,0.226,0.107,0.076,0.048</v>
      </c>
      <c r="O147" s="96" t="s">
        <v>59</v>
      </c>
      <c r="P147" s="96"/>
      <c r="Q147" s="94">
        <f t="shared" si="43"/>
        <v>123500</v>
      </c>
      <c r="R147" s="95">
        <f t="shared" si="53"/>
        <v>0</v>
      </c>
      <c r="S147" s="96">
        <f t="shared" si="44"/>
        <v>0.20900000000000002</v>
      </c>
      <c r="T147" s="95"/>
      <c r="U147" s="95"/>
      <c r="V147" s="95"/>
      <c r="W147" s="97"/>
      <c r="X147" s="97"/>
      <c r="Y147" s="96"/>
      <c r="Z147" s="97"/>
      <c r="AA147" s="96"/>
      <c r="AB147" s="102">
        <v>0.35</v>
      </c>
      <c r="AC147" s="102">
        <v>0.35</v>
      </c>
      <c r="AD147" s="102">
        <v>0.35</v>
      </c>
      <c r="AE147" s="93" t="s">
        <v>60</v>
      </c>
      <c r="AF147" s="93">
        <f t="shared" si="45"/>
        <v>213.98999999999998</v>
      </c>
      <c r="AG147" s="93">
        <f t="shared" si="46"/>
        <v>261.52</v>
      </c>
      <c r="AH147" s="95" t="str">
        <f t="shared" si="47"/>
        <v>213.99 261.52</v>
      </c>
      <c r="AI147" s="93">
        <v>10</v>
      </c>
      <c r="AJ147" s="98">
        <f t="shared" si="48"/>
        <v>69.150000000000006</v>
      </c>
      <c r="AK147" s="98">
        <f t="shared" si="49"/>
        <v>84.51</v>
      </c>
      <c r="AL147" s="95" t="str">
        <f t="shared" si="50"/>
        <v>69.15 84.51</v>
      </c>
      <c r="AM147" s="95">
        <v>130</v>
      </c>
      <c r="AN147" s="95">
        <f t="shared" si="51"/>
        <v>440</v>
      </c>
      <c r="AO147" s="102">
        <v>2359.6999999999998</v>
      </c>
      <c r="AP147" s="102">
        <v>259.60000000000002</v>
      </c>
      <c r="AQ147" s="102">
        <v>84.5</v>
      </c>
      <c r="AR147" s="93">
        <v>30</v>
      </c>
      <c r="AS147" s="103">
        <f t="shared" si="52"/>
        <v>0.80742798552307771</v>
      </c>
      <c r="AT147" s="104">
        <f t="shared" si="39"/>
        <v>1905.2878174388063</v>
      </c>
      <c r="AU147" s="98">
        <f t="shared" si="54"/>
        <v>195.59399200000001</v>
      </c>
      <c r="AV147" s="98">
        <f t="shared" si="55"/>
        <v>63.820300000000003</v>
      </c>
      <c r="AW147" s="400">
        <v>1901.72706002265</v>
      </c>
      <c r="AX147" s="400">
        <v>194.91152449999998</v>
      </c>
      <c r="AY147" s="400">
        <v>63.820300000000003</v>
      </c>
      <c r="AZ147" s="400"/>
      <c r="BA147" s="400"/>
      <c r="BB147" s="400"/>
      <c r="BC147" s="400"/>
      <c r="BD147" s="400"/>
      <c r="BE147" s="400"/>
      <c r="BF147" s="400"/>
      <c r="BG147" s="400"/>
      <c r="BH147" s="400"/>
      <c r="BI147" s="400"/>
      <c r="BJ147" s="400"/>
      <c r="BK147" s="403"/>
      <c r="BL147" s="400"/>
      <c r="BM147" s="400"/>
      <c r="BN147" s="400"/>
      <c r="BO147" s="400"/>
      <c r="BP147" s="400"/>
      <c r="BQ147" s="400"/>
      <c r="BR147" s="400"/>
      <c r="BS147" s="400"/>
      <c r="BT147" s="400"/>
      <c r="BU147" s="400"/>
    </row>
    <row r="148" spans="1:73" s="99" customFormat="1" ht="60" customHeight="1" x14ac:dyDescent="0.3">
      <c r="A148" s="93">
        <v>145</v>
      </c>
      <c r="B148" s="100">
        <v>123750</v>
      </c>
      <c r="C148" s="101" t="s">
        <v>12</v>
      </c>
      <c r="D148" s="101" t="s">
        <v>81</v>
      </c>
      <c r="E148" s="95">
        <v>40000</v>
      </c>
      <c r="F148" s="93">
        <v>0.56000000000000005</v>
      </c>
      <c r="G148" s="96">
        <v>0.30399999999999999</v>
      </c>
      <c r="H148" s="96">
        <v>0.248</v>
      </c>
      <c r="I148" s="96">
        <v>0.217</v>
      </c>
      <c r="J148" s="96">
        <v>0.17</v>
      </c>
      <c r="K148" s="96">
        <v>0.10299999999999999</v>
      </c>
      <c r="L148" s="96">
        <v>7.8E-2</v>
      </c>
      <c r="M148" s="96">
        <v>4.7E-2</v>
      </c>
      <c r="N148" s="96" t="str">
        <f t="shared" si="42"/>
        <v>0.304,0.248,0.217,0.17,0.103,0.078,0.047</v>
      </c>
      <c r="O148" s="96" t="s">
        <v>59</v>
      </c>
      <c r="P148" s="96"/>
      <c r="Q148" s="94">
        <f t="shared" si="43"/>
        <v>123750</v>
      </c>
      <c r="R148" s="95">
        <f t="shared" si="53"/>
        <v>250</v>
      </c>
      <c r="S148" s="96">
        <f t="shared" si="44"/>
        <v>8.6999999999999994E-2</v>
      </c>
      <c r="T148" s="95"/>
      <c r="U148" s="95"/>
      <c r="V148" s="95"/>
      <c r="W148" s="97"/>
      <c r="X148" s="97"/>
      <c r="Y148" s="96"/>
      <c r="Z148" s="97"/>
      <c r="AA148" s="96"/>
      <c r="AB148" s="102">
        <v>0.35</v>
      </c>
      <c r="AC148" s="102">
        <v>0.35</v>
      </c>
      <c r="AD148" s="102">
        <v>0.35</v>
      </c>
      <c r="AE148" s="93" t="s">
        <v>60</v>
      </c>
      <c r="AF148" s="93">
        <f t="shared" si="45"/>
        <v>213.98999999999998</v>
      </c>
      <c r="AG148" s="93">
        <f t="shared" si="46"/>
        <v>261.52</v>
      </c>
      <c r="AH148" s="95" t="str">
        <f t="shared" si="47"/>
        <v>213.99 261.52</v>
      </c>
      <c r="AI148" s="93">
        <v>10</v>
      </c>
      <c r="AJ148" s="98">
        <f t="shared" si="48"/>
        <v>69.150000000000006</v>
      </c>
      <c r="AK148" s="98">
        <f t="shared" si="49"/>
        <v>84.51</v>
      </c>
      <c r="AL148" s="95" t="str">
        <f t="shared" si="50"/>
        <v>69.15 84.51</v>
      </c>
      <c r="AM148" s="95">
        <v>130</v>
      </c>
      <c r="AN148" s="95">
        <f t="shared" si="51"/>
        <v>440</v>
      </c>
      <c r="AO148" s="102">
        <v>2395.1999999999998</v>
      </c>
      <c r="AP148" s="102">
        <v>327.3</v>
      </c>
      <c r="AQ148" s="102">
        <v>104.8</v>
      </c>
      <c r="AR148" s="93">
        <v>30</v>
      </c>
      <c r="AS148" s="103">
        <f t="shared" si="52"/>
        <v>0.80742798552307771</v>
      </c>
      <c r="AT148" s="104">
        <f t="shared" si="39"/>
        <v>1933.9515109248755</v>
      </c>
      <c r="AU148" s="98">
        <f t="shared" si="54"/>
        <v>248.55773300000001</v>
      </c>
      <c r="AV148" s="98">
        <f t="shared" si="55"/>
        <v>81.184920000000005</v>
      </c>
      <c r="AW148" s="400">
        <v>1901.72706002265</v>
      </c>
      <c r="AX148" s="400">
        <v>194.91152449999998</v>
      </c>
      <c r="AY148" s="400">
        <v>63.820300000000003</v>
      </c>
      <c r="AZ148" s="400"/>
      <c r="BA148" s="400"/>
      <c r="BB148" s="400"/>
      <c r="BC148" s="400"/>
      <c r="BD148" s="400"/>
      <c r="BE148" s="400"/>
      <c r="BF148" s="400"/>
      <c r="BG148" s="400"/>
      <c r="BH148" s="400"/>
      <c r="BI148" s="400"/>
      <c r="BJ148" s="400"/>
      <c r="BK148" s="403"/>
      <c r="BL148" s="400"/>
      <c r="BM148" s="400"/>
      <c r="BN148" s="400"/>
      <c r="BO148" s="400"/>
      <c r="BP148" s="400"/>
      <c r="BQ148" s="400"/>
      <c r="BR148" s="400"/>
      <c r="BS148" s="400"/>
      <c r="BT148" s="400"/>
      <c r="BU148" s="400"/>
    </row>
    <row r="149" spans="1:73" s="99" customFormat="1" ht="60" customHeight="1" x14ac:dyDescent="0.3">
      <c r="A149" s="93">
        <v>146</v>
      </c>
      <c r="B149" s="100">
        <v>123773</v>
      </c>
      <c r="C149" s="101" t="s">
        <v>12</v>
      </c>
      <c r="D149" s="101" t="s">
        <v>83</v>
      </c>
      <c r="E149" s="95">
        <v>40000</v>
      </c>
      <c r="F149" s="93">
        <v>0.56000000000000005</v>
      </c>
      <c r="G149" s="96">
        <v>0.58099999999999996</v>
      </c>
      <c r="H149" s="96">
        <v>0.45600000000000002</v>
      </c>
      <c r="I149" s="96">
        <v>0.376</v>
      </c>
      <c r="J149" s="96">
        <v>0.26300000000000001</v>
      </c>
      <c r="K149" s="96">
        <v>0.14100000000000001</v>
      </c>
      <c r="L149" s="96">
        <v>0.11</v>
      </c>
      <c r="M149" s="96">
        <v>7.5999999999999998E-2</v>
      </c>
      <c r="N149" s="96" t="str">
        <f t="shared" si="42"/>
        <v>0.581,0.456,0.376,0.263,0.141,0.11,0.076</v>
      </c>
      <c r="O149" s="96" t="s">
        <v>59</v>
      </c>
      <c r="P149" s="96"/>
      <c r="Q149" s="94">
        <f t="shared" si="43"/>
        <v>123773</v>
      </c>
      <c r="R149" s="95">
        <f t="shared" si="53"/>
        <v>23</v>
      </c>
      <c r="S149" s="96">
        <f t="shared" si="44"/>
        <v>0.20499999999999996</v>
      </c>
      <c r="T149" s="95"/>
      <c r="U149" s="95"/>
      <c r="V149" s="95"/>
      <c r="W149" s="97"/>
      <c r="X149" s="97"/>
      <c r="Y149" s="96"/>
      <c r="Z149" s="97"/>
      <c r="AA149" s="96"/>
      <c r="AB149" s="102">
        <v>0.35</v>
      </c>
      <c r="AC149" s="102">
        <v>0.35</v>
      </c>
      <c r="AD149" s="102">
        <v>0.35</v>
      </c>
      <c r="AE149" s="93" t="s">
        <v>60</v>
      </c>
      <c r="AF149" s="93">
        <f t="shared" si="45"/>
        <v>213.98999999999998</v>
      </c>
      <c r="AG149" s="93">
        <f t="shared" si="46"/>
        <v>261.52</v>
      </c>
      <c r="AH149" s="95" t="str">
        <f t="shared" si="47"/>
        <v>213.99 261.52</v>
      </c>
      <c r="AI149" s="93">
        <v>10</v>
      </c>
      <c r="AJ149" s="98">
        <f t="shared" si="48"/>
        <v>69.150000000000006</v>
      </c>
      <c r="AK149" s="98">
        <f t="shared" si="49"/>
        <v>84.51</v>
      </c>
      <c r="AL149" s="95" t="str">
        <f t="shared" si="50"/>
        <v>69.15 84.51</v>
      </c>
      <c r="AM149" s="95">
        <v>130</v>
      </c>
      <c r="AN149" s="95">
        <f t="shared" si="51"/>
        <v>440</v>
      </c>
      <c r="AO149" s="102">
        <v>1067.7</v>
      </c>
      <c r="AP149" s="102">
        <v>214.3</v>
      </c>
      <c r="AQ149" s="102">
        <v>84.5</v>
      </c>
      <c r="AR149" s="93">
        <v>30</v>
      </c>
      <c r="AS149" s="103">
        <f t="shared" si="52"/>
        <v>0.80742798552307771</v>
      </c>
      <c r="AT149" s="104">
        <f t="shared" si="39"/>
        <v>862.0908601429901</v>
      </c>
      <c r="AU149" s="98">
        <f t="shared" si="54"/>
        <v>158.61877300000003</v>
      </c>
      <c r="AV149" s="98">
        <f t="shared" si="55"/>
        <v>63.820300000000003</v>
      </c>
      <c r="AW149" s="400">
        <v>1901.72706002265</v>
      </c>
      <c r="AX149" s="400">
        <v>194.91152449999998</v>
      </c>
      <c r="AY149" s="400">
        <v>63.820300000000003</v>
      </c>
      <c r="AZ149" s="400"/>
      <c r="BA149" s="400"/>
      <c r="BB149" s="400"/>
      <c r="BC149" s="400"/>
      <c r="BD149" s="400"/>
      <c r="BE149" s="400"/>
      <c r="BF149" s="400"/>
      <c r="BG149" s="400"/>
      <c r="BH149" s="400"/>
      <c r="BI149" s="400"/>
      <c r="BJ149" s="400"/>
      <c r="BK149" s="403"/>
      <c r="BL149" s="400"/>
      <c r="BM149" s="400"/>
      <c r="BN149" s="400"/>
      <c r="BO149" s="400"/>
      <c r="BP149" s="400"/>
      <c r="BQ149" s="400"/>
      <c r="BR149" s="400"/>
      <c r="BS149" s="400"/>
      <c r="BT149" s="400"/>
      <c r="BU149" s="400"/>
    </row>
    <row r="150" spans="1:73" s="99" customFormat="1" ht="60" customHeight="1" x14ac:dyDescent="0.3">
      <c r="A150" s="93">
        <v>147</v>
      </c>
      <c r="B150" s="100">
        <v>124000</v>
      </c>
      <c r="C150" s="101" t="s">
        <v>12</v>
      </c>
      <c r="D150" s="101" t="s">
        <v>83</v>
      </c>
      <c r="E150" s="95">
        <v>40000</v>
      </c>
      <c r="F150" s="93">
        <v>0.56000000000000005</v>
      </c>
      <c r="G150" s="96">
        <v>0.64600000000000002</v>
      </c>
      <c r="H150" s="96">
        <v>0.496</v>
      </c>
      <c r="I150" s="96">
        <v>0.40500000000000003</v>
      </c>
      <c r="J150" s="96">
        <v>0.27900000000000003</v>
      </c>
      <c r="K150" s="96">
        <v>0.14499999999999999</v>
      </c>
      <c r="L150" s="96">
        <v>0.10200000000000001</v>
      </c>
      <c r="M150" s="96">
        <v>5.9000000000000004E-2</v>
      </c>
      <c r="N150" s="96" t="str">
        <f t="shared" si="42"/>
        <v>0.646,0.496,0.405,0.279,0.145,0.102,0.059</v>
      </c>
      <c r="O150" s="96" t="s">
        <v>59</v>
      </c>
      <c r="P150" s="96"/>
      <c r="Q150" s="94">
        <f t="shared" si="43"/>
        <v>124000</v>
      </c>
      <c r="R150" s="95">
        <f t="shared" si="53"/>
        <v>227</v>
      </c>
      <c r="S150" s="96">
        <f t="shared" si="44"/>
        <v>0.24099999999999999</v>
      </c>
      <c r="T150" s="95"/>
      <c r="U150" s="95"/>
      <c r="V150" s="95"/>
      <c r="W150" s="97"/>
      <c r="X150" s="97"/>
      <c r="Y150" s="96"/>
      <c r="Z150" s="97"/>
      <c r="AA150" s="96"/>
      <c r="AB150" s="102">
        <v>0.35</v>
      </c>
      <c r="AC150" s="102">
        <v>0.35</v>
      </c>
      <c r="AD150" s="102">
        <v>0.35</v>
      </c>
      <c r="AE150" s="93" t="s">
        <v>60</v>
      </c>
      <c r="AF150" s="93">
        <f t="shared" si="45"/>
        <v>213.98999999999998</v>
      </c>
      <c r="AG150" s="93">
        <f t="shared" si="46"/>
        <v>261.52</v>
      </c>
      <c r="AH150" s="95" t="str">
        <f t="shared" si="47"/>
        <v>213.99 261.52</v>
      </c>
      <c r="AI150" s="93">
        <v>10</v>
      </c>
      <c r="AJ150" s="98">
        <f t="shared" si="48"/>
        <v>69.150000000000006</v>
      </c>
      <c r="AK150" s="98">
        <f t="shared" si="49"/>
        <v>84.51</v>
      </c>
      <c r="AL150" s="95" t="str">
        <f t="shared" si="50"/>
        <v>69.15 84.51</v>
      </c>
      <c r="AM150" s="95">
        <v>130</v>
      </c>
      <c r="AN150" s="95">
        <f t="shared" si="51"/>
        <v>440</v>
      </c>
      <c r="AO150" s="102">
        <v>1051.5999999999999</v>
      </c>
      <c r="AP150" s="102">
        <v>214.7</v>
      </c>
      <c r="AQ150" s="102">
        <v>84.5</v>
      </c>
      <c r="AR150" s="93">
        <v>30</v>
      </c>
      <c r="AS150" s="103">
        <f t="shared" si="52"/>
        <v>0.80742798552307771</v>
      </c>
      <c r="AT150" s="104">
        <f t="shared" si="39"/>
        <v>849.0912695760685</v>
      </c>
      <c r="AU150" s="98">
        <f t="shared" si="54"/>
        <v>158.95065299999999</v>
      </c>
      <c r="AV150" s="98">
        <f t="shared" si="55"/>
        <v>63.820300000000003</v>
      </c>
      <c r="AW150" s="400">
        <v>1901.72706002265</v>
      </c>
      <c r="AX150" s="400">
        <v>194.91152449999998</v>
      </c>
      <c r="AY150" s="400">
        <v>63.820300000000003</v>
      </c>
      <c r="AZ150" s="400"/>
      <c r="BA150" s="400"/>
      <c r="BB150" s="400"/>
      <c r="BC150" s="400"/>
      <c r="BD150" s="400"/>
      <c r="BE150" s="400"/>
      <c r="BF150" s="400"/>
      <c r="BG150" s="400"/>
      <c r="BH150" s="400"/>
      <c r="BI150" s="400"/>
      <c r="BJ150" s="400"/>
      <c r="BK150" s="403"/>
      <c r="BL150" s="400"/>
      <c r="BM150" s="400"/>
      <c r="BN150" s="400"/>
      <c r="BO150" s="400"/>
      <c r="BP150" s="400"/>
      <c r="BQ150" s="400"/>
      <c r="BR150" s="400"/>
      <c r="BS150" s="400"/>
      <c r="BT150" s="400"/>
      <c r="BU150" s="400"/>
    </row>
    <row r="151" spans="1:73" s="99" customFormat="1" ht="60" customHeight="1" x14ac:dyDescent="0.3">
      <c r="A151" s="93">
        <v>148</v>
      </c>
      <c r="B151" s="100">
        <v>124009</v>
      </c>
      <c r="C151" s="101" t="s">
        <v>12</v>
      </c>
      <c r="D151" s="101" t="s">
        <v>81</v>
      </c>
      <c r="E151" s="95">
        <v>40000</v>
      </c>
      <c r="F151" s="93">
        <v>0.56000000000000005</v>
      </c>
      <c r="G151" s="96">
        <v>0.434</v>
      </c>
      <c r="H151" s="96">
        <v>0.34200000000000003</v>
      </c>
      <c r="I151" s="96">
        <v>0.28699999999999998</v>
      </c>
      <c r="J151" s="96">
        <v>0.20899999999999999</v>
      </c>
      <c r="K151" s="96">
        <v>0.114</v>
      </c>
      <c r="L151" s="96">
        <v>8.6000000000000007E-2</v>
      </c>
      <c r="M151" s="96">
        <v>5.8000000000000003E-2</v>
      </c>
      <c r="N151" s="96" t="str">
        <f t="shared" si="42"/>
        <v>0.434,0.342,0.287,0.209,0.114,0.086,0.058</v>
      </c>
      <c r="O151" s="96" t="s">
        <v>59</v>
      </c>
      <c r="P151" s="96"/>
      <c r="Q151" s="94">
        <f t="shared" si="43"/>
        <v>124009</v>
      </c>
      <c r="R151" s="95">
        <f t="shared" si="53"/>
        <v>9</v>
      </c>
      <c r="S151" s="96">
        <f t="shared" si="44"/>
        <v>0.14700000000000002</v>
      </c>
      <c r="T151" s="95"/>
      <c r="U151" s="95"/>
      <c r="V151" s="95"/>
      <c r="W151" s="97"/>
      <c r="X151" s="97"/>
      <c r="Y151" s="96"/>
      <c r="Z151" s="97"/>
      <c r="AA151" s="96"/>
      <c r="AB151" s="102">
        <v>0.35</v>
      </c>
      <c r="AC151" s="102">
        <v>0.35</v>
      </c>
      <c r="AD151" s="102">
        <v>0.35</v>
      </c>
      <c r="AE151" s="93" t="s">
        <v>60</v>
      </c>
      <c r="AF151" s="93">
        <f t="shared" si="45"/>
        <v>213.98999999999998</v>
      </c>
      <c r="AG151" s="93">
        <f t="shared" si="46"/>
        <v>261.52</v>
      </c>
      <c r="AH151" s="95" t="str">
        <f t="shared" si="47"/>
        <v>213.99 261.52</v>
      </c>
      <c r="AI151" s="93">
        <v>10</v>
      </c>
      <c r="AJ151" s="98">
        <f t="shared" si="48"/>
        <v>69.150000000000006</v>
      </c>
      <c r="AK151" s="98">
        <f t="shared" si="49"/>
        <v>84.51</v>
      </c>
      <c r="AL151" s="95" t="str">
        <f t="shared" si="50"/>
        <v>69.15 84.51</v>
      </c>
      <c r="AM151" s="95">
        <v>130</v>
      </c>
      <c r="AN151" s="95">
        <f t="shared" si="51"/>
        <v>440</v>
      </c>
      <c r="AO151" s="102">
        <v>2387.1</v>
      </c>
      <c r="AP151" s="102">
        <v>261.3</v>
      </c>
      <c r="AQ151" s="102">
        <v>84.5</v>
      </c>
      <c r="AR151" s="93">
        <v>30</v>
      </c>
      <c r="AS151" s="103">
        <f t="shared" si="52"/>
        <v>0.80742798552307771</v>
      </c>
      <c r="AT151" s="104">
        <f t="shared" si="39"/>
        <v>1927.4113442421387</v>
      </c>
      <c r="AU151" s="98">
        <f t="shared" si="54"/>
        <v>196.95761300000001</v>
      </c>
      <c r="AV151" s="98">
        <f t="shared" si="55"/>
        <v>63.820300000000003</v>
      </c>
      <c r="AW151" s="400">
        <v>1901.72706002265</v>
      </c>
      <c r="AX151" s="400">
        <v>194.91152449999998</v>
      </c>
      <c r="AY151" s="400">
        <v>63.820300000000003</v>
      </c>
      <c r="AZ151" s="400"/>
      <c r="BA151" s="400"/>
      <c r="BB151" s="400"/>
      <c r="BC151" s="400"/>
      <c r="BD151" s="400"/>
      <c r="BE151" s="400"/>
      <c r="BF151" s="400"/>
      <c r="BG151" s="400"/>
      <c r="BH151" s="400"/>
      <c r="BI151" s="400"/>
      <c r="BJ151" s="400"/>
      <c r="BK151" s="403"/>
      <c r="BL151" s="400"/>
      <c r="BM151" s="400"/>
      <c r="BN151" s="400"/>
      <c r="BO151" s="400"/>
      <c r="BP151" s="400"/>
      <c r="BQ151" s="400"/>
      <c r="BR151" s="400"/>
      <c r="BS151" s="400"/>
      <c r="BT151" s="400"/>
      <c r="BU151" s="400"/>
    </row>
    <row r="152" spans="1:73" s="99" customFormat="1" ht="60" customHeight="1" x14ac:dyDescent="0.3">
      <c r="A152" s="93">
        <v>149</v>
      </c>
      <c r="B152" s="100">
        <v>124252</v>
      </c>
      <c r="C152" s="101" t="s">
        <v>12</v>
      </c>
      <c r="D152" s="101" t="s">
        <v>83</v>
      </c>
      <c r="E152" s="95">
        <v>40000</v>
      </c>
      <c r="F152" s="93">
        <v>0.56000000000000005</v>
      </c>
      <c r="G152" s="96">
        <v>0.23899999999999999</v>
      </c>
      <c r="H152" s="96">
        <v>0.16</v>
      </c>
      <c r="I152" s="96">
        <v>0.113</v>
      </c>
      <c r="J152" s="96">
        <v>6.4000000000000001E-2</v>
      </c>
      <c r="K152" s="96">
        <v>3.6000000000000004E-2</v>
      </c>
      <c r="L152" s="96">
        <v>3.2000000000000001E-2</v>
      </c>
      <c r="M152" s="96">
        <v>2.7E-2</v>
      </c>
      <c r="N152" s="96" t="str">
        <f t="shared" si="42"/>
        <v>0.239,0.16,0.113,0.064,0.036,0.032,0.027</v>
      </c>
      <c r="O152" s="96" t="s">
        <v>59</v>
      </c>
      <c r="P152" s="96"/>
      <c r="Q152" s="94">
        <f t="shared" si="43"/>
        <v>124252</v>
      </c>
      <c r="R152" s="95">
        <f t="shared" si="53"/>
        <v>243</v>
      </c>
      <c r="S152" s="96">
        <f t="shared" si="44"/>
        <v>0.126</v>
      </c>
      <c r="T152" s="95"/>
      <c r="U152" s="95"/>
      <c r="V152" s="95"/>
      <c r="W152" s="97"/>
      <c r="X152" s="97"/>
      <c r="Y152" s="96"/>
      <c r="Z152" s="97"/>
      <c r="AA152" s="96"/>
      <c r="AB152" s="102">
        <v>0.35</v>
      </c>
      <c r="AC152" s="102">
        <v>0.35</v>
      </c>
      <c r="AD152" s="102">
        <v>0.35</v>
      </c>
      <c r="AE152" s="93" t="s">
        <v>60</v>
      </c>
      <c r="AF152" s="93">
        <f t="shared" si="45"/>
        <v>213.98999999999998</v>
      </c>
      <c r="AG152" s="93">
        <f t="shared" si="46"/>
        <v>261.52</v>
      </c>
      <c r="AH152" s="95" t="str">
        <f t="shared" si="47"/>
        <v>213.99 261.52</v>
      </c>
      <c r="AI152" s="93">
        <v>10</v>
      </c>
      <c r="AJ152" s="98">
        <f t="shared" si="48"/>
        <v>69.150000000000006</v>
      </c>
      <c r="AK152" s="98">
        <f t="shared" si="49"/>
        <v>84.51</v>
      </c>
      <c r="AL152" s="95" t="str">
        <f t="shared" si="50"/>
        <v>69.15 84.51</v>
      </c>
      <c r="AM152" s="95">
        <v>130</v>
      </c>
      <c r="AN152" s="95">
        <f t="shared" si="51"/>
        <v>440</v>
      </c>
      <c r="AO152" s="102">
        <v>2369.4</v>
      </c>
      <c r="AP152" s="102">
        <v>261.2</v>
      </c>
      <c r="AQ152" s="102">
        <v>84.5</v>
      </c>
      <c r="AR152" s="93">
        <v>30</v>
      </c>
      <c r="AS152" s="103">
        <f t="shared" si="52"/>
        <v>0.80742798552307771</v>
      </c>
      <c r="AT152" s="104">
        <f t="shared" si="39"/>
        <v>1913.1198688983804</v>
      </c>
      <c r="AU152" s="98">
        <f t="shared" si="54"/>
        <v>196.87744799999999</v>
      </c>
      <c r="AV152" s="98">
        <f t="shared" si="55"/>
        <v>63.820300000000003</v>
      </c>
      <c r="AW152" s="400">
        <v>1901.72706002265</v>
      </c>
      <c r="AX152" s="400">
        <v>194.91152449999998</v>
      </c>
      <c r="AY152" s="400">
        <v>63.820300000000003</v>
      </c>
      <c r="AZ152" s="400"/>
      <c r="BA152" s="400"/>
      <c r="BB152" s="400"/>
      <c r="BC152" s="400"/>
      <c r="BD152" s="400"/>
      <c r="BE152" s="400"/>
      <c r="BF152" s="400"/>
      <c r="BG152" s="400"/>
      <c r="BH152" s="400"/>
      <c r="BI152" s="400"/>
      <c r="BJ152" s="400"/>
      <c r="BK152" s="403"/>
      <c r="BL152" s="400"/>
      <c r="BM152" s="400"/>
      <c r="BN152" s="400"/>
      <c r="BO152" s="400"/>
      <c r="BP152" s="400"/>
      <c r="BQ152" s="400"/>
      <c r="BR152" s="400"/>
      <c r="BS152" s="400"/>
      <c r="BT152" s="400"/>
      <c r="BU152" s="400"/>
    </row>
    <row r="153" spans="1:73" s="99" customFormat="1" ht="60" customHeight="1" x14ac:dyDescent="0.3">
      <c r="A153" s="93">
        <v>150</v>
      </c>
      <c r="B153" s="100">
        <v>124263</v>
      </c>
      <c r="C153" s="101" t="s">
        <v>12</v>
      </c>
      <c r="D153" s="101" t="s">
        <v>81</v>
      </c>
      <c r="E153" s="95">
        <v>40000</v>
      </c>
      <c r="F153" s="93">
        <v>0.56000000000000005</v>
      </c>
      <c r="G153" s="96">
        <v>0.32400000000000001</v>
      </c>
      <c r="H153" s="96">
        <v>0.22900000000000001</v>
      </c>
      <c r="I153" s="96">
        <v>0.17399999999999999</v>
      </c>
      <c r="J153" s="96">
        <v>0.104</v>
      </c>
      <c r="K153" s="96">
        <v>0.04</v>
      </c>
      <c r="L153" s="96">
        <v>2.8000000000000001E-2</v>
      </c>
      <c r="M153" s="96">
        <v>1.9E-2</v>
      </c>
      <c r="N153" s="96" t="str">
        <f t="shared" si="42"/>
        <v>0.324,0.229,0.174,0.104,0.04,0.028,0.019</v>
      </c>
      <c r="O153" s="96" t="s">
        <v>59</v>
      </c>
      <c r="P153" s="96"/>
      <c r="Q153" s="94">
        <f t="shared" si="43"/>
        <v>124263</v>
      </c>
      <c r="R153" s="95">
        <f t="shared" si="53"/>
        <v>11</v>
      </c>
      <c r="S153" s="96">
        <f t="shared" si="44"/>
        <v>0.15000000000000002</v>
      </c>
      <c r="T153" s="95"/>
      <c r="U153" s="95"/>
      <c r="V153" s="95"/>
      <c r="W153" s="97"/>
      <c r="X153" s="97"/>
      <c r="Y153" s="96"/>
      <c r="Z153" s="97"/>
      <c r="AA153" s="96"/>
      <c r="AB153" s="102">
        <v>0.35</v>
      </c>
      <c r="AC153" s="102">
        <v>0.35</v>
      </c>
      <c r="AD153" s="102">
        <v>0.35</v>
      </c>
      <c r="AE153" s="93" t="s">
        <v>60</v>
      </c>
      <c r="AF153" s="93">
        <f t="shared" si="45"/>
        <v>213.98999999999998</v>
      </c>
      <c r="AG153" s="93">
        <f t="shared" si="46"/>
        <v>261.52</v>
      </c>
      <c r="AH153" s="95" t="str">
        <f t="shared" si="47"/>
        <v>213.99 261.52</v>
      </c>
      <c r="AI153" s="93">
        <v>10</v>
      </c>
      <c r="AJ153" s="98">
        <f t="shared" si="48"/>
        <v>69.150000000000006</v>
      </c>
      <c r="AK153" s="98">
        <f t="shared" si="49"/>
        <v>84.51</v>
      </c>
      <c r="AL153" s="95" t="str">
        <f t="shared" si="50"/>
        <v>69.15 84.51</v>
      </c>
      <c r="AM153" s="95">
        <v>130</v>
      </c>
      <c r="AN153" s="95">
        <f t="shared" si="51"/>
        <v>440</v>
      </c>
      <c r="AO153" s="102">
        <v>2354.8000000000002</v>
      </c>
      <c r="AP153" s="102">
        <v>260.10000000000002</v>
      </c>
      <c r="AQ153" s="102">
        <v>84.5</v>
      </c>
      <c r="AR153" s="93">
        <v>30</v>
      </c>
      <c r="AS153" s="103">
        <f t="shared" si="52"/>
        <v>0.80742798552307771</v>
      </c>
      <c r="AT153" s="104">
        <f t="shared" si="39"/>
        <v>1901.3314203097436</v>
      </c>
      <c r="AU153" s="98">
        <f t="shared" si="54"/>
        <v>195.99523700000003</v>
      </c>
      <c r="AV153" s="98">
        <f t="shared" si="55"/>
        <v>63.820300000000003</v>
      </c>
      <c r="AW153" s="400">
        <v>1901.72706002265</v>
      </c>
      <c r="AX153" s="400">
        <v>194.91152449999998</v>
      </c>
      <c r="AY153" s="400">
        <v>63.820300000000003</v>
      </c>
      <c r="AZ153" s="400"/>
      <c r="BA153" s="400"/>
      <c r="BB153" s="400"/>
      <c r="BC153" s="400"/>
      <c r="BD153" s="400"/>
      <c r="BE153" s="400"/>
      <c r="BF153" s="400"/>
      <c r="BG153" s="400"/>
      <c r="BH153" s="400"/>
      <c r="BI153" s="400"/>
      <c r="BJ153" s="400"/>
      <c r="BK153" s="403"/>
      <c r="BL153" s="400"/>
      <c r="BM153" s="400"/>
      <c r="BN153" s="400"/>
      <c r="BO153" s="400"/>
      <c r="BP153" s="400"/>
      <c r="BQ153" s="400"/>
      <c r="BR153" s="400"/>
      <c r="BS153" s="400"/>
      <c r="BT153" s="400"/>
      <c r="BU153" s="400"/>
    </row>
    <row r="154" spans="1:73" s="99" customFormat="1" ht="60" customHeight="1" x14ac:dyDescent="0.3">
      <c r="A154" s="93">
        <v>151</v>
      </c>
      <c r="B154" s="100">
        <v>124500</v>
      </c>
      <c r="C154" s="101" t="s">
        <v>12</v>
      </c>
      <c r="D154" s="101" t="s">
        <v>83</v>
      </c>
      <c r="E154" s="95">
        <v>40000</v>
      </c>
      <c r="F154" s="93">
        <v>0.56000000000000005</v>
      </c>
      <c r="G154" s="96">
        <v>0.48599999999999999</v>
      </c>
      <c r="H154" s="96">
        <v>0.372</v>
      </c>
      <c r="I154" s="96">
        <v>0.308</v>
      </c>
      <c r="J154" s="96">
        <v>0.217</v>
      </c>
      <c r="K154" s="96">
        <v>0.108</v>
      </c>
      <c r="L154" s="96">
        <v>7.6999999999999999E-2</v>
      </c>
      <c r="M154" s="96">
        <v>0.04</v>
      </c>
      <c r="N154" s="96" t="str">
        <f t="shared" si="42"/>
        <v>0.486,0.372,0.308,0.217,0.108,0.077,0.04</v>
      </c>
      <c r="O154" s="96" t="s">
        <v>59</v>
      </c>
      <c r="P154" s="96"/>
      <c r="Q154" s="94">
        <f t="shared" si="43"/>
        <v>124500</v>
      </c>
      <c r="R154" s="95">
        <f t="shared" si="53"/>
        <v>237</v>
      </c>
      <c r="S154" s="96">
        <f t="shared" si="44"/>
        <v>0.17799999999999999</v>
      </c>
      <c r="T154" s="95"/>
      <c r="U154" s="95"/>
      <c r="V154" s="95"/>
      <c r="W154" s="97"/>
      <c r="X154" s="97"/>
      <c r="Y154" s="96"/>
      <c r="Z154" s="97"/>
      <c r="AA154" s="96"/>
      <c r="AB154" s="102">
        <v>0.35</v>
      </c>
      <c r="AC154" s="102">
        <v>0.35</v>
      </c>
      <c r="AD154" s="102">
        <v>0.35</v>
      </c>
      <c r="AE154" s="93" t="s">
        <v>60</v>
      </c>
      <c r="AF154" s="93">
        <f t="shared" si="45"/>
        <v>213.98999999999998</v>
      </c>
      <c r="AG154" s="93">
        <f t="shared" si="46"/>
        <v>261.52</v>
      </c>
      <c r="AH154" s="95" t="str">
        <f t="shared" si="47"/>
        <v>213.99 261.52</v>
      </c>
      <c r="AI154" s="93">
        <v>10</v>
      </c>
      <c r="AJ154" s="98">
        <f t="shared" si="48"/>
        <v>69.150000000000006</v>
      </c>
      <c r="AK154" s="98">
        <f t="shared" si="49"/>
        <v>84.51</v>
      </c>
      <c r="AL154" s="95" t="str">
        <f t="shared" si="50"/>
        <v>69.15 84.51</v>
      </c>
      <c r="AM154" s="95">
        <v>130</v>
      </c>
      <c r="AN154" s="95">
        <f t="shared" si="51"/>
        <v>440</v>
      </c>
      <c r="AO154" s="102">
        <v>2396.8000000000002</v>
      </c>
      <c r="AP154" s="102">
        <v>258.7</v>
      </c>
      <c r="AQ154" s="102">
        <v>84.5</v>
      </c>
      <c r="AR154" s="93">
        <v>30</v>
      </c>
      <c r="AS154" s="103">
        <f t="shared" si="52"/>
        <v>0.80742798552307771</v>
      </c>
      <c r="AT154" s="104">
        <f t="shared" si="39"/>
        <v>1935.2433957017129</v>
      </c>
      <c r="AU154" s="98">
        <f t="shared" si="54"/>
        <v>194.87137299999998</v>
      </c>
      <c r="AV154" s="98">
        <f t="shared" si="55"/>
        <v>63.820300000000003</v>
      </c>
      <c r="AW154" s="400">
        <v>1901.72706002265</v>
      </c>
      <c r="AX154" s="400">
        <v>194.91152449999998</v>
      </c>
      <c r="AY154" s="400">
        <v>63.820300000000003</v>
      </c>
      <c r="AZ154" s="400"/>
      <c r="BA154" s="400"/>
      <c r="BB154" s="400"/>
      <c r="BC154" s="400"/>
      <c r="BD154" s="400"/>
      <c r="BE154" s="400"/>
      <c r="BF154" s="400"/>
      <c r="BG154" s="400"/>
      <c r="BH154" s="400"/>
      <c r="BI154" s="400"/>
      <c r="BJ154" s="400"/>
      <c r="BK154" s="403"/>
      <c r="BL154" s="400"/>
      <c r="BM154" s="400"/>
      <c r="BN154" s="400"/>
      <c r="BO154" s="400"/>
      <c r="BP154" s="400"/>
      <c r="BQ154" s="400"/>
      <c r="BR154" s="400"/>
      <c r="BS154" s="400"/>
      <c r="BT154" s="400"/>
      <c r="BU154" s="400"/>
    </row>
    <row r="155" spans="1:73" s="99" customFormat="1" ht="60" customHeight="1" x14ac:dyDescent="0.3">
      <c r="A155" s="93">
        <v>152</v>
      </c>
      <c r="B155" s="100">
        <v>124505</v>
      </c>
      <c r="C155" s="101" t="s">
        <v>12</v>
      </c>
      <c r="D155" s="101" t="s">
        <v>81</v>
      </c>
      <c r="E155" s="95">
        <v>40000</v>
      </c>
      <c r="F155" s="93">
        <v>0.56000000000000005</v>
      </c>
      <c r="G155" s="96">
        <v>0.50800000000000001</v>
      </c>
      <c r="H155" s="96">
        <v>0.39</v>
      </c>
      <c r="I155" s="96">
        <v>0.308</v>
      </c>
      <c r="J155" s="96">
        <v>0.20400000000000001</v>
      </c>
      <c r="K155" s="96">
        <v>9.7000000000000003E-2</v>
      </c>
      <c r="L155" s="96">
        <v>6.8000000000000005E-2</v>
      </c>
      <c r="M155" s="96">
        <v>4.2000000000000003E-2</v>
      </c>
      <c r="N155" s="96" t="str">
        <f t="shared" si="42"/>
        <v>0.508,0.39,0.308,0.204,0.097,0.068,0.042</v>
      </c>
      <c r="O155" s="96" t="s">
        <v>59</v>
      </c>
      <c r="P155" s="96"/>
      <c r="Q155" s="94">
        <f t="shared" si="43"/>
        <v>124505</v>
      </c>
      <c r="R155" s="95">
        <f t="shared" si="53"/>
        <v>5</v>
      </c>
      <c r="S155" s="96">
        <f t="shared" si="44"/>
        <v>0.2</v>
      </c>
      <c r="T155" s="95"/>
      <c r="U155" s="95"/>
      <c r="V155" s="95"/>
      <c r="W155" s="97"/>
      <c r="X155" s="97"/>
      <c r="Y155" s="96"/>
      <c r="Z155" s="97"/>
      <c r="AA155" s="96"/>
      <c r="AB155" s="102">
        <v>0.35</v>
      </c>
      <c r="AC155" s="102">
        <v>0.35</v>
      </c>
      <c r="AD155" s="102">
        <v>0.35</v>
      </c>
      <c r="AE155" s="93" t="s">
        <v>60</v>
      </c>
      <c r="AF155" s="93">
        <f t="shared" si="45"/>
        <v>213.98999999999998</v>
      </c>
      <c r="AG155" s="93">
        <f t="shared" si="46"/>
        <v>261.52</v>
      </c>
      <c r="AH155" s="95" t="str">
        <f t="shared" si="47"/>
        <v>213.99 261.52</v>
      </c>
      <c r="AI155" s="93">
        <v>10</v>
      </c>
      <c r="AJ155" s="98">
        <f t="shared" si="48"/>
        <v>69.150000000000006</v>
      </c>
      <c r="AK155" s="98">
        <f t="shared" si="49"/>
        <v>84.51</v>
      </c>
      <c r="AL155" s="95" t="str">
        <f t="shared" si="50"/>
        <v>69.15 84.51</v>
      </c>
      <c r="AM155" s="95">
        <v>130</v>
      </c>
      <c r="AN155" s="95">
        <f t="shared" si="51"/>
        <v>440</v>
      </c>
      <c r="AO155" s="102">
        <v>2377.4</v>
      </c>
      <c r="AP155" s="102">
        <v>261.2</v>
      </c>
      <c r="AQ155" s="102">
        <v>84.5</v>
      </c>
      <c r="AR155" s="93">
        <v>30</v>
      </c>
      <c r="AS155" s="103">
        <f t="shared" si="52"/>
        <v>0.80742798552307771</v>
      </c>
      <c r="AT155" s="104">
        <f t="shared" si="39"/>
        <v>1919.5792927825651</v>
      </c>
      <c r="AU155" s="98">
        <f t="shared" si="54"/>
        <v>196.87744799999999</v>
      </c>
      <c r="AV155" s="98">
        <f t="shared" si="55"/>
        <v>63.820300000000003</v>
      </c>
      <c r="AW155" s="400">
        <v>1901.72706002265</v>
      </c>
      <c r="AX155" s="400">
        <v>194.91152449999998</v>
      </c>
      <c r="AY155" s="400">
        <v>63.820300000000003</v>
      </c>
      <c r="AZ155" s="400"/>
      <c r="BA155" s="400"/>
      <c r="BB155" s="400"/>
      <c r="BC155" s="400"/>
      <c r="BD155" s="400"/>
      <c r="BE155" s="400"/>
      <c r="BF155" s="400"/>
      <c r="BG155" s="400"/>
      <c r="BH155" s="400"/>
      <c r="BI155" s="400"/>
      <c r="BJ155" s="400"/>
      <c r="BK155" s="403"/>
      <c r="BL155" s="400"/>
      <c r="BM155" s="400"/>
      <c r="BN155" s="400"/>
      <c r="BO155" s="400"/>
      <c r="BP155" s="400"/>
      <c r="BQ155" s="400"/>
      <c r="BR155" s="400"/>
      <c r="BS155" s="400"/>
      <c r="BT155" s="400"/>
      <c r="BU155" s="400"/>
    </row>
    <row r="156" spans="1:73" s="99" customFormat="1" ht="60" customHeight="1" x14ac:dyDescent="0.3">
      <c r="A156" s="93">
        <v>153</v>
      </c>
      <c r="B156" s="100">
        <v>124755</v>
      </c>
      <c r="C156" s="101" t="s">
        <v>12</v>
      </c>
      <c r="D156" s="101" t="s">
        <v>81</v>
      </c>
      <c r="E156" s="95">
        <v>40000</v>
      </c>
      <c r="F156" s="93">
        <v>0.56000000000000005</v>
      </c>
      <c r="G156" s="96">
        <v>0.42899999999999999</v>
      </c>
      <c r="H156" s="96">
        <v>0.32100000000000001</v>
      </c>
      <c r="I156" s="96">
        <v>0.25600000000000001</v>
      </c>
      <c r="J156" s="96">
        <v>0.16900000000000001</v>
      </c>
      <c r="K156" s="96">
        <v>8.1000000000000003E-2</v>
      </c>
      <c r="L156" s="96">
        <v>5.9000000000000004E-2</v>
      </c>
      <c r="M156" s="96">
        <v>3.6000000000000004E-2</v>
      </c>
      <c r="N156" s="96" t="str">
        <f t="shared" si="42"/>
        <v>0.429,0.321,0.256,0.169,0.081,0.059,0.036</v>
      </c>
      <c r="O156" s="96" t="s">
        <v>59</v>
      </c>
      <c r="P156" s="96"/>
      <c r="Q156" s="94">
        <f t="shared" si="43"/>
        <v>124755</v>
      </c>
      <c r="R156" s="95">
        <f t="shared" si="53"/>
        <v>250</v>
      </c>
      <c r="S156" s="96">
        <f t="shared" si="44"/>
        <v>0.17299999999999999</v>
      </c>
      <c r="T156" s="95"/>
      <c r="U156" s="95"/>
      <c r="V156" s="95"/>
      <c r="W156" s="97"/>
      <c r="X156" s="97"/>
      <c r="Y156" s="96"/>
      <c r="Z156" s="97"/>
      <c r="AA156" s="96"/>
      <c r="AB156" s="102">
        <v>0.35</v>
      </c>
      <c r="AC156" s="102">
        <v>0.35</v>
      </c>
      <c r="AD156" s="102">
        <v>0.35</v>
      </c>
      <c r="AE156" s="93" t="s">
        <v>60</v>
      </c>
      <c r="AF156" s="93">
        <f t="shared" si="45"/>
        <v>213.98999999999998</v>
      </c>
      <c r="AG156" s="93">
        <f t="shared" si="46"/>
        <v>261.52</v>
      </c>
      <c r="AH156" s="95" t="str">
        <f t="shared" si="47"/>
        <v>213.99 261.52</v>
      </c>
      <c r="AI156" s="93">
        <v>10</v>
      </c>
      <c r="AJ156" s="98">
        <f t="shared" si="48"/>
        <v>69.150000000000006</v>
      </c>
      <c r="AK156" s="98">
        <f t="shared" si="49"/>
        <v>84.51</v>
      </c>
      <c r="AL156" s="95" t="str">
        <f t="shared" si="50"/>
        <v>69.15 84.51</v>
      </c>
      <c r="AM156" s="95">
        <v>130</v>
      </c>
      <c r="AN156" s="95">
        <f t="shared" si="51"/>
        <v>440</v>
      </c>
      <c r="AO156" s="102">
        <v>2379</v>
      </c>
      <c r="AP156" s="102">
        <v>259.3</v>
      </c>
      <c r="AQ156" s="102">
        <v>84.5</v>
      </c>
      <c r="AR156" s="93">
        <v>30</v>
      </c>
      <c r="AS156" s="103">
        <f t="shared" si="52"/>
        <v>0.80742798552307771</v>
      </c>
      <c r="AT156" s="104">
        <f t="shared" si="39"/>
        <v>1920.8711775594018</v>
      </c>
      <c r="AU156" s="98">
        <f t="shared" si="54"/>
        <v>195.353173</v>
      </c>
      <c r="AV156" s="98">
        <f t="shared" si="55"/>
        <v>63.820300000000003</v>
      </c>
      <c r="AW156" s="400">
        <v>1901.72706002265</v>
      </c>
      <c r="AX156" s="400">
        <v>194.91152449999998</v>
      </c>
      <c r="AY156" s="400">
        <v>63.820300000000003</v>
      </c>
      <c r="AZ156" s="400"/>
      <c r="BA156" s="400"/>
      <c r="BB156" s="400"/>
      <c r="BC156" s="400"/>
      <c r="BD156" s="400"/>
      <c r="BE156" s="400"/>
      <c r="BF156" s="400"/>
      <c r="BG156" s="400"/>
      <c r="BH156" s="400"/>
      <c r="BI156" s="400"/>
      <c r="BJ156" s="400"/>
      <c r="BK156" s="403"/>
      <c r="BL156" s="400"/>
      <c r="BM156" s="400"/>
      <c r="BN156" s="400"/>
      <c r="BO156" s="400"/>
      <c r="BP156" s="400"/>
      <c r="BQ156" s="400"/>
      <c r="BR156" s="400"/>
      <c r="BS156" s="400"/>
      <c r="BT156" s="400"/>
      <c r="BU156" s="400"/>
    </row>
    <row r="157" spans="1:73" s="99" customFormat="1" ht="60" customHeight="1" x14ac:dyDescent="0.3">
      <c r="A157" s="93">
        <v>154</v>
      </c>
      <c r="B157" s="100">
        <v>124760</v>
      </c>
      <c r="C157" s="101" t="s">
        <v>12</v>
      </c>
      <c r="D157" s="101" t="s">
        <v>83</v>
      </c>
      <c r="E157" s="95">
        <v>40000</v>
      </c>
      <c r="F157" s="93">
        <v>0.56000000000000005</v>
      </c>
      <c r="G157" s="96">
        <v>0.44</v>
      </c>
      <c r="H157" s="96">
        <v>0.32900000000000001</v>
      </c>
      <c r="I157" s="96">
        <v>0.26300000000000001</v>
      </c>
      <c r="J157" s="96">
        <v>0.17100000000000001</v>
      </c>
      <c r="K157" s="96">
        <v>7.8E-2</v>
      </c>
      <c r="L157" s="96">
        <v>5.6000000000000001E-2</v>
      </c>
      <c r="M157" s="96">
        <v>3.5000000000000003E-2</v>
      </c>
      <c r="N157" s="96" t="str">
        <f t="shared" si="42"/>
        <v>0.44,0.329,0.263,0.171,0.078,0.056,0.035</v>
      </c>
      <c r="O157" s="96" t="s">
        <v>59</v>
      </c>
      <c r="P157" s="96"/>
      <c r="Q157" s="94">
        <f t="shared" si="43"/>
        <v>124760</v>
      </c>
      <c r="R157" s="95">
        <f t="shared" si="53"/>
        <v>5</v>
      </c>
      <c r="S157" s="96">
        <f t="shared" si="44"/>
        <v>0.17699999999999999</v>
      </c>
      <c r="T157" s="95"/>
      <c r="U157" s="95"/>
      <c r="V157" s="95"/>
      <c r="W157" s="97"/>
      <c r="X157" s="97"/>
      <c r="Y157" s="96"/>
      <c r="Z157" s="97"/>
      <c r="AA157" s="96"/>
      <c r="AB157" s="102">
        <v>0.35</v>
      </c>
      <c r="AC157" s="102">
        <v>0.35</v>
      </c>
      <c r="AD157" s="102">
        <v>0.35</v>
      </c>
      <c r="AE157" s="93" t="s">
        <v>60</v>
      </c>
      <c r="AF157" s="93">
        <f t="shared" si="45"/>
        <v>213.98999999999998</v>
      </c>
      <c r="AG157" s="93">
        <f t="shared" si="46"/>
        <v>261.52</v>
      </c>
      <c r="AH157" s="95" t="str">
        <f t="shared" si="47"/>
        <v>213.99 261.52</v>
      </c>
      <c r="AI157" s="93">
        <v>10</v>
      </c>
      <c r="AJ157" s="98">
        <f t="shared" si="48"/>
        <v>69.150000000000006</v>
      </c>
      <c r="AK157" s="98">
        <f t="shared" si="49"/>
        <v>84.51</v>
      </c>
      <c r="AL157" s="95" t="str">
        <f t="shared" si="50"/>
        <v>69.15 84.51</v>
      </c>
      <c r="AM157" s="95">
        <v>130</v>
      </c>
      <c r="AN157" s="95">
        <f t="shared" si="51"/>
        <v>440</v>
      </c>
      <c r="AO157" s="102">
        <v>2380.6</v>
      </c>
      <c r="AP157" s="102">
        <v>261.10000000000002</v>
      </c>
      <c r="AQ157" s="102">
        <v>84.5</v>
      </c>
      <c r="AR157" s="93">
        <v>30</v>
      </c>
      <c r="AS157" s="103">
        <f t="shared" si="52"/>
        <v>0.80742798552307771</v>
      </c>
      <c r="AT157" s="104">
        <f t="shared" si="39"/>
        <v>1922.1630623362387</v>
      </c>
      <c r="AU157" s="98">
        <f t="shared" si="54"/>
        <v>196.79727700000001</v>
      </c>
      <c r="AV157" s="98">
        <f t="shared" si="55"/>
        <v>63.820300000000003</v>
      </c>
      <c r="AW157" s="400">
        <v>1901.72706002265</v>
      </c>
      <c r="AX157" s="400">
        <v>194.91152449999998</v>
      </c>
      <c r="AY157" s="400">
        <v>63.820300000000003</v>
      </c>
      <c r="AZ157" s="400"/>
      <c r="BA157" s="400"/>
      <c r="BB157" s="400"/>
      <c r="BC157" s="400"/>
      <c r="BD157" s="400"/>
      <c r="BE157" s="400"/>
      <c r="BF157" s="400"/>
      <c r="BG157" s="400"/>
      <c r="BH157" s="400"/>
      <c r="BI157" s="400"/>
      <c r="BJ157" s="400"/>
      <c r="BK157" s="403"/>
      <c r="BL157" s="400"/>
      <c r="BM157" s="400"/>
      <c r="BN157" s="400"/>
      <c r="BO157" s="400"/>
      <c r="BP157" s="400"/>
      <c r="BQ157" s="400"/>
      <c r="BR157" s="400"/>
      <c r="BS157" s="400"/>
      <c r="BT157" s="400"/>
      <c r="BU157" s="400"/>
    </row>
    <row r="158" spans="1:73" s="99" customFormat="1" ht="60" customHeight="1" x14ac:dyDescent="0.3">
      <c r="A158" s="93">
        <v>155</v>
      </c>
      <c r="B158" s="100">
        <v>124917</v>
      </c>
      <c r="C158" s="101" t="s">
        <v>12</v>
      </c>
      <c r="D158" s="101" t="s">
        <v>81</v>
      </c>
      <c r="E158" s="95">
        <v>40000</v>
      </c>
      <c r="F158" s="93">
        <v>0.56000000000000005</v>
      </c>
      <c r="G158" s="96">
        <v>0.374</v>
      </c>
      <c r="H158" s="96">
        <v>0.27400000000000002</v>
      </c>
      <c r="I158" s="96">
        <v>0.21</v>
      </c>
      <c r="J158" s="96">
        <v>0.13400000000000001</v>
      </c>
      <c r="K158" s="96">
        <v>6.3E-2</v>
      </c>
      <c r="L158" s="96">
        <v>4.8000000000000001E-2</v>
      </c>
      <c r="M158" s="96">
        <v>3.5000000000000003E-2</v>
      </c>
      <c r="N158" s="96" t="str">
        <f t="shared" si="42"/>
        <v>0.374,0.274,0.21,0.134,0.063,0.048,0.035</v>
      </c>
      <c r="O158" s="96" t="s">
        <v>59</v>
      </c>
      <c r="P158" s="96"/>
      <c r="Q158" s="94">
        <f t="shared" si="43"/>
        <v>124917</v>
      </c>
      <c r="R158" s="95">
        <f t="shared" si="53"/>
        <v>157</v>
      </c>
      <c r="S158" s="96">
        <f t="shared" si="44"/>
        <v>0.16400000000000001</v>
      </c>
      <c r="T158" s="95"/>
      <c r="U158" s="95"/>
      <c r="V158" s="95"/>
      <c r="W158" s="97"/>
      <c r="X158" s="97"/>
      <c r="Y158" s="96"/>
      <c r="Z158" s="97"/>
      <c r="AA158" s="96"/>
      <c r="AB158" s="102">
        <v>0.35</v>
      </c>
      <c r="AC158" s="102">
        <v>0.35</v>
      </c>
      <c r="AD158" s="102">
        <v>0.35</v>
      </c>
      <c r="AE158" s="93" t="s">
        <v>60</v>
      </c>
      <c r="AF158" s="93">
        <f t="shared" si="45"/>
        <v>213.98999999999998</v>
      </c>
      <c r="AG158" s="93">
        <f t="shared" si="46"/>
        <v>261.52</v>
      </c>
      <c r="AH158" s="95" t="str">
        <f t="shared" si="47"/>
        <v>213.99 261.52</v>
      </c>
      <c r="AI158" s="93">
        <v>10</v>
      </c>
      <c r="AJ158" s="98">
        <f t="shared" si="48"/>
        <v>69.150000000000006</v>
      </c>
      <c r="AK158" s="98">
        <f t="shared" si="49"/>
        <v>84.51</v>
      </c>
      <c r="AL158" s="95" t="str">
        <f t="shared" si="50"/>
        <v>69.15 84.51</v>
      </c>
      <c r="AM158" s="95">
        <v>130</v>
      </c>
      <c r="AN158" s="95">
        <f t="shared" si="51"/>
        <v>440</v>
      </c>
      <c r="AO158" s="102">
        <v>2388.6999999999998</v>
      </c>
      <c r="AP158" s="102">
        <v>261.5</v>
      </c>
      <c r="AQ158" s="102">
        <v>84.5</v>
      </c>
      <c r="AR158" s="93">
        <v>30</v>
      </c>
      <c r="AS158" s="103">
        <f t="shared" si="52"/>
        <v>0.80742798552307771</v>
      </c>
      <c r="AT158" s="104">
        <f t="shared" si="39"/>
        <v>1928.7032290189757</v>
      </c>
      <c r="AU158" s="98">
        <f t="shared" si="54"/>
        <v>197.11792499999999</v>
      </c>
      <c r="AV158" s="98">
        <f t="shared" si="55"/>
        <v>63.820300000000003</v>
      </c>
      <c r="AW158" s="400">
        <v>1901.72706002265</v>
      </c>
      <c r="AX158" s="400">
        <v>194.91152449999998</v>
      </c>
      <c r="AY158" s="400">
        <v>63.820300000000003</v>
      </c>
      <c r="AZ158" s="400"/>
      <c r="BA158" s="400"/>
      <c r="BB158" s="400"/>
      <c r="BC158" s="400"/>
      <c r="BD158" s="400"/>
      <c r="BE158" s="400"/>
      <c r="BF158" s="400"/>
      <c r="BG158" s="400"/>
      <c r="BH158" s="400"/>
      <c r="BI158" s="400"/>
      <c r="BJ158" s="400"/>
      <c r="BK158" s="403"/>
      <c r="BL158" s="400"/>
      <c r="BM158" s="400"/>
      <c r="BN158" s="400"/>
      <c r="BO158" s="400"/>
      <c r="BP158" s="400"/>
      <c r="BQ158" s="400"/>
      <c r="BR158" s="400"/>
      <c r="BS158" s="400"/>
      <c r="BT158" s="400"/>
      <c r="BU158" s="400"/>
    </row>
    <row r="159" spans="1:73" s="99" customFormat="1" ht="60" customHeight="1" x14ac:dyDescent="0.3">
      <c r="A159" s="93">
        <v>156</v>
      </c>
      <c r="B159" s="100">
        <v>125001</v>
      </c>
      <c r="C159" s="101" t="s">
        <v>12</v>
      </c>
      <c r="D159" s="101" t="s">
        <v>83</v>
      </c>
      <c r="E159" s="95">
        <v>40000</v>
      </c>
      <c r="F159" s="93">
        <v>0.56000000000000005</v>
      </c>
      <c r="G159" s="96">
        <v>0.5</v>
      </c>
      <c r="H159" s="96">
        <v>0.377</v>
      </c>
      <c r="I159" s="96">
        <v>0.29099999999999998</v>
      </c>
      <c r="J159" s="96">
        <v>0.193</v>
      </c>
      <c r="K159" s="96">
        <v>8.6999999999999994E-2</v>
      </c>
      <c r="L159" s="96">
        <v>0.06</v>
      </c>
      <c r="M159" s="96">
        <v>0.04</v>
      </c>
      <c r="N159" s="96" t="str">
        <f t="shared" si="42"/>
        <v>0.5,0.377,0.291,0.193,0.087,0.06,0.04</v>
      </c>
      <c r="O159" s="96" t="s">
        <v>59</v>
      </c>
      <c r="P159" s="96"/>
      <c r="Q159" s="94">
        <f t="shared" si="43"/>
        <v>125001</v>
      </c>
      <c r="R159" s="95">
        <f t="shared" si="53"/>
        <v>84</v>
      </c>
      <c r="S159" s="96">
        <f t="shared" si="44"/>
        <v>0.20900000000000002</v>
      </c>
      <c r="T159" s="95"/>
      <c r="U159" s="95"/>
      <c r="V159" s="95"/>
      <c r="W159" s="97"/>
      <c r="X159" s="97"/>
      <c r="Y159" s="96"/>
      <c r="Z159" s="97"/>
      <c r="AA159" s="96"/>
      <c r="AB159" s="102">
        <v>0.35</v>
      </c>
      <c r="AC159" s="102">
        <v>0.35</v>
      </c>
      <c r="AD159" s="102">
        <v>0.35</v>
      </c>
      <c r="AE159" s="93" t="s">
        <v>60</v>
      </c>
      <c r="AF159" s="93">
        <f t="shared" si="45"/>
        <v>213.98999999999998</v>
      </c>
      <c r="AG159" s="93">
        <f t="shared" si="46"/>
        <v>261.52</v>
      </c>
      <c r="AH159" s="95" t="str">
        <f t="shared" si="47"/>
        <v>213.99 261.52</v>
      </c>
      <c r="AI159" s="93">
        <v>10</v>
      </c>
      <c r="AJ159" s="98">
        <f t="shared" si="48"/>
        <v>69.150000000000006</v>
      </c>
      <c r="AK159" s="98">
        <f t="shared" si="49"/>
        <v>84.51</v>
      </c>
      <c r="AL159" s="95" t="str">
        <f t="shared" si="50"/>
        <v>69.15 84.51</v>
      </c>
      <c r="AM159" s="95">
        <v>130</v>
      </c>
      <c r="AN159" s="95">
        <f t="shared" si="51"/>
        <v>440</v>
      </c>
      <c r="AO159" s="102">
        <v>2371</v>
      </c>
      <c r="AP159" s="102">
        <v>260.3</v>
      </c>
      <c r="AQ159" s="102">
        <v>84.5</v>
      </c>
      <c r="AR159" s="93">
        <v>30</v>
      </c>
      <c r="AS159" s="103">
        <f t="shared" si="52"/>
        <v>0.80742798552307771</v>
      </c>
      <c r="AT159" s="104">
        <f t="shared" si="39"/>
        <v>1914.4117536752171</v>
      </c>
      <c r="AU159" s="98">
        <f t="shared" si="54"/>
        <v>196.15569300000001</v>
      </c>
      <c r="AV159" s="98">
        <f t="shared" si="55"/>
        <v>63.820300000000003</v>
      </c>
      <c r="AW159" s="401">
        <v>1901.72706002265</v>
      </c>
      <c r="AX159" s="401">
        <v>194.91152449999998</v>
      </c>
      <c r="AY159" s="401">
        <v>63.820300000000003</v>
      </c>
      <c r="AZ159" s="401"/>
      <c r="BA159" s="401"/>
      <c r="BB159" s="401"/>
      <c r="BC159" s="401"/>
      <c r="BD159" s="401"/>
      <c r="BE159" s="401"/>
      <c r="BF159" s="401"/>
      <c r="BG159" s="401"/>
      <c r="BH159" s="401"/>
      <c r="BI159" s="401"/>
      <c r="BJ159" s="401"/>
      <c r="BK159" s="404"/>
      <c r="BL159" s="401"/>
      <c r="BM159" s="401"/>
      <c r="BN159" s="401"/>
      <c r="BO159" s="401"/>
      <c r="BP159" s="401"/>
      <c r="BQ159" s="401"/>
      <c r="BR159" s="401"/>
      <c r="BS159" s="401"/>
      <c r="BT159" s="401"/>
      <c r="BU159" s="401"/>
    </row>
    <row r="160" spans="1:73" s="99" customFormat="1" ht="60" customHeight="1" x14ac:dyDescent="0.3">
      <c r="A160" s="93"/>
      <c r="B160" s="100"/>
      <c r="C160" s="101"/>
      <c r="D160" s="101"/>
      <c r="E160" s="95"/>
      <c r="F160" s="93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4"/>
      <c r="R160" s="95"/>
      <c r="S160" s="96"/>
      <c r="T160" s="95"/>
      <c r="U160" s="95"/>
      <c r="V160" s="95"/>
      <c r="W160" s="97"/>
      <c r="X160" s="97"/>
      <c r="Y160" s="96"/>
      <c r="Z160" s="97"/>
      <c r="AA160" s="96"/>
      <c r="AB160" s="102"/>
      <c r="AC160" s="102"/>
      <c r="AD160" s="102"/>
      <c r="AE160" s="93"/>
      <c r="AF160" s="93"/>
      <c r="AG160" s="93"/>
      <c r="AH160" s="95"/>
      <c r="AI160" s="93"/>
      <c r="AJ160" s="98"/>
      <c r="AK160" s="98"/>
      <c r="AL160" s="95"/>
      <c r="AM160" s="95"/>
      <c r="AN160" s="95"/>
      <c r="AO160" s="102"/>
      <c r="AP160" s="102"/>
      <c r="AQ160" s="102"/>
      <c r="AR160" s="93"/>
      <c r="AS160" s="103"/>
      <c r="AT160" s="104"/>
      <c r="AU160" s="104"/>
      <c r="AV160" s="104"/>
      <c r="AW160" s="108"/>
      <c r="AX160" s="108"/>
      <c r="AY160" s="108"/>
      <c r="AZ160" s="108"/>
      <c r="BA160" s="106"/>
      <c r="BB160" s="108"/>
      <c r="BC160" s="108"/>
      <c r="BD160" s="108"/>
      <c r="BE160" s="108"/>
      <c r="BF160" s="108"/>
      <c r="BG160" s="108"/>
      <c r="BH160" s="108"/>
      <c r="BI160" s="108"/>
      <c r="BJ160" s="108"/>
      <c r="BK160" s="109"/>
      <c r="BL160" s="108"/>
      <c r="BM160" s="108"/>
      <c r="BN160" s="108"/>
      <c r="BO160" s="108"/>
      <c r="BP160" s="108"/>
      <c r="BQ160" s="108"/>
      <c r="BR160" s="108"/>
      <c r="BS160" s="108"/>
      <c r="BT160" s="108"/>
      <c r="BU160" s="108"/>
    </row>
    <row r="161" spans="1:73" s="99" customFormat="1" ht="60" customHeight="1" x14ac:dyDescent="0.3">
      <c r="A161" s="93">
        <v>158</v>
      </c>
      <c r="B161" s="100">
        <v>123500</v>
      </c>
      <c r="C161" s="101" t="s">
        <v>84</v>
      </c>
      <c r="D161" s="101" t="s">
        <v>83</v>
      </c>
      <c r="E161" s="95">
        <v>40000</v>
      </c>
      <c r="F161" s="93">
        <v>0.56000000000000005</v>
      </c>
      <c r="G161" s="96">
        <v>0.60399999999999998</v>
      </c>
      <c r="H161" s="96">
        <v>0.46800000000000003</v>
      </c>
      <c r="I161" s="96">
        <v>0.39800000000000002</v>
      </c>
      <c r="J161" s="96">
        <v>0.29099999999999998</v>
      </c>
      <c r="K161" s="96">
        <v>0.161</v>
      </c>
      <c r="L161" s="96">
        <v>0.123</v>
      </c>
      <c r="M161" s="96">
        <v>7.4999999999999997E-2</v>
      </c>
      <c r="N161" s="96" t="str">
        <f t="shared" si="42"/>
        <v>0.604,0.468,0.398,0.291,0.161,0.123,0.075</v>
      </c>
      <c r="O161" s="96" t="s">
        <v>59</v>
      </c>
      <c r="P161" s="96"/>
      <c r="Q161" s="94">
        <f t="shared" si="43"/>
        <v>123500</v>
      </c>
      <c r="R161" s="95">
        <f t="shared" si="53"/>
        <v>123500</v>
      </c>
      <c r="S161" s="96">
        <f t="shared" si="44"/>
        <v>0.20599999999999996</v>
      </c>
      <c r="T161" s="95"/>
      <c r="U161" s="95"/>
      <c r="V161" s="95"/>
      <c r="W161" s="97"/>
      <c r="X161" s="97"/>
      <c r="Y161" s="96"/>
      <c r="Z161" s="97"/>
      <c r="AA161" s="96"/>
      <c r="AB161" s="102">
        <v>0.35</v>
      </c>
      <c r="AC161" s="102">
        <v>0.35</v>
      </c>
      <c r="AD161" s="102">
        <v>0.35</v>
      </c>
      <c r="AE161" s="93" t="s">
        <v>60</v>
      </c>
      <c r="AF161" s="93">
        <f t="shared" si="45"/>
        <v>213.98999999999998</v>
      </c>
      <c r="AG161" s="93">
        <f t="shared" si="46"/>
        <v>261.52</v>
      </c>
      <c r="AH161" s="95" t="str">
        <f t="shared" si="47"/>
        <v>213.99 261.52</v>
      </c>
      <c r="AI161" s="93">
        <v>10</v>
      </c>
      <c r="AJ161" s="98">
        <f t="shared" si="48"/>
        <v>69.150000000000006</v>
      </c>
      <c r="AK161" s="98">
        <f t="shared" si="49"/>
        <v>84.51</v>
      </c>
      <c r="AL161" s="95" t="str">
        <f t="shared" si="50"/>
        <v>69.15 84.51</v>
      </c>
      <c r="AM161" s="95">
        <v>130</v>
      </c>
      <c r="AN161" s="95">
        <f t="shared" si="51"/>
        <v>440</v>
      </c>
      <c r="AO161" s="102">
        <v>872.6</v>
      </c>
      <c r="AP161" s="102">
        <v>214.1</v>
      </c>
      <c r="AQ161" s="102">
        <v>84.5</v>
      </c>
      <c r="AR161" s="93">
        <v>32</v>
      </c>
      <c r="AS161" s="103">
        <f t="shared" si="52"/>
        <v>0.87823521219626044</v>
      </c>
      <c r="AT161" s="104">
        <f t="shared" si="39"/>
        <v>766.34804616245685</v>
      </c>
      <c r="AU161" s="98">
        <f t="shared" ref="AU161:AU173" si="56">-0.0003*AP161^2+0.9584*AP161-32.989</f>
        <v>158.452797</v>
      </c>
      <c r="AV161" s="98">
        <f t="shared" ref="AV161:AV174" si="57">0.8554*AQ161-8.461</f>
        <v>63.820300000000003</v>
      </c>
      <c r="AW161" s="399">
        <v>1633.2540241213856</v>
      </c>
      <c r="AX161" s="399">
        <v>159.36536799999999</v>
      </c>
      <c r="AY161" s="399">
        <v>63.820300000000003</v>
      </c>
      <c r="AZ161" s="399">
        <v>3.2039999999999998E-4</v>
      </c>
      <c r="BA161" s="399">
        <f>AZ161*10^6</f>
        <v>320.39999999999998</v>
      </c>
      <c r="BB161" s="399">
        <f>(1/($BJ$161*10^6/(0.711*10^-4*(1/AW161)^0.854))^(1/3.89))*10^6</f>
        <v>246.15383137095995</v>
      </c>
      <c r="BC161" s="399" t="str">
        <f>IF(BA161&lt;BB161,"Safe","Unsafe")</f>
        <v>Unsafe</v>
      </c>
      <c r="BD161" s="399">
        <v>4.2499999999999998E-4</v>
      </c>
      <c r="BE161" s="399">
        <f>BD161*10^6</f>
        <v>425</v>
      </c>
      <c r="BF161" s="399">
        <f>(1/((($BJ$4*10^6/(1.41*10^-8)))^(1/4.5337)))*10^6</f>
        <v>477.89729000779016</v>
      </c>
      <c r="BG161" s="399" t="str">
        <f>IF(BE161&lt;BF161,"Safe","Unsafe")</f>
        <v>Safe</v>
      </c>
      <c r="BH161" s="399">
        <f>(0.711*10^-4*(1/AZ161)^3.89*(1/AW161)^0.854)/10^6</f>
        <v>5.0208570375993569</v>
      </c>
      <c r="BI161" s="399">
        <f>(1.41*10^-8*(1/BD161)^4.5337)/10^6</f>
        <v>27.232795228832465</v>
      </c>
      <c r="BJ161" s="399">
        <v>14</v>
      </c>
      <c r="BK161" s="402">
        <v>40</v>
      </c>
      <c r="BL161" s="399">
        <v>2.3680000000000001E-4</v>
      </c>
      <c r="BM161" s="399">
        <f>BL161*10^6</f>
        <v>236.8</v>
      </c>
      <c r="BN161" s="399">
        <f>BB161</f>
        <v>246.15383137095995</v>
      </c>
      <c r="BO161" s="399" t="str">
        <f>IF(BM161&lt;BN161,"Safe","Unsafe")</f>
        <v>Safe</v>
      </c>
      <c r="BP161" s="399">
        <v>3.2660000000000002E-4</v>
      </c>
      <c r="BQ161" s="399">
        <f>BP161*10^6</f>
        <v>326.60000000000002</v>
      </c>
      <c r="BR161" s="399">
        <f>BF161</f>
        <v>477.89729000779016</v>
      </c>
      <c r="BS161" s="399" t="str">
        <f>IF(BQ161&lt;BR161,"Safe","Unsafe")</f>
        <v>Safe</v>
      </c>
      <c r="BT161" s="399">
        <f>(0.711*10^-4*(1/BL161)^3.89*(1/AW161)^0.854)/10^6</f>
        <v>16.277095216512944</v>
      </c>
      <c r="BU161" s="399">
        <f>(1.41*10^-8*(1/BP161)^4.5337)/10^6</f>
        <v>89.871906679504391</v>
      </c>
    </row>
    <row r="162" spans="1:73" s="99" customFormat="1" ht="60" customHeight="1" x14ac:dyDescent="0.3">
      <c r="A162" s="93">
        <v>159</v>
      </c>
      <c r="B162" s="100">
        <v>123500</v>
      </c>
      <c r="C162" s="101" t="s">
        <v>84</v>
      </c>
      <c r="D162" s="101" t="s">
        <v>81</v>
      </c>
      <c r="E162" s="95">
        <v>40000</v>
      </c>
      <c r="F162" s="93">
        <v>0.56000000000000005</v>
      </c>
      <c r="G162" s="96">
        <v>0.68</v>
      </c>
      <c r="H162" s="96">
        <v>0.55400000000000005</v>
      </c>
      <c r="I162" s="96">
        <v>0.46700000000000003</v>
      </c>
      <c r="J162" s="96">
        <v>0.34499999999999997</v>
      </c>
      <c r="K162" s="96">
        <v>0.19800000000000001</v>
      </c>
      <c r="L162" s="96">
        <v>0.14899999999999999</v>
      </c>
      <c r="M162" s="96">
        <v>9.4E-2</v>
      </c>
      <c r="N162" s="96" t="str">
        <f t="shared" si="42"/>
        <v>0.68,0.554,0.467,0.345,0.198,0.149,0.094</v>
      </c>
      <c r="O162" s="96" t="s">
        <v>59</v>
      </c>
      <c r="P162" s="96"/>
      <c r="Q162" s="94">
        <f t="shared" si="43"/>
        <v>123500</v>
      </c>
      <c r="R162" s="95">
        <f t="shared" si="53"/>
        <v>0</v>
      </c>
      <c r="S162" s="96">
        <f t="shared" si="44"/>
        <v>0.21300000000000002</v>
      </c>
      <c r="T162" s="95"/>
      <c r="U162" s="95"/>
      <c r="V162" s="95"/>
      <c r="W162" s="97"/>
      <c r="X162" s="97"/>
      <c r="Y162" s="96"/>
      <c r="Z162" s="97"/>
      <c r="AA162" s="96"/>
      <c r="AB162" s="102">
        <v>0.35</v>
      </c>
      <c r="AC162" s="102">
        <v>0.35</v>
      </c>
      <c r="AD162" s="102">
        <v>0.35</v>
      </c>
      <c r="AE162" s="93" t="s">
        <v>60</v>
      </c>
      <c r="AF162" s="93">
        <f t="shared" si="45"/>
        <v>213.98999999999998</v>
      </c>
      <c r="AG162" s="93">
        <f t="shared" si="46"/>
        <v>261.52</v>
      </c>
      <c r="AH162" s="95" t="str">
        <f t="shared" si="47"/>
        <v>213.99 261.52</v>
      </c>
      <c r="AI162" s="93">
        <v>10</v>
      </c>
      <c r="AJ162" s="98">
        <f t="shared" si="48"/>
        <v>69.150000000000006</v>
      </c>
      <c r="AK162" s="98">
        <f t="shared" si="49"/>
        <v>84.51</v>
      </c>
      <c r="AL162" s="95" t="str">
        <f t="shared" si="50"/>
        <v>69.15 84.51</v>
      </c>
      <c r="AM162" s="95">
        <v>130</v>
      </c>
      <c r="AN162" s="95">
        <f t="shared" si="51"/>
        <v>440</v>
      </c>
      <c r="AO162" s="102">
        <v>754.8</v>
      </c>
      <c r="AP162" s="102">
        <v>214</v>
      </c>
      <c r="AQ162" s="102">
        <v>80.8</v>
      </c>
      <c r="AR162" s="93">
        <v>32</v>
      </c>
      <c r="AS162" s="103">
        <f t="shared" si="52"/>
        <v>0.87823521219626044</v>
      </c>
      <c r="AT162" s="104">
        <f t="shared" si="39"/>
        <v>662.89193816573732</v>
      </c>
      <c r="AU162" s="98">
        <f t="shared" si="56"/>
        <v>158.3698</v>
      </c>
      <c r="AV162" s="98">
        <f t="shared" si="57"/>
        <v>60.655320000000003</v>
      </c>
      <c r="AW162" s="400"/>
      <c r="AX162" s="400"/>
      <c r="AY162" s="400"/>
      <c r="AZ162" s="400"/>
      <c r="BA162" s="400"/>
      <c r="BB162" s="400"/>
      <c r="BC162" s="400"/>
      <c r="BD162" s="400"/>
      <c r="BE162" s="400"/>
      <c r="BF162" s="400"/>
      <c r="BG162" s="400"/>
      <c r="BH162" s="400"/>
      <c r="BI162" s="400"/>
      <c r="BJ162" s="400"/>
      <c r="BK162" s="403"/>
      <c r="BL162" s="400"/>
      <c r="BM162" s="400"/>
      <c r="BN162" s="400"/>
      <c r="BO162" s="400"/>
      <c r="BP162" s="400"/>
      <c r="BQ162" s="400"/>
      <c r="BR162" s="400"/>
      <c r="BS162" s="400"/>
      <c r="BT162" s="400"/>
      <c r="BU162" s="400"/>
    </row>
    <row r="163" spans="1:73" s="99" customFormat="1" ht="60" customHeight="1" x14ac:dyDescent="0.3">
      <c r="A163" s="93">
        <v>160</v>
      </c>
      <c r="B163" s="100">
        <v>123750</v>
      </c>
      <c r="C163" s="101" t="s">
        <v>84</v>
      </c>
      <c r="D163" s="101" t="s">
        <v>83</v>
      </c>
      <c r="E163" s="95">
        <v>40000</v>
      </c>
      <c r="F163" s="93">
        <v>0.56000000000000005</v>
      </c>
      <c r="G163" s="96">
        <v>0.44400000000000001</v>
      </c>
      <c r="H163" s="96">
        <v>0.35299999999999998</v>
      </c>
      <c r="I163" s="96">
        <v>0.29099999999999998</v>
      </c>
      <c r="J163" s="96">
        <v>0.20699999999999999</v>
      </c>
      <c r="K163" s="96">
        <v>0.104</v>
      </c>
      <c r="L163" s="96">
        <v>7.2999999999999995E-2</v>
      </c>
      <c r="M163" s="96">
        <v>4.4999999999999998E-2</v>
      </c>
      <c r="N163" s="96" t="str">
        <f t="shared" si="42"/>
        <v>0.444,0.353,0.291,0.207,0.104,0.073,0.045</v>
      </c>
      <c r="O163" s="96" t="s">
        <v>59</v>
      </c>
      <c r="P163" s="96"/>
      <c r="Q163" s="94">
        <f t="shared" si="43"/>
        <v>123750</v>
      </c>
      <c r="R163" s="95">
        <f t="shared" si="53"/>
        <v>250</v>
      </c>
      <c r="S163" s="96">
        <f t="shared" si="44"/>
        <v>0.15300000000000002</v>
      </c>
      <c r="T163" s="95"/>
      <c r="U163" s="95"/>
      <c r="V163" s="95"/>
      <c r="W163" s="97"/>
      <c r="X163" s="97"/>
      <c r="Y163" s="96"/>
      <c r="Z163" s="97"/>
      <c r="AA163" s="96"/>
      <c r="AB163" s="102">
        <v>0.35</v>
      </c>
      <c r="AC163" s="102">
        <v>0.35</v>
      </c>
      <c r="AD163" s="102">
        <v>0.35</v>
      </c>
      <c r="AE163" s="93" t="s">
        <v>60</v>
      </c>
      <c r="AF163" s="93">
        <f t="shared" si="45"/>
        <v>213.98999999999998</v>
      </c>
      <c r="AG163" s="93">
        <f t="shared" si="46"/>
        <v>261.52</v>
      </c>
      <c r="AH163" s="95" t="str">
        <f t="shared" si="47"/>
        <v>213.99 261.52</v>
      </c>
      <c r="AI163" s="93">
        <v>10</v>
      </c>
      <c r="AJ163" s="98">
        <f t="shared" si="48"/>
        <v>69.150000000000006</v>
      </c>
      <c r="AK163" s="98">
        <f t="shared" si="49"/>
        <v>84.51</v>
      </c>
      <c r="AL163" s="95" t="str">
        <f t="shared" si="50"/>
        <v>69.15 84.51</v>
      </c>
      <c r="AM163" s="95">
        <v>130</v>
      </c>
      <c r="AN163" s="95">
        <f t="shared" si="51"/>
        <v>440</v>
      </c>
      <c r="AO163" s="102">
        <v>2390.3000000000002</v>
      </c>
      <c r="AP163" s="102">
        <v>259.89999999999998</v>
      </c>
      <c r="AQ163" s="102">
        <v>84.5</v>
      </c>
      <c r="AR163" s="93">
        <v>32</v>
      </c>
      <c r="AS163" s="103">
        <f t="shared" si="52"/>
        <v>0.87823521219626044</v>
      </c>
      <c r="AT163" s="104">
        <f t="shared" si="39"/>
        <v>2099.2456277127217</v>
      </c>
      <c r="AU163" s="98">
        <f t="shared" si="56"/>
        <v>195.834757</v>
      </c>
      <c r="AV163" s="98">
        <f t="shared" si="57"/>
        <v>63.820300000000003</v>
      </c>
      <c r="AW163" s="400"/>
      <c r="AX163" s="400"/>
      <c r="AY163" s="400"/>
      <c r="AZ163" s="400"/>
      <c r="BA163" s="400"/>
      <c r="BB163" s="400"/>
      <c r="BC163" s="400"/>
      <c r="BD163" s="400"/>
      <c r="BE163" s="400"/>
      <c r="BF163" s="400"/>
      <c r="BG163" s="400"/>
      <c r="BH163" s="400"/>
      <c r="BI163" s="400"/>
      <c r="BJ163" s="400"/>
      <c r="BK163" s="403"/>
      <c r="BL163" s="400"/>
      <c r="BM163" s="400"/>
      <c r="BN163" s="400"/>
      <c r="BO163" s="400"/>
      <c r="BP163" s="400"/>
      <c r="BQ163" s="400"/>
      <c r="BR163" s="400"/>
      <c r="BS163" s="400"/>
      <c r="BT163" s="400"/>
      <c r="BU163" s="400"/>
    </row>
    <row r="164" spans="1:73" s="99" customFormat="1" ht="60" customHeight="1" x14ac:dyDescent="0.3">
      <c r="A164" s="93">
        <v>161</v>
      </c>
      <c r="B164" s="100">
        <v>123750</v>
      </c>
      <c r="C164" s="101" t="s">
        <v>84</v>
      </c>
      <c r="D164" s="101" t="s">
        <v>81</v>
      </c>
      <c r="E164" s="95">
        <v>40000</v>
      </c>
      <c r="F164" s="93">
        <v>0.56000000000000005</v>
      </c>
      <c r="G164" s="96">
        <v>0.505</v>
      </c>
      <c r="H164" s="96">
        <v>0.40200000000000002</v>
      </c>
      <c r="I164" s="96">
        <v>0.33300000000000002</v>
      </c>
      <c r="J164" s="96">
        <v>0.23200000000000001</v>
      </c>
      <c r="K164" s="96">
        <v>0.121</v>
      </c>
      <c r="L164" s="96">
        <v>9.8000000000000004E-2</v>
      </c>
      <c r="M164" s="96">
        <v>0.05</v>
      </c>
      <c r="N164" s="96" t="str">
        <f t="shared" si="42"/>
        <v>0.505,0.402,0.333,0.232,0.121,0.098,0.05</v>
      </c>
      <c r="O164" s="96" t="s">
        <v>59</v>
      </c>
      <c r="P164" s="96"/>
      <c r="Q164" s="94">
        <f t="shared" si="43"/>
        <v>123750</v>
      </c>
      <c r="R164" s="95">
        <f t="shared" si="53"/>
        <v>0</v>
      </c>
      <c r="S164" s="96">
        <f t="shared" si="44"/>
        <v>0.17199999999999999</v>
      </c>
      <c r="T164" s="95"/>
      <c r="U164" s="95"/>
      <c r="V164" s="95"/>
      <c r="W164" s="97"/>
      <c r="X164" s="97"/>
      <c r="Y164" s="96"/>
      <c r="Z164" s="97"/>
      <c r="AA164" s="96"/>
      <c r="AB164" s="102">
        <v>0.35</v>
      </c>
      <c r="AC164" s="102">
        <v>0.35</v>
      </c>
      <c r="AD164" s="102">
        <v>0.35</v>
      </c>
      <c r="AE164" s="93" t="s">
        <v>60</v>
      </c>
      <c r="AF164" s="93">
        <f t="shared" si="45"/>
        <v>213.98999999999998</v>
      </c>
      <c r="AG164" s="93">
        <f t="shared" si="46"/>
        <v>261.52</v>
      </c>
      <c r="AH164" s="95" t="str">
        <f t="shared" si="47"/>
        <v>213.99 261.52</v>
      </c>
      <c r="AI164" s="93">
        <v>10</v>
      </c>
      <c r="AJ164" s="98">
        <f t="shared" si="48"/>
        <v>69.150000000000006</v>
      </c>
      <c r="AK164" s="98">
        <f t="shared" si="49"/>
        <v>84.51</v>
      </c>
      <c r="AL164" s="95" t="str">
        <f t="shared" si="50"/>
        <v>69.15 84.51</v>
      </c>
      <c r="AM164" s="95">
        <v>130</v>
      </c>
      <c r="AN164" s="95">
        <f t="shared" si="51"/>
        <v>440</v>
      </c>
      <c r="AO164" s="102">
        <v>2366.1</v>
      </c>
      <c r="AP164" s="102">
        <v>261</v>
      </c>
      <c r="AQ164" s="102">
        <v>84.5</v>
      </c>
      <c r="AR164" s="93">
        <v>32</v>
      </c>
      <c r="AS164" s="103">
        <f t="shared" si="52"/>
        <v>0.87823521219626044</v>
      </c>
      <c r="AT164" s="104">
        <f t="shared" si="39"/>
        <v>2077.9923355775718</v>
      </c>
      <c r="AU164" s="98">
        <f t="shared" si="56"/>
        <v>196.71710000000002</v>
      </c>
      <c r="AV164" s="98">
        <f t="shared" si="57"/>
        <v>63.820300000000003</v>
      </c>
      <c r="AW164" s="400"/>
      <c r="AX164" s="400"/>
      <c r="AY164" s="400"/>
      <c r="AZ164" s="400"/>
      <c r="BA164" s="400"/>
      <c r="BB164" s="400"/>
      <c r="BC164" s="400"/>
      <c r="BD164" s="400"/>
      <c r="BE164" s="400"/>
      <c r="BF164" s="400"/>
      <c r="BG164" s="400"/>
      <c r="BH164" s="400"/>
      <c r="BI164" s="400"/>
      <c r="BJ164" s="400"/>
      <c r="BK164" s="403"/>
      <c r="BL164" s="400"/>
      <c r="BM164" s="400"/>
      <c r="BN164" s="400"/>
      <c r="BO164" s="400"/>
      <c r="BP164" s="400"/>
      <c r="BQ164" s="400"/>
      <c r="BR164" s="400"/>
      <c r="BS164" s="400"/>
      <c r="BT164" s="400"/>
      <c r="BU164" s="400"/>
    </row>
    <row r="165" spans="1:73" s="99" customFormat="1" ht="60" customHeight="1" x14ac:dyDescent="0.3">
      <c r="A165" s="93">
        <v>162</v>
      </c>
      <c r="B165" s="100">
        <v>124009</v>
      </c>
      <c r="C165" s="101" t="s">
        <v>84</v>
      </c>
      <c r="D165" s="101" t="s">
        <v>83</v>
      </c>
      <c r="E165" s="95">
        <v>40000</v>
      </c>
      <c r="F165" s="93">
        <v>0.56000000000000005</v>
      </c>
      <c r="G165" s="96">
        <v>0.42599999999999999</v>
      </c>
      <c r="H165" s="96">
        <v>0.32200000000000001</v>
      </c>
      <c r="I165" s="96">
        <v>0.26</v>
      </c>
      <c r="J165" s="96">
        <v>0.17100000000000001</v>
      </c>
      <c r="K165" s="96">
        <v>0.08</v>
      </c>
      <c r="L165" s="96">
        <v>5.9000000000000004E-2</v>
      </c>
      <c r="M165" s="96">
        <v>4.1000000000000002E-2</v>
      </c>
      <c r="N165" s="96" t="str">
        <f t="shared" si="42"/>
        <v>0.426,0.322,0.26,0.171,0.08,0.059,0.041</v>
      </c>
      <c r="O165" s="96" t="s">
        <v>59</v>
      </c>
      <c r="P165" s="96"/>
      <c r="Q165" s="94">
        <f t="shared" si="43"/>
        <v>124009</v>
      </c>
      <c r="R165" s="95">
        <f t="shared" si="53"/>
        <v>259</v>
      </c>
      <c r="S165" s="96">
        <f t="shared" si="44"/>
        <v>0.16599999999999998</v>
      </c>
      <c r="T165" s="95"/>
      <c r="U165" s="95"/>
      <c r="V165" s="95"/>
      <c r="W165" s="97"/>
      <c r="X165" s="97"/>
      <c r="Y165" s="96"/>
      <c r="Z165" s="97"/>
      <c r="AA165" s="96"/>
      <c r="AB165" s="102">
        <v>0.35</v>
      </c>
      <c r="AC165" s="102">
        <v>0.35</v>
      </c>
      <c r="AD165" s="102">
        <v>0.35</v>
      </c>
      <c r="AE165" s="93" t="s">
        <v>60</v>
      </c>
      <c r="AF165" s="93">
        <f t="shared" si="45"/>
        <v>213.98999999999998</v>
      </c>
      <c r="AG165" s="93">
        <f t="shared" si="46"/>
        <v>261.52</v>
      </c>
      <c r="AH165" s="95" t="str">
        <f t="shared" si="47"/>
        <v>213.99 261.52</v>
      </c>
      <c r="AI165" s="93">
        <v>10</v>
      </c>
      <c r="AJ165" s="98">
        <f t="shared" si="48"/>
        <v>69.150000000000006</v>
      </c>
      <c r="AK165" s="98">
        <f t="shared" si="49"/>
        <v>84.51</v>
      </c>
      <c r="AL165" s="95" t="str">
        <f t="shared" si="50"/>
        <v>69.15 84.51</v>
      </c>
      <c r="AM165" s="95">
        <v>130</v>
      </c>
      <c r="AN165" s="95">
        <f t="shared" si="51"/>
        <v>440</v>
      </c>
      <c r="AO165" s="102">
        <v>2388.6999999999998</v>
      </c>
      <c r="AP165" s="102">
        <v>259.7</v>
      </c>
      <c r="AQ165" s="102">
        <v>84.5</v>
      </c>
      <c r="AR165" s="93">
        <v>32</v>
      </c>
      <c r="AS165" s="103">
        <f t="shared" si="52"/>
        <v>0.87823521219626044</v>
      </c>
      <c r="AT165" s="104">
        <f t="shared" si="39"/>
        <v>2097.8404513732071</v>
      </c>
      <c r="AU165" s="98">
        <f t="shared" si="56"/>
        <v>195.67425299999999</v>
      </c>
      <c r="AV165" s="98">
        <f t="shared" si="57"/>
        <v>63.820300000000003</v>
      </c>
      <c r="AW165" s="400"/>
      <c r="AX165" s="400"/>
      <c r="AY165" s="400"/>
      <c r="AZ165" s="400"/>
      <c r="BA165" s="400"/>
      <c r="BB165" s="400"/>
      <c r="BC165" s="400"/>
      <c r="BD165" s="400"/>
      <c r="BE165" s="400"/>
      <c r="BF165" s="400"/>
      <c r="BG165" s="400"/>
      <c r="BH165" s="400"/>
      <c r="BI165" s="400"/>
      <c r="BJ165" s="400"/>
      <c r="BK165" s="403"/>
      <c r="BL165" s="400"/>
      <c r="BM165" s="400"/>
      <c r="BN165" s="400"/>
      <c r="BO165" s="400"/>
      <c r="BP165" s="400"/>
      <c r="BQ165" s="400"/>
      <c r="BR165" s="400"/>
      <c r="BS165" s="400"/>
      <c r="BT165" s="400"/>
      <c r="BU165" s="400"/>
    </row>
    <row r="166" spans="1:73" s="99" customFormat="1" ht="60" customHeight="1" x14ac:dyDescent="0.3">
      <c r="A166" s="93">
        <v>163</v>
      </c>
      <c r="B166" s="100">
        <v>124009</v>
      </c>
      <c r="C166" s="101" t="s">
        <v>84</v>
      </c>
      <c r="D166" s="101" t="s">
        <v>81</v>
      </c>
      <c r="E166" s="95">
        <v>40000</v>
      </c>
      <c r="F166" s="93">
        <v>0.56000000000000005</v>
      </c>
      <c r="G166" s="96">
        <v>0.35399999999999998</v>
      </c>
      <c r="H166" s="96">
        <v>0.25</v>
      </c>
      <c r="I166" s="96">
        <v>0.187</v>
      </c>
      <c r="J166" s="96">
        <v>0.115</v>
      </c>
      <c r="K166" s="96">
        <v>5.3999999999999999E-2</v>
      </c>
      <c r="L166" s="96">
        <v>4.2000000000000003E-2</v>
      </c>
      <c r="M166" s="96">
        <v>3.2000000000000001E-2</v>
      </c>
      <c r="N166" s="96" t="str">
        <f t="shared" si="42"/>
        <v>0.354,0.25,0.187,0.115,0.054,0.042,0.032</v>
      </c>
      <c r="O166" s="96" t="s">
        <v>59</v>
      </c>
      <c r="P166" s="96"/>
      <c r="Q166" s="94">
        <f t="shared" si="43"/>
        <v>124009</v>
      </c>
      <c r="R166" s="95">
        <f t="shared" si="53"/>
        <v>0</v>
      </c>
      <c r="S166" s="96">
        <f t="shared" si="44"/>
        <v>0.16699999999999998</v>
      </c>
      <c r="T166" s="95"/>
      <c r="U166" s="95"/>
      <c r="V166" s="95"/>
      <c r="W166" s="97"/>
      <c r="X166" s="97"/>
      <c r="Y166" s="96"/>
      <c r="Z166" s="97"/>
      <c r="AA166" s="96"/>
      <c r="AB166" s="102">
        <v>0.35</v>
      </c>
      <c r="AC166" s="102">
        <v>0.35</v>
      </c>
      <c r="AD166" s="102">
        <v>0.35</v>
      </c>
      <c r="AE166" s="93" t="s">
        <v>60</v>
      </c>
      <c r="AF166" s="93">
        <f t="shared" si="45"/>
        <v>213.98999999999998</v>
      </c>
      <c r="AG166" s="93">
        <f t="shared" si="46"/>
        <v>261.52</v>
      </c>
      <c r="AH166" s="95" t="str">
        <f t="shared" si="47"/>
        <v>213.99 261.52</v>
      </c>
      <c r="AI166" s="93">
        <v>10</v>
      </c>
      <c r="AJ166" s="98">
        <f t="shared" si="48"/>
        <v>69.150000000000006</v>
      </c>
      <c r="AK166" s="98">
        <f t="shared" si="49"/>
        <v>84.51</v>
      </c>
      <c r="AL166" s="95" t="str">
        <f t="shared" si="50"/>
        <v>69.15 84.51</v>
      </c>
      <c r="AM166" s="95">
        <v>130</v>
      </c>
      <c r="AN166" s="95">
        <f t="shared" si="51"/>
        <v>440</v>
      </c>
      <c r="AO166" s="102">
        <v>2374.1999999999998</v>
      </c>
      <c r="AP166" s="102">
        <v>259.5</v>
      </c>
      <c r="AQ166" s="102">
        <v>84.5</v>
      </c>
      <c r="AR166" s="93">
        <v>32</v>
      </c>
      <c r="AS166" s="103">
        <f t="shared" si="52"/>
        <v>0.87823521219626044</v>
      </c>
      <c r="AT166" s="104">
        <f t="shared" si="39"/>
        <v>2085.1060407963614</v>
      </c>
      <c r="AU166" s="98">
        <f t="shared" si="56"/>
        <v>195.51372499999999</v>
      </c>
      <c r="AV166" s="98">
        <f t="shared" si="57"/>
        <v>63.820300000000003</v>
      </c>
      <c r="AW166" s="400"/>
      <c r="AX166" s="400"/>
      <c r="AY166" s="400"/>
      <c r="AZ166" s="400"/>
      <c r="BA166" s="400"/>
      <c r="BB166" s="400"/>
      <c r="BC166" s="400"/>
      <c r="BD166" s="400"/>
      <c r="BE166" s="400"/>
      <c r="BF166" s="400"/>
      <c r="BG166" s="400"/>
      <c r="BH166" s="400"/>
      <c r="BI166" s="400"/>
      <c r="BJ166" s="400"/>
      <c r="BK166" s="403"/>
      <c r="BL166" s="400"/>
      <c r="BM166" s="400"/>
      <c r="BN166" s="400"/>
      <c r="BO166" s="400"/>
      <c r="BP166" s="400"/>
      <c r="BQ166" s="400"/>
      <c r="BR166" s="400"/>
      <c r="BS166" s="400"/>
      <c r="BT166" s="400"/>
      <c r="BU166" s="400"/>
    </row>
    <row r="167" spans="1:73" s="99" customFormat="1" ht="60" customHeight="1" x14ac:dyDescent="0.3">
      <c r="A167" s="93">
        <v>164</v>
      </c>
      <c r="B167" s="100">
        <v>124263</v>
      </c>
      <c r="C167" s="101" t="s">
        <v>84</v>
      </c>
      <c r="D167" s="101" t="s">
        <v>83</v>
      </c>
      <c r="E167" s="95">
        <v>40000</v>
      </c>
      <c r="F167" s="93">
        <v>0.56000000000000005</v>
      </c>
      <c r="G167" s="96">
        <v>0.49</v>
      </c>
      <c r="H167" s="96">
        <v>0.39600000000000002</v>
      </c>
      <c r="I167" s="96">
        <v>0.34200000000000003</v>
      </c>
      <c r="J167" s="96">
        <v>0.25800000000000001</v>
      </c>
      <c r="K167" s="96">
        <v>0.16</v>
      </c>
      <c r="L167" s="96">
        <v>0.124</v>
      </c>
      <c r="M167" s="96">
        <v>8.5000000000000006E-2</v>
      </c>
      <c r="N167" s="96" t="str">
        <f t="shared" si="42"/>
        <v>0.49,0.396,0.342,0.258,0.16,0.124,0.085</v>
      </c>
      <c r="O167" s="96" t="s">
        <v>59</v>
      </c>
      <c r="P167" s="96"/>
      <c r="Q167" s="94">
        <f t="shared" si="43"/>
        <v>124263</v>
      </c>
      <c r="R167" s="95">
        <f t="shared" si="53"/>
        <v>254</v>
      </c>
      <c r="S167" s="96">
        <f t="shared" si="44"/>
        <v>0.14799999999999996</v>
      </c>
      <c r="T167" s="95"/>
      <c r="U167" s="95"/>
      <c r="V167" s="95"/>
      <c r="W167" s="97"/>
      <c r="X167" s="97"/>
      <c r="Y167" s="96"/>
      <c r="Z167" s="97"/>
      <c r="AA167" s="96"/>
      <c r="AB167" s="102">
        <v>0.35</v>
      </c>
      <c r="AC167" s="102">
        <v>0.35</v>
      </c>
      <c r="AD167" s="102">
        <v>0.35</v>
      </c>
      <c r="AE167" s="93" t="s">
        <v>60</v>
      </c>
      <c r="AF167" s="93">
        <f t="shared" si="45"/>
        <v>213.98999999999998</v>
      </c>
      <c r="AG167" s="93">
        <f t="shared" si="46"/>
        <v>261.52</v>
      </c>
      <c r="AH167" s="95" t="str">
        <f t="shared" si="47"/>
        <v>213.99 261.52</v>
      </c>
      <c r="AI167" s="93">
        <v>10</v>
      </c>
      <c r="AJ167" s="98">
        <f t="shared" si="48"/>
        <v>69.150000000000006</v>
      </c>
      <c r="AK167" s="98">
        <f t="shared" si="49"/>
        <v>84.51</v>
      </c>
      <c r="AL167" s="95" t="str">
        <f t="shared" si="50"/>
        <v>69.15 84.51</v>
      </c>
      <c r="AM167" s="95">
        <v>130</v>
      </c>
      <c r="AN167" s="95">
        <f t="shared" si="51"/>
        <v>440</v>
      </c>
      <c r="AO167" s="102">
        <v>1859.7</v>
      </c>
      <c r="AP167" s="102">
        <v>215.2</v>
      </c>
      <c r="AQ167" s="102">
        <v>84.5</v>
      </c>
      <c r="AR167" s="93">
        <v>32</v>
      </c>
      <c r="AS167" s="103">
        <f t="shared" si="52"/>
        <v>0.87823521219626044</v>
      </c>
      <c r="AT167" s="104">
        <f t="shared" si="39"/>
        <v>1633.2540241213856</v>
      </c>
      <c r="AU167" s="98">
        <f t="shared" si="56"/>
        <v>159.36536799999999</v>
      </c>
      <c r="AV167" s="98">
        <f t="shared" si="57"/>
        <v>63.820300000000003</v>
      </c>
      <c r="AW167" s="400"/>
      <c r="AX167" s="400"/>
      <c r="AY167" s="400"/>
      <c r="AZ167" s="400"/>
      <c r="BA167" s="400"/>
      <c r="BB167" s="400"/>
      <c r="BC167" s="400"/>
      <c r="BD167" s="400"/>
      <c r="BE167" s="400"/>
      <c r="BF167" s="400"/>
      <c r="BG167" s="400"/>
      <c r="BH167" s="400"/>
      <c r="BI167" s="400"/>
      <c r="BJ167" s="400"/>
      <c r="BK167" s="403"/>
      <c r="BL167" s="400"/>
      <c r="BM167" s="400"/>
      <c r="BN167" s="400"/>
      <c r="BO167" s="400"/>
      <c r="BP167" s="400"/>
      <c r="BQ167" s="400"/>
      <c r="BR167" s="400"/>
      <c r="BS167" s="400"/>
      <c r="BT167" s="400"/>
      <c r="BU167" s="400"/>
    </row>
    <row r="168" spans="1:73" s="99" customFormat="1" ht="60" customHeight="1" x14ac:dyDescent="0.3">
      <c r="A168" s="93">
        <v>165</v>
      </c>
      <c r="B168" s="100">
        <v>124263</v>
      </c>
      <c r="C168" s="101" t="s">
        <v>84</v>
      </c>
      <c r="D168" s="101" t="s">
        <v>81</v>
      </c>
      <c r="E168" s="95">
        <v>40000</v>
      </c>
      <c r="F168" s="93">
        <v>0.56000000000000005</v>
      </c>
      <c r="G168" s="96">
        <v>0.42399999999999999</v>
      </c>
      <c r="H168" s="96">
        <v>0.34200000000000003</v>
      </c>
      <c r="I168" s="96">
        <v>0.28599999999999998</v>
      </c>
      <c r="J168" s="96">
        <v>0.20200000000000001</v>
      </c>
      <c r="K168" s="96">
        <v>0.112</v>
      </c>
      <c r="L168" s="96">
        <v>8.6000000000000007E-2</v>
      </c>
      <c r="M168" s="96">
        <v>0.06</v>
      </c>
      <c r="N168" s="96" t="str">
        <f t="shared" si="42"/>
        <v>0.424,0.342,0.286,0.202,0.112,0.086,0.06</v>
      </c>
      <c r="O168" s="96" t="s">
        <v>59</v>
      </c>
      <c r="P168" s="96"/>
      <c r="Q168" s="94">
        <f t="shared" si="43"/>
        <v>124263</v>
      </c>
      <c r="R168" s="95">
        <f t="shared" si="53"/>
        <v>0</v>
      </c>
      <c r="S168" s="96">
        <f t="shared" si="44"/>
        <v>0.13800000000000001</v>
      </c>
      <c r="T168" s="95"/>
      <c r="U168" s="95"/>
      <c r="V168" s="95"/>
      <c r="W168" s="97"/>
      <c r="X168" s="97"/>
      <c r="Y168" s="96"/>
      <c r="Z168" s="97"/>
      <c r="AA168" s="96"/>
      <c r="AB168" s="102">
        <v>0.35</v>
      </c>
      <c r="AC168" s="102">
        <v>0.35</v>
      </c>
      <c r="AD168" s="102">
        <v>0.35</v>
      </c>
      <c r="AE168" s="93" t="s">
        <v>60</v>
      </c>
      <c r="AF168" s="93">
        <f t="shared" si="45"/>
        <v>213.98999999999998</v>
      </c>
      <c r="AG168" s="93">
        <f t="shared" si="46"/>
        <v>261.52</v>
      </c>
      <c r="AH168" s="95" t="str">
        <f t="shared" si="47"/>
        <v>213.99 261.52</v>
      </c>
      <c r="AI168" s="93">
        <v>10</v>
      </c>
      <c r="AJ168" s="98">
        <f t="shared" si="48"/>
        <v>69.150000000000006</v>
      </c>
      <c r="AK168" s="98">
        <f t="shared" si="49"/>
        <v>84.51</v>
      </c>
      <c r="AL168" s="95" t="str">
        <f t="shared" si="50"/>
        <v>69.15 84.51</v>
      </c>
      <c r="AM168" s="95">
        <v>130</v>
      </c>
      <c r="AN168" s="95">
        <f t="shared" si="51"/>
        <v>440</v>
      </c>
      <c r="AO168" s="102">
        <v>1859.7</v>
      </c>
      <c r="AP168" s="102">
        <v>215.2</v>
      </c>
      <c r="AQ168" s="102">
        <v>84.5</v>
      </c>
      <c r="AR168" s="93">
        <v>32</v>
      </c>
      <c r="AS168" s="103">
        <f t="shared" si="52"/>
        <v>0.87823521219626044</v>
      </c>
      <c r="AT168" s="104">
        <f t="shared" si="39"/>
        <v>1633.2540241213856</v>
      </c>
      <c r="AU168" s="98">
        <f t="shared" si="56"/>
        <v>159.36536799999999</v>
      </c>
      <c r="AV168" s="98">
        <f t="shared" si="57"/>
        <v>63.820300000000003</v>
      </c>
      <c r="AW168" s="400"/>
      <c r="AX168" s="400"/>
      <c r="AY168" s="400"/>
      <c r="AZ168" s="400"/>
      <c r="BA168" s="400"/>
      <c r="BB168" s="400"/>
      <c r="BC168" s="400"/>
      <c r="BD168" s="400"/>
      <c r="BE168" s="400"/>
      <c r="BF168" s="400"/>
      <c r="BG168" s="400"/>
      <c r="BH168" s="400"/>
      <c r="BI168" s="400"/>
      <c r="BJ168" s="400"/>
      <c r="BK168" s="403"/>
      <c r="BL168" s="400"/>
      <c r="BM168" s="400"/>
      <c r="BN168" s="400"/>
      <c r="BO168" s="400"/>
      <c r="BP168" s="400"/>
      <c r="BQ168" s="400"/>
      <c r="BR168" s="400"/>
      <c r="BS168" s="400"/>
      <c r="BT168" s="400"/>
      <c r="BU168" s="400"/>
    </row>
    <row r="169" spans="1:73" s="99" customFormat="1" ht="60" customHeight="1" x14ac:dyDescent="0.3">
      <c r="A169" s="93">
        <v>166</v>
      </c>
      <c r="B169" s="100">
        <v>124505</v>
      </c>
      <c r="C169" s="101" t="s">
        <v>84</v>
      </c>
      <c r="D169" s="101" t="s">
        <v>83</v>
      </c>
      <c r="E169" s="95">
        <v>40000</v>
      </c>
      <c r="F169" s="93">
        <v>0.56000000000000005</v>
      </c>
      <c r="G169" s="96">
        <v>0.62</v>
      </c>
      <c r="H169" s="96">
        <v>0.48199999999999998</v>
      </c>
      <c r="I169" s="96">
        <v>0.38</v>
      </c>
      <c r="J169" s="96">
        <v>0.254</v>
      </c>
      <c r="K169" s="96">
        <v>0.123</v>
      </c>
      <c r="L169" s="96">
        <v>8.6000000000000007E-2</v>
      </c>
      <c r="M169" s="96">
        <v>4.7E-2</v>
      </c>
      <c r="N169" s="96" t="str">
        <f t="shared" si="42"/>
        <v>0.62,0.482,0.38,0.254,0.123,0.086,0.047</v>
      </c>
      <c r="O169" s="96" t="s">
        <v>59</v>
      </c>
      <c r="P169" s="96"/>
      <c r="Q169" s="94">
        <f t="shared" si="43"/>
        <v>124505</v>
      </c>
      <c r="R169" s="95">
        <f t="shared" si="53"/>
        <v>242</v>
      </c>
      <c r="S169" s="96">
        <f t="shared" si="44"/>
        <v>0.24</v>
      </c>
      <c r="T169" s="95"/>
      <c r="U169" s="95"/>
      <c r="V169" s="95"/>
      <c r="W169" s="97"/>
      <c r="X169" s="97"/>
      <c r="Y169" s="96"/>
      <c r="Z169" s="97"/>
      <c r="AA169" s="96"/>
      <c r="AB169" s="102">
        <v>0.35</v>
      </c>
      <c r="AC169" s="102">
        <v>0.35</v>
      </c>
      <c r="AD169" s="102">
        <v>0.35</v>
      </c>
      <c r="AE169" s="93" t="s">
        <v>60</v>
      </c>
      <c r="AF169" s="93">
        <f t="shared" si="45"/>
        <v>213.98999999999998</v>
      </c>
      <c r="AG169" s="93">
        <f t="shared" si="46"/>
        <v>261.52</v>
      </c>
      <c r="AH169" s="95" t="str">
        <f t="shared" si="47"/>
        <v>213.99 261.52</v>
      </c>
      <c r="AI169" s="93">
        <v>10</v>
      </c>
      <c r="AJ169" s="98">
        <f t="shared" si="48"/>
        <v>69.150000000000006</v>
      </c>
      <c r="AK169" s="98">
        <f t="shared" si="49"/>
        <v>84.51</v>
      </c>
      <c r="AL169" s="95" t="str">
        <f t="shared" si="50"/>
        <v>69.15 84.51</v>
      </c>
      <c r="AM169" s="95">
        <v>130</v>
      </c>
      <c r="AN169" s="95">
        <f t="shared" si="51"/>
        <v>440</v>
      </c>
      <c r="AO169" s="102">
        <v>2391.9</v>
      </c>
      <c r="AP169" s="102">
        <v>261.10000000000002</v>
      </c>
      <c r="AQ169" s="102">
        <v>84.5</v>
      </c>
      <c r="AR169" s="93">
        <v>32</v>
      </c>
      <c r="AS169" s="103">
        <f t="shared" si="52"/>
        <v>0.87823521219626044</v>
      </c>
      <c r="AT169" s="104">
        <f t="shared" si="39"/>
        <v>2100.6508040522353</v>
      </c>
      <c r="AU169" s="98">
        <f t="shared" si="56"/>
        <v>196.79727700000001</v>
      </c>
      <c r="AV169" s="98">
        <f t="shared" si="57"/>
        <v>63.820300000000003</v>
      </c>
      <c r="AW169" s="400"/>
      <c r="AX169" s="400"/>
      <c r="AY169" s="400"/>
      <c r="AZ169" s="400"/>
      <c r="BA169" s="400"/>
      <c r="BB169" s="400"/>
      <c r="BC169" s="400"/>
      <c r="BD169" s="400"/>
      <c r="BE169" s="400"/>
      <c r="BF169" s="400"/>
      <c r="BG169" s="400"/>
      <c r="BH169" s="400"/>
      <c r="BI169" s="400"/>
      <c r="BJ169" s="400"/>
      <c r="BK169" s="403"/>
      <c r="BL169" s="400"/>
      <c r="BM169" s="400"/>
      <c r="BN169" s="400"/>
      <c r="BO169" s="400"/>
      <c r="BP169" s="400"/>
      <c r="BQ169" s="400"/>
      <c r="BR169" s="400"/>
      <c r="BS169" s="400"/>
      <c r="BT169" s="400"/>
      <c r="BU169" s="400"/>
    </row>
    <row r="170" spans="1:73" s="99" customFormat="1" ht="60" customHeight="1" x14ac:dyDescent="0.3">
      <c r="A170" s="93">
        <v>167</v>
      </c>
      <c r="B170" s="100">
        <v>124505</v>
      </c>
      <c r="C170" s="101" t="s">
        <v>84</v>
      </c>
      <c r="D170" s="101" t="s">
        <v>81</v>
      </c>
      <c r="E170" s="95">
        <v>40000</v>
      </c>
      <c r="F170" s="93">
        <v>0.56000000000000005</v>
      </c>
      <c r="G170" s="96">
        <v>0.53900000000000003</v>
      </c>
      <c r="H170" s="96">
        <v>0.41499999999999998</v>
      </c>
      <c r="I170" s="96">
        <v>0.33200000000000002</v>
      </c>
      <c r="J170" s="96">
        <v>0.23300000000000001</v>
      </c>
      <c r="K170" s="96">
        <v>0.11899999999999999</v>
      </c>
      <c r="L170" s="96">
        <v>8.6999999999999994E-2</v>
      </c>
      <c r="M170" s="96">
        <v>3.6999999999999998E-2</v>
      </c>
      <c r="N170" s="96" t="str">
        <f t="shared" si="42"/>
        <v>0.539,0.415,0.332,0.233,0.119,0.087,0.037</v>
      </c>
      <c r="O170" s="96" t="s">
        <v>59</v>
      </c>
      <c r="P170" s="96"/>
      <c r="Q170" s="94">
        <f t="shared" si="43"/>
        <v>124505</v>
      </c>
      <c r="R170" s="95">
        <f t="shared" si="53"/>
        <v>0</v>
      </c>
      <c r="S170" s="96">
        <f t="shared" si="44"/>
        <v>0.20700000000000002</v>
      </c>
      <c r="T170" s="95"/>
      <c r="U170" s="95"/>
      <c r="V170" s="95"/>
      <c r="W170" s="97"/>
      <c r="X170" s="97"/>
      <c r="Y170" s="96"/>
      <c r="Z170" s="97"/>
      <c r="AA170" s="96"/>
      <c r="AB170" s="102">
        <v>0.35</v>
      </c>
      <c r="AC170" s="102">
        <v>0.35</v>
      </c>
      <c r="AD170" s="102">
        <v>0.35</v>
      </c>
      <c r="AE170" s="93" t="s">
        <v>60</v>
      </c>
      <c r="AF170" s="93">
        <f t="shared" si="45"/>
        <v>213.98999999999998</v>
      </c>
      <c r="AG170" s="93">
        <f t="shared" si="46"/>
        <v>261.52</v>
      </c>
      <c r="AH170" s="95" t="str">
        <f t="shared" si="47"/>
        <v>213.99 261.52</v>
      </c>
      <c r="AI170" s="93">
        <v>10</v>
      </c>
      <c r="AJ170" s="98">
        <f t="shared" si="48"/>
        <v>69.150000000000006</v>
      </c>
      <c r="AK170" s="98">
        <f t="shared" si="49"/>
        <v>84.51</v>
      </c>
      <c r="AL170" s="95" t="str">
        <f t="shared" si="50"/>
        <v>69.15 84.51</v>
      </c>
      <c r="AM170" s="95">
        <v>130</v>
      </c>
      <c r="AN170" s="95">
        <f t="shared" si="51"/>
        <v>440</v>
      </c>
      <c r="AO170" s="102">
        <v>2372.6</v>
      </c>
      <c r="AP170" s="102">
        <v>255</v>
      </c>
      <c r="AQ170" s="102">
        <v>84.5</v>
      </c>
      <c r="AR170" s="93">
        <v>32</v>
      </c>
      <c r="AS170" s="103">
        <f t="shared" si="52"/>
        <v>0.87823521219626044</v>
      </c>
      <c r="AT170" s="104">
        <f t="shared" si="39"/>
        <v>2083.7008644568473</v>
      </c>
      <c r="AU170" s="98">
        <f t="shared" si="56"/>
        <v>191.8955</v>
      </c>
      <c r="AV170" s="98">
        <f t="shared" si="57"/>
        <v>63.820300000000003</v>
      </c>
      <c r="AW170" s="400"/>
      <c r="AX170" s="400"/>
      <c r="AY170" s="400"/>
      <c r="AZ170" s="400"/>
      <c r="BA170" s="400"/>
      <c r="BB170" s="400"/>
      <c r="BC170" s="400"/>
      <c r="BD170" s="400"/>
      <c r="BE170" s="400"/>
      <c r="BF170" s="400"/>
      <c r="BG170" s="400"/>
      <c r="BH170" s="400"/>
      <c r="BI170" s="400"/>
      <c r="BJ170" s="400"/>
      <c r="BK170" s="403"/>
      <c r="BL170" s="400"/>
      <c r="BM170" s="400"/>
      <c r="BN170" s="400"/>
      <c r="BO170" s="400"/>
      <c r="BP170" s="400"/>
      <c r="BQ170" s="400"/>
      <c r="BR170" s="400"/>
      <c r="BS170" s="400"/>
      <c r="BT170" s="400"/>
      <c r="BU170" s="400"/>
    </row>
    <row r="171" spans="1:73" s="99" customFormat="1" ht="60" customHeight="1" x14ac:dyDescent="0.3">
      <c r="A171" s="93">
        <v>168</v>
      </c>
      <c r="B171" s="100">
        <v>124755</v>
      </c>
      <c r="C171" s="101" t="s">
        <v>84</v>
      </c>
      <c r="D171" s="101" t="s">
        <v>83</v>
      </c>
      <c r="E171" s="95">
        <v>40000</v>
      </c>
      <c r="F171" s="93">
        <v>0.56000000000000005</v>
      </c>
      <c r="G171" s="96">
        <v>0.40700000000000003</v>
      </c>
      <c r="H171" s="96">
        <v>0.32500000000000001</v>
      </c>
      <c r="I171" s="96">
        <v>0.27900000000000003</v>
      </c>
      <c r="J171" s="96">
        <v>0.20300000000000001</v>
      </c>
      <c r="K171" s="96">
        <v>0.104</v>
      </c>
      <c r="L171" s="96">
        <v>7.4999999999999997E-2</v>
      </c>
      <c r="M171" s="96">
        <v>4.5999999999999999E-2</v>
      </c>
      <c r="N171" s="96" t="str">
        <f t="shared" si="42"/>
        <v>0.407,0.325,0.279,0.203,0.104,0.075,0.046</v>
      </c>
      <c r="O171" s="96" t="s">
        <v>59</v>
      </c>
      <c r="P171" s="96"/>
      <c r="Q171" s="94">
        <f t="shared" si="43"/>
        <v>124755</v>
      </c>
      <c r="R171" s="95">
        <f t="shared" si="53"/>
        <v>250</v>
      </c>
      <c r="S171" s="96">
        <f t="shared" si="44"/>
        <v>0.128</v>
      </c>
      <c r="T171" s="95"/>
      <c r="U171" s="95"/>
      <c r="V171" s="95"/>
      <c r="W171" s="97"/>
      <c r="X171" s="97"/>
      <c r="Y171" s="96"/>
      <c r="Z171" s="97"/>
      <c r="AA171" s="96"/>
      <c r="AB171" s="102">
        <v>0.35</v>
      </c>
      <c r="AC171" s="102">
        <v>0.35</v>
      </c>
      <c r="AD171" s="102">
        <v>0.35</v>
      </c>
      <c r="AE171" s="93" t="s">
        <v>60</v>
      </c>
      <c r="AF171" s="93">
        <f t="shared" si="45"/>
        <v>213.98999999999998</v>
      </c>
      <c r="AG171" s="93">
        <f t="shared" si="46"/>
        <v>261.52</v>
      </c>
      <c r="AH171" s="95" t="str">
        <f t="shared" si="47"/>
        <v>213.99 261.52</v>
      </c>
      <c r="AI171" s="93">
        <v>10</v>
      </c>
      <c r="AJ171" s="98">
        <f t="shared" si="48"/>
        <v>69.150000000000006</v>
      </c>
      <c r="AK171" s="98">
        <f t="shared" si="49"/>
        <v>84.51</v>
      </c>
      <c r="AL171" s="95" t="str">
        <f t="shared" si="50"/>
        <v>69.15 84.51</v>
      </c>
      <c r="AM171" s="95">
        <v>130</v>
      </c>
      <c r="AN171" s="95">
        <f t="shared" si="51"/>
        <v>440</v>
      </c>
      <c r="AO171" s="102">
        <v>2346.8000000000002</v>
      </c>
      <c r="AP171" s="102">
        <v>260.8</v>
      </c>
      <c r="AQ171" s="102">
        <v>84.5</v>
      </c>
      <c r="AR171" s="93">
        <v>32</v>
      </c>
      <c r="AS171" s="103">
        <f t="shared" si="52"/>
        <v>0.87823521219626044</v>
      </c>
      <c r="AT171" s="104">
        <f t="shared" ref="AT171:AT225" si="58">AS171*AO171</f>
        <v>2061.0423959821842</v>
      </c>
      <c r="AU171" s="98">
        <f t="shared" si="56"/>
        <v>196.55672800000002</v>
      </c>
      <c r="AV171" s="98">
        <f t="shared" si="57"/>
        <v>63.820300000000003</v>
      </c>
      <c r="AW171" s="400"/>
      <c r="AX171" s="400"/>
      <c r="AY171" s="400"/>
      <c r="AZ171" s="400"/>
      <c r="BA171" s="400"/>
      <c r="BB171" s="400"/>
      <c r="BC171" s="400"/>
      <c r="BD171" s="400"/>
      <c r="BE171" s="400"/>
      <c r="BF171" s="400"/>
      <c r="BG171" s="400"/>
      <c r="BH171" s="400"/>
      <c r="BI171" s="400"/>
      <c r="BJ171" s="400"/>
      <c r="BK171" s="403"/>
      <c r="BL171" s="400"/>
      <c r="BM171" s="400"/>
      <c r="BN171" s="400"/>
      <c r="BO171" s="400"/>
      <c r="BP171" s="400"/>
      <c r="BQ171" s="400"/>
      <c r="BR171" s="400"/>
      <c r="BS171" s="400"/>
      <c r="BT171" s="400"/>
      <c r="BU171" s="400"/>
    </row>
    <row r="172" spans="1:73" s="99" customFormat="1" ht="60" customHeight="1" x14ac:dyDescent="0.3">
      <c r="A172" s="93">
        <v>169</v>
      </c>
      <c r="B172" s="100">
        <v>124755</v>
      </c>
      <c r="C172" s="101" t="s">
        <v>84</v>
      </c>
      <c r="D172" s="101" t="s">
        <v>81</v>
      </c>
      <c r="E172" s="95">
        <v>40000</v>
      </c>
      <c r="F172" s="93">
        <v>0.56000000000000005</v>
      </c>
      <c r="G172" s="96">
        <v>0.58899999999999997</v>
      </c>
      <c r="H172" s="96">
        <v>0.443</v>
      </c>
      <c r="I172" s="96">
        <v>0.36299999999999999</v>
      </c>
      <c r="J172" s="96">
        <v>0.24399999999999999</v>
      </c>
      <c r="K172" s="96">
        <v>0.12</v>
      </c>
      <c r="L172" s="96">
        <v>8.8999999999999996E-2</v>
      </c>
      <c r="M172" s="96">
        <v>5.8000000000000003E-2</v>
      </c>
      <c r="N172" s="96" t="str">
        <f t="shared" si="42"/>
        <v>0.589,0.443,0.363,0.244,0.12,0.089,0.058</v>
      </c>
      <c r="O172" s="96" t="s">
        <v>59</v>
      </c>
      <c r="P172" s="96"/>
      <c r="Q172" s="94">
        <f t="shared" si="43"/>
        <v>124755</v>
      </c>
      <c r="R172" s="95">
        <f t="shared" si="53"/>
        <v>0</v>
      </c>
      <c r="S172" s="96">
        <f t="shared" si="44"/>
        <v>0.22599999999999998</v>
      </c>
      <c r="T172" s="95"/>
      <c r="U172" s="95"/>
      <c r="V172" s="95"/>
      <c r="W172" s="97"/>
      <c r="X172" s="97"/>
      <c r="Y172" s="96"/>
      <c r="Z172" s="97"/>
      <c r="AA172" s="96"/>
      <c r="AB172" s="102">
        <v>0.35</v>
      </c>
      <c r="AC172" s="102">
        <v>0.35</v>
      </c>
      <c r="AD172" s="102">
        <v>0.35</v>
      </c>
      <c r="AE172" s="93" t="s">
        <v>60</v>
      </c>
      <c r="AF172" s="93">
        <f t="shared" si="45"/>
        <v>213.98999999999998</v>
      </c>
      <c r="AG172" s="93">
        <f t="shared" si="46"/>
        <v>261.52</v>
      </c>
      <c r="AH172" s="95" t="str">
        <f t="shared" si="47"/>
        <v>213.99 261.52</v>
      </c>
      <c r="AI172" s="93">
        <v>10</v>
      </c>
      <c r="AJ172" s="98">
        <f t="shared" si="48"/>
        <v>69.150000000000006</v>
      </c>
      <c r="AK172" s="98">
        <f t="shared" si="49"/>
        <v>84.51</v>
      </c>
      <c r="AL172" s="95" t="str">
        <f t="shared" si="50"/>
        <v>69.15 84.51</v>
      </c>
      <c r="AM172" s="95">
        <v>130</v>
      </c>
      <c r="AN172" s="95">
        <f t="shared" si="51"/>
        <v>440</v>
      </c>
      <c r="AO172" s="102">
        <v>1862.9</v>
      </c>
      <c r="AP172" s="102">
        <v>233.6</v>
      </c>
      <c r="AQ172" s="102">
        <v>84.5</v>
      </c>
      <c r="AR172" s="93">
        <v>32</v>
      </c>
      <c r="AS172" s="103">
        <f t="shared" si="52"/>
        <v>0.87823521219626044</v>
      </c>
      <c r="AT172" s="104">
        <f t="shared" si="58"/>
        <v>1636.0643768004136</v>
      </c>
      <c r="AU172" s="98">
        <f t="shared" si="56"/>
        <v>174.52255199999999</v>
      </c>
      <c r="AV172" s="98">
        <f t="shared" si="57"/>
        <v>63.820300000000003</v>
      </c>
      <c r="AW172" s="400"/>
      <c r="AX172" s="400"/>
      <c r="AY172" s="400"/>
      <c r="AZ172" s="400"/>
      <c r="BA172" s="400"/>
      <c r="BB172" s="400"/>
      <c r="BC172" s="400"/>
      <c r="BD172" s="400"/>
      <c r="BE172" s="400"/>
      <c r="BF172" s="400"/>
      <c r="BG172" s="400"/>
      <c r="BH172" s="400"/>
      <c r="BI172" s="400"/>
      <c r="BJ172" s="400"/>
      <c r="BK172" s="403"/>
      <c r="BL172" s="400"/>
      <c r="BM172" s="400"/>
      <c r="BN172" s="400"/>
      <c r="BO172" s="400"/>
      <c r="BP172" s="400"/>
      <c r="BQ172" s="400"/>
      <c r="BR172" s="400"/>
      <c r="BS172" s="400"/>
      <c r="BT172" s="400"/>
      <c r="BU172" s="400"/>
    </row>
    <row r="173" spans="1:73" s="99" customFormat="1" ht="60" customHeight="1" x14ac:dyDescent="0.3">
      <c r="A173" s="93">
        <v>170</v>
      </c>
      <c r="B173" s="100">
        <v>124917</v>
      </c>
      <c r="C173" s="101" t="s">
        <v>84</v>
      </c>
      <c r="D173" s="101" t="s">
        <v>83</v>
      </c>
      <c r="E173" s="95">
        <v>40000</v>
      </c>
      <c r="F173" s="93">
        <v>0.56000000000000005</v>
      </c>
      <c r="G173" s="96">
        <v>0.36799999999999999</v>
      </c>
      <c r="H173" s="96">
        <v>0.27900000000000003</v>
      </c>
      <c r="I173" s="96">
        <v>0.224</v>
      </c>
      <c r="J173" s="96">
        <v>0.154</v>
      </c>
      <c r="K173" s="96">
        <v>7.5999999999999998E-2</v>
      </c>
      <c r="L173" s="96">
        <v>5.3999999999999999E-2</v>
      </c>
      <c r="M173" s="96">
        <v>3.5000000000000003E-2</v>
      </c>
      <c r="N173" s="96" t="str">
        <f t="shared" si="42"/>
        <v>0.368,0.279,0.224,0.154,0.076,0.054,0.035</v>
      </c>
      <c r="O173" s="96" t="s">
        <v>59</v>
      </c>
      <c r="P173" s="96"/>
      <c r="Q173" s="94">
        <f t="shared" si="43"/>
        <v>124917</v>
      </c>
      <c r="R173" s="95">
        <f t="shared" si="53"/>
        <v>162</v>
      </c>
      <c r="S173" s="96">
        <f t="shared" si="44"/>
        <v>0.14399999999999999</v>
      </c>
      <c r="T173" s="95"/>
      <c r="U173" s="95"/>
      <c r="V173" s="95"/>
      <c r="W173" s="97"/>
      <c r="X173" s="97"/>
      <c r="Y173" s="96"/>
      <c r="Z173" s="97"/>
      <c r="AA173" s="96"/>
      <c r="AB173" s="102">
        <v>0.35</v>
      </c>
      <c r="AC173" s="102">
        <v>0.35</v>
      </c>
      <c r="AD173" s="102">
        <v>0.35</v>
      </c>
      <c r="AE173" s="93" t="s">
        <v>60</v>
      </c>
      <c r="AF173" s="93">
        <f t="shared" si="45"/>
        <v>213.98999999999998</v>
      </c>
      <c r="AG173" s="93">
        <f t="shared" si="46"/>
        <v>261.52</v>
      </c>
      <c r="AH173" s="95" t="str">
        <f t="shared" si="47"/>
        <v>213.99 261.52</v>
      </c>
      <c r="AI173" s="93">
        <v>10</v>
      </c>
      <c r="AJ173" s="98">
        <f t="shared" si="48"/>
        <v>69.150000000000006</v>
      </c>
      <c r="AK173" s="98">
        <f t="shared" si="49"/>
        <v>84.51</v>
      </c>
      <c r="AL173" s="95" t="str">
        <f t="shared" si="50"/>
        <v>69.15 84.51</v>
      </c>
      <c r="AM173" s="95">
        <v>130</v>
      </c>
      <c r="AN173" s="95">
        <f t="shared" si="51"/>
        <v>440</v>
      </c>
      <c r="AO173" s="102">
        <v>2396.8000000000002</v>
      </c>
      <c r="AP173" s="102">
        <v>258.39999999999998</v>
      </c>
      <c r="AQ173" s="102">
        <v>84.5</v>
      </c>
      <c r="AR173" s="93">
        <v>32</v>
      </c>
      <c r="AS173" s="103">
        <f t="shared" si="52"/>
        <v>0.87823521219626044</v>
      </c>
      <c r="AT173" s="104">
        <f t="shared" si="58"/>
        <v>2104.9541565919972</v>
      </c>
      <c r="AU173" s="98">
        <f t="shared" si="56"/>
        <v>194.630392</v>
      </c>
      <c r="AV173" s="98">
        <f t="shared" si="57"/>
        <v>63.820300000000003</v>
      </c>
      <c r="AW173" s="400"/>
      <c r="AX173" s="400"/>
      <c r="AY173" s="400"/>
      <c r="AZ173" s="400"/>
      <c r="BA173" s="400"/>
      <c r="BB173" s="400"/>
      <c r="BC173" s="400"/>
      <c r="BD173" s="400"/>
      <c r="BE173" s="400"/>
      <c r="BF173" s="400"/>
      <c r="BG173" s="400"/>
      <c r="BH173" s="400"/>
      <c r="BI173" s="400"/>
      <c r="BJ173" s="400"/>
      <c r="BK173" s="403"/>
      <c r="BL173" s="400"/>
      <c r="BM173" s="400"/>
      <c r="BN173" s="400"/>
      <c r="BO173" s="400"/>
      <c r="BP173" s="400"/>
      <c r="BQ173" s="400"/>
      <c r="BR173" s="400"/>
      <c r="BS173" s="400"/>
      <c r="BT173" s="400"/>
      <c r="BU173" s="400"/>
    </row>
    <row r="174" spans="1:73" s="99" customFormat="1" ht="60" customHeight="1" x14ac:dyDescent="0.3">
      <c r="A174" s="93">
        <v>171</v>
      </c>
      <c r="B174" s="100">
        <v>124917</v>
      </c>
      <c r="C174" s="101" t="s">
        <v>84</v>
      </c>
      <c r="D174" s="101" t="s">
        <v>81</v>
      </c>
      <c r="E174" s="95">
        <v>40000</v>
      </c>
      <c r="F174" s="93">
        <v>0.56000000000000005</v>
      </c>
      <c r="G174" s="96">
        <v>0.34799999999999998</v>
      </c>
      <c r="H174" s="96">
        <v>0.26900000000000002</v>
      </c>
      <c r="I174" s="96">
        <v>0.219</v>
      </c>
      <c r="J174" s="96">
        <v>0.151</v>
      </c>
      <c r="K174" s="96">
        <v>0.08</v>
      </c>
      <c r="L174" s="96">
        <v>6.2E-2</v>
      </c>
      <c r="M174" s="96">
        <v>4.3000000000000003E-2</v>
      </c>
      <c r="N174" s="96" t="str">
        <f t="shared" si="42"/>
        <v>0.348,0.269,0.219,0.151,0.08,0.062,0.043</v>
      </c>
      <c r="O174" s="96" t="s">
        <v>59</v>
      </c>
      <c r="P174" s="96"/>
      <c r="Q174" s="94">
        <f t="shared" si="43"/>
        <v>124917</v>
      </c>
      <c r="R174" s="95">
        <f t="shared" si="53"/>
        <v>0</v>
      </c>
      <c r="S174" s="96">
        <f t="shared" si="44"/>
        <v>0.12899999999999998</v>
      </c>
      <c r="T174" s="95"/>
      <c r="U174" s="95"/>
      <c r="V174" s="95"/>
      <c r="W174" s="97"/>
      <c r="X174" s="97"/>
      <c r="Y174" s="96"/>
      <c r="Z174" s="97"/>
      <c r="AA174" s="96"/>
      <c r="AB174" s="102">
        <v>0.35</v>
      </c>
      <c r="AC174" s="102">
        <v>0.35</v>
      </c>
      <c r="AD174" s="102">
        <v>0.35</v>
      </c>
      <c r="AE174" s="93" t="s">
        <v>60</v>
      </c>
      <c r="AF174" s="93">
        <f t="shared" si="45"/>
        <v>213.98999999999998</v>
      </c>
      <c r="AG174" s="93">
        <f t="shared" si="46"/>
        <v>261.52</v>
      </c>
      <c r="AH174" s="95" t="str">
        <f t="shared" si="47"/>
        <v>213.99 261.52</v>
      </c>
      <c r="AI174" s="93">
        <v>10</v>
      </c>
      <c r="AJ174" s="98">
        <f t="shared" si="48"/>
        <v>69.150000000000006</v>
      </c>
      <c r="AK174" s="98">
        <f t="shared" si="49"/>
        <v>84.51</v>
      </c>
      <c r="AL174" s="95" t="str">
        <f t="shared" si="50"/>
        <v>69.15 84.51</v>
      </c>
      <c r="AM174" s="95">
        <v>130</v>
      </c>
      <c r="AN174" s="95">
        <f t="shared" si="51"/>
        <v>440</v>
      </c>
      <c r="AO174" s="102">
        <v>2332.3000000000002</v>
      </c>
      <c r="AP174" s="102">
        <v>260.89999999999998</v>
      </c>
      <c r="AQ174" s="102">
        <v>84.5</v>
      </c>
      <c r="AR174" s="93">
        <v>32</v>
      </c>
      <c r="AS174" s="103">
        <f t="shared" si="52"/>
        <v>0.87823521219626044</v>
      </c>
      <c r="AT174" s="104">
        <f t="shared" si="58"/>
        <v>2048.3079854053385</v>
      </c>
      <c r="AU174" s="98">
        <f>-0.0003*AP174^2+0.9584*AP174-32.989</f>
        <v>196.63691700000001</v>
      </c>
      <c r="AV174" s="98">
        <f t="shared" si="57"/>
        <v>63.820300000000003</v>
      </c>
      <c r="AW174" s="401"/>
      <c r="AX174" s="401"/>
      <c r="AY174" s="401"/>
      <c r="AZ174" s="401"/>
      <c r="BA174" s="401"/>
      <c r="BB174" s="401"/>
      <c r="BC174" s="401"/>
      <c r="BD174" s="401"/>
      <c r="BE174" s="401"/>
      <c r="BF174" s="401"/>
      <c r="BG174" s="401"/>
      <c r="BH174" s="401"/>
      <c r="BI174" s="401"/>
      <c r="BJ174" s="401"/>
      <c r="BK174" s="404"/>
      <c r="BL174" s="401"/>
      <c r="BM174" s="401"/>
      <c r="BN174" s="401"/>
      <c r="BO174" s="401"/>
      <c r="BP174" s="401"/>
      <c r="BQ174" s="401"/>
      <c r="BR174" s="401"/>
      <c r="BS174" s="401"/>
      <c r="BT174" s="401"/>
      <c r="BU174" s="401"/>
    </row>
    <row r="175" spans="1:73" s="99" customFormat="1" ht="60" customHeight="1" x14ac:dyDescent="0.3">
      <c r="A175" s="93"/>
      <c r="B175" s="100"/>
      <c r="C175" s="101"/>
      <c r="D175" s="101"/>
      <c r="E175" s="95"/>
      <c r="F175" s="93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4"/>
      <c r="R175" s="95"/>
      <c r="S175" s="96"/>
      <c r="T175" s="95"/>
      <c r="U175" s="95"/>
      <c r="V175" s="95"/>
      <c r="W175" s="97"/>
      <c r="X175" s="97"/>
      <c r="Y175" s="96"/>
      <c r="Z175" s="97"/>
      <c r="AA175" s="96"/>
      <c r="AB175" s="102"/>
      <c r="AC175" s="102"/>
      <c r="AD175" s="102"/>
      <c r="AE175" s="93"/>
      <c r="AF175" s="93"/>
      <c r="AG175" s="93"/>
      <c r="AH175" s="95"/>
      <c r="AI175" s="102"/>
      <c r="AJ175" s="98"/>
      <c r="AK175" s="98"/>
      <c r="AL175" s="95"/>
      <c r="AM175" s="95"/>
      <c r="AN175" s="95"/>
      <c r="AO175" s="102"/>
      <c r="AP175" s="102"/>
      <c r="AQ175" s="102"/>
      <c r="AR175" s="93"/>
      <c r="AS175" s="103"/>
      <c r="AT175" s="104"/>
      <c r="AU175" s="104"/>
      <c r="AV175" s="104"/>
      <c r="AW175" s="108"/>
      <c r="AX175" s="108"/>
      <c r="AY175" s="108"/>
      <c r="AZ175" s="108"/>
      <c r="BA175" s="106"/>
      <c r="BB175" s="108"/>
      <c r="BC175" s="108"/>
      <c r="BD175" s="108"/>
      <c r="BE175" s="108"/>
      <c r="BF175" s="108"/>
      <c r="BG175" s="108"/>
      <c r="BH175" s="108"/>
      <c r="BI175" s="108"/>
      <c r="BJ175" s="108"/>
      <c r="BK175" s="109"/>
      <c r="BL175" s="108"/>
      <c r="BM175" s="108"/>
      <c r="BN175" s="108"/>
      <c r="BO175" s="108"/>
      <c r="BP175" s="108"/>
      <c r="BQ175" s="108"/>
      <c r="BR175" s="108"/>
      <c r="BS175" s="108"/>
      <c r="BT175" s="108"/>
      <c r="BU175" s="108"/>
    </row>
    <row r="176" spans="1:73" s="99" customFormat="1" ht="60" customHeight="1" x14ac:dyDescent="0.3">
      <c r="A176" s="93">
        <v>173</v>
      </c>
      <c r="B176" s="100">
        <v>141000</v>
      </c>
      <c r="C176" s="101" t="s">
        <v>12</v>
      </c>
      <c r="D176" s="101" t="s">
        <v>83</v>
      </c>
      <c r="E176" s="95">
        <v>40000</v>
      </c>
      <c r="F176" s="93">
        <v>0.56000000000000005</v>
      </c>
      <c r="G176" s="96">
        <v>0.187</v>
      </c>
      <c r="H176" s="96">
        <v>0.16800000000000001</v>
      </c>
      <c r="I176" s="96">
        <v>0.155</v>
      </c>
      <c r="J176" s="96">
        <v>0.13100000000000001</v>
      </c>
      <c r="K176" s="96">
        <v>9.2999999999999999E-2</v>
      </c>
      <c r="L176" s="96">
        <v>7.6999999999999999E-2</v>
      </c>
      <c r="M176" s="96">
        <v>4.8000000000000001E-2</v>
      </c>
      <c r="N176" s="96" t="str">
        <f t="shared" si="42"/>
        <v>0.187,0.168,0.155,0.131,0.093,0.077,0.048</v>
      </c>
      <c r="O176" s="96" t="s">
        <v>59</v>
      </c>
      <c r="P176" s="96"/>
      <c r="Q176" s="94">
        <f t="shared" si="43"/>
        <v>141000</v>
      </c>
      <c r="R176" s="95">
        <f t="shared" si="53"/>
        <v>141000</v>
      </c>
      <c r="S176" s="96">
        <f t="shared" si="44"/>
        <v>3.2000000000000001E-2</v>
      </c>
      <c r="T176" s="95"/>
      <c r="U176" s="95"/>
      <c r="V176" s="95"/>
      <c r="W176" s="97"/>
      <c r="X176" s="97"/>
      <c r="Y176" s="96"/>
      <c r="Z176" s="97"/>
      <c r="AA176" s="96"/>
      <c r="AB176" s="102">
        <v>0.35</v>
      </c>
      <c r="AC176" s="102">
        <v>0.35</v>
      </c>
      <c r="AD176" s="102">
        <v>0.35</v>
      </c>
      <c r="AE176" s="93" t="s">
        <v>60</v>
      </c>
      <c r="AF176" s="93">
        <f t="shared" si="45"/>
        <v>268.08</v>
      </c>
      <c r="AG176" s="93">
        <f t="shared" si="46"/>
        <v>327.65999999999997</v>
      </c>
      <c r="AH176" s="95" t="str">
        <f t="shared" si="47"/>
        <v>268.08 327.66</v>
      </c>
      <c r="AI176" s="102">
        <v>14</v>
      </c>
      <c r="AJ176" s="98">
        <f t="shared" si="48"/>
        <v>85.76</v>
      </c>
      <c r="AK176" s="98">
        <f t="shared" si="49"/>
        <v>104.82000000000001</v>
      </c>
      <c r="AL176" s="95" t="str">
        <f t="shared" si="50"/>
        <v>85.76 104.82</v>
      </c>
      <c r="AM176" s="95">
        <v>170</v>
      </c>
      <c r="AN176" s="95">
        <f>250+200</f>
        <v>450</v>
      </c>
      <c r="AO176" s="102">
        <v>2387.1</v>
      </c>
      <c r="AP176" s="102">
        <v>327.5</v>
      </c>
      <c r="AQ176" s="102">
        <v>104.8</v>
      </c>
      <c r="AR176" s="93">
        <v>34</v>
      </c>
      <c r="AS176" s="103">
        <f t="shared" si="52"/>
        <v>0.95707585954009289</v>
      </c>
      <c r="AT176" s="104">
        <f t="shared" si="58"/>
        <v>2284.6357843081555</v>
      </c>
      <c r="AU176" s="98">
        <f t="shared" ref="AU176:AU182" si="59">-0.0003*AP176^2+0.9584*AP176-32.989</f>
        <v>248.71012500000003</v>
      </c>
      <c r="AV176" s="98">
        <f t="shared" ref="AV176:AV182" si="60">0.8554*AQ176-8.461</f>
        <v>81.184920000000005</v>
      </c>
      <c r="AW176" s="399">
        <v>1520.3406829727728</v>
      </c>
      <c r="AX176" s="399">
        <v>248.03179580000005</v>
      </c>
      <c r="AY176" s="399">
        <v>81.184920000000005</v>
      </c>
      <c r="AZ176" s="399">
        <v>2.0239999999999999E-4</v>
      </c>
      <c r="BA176" s="399">
        <f>AZ176*10^6</f>
        <v>202.39999999999998</v>
      </c>
      <c r="BB176" s="399">
        <f>(1/(BJ$176*10^6/(0.711*10^-4*(1/AW176)^0.854))^(1/3.89))*10^6</f>
        <v>217.7014853876916</v>
      </c>
      <c r="BC176" s="399" t="str">
        <f>IF(BA176&lt;BB176,"Safe","Unsafe")</f>
        <v>Safe</v>
      </c>
      <c r="BD176" s="399">
        <v>2.7250000000000001E-4</v>
      </c>
      <c r="BE176" s="399">
        <f>BD176*10^6</f>
        <v>272.5</v>
      </c>
      <c r="BF176" s="399">
        <f>(1/((($BJ$4*10^6/(1.41*10^-8)))^(1/4.5337)))*10^6</f>
        <v>477.89729000779016</v>
      </c>
      <c r="BG176" s="399" t="str">
        <f>IF(BE176&lt;BF176,"Safe","Unsafe")</f>
        <v>Safe</v>
      </c>
      <c r="BH176" s="399">
        <f>(0.711*10^-4*(1/AZ176)^3.89*(1/AW176)^0.854)/10^6</f>
        <v>31.866413028889937</v>
      </c>
      <c r="BI176" s="399">
        <f>(1.41*10^-8*(1/BD176)^4.5337)/10^6</f>
        <v>204.26689229927467</v>
      </c>
      <c r="BJ176" s="399">
        <v>24</v>
      </c>
      <c r="BK176" s="402">
        <v>30</v>
      </c>
      <c r="BL176" s="399">
        <v>1.6540000000000001E-4</v>
      </c>
      <c r="BM176" s="399">
        <f>BL176*10^6</f>
        <v>165.4</v>
      </c>
      <c r="BN176" s="399">
        <f>BB176</f>
        <v>217.7014853876916</v>
      </c>
      <c r="BO176" s="399" t="str">
        <f>IF(BM176&lt;BN176,"Safe","Unsafe")</f>
        <v>Safe</v>
      </c>
      <c r="BP176" s="399">
        <v>2.2829999999999999E-4</v>
      </c>
      <c r="BQ176" s="399">
        <f>BP176*10^6</f>
        <v>228.29999999999998</v>
      </c>
      <c r="BR176" s="399">
        <f>BF176</f>
        <v>477.89729000779016</v>
      </c>
      <c r="BS176" s="399" t="str">
        <f>IF(BQ176&lt;BR176,"Safe","Unsafe")</f>
        <v>Safe</v>
      </c>
      <c r="BT176" s="399">
        <f>(0.711*10^-4*(1/BL176)^3.89*(1/AW176)^0.854)/10^6</f>
        <v>69.885800211627853</v>
      </c>
      <c r="BU176" s="399">
        <f>(1.41*10^-8*(1/BP176)^4.5337)/10^6</f>
        <v>455.68093814012855</v>
      </c>
    </row>
    <row r="177" spans="1:73" s="99" customFormat="1" ht="60" customHeight="1" x14ac:dyDescent="0.3">
      <c r="A177" s="93">
        <v>174</v>
      </c>
      <c r="B177" s="100">
        <v>141002</v>
      </c>
      <c r="C177" s="101" t="s">
        <v>84</v>
      </c>
      <c r="D177" s="101" t="s">
        <v>81</v>
      </c>
      <c r="E177" s="95">
        <v>40000</v>
      </c>
      <c r="F177" s="93">
        <v>0.56000000000000005</v>
      </c>
      <c r="G177" s="96">
        <v>0.36399999999999999</v>
      </c>
      <c r="H177" s="96">
        <v>0.27700000000000002</v>
      </c>
      <c r="I177" s="96">
        <v>0.22500000000000001</v>
      </c>
      <c r="J177" s="96">
        <v>0.157</v>
      </c>
      <c r="K177" s="96">
        <v>6.6000000000000003E-2</v>
      </c>
      <c r="L177" s="96">
        <v>4.1000000000000002E-2</v>
      </c>
      <c r="M177" s="96">
        <v>2.2000000000000002E-2</v>
      </c>
      <c r="N177" s="96" t="str">
        <f t="shared" si="42"/>
        <v>0.364,0.277,0.225,0.157,0.066,0.041,0.022</v>
      </c>
      <c r="O177" s="96" t="s">
        <v>59</v>
      </c>
      <c r="P177" s="96"/>
      <c r="Q177" s="94">
        <f t="shared" si="43"/>
        <v>141002</v>
      </c>
      <c r="R177" s="95">
        <f t="shared" si="53"/>
        <v>2</v>
      </c>
      <c r="S177" s="96">
        <f t="shared" si="44"/>
        <v>0.13899999999999998</v>
      </c>
      <c r="T177" s="95"/>
      <c r="U177" s="95"/>
      <c r="V177" s="95"/>
      <c r="W177" s="97"/>
      <c r="X177" s="97"/>
      <c r="Y177" s="96"/>
      <c r="Z177" s="97"/>
      <c r="AA177" s="96"/>
      <c r="AB177" s="102">
        <v>0.35</v>
      </c>
      <c r="AC177" s="102">
        <v>0.35</v>
      </c>
      <c r="AD177" s="102">
        <v>0.35</v>
      </c>
      <c r="AE177" s="93" t="s">
        <v>60</v>
      </c>
      <c r="AF177" s="93">
        <f t="shared" si="45"/>
        <v>268.08</v>
      </c>
      <c r="AG177" s="93">
        <f t="shared" si="46"/>
        <v>327.65999999999997</v>
      </c>
      <c r="AH177" s="95" t="str">
        <f t="shared" si="47"/>
        <v>268.08 327.66</v>
      </c>
      <c r="AI177" s="102">
        <v>14</v>
      </c>
      <c r="AJ177" s="98">
        <f t="shared" si="48"/>
        <v>85.76</v>
      </c>
      <c r="AK177" s="98">
        <f t="shared" si="49"/>
        <v>104.82000000000001</v>
      </c>
      <c r="AL177" s="95" t="str">
        <f t="shared" si="50"/>
        <v>85.76 104.82</v>
      </c>
      <c r="AM177" s="95">
        <v>170</v>
      </c>
      <c r="AN177" s="95">
        <f t="shared" ref="AN177:AN225" si="61">250+200</f>
        <v>450</v>
      </c>
      <c r="AO177" s="102">
        <v>2391.9</v>
      </c>
      <c r="AP177" s="102">
        <v>326.60000000000002</v>
      </c>
      <c r="AQ177" s="102">
        <v>104.8</v>
      </c>
      <c r="AR177" s="93">
        <v>34</v>
      </c>
      <c r="AS177" s="103">
        <f t="shared" si="52"/>
        <v>0.95707585954009289</v>
      </c>
      <c r="AT177" s="104">
        <f t="shared" si="58"/>
        <v>2289.2297484339483</v>
      </c>
      <c r="AU177" s="98">
        <f t="shared" si="59"/>
        <v>248.02417200000005</v>
      </c>
      <c r="AV177" s="98">
        <f t="shared" si="60"/>
        <v>81.184920000000005</v>
      </c>
      <c r="AW177" s="400"/>
      <c r="AX177" s="400"/>
      <c r="AY177" s="400"/>
      <c r="AZ177" s="400"/>
      <c r="BA177" s="400"/>
      <c r="BB177" s="400"/>
      <c r="BC177" s="400"/>
      <c r="BD177" s="400"/>
      <c r="BE177" s="400"/>
      <c r="BF177" s="400"/>
      <c r="BG177" s="400"/>
      <c r="BH177" s="400"/>
      <c r="BI177" s="400"/>
      <c r="BJ177" s="400"/>
      <c r="BK177" s="403"/>
      <c r="BL177" s="400"/>
      <c r="BM177" s="400"/>
      <c r="BN177" s="400"/>
      <c r="BO177" s="400"/>
      <c r="BP177" s="400"/>
      <c r="BQ177" s="400"/>
      <c r="BR177" s="400"/>
      <c r="BS177" s="400"/>
      <c r="BT177" s="400"/>
      <c r="BU177" s="400"/>
    </row>
    <row r="178" spans="1:73" s="99" customFormat="1" ht="60" customHeight="1" x14ac:dyDescent="0.3">
      <c r="A178" s="93">
        <v>175</v>
      </c>
      <c r="B178" s="100">
        <v>141240</v>
      </c>
      <c r="C178" s="101" t="s">
        <v>12</v>
      </c>
      <c r="D178" s="101" t="s">
        <v>83</v>
      </c>
      <c r="E178" s="95">
        <v>40000</v>
      </c>
      <c r="F178" s="93">
        <v>0.56000000000000005</v>
      </c>
      <c r="G178" s="96">
        <v>0.29299999999999998</v>
      </c>
      <c r="H178" s="96">
        <v>0.23400000000000001</v>
      </c>
      <c r="I178" s="96">
        <v>0.19900000000000001</v>
      </c>
      <c r="J178" s="96">
        <v>0.14899999999999999</v>
      </c>
      <c r="K178" s="96">
        <v>8.5000000000000006E-2</v>
      </c>
      <c r="L178" s="96">
        <v>6.3E-2</v>
      </c>
      <c r="M178" s="96">
        <v>3.9E-2</v>
      </c>
      <c r="N178" s="96" t="str">
        <f t="shared" si="42"/>
        <v>0.293,0.234,0.199,0.149,0.085,0.063,0.039</v>
      </c>
      <c r="O178" s="96" t="s">
        <v>59</v>
      </c>
      <c r="P178" s="96"/>
      <c r="Q178" s="94">
        <f t="shared" si="43"/>
        <v>141240</v>
      </c>
      <c r="R178" s="95">
        <f t="shared" si="53"/>
        <v>238</v>
      </c>
      <c r="S178" s="96">
        <f t="shared" si="44"/>
        <v>9.3999999999999972E-2</v>
      </c>
      <c r="T178" s="95"/>
      <c r="U178" s="95"/>
      <c r="V178" s="95"/>
      <c r="W178" s="97"/>
      <c r="X178" s="97"/>
      <c r="Y178" s="96"/>
      <c r="Z178" s="97"/>
      <c r="AA178" s="96"/>
      <c r="AB178" s="102">
        <v>0.35</v>
      </c>
      <c r="AC178" s="102">
        <v>0.35</v>
      </c>
      <c r="AD178" s="102">
        <v>0.35</v>
      </c>
      <c r="AE178" s="93" t="s">
        <v>60</v>
      </c>
      <c r="AF178" s="93">
        <f t="shared" si="45"/>
        <v>268.08</v>
      </c>
      <c r="AG178" s="93">
        <f t="shared" si="46"/>
        <v>327.65999999999997</v>
      </c>
      <c r="AH178" s="95" t="str">
        <f t="shared" si="47"/>
        <v>268.08 327.66</v>
      </c>
      <c r="AI178" s="102">
        <v>14</v>
      </c>
      <c r="AJ178" s="98">
        <f t="shared" si="48"/>
        <v>85.76</v>
      </c>
      <c r="AK178" s="98">
        <f t="shared" si="49"/>
        <v>104.82000000000001</v>
      </c>
      <c r="AL178" s="95" t="str">
        <f t="shared" si="50"/>
        <v>85.76 104.82</v>
      </c>
      <c r="AM178" s="95">
        <v>170</v>
      </c>
      <c r="AN178" s="95">
        <f t="shared" si="61"/>
        <v>450</v>
      </c>
      <c r="AO178" s="102">
        <v>2395.1999999999998</v>
      </c>
      <c r="AP178" s="102">
        <v>327.60000000000002</v>
      </c>
      <c r="AQ178" s="102">
        <v>104.8</v>
      </c>
      <c r="AR178" s="93">
        <v>34</v>
      </c>
      <c r="AS178" s="103">
        <f t="shared" si="52"/>
        <v>0.95707585954009289</v>
      </c>
      <c r="AT178" s="104">
        <f t="shared" si="58"/>
        <v>2292.3880987704301</v>
      </c>
      <c r="AU178" s="98">
        <f t="shared" si="59"/>
        <v>248.78631200000004</v>
      </c>
      <c r="AV178" s="98">
        <f t="shared" si="60"/>
        <v>81.184920000000005</v>
      </c>
      <c r="AW178" s="400"/>
      <c r="AX178" s="400"/>
      <c r="AY178" s="400"/>
      <c r="AZ178" s="400"/>
      <c r="BA178" s="400"/>
      <c r="BB178" s="400"/>
      <c r="BC178" s="400"/>
      <c r="BD178" s="400"/>
      <c r="BE178" s="400"/>
      <c r="BF178" s="400"/>
      <c r="BG178" s="400"/>
      <c r="BH178" s="400"/>
      <c r="BI178" s="400"/>
      <c r="BJ178" s="400"/>
      <c r="BK178" s="403"/>
      <c r="BL178" s="400"/>
      <c r="BM178" s="400"/>
      <c r="BN178" s="400"/>
      <c r="BO178" s="400"/>
      <c r="BP178" s="400"/>
      <c r="BQ178" s="400"/>
      <c r="BR178" s="400"/>
      <c r="BS178" s="400"/>
      <c r="BT178" s="400"/>
      <c r="BU178" s="400"/>
    </row>
    <row r="179" spans="1:73" s="99" customFormat="1" ht="60" customHeight="1" x14ac:dyDescent="0.3">
      <c r="A179" s="93">
        <v>176</v>
      </c>
      <c r="B179" s="100">
        <v>141250</v>
      </c>
      <c r="C179" s="101" t="s">
        <v>84</v>
      </c>
      <c r="D179" s="101" t="s">
        <v>81</v>
      </c>
      <c r="E179" s="95">
        <v>40000</v>
      </c>
      <c r="F179" s="93">
        <v>0.56000000000000005</v>
      </c>
      <c r="G179" s="96">
        <v>0.30399999999999999</v>
      </c>
      <c r="H179" s="96">
        <v>0.248</v>
      </c>
      <c r="I179" s="96">
        <v>0.217</v>
      </c>
      <c r="J179" s="96">
        <v>0.17</v>
      </c>
      <c r="K179" s="96">
        <v>0.10299999999999999</v>
      </c>
      <c r="L179" s="96">
        <v>7.8E-2</v>
      </c>
      <c r="M179" s="96">
        <v>4.7E-2</v>
      </c>
      <c r="N179" s="96" t="str">
        <f t="shared" si="42"/>
        <v>0.304,0.248,0.217,0.17,0.103,0.078,0.047</v>
      </c>
      <c r="O179" s="96" t="s">
        <v>59</v>
      </c>
      <c r="P179" s="96"/>
      <c r="Q179" s="94">
        <f t="shared" si="43"/>
        <v>141250</v>
      </c>
      <c r="R179" s="95">
        <f t="shared" si="53"/>
        <v>10</v>
      </c>
      <c r="S179" s="96">
        <f t="shared" si="44"/>
        <v>8.6999999999999994E-2</v>
      </c>
      <c r="T179" s="95"/>
      <c r="U179" s="95"/>
      <c r="V179" s="95"/>
      <c r="W179" s="97"/>
      <c r="X179" s="97"/>
      <c r="Y179" s="96"/>
      <c r="Z179" s="97"/>
      <c r="AA179" s="96"/>
      <c r="AB179" s="102">
        <v>0.35</v>
      </c>
      <c r="AC179" s="102">
        <v>0.35</v>
      </c>
      <c r="AD179" s="102">
        <v>0.35</v>
      </c>
      <c r="AE179" s="93" t="s">
        <v>60</v>
      </c>
      <c r="AF179" s="93">
        <f t="shared" si="45"/>
        <v>268.08</v>
      </c>
      <c r="AG179" s="93">
        <f t="shared" si="46"/>
        <v>327.65999999999997</v>
      </c>
      <c r="AH179" s="95" t="str">
        <f t="shared" si="47"/>
        <v>268.08 327.66</v>
      </c>
      <c r="AI179" s="102">
        <v>14</v>
      </c>
      <c r="AJ179" s="98">
        <f t="shared" si="48"/>
        <v>85.76</v>
      </c>
      <c r="AK179" s="98">
        <f t="shared" si="49"/>
        <v>104.82000000000001</v>
      </c>
      <c r="AL179" s="95" t="str">
        <f t="shared" si="50"/>
        <v>85.76 104.82</v>
      </c>
      <c r="AM179" s="95">
        <v>170</v>
      </c>
      <c r="AN179" s="95">
        <f t="shared" si="61"/>
        <v>450</v>
      </c>
      <c r="AO179" s="102">
        <v>2395.1999999999998</v>
      </c>
      <c r="AP179" s="102">
        <v>327.3</v>
      </c>
      <c r="AQ179" s="102">
        <v>104.8</v>
      </c>
      <c r="AR179" s="93">
        <v>34</v>
      </c>
      <c r="AS179" s="103">
        <f t="shared" si="52"/>
        <v>0.95707585954009289</v>
      </c>
      <c r="AT179" s="104">
        <f t="shared" si="58"/>
        <v>2292.3880987704301</v>
      </c>
      <c r="AU179" s="98">
        <f t="shared" si="59"/>
        <v>248.55773300000001</v>
      </c>
      <c r="AV179" s="98">
        <f t="shared" si="60"/>
        <v>81.184920000000005</v>
      </c>
      <c r="AW179" s="400"/>
      <c r="AX179" s="400"/>
      <c r="AY179" s="400"/>
      <c r="AZ179" s="400"/>
      <c r="BA179" s="400"/>
      <c r="BB179" s="400"/>
      <c r="BC179" s="400"/>
      <c r="BD179" s="400"/>
      <c r="BE179" s="400"/>
      <c r="BF179" s="400"/>
      <c r="BG179" s="400"/>
      <c r="BH179" s="400"/>
      <c r="BI179" s="400"/>
      <c r="BJ179" s="400"/>
      <c r="BK179" s="403"/>
      <c r="BL179" s="400"/>
      <c r="BM179" s="400"/>
      <c r="BN179" s="400"/>
      <c r="BO179" s="400"/>
      <c r="BP179" s="400"/>
      <c r="BQ179" s="400"/>
      <c r="BR179" s="400"/>
      <c r="BS179" s="400"/>
      <c r="BT179" s="400"/>
      <c r="BU179" s="400"/>
    </row>
    <row r="180" spans="1:73" s="99" customFormat="1" ht="60" customHeight="1" x14ac:dyDescent="0.3">
      <c r="A180" s="93">
        <v>177</v>
      </c>
      <c r="B180" s="100">
        <v>141520</v>
      </c>
      <c r="C180" s="101" t="s">
        <v>12</v>
      </c>
      <c r="D180" s="101" t="s">
        <v>83</v>
      </c>
      <c r="E180" s="95">
        <v>40000</v>
      </c>
      <c r="F180" s="93">
        <v>0.56000000000000005</v>
      </c>
      <c r="G180" s="96">
        <v>0.49</v>
      </c>
      <c r="H180" s="96">
        <v>0.38400000000000001</v>
      </c>
      <c r="I180" s="96">
        <v>0.318</v>
      </c>
      <c r="J180" s="96">
        <v>0.22600000000000001</v>
      </c>
      <c r="K180" s="96">
        <v>0.11700000000000001</v>
      </c>
      <c r="L180" s="96">
        <v>8.1000000000000003E-2</v>
      </c>
      <c r="M180" s="96">
        <v>4.8000000000000001E-2</v>
      </c>
      <c r="N180" s="96" t="str">
        <f t="shared" si="42"/>
        <v>0.49,0.384,0.318,0.226,0.117,0.081,0.048</v>
      </c>
      <c r="O180" s="96" t="s">
        <v>59</v>
      </c>
      <c r="P180" s="96"/>
      <c r="Q180" s="94">
        <f t="shared" si="43"/>
        <v>141520</v>
      </c>
      <c r="R180" s="95">
        <f t="shared" si="53"/>
        <v>270</v>
      </c>
      <c r="S180" s="96">
        <f t="shared" si="44"/>
        <v>0.17199999999999999</v>
      </c>
      <c r="T180" s="95"/>
      <c r="U180" s="95"/>
      <c r="V180" s="95"/>
      <c r="W180" s="97"/>
      <c r="X180" s="97"/>
      <c r="Y180" s="96"/>
      <c r="Z180" s="97"/>
      <c r="AA180" s="96"/>
      <c r="AB180" s="102">
        <v>0.35</v>
      </c>
      <c r="AC180" s="102">
        <v>0.35</v>
      </c>
      <c r="AD180" s="102">
        <v>0.35</v>
      </c>
      <c r="AE180" s="93" t="s">
        <v>60</v>
      </c>
      <c r="AF180" s="93">
        <f t="shared" si="45"/>
        <v>268.08</v>
      </c>
      <c r="AG180" s="93">
        <f t="shared" si="46"/>
        <v>327.65999999999997</v>
      </c>
      <c r="AH180" s="95" t="str">
        <f t="shared" si="47"/>
        <v>268.08 327.66</v>
      </c>
      <c r="AI180" s="102">
        <v>14</v>
      </c>
      <c r="AJ180" s="98">
        <f t="shared" si="48"/>
        <v>85.76</v>
      </c>
      <c r="AK180" s="98">
        <f t="shared" si="49"/>
        <v>104.82000000000001</v>
      </c>
      <c r="AL180" s="95" t="str">
        <f t="shared" si="50"/>
        <v>85.76 104.82</v>
      </c>
      <c r="AM180" s="95">
        <v>170</v>
      </c>
      <c r="AN180" s="95">
        <f t="shared" si="61"/>
        <v>450</v>
      </c>
      <c r="AO180" s="102">
        <v>766.1</v>
      </c>
      <c r="AP180" s="102">
        <v>270.89999999999998</v>
      </c>
      <c r="AQ180" s="102">
        <v>104.8</v>
      </c>
      <c r="AR180" s="93">
        <v>34</v>
      </c>
      <c r="AS180" s="103">
        <f t="shared" si="52"/>
        <v>0.95707585954009289</v>
      </c>
      <c r="AT180" s="104">
        <f t="shared" si="58"/>
        <v>733.21581599366516</v>
      </c>
      <c r="AU180" s="98">
        <f t="shared" si="59"/>
        <v>204.625517</v>
      </c>
      <c r="AV180" s="98">
        <f t="shared" si="60"/>
        <v>81.184920000000005</v>
      </c>
      <c r="AW180" s="400"/>
      <c r="AX180" s="400"/>
      <c r="AY180" s="400"/>
      <c r="AZ180" s="400"/>
      <c r="BA180" s="400"/>
      <c r="BB180" s="400"/>
      <c r="BC180" s="400"/>
      <c r="BD180" s="400"/>
      <c r="BE180" s="400"/>
      <c r="BF180" s="400"/>
      <c r="BG180" s="400"/>
      <c r="BH180" s="400"/>
      <c r="BI180" s="400"/>
      <c r="BJ180" s="400"/>
      <c r="BK180" s="403"/>
      <c r="BL180" s="400"/>
      <c r="BM180" s="400"/>
      <c r="BN180" s="400"/>
      <c r="BO180" s="400"/>
      <c r="BP180" s="400"/>
      <c r="BQ180" s="400"/>
      <c r="BR180" s="400"/>
      <c r="BS180" s="400"/>
      <c r="BT180" s="400"/>
      <c r="BU180" s="400"/>
    </row>
    <row r="181" spans="1:73" s="99" customFormat="1" ht="60" customHeight="1" x14ac:dyDescent="0.3">
      <c r="A181" s="93">
        <v>178</v>
      </c>
      <c r="B181" s="100">
        <v>141530</v>
      </c>
      <c r="C181" s="101" t="s">
        <v>84</v>
      </c>
      <c r="D181" s="101" t="s">
        <v>81</v>
      </c>
      <c r="E181" s="95">
        <v>40000</v>
      </c>
      <c r="F181" s="93">
        <v>0.56000000000000005</v>
      </c>
      <c r="G181" s="96">
        <v>0.35199999999999998</v>
      </c>
      <c r="H181" s="96">
        <v>0.25800000000000001</v>
      </c>
      <c r="I181" s="96">
        <v>0.221</v>
      </c>
      <c r="J181" s="96">
        <v>0.16800000000000001</v>
      </c>
      <c r="K181" s="96">
        <v>7.1999999999999995E-2</v>
      </c>
      <c r="L181" s="96">
        <v>5.1999999999999998E-2</v>
      </c>
      <c r="M181" s="96">
        <v>2.3E-2</v>
      </c>
      <c r="N181" s="96" t="str">
        <f t="shared" si="42"/>
        <v>0.352,0.258,0.221,0.168,0.072,0.052,0.023</v>
      </c>
      <c r="O181" s="96" t="s">
        <v>59</v>
      </c>
      <c r="P181" s="96"/>
      <c r="Q181" s="94">
        <f t="shared" si="43"/>
        <v>141530</v>
      </c>
      <c r="R181" s="95">
        <f t="shared" si="53"/>
        <v>10</v>
      </c>
      <c r="S181" s="96">
        <f t="shared" si="44"/>
        <v>0.13099999999999998</v>
      </c>
      <c r="T181" s="95"/>
      <c r="U181" s="95"/>
      <c r="V181" s="95"/>
      <c r="W181" s="97"/>
      <c r="X181" s="97"/>
      <c r="Y181" s="96"/>
      <c r="Z181" s="97"/>
      <c r="AA181" s="96"/>
      <c r="AB181" s="102">
        <v>0.35</v>
      </c>
      <c r="AC181" s="102">
        <v>0.35</v>
      </c>
      <c r="AD181" s="102">
        <v>0.35</v>
      </c>
      <c r="AE181" s="93" t="s">
        <v>60</v>
      </c>
      <c r="AF181" s="93">
        <f t="shared" si="45"/>
        <v>268.08</v>
      </c>
      <c r="AG181" s="93">
        <f t="shared" si="46"/>
        <v>327.65999999999997</v>
      </c>
      <c r="AH181" s="95" t="str">
        <f t="shared" si="47"/>
        <v>268.08 327.66</v>
      </c>
      <c r="AI181" s="102">
        <v>14</v>
      </c>
      <c r="AJ181" s="98">
        <f t="shared" si="48"/>
        <v>85.76</v>
      </c>
      <c r="AK181" s="98">
        <f t="shared" si="49"/>
        <v>104.82000000000001</v>
      </c>
      <c r="AL181" s="95" t="str">
        <f t="shared" si="50"/>
        <v>85.76 104.82</v>
      </c>
      <c r="AM181" s="95">
        <v>170</v>
      </c>
      <c r="AN181" s="95">
        <f t="shared" si="61"/>
        <v>450</v>
      </c>
      <c r="AO181" s="102">
        <v>2308.1</v>
      </c>
      <c r="AP181" s="102">
        <v>327.10000000000002</v>
      </c>
      <c r="AQ181" s="102">
        <v>104.8</v>
      </c>
      <c r="AR181" s="93">
        <v>34</v>
      </c>
      <c r="AS181" s="103">
        <f t="shared" si="52"/>
        <v>0.95707585954009289</v>
      </c>
      <c r="AT181" s="104">
        <f t="shared" si="58"/>
        <v>2209.0267914044884</v>
      </c>
      <c r="AU181" s="98">
        <f t="shared" si="59"/>
        <v>248.40531700000005</v>
      </c>
      <c r="AV181" s="98">
        <f t="shared" si="60"/>
        <v>81.184920000000005</v>
      </c>
      <c r="AW181" s="400"/>
      <c r="AX181" s="400"/>
      <c r="AY181" s="400"/>
      <c r="AZ181" s="400"/>
      <c r="BA181" s="400"/>
      <c r="BB181" s="400"/>
      <c r="BC181" s="400"/>
      <c r="BD181" s="400"/>
      <c r="BE181" s="400"/>
      <c r="BF181" s="400"/>
      <c r="BG181" s="400"/>
      <c r="BH181" s="400"/>
      <c r="BI181" s="400"/>
      <c r="BJ181" s="400"/>
      <c r="BK181" s="403"/>
      <c r="BL181" s="400"/>
      <c r="BM181" s="400"/>
      <c r="BN181" s="400"/>
      <c r="BO181" s="400"/>
      <c r="BP181" s="400"/>
      <c r="BQ181" s="400"/>
      <c r="BR181" s="400"/>
      <c r="BS181" s="400"/>
      <c r="BT181" s="400"/>
      <c r="BU181" s="400"/>
    </row>
    <row r="182" spans="1:73" s="99" customFormat="1" ht="60" customHeight="1" x14ac:dyDescent="0.3">
      <c r="A182" s="93">
        <v>179</v>
      </c>
      <c r="B182" s="100">
        <v>141600</v>
      </c>
      <c r="C182" s="101" t="s">
        <v>12</v>
      </c>
      <c r="D182" s="101" t="s">
        <v>83</v>
      </c>
      <c r="E182" s="95">
        <v>40000</v>
      </c>
      <c r="F182" s="93">
        <v>0.56000000000000005</v>
      </c>
      <c r="G182" s="96">
        <v>0.34699999999999998</v>
      </c>
      <c r="H182" s="96">
        <v>0.27300000000000002</v>
      </c>
      <c r="I182" s="96">
        <v>0.23</v>
      </c>
      <c r="J182" s="96">
        <v>0.16500000000000001</v>
      </c>
      <c r="K182" s="96">
        <v>0.08</v>
      </c>
      <c r="L182" s="96">
        <v>4.9000000000000002E-2</v>
      </c>
      <c r="M182" s="96">
        <v>2.8000000000000001E-2</v>
      </c>
      <c r="N182" s="96" t="str">
        <f t="shared" si="42"/>
        <v>0.347,0.273,0.23,0.165,0.08,0.049,0.028</v>
      </c>
      <c r="O182" s="96" t="s">
        <v>59</v>
      </c>
      <c r="P182" s="96"/>
      <c r="Q182" s="94">
        <f t="shared" si="43"/>
        <v>141600</v>
      </c>
      <c r="R182" s="95">
        <f t="shared" si="53"/>
        <v>70</v>
      </c>
      <c r="S182" s="96">
        <f t="shared" si="44"/>
        <v>0.11699999999999997</v>
      </c>
      <c r="T182" s="95"/>
      <c r="U182" s="95"/>
      <c r="V182" s="95"/>
      <c r="W182" s="97"/>
      <c r="X182" s="97"/>
      <c r="Y182" s="96"/>
      <c r="Z182" s="97"/>
      <c r="AA182" s="96"/>
      <c r="AB182" s="102">
        <v>0.35</v>
      </c>
      <c r="AC182" s="102">
        <v>0.35</v>
      </c>
      <c r="AD182" s="102">
        <v>0.35</v>
      </c>
      <c r="AE182" s="93" t="s">
        <v>60</v>
      </c>
      <c r="AF182" s="93">
        <f t="shared" si="45"/>
        <v>268.08</v>
      </c>
      <c r="AG182" s="93">
        <f t="shared" si="46"/>
        <v>327.65999999999997</v>
      </c>
      <c r="AH182" s="95" t="str">
        <f t="shared" si="47"/>
        <v>268.08 327.66</v>
      </c>
      <c r="AI182" s="102">
        <v>14</v>
      </c>
      <c r="AJ182" s="98">
        <f t="shared" si="48"/>
        <v>85.76</v>
      </c>
      <c r="AK182" s="98">
        <f t="shared" si="49"/>
        <v>104.82000000000001</v>
      </c>
      <c r="AL182" s="95" t="str">
        <f t="shared" si="50"/>
        <v>85.76 104.82</v>
      </c>
      <c r="AM182" s="95">
        <v>170</v>
      </c>
      <c r="AN182" s="95">
        <f t="shared" si="61"/>
        <v>450</v>
      </c>
      <c r="AO182" s="102">
        <v>2382.3000000000002</v>
      </c>
      <c r="AP182" s="102">
        <v>326.8</v>
      </c>
      <c r="AQ182" s="102">
        <v>104.8</v>
      </c>
      <c r="AR182" s="93">
        <v>34</v>
      </c>
      <c r="AS182" s="103">
        <f t="shared" si="52"/>
        <v>0.95707585954009289</v>
      </c>
      <c r="AT182" s="104">
        <f t="shared" si="58"/>
        <v>2280.0418201823636</v>
      </c>
      <c r="AU182" s="98">
        <f t="shared" si="59"/>
        <v>248.17664800000003</v>
      </c>
      <c r="AV182" s="98">
        <f t="shared" si="60"/>
        <v>81.184920000000005</v>
      </c>
      <c r="AW182" s="401"/>
      <c r="AX182" s="401"/>
      <c r="AY182" s="401"/>
      <c r="AZ182" s="401"/>
      <c r="BA182" s="401"/>
      <c r="BB182" s="401"/>
      <c r="BC182" s="401"/>
      <c r="BD182" s="401"/>
      <c r="BE182" s="401"/>
      <c r="BF182" s="401"/>
      <c r="BG182" s="401"/>
      <c r="BH182" s="401"/>
      <c r="BI182" s="401"/>
      <c r="BJ182" s="401"/>
      <c r="BK182" s="404"/>
      <c r="BL182" s="401"/>
      <c r="BM182" s="401"/>
      <c r="BN182" s="401"/>
      <c r="BO182" s="401"/>
      <c r="BP182" s="401"/>
      <c r="BQ182" s="401"/>
      <c r="BR182" s="401"/>
      <c r="BS182" s="401"/>
      <c r="BT182" s="401"/>
      <c r="BU182" s="401"/>
    </row>
    <row r="183" spans="1:73" s="99" customFormat="1" ht="60" customHeight="1" x14ac:dyDescent="0.3">
      <c r="A183" s="93"/>
      <c r="B183" s="100"/>
      <c r="C183" s="101"/>
      <c r="D183" s="101"/>
      <c r="E183" s="95"/>
      <c r="F183" s="93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4"/>
      <c r="R183" s="95"/>
      <c r="S183" s="96"/>
      <c r="T183" s="95"/>
      <c r="U183" s="95"/>
      <c r="V183" s="95"/>
      <c r="W183" s="97"/>
      <c r="X183" s="97"/>
      <c r="Y183" s="96"/>
      <c r="Z183" s="97"/>
      <c r="AA183" s="96"/>
      <c r="AB183" s="102"/>
      <c r="AC183" s="102"/>
      <c r="AD183" s="102"/>
      <c r="AE183" s="93"/>
      <c r="AF183" s="93"/>
      <c r="AG183" s="93"/>
      <c r="AH183" s="95"/>
      <c r="AI183" s="102"/>
      <c r="AJ183" s="98"/>
      <c r="AK183" s="98"/>
      <c r="AL183" s="95"/>
      <c r="AM183" s="95"/>
      <c r="AN183" s="95"/>
      <c r="AO183" s="102"/>
      <c r="AP183" s="102"/>
      <c r="AQ183" s="102"/>
      <c r="AR183" s="93"/>
      <c r="AS183" s="103"/>
      <c r="AT183" s="104"/>
      <c r="AU183" s="104"/>
      <c r="AV183" s="104"/>
      <c r="AW183" s="108"/>
      <c r="AX183" s="108"/>
      <c r="AY183" s="108"/>
      <c r="AZ183" s="108"/>
      <c r="BA183" s="106"/>
      <c r="BB183" s="108"/>
      <c r="BC183" s="108"/>
      <c r="BD183" s="108"/>
      <c r="BE183" s="108"/>
      <c r="BF183" s="108"/>
      <c r="BG183" s="108"/>
      <c r="BH183" s="108"/>
      <c r="BI183" s="108"/>
      <c r="BJ183" s="108"/>
      <c r="BK183" s="109"/>
      <c r="BL183" s="108"/>
      <c r="BM183" s="108"/>
      <c r="BN183" s="108"/>
      <c r="BO183" s="108"/>
      <c r="BP183" s="108"/>
      <c r="BQ183" s="108"/>
      <c r="BR183" s="108"/>
      <c r="BS183" s="108"/>
      <c r="BT183" s="108"/>
      <c r="BU183" s="108"/>
    </row>
    <row r="184" spans="1:73" s="99" customFormat="1" ht="60" customHeight="1" x14ac:dyDescent="0.3">
      <c r="A184" s="93">
        <v>181</v>
      </c>
      <c r="B184" s="100">
        <v>142600</v>
      </c>
      <c r="C184" s="101" t="s">
        <v>12</v>
      </c>
      <c r="D184" s="101" t="s">
        <v>83</v>
      </c>
      <c r="E184" s="95">
        <v>40000</v>
      </c>
      <c r="F184" s="93">
        <v>0.56000000000000005</v>
      </c>
      <c r="G184" s="96">
        <v>0.29599999999999999</v>
      </c>
      <c r="H184" s="96">
        <v>0.23699999999999999</v>
      </c>
      <c r="I184" s="96">
        <v>0.20799999999999999</v>
      </c>
      <c r="J184" s="96">
        <v>0.154</v>
      </c>
      <c r="K184" s="96">
        <v>9.2999999999999999E-2</v>
      </c>
      <c r="L184" s="96">
        <v>7.1999999999999995E-2</v>
      </c>
      <c r="M184" s="96">
        <v>4.2000000000000003E-2</v>
      </c>
      <c r="N184" s="96" t="str">
        <f t="shared" si="42"/>
        <v>0.296,0.237,0.208,0.154,0.093,0.072,0.042</v>
      </c>
      <c r="O184" s="96" t="s">
        <v>59</v>
      </c>
      <c r="P184" s="96"/>
      <c r="Q184" s="94">
        <f t="shared" si="43"/>
        <v>142600</v>
      </c>
      <c r="R184" s="95">
        <f t="shared" si="53"/>
        <v>142600</v>
      </c>
      <c r="S184" s="96">
        <f t="shared" si="44"/>
        <v>8.7999999999999995E-2</v>
      </c>
      <c r="T184" s="95"/>
      <c r="U184" s="95"/>
      <c r="V184" s="95"/>
      <c r="W184" s="97"/>
      <c r="X184" s="97"/>
      <c r="Y184" s="96"/>
      <c r="Z184" s="97"/>
      <c r="AA184" s="96"/>
      <c r="AB184" s="102">
        <v>0.35</v>
      </c>
      <c r="AC184" s="102">
        <v>0.35</v>
      </c>
      <c r="AD184" s="102">
        <v>0.35</v>
      </c>
      <c r="AE184" s="93" t="s">
        <v>60</v>
      </c>
      <c r="AF184" s="93">
        <f t="shared" si="45"/>
        <v>268.08</v>
      </c>
      <c r="AG184" s="93">
        <f t="shared" si="46"/>
        <v>327.65999999999997</v>
      </c>
      <c r="AH184" s="95" t="str">
        <f t="shared" si="47"/>
        <v>268.08 327.66</v>
      </c>
      <c r="AI184" s="102">
        <v>14</v>
      </c>
      <c r="AJ184" s="98">
        <f t="shared" si="48"/>
        <v>85.76</v>
      </c>
      <c r="AK184" s="98">
        <f t="shared" si="49"/>
        <v>104.82000000000001</v>
      </c>
      <c r="AL184" s="95" t="str">
        <f t="shared" si="50"/>
        <v>85.76 104.82</v>
      </c>
      <c r="AM184" s="95">
        <v>170</v>
      </c>
      <c r="AN184" s="95">
        <f t="shared" si="61"/>
        <v>450</v>
      </c>
      <c r="AO184" s="102">
        <v>2359.6999999999998</v>
      </c>
      <c r="AP184" s="102">
        <v>326.89999999999998</v>
      </c>
      <c r="AQ184" s="102">
        <v>104.8</v>
      </c>
      <c r="AR184" s="93">
        <v>38</v>
      </c>
      <c r="AS184" s="103">
        <f t="shared" si="52"/>
        <v>1.1457878004632658</v>
      </c>
      <c r="AT184" s="104">
        <f t="shared" si="58"/>
        <v>2703.7154727531679</v>
      </c>
      <c r="AU184" s="98">
        <f>-0.0003*AP184^2+0.9584*AP184-32.989</f>
        <v>248.25287699999998</v>
      </c>
      <c r="AV184" s="98">
        <f t="shared" ref="AV184:AV224" si="62">0.8554*AQ184-8.461</f>
        <v>81.184920000000005</v>
      </c>
      <c r="AW184" s="399">
        <v>961.99725685590522</v>
      </c>
      <c r="AX184" s="399">
        <v>202.57817470000003</v>
      </c>
      <c r="AY184" s="399">
        <v>81.184920000000005</v>
      </c>
      <c r="AZ184" s="399">
        <v>2.743E-4</v>
      </c>
      <c r="BA184" s="399">
        <f>AZ184*10^6</f>
        <v>274.3</v>
      </c>
      <c r="BB184" s="399">
        <f>(1/($BJ$184*10^6/(0.711*10^-4*(1/AW184)^0.854))^(1/3.89))*10^6</f>
        <v>240.71224099536394</v>
      </c>
      <c r="BC184" s="399" t="str">
        <f>IF(BA184&lt;BB184,"Safe","Unsafe")</f>
        <v>Unsafe</v>
      </c>
      <c r="BD184" s="399">
        <v>3.122E-4</v>
      </c>
      <c r="BE184" s="399">
        <f>BD184*10^6</f>
        <v>312.2</v>
      </c>
      <c r="BF184" s="399">
        <f>(1/((($BJ$4*10^6/(1.41*10^-8)))^(1/4.5337)))*10^6</f>
        <v>477.89729000779016</v>
      </c>
      <c r="BG184" s="399" t="str">
        <f>IF(BE184&lt;BF184,"Safe","Unsafe")</f>
        <v>Safe</v>
      </c>
      <c r="BH184" s="399">
        <f>(0.711*10^-4*(1/AZ184)^3.89*(1/AW184)^0.854)/10^6</f>
        <v>14.439120980398497</v>
      </c>
      <c r="BI184" s="399">
        <f>(1.41*10^-8*(1/BD184)^4.5337)/10^6</f>
        <v>110.25763676940198</v>
      </c>
      <c r="BJ184" s="399">
        <v>24</v>
      </c>
      <c r="BK184" s="402">
        <v>30</v>
      </c>
      <c r="BL184" s="399">
        <v>2.2169999999999999E-4</v>
      </c>
      <c r="BM184" s="399">
        <f>BL184*10^6</f>
        <v>221.7</v>
      </c>
      <c r="BN184" s="399">
        <f>BB184</f>
        <v>240.71224099536394</v>
      </c>
      <c r="BO184" s="399" t="str">
        <f>IF(BM184&lt;BN184,"Safe","Unsafe")</f>
        <v>Safe</v>
      </c>
      <c r="BP184" s="399">
        <v>2.5470000000000001E-4</v>
      </c>
      <c r="BQ184" s="399">
        <f>BP184*10^6</f>
        <v>254.70000000000002</v>
      </c>
      <c r="BR184" s="399">
        <f>BF184</f>
        <v>477.89729000779016</v>
      </c>
      <c r="BS184" s="399" t="str">
        <f>IF(BQ184&lt;BR184,"Safe","Unsafe")</f>
        <v>Safe</v>
      </c>
      <c r="BT184" s="399">
        <f>(0.711*10^-4*(1/BL184)^3.89*(1/AW184)^0.854)/10^6</f>
        <v>33.052978458756776</v>
      </c>
      <c r="BU184" s="399">
        <f>(1.41*10^-8*(1/BP184)^4.5337)/10^6</f>
        <v>277.46338793386798</v>
      </c>
    </row>
    <row r="185" spans="1:73" s="99" customFormat="1" ht="60" customHeight="1" x14ac:dyDescent="0.3">
      <c r="A185" s="93">
        <v>182</v>
      </c>
      <c r="B185" s="100">
        <v>142600</v>
      </c>
      <c r="C185" s="101" t="s">
        <v>84</v>
      </c>
      <c r="D185" s="101" t="s">
        <v>83</v>
      </c>
      <c r="E185" s="95">
        <v>40000</v>
      </c>
      <c r="F185" s="93">
        <v>0.56000000000000005</v>
      </c>
      <c r="G185" s="96">
        <v>0.34</v>
      </c>
      <c r="H185" s="96">
        <v>0.26500000000000001</v>
      </c>
      <c r="I185" s="96">
        <v>0.22500000000000001</v>
      </c>
      <c r="J185" s="96">
        <v>0.17</v>
      </c>
      <c r="K185" s="96">
        <v>9.6000000000000002E-2</v>
      </c>
      <c r="L185" s="96">
        <v>7.0000000000000007E-2</v>
      </c>
      <c r="M185" s="96">
        <v>4.2000000000000003E-2</v>
      </c>
      <c r="N185" s="96" t="str">
        <f t="shared" si="42"/>
        <v>0.34,0.265,0.225,0.17,0.096,0.07,0.042</v>
      </c>
      <c r="O185" s="96" t="s">
        <v>59</v>
      </c>
      <c r="P185" s="96"/>
      <c r="Q185" s="94">
        <f t="shared" si="43"/>
        <v>142600</v>
      </c>
      <c r="R185" s="95">
        <f t="shared" si="53"/>
        <v>0</v>
      </c>
      <c r="S185" s="96">
        <f t="shared" si="44"/>
        <v>0.11500000000000002</v>
      </c>
      <c r="T185" s="95"/>
      <c r="U185" s="95"/>
      <c r="V185" s="95"/>
      <c r="W185" s="97"/>
      <c r="X185" s="97"/>
      <c r="Y185" s="96"/>
      <c r="Z185" s="97"/>
      <c r="AA185" s="96"/>
      <c r="AB185" s="102">
        <v>0.35</v>
      </c>
      <c r="AC185" s="102">
        <v>0.35</v>
      </c>
      <c r="AD185" s="102">
        <v>0.35</v>
      </c>
      <c r="AE185" s="93" t="s">
        <v>60</v>
      </c>
      <c r="AF185" s="93">
        <f t="shared" si="45"/>
        <v>268.08</v>
      </c>
      <c r="AG185" s="93">
        <f t="shared" si="46"/>
        <v>327.65999999999997</v>
      </c>
      <c r="AH185" s="95" t="str">
        <f t="shared" si="47"/>
        <v>268.08 327.66</v>
      </c>
      <c r="AI185" s="102">
        <v>14</v>
      </c>
      <c r="AJ185" s="98">
        <f t="shared" si="48"/>
        <v>85.76</v>
      </c>
      <c r="AK185" s="98">
        <f t="shared" si="49"/>
        <v>104.82000000000001</v>
      </c>
      <c r="AL185" s="95" t="str">
        <f t="shared" si="50"/>
        <v>85.76 104.82</v>
      </c>
      <c r="AM185" s="95">
        <v>170</v>
      </c>
      <c r="AN185" s="95">
        <f t="shared" si="61"/>
        <v>450</v>
      </c>
      <c r="AO185" s="102">
        <v>2398.4</v>
      </c>
      <c r="AP185" s="102">
        <v>327.7</v>
      </c>
      <c r="AQ185" s="102">
        <v>104.8</v>
      </c>
      <c r="AR185" s="93">
        <v>38</v>
      </c>
      <c r="AS185" s="103">
        <f t="shared" si="52"/>
        <v>1.1457878004632658</v>
      </c>
      <c r="AT185" s="104">
        <f t="shared" si="58"/>
        <v>2748.0574606310965</v>
      </c>
      <c r="AU185" s="98">
        <f t="shared" ref="AU185:AU225" si="63">-0.0003*AP185^2+0.9584*AP185-32.989</f>
        <v>248.862493</v>
      </c>
      <c r="AV185" s="98">
        <f t="shared" si="62"/>
        <v>81.184920000000005</v>
      </c>
      <c r="AW185" s="400">
        <v>961.99725685590522</v>
      </c>
      <c r="AX185" s="400">
        <v>202.57817470000003</v>
      </c>
      <c r="AY185" s="400">
        <v>81.184920000000005</v>
      </c>
      <c r="AZ185" s="400"/>
      <c r="BA185" s="400"/>
      <c r="BB185" s="400"/>
      <c r="BC185" s="400"/>
      <c r="BD185" s="400"/>
      <c r="BE185" s="400"/>
      <c r="BF185" s="400"/>
      <c r="BG185" s="400"/>
      <c r="BH185" s="400"/>
      <c r="BI185" s="400"/>
      <c r="BJ185" s="400"/>
      <c r="BK185" s="403"/>
      <c r="BL185" s="400"/>
      <c r="BM185" s="400"/>
      <c r="BN185" s="400"/>
      <c r="BO185" s="400"/>
      <c r="BP185" s="400"/>
      <c r="BQ185" s="400"/>
      <c r="BR185" s="400"/>
      <c r="BS185" s="400"/>
      <c r="BT185" s="400"/>
      <c r="BU185" s="400"/>
    </row>
    <row r="186" spans="1:73" s="99" customFormat="1" ht="60" customHeight="1" x14ac:dyDescent="0.3">
      <c r="A186" s="93">
        <v>183</v>
      </c>
      <c r="B186" s="100">
        <v>142813</v>
      </c>
      <c r="C186" s="101" t="s">
        <v>12</v>
      </c>
      <c r="D186" s="101" t="s">
        <v>83</v>
      </c>
      <c r="E186" s="95">
        <v>40000</v>
      </c>
      <c r="F186" s="93">
        <v>0.56000000000000005</v>
      </c>
      <c r="G186" s="96">
        <v>0.34599999999999997</v>
      </c>
      <c r="H186" s="96">
        <v>0.27800000000000002</v>
      </c>
      <c r="I186" s="96">
        <v>0.24</v>
      </c>
      <c r="J186" s="96">
        <v>0.185</v>
      </c>
      <c r="K186" s="96">
        <v>0.107</v>
      </c>
      <c r="L186" s="96">
        <v>7.9000000000000001E-2</v>
      </c>
      <c r="M186" s="96">
        <v>4.9000000000000002E-2</v>
      </c>
      <c r="N186" s="96" t="str">
        <f t="shared" si="42"/>
        <v>0.346,0.278,0.24,0.185,0.107,0.079,0.049</v>
      </c>
      <c r="O186" s="96" t="s">
        <v>59</v>
      </c>
      <c r="P186" s="96"/>
      <c r="Q186" s="94">
        <f t="shared" si="43"/>
        <v>142813</v>
      </c>
      <c r="R186" s="95">
        <f t="shared" si="53"/>
        <v>213</v>
      </c>
      <c r="S186" s="96">
        <f t="shared" si="44"/>
        <v>0.10599999999999998</v>
      </c>
      <c r="T186" s="95"/>
      <c r="U186" s="95"/>
      <c r="V186" s="95"/>
      <c r="W186" s="97"/>
      <c r="X186" s="97"/>
      <c r="Y186" s="96"/>
      <c r="Z186" s="97"/>
      <c r="AA186" s="96"/>
      <c r="AB186" s="102">
        <v>0.35</v>
      </c>
      <c r="AC186" s="102">
        <v>0.35</v>
      </c>
      <c r="AD186" s="102">
        <v>0.35</v>
      </c>
      <c r="AE186" s="93" t="s">
        <v>60</v>
      </c>
      <c r="AF186" s="93">
        <f t="shared" si="45"/>
        <v>268.08</v>
      </c>
      <c r="AG186" s="93">
        <f t="shared" si="46"/>
        <v>327.65999999999997</v>
      </c>
      <c r="AH186" s="95" t="str">
        <f t="shared" si="47"/>
        <v>268.08 327.66</v>
      </c>
      <c r="AI186" s="102">
        <v>14</v>
      </c>
      <c r="AJ186" s="98">
        <f t="shared" si="48"/>
        <v>85.76</v>
      </c>
      <c r="AK186" s="98">
        <f t="shared" si="49"/>
        <v>104.82000000000001</v>
      </c>
      <c r="AL186" s="95" t="str">
        <f t="shared" si="50"/>
        <v>85.76 104.82</v>
      </c>
      <c r="AM186" s="95">
        <v>170</v>
      </c>
      <c r="AN186" s="95">
        <f t="shared" si="61"/>
        <v>450</v>
      </c>
      <c r="AO186" s="102">
        <v>2393.5</v>
      </c>
      <c r="AP186" s="102">
        <v>327.10000000000002</v>
      </c>
      <c r="AQ186" s="102">
        <v>104.8</v>
      </c>
      <c r="AR186" s="93">
        <v>38</v>
      </c>
      <c r="AS186" s="103">
        <f t="shared" si="52"/>
        <v>1.1457878004632658</v>
      </c>
      <c r="AT186" s="104">
        <f t="shared" si="58"/>
        <v>2742.4431004088265</v>
      </c>
      <c r="AU186" s="98">
        <f t="shared" si="63"/>
        <v>248.40531700000005</v>
      </c>
      <c r="AV186" s="98">
        <f t="shared" si="62"/>
        <v>81.184920000000005</v>
      </c>
      <c r="AW186" s="400">
        <v>961.99725685590522</v>
      </c>
      <c r="AX186" s="400">
        <v>202.57817470000003</v>
      </c>
      <c r="AY186" s="400">
        <v>81.184920000000005</v>
      </c>
      <c r="AZ186" s="400"/>
      <c r="BA186" s="400"/>
      <c r="BB186" s="400"/>
      <c r="BC186" s="400"/>
      <c r="BD186" s="400"/>
      <c r="BE186" s="400"/>
      <c r="BF186" s="400"/>
      <c r="BG186" s="400"/>
      <c r="BH186" s="400"/>
      <c r="BI186" s="400"/>
      <c r="BJ186" s="400"/>
      <c r="BK186" s="403"/>
      <c r="BL186" s="400"/>
      <c r="BM186" s="400"/>
      <c r="BN186" s="400"/>
      <c r="BO186" s="400"/>
      <c r="BP186" s="400"/>
      <c r="BQ186" s="400"/>
      <c r="BR186" s="400"/>
      <c r="BS186" s="400"/>
      <c r="BT186" s="400"/>
      <c r="BU186" s="400"/>
    </row>
    <row r="187" spans="1:73" s="99" customFormat="1" ht="60" customHeight="1" x14ac:dyDescent="0.3">
      <c r="A187" s="93">
        <v>184</v>
      </c>
      <c r="B187" s="100">
        <v>142850</v>
      </c>
      <c r="C187" s="101" t="s">
        <v>84</v>
      </c>
      <c r="D187" s="101" t="s">
        <v>83</v>
      </c>
      <c r="E187" s="95">
        <v>40000</v>
      </c>
      <c r="F187" s="93">
        <v>0.56000000000000005</v>
      </c>
      <c r="G187" s="96">
        <v>0.36</v>
      </c>
      <c r="H187" s="96">
        <v>0.29299999999999998</v>
      </c>
      <c r="I187" s="96">
        <v>0.253</v>
      </c>
      <c r="J187" s="96">
        <v>0.19400000000000001</v>
      </c>
      <c r="K187" s="96">
        <v>0.113</v>
      </c>
      <c r="L187" s="96">
        <v>8.4000000000000005E-2</v>
      </c>
      <c r="M187" s="96">
        <v>5.1999999999999998E-2</v>
      </c>
      <c r="N187" s="96" t="str">
        <f t="shared" si="42"/>
        <v>0.36,0.293,0.253,0.194,0.113,0.084,0.052</v>
      </c>
      <c r="O187" s="96" t="s">
        <v>59</v>
      </c>
      <c r="P187" s="96"/>
      <c r="Q187" s="94">
        <f t="shared" si="43"/>
        <v>142850</v>
      </c>
      <c r="R187" s="95">
        <f t="shared" si="53"/>
        <v>37</v>
      </c>
      <c r="S187" s="96">
        <f t="shared" si="44"/>
        <v>0.10699999999999998</v>
      </c>
      <c r="T187" s="95"/>
      <c r="U187" s="95"/>
      <c r="V187" s="95"/>
      <c r="W187" s="97"/>
      <c r="X187" s="97"/>
      <c r="Y187" s="96"/>
      <c r="Z187" s="97"/>
      <c r="AA187" s="96"/>
      <c r="AB187" s="102">
        <v>0.35</v>
      </c>
      <c r="AC187" s="102">
        <v>0.35</v>
      </c>
      <c r="AD187" s="102">
        <v>0.35</v>
      </c>
      <c r="AE187" s="93" t="s">
        <v>60</v>
      </c>
      <c r="AF187" s="93">
        <f t="shared" si="45"/>
        <v>268.08</v>
      </c>
      <c r="AG187" s="93">
        <f t="shared" si="46"/>
        <v>327.65999999999997</v>
      </c>
      <c r="AH187" s="95" t="str">
        <f t="shared" si="47"/>
        <v>268.08 327.66</v>
      </c>
      <c r="AI187" s="102">
        <v>14</v>
      </c>
      <c r="AJ187" s="98">
        <f t="shared" si="48"/>
        <v>85.76</v>
      </c>
      <c r="AK187" s="98">
        <f t="shared" si="49"/>
        <v>104.82000000000001</v>
      </c>
      <c r="AL187" s="95" t="str">
        <f t="shared" si="50"/>
        <v>85.76 104.82</v>
      </c>
      <c r="AM187" s="95">
        <v>170</v>
      </c>
      <c r="AN187" s="95">
        <f t="shared" si="61"/>
        <v>450</v>
      </c>
      <c r="AO187" s="102">
        <v>1798.4</v>
      </c>
      <c r="AP187" s="102">
        <v>327.60000000000002</v>
      </c>
      <c r="AQ187" s="102">
        <v>104.8</v>
      </c>
      <c r="AR187" s="93">
        <v>38</v>
      </c>
      <c r="AS187" s="103">
        <f t="shared" si="52"/>
        <v>1.1457878004632658</v>
      </c>
      <c r="AT187" s="104">
        <f t="shared" si="58"/>
        <v>2060.5847803531374</v>
      </c>
      <c r="AU187" s="98">
        <f t="shared" si="63"/>
        <v>248.78631200000004</v>
      </c>
      <c r="AV187" s="98">
        <f t="shared" si="62"/>
        <v>81.184920000000005</v>
      </c>
      <c r="AW187" s="400">
        <v>961.99725685590522</v>
      </c>
      <c r="AX187" s="400">
        <v>202.57817470000003</v>
      </c>
      <c r="AY187" s="400">
        <v>81.184920000000005</v>
      </c>
      <c r="AZ187" s="400"/>
      <c r="BA187" s="400"/>
      <c r="BB187" s="400"/>
      <c r="BC187" s="400"/>
      <c r="BD187" s="400"/>
      <c r="BE187" s="400"/>
      <c r="BF187" s="400"/>
      <c r="BG187" s="400"/>
      <c r="BH187" s="400"/>
      <c r="BI187" s="400"/>
      <c r="BJ187" s="400"/>
      <c r="BK187" s="403"/>
      <c r="BL187" s="400"/>
      <c r="BM187" s="400"/>
      <c r="BN187" s="400"/>
      <c r="BO187" s="400"/>
      <c r="BP187" s="400"/>
      <c r="BQ187" s="400"/>
      <c r="BR187" s="400"/>
      <c r="BS187" s="400"/>
      <c r="BT187" s="400"/>
      <c r="BU187" s="400"/>
    </row>
    <row r="188" spans="1:73" s="99" customFormat="1" ht="60" customHeight="1" x14ac:dyDescent="0.3">
      <c r="A188" s="93">
        <v>185</v>
      </c>
      <c r="B188" s="100">
        <v>143100</v>
      </c>
      <c r="C188" s="101" t="s">
        <v>84</v>
      </c>
      <c r="D188" s="101" t="s">
        <v>83</v>
      </c>
      <c r="E188" s="95">
        <v>40000</v>
      </c>
      <c r="F188" s="93">
        <v>0.56000000000000005</v>
      </c>
      <c r="G188" s="96">
        <v>0.38100000000000001</v>
      </c>
      <c r="H188" s="96">
        <v>0.29799999999999999</v>
      </c>
      <c r="I188" s="96">
        <v>0.25900000000000001</v>
      </c>
      <c r="J188" s="96">
        <v>0.19800000000000001</v>
      </c>
      <c r="K188" s="96">
        <v>0.121</v>
      </c>
      <c r="L188" s="96">
        <v>0.09</v>
      </c>
      <c r="M188" s="96">
        <v>0.05</v>
      </c>
      <c r="N188" s="96" t="str">
        <f t="shared" si="42"/>
        <v>0.381,0.298,0.259,0.198,0.121,0.09,0.05</v>
      </c>
      <c r="O188" s="96" t="s">
        <v>59</v>
      </c>
      <c r="P188" s="96"/>
      <c r="Q188" s="94">
        <f t="shared" si="43"/>
        <v>143100</v>
      </c>
      <c r="R188" s="95">
        <f t="shared" si="53"/>
        <v>250</v>
      </c>
      <c r="S188" s="96">
        <f t="shared" si="44"/>
        <v>0.122</v>
      </c>
      <c r="T188" s="95"/>
      <c r="U188" s="95"/>
      <c r="V188" s="95"/>
      <c r="W188" s="97"/>
      <c r="X188" s="97"/>
      <c r="Y188" s="96"/>
      <c r="Z188" s="97"/>
      <c r="AA188" s="96"/>
      <c r="AB188" s="102">
        <v>0.35</v>
      </c>
      <c r="AC188" s="102">
        <v>0.35</v>
      </c>
      <c r="AD188" s="102">
        <v>0.35</v>
      </c>
      <c r="AE188" s="93" t="s">
        <v>60</v>
      </c>
      <c r="AF188" s="93">
        <f t="shared" si="45"/>
        <v>268.08</v>
      </c>
      <c r="AG188" s="93">
        <f t="shared" si="46"/>
        <v>327.65999999999997</v>
      </c>
      <c r="AH188" s="95" t="str">
        <f t="shared" si="47"/>
        <v>268.08 327.66</v>
      </c>
      <c r="AI188" s="102">
        <v>14</v>
      </c>
      <c r="AJ188" s="98">
        <f t="shared" si="48"/>
        <v>85.76</v>
      </c>
      <c r="AK188" s="98">
        <f t="shared" si="49"/>
        <v>104.82000000000001</v>
      </c>
      <c r="AL188" s="95" t="str">
        <f t="shared" si="50"/>
        <v>85.76 104.82</v>
      </c>
      <c r="AM188" s="95">
        <v>170</v>
      </c>
      <c r="AN188" s="95">
        <f t="shared" si="61"/>
        <v>450</v>
      </c>
      <c r="AO188" s="102">
        <v>1591.9</v>
      </c>
      <c r="AP188" s="102">
        <v>279</v>
      </c>
      <c r="AQ188" s="102">
        <v>104.8</v>
      </c>
      <c r="AR188" s="93">
        <v>38</v>
      </c>
      <c r="AS188" s="103">
        <f t="shared" si="52"/>
        <v>1.1457878004632658</v>
      </c>
      <c r="AT188" s="104">
        <f t="shared" si="58"/>
        <v>1823.979599557473</v>
      </c>
      <c r="AU188" s="98">
        <f t="shared" si="63"/>
        <v>211.05229999999997</v>
      </c>
      <c r="AV188" s="98">
        <f t="shared" si="62"/>
        <v>81.184920000000005</v>
      </c>
      <c r="AW188" s="400">
        <v>961.99725685590522</v>
      </c>
      <c r="AX188" s="400">
        <v>202.57817470000003</v>
      </c>
      <c r="AY188" s="400">
        <v>81.184920000000005</v>
      </c>
      <c r="AZ188" s="400"/>
      <c r="BA188" s="400"/>
      <c r="BB188" s="400"/>
      <c r="BC188" s="400"/>
      <c r="BD188" s="400"/>
      <c r="BE188" s="400"/>
      <c r="BF188" s="400"/>
      <c r="BG188" s="400"/>
      <c r="BH188" s="400"/>
      <c r="BI188" s="400"/>
      <c r="BJ188" s="400"/>
      <c r="BK188" s="403"/>
      <c r="BL188" s="400"/>
      <c r="BM188" s="400"/>
      <c r="BN188" s="400"/>
      <c r="BO188" s="400"/>
      <c r="BP188" s="400"/>
      <c r="BQ188" s="400"/>
      <c r="BR188" s="400"/>
      <c r="BS188" s="400"/>
      <c r="BT188" s="400"/>
      <c r="BU188" s="400"/>
    </row>
    <row r="189" spans="1:73" s="99" customFormat="1" ht="60" customHeight="1" x14ac:dyDescent="0.3">
      <c r="A189" s="93">
        <v>186</v>
      </c>
      <c r="B189" s="100">
        <v>143108</v>
      </c>
      <c r="C189" s="101" t="s">
        <v>12</v>
      </c>
      <c r="D189" s="101" t="s">
        <v>83</v>
      </c>
      <c r="E189" s="95">
        <v>40000</v>
      </c>
      <c r="F189" s="93">
        <v>0.56000000000000005</v>
      </c>
      <c r="G189" s="96">
        <v>0.40700000000000003</v>
      </c>
      <c r="H189" s="96">
        <v>0.32</v>
      </c>
      <c r="I189" s="96">
        <v>0.27</v>
      </c>
      <c r="J189" s="96">
        <v>0.19600000000000001</v>
      </c>
      <c r="K189" s="96">
        <v>0.10100000000000001</v>
      </c>
      <c r="L189" s="96">
        <v>7.2999999999999995E-2</v>
      </c>
      <c r="M189" s="96">
        <v>4.3000000000000003E-2</v>
      </c>
      <c r="N189" s="96" t="str">
        <f t="shared" si="42"/>
        <v>0.407,0.32,0.27,0.196,0.101,0.073,0.043</v>
      </c>
      <c r="O189" s="96" t="s">
        <v>59</v>
      </c>
      <c r="P189" s="96"/>
      <c r="Q189" s="94">
        <f t="shared" si="43"/>
        <v>143108</v>
      </c>
      <c r="R189" s="95">
        <f t="shared" si="53"/>
        <v>8</v>
      </c>
      <c r="S189" s="96">
        <f t="shared" si="44"/>
        <v>0.13700000000000001</v>
      </c>
      <c r="T189" s="95"/>
      <c r="U189" s="95"/>
      <c r="V189" s="95"/>
      <c r="W189" s="97"/>
      <c r="X189" s="97"/>
      <c r="Y189" s="96"/>
      <c r="Z189" s="97"/>
      <c r="AA189" s="96"/>
      <c r="AB189" s="102">
        <v>0.35</v>
      </c>
      <c r="AC189" s="102">
        <v>0.35</v>
      </c>
      <c r="AD189" s="102">
        <v>0.35</v>
      </c>
      <c r="AE189" s="93" t="s">
        <v>60</v>
      </c>
      <c r="AF189" s="93">
        <f t="shared" si="45"/>
        <v>268.08</v>
      </c>
      <c r="AG189" s="93">
        <f t="shared" si="46"/>
        <v>327.65999999999997</v>
      </c>
      <c r="AH189" s="95" t="str">
        <f t="shared" si="47"/>
        <v>268.08 327.66</v>
      </c>
      <c r="AI189" s="102">
        <v>14</v>
      </c>
      <c r="AJ189" s="98">
        <f t="shared" si="48"/>
        <v>85.76</v>
      </c>
      <c r="AK189" s="98">
        <f t="shared" si="49"/>
        <v>104.82000000000001</v>
      </c>
      <c r="AL189" s="95" t="str">
        <f t="shared" si="50"/>
        <v>85.76 104.82</v>
      </c>
      <c r="AM189" s="95">
        <v>170</v>
      </c>
      <c r="AN189" s="95">
        <f t="shared" si="61"/>
        <v>450</v>
      </c>
      <c r="AO189" s="102">
        <v>1829</v>
      </c>
      <c r="AP189" s="102">
        <v>324.10000000000002</v>
      </c>
      <c r="AQ189" s="102">
        <v>104.8</v>
      </c>
      <c r="AR189" s="93">
        <v>38</v>
      </c>
      <c r="AS189" s="103">
        <f t="shared" si="52"/>
        <v>1.1457878004632658</v>
      </c>
      <c r="AT189" s="104">
        <f t="shared" si="58"/>
        <v>2095.645887047313</v>
      </c>
      <c r="AU189" s="98">
        <f t="shared" si="63"/>
        <v>246.11619700000003</v>
      </c>
      <c r="AV189" s="98">
        <f t="shared" si="62"/>
        <v>81.184920000000005</v>
      </c>
      <c r="AW189" s="400">
        <v>961.99725685590522</v>
      </c>
      <c r="AX189" s="400">
        <v>202.57817470000003</v>
      </c>
      <c r="AY189" s="400">
        <v>81.184920000000005</v>
      </c>
      <c r="AZ189" s="400"/>
      <c r="BA189" s="400"/>
      <c r="BB189" s="400"/>
      <c r="BC189" s="400"/>
      <c r="BD189" s="400"/>
      <c r="BE189" s="400"/>
      <c r="BF189" s="400"/>
      <c r="BG189" s="400"/>
      <c r="BH189" s="400"/>
      <c r="BI189" s="400"/>
      <c r="BJ189" s="400"/>
      <c r="BK189" s="403"/>
      <c r="BL189" s="400"/>
      <c r="BM189" s="400"/>
      <c r="BN189" s="400"/>
      <c r="BO189" s="400"/>
      <c r="BP189" s="400"/>
      <c r="BQ189" s="400"/>
      <c r="BR189" s="400"/>
      <c r="BS189" s="400"/>
      <c r="BT189" s="400"/>
      <c r="BU189" s="400"/>
    </row>
    <row r="190" spans="1:73" s="99" customFormat="1" ht="60" customHeight="1" x14ac:dyDescent="0.3">
      <c r="A190" s="93">
        <v>187</v>
      </c>
      <c r="B190" s="100">
        <v>143347</v>
      </c>
      <c r="C190" s="101" t="s">
        <v>12</v>
      </c>
      <c r="D190" s="101" t="s">
        <v>83</v>
      </c>
      <c r="E190" s="95">
        <v>40000</v>
      </c>
      <c r="F190" s="93">
        <v>0.56000000000000005</v>
      </c>
      <c r="G190" s="96">
        <v>0.34</v>
      </c>
      <c r="H190" s="96">
        <v>0.26900000000000002</v>
      </c>
      <c r="I190" s="96">
        <v>0.23200000000000001</v>
      </c>
      <c r="J190" s="96">
        <v>0.17499999999999999</v>
      </c>
      <c r="K190" s="96">
        <v>9.4E-2</v>
      </c>
      <c r="L190" s="96">
        <v>6.9000000000000006E-2</v>
      </c>
      <c r="M190" s="96">
        <v>0.04</v>
      </c>
      <c r="N190" s="96" t="str">
        <f t="shared" si="42"/>
        <v>0.34,0.269,0.232,0.175,0.094,0.069,0.04</v>
      </c>
      <c r="O190" s="96" t="s">
        <v>59</v>
      </c>
      <c r="P190" s="96"/>
      <c r="Q190" s="94">
        <f t="shared" si="43"/>
        <v>143347</v>
      </c>
      <c r="R190" s="95">
        <f t="shared" si="53"/>
        <v>239</v>
      </c>
      <c r="S190" s="96">
        <f t="shared" si="44"/>
        <v>0.10800000000000001</v>
      </c>
      <c r="T190" s="95"/>
      <c r="U190" s="95"/>
      <c r="V190" s="95"/>
      <c r="W190" s="97"/>
      <c r="X190" s="97"/>
      <c r="Y190" s="96"/>
      <c r="Z190" s="97"/>
      <c r="AA190" s="96"/>
      <c r="AB190" s="102">
        <v>0.35</v>
      </c>
      <c r="AC190" s="102">
        <v>0.35</v>
      </c>
      <c r="AD190" s="102">
        <v>0.35</v>
      </c>
      <c r="AE190" s="93" t="s">
        <v>60</v>
      </c>
      <c r="AF190" s="93">
        <f t="shared" si="45"/>
        <v>268.08</v>
      </c>
      <c r="AG190" s="93">
        <f t="shared" si="46"/>
        <v>327.65999999999997</v>
      </c>
      <c r="AH190" s="95" t="str">
        <f t="shared" si="47"/>
        <v>268.08 327.66</v>
      </c>
      <c r="AI190" s="102">
        <v>14</v>
      </c>
      <c r="AJ190" s="98">
        <f t="shared" si="48"/>
        <v>85.76</v>
      </c>
      <c r="AK190" s="98">
        <f t="shared" si="49"/>
        <v>104.82000000000001</v>
      </c>
      <c r="AL190" s="95" t="str">
        <f t="shared" si="50"/>
        <v>85.76 104.82</v>
      </c>
      <c r="AM190" s="95">
        <v>170</v>
      </c>
      <c r="AN190" s="95">
        <f t="shared" si="61"/>
        <v>450</v>
      </c>
      <c r="AO190" s="102">
        <v>2385.5</v>
      </c>
      <c r="AP190" s="102">
        <v>327.39999999999998</v>
      </c>
      <c r="AQ190" s="102">
        <v>104.8</v>
      </c>
      <c r="AR190" s="93">
        <v>38</v>
      </c>
      <c r="AS190" s="103">
        <f t="shared" si="52"/>
        <v>1.1457878004632658</v>
      </c>
      <c r="AT190" s="104">
        <f t="shared" si="58"/>
        <v>2733.2767980051203</v>
      </c>
      <c r="AU190" s="98">
        <f t="shared" si="63"/>
        <v>248.63393199999999</v>
      </c>
      <c r="AV190" s="98">
        <f t="shared" si="62"/>
        <v>81.184920000000005</v>
      </c>
      <c r="AW190" s="400">
        <v>961.99725685590522</v>
      </c>
      <c r="AX190" s="400">
        <v>202.57817470000003</v>
      </c>
      <c r="AY190" s="400">
        <v>81.184920000000005</v>
      </c>
      <c r="AZ190" s="400"/>
      <c r="BA190" s="400"/>
      <c r="BB190" s="400"/>
      <c r="BC190" s="400"/>
      <c r="BD190" s="400"/>
      <c r="BE190" s="400"/>
      <c r="BF190" s="400"/>
      <c r="BG190" s="400"/>
      <c r="BH190" s="400"/>
      <c r="BI190" s="400"/>
      <c r="BJ190" s="400"/>
      <c r="BK190" s="403"/>
      <c r="BL190" s="400"/>
      <c r="BM190" s="400"/>
      <c r="BN190" s="400"/>
      <c r="BO190" s="400"/>
      <c r="BP190" s="400"/>
      <c r="BQ190" s="400"/>
      <c r="BR190" s="400"/>
      <c r="BS190" s="400"/>
      <c r="BT190" s="400"/>
      <c r="BU190" s="400"/>
    </row>
    <row r="191" spans="1:73" s="99" customFormat="1" ht="60" customHeight="1" x14ac:dyDescent="0.3">
      <c r="A191" s="93">
        <v>188</v>
      </c>
      <c r="B191" s="100">
        <v>143350</v>
      </c>
      <c r="C191" s="101" t="s">
        <v>84</v>
      </c>
      <c r="D191" s="101" t="s">
        <v>83</v>
      </c>
      <c r="E191" s="95">
        <v>40000</v>
      </c>
      <c r="F191" s="93">
        <v>0.56000000000000005</v>
      </c>
      <c r="G191" s="96">
        <v>0.34</v>
      </c>
      <c r="H191" s="96">
        <v>0.26500000000000001</v>
      </c>
      <c r="I191" s="96">
        <v>0.224</v>
      </c>
      <c r="J191" s="96">
        <v>0.161</v>
      </c>
      <c r="K191" s="96">
        <v>8.7999999999999995E-2</v>
      </c>
      <c r="L191" s="96">
        <v>6.5000000000000002E-2</v>
      </c>
      <c r="M191" s="96">
        <v>4.1000000000000002E-2</v>
      </c>
      <c r="N191" s="96" t="str">
        <f t="shared" si="42"/>
        <v>0.34,0.265,0.224,0.161,0.088,0.065,0.041</v>
      </c>
      <c r="O191" s="96" t="s">
        <v>59</v>
      </c>
      <c r="P191" s="96"/>
      <c r="Q191" s="94">
        <f t="shared" si="43"/>
        <v>143350</v>
      </c>
      <c r="R191" s="95">
        <f t="shared" si="53"/>
        <v>3</v>
      </c>
      <c r="S191" s="96">
        <f t="shared" si="44"/>
        <v>0.11600000000000002</v>
      </c>
      <c r="T191" s="95"/>
      <c r="U191" s="95"/>
      <c r="V191" s="95"/>
      <c r="W191" s="97"/>
      <c r="X191" s="97"/>
      <c r="Y191" s="96"/>
      <c r="Z191" s="97"/>
      <c r="AA191" s="96"/>
      <c r="AB191" s="102">
        <v>0.35</v>
      </c>
      <c r="AC191" s="102">
        <v>0.35</v>
      </c>
      <c r="AD191" s="102">
        <v>0.35</v>
      </c>
      <c r="AE191" s="93" t="s">
        <v>60</v>
      </c>
      <c r="AF191" s="93">
        <f t="shared" si="45"/>
        <v>268.08</v>
      </c>
      <c r="AG191" s="93">
        <f t="shared" si="46"/>
        <v>327.65999999999997</v>
      </c>
      <c r="AH191" s="95" t="str">
        <f t="shared" si="47"/>
        <v>268.08 327.66</v>
      </c>
      <c r="AI191" s="102">
        <v>14</v>
      </c>
      <c r="AJ191" s="98">
        <f t="shared" si="48"/>
        <v>85.76</v>
      </c>
      <c r="AK191" s="98">
        <f t="shared" si="49"/>
        <v>104.82000000000001</v>
      </c>
      <c r="AL191" s="95" t="str">
        <f t="shared" si="50"/>
        <v>85.76 104.82</v>
      </c>
      <c r="AM191" s="95">
        <v>170</v>
      </c>
      <c r="AN191" s="95">
        <f t="shared" si="61"/>
        <v>450</v>
      </c>
      <c r="AO191" s="102">
        <v>2398.4</v>
      </c>
      <c r="AP191" s="102">
        <v>326.8</v>
      </c>
      <c r="AQ191" s="102">
        <v>104.8</v>
      </c>
      <c r="AR191" s="93">
        <v>38</v>
      </c>
      <c r="AS191" s="103">
        <f t="shared" si="52"/>
        <v>1.1457878004632658</v>
      </c>
      <c r="AT191" s="104">
        <f t="shared" si="58"/>
        <v>2748.0574606310965</v>
      </c>
      <c r="AU191" s="98">
        <f t="shared" si="63"/>
        <v>248.17664800000003</v>
      </c>
      <c r="AV191" s="98">
        <f t="shared" si="62"/>
        <v>81.184920000000005</v>
      </c>
      <c r="AW191" s="400">
        <v>961.99725685590522</v>
      </c>
      <c r="AX191" s="400">
        <v>202.57817470000003</v>
      </c>
      <c r="AY191" s="400">
        <v>81.184920000000005</v>
      </c>
      <c r="AZ191" s="400"/>
      <c r="BA191" s="400"/>
      <c r="BB191" s="400"/>
      <c r="BC191" s="400"/>
      <c r="BD191" s="400"/>
      <c r="BE191" s="400"/>
      <c r="BF191" s="400"/>
      <c r="BG191" s="400"/>
      <c r="BH191" s="400"/>
      <c r="BI191" s="400"/>
      <c r="BJ191" s="400"/>
      <c r="BK191" s="403"/>
      <c r="BL191" s="400"/>
      <c r="BM191" s="400"/>
      <c r="BN191" s="400"/>
      <c r="BO191" s="400"/>
      <c r="BP191" s="400"/>
      <c r="BQ191" s="400"/>
      <c r="BR191" s="400"/>
      <c r="BS191" s="400"/>
      <c r="BT191" s="400"/>
      <c r="BU191" s="400"/>
    </row>
    <row r="192" spans="1:73" s="99" customFormat="1" ht="60" customHeight="1" x14ac:dyDescent="0.3">
      <c r="A192" s="93">
        <v>189</v>
      </c>
      <c r="B192" s="100">
        <v>143600</v>
      </c>
      <c r="C192" s="101" t="s">
        <v>84</v>
      </c>
      <c r="D192" s="101" t="s">
        <v>83</v>
      </c>
      <c r="E192" s="95">
        <v>40000</v>
      </c>
      <c r="F192" s="93">
        <v>0.56000000000000005</v>
      </c>
      <c r="G192" s="96">
        <v>0.29799999999999999</v>
      </c>
      <c r="H192" s="96">
        <v>0.27600000000000002</v>
      </c>
      <c r="I192" s="96">
        <v>0.215</v>
      </c>
      <c r="J192" s="96">
        <v>0.16700000000000001</v>
      </c>
      <c r="K192" s="96">
        <v>0.10100000000000001</v>
      </c>
      <c r="L192" s="96">
        <v>7.6999999999999999E-2</v>
      </c>
      <c r="M192" s="96">
        <v>4.9000000000000002E-2</v>
      </c>
      <c r="N192" s="96" t="str">
        <f t="shared" si="42"/>
        <v>0.298,0.276,0.215,0.167,0.101,0.077,0.049</v>
      </c>
      <c r="O192" s="96" t="s">
        <v>59</v>
      </c>
      <c r="P192" s="96"/>
      <c r="Q192" s="94">
        <f t="shared" si="43"/>
        <v>143600</v>
      </c>
      <c r="R192" s="95">
        <f t="shared" si="53"/>
        <v>250</v>
      </c>
      <c r="S192" s="96">
        <f t="shared" si="44"/>
        <v>8.299999999999999E-2</v>
      </c>
      <c r="T192" s="95"/>
      <c r="U192" s="95"/>
      <c r="V192" s="95"/>
      <c r="W192" s="97"/>
      <c r="X192" s="97"/>
      <c r="Y192" s="96"/>
      <c r="Z192" s="97"/>
      <c r="AA192" s="96"/>
      <c r="AB192" s="102">
        <v>0.35</v>
      </c>
      <c r="AC192" s="102">
        <v>0.35</v>
      </c>
      <c r="AD192" s="102">
        <v>0.35</v>
      </c>
      <c r="AE192" s="93" t="s">
        <v>60</v>
      </c>
      <c r="AF192" s="93">
        <f t="shared" si="45"/>
        <v>268.08</v>
      </c>
      <c r="AG192" s="93">
        <f t="shared" si="46"/>
        <v>327.65999999999997</v>
      </c>
      <c r="AH192" s="95" t="str">
        <f t="shared" si="47"/>
        <v>268.08 327.66</v>
      </c>
      <c r="AI192" s="102">
        <v>14</v>
      </c>
      <c r="AJ192" s="98">
        <f t="shared" si="48"/>
        <v>85.76</v>
      </c>
      <c r="AK192" s="98">
        <f t="shared" si="49"/>
        <v>104.82000000000001</v>
      </c>
      <c r="AL192" s="95" t="str">
        <f t="shared" si="50"/>
        <v>85.76 104.82</v>
      </c>
      <c r="AM192" s="95">
        <v>170</v>
      </c>
      <c r="AN192" s="95">
        <f t="shared" si="61"/>
        <v>450</v>
      </c>
      <c r="AO192" s="102">
        <v>2395.1999999999998</v>
      </c>
      <c r="AP192" s="102">
        <v>326.7</v>
      </c>
      <c r="AQ192" s="102">
        <v>104.8</v>
      </c>
      <c r="AR192" s="93">
        <v>38</v>
      </c>
      <c r="AS192" s="103">
        <f t="shared" si="52"/>
        <v>1.1457878004632658</v>
      </c>
      <c r="AT192" s="104">
        <f t="shared" si="58"/>
        <v>2744.390939669614</v>
      </c>
      <c r="AU192" s="98">
        <f t="shared" si="63"/>
        <v>248.10041300000003</v>
      </c>
      <c r="AV192" s="98">
        <f t="shared" si="62"/>
        <v>81.184920000000005</v>
      </c>
      <c r="AW192" s="400">
        <v>961.99725685590522</v>
      </c>
      <c r="AX192" s="400">
        <v>202.57817470000003</v>
      </c>
      <c r="AY192" s="400">
        <v>81.184920000000005</v>
      </c>
      <c r="AZ192" s="400"/>
      <c r="BA192" s="400"/>
      <c r="BB192" s="400"/>
      <c r="BC192" s="400"/>
      <c r="BD192" s="400"/>
      <c r="BE192" s="400"/>
      <c r="BF192" s="400"/>
      <c r="BG192" s="400"/>
      <c r="BH192" s="400"/>
      <c r="BI192" s="400"/>
      <c r="BJ192" s="400"/>
      <c r="BK192" s="403"/>
      <c r="BL192" s="400"/>
      <c r="BM192" s="400"/>
      <c r="BN192" s="400"/>
      <c r="BO192" s="400"/>
      <c r="BP192" s="400"/>
      <c r="BQ192" s="400"/>
      <c r="BR192" s="400"/>
      <c r="BS192" s="400"/>
      <c r="BT192" s="400"/>
      <c r="BU192" s="400"/>
    </row>
    <row r="193" spans="1:73" s="99" customFormat="1" ht="60" customHeight="1" x14ac:dyDescent="0.3">
      <c r="A193" s="93">
        <v>190</v>
      </c>
      <c r="B193" s="100">
        <v>143634</v>
      </c>
      <c r="C193" s="101" t="s">
        <v>12</v>
      </c>
      <c r="D193" s="101" t="s">
        <v>83</v>
      </c>
      <c r="E193" s="95">
        <v>40000</v>
      </c>
      <c r="F193" s="93">
        <v>0.56000000000000005</v>
      </c>
      <c r="G193" s="96">
        <v>0.35499999999999998</v>
      </c>
      <c r="H193" s="96">
        <v>0.27500000000000002</v>
      </c>
      <c r="I193" s="96">
        <v>0.23</v>
      </c>
      <c r="J193" s="96">
        <v>0.16500000000000001</v>
      </c>
      <c r="K193" s="96">
        <v>8.7999999999999995E-2</v>
      </c>
      <c r="L193" s="96">
        <v>6.4000000000000001E-2</v>
      </c>
      <c r="M193" s="96">
        <v>4.1000000000000002E-2</v>
      </c>
      <c r="N193" s="96" t="str">
        <f t="shared" si="42"/>
        <v>0.355,0.275,0.23,0.165,0.088,0.064,0.041</v>
      </c>
      <c r="O193" s="96" t="s">
        <v>59</v>
      </c>
      <c r="P193" s="96"/>
      <c r="Q193" s="94">
        <f t="shared" si="43"/>
        <v>143634</v>
      </c>
      <c r="R193" s="95">
        <f t="shared" si="53"/>
        <v>34</v>
      </c>
      <c r="S193" s="96">
        <f t="shared" si="44"/>
        <v>0.12499999999999997</v>
      </c>
      <c r="T193" s="95"/>
      <c r="U193" s="95"/>
      <c r="V193" s="95"/>
      <c r="W193" s="97"/>
      <c r="X193" s="97"/>
      <c r="Y193" s="96"/>
      <c r="Z193" s="97"/>
      <c r="AA193" s="96"/>
      <c r="AB193" s="102">
        <v>0.35</v>
      </c>
      <c r="AC193" s="102">
        <v>0.35</v>
      </c>
      <c r="AD193" s="102">
        <v>0.35</v>
      </c>
      <c r="AE193" s="93" t="s">
        <v>60</v>
      </c>
      <c r="AF193" s="93">
        <f t="shared" si="45"/>
        <v>268.08</v>
      </c>
      <c r="AG193" s="93">
        <f t="shared" si="46"/>
        <v>327.65999999999997</v>
      </c>
      <c r="AH193" s="95" t="str">
        <f t="shared" si="47"/>
        <v>268.08 327.66</v>
      </c>
      <c r="AI193" s="102">
        <v>14</v>
      </c>
      <c r="AJ193" s="98">
        <f t="shared" si="48"/>
        <v>85.76</v>
      </c>
      <c r="AK193" s="98">
        <f t="shared" si="49"/>
        <v>104.82000000000001</v>
      </c>
      <c r="AL193" s="95" t="str">
        <f t="shared" si="50"/>
        <v>85.76 104.82</v>
      </c>
      <c r="AM193" s="95">
        <v>170</v>
      </c>
      <c r="AN193" s="95">
        <f t="shared" si="61"/>
        <v>450</v>
      </c>
      <c r="AO193" s="102">
        <v>2393.5</v>
      </c>
      <c r="AP193" s="102">
        <v>327</v>
      </c>
      <c r="AQ193" s="102">
        <v>104.8</v>
      </c>
      <c r="AR193" s="93">
        <v>38</v>
      </c>
      <c r="AS193" s="103">
        <f t="shared" si="52"/>
        <v>1.1457878004632658</v>
      </c>
      <c r="AT193" s="104">
        <f t="shared" si="58"/>
        <v>2742.4431004088265</v>
      </c>
      <c r="AU193" s="98">
        <f t="shared" si="63"/>
        <v>248.32909999999995</v>
      </c>
      <c r="AV193" s="98">
        <f t="shared" si="62"/>
        <v>81.184920000000005</v>
      </c>
      <c r="AW193" s="400">
        <v>961.99725685590522</v>
      </c>
      <c r="AX193" s="400">
        <v>202.57817470000003</v>
      </c>
      <c r="AY193" s="400">
        <v>81.184920000000005</v>
      </c>
      <c r="AZ193" s="400"/>
      <c r="BA193" s="400"/>
      <c r="BB193" s="400"/>
      <c r="BC193" s="400"/>
      <c r="BD193" s="400"/>
      <c r="BE193" s="400"/>
      <c r="BF193" s="400"/>
      <c r="BG193" s="400"/>
      <c r="BH193" s="400"/>
      <c r="BI193" s="400"/>
      <c r="BJ193" s="400"/>
      <c r="BK193" s="403"/>
      <c r="BL193" s="400"/>
      <c r="BM193" s="400"/>
      <c r="BN193" s="400"/>
      <c r="BO193" s="400"/>
      <c r="BP193" s="400"/>
      <c r="BQ193" s="400"/>
      <c r="BR193" s="400"/>
      <c r="BS193" s="400"/>
      <c r="BT193" s="400"/>
      <c r="BU193" s="400"/>
    </row>
    <row r="194" spans="1:73" s="99" customFormat="1" ht="60" customHeight="1" x14ac:dyDescent="0.3">
      <c r="A194" s="93">
        <v>191</v>
      </c>
      <c r="B194" s="100">
        <v>143850</v>
      </c>
      <c r="C194" s="101" t="s">
        <v>84</v>
      </c>
      <c r="D194" s="101" t="s">
        <v>83</v>
      </c>
      <c r="E194" s="95">
        <v>40000</v>
      </c>
      <c r="F194" s="93">
        <v>0.56000000000000005</v>
      </c>
      <c r="G194" s="96">
        <v>0.42</v>
      </c>
      <c r="H194" s="96">
        <v>0.34799999999999998</v>
      </c>
      <c r="I194" s="96">
        <v>0.30099999999999999</v>
      </c>
      <c r="J194" s="96">
        <v>0.22600000000000001</v>
      </c>
      <c r="K194" s="96">
        <v>0.13500000000000001</v>
      </c>
      <c r="L194" s="96">
        <v>0.10100000000000001</v>
      </c>
      <c r="M194" s="96">
        <v>6.2E-2</v>
      </c>
      <c r="N194" s="96" t="str">
        <f t="shared" si="42"/>
        <v>0.42,0.348,0.301,0.226,0.135,0.101,0.062</v>
      </c>
      <c r="O194" s="96" t="s">
        <v>59</v>
      </c>
      <c r="P194" s="96"/>
      <c r="Q194" s="94">
        <f t="shared" si="43"/>
        <v>143850</v>
      </c>
      <c r="R194" s="95">
        <f t="shared" si="53"/>
        <v>216</v>
      </c>
      <c r="S194" s="96">
        <f t="shared" si="44"/>
        <v>0.11899999999999999</v>
      </c>
      <c r="T194" s="95"/>
      <c r="U194" s="95"/>
      <c r="V194" s="95"/>
      <c r="W194" s="97"/>
      <c r="X194" s="97"/>
      <c r="Y194" s="96"/>
      <c r="Z194" s="97"/>
      <c r="AA194" s="96"/>
      <c r="AB194" s="102">
        <v>0.35</v>
      </c>
      <c r="AC194" s="102">
        <v>0.35</v>
      </c>
      <c r="AD194" s="102">
        <v>0.35</v>
      </c>
      <c r="AE194" s="93" t="s">
        <v>60</v>
      </c>
      <c r="AF194" s="93">
        <f t="shared" si="45"/>
        <v>268.08</v>
      </c>
      <c r="AG194" s="93">
        <f t="shared" si="46"/>
        <v>327.65999999999997</v>
      </c>
      <c r="AH194" s="95" t="str">
        <f t="shared" si="47"/>
        <v>268.08 327.66</v>
      </c>
      <c r="AI194" s="102">
        <v>14</v>
      </c>
      <c r="AJ194" s="98">
        <f t="shared" si="48"/>
        <v>85.76</v>
      </c>
      <c r="AK194" s="98">
        <f t="shared" si="49"/>
        <v>104.82000000000001</v>
      </c>
      <c r="AL194" s="95" t="str">
        <f t="shared" si="50"/>
        <v>85.76 104.82</v>
      </c>
      <c r="AM194" s="95">
        <v>170</v>
      </c>
      <c r="AN194" s="95">
        <f t="shared" si="61"/>
        <v>450</v>
      </c>
      <c r="AO194" s="102">
        <v>945.2</v>
      </c>
      <c r="AP194" s="102">
        <v>268.2</v>
      </c>
      <c r="AQ194" s="102">
        <v>104.8</v>
      </c>
      <c r="AR194" s="93">
        <v>38</v>
      </c>
      <c r="AS194" s="103">
        <f t="shared" si="52"/>
        <v>1.1457878004632658</v>
      </c>
      <c r="AT194" s="104">
        <f t="shared" si="58"/>
        <v>1082.9986289978788</v>
      </c>
      <c r="AU194" s="98">
        <f t="shared" si="63"/>
        <v>202.47450800000001</v>
      </c>
      <c r="AV194" s="98">
        <f t="shared" si="62"/>
        <v>81.184920000000005</v>
      </c>
      <c r="AW194" s="400">
        <v>961.99725685590522</v>
      </c>
      <c r="AX194" s="400">
        <v>202.57817470000003</v>
      </c>
      <c r="AY194" s="400">
        <v>81.184920000000005</v>
      </c>
      <c r="AZ194" s="400"/>
      <c r="BA194" s="400"/>
      <c r="BB194" s="400"/>
      <c r="BC194" s="400"/>
      <c r="BD194" s="400"/>
      <c r="BE194" s="400"/>
      <c r="BF194" s="400"/>
      <c r="BG194" s="400"/>
      <c r="BH194" s="400"/>
      <c r="BI194" s="400"/>
      <c r="BJ194" s="400"/>
      <c r="BK194" s="403"/>
      <c r="BL194" s="400"/>
      <c r="BM194" s="400"/>
      <c r="BN194" s="400"/>
      <c r="BO194" s="400"/>
      <c r="BP194" s="400"/>
      <c r="BQ194" s="400"/>
      <c r="BR194" s="400"/>
      <c r="BS194" s="400"/>
      <c r="BT194" s="400"/>
      <c r="BU194" s="400"/>
    </row>
    <row r="195" spans="1:73" s="99" customFormat="1" ht="60" customHeight="1" x14ac:dyDescent="0.3">
      <c r="A195" s="93">
        <v>192</v>
      </c>
      <c r="B195" s="100">
        <v>144000</v>
      </c>
      <c r="C195" s="101" t="s">
        <v>12</v>
      </c>
      <c r="D195" s="101" t="s">
        <v>83</v>
      </c>
      <c r="E195" s="95">
        <v>40000</v>
      </c>
      <c r="F195" s="93">
        <v>0.56000000000000005</v>
      </c>
      <c r="G195" s="96">
        <v>0.39600000000000002</v>
      </c>
      <c r="H195" s="96">
        <v>0.317</v>
      </c>
      <c r="I195" s="96">
        <v>0.27800000000000002</v>
      </c>
      <c r="J195" s="96">
        <v>0.214</v>
      </c>
      <c r="K195" s="96">
        <v>0.13400000000000001</v>
      </c>
      <c r="L195" s="96">
        <v>0.10299999999999999</v>
      </c>
      <c r="M195" s="96">
        <v>6.6000000000000003E-2</v>
      </c>
      <c r="N195" s="96" t="str">
        <f t="shared" si="42"/>
        <v>0.396,0.317,0.278,0.214,0.134,0.103,0.066</v>
      </c>
      <c r="O195" s="96" t="s">
        <v>59</v>
      </c>
      <c r="P195" s="96"/>
      <c r="Q195" s="94">
        <f t="shared" si="43"/>
        <v>144000</v>
      </c>
      <c r="R195" s="95">
        <f t="shared" si="53"/>
        <v>150</v>
      </c>
      <c r="S195" s="96">
        <f t="shared" si="44"/>
        <v>0.11799999999999999</v>
      </c>
      <c r="T195" s="95"/>
      <c r="U195" s="95"/>
      <c r="V195" s="95"/>
      <c r="W195" s="97"/>
      <c r="X195" s="97"/>
      <c r="Y195" s="96"/>
      <c r="Z195" s="97"/>
      <c r="AA195" s="96"/>
      <c r="AB195" s="102">
        <v>0.35</v>
      </c>
      <c r="AC195" s="102">
        <v>0.35</v>
      </c>
      <c r="AD195" s="102">
        <v>0.35</v>
      </c>
      <c r="AE195" s="93" t="s">
        <v>60</v>
      </c>
      <c r="AF195" s="93">
        <f t="shared" si="45"/>
        <v>268.08</v>
      </c>
      <c r="AG195" s="93">
        <f t="shared" si="46"/>
        <v>327.65999999999997</v>
      </c>
      <c r="AH195" s="95" t="str">
        <f t="shared" si="47"/>
        <v>268.08 327.66</v>
      </c>
      <c r="AI195" s="102">
        <v>14</v>
      </c>
      <c r="AJ195" s="98">
        <f t="shared" si="48"/>
        <v>85.76</v>
      </c>
      <c r="AK195" s="98">
        <f t="shared" si="49"/>
        <v>104.82000000000001</v>
      </c>
      <c r="AL195" s="95" t="str">
        <f t="shared" si="50"/>
        <v>85.76 104.82</v>
      </c>
      <c r="AM195" s="95">
        <v>170</v>
      </c>
      <c r="AN195" s="95">
        <f t="shared" si="61"/>
        <v>450</v>
      </c>
      <c r="AO195" s="102">
        <v>1143.5</v>
      </c>
      <c r="AP195" s="102">
        <v>268.39999999999998</v>
      </c>
      <c r="AQ195" s="102">
        <v>104.8</v>
      </c>
      <c r="AR195" s="93">
        <v>38</v>
      </c>
      <c r="AS195" s="103">
        <f t="shared" si="52"/>
        <v>1.1457878004632658</v>
      </c>
      <c r="AT195" s="104">
        <f t="shared" si="58"/>
        <v>1310.2083498297445</v>
      </c>
      <c r="AU195" s="98">
        <f t="shared" si="63"/>
        <v>202.63399199999998</v>
      </c>
      <c r="AV195" s="98">
        <f t="shared" si="62"/>
        <v>81.184920000000005</v>
      </c>
      <c r="AW195" s="400">
        <v>961.99725685590522</v>
      </c>
      <c r="AX195" s="400">
        <v>202.57817470000003</v>
      </c>
      <c r="AY195" s="400">
        <v>81.184920000000005</v>
      </c>
      <c r="AZ195" s="400"/>
      <c r="BA195" s="400"/>
      <c r="BB195" s="400"/>
      <c r="BC195" s="400"/>
      <c r="BD195" s="400"/>
      <c r="BE195" s="400"/>
      <c r="BF195" s="400"/>
      <c r="BG195" s="400"/>
      <c r="BH195" s="400"/>
      <c r="BI195" s="400"/>
      <c r="BJ195" s="400"/>
      <c r="BK195" s="403"/>
      <c r="BL195" s="400"/>
      <c r="BM195" s="400"/>
      <c r="BN195" s="400"/>
      <c r="BO195" s="400"/>
      <c r="BP195" s="400"/>
      <c r="BQ195" s="400"/>
      <c r="BR195" s="400"/>
      <c r="BS195" s="400"/>
      <c r="BT195" s="400"/>
      <c r="BU195" s="400"/>
    </row>
    <row r="196" spans="1:73" s="99" customFormat="1" ht="60" customHeight="1" x14ac:dyDescent="0.3">
      <c r="A196" s="93">
        <v>193</v>
      </c>
      <c r="B196" s="100">
        <v>144100</v>
      </c>
      <c r="C196" s="101" t="s">
        <v>84</v>
      </c>
      <c r="D196" s="101" t="s">
        <v>83</v>
      </c>
      <c r="E196" s="95">
        <v>40000</v>
      </c>
      <c r="F196" s="93">
        <v>0.56000000000000005</v>
      </c>
      <c r="G196" s="96">
        <v>0.26500000000000001</v>
      </c>
      <c r="H196" s="96">
        <v>0.20699999999999999</v>
      </c>
      <c r="I196" s="96">
        <v>0.17100000000000001</v>
      </c>
      <c r="J196" s="96">
        <v>0.12</v>
      </c>
      <c r="K196" s="96">
        <v>6.4000000000000001E-2</v>
      </c>
      <c r="L196" s="96">
        <v>4.7E-2</v>
      </c>
      <c r="M196" s="96">
        <v>3.1E-2</v>
      </c>
      <c r="N196" s="96" t="str">
        <f t="shared" ref="N196:N225" si="64">CONCATENATE(G196,",",H196,",",I196,",",J196,",",K196,",",L196,",",M196)</f>
        <v>0.265,0.207,0.171,0.12,0.064,0.047,0.031</v>
      </c>
      <c r="O196" s="96" t="s">
        <v>59</v>
      </c>
      <c r="P196" s="96"/>
      <c r="Q196" s="94">
        <f t="shared" si="43"/>
        <v>144100</v>
      </c>
      <c r="R196" s="95">
        <f t="shared" si="53"/>
        <v>100</v>
      </c>
      <c r="S196" s="96">
        <f t="shared" si="44"/>
        <v>9.4E-2</v>
      </c>
      <c r="T196" s="95"/>
      <c r="U196" s="95"/>
      <c r="V196" s="95"/>
      <c r="W196" s="97"/>
      <c r="X196" s="97"/>
      <c r="Y196" s="96"/>
      <c r="Z196" s="97"/>
      <c r="AA196" s="96"/>
      <c r="AB196" s="102">
        <v>0.35</v>
      </c>
      <c r="AC196" s="102">
        <v>0.35</v>
      </c>
      <c r="AD196" s="102">
        <v>0.35</v>
      </c>
      <c r="AE196" s="93" t="s">
        <v>60</v>
      </c>
      <c r="AF196" s="93">
        <f t="shared" si="45"/>
        <v>268.08</v>
      </c>
      <c r="AG196" s="93">
        <f t="shared" si="46"/>
        <v>327.65999999999997</v>
      </c>
      <c r="AH196" s="95" t="str">
        <f t="shared" si="47"/>
        <v>268.08 327.66</v>
      </c>
      <c r="AI196" s="102">
        <v>14</v>
      </c>
      <c r="AJ196" s="98">
        <f t="shared" si="48"/>
        <v>85.76</v>
      </c>
      <c r="AK196" s="98">
        <f t="shared" si="49"/>
        <v>104.82000000000001</v>
      </c>
      <c r="AL196" s="95" t="str">
        <f t="shared" si="50"/>
        <v>85.76 104.82</v>
      </c>
      <c r="AM196" s="95">
        <v>170</v>
      </c>
      <c r="AN196" s="95">
        <f t="shared" si="61"/>
        <v>450</v>
      </c>
      <c r="AO196" s="102">
        <v>2375.8000000000002</v>
      </c>
      <c r="AP196" s="102">
        <v>324.2</v>
      </c>
      <c r="AQ196" s="102">
        <v>104.8</v>
      </c>
      <c r="AR196" s="93">
        <v>38</v>
      </c>
      <c r="AS196" s="103">
        <f t="shared" si="52"/>
        <v>1.1457878004632658</v>
      </c>
      <c r="AT196" s="104">
        <f t="shared" si="58"/>
        <v>2722.1626563406271</v>
      </c>
      <c r="AU196" s="98">
        <f t="shared" si="63"/>
        <v>246.19258799999997</v>
      </c>
      <c r="AV196" s="98">
        <f t="shared" si="62"/>
        <v>81.184920000000005</v>
      </c>
      <c r="AW196" s="400">
        <v>961.99725685590522</v>
      </c>
      <c r="AX196" s="400">
        <v>202.57817470000003</v>
      </c>
      <c r="AY196" s="400">
        <v>81.184920000000005</v>
      </c>
      <c r="AZ196" s="400"/>
      <c r="BA196" s="400"/>
      <c r="BB196" s="400"/>
      <c r="BC196" s="400"/>
      <c r="BD196" s="400"/>
      <c r="BE196" s="400"/>
      <c r="BF196" s="400"/>
      <c r="BG196" s="400"/>
      <c r="BH196" s="400"/>
      <c r="BI196" s="400"/>
      <c r="BJ196" s="400"/>
      <c r="BK196" s="403"/>
      <c r="BL196" s="400"/>
      <c r="BM196" s="400"/>
      <c r="BN196" s="400"/>
      <c r="BO196" s="400"/>
      <c r="BP196" s="400"/>
      <c r="BQ196" s="400"/>
      <c r="BR196" s="400"/>
      <c r="BS196" s="400"/>
      <c r="BT196" s="400"/>
      <c r="BU196" s="400"/>
    </row>
    <row r="197" spans="1:73" s="99" customFormat="1" ht="60" customHeight="1" x14ac:dyDescent="0.3">
      <c r="A197" s="93">
        <v>194</v>
      </c>
      <c r="B197" s="100">
        <v>144297</v>
      </c>
      <c r="C197" s="101" t="s">
        <v>12</v>
      </c>
      <c r="D197" s="101" t="s">
        <v>83</v>
      </c>
      <c r="E197" s="95">
        <v>40000</v>
      </c>
      <c r="F197" s="93">
        <v>0.56000000000000005</v>
      </c>
      <c r="G197" s="96">
        <v>0.34400000000000003</v>
      </c>
      <c r="H197" s="96">
        <v>0.26900000000000002</v>
      </c>
      <c r="I197" s="96">
        <v>0.22800000000000001</v>
      </c>
      <c r="J197" s="96">
        <v>0.16800000000000001</v>
      </c>
      <c r="K197" s="96">
        <v>8.8999999999999996E-2</v>
      </c>
      <c r="L197" s="96">
        <v>6.5000000000000002E-2</v>
      </c>
      <c r="M197" s="96">
        <v>3.9E-2</v>
      </c>
      <c r="N197" s="96" t="str">
        <f t="shared" si="64"/>
        <v>0.344,0.269,0.228,0.168,0.089,0.065,0.039</v>
      </c>
      <c r="O197" s="96" t="s">
        <v>59</v>
      </c>
      <c r="P197" s="96"/>
      <c r="Q197" s="94">
        <f t="shared" ref="Q197:Q225" si="65">+B197</f>
        <v>144297</v>
      </c>
      <c r="R197" s="95">
        <f t="shared" si="53"/>
        <v>197</v>
      </c>
      <c r="S197" s="96">
        <f t="shared" ref="S197:S225" si="66">+G197-I197</f>
        <v>0.11600000000000002</v>
      </c>
      <c r="T197" s="95"/>
      <c r="U197" s="95"/>
      <c r="V197" s="95"/>
      <c r="W197" s="97"/>
      <c r="X197" s="97"/>
      <c r="Y197" s="96"/>
      <c r="Z197" s="97"/>
      <c r="AA197" s="96"/>
      <c r="AB197" s="102">
        <v>0.35</v>
      </c>
      <c r="AC197" s="102">
        <v>0.35</v>
      </c>
      <c r="AD197" s="102">
        <v>0.35</v>
      </c>
      <c r="AE197" s="93" t="s">
        <v>60</v>
      </c>
      <c r="AF197" s="93">
        <f t="shared" ref="AF197:AF225" si="67">ROUNDUP(0.2*(AN197)^0.45*AJ197,2)</f>
        <v>268.08</v>
      </c>
      <c r="AG197" s="93">
        <f t="shared" ref="AG197:AG225" si="68">ROUNDUP(0.2*(AN197)^0.45*AK197,2)</f>
        <v>327.65999999999997</v>
      </c>
      <c r="AH197" s="95" t="str">
        <f t="shared" ref="AH197:AH225" si="69">CONCATENATE(AF197," ",AG197)</f>
        <v>268.08 327.66</v>
      </c>
      <c r="AI197" s="102">
        <v>14</v>
      </c>
      <c r="AJ197" s="98">
        <f t="shared" ref="AJ197:AJ225" si="70">ROUNDUP(0.9*17.6*AI197^0.64,2)</f>
        <v>85.76</v>
      </c>
      <c r="AK197" s="98">
        <f t="shared" ref="AK197:AK225" si="71">ROUNDUP(1.1*17.6*AI197^0.64,2)</f>
        <v>104.82000000000001</v>
      </c>
      <c r="AL197" s="95" t="str">
        <f t="shared" ref="AL197:AL225" si="72">CONCATENATE(AJ197," ",AK197)</f>
        <v>85.76 104.82</v>
      </c>
      <c r="AM197" s="95">
        <v>170</v>
      </c>
      <c r="AN197" s="95">
        <f t="shared" si="61"/>
        <v>450</v>
      </c>
      <c r="AO197" s="102">
        <v>2396.8000000000002</v>
      </c>
      <c r="AP197" s="102">
        <v>326.60000000000002</v>
      </c>
      <c r="AQ197" s="102">
        <v>104.8</v>
      </c>
      <c r="AR197" s="93">
        <v>38</v>
      </c>
      <c r="AS197" s="103">
        <f t="shared" ref="AS197:AS225" si="73">(1-0.238*LN(35))/(1-0.238*LN(AR197))</f>
        <v>1.1457878004632658</v>
      </c>
      <c r="AT197" s="104">
        <f t="shared" si="58"/>
        <v>2746.2242001503555</v>
      </c>
      <c r="AU197" s="98">
        <f t="shared" si="63"/>
        <v>248.02417200000005</v>
      </c>
      <c r="AV197" s="98">
        <f t="shared" si="62"/>
        <v>81.184920000000005</v>
      </c>
      <c r="AW197" s="400">
        <v>961.99725685590522</v>
      </c>
      <c r="AX197" s="400">
        <v>202.57817470000003</v>
      </c>
      <c r="AY197" s="400">
        <v>81.184920000000005</v>
      </c>
      <c r="AZ197" s="400"/>
      <c r="BA197" s="400"/>
      <c r="BB197" s="400"/>
      <c r="BC197" s="400"/>
      <c r="BD197" s="400"/>
      <c r="BE197" s="400"/>
      <c r="BF197" s="400"/>
      <c r="BG197" s="400"/>
      <c r="BH197" s="400"/>
      <c r="BI197" s="400"/>
      <c r="BJ197" s="400"/>
      <c r="BK197" s="403"/>
      <c r="BL197" s="400"/>
      <c r="BM197" s="400"/>
      <c r="BN197" s="400"/>
      <c r="BO197" s="400"/>
      <c r="BP197" s="400"/>
      <c r="BQ197" s="400"/>
      <c r="BR197" s="400"/>
      <c r="BS197" s="400"/>
      <c r="BT197" s="400"/>
      <c r="BU197" s="400"/>
    </row>
    <row r="198" spans="1:73" s="99" customFormat="1" ht="60" customHeight="1" x14ac:dyDescent="0.3">
      <c r="A198" s="93">
        <v>195</v>
      </c>
      <c r="B198" s="100">
        <v>144350</v>
      </c>
      <c r="C198" s="101" t="s">
        <v>84</v>
      </c>
      <c r="D198" s="101" t="s">
        <v>83</v>
      </c>
      <c r="E198" s="95">
        <v>40000</v>
      </c>
      <c r="F198" s="93">
        <v>0.56000000000000005</v>
      </c>
      <c r="G198" s="96">
        <v>0.42499999999999999</v>
      </c>
      <c r="H198" s="96">
        <v>0.33300000000000002</v>
      </c>
      <c r="I198" s="96">
        <v>0.27800000000000002</v>
      </c>
      <c r="J198" s="96">
        <v>0.19800000000000001</v>
      </c>
      <c r="K198" s="96">
        <v>9.9000000000000005E-2</v>
      </c>
      <c r="L198" s="96">
        <v>6.9000000000000006E-2</v>
      </c>
      <c r="M198" s="96">
        <v>3.4000000000000002E-2</v>
      </c>
      <c r="N198" s="96" t="str">
        <f t="shared" si="64"/>
        <v>0.425,0.333,0.278,0.198,0.099,0.069,0.034</v>
      </c>
      <c r="O198" s="96" t="s">
        <v>59</v>
      </c>
      <c r="P198" s="96"/>
      <c r="Q198" s="94">
        <f t="shared" si="65"/>
        <v>144350</v>
      </c>
      <c r="R198" s="95">
        <f t="shared" si="53"/>
        <v>53</v>
      </c>
      <c r="S198" s="96">
        <f t="shared" si="66"/>
        <v>0.14699999999999996</v>
      </c>
      <c r="T198" s="95"/>
      <c r="U198" s="95"/>
      <c r="V198" s="95"/>
      <c r="W198" s="97"/>
      <c r="X198" s="97"/>
      <c r="Y198" s="96"/>
      <c r="Z198" s="97"/>
      <c r="AA198" s="96"/>
      <c r="AB198" s="102">
        <v>0.35</v>
      </c>
      <c r="AC198" s="102">
        <v>0.35</v>
      </c>
      <c r="AD198" s="102">
        <v>0.35</v>
      </c>
      <c r="AE198" s="93" t="s">
        <v>60</v>
      </c>
      <c r="AF198" s="93">
        <f t="shared" si="67"/>
        <v>268.08</v>
      </c>
      <c r="AG198" s="93">
        <f t="shared" si="68"/>
        <v>327.65999999999997</v>
      </c>
      <c r="AH198" s="95" t="str">
        <f t="shared" si="69"/>
        <v>268.08 327.66</v>
      </c>
      <c r="AI198" s="102">
        <v>14</v>
      </c>
      <c r="AJ198" s="98">
        <f t="shared" si="70"/>
        <v>85.76</v>
      </c>
      <c r="AK198" s="98">
        <f t="shared" si="71"/>
        <v>104.82000000000001</v>
      </c>
      <c r="AL198" s="95" t="str">
        <f t="shared" si="72"/>
        <v>85.76 104.82</v>
      </c>
      <c r="AM198" s="95">
        <v>170</v>
      </c>
      <c r="AN198" s="95">
        <f t="shared" si="61"/>
        <v>450</v>
      </c>
      <c r="AO198" s="102">
        <v>2258.1</v>
      </c>
      <c r="AP198" s="102">
        <v>327.5</v>
      </c>
      <c r="AQ198" s="102">
        <v>104.8</v>
      </c>
      <c r="AR198" s="93">
        <v>38</v>
      </c>
      <c r="AS198" s="103">
        <f t="shared" si="73"/>
        <v>1.1457878004632658</v>
      </c>
      <c r="AT198" s="104">
        <f t="shared" si="58"/>
        <v>2587.3034322261005</v>
      </c>
      <c r="AU198" s="98">
        <f t="shared" si="63"/>
        <v>248.71012500000003</v>
      </c>
      <c r="AV198" s="98">
        <f t="shared" si="62"/>
        <v>81.184920000000005</v>
      </c>
      <c r="AW198" s="400">
        <v>961.99725685590522</v>
      </c>
      <c r="AX198" s="400">
        <v>202.57817470000003</v>
      </c>
      <c r="AY198" s="400">
        <v>81.184920000000005</v>
      </c>
      <c r="AZ198" s="400"/>
      <c r="BA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3"/>
      <c r="BL198" s="400"/>
      <c r="BM198" s="400"/>
      <c r="BN198" s="400"/>
      <c r="BO198" s="400"/>
      <c r="BP198" s="400"/>
      <c r="BQ198" s="400"/>
      <c r="BR198" s="400"/>
      <c r="BS198" s="400"/>
      <c r="BT198" s="400"/>
      <c r="BU198" s="400"/>
    </row>
    <row r="199" spans="1:73" s="99" customFormat="1" ht="60" customHeight="1" x14ac:dyDescent="0.3">
      <c r="A199" s="93">
        <v>196</v>
      </c>
      <c r="B199" s="100">
        <v>144507</v>
      </c>
      <c r="C199" s="101" t="s">
        <v>12</v>
      </c>
      <c r="D199" s="101" t="s">
        <v>83</v>
      </c>
      <c r="E199" s="95">
        <v>40000</v>
      </c>
      <c r="F199" s="93">
        <v>0.56000000000000005</v>
      </c>
      <c r="G199" s="96">
        <v>0.35199999999999998</v>
      </c>
      <c r="H199" s="96">
        <v>0.27600000000000002</v>
      </c>
      <c r="I199" s="96">
        <v>0.23599999999999999</v>
      </c>
      <c r="J199" s="96">
        <v>0.17599999999999999</v>
      </c>
      <c r="K199" s="96">
        <v>9.5000000000000001E-2</v>
      </c>
      <c r="L199" s="96">
        <v>6.6000000000000003E-2</v>
      </c>
      <c r="M199" s="96">
        <v>3.7999999999999999E-2</v>
      </c>
      <c r="N199" s="96" t="str">
        <f t="shared" si="64"/>
        <v>0.352,0.276,0.236,0.176,0.095,0.066,0.038</v>
      </c>
      <c r="O199" s="96" t="s">
        <v>59</v>
      </c>
      <c r="P199" s="96"/>
      <c r="Q199" s="94">
        <f t="shared" si="65"/>
        <v>144507</v>
      </c>
      <c r="R199" s="95">
        <f t="shared" ref="R199:R225" si="74">+Q199-Q198</f>
        <v>157</v>
      </c>
      <c r="S199" s="96">
        <f t="shared" si="66"/>
        <v>0.11599999999999999</v>
      </c>
      <c r="T199" s="95"/>
      <c r="U199" s="95"/>
      <c r="V199" s="95"/>
      <c r="W199" s="97"/>
      <c r="X199" s="97"/>
      <c r="Y199" s="96"/>
      <c r="Z199" s="97"/>
      <c r="AA199" s="96"/>
      <c r="AB199" s="102">
        <v>0.35</v>
      </c>
      <c r="AC199" s="102">
        <v>0.35</v>
      </c>
      <c r="AD199" s="102">
        <v>0.35</v>
      </c>
      <c r="AE199" s="93" t="s">
        <v>60</v>
      </c>
      <c r="AF199" s="93">
        <f t="shared" si="67"/>
        <v>268.08</v>
      </c>
      <c r="AG199" s="93">
        <f t="shared" si="68"/>
        <v>327.65999999999997</v>
      </c>
      <c r="AH199" s="95" t="str">
        <f t="shared" si="69"/>
        <v>268.08 327.66</v>
      </c>
      <c r="AI199" s="102">
        <v>14</v>
      </c>
      <c r="AJ199" s="98">
        <f t="shared" si="70"/>
        <v>85.76</v>
      </c>
      <c r="AK199" s="98">
        <f t="shared" si="71"/>
        <v>104.82000000000001</v>
      </c>
      <c r="AL199" s="95" t="str">
        <f t="shared" si="72"/>
        <v>85.76 104.82</v>
      </c>
      <c r="AM199" s="95">
        <v>170</v>
      </c>
      <c r="AN199" s="95">
        <f t="shared" si="61"/>
        <v>450</v>
      </c>
      <c r="AO199" s="102">
        <v>2327.4</v>
      </c>
      <c r="AP199" s="102">
        <v>326.89999999999998</v>
      </c>
      <c r="AQ199" s="102">
        <v>104.8</v>
      </c>
      <c r="AR199" s="93">
        <v>38</v>
      </c>
      <c r="AS199" s="103">
        <f t="shared" si="73"/>
        <v>1.1457878004632658</v>
      </c>
      <c r="AT199" s="104">
        <f t="shared" si="58"/>
        <v>2666.7065267982048</v>
      </c>
      <c r="AU199" s="98">
        <f t="shared" si="63"/>
        <v>248.25287699999998</v>
      </c>
      <c r="AV199" s="98">
        <f t="shared" si="62"/>
        <v>81.184920000000005</v>
      </c>
      <c r="AW199" s="400">
        <v>961.99725685590522</v>
      </c>
      <c r="AX199" s="400">
        <v>202.57817470000003</v>
      </c>
      <c r="AY199" s="400">
        <v>81.184920000000005</v>
      </c>
      <c r="AZ199" s="400"/>
      <c r="BA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3"/>
      <c r="BL199" s="400"/>
      <c r="BM199" s="400"/>
      <c r="BN199" s="400"/>
      <c r="BO199" s="400"/>
      <c r="BP199" s="400"/>
      <c r="BQ199" s="400"/>
      <c r="BR199" s="400"/>
      <c r="BS199" s="400"/>
      <c r="BT199" s="400"/>
      <c r="BU199" s="400"/>
    </row>
    <row r="200" spans="1:73" s="99" customFormat="1" ht="60" customHeight="1" x14ac:dyDescent="0.3">
      <c r="A200" s="93">
        <v>197</v>
      </c>
      <c r="B200" s="100">
        <v>144600</v>
      </c>
      <c r="C200" s="101" t="s">
        <v>84</v>
      </c>
      <c r="D200" s="101" t="s">
        <v>83</v>
      </c>
      <c r="E200" s="95">
        <v>40000</v>
      </c>
      <c r="F200" s="93">
        <v>0.56000000000000005</v>
      </c>
      <c r="G200" s="96">
        <v>0.36799999999999999</v>
      </c>
      <c r="H200" s="96">
        <v>0.31</v>
      </c>
      <c r="I200" s="96">
        <v>0.26600000000000001</v>
      </c>
      <c r="J200" s="96">
        <v>0.19700000000000001</v>
      </c>
      <c r="K200" s="96">
        <v>0.112</v>
      </c>
      <c r="L200" s="96">
        <v>8.6000000000000007E-2</v>
      </c>
      <c r="M200" s="96">
        <v>5.6000000000000001E-2</v>
      </c>
      <c r="N200" s="96" t="str">
        <f t="shared" si="64"/>
        <v>0.368,0.31,0.266,0.197,0.112,0.086,0.056</v>
      </c>
      <c r="O200" s="96" t="s">
        <v>59</v>
      </c>
      <c r="P200" s="96"/>
      <c r="Q200" s="94">
        <f t="shared" si="65"/>
        <v>144600</v>
      </c>
      <c r="R200" s="95">
        <f t="shared" si="74"/>
        <v>93</v>
      </c>
      <c r="S200" s="96">
        <f t="shared" si="66"/>
        <v>0.10199999999999998</v>
      </c>
      <c r="T200" s="95"/>
      <c r="U200" s="95"/>
      <c r="V200" s="95"/>
      <c r="W200" s="97"/>
      <c r="X200" s="97"/>
      <c r="Y200" s="96"/>
      <c r="Z200" s="97"/>
      <c r="AA200" s="96"/>
      <c r="AB200" s="102">
        <v>0.35</v>
      </c>
      <c r="AC200" s="102">
        <v>0.35</v>
      </c>
      <c r="AD200" s="102">
        <v>0.35</v>
      </c>
      <c r="AE200" s="93" t="s">
        <v>60</v>
      </c>
      <c r="AF200" s="93">
        <f t="shared" si="67"/>
        <v>268.08</v>
      </c>
      <c r="AG200" s="93">
        <f t="shared" si="68"/>
        <v>327.65999999999997</v>
      </c>
      <c r="AH200" s="95" t="str">
        <f t="shared" si="69"/>
        <v>268.08 327.66</v>
      </c>
      <c r="AI200" s="102">
        <v>14</v>
      </c>
      <c r="AJ200" s="98">
        <f t="shared" si="70"/>
        <v>85.76</v>
      </c>
      <c r="AK200" s="98">
        <f t="shared" si="71"/>
        <v>104.82000000000001</v>
      </c>
      <c r="AL200" s="95" t="str">
        <f t="shared" si="72"/>
        <v>85.76 104.82</v>
      </c>
      <c r="AM200" s="95">
        <v>170</v>
      </c>
      <c r="AN200" s="95">
        <f t="shared" si="61"/>
        <v>450</v>
      </c>
      <c r="AO200" s="102">
        <v>1630.6</v>
      </c>
      <c r="AP200" s="102">
        <v>298.39999999999998</v>
      </c>
      <c r="AQ200" s="102">
        <v>104.8</v>
      </c>
      <c r="AR200" s="93">
        <v>38</v>
      </c>
      <c r="AS200" s="103">
        <f t="shared" si="73"/>
        <v>1.1457878004632658</v>
      </c>
      <c r="AT200" s="104">
        <f t="shared" si="58"/>
        <v>1868.3215874354012</v>
      </c>
      <c r="AU200" s="98">
        <f t="shared" si="63"/>
        <v>226.28479200000001</v>
      </c>
      <c r="AV200" s="98">
        <f t="shared" si="62"/>
        <v>81.184920000000005</v>
      </c>
      <c r="AW200" s="400">
        <v>961.99725685590522</v>
      </c>
      <c r="AX200" s="400">
        <v>202.57817470000003</v>
      </c>
      <c r="AY200" s="400">
        <v>81.184920000000005</v>
      </c>
      <c r="AZ200" s="400"/>
      <c r="BA200" s="400"/>
      <c r="BB200" s="400"/>
      <c r="BC200" s="400"/>
      <c r="BD200" s="400"/>
      <c r="BE200" s="400"/>
      <c r="BF200" s="400"/>
      <c r="BG200" s="400"/>
      <c r="BH200" s="400"/>
      <c r="BI200" s="400"/>
      <c r="BJ200" s="400"/>
      <c r="BK200" s="403"/>
      <c r="BL200" s="400"/>
      <c r="BM200" s="400"/>
      <c r="BN200" s="400"/>
      <c r="BO200" s="400"/>
      <c r="BP200" s="400"/>
      <c r="BQ200" s="400"/>
      <c r="BR200" s="400"/>
      <c r="BS200" s="400"/>
      <c r="BT200" s="400"/>
      <c r="BU200" s="400"/>
    </row>
    <row r="201" spans="1:73" s="99" customFormat="1" ht="60" customHeight="1" x14ac:dyDescent="0.3">
      <c r="A201" s="93">
        <v>198</v>
      </c>
      <c r="B201" s="100">
        <v>144753</v>
      </c>
      <c r="C201" s="101" t="s">
        <v>12</v>
      </c>
      <c r="D201" s="101" t="s">
        <v>83</v>
      </c>
      <c r="E201" s="95">
        <v>40000</v>
      </c>
      <c r="F201" s="93">
        <v>0.56000000000000005</v>
      </c>
      <c r="G201" s="96">
        <v>0.36099999999999999</v>
      </c>
      <c r="H201" s="96">
        <v>0.28999999999999998</v>
      </c>
      <c r="I201" s="96">
        <v>0.25</v>
      </c>
      <c r="J201" s="96">
        <v>0.19</v>
      </c>
      <c r="K201" s="96">
        <v>0.11</v>
      </c>
      <c r="L201" s="96">
        <v>8.1000000000000003E-2</v>
      </c>
      <c r="M201" s="96">
        <v>4.9000000000000002E-2</v>
      </c>
      <c r="N201" s="96" t="str">
        <f t="shared" si="64"/>
        <v>0.361,0.29,0.25,0.19,0.11,0.081,0.049</v>
      </c>
      <c r="O201" s="96" t="s">
        <v>59</v>
      </c>
      <c r="P201" s="96"/>
      <c r="Q201" s="94">
        <f t="shared" si="65"/>
        <v>144753</v>
      </c>
      <c r="R201" s="95">
        <f t="shared" si="74"/>
        <v>153</v>
      </c>
      <c r="S201" s="96">
        <f t="shared" si="66"/>
        <v>0.11099999999999999</v>
      </c>
      <c r="T201" s="95"/>
      <c r="U201" s="95"/>
      <c r="V201" s="95"/>
      <c r="W201" s="97"/>
      <c r="X201" s="97"/>
      <c r="Y201" s="96"/>
      <c r="Z201" s="97"/>
      <c r="AA201" s="96"/>
      <c r="AB201" s="102">
        <v>0.35</v>
      </c>
      <c r="AC201" s="102">
        <v>0.35</v>
      </c>
      <c r="AD201" s="102">
        <v>0.35</v>
      </c>
      <c r="AE201" s="93" t="s">
        <v>60</v>
      </c>
      <c r="AF201" s="93">
        <f t="shared" si="67"/>
        <v>268.08</v>
      </c>
      <c r="AG201" s="93">
        <f t="shared" si="68"/>
        <v>327.65999999999997</v>
      </c>
      <c r="AH201" s="95" t="str">
        <f t="shared" si="69"/>
        <v>268.08 327.66</v>
      </c>
      <c r="AI201" s="102">
        <v>14</v>
      </c>
      <c r="AJ201" s="98">
        <f t="shared" si="70"/>
        <v>85.76</v>
      </c>
      <c r="AK201" s="98">
        <f t="shared" si="71"/>
        <v>104.82000000000001</v>
      </c>
      <c r="AL201" s="95" t="str">
        <f t="shared" si="72"/>
        <v>85.76 104.82</v>
      </c>
      <c r="AM201" s="95">
        <v>170</v>
      </c>
      <c r="AN201" s="95">
        <f t="shared" si="61"/>
        <v>450</v>
      </c>
      <c r="AO201" s="102">
        <v>1819.4</v>
      </c>
      <c r="AP201" s="102">
        <v>326.5</v>
      </c>
      <c r="AQ201" s="102">
        <v>104.8</v>
      </c>
      <c r="AR201" s="93">
        <v>38</v>
      </c>
      <c r="AS201" s="103">
        <f t="shared" si="73"/>
        <v>1.1457878004632658</v>
      </c>
      <c r="AT201" s="104">
        <f t="shared" si="58"/>
        <v>2084.6463241628658</v>
      </c>
      <c r="AU201" s="98">
        <f t="shared" si="63"/>
        <v>247.94792499999997</v>
      </c>
      <c r="AV201" s="98">
        <f t="shared" si="62"/>
        <v>81.184920000000005</v>
      </c>
      <c r="AW201" s="400">
        <v>961.99725685590522</v>
      </c>
      <c r="AX201" s="400">
        <v>202.57817470000003</v>
      </c>
      <c r="AY201" s="400">
        <v>81.184920000000005</v>
      </c>
      <c r="AZ201" s="400"/>
      <c r="BA201" s="400"/>
      <c r="BB201" s="400"/>
      <c r="BC201" s="400"/>
      <c r="BD201" s="400"/>
      <c r="BE201" s="400"/>
      <c r="BF201" s="400"/>
      <c r="BG201" s="400"/>
      <c r="BH201" s="400"/>
      <c r="BI201" s="400"/>
      <c r="BJ201" s="400"/>
      <c r="BK201" s="403"/>
      <c r="BL201" s="400"/>
      <c r="BM201" s="400"/>
      <c r="BN201" s="400"/>
      <c r="BO201" s="400"/>
      <c r="BP201" s="400"/>
      <c r="BQ201" s="400"/>
      <c r="BR201" s="400"/>
      <c r="BS201" s="400"/>
      <c r="BT201" s="400"/>
      <c r="BU201" s="400"/>
    </row>
    <row r="202" spans="1:73" s="99" customFormat="1" ht="60" customHeight="1" x14ac:dyDescent="0.3">
      <c r="A202" s="93">
        <v>199</v>
      </c>
      <c r="B202" s="100">
        <v>144850</v>
      </c>
      <c r="C202" s="101" t="s">
        <v>84</v>
      </c>
      <c r="D202" s="101" t="s">
        <v>83</v>
      </c>
      <c r="E202" s="95">
        <v>40000</v>
      </c>
      <c r="F202" s="93">
        <v>0.56000000000000005</v>
      </c>
      <c r="G202" s="96">
        <v>0.48099999999999998</v>
      </c>
      <c r="H202" s="96">
        <v>0.39500000000000002</v>
      </c>
      <c r="I202" s="96">
        <v>0.33200000000000002</v>
      </c>
      <c r="J202" s="96">
        <v>0.24</v>
      </c>
      <c r="K202" s="96">
        <v>0.13</v>
      </c>
      <c r="L202" s="96">
        <v>9.1999999999999998E-2</v>
      </c>
      <c r="M202" s="96">
        <v>2.8000000000000001E-2</v>
      </c>
      <c r="N202" s="96" t="str">
        <f t="shared" si="64"/>
        <v>0.481,0.395,0.332,0.24,0.13,0.092,0.028</v>
      </c>
      <c r="O202" s="96" t="s">
        <v>59</v>
      </c>
      <c r="P202" s="96"/>
      <c r="Q202" s="94">
        <f t="shared" si="65"/>
        <v>144850</v>
      </c>
      <c r="R202" s="95">
        <f t="shared" si="74"/>
        <v>97</v>
      </c>
      <c r="S202" s="96">
        <f t="shared" si="66"/>
        <v>0.14899999999999997</v>
      </c>
      <c r="T202" s="95"/>
      <c r="U202" s="95"/>
      <c r="V202" s="95"/>
      <c r="W202" s="97"/>
      <c r="X202" s="97"/>
      <c r="Y202" s="96"/>
      <c r="Z202" s="97"/>
      <c r="AA202" s="96"/>
      <c r="AB202" s="102">
        <v>0.35</v>
      </c>
      <c r="AC202" s="102">
        <v>0.35</v>
      </c>
      <c r="AD202" s="102">
        <v>0.35</v>
      </c>
      <c r="AE202" s="93" t="s">
        <v>60</v>
      </c>
      <c r="AF202" s="93">
        <f t="shared" si="67"/>
        <v>268.08</v>
      </c>
      <c r="AG202" s="93">
        <f t="shared" si="68"/>
        <v>327.65999999999997</v>
      </c>
      <c r="AH202" s="95" t="str">
        <f t="shared" si="69"/>
        <v>268.08 327.66</v>
      </c>
      <c r="AI202" s="102">
        <v>14</v>
      </c>
      <c r="AJ202" s="98">
        <f t="shared" si="70"/>
        <v>85.76</v>
      </c>
      <c r="AK202" s="98">
        <f t="shared" si="71"/>
        <v>104.82000000000001</v>
      </c>
      <c r="AL202" s="95" t="str">
        <f t="shared" si="72"/>
        <v>85.76 104.82</v>
      </c>
      <c r="AM202" s="95">
        <v>170</v>
      </c>
      <c r="AN202" s="95">
        <f t="shared" si="61"/>
        <v>450</v>
      </c>
      <c r="AO202" s="102">
        <v>1819.4</v>
      </c>
      <c r="AP202" s="102">
        <v>326.5</v>
      </c>
      <c r="AQ202" s="102">
        <v>104.8</v>
      </c>
      <c r="AR202" s="93">
        <v>38</v>
      </c>
      <c r="AS202" s="103">
        <f t="shared" si="73"/>
        <v>1.1457878004632658</v>
      </c>
      <c r="AT202" s="104">
        <f t="shared" si="58"/>
        <v>2084.6463241628658</v>
      </c>
      <c r="AU202" s="98">
        <f t="shared" si="63"/>
        <v>247.94792499999997</v>
      </c>
      <c r="AV202" s="98">
        <f t="shared" si="62"/>
        <v>81.184920000000005</v>
      </c>
      <c r="AW202" s="400">
        <v>961.99725685590522</v>
      </c>
      <c r="AX202" s="400">
        <v>202.57817470000003</v>
      </c>
      <c r="AY202" s="400">
        <v>81.184920000000005</v>
      </c>
      <c r="AZ202" s="400"/>
      <c r="BA202" s="400"/>
      <c r="BB202" s="400"/>
      <c r="BC202" s="400"/>
      <c r="BD202" s="400"/>
      <c r="BE202" s="400"/>
      <c r="BF202" s="400"/>
      <c r="BG202" s="400"/>
      <c r="BH202" s="400"/>
      <c r="BI202" s="400"/>
      <c r="BJ202" s="400"/>
      <c r="BK202" s="403"/>
      <c r="BL202" s="400"/>
      <c r="BM202" s="400"/>
      <c r="BN202" s="400"/>
      <c r="BO202" s="400"/>
      <c r="BP202" s="400"/>
      <c r="BQ202" s="400"/>
      <c r="BR202" s="400"/>
      <c r="BS202" s="400"/>
      <c r="BT202" s="400"/>
      <c r="BU202" s="400"/>
    </row>
    <row r="203" spans="1:73" s="99" customFormat="1" ht="60" customHeight="1" x14ac:dyDescent="0.3">
      <c r="A203" s="93">
        <v>200</v>
      </c>
      <c r="B203" s="100">
        <v>145012</v>
      </c>
      <c r="C203" s="101" t="s">
        <v>12</v>
      </c>
      <c r="D203" s="101" t="s">
        <v>83</v>
      </c>
      <c r="E203" s="95">
        <v>40000</v>
      </c>
      <c r="F203" s="93">
        <v>0.56000000000000005</v>
      </c>
      <c r="G203" s="96">
        <v>0.438</v>
      </c>
      <c r="H203" s="96">
        <v>0.33200000000000002</v>
      </c>
      <c r="I203" s="96">
        <v>0.28000000000000003</v>
      </c>
      <c r="J203" s="96">
        <v>0.2</v>
      </c>
      <c r="K203" s="96">
        <v>0.105</v>
      </c>
      <c r="L203" s="96">
        <v>7.4999999999999997E-2</v>
      </c>
      <c r="M203" s="96">
        <v>4.8000000000000001E-2</v>
      </c>
      <c r="N203" s="96" t="str">
        <f t="shared" si="64"/>
        <v>0.438,0.332,0.28,0.2,0.105,0.075,0.048</v>
      </c>
      <c r="O203" s="96" t="s">
        <v>59</v>
      </c>
      <c r="P203" s="96"/>
      <c r="Q203" s="94">
        <f t="shared" si="65"/>
        <v>145012</v>
      </c>
      <c r="R203" s="95">
        <f t="shared" si="74"/>
        <v>162</v>
      </c>
      <c r="S203" s="96">
        <f t="shared" si="66"/>
        <v>0.15799999999999997</v>
      </c>
      <c r="T203" s="95"/>
      <c r="U203" s="95"/>
      <c r="V203" s="95"/>
      <c r="W203" s="97"/>
      <c r="X203" s="97"/>
      <c r="Y203" s="96"/>
      <c r="Z203" s="97"/>
      <c r="AA203" s="96"/>
      <c r="AB203" s="102">
        <v>0.35</v>
      </c>
      <c r="AC203" s="102">
        <v>0.35</v>
      </c>
      <c r="AD203" s="102">
        <v>0.35</v>
      </c>
      <c r="AE203" s="93" t="s">
        <v>60</v>
      </c>
      <c r="AF203" s="93">
        <f t="shared" si="67"/>
        <v>268.08</v>
      </c>
      <c r="AG203" s="93">
        <f t="shared" si="68"/>
        <v>327.65999999999997</v>
      </c>
      <c r="AH203" s="95" t="str">
        <f t="shared" si="69"/>
        <v>268.08 327.66</v>
      </c>
      <c r="AI203" s="102">
        <v>14</v>
      </c>
      <c r="AJ203" s="98">
        <f t="shared" si="70"/>
        <v>85.76</v>
      </c>
      <c r="AK203" s="98">
        <f t="shared" si="71"/>
        <v>104.82000000000001</v>
      </c>
      <c r="AL203" s="95" t="str">
        <f t="shared" si="72"/>
        <v>85.76 104.82</v>
      </c>
      <c r="AM203" s="95">
        <v>170</v>
      </c>
      <c r="AN203" s="95">
        <f t="shared" si="61"/>
        <v>450</v>
      </c>
      <c r="AO203" s="102">
        <v>1283.9000000000001</v>
      </c>
      <c r="AP203" s="102">
        <v>285.89999999999998</v>
      </c>
      <c r="AQ203" s="102">
        <v>104.8</v>
      </c>
      <c r="AR203" s="93">
        <v>38</v>
      </c>
      <c r="AS203" s="103">
        <f t="shared" si="73"/>
        <v>1.1457878004632658</v>
      </c>
      <c r="AT203" s="104">
        <f t="shared" si="58"/>
        <v>1471.076957014787</v>
      </c>
      <c r="AU203" s="98">
        <f t="shared" si="63"/>
        <v>216.49591699999999</v>
      </c>
      <c r="AV203" s="98">
        <f t="shared" si="62"/>
        <v>81.184920000000005</v>
      </c>
      <c r="AW203" s="400">
        <v>961.99725685590522</v>
      </c>
      <c r="AX203" s="400">
        <v>202.57817470000003</v>
      </c>
      <c r="AY203" s="400">
        <v>81.184920000000005</v>
      </c>
      <c r="AZ203" s="400"/>
      <c r="BA203" s="400"/>
      <c r="BB203" s="400"/>
      <c r="BC203" s="400"/>
      <c r="BD203" s="400"/>
      <c r="BE203" s="400"/>
      <c r="BF203" s="400"/>
      <c r="BG203" s="400"/>
      <c r="BH203" s="400"/>
      <c r="BI203" s="400"/>
      <c r="BJ203" s="400"/>
      <c r="BK203" s="403"/>
      <c r="BL203" s="400"/>
      <c r="BM203" s="400"/>
      <c r="BN203" s="400"/>
      <c r="BO203" s="400"/>
      <c r="BP203" s="400"/>
      <c r="BQ203" s="400"/>
      <c r="BR203" s="400"/>
      <c r="BS203" s="400"/>
      <c r="BT203" s="400"/>
      <c r="BU203" s="400"/>
    </row>
    <row r="204" spans="1:73" s="99" customFormat="1" ht="60" customHeight="1" x14ac:dyDescent="0.3">
      <c r="A204" s="93">
        <v>201</v>
      </c>
      <c r="B204" s="100">
        <v>145100</v>
      </c>
      <c r="C204" s="101" t="s">
        <v>84</v>
      </c>
      <c r="D204" s="101" t="s">
        <v>83</v>
      </c>
      <c r="E204" s="95">
        <v>40000</v>
      </c>
      <c r="F204" s="93">
        <v>0.56000000000000005</v>
      </c>
      <c r="G204" s="96">
        <v>0.438</v>
      </c>
      <c r="H204" s="96">
        <v>0.33300000000000002</v>
      </c>
      <c r="I204" s="96">
        <v>0.28299999999999997</v>
      </c>
      <c r="J204" s="96">
        <v>0.20799999999999999</v>
      </c>
      <c r="K204" s="96">
        <v>0.11</v>
      </c>
      <c r="L204" s="96">
        <v>0.08</v>
      </c>
      <c r="M204" s="96">
        <v>4.9000000000000002E-2</v>
      </c>
      <c r="N204" s="96" t="str">
        <f t="shared" si="64"/>
        <v>0.438,0.333,0.283,0.208,0.11,0.08,0.049</v>
      </c>
      <c r="O204" s="96" t="s">
        <v>59</v>
      </c>
      <c r="P204" s="96"/>
      <c r="Q204" s="94">
        <f t="shared" si="65"/>
        <v>145100</v>
      </c>
      <c r="R204" s="95">
        <f t="shared" si="74"/>
        <v>88</v>
      </c>
      <c r="S204" s="96">
        <f t="shared" si="66"/>
        <v>0.15500000000000003</v>
      </c>
      <c r="T204" s="95"/>
      <c r="U204" s="95"/>
      <c r="V204" s="95"/>
      <c r="W204" s="97"/>
      <c r="X204" s="97"/>
      <c r="Y204" s="96"/>
      <c r="Z204" s="97"/>
      <c r="AA204" s="96"/>
      <c r="AB204" s="102">
        <v>0.35</v>
      </c>
      <c r="AC204" s="102">
        <v>0.35</v>
      </c>
      <c r="AD204" s="102">
        <v>0.35</v>
      </c>
      <c r="AE204" s="93" t="s">
        <v>60</v>
      </c>
      <c r="AF204" s="93">
        <f t="shared" si="67"/>
        <v>268.08</v>
      </c>
      <c r="AG204" s="93">
        <f t="shared" si="68"/>
        <v>327.65999999999997</v>
      </c>
      <c r="AH204" s="95" t="str">
        <f t="shared" si="69"/>
        <v>268.08 327.66</v>
      </c>
      <c r="AI204" s="102">
        <v>14</v>
      </c>
      <c r="AJ204" s="98">
        <f t="shared" si="70"/>
        <v>85.76</v>
      </c>
      <c r="AK204" s="98">
        <f t="shared" si="71"/>
        <v>104.82000000000001</v>
      </c>
      <c r="AL204" s="95" t="str">
        <f t="shared" si="72"/>
        <v>85.76 104.82</v>
      </c>
      <c r="AM204" s="95">
        <v>170</v>
      </c>
      <c r="AN204" s="95">
        <f t="shared" si="61"/>
        <v>450</v>
      </c>
      <c r="AO204" s="102">
        <v>1153.2</v>
      </c>
      <c r="AP204" s="102">
        <v>270.10000000000002</v>
      </c>
      <c r="AQ204" s="102">
        <v>104.8</v>
      </c>
      <c r="AR204" s="93">
        <v>38</v>
      </c>
      <c r="AS204" s="103">
        <f t="shared" si="73"/>
        <v>1.1457878004632658</v>
      </c>
      <c r="AT204" s="104">
        <f t="shared" si="58"/>
        <v>1321.3224914942382</v>
      </c>
      <c r="AU204" s="98">
        <f t="shared" si="63"/>
        <v>203.98863700000004</v>
      </c>
      <c r="AV204" s="98">
        <f t="shared" si="62"/>
        <v>81.184920000000005</v>
      </c>
      <c r="AW204" s="400">
        <v>961.99725685590522</v>
      </c>
      <c r="AX204" s="400">
        <v>202.57817470000003</v>
      </c>
      <c r="AY204" s="400">
        <v>81.184920000000005</v>
      </c>
      <c r="AZ204" s="400"/>
      <c r="BA204" s="400"/>
      <c r="BB204" s="400"/>
      <c r="BC204" s="400"/>
      <c r="BD204" s="400"/>
      <c r="BE204" s="400"/>
      <c r="BF204" s="400"/>
      <c r="BG204" s="400"/>
      <c r="BH204" s="400"/>
      <c r="BI204" s="400"/>
      <c r="BJ204" s="400"/>
      <c r="BK204" s="403"/>
      <c r="BL204" s="400"/>
      <c r="BM204" s="400"/>
      <c r="BN204" s="400"/>
      <c r="BO204" s="400"/>
      <c r="BP204" s="400"/>
      <c r="BQ204" s="400"/>
      <c r="BR204" s="400"/>
      <c r="BS204" s="400"/>
      <c r="BT204" s="400"/>
      <c r="BU204" s="400"/>
    </row>
    <row r="205" spans="1:73" s="99" customFormat="1" ht="60" customHeight="1" x14ac:dyDescent="0.3">
      <c r="A205" s="93">
        <v>202</v>
      </c>
      <c r="B205" s="100">
        <v>145264</v>
      </c>
      <c r="C205" s="101" t="s">
        <v>12</v>
      </c>
      <c r="D205" s="101" t="s">
        <v>83</v>
      </c>
      <c r="E205" s="95">
        <v>40000</v>
      </c>
      <c r="F205" s="93">
        <v>0.56000000000000005</v>
      </c>
      <c r="G205" s="96">
        <v>0.33500000000000002</v>
      </c>
      <c r="H205" s="96">
        <v>0.26100000000000001</v>
      </c>
      <c r="I205" s="96">
        <v>0.219</v>
      </c>
      <c r="J205" s="96">
        <v>0.159</v>
      </c>
      <c r="K205" s="96">
        <v>8.6000000000000007E-2</v>
      </c>
      <c r="L205" s="96">
        <v>6.2E-2</v>
      </c>
      <c r="M205" s="96">
        <v>3.9E-2</v>
      </c>
      <c r="N205" s="96" t="str">
        <f t="shared" si="64"/>
        <v>0.335,0.261,0.219,0.159,0.086,0.062,0.039</v>
      </c>
      <c r="O205" s="96" t="s">
        <v>59</v>
      </c>
      <c r="P205" s="96"/>
      <c r="Q205" s="94">
        <f t="shared" si="65"/>
        <v>145264</v>
      </c>
      <c r="R205" s="95">
        <f t="shared" si="74"/>
        <v>164</v>
      </c>
      <c r="S205" s="96">
        <f t="shared" si="66"/>
        <v>0.11600000000000002</v>
      </c>
      <c r="T205" s="95"/>
      <c r="U205" s="95"/>
      <c r="V205" s="95"/>
      <c r="W205" s="97"/>
      <c r="X205" s="97"/>
      <c r="Y205" s="96"/>
      <c r="Z205" s="97"/>
      <c r="AA205" s="96"/>
      <c r="AB205" s="102">
        <v>0.35</v>
      </c>
      <c r="AC205" s="102">
        <v>0.35</v>
      </c>
      <c r="AD205" s="102">
        <v>0.35</v>
      </c>
      <c r="AE205" s="93" t="s">
        <v>60</v>
      </c>
      <c r="AF205" s="93">
        <f t="shared" si="67"/>
        <v>268.08</v>
      </c>
      <c r="AG205" s="93">
        <f t="shared" si="68"/>
        <v>327.65999999999997</v>
      </c>
      <c r="AH205" s="95" t="str">
        <f t="shared" si="69"/>
        <v>268.08 327.66</v>
      </c>
      <c r="AI205" s="102">
        <v>14</v>
      </c>
      <c r="AJ205" s="98">
        <f t="shared" si="70"/>
        <v>85.76</v>
      </c>
      <c r="AK205" s="98">
        <f t="shared" si="71"/>
        <v>104.82000000000001</v>
      </c>
      <c r="AL205" s="95" t="str">
        <f t="shared" si="72"/>
        <v>85.76 104.82</v>
      </c>
      <c r="AM205" s="95">
        <v>170</v>
      </c>
      <c r="AN205" s="95">
        <f t="shared" si="61"/>
        <v>450</v>
      </c>
      <c r="AO205" s="102">
        <v>2380.6</v>
      </c>
      <c r="AP205" s="102">
        <v>327.7</v>
      </c>
      <c r="AQ205" s="102">
        <v>104.8</v>
      </c>
      <c r="AR205" s="93">
        <v>38</v>
      </c>
      <c r="AS205" s="103">
        <f t="shared" si="73"/>
        <v>1.1457878004632658</v>
      </c>
      <c r="AT205" s="104">
        <f t="shared" si="58"/>
        <v>2727.6624377828502</v>
      </c>
      <c r="AU205" s="98">
        <f t="shared" si="63"/>
        <v>248.862493</v>
      </c>
      <c r="AV205" s="98">
        <f t="shared" si="62"/>
        <v>81.184920000000005</v>
      </c>
      <c r="AW205" s="400">
        <v>961.99725685590522</v>
      </c>
      <c r="AX205" s="400">
        <v>202.57817470000003</v>
      </c>
      <c r="AY205" s="400">
        <v>81.184920000000005</v>
      </c>
      <c r="AZ205" s="400"/>
      <c r="BA205" s="400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3"/>
      <c r="BL205" s="400"/>
      <c r="BM205" s="400"/>
      <c r="BN205" s="400"/>
      <c r="BO205" s="400"/>
      <c r="BP205" s="400"/>
      <c r="BQ205" s="400"/>
      <c r="BR205" s="400"/>
      <c r="BS205" s="400"/>
      <c r="BT205" s="400"/>
      <c r="BU205" s="400"/>
    </row>
    <row r="206" spans="1:73" s="99" customFormat="1" ht="60" customHeight="1" x14ac:dyDescent="0.3">
      <c r="A206" s="93">
        <v>203</v>
      </c>
      <c r="B206" s="100">
        <v>145350</v>
      </c>
      <c r="C206" s="101" t="s">
        <v>84</v>
      </c>
      <c r="D206" s="101" t="s">
        <v>83</v>
      </c>
      <c r="E206" s="95">
        <v>40000</v>
      </c>
      <c r="F206" s="93">
        <v>0.56000000000000005</v>
      </c>
      <c r="G206" s="96">
        <v>0.437</v>
      </c>
      <c r="H206" s="96">
        <v>0.36</v>
      </c>
      <c r="I206" s="96">
        <v>0.314</v>
      </c>
      <c r="J206" s="96">
        <v>0.24399999999999999</v>
      </c>
      <c r="K206" s="96">
        <v>0.13600000000000001</v>
      </c>
      <c r="L206" s="96">
        <v>9.9000000000000005E-2</v>
      </c>
      <c r="M206" s="96">
        <v>5.8000000000000003E-2</v>
      </c>
      <c r="N206" s="96" t="str">
        <f t="shared" si="64"/>
        <v>0.437,0.36,0.314,0.244,0.136,0.099,0.058</v>
      </c>
      <c r="O206" s="96" t="s">
        <v>59</v>
      </c>
      <c r="P206" s="96"/>
      <c r="Q206" s="94">
        <f t="shared" si="65"/>
        <v>145350</v>
      </c>
      <c r="R206" s="95">
        <f t="shared" si="74"/>
        <v>86</v>
      </c>
      <c r="S206" s="96">
        <f t="shared" si="66"/>
        <v>0.123</v>
      </c>
      <c r="T206" s="95"/>
      <c r="U206" s="95"/>
      <c r="V206" s="95"/>
      <c r="W206" s="97"/>
      <c r="X206" s="97"/>
      <c r="Y206" s="96"/>
      <c r="Z206" s="97"/>
      <c r="AA206" s="96"/>
      <c r="AB206" s="102">
        <v>0.35</v>
      </c>
      <c r="AC206" s="102">
        <v>0.35</v>
      </c>
      <c r="AD206" s="102">
        <v>0.35</v>
      </c>
      <c r="AE206" s="93" t="s">
        <v>60</v>
      </c>
      <c r="AF206" s="93">
        <f t="shared" si="67"/>
        <v>268.08</v>
      </c>
      <c r="AG206" s="93">
        <f t="shared" si="68"/>
        <v>327.65999999999997</v>
      </c>
      <c r="AH206" s="95" t="str">
        <f t="shared" si="69"/>
        <v>268.08 327.66</v>
      </c>
      <c r="AI206" s="102">
        <v>14</v>
      </c>
      <c r="AJ206" s="98">
        <f t="shared" si="70"/>
        <v>85.76</v>
      </c>
      <c r="AK206" s="98">
        <f t="shared" si="71"/>
        <v>104.82000000000001</v>
      </c>
      <c r="AL206" s="95" t="str">
        <f t="shared" si="72"/>
        <v>85.76 104.82</v>
      </c>
      <c r="AM206" s="95">
        <v>170</v>
      </c>
      <c r="AN206" s="95">
        <f t="shared" si="61"/>
        <v>450</v>
      </c>
      <c r="AO206" s="102">
        <v>774.2</v>
      </c>
      <c r="AP206" s="102">
        <v>268.39999999999998</v>
      </c>
      <c r="AQ206" s="102">
        <v>104.8</v>
      </c>
      <c r="AR206" s="93">
        <v>38</v>
      </c>
      <c r="AS206" s="103">
        <f t="shared" si="73"/>
        <v>1.1457878004632658</v>
      </c>
      <c r="AT206" s="104">
        <f t="shared" si="58"/>
        <v>887.06891511866047</v>
      </c>
      <c r="AU206" s="98">
        <f t="shared" si="63"/>
        <v>202.63399199999998</v>
      </c>
      <c r="AV206" s="98">
        <f t="shared" si="62"/>
        <v>81.184920000000005</v>
      </c>
      <c r="AW206" s="400">
        <v>961.99725685590522</v>
      </c>
      <c r="AX206" s="400">
        <v>202.57817470000003</v>
      </c>
      <c r="AY206" s="400">
        <v>81.184920000000005</v>
      </c>
      <c r="AZ206" s="400"/>
      <c r="BA206" s="400"/>
      <c r="BB206" s="400"/>
      <c r="BC206" s="400"/>
      <c r="BD206" s="400"/>
      <c r="BE206" s="400"/>
      <c r="BF206" s="400"/>
      <c r="BG206" s="400"/>
      <c r="BH206" s="400"/>
      <c r="BI206" s="400"/>
      <c r="BJ206" s="400"/>
      <c r="BK206" s="403"/>
      <c r="BL206" s="400"/>
      <c r="BM206" s="400"/>
      <c r="BN206" s="400"/>
      <c r="BO206" s="400"/>
      <c r="BP206" s="400"/>
      <c r="BQ206" s="400"/>
      <c r="BR206" s="400"/>
      <c r="BS206" s="400"/>
      <c r="BT206" s="400"/>
      <c r="BU206" s="400"/>
    </row>
    <row r="207" spans="1:73" s="99" customFormat="1" ht="60" customHeight="1" x14ac:dyDescent="0.3">
      <c r="A207" s="93">
        <v>204</v>
      </c>
      <c r="B207" s="100">
        <v>145530</v>
      </c>
      <c r="C207" s="101" t="s">
        <v>12</v>
      </c>
      <c r="D207" s="101" t="s">
        <v>83</v>
      </c>
      <c r="E207" s="95">
        <v>40000</v>
      </c>
      <c r="F207" s="93">
        <v>0.56000000000000005</v>
      </c>
      <c r="G207" s="96">
        <v>0.44</v>
      </c>
      <c r="H207" s="96">
        <v>0.35</v>
      </c>
      <c r="I207" s="96">
        <v>0.30199999999999999</v>
      </c>
      <c r="J207" s="96">
        <v>0.22800000000000001</v>
      </c>
      <c r="K207" s="96">
        <v>0.13</v>
      </c>
      <c r="L207" s="96">
        <v>9.7000000000000003E-2</v>
      </c>
      <c r="M207" s="96">
        <v>5.8000000000000003E-2</v>
      </c>
      <c r="N207" s="96" t="str">
        <f t="shared" si="64"/>
        <v>0.44,0.35,0.302,0.228,0.13,0.097,0.058</v>
      </c>
      <c r="O207" s="96" t="s">
        <v>59</v>
      </c>
      <c r="P207" s="96"/>
      <c r="Q207" s="94">
        <f t="shared" si="65"/>
        <v>145530</v>
      </c>
      <c r="R207" s="95">
        <f t="shared" si="74"/>
        <v>180</v>
      </c>
      <c r="S207" s="96">
        <f t="shared" si="66"/>
        <v>0.13800000000000001</v>
      </c>
      <c r="T207" s="95"/>
      <c r="U207" s="95"/>
      <c r="V207" s="95"/>
      <c r="W207" s="97"/>
      <c r="X207" s="97"/>
      <c r="Y207" s="96"/>
      <c r="Z207" s="97"/>
      <c r="AA207" s="96"/>
      <c r="AB207" s="102">
        <v>0.35</v>
      </c>
      <c r="AC207" s="102">
        <v>0.35</v>
      </c>
      <c r="AD207" s="102">
        <v>0.35</v>
      </c>
      <c r="AE207" s="93" t="s">
        <v>60</v>
      </c>
      <c r="AF207" s="93">
        <f t="shared" si="67"/>
        <v>268.08</v>
      </c>
      <c r="AG207" s="93">
        <f t="shared" si="68"/>
        <v>327.65999999999997</v>
      </c>
      <c r="AH207" s="95" t="str">
        <f t="shared" si="69"/>
        <v>268.08 327.66</v>
      </c>
      <c r="AI207" s="102">
        <v>14</v>
      </c>
      <c r="AJ207" s="98">
        <f t="shared" si="70"/>
        <v>85.76</v>
      </c>
      <c r="AK207" s="98">
        <f t="shared" si="71"/>
        <v>104.82000000000001</v>
      </c>
      <c r="AL207" s="95" t="str">
        <f t="shared" si="72"/>
        <v>85.76 104.82</v>
      </c>
      <c r="AM207" s="95">
        <v>170</v>
      </c>
      <c r="AN207" s="95">
        <f t="shared" si="61"/>
        <v>450</v>
      </c>
      <c r="AO207" s="102">
        <v>804.8</v>
      </c>
      <c r="AP207" s="102">
        <v>269.5</v>
      </c>
      <c r="AQ207" s="102">
        <v>104.8</v>
      </c>
      <c r="AR207" s="93">
        <v>40</v>
      </c>
      <c r="AS207" s="103">
        <f t="shared" si="73"/>
        <v>1.260396012913076</v>
      </c>
      <c r="AT207" s="104">
        <f t="shared" si="58"/>
        <v>1014.3667111924435</v>
      </c>
      <c r="AU207" s="98">
        <f t="shared" si="63"/>
        <v>203.51072499999998</v>
      </c>
      <c r="AV207" s="98">
        <f t="shared" si="62"/>
        <v>81.184920000000005</v>
      </c>
      <c r="AW207" s="400">
        <v>961.99725685590522</v>
      </c>
      <c r="AX207" s="400">
        <v>202.57817470000003</v>
      </c>
      <c r="AY207" s="400">
        <v>81.184920000000005</v>
      </c>
      <c r="AZ207" s="400"/>
      <c r="BA207" s="400"/>
      <c r="BB207" s="400"/>
      <c r="BC207" s="400"/>
      <c r="BD207" s="400"/>
      <c r="BE207" s="400"/>
      <c r="BF207" s="400"/>
      <c r="BG207" s="400"/>
      <c r="BH207" s="400"/>
      <c r="BI207" s="400"/>
      <c r="BJ207" s="400"/>
      <c r="BK207" s="403"/>
      <c r="BL207" s="400"/>
      <c r="BM207" s="400"/>
      <c r="BN207" s="400"/>
      <c r="BO207" s="400"/>
      <c r="BP207" s="400"/>
      <c r="BQ207" s="400"/>
      <c r="BR207" s="400"/>
      <c r="BS207" s="400"/>
      <c r="BT207" s="400"/>
      <c r="BU207" s="400"/>
    </row>
    <row r="208" spans="1:73" s="99" customFormat="1" ht="60" customHeight="1" x14ac:dyDescent="0.3">
      <c r="A208" s="93">
        <v>205</v>
      </c>
      <c r="B208" s="100">
        <v>145600</v>
      </c>
      <c r="C208" s="101" t="s">
        <v>84</v>
      </c>
      <c r="D208" s="101" t="s">
        <v>83</v>
      </c>
      <c r="E208" s="95">
        <v>40000</v>
      </c>
      <c r="F208" s="93">
        <v>0.56000000000000005</v>
      </c>
      <c r="G208" s="96">
        <v>0.39800000000000002</v>
      </c>
      <c r="H208" s="96">
        <v>0.315</v>
      </c>
      <c r="I208" s="96">
        <v>0.26900000000000002</v>
      </c>
      <c r="J208" s="96">
        <v>0.19800000000000001</v>
      </c>
      <c r="K208" s="96">
        <v>0.113</v>
      </c>
      <c r="L208" s="96">
        <v>8.2000000000000003E-2</v>
      </c>
      <c r="M208" s="96">
        <v>5.1000000000000004E-2</v>
      </c>
      <c r="N208" s="96" t="str">
        <f t="shared" si="64"/>
        <v>0.398,0.315,0.269,0.198,0.113,0.082,0.051</v>
      </c>
      <c r="O208" s="96" t="s">
        <v>59</v>
      </c>
      <c r="P208" s="96"/>
      <c r="Q208" s="94">
        <f t="shared" si="65"/>
        <v>145600</v>
      </c>
      <c r="R208" s="95">
        <f t="shared" si="74"/>
        <v>70</v>
      </c>
      <c r="S208" s="96">
        <f t="shared" si="66"/>
        <v>0.129</v>
      </c>
      <c r="T208" s="95"/>
      <c r="U208" s="95"/>
      <c r="V208" s="95"/>
      <c r="W208" s="97"/>
      <c r="X208" s="97"/>
      <c r="Y208" s="96"/>
      <c r="Z208" s="97"/>
      <c r="AA208" s="96"/>
      <c r="AB208" s="102">
        <v>0.35</v>
      </c>
      <c r="AC208" s="102">
        <v>0.35</v>
      </c>
      <c r="AD208" s="102">
        <v>0.35</v>
      </c>
      <c r="AE208" s="93" t="s">
        <v>60</v>
      </c>
      <c r="AF208" s="93">
        <f t="shared" si="67"/>
        <v>268.08</v>
      </c>
      <c r="AG208" s="93">
        <f t="shared" si="68"/>
        <v>327.65999999999997</v>
      </c>
      <c r="AH208" s="95" t="str">
        <f t="shared" si="69"/>
        <v>268.08 327.66</v>
      </c>
      <c r="AI208" s="102">
        <v>14</v>
      </c>
      <c r="AJ208" s="98">
        <f t="shared" si="70"/>
        <v>85.76</v>
      </c>
      <c r="AK208" s="98">
        <f t="shared" si="71"/>
        <v>104.82000000000001</v>
      </c>
      <c r="AL208" s="95" t="str">
        <f t="shared" si="72"/>
        <v>85.76 104.82</v>
      </c>
      <c r="AM208" s="95">
        <v>170</v>
      </c>
      <c r="AN208" s="95">
        <f t="shared" si="61"/>
        <v>450</v>
      </c>
      <c r="AO208" s="102">
        <v>1537.1</v>
      </c>
      <c r="AP208" s="102">
        <v>275.2</v>
      </c>
      <c r="AQ208" s="102">
        <v>104.8</v>
      </c>
      <c r="AR208" s="93">
        <v>40</v>
      </c>
      <c r="AS208" s="103">
        <f t="shared" si="73"/>
        <v>1.260396012913076</v>
      </c>
      <c r="AT208" s="104">
        <f t="shared" si="58"/>
        <v>1937.3547114486889</v>
      </c>
      <c r="AU208" s="98">
        <f t="shared" si="63"/>
        <v>208.04216800000003</v>
      </c>
      <c r="AV208" s="98">
        <f t="shared" si="62"/>
        <v>81.184920000000005</v>
      </c>
      <c r="AW208" s="400">
        <v>961.99725685590522</v>
      </c>
      <c r="AX208" s="400">
        <v>202.57817470000003</v>
      </c>
      <c r="AY208" s="400">
        <v>81.184920000000005</v>
      </c>
      <c r="AZ208" s="400"/>
      <c r="BA208" s="400"/>
      <c r="BB208" s="400"/>
      <c r="BC208" s="400"/>
      <c r="BD208" s="400"/>
      <c r="BE208" s="400"/>
      <c r="BF208" s="400"/>
      <c r="BG208" s="400"/>
      <c r="BH208" s="400"/>
      <c r="BI208" s="400"/>
      <c r="BJ208" s="400"/>
      <c r="BK208" s="403"/>
      <c r="BL208" s="400"/>
      <c r="BM208" s="400"/>
      <c r="BN208" s="400"/>
      <c r="BO208" s="400"/>
      <c r="BP208" s="400"/>
      <c r="BQ208" s="400"/>
      <c r="BR208" s="400"/>
      <c r="BS208" s="400"/>
      <c r="BT208" s="400"/>
      <c r="BU208" s="400"/>
    </row>
    <row r="209" spans="1:73" s="99" customFormat="1" ht="60" customHeight="1" x14ac:dyDescent="0.3">
      <c r="A209" s="93">
        <v>206</v>
      </c>
      <c r="B209" s="100">
        <v>145795</v>
      </c>
      <c r="C209" s="101" t="s">
        <v>12</v>
      </c>
      <c r="D209" s="101" t="s">
        <v>83</v>
      </c>
      <c r="E209" s="95">
        <v>40000</v>
      </c>
      <c r="F209" s="93">
        <v>0.56000000000000005</v>
      </c>
      <c r="G209" s="96">
        <v>0.49399999999999999</v>
      </c>
      <c r="H209" s="96">
        <v>0.36399999999999999</v>
      </c>
      <c r="I209" s="96">
        <v>0.30199999999999999</v>
      </c>
      <c r="J209" s="96">
        <v>0.20899999999999999</v>
      </c>
      <c r="K209" s="96">
        <v>0.107</v>
      </c>
      <c r="L209" s="96">
        <v>7.6999999999999999E-2</v>
      </c>
      <c r="M209" s="96">
        <v>3.9E-2</v>
      </c>
      <c r="N209" s="96" t="str">
        <f t="shared" si="64"/>
        <v>0.494,0.364,0.302,0.209,0.107,0.077,0.039</v>
      </c>
      <c r="O209" s="96" t="s">
        <v>59</v>
      </c>
      <c r="P209" s="96"/>
      <c r="Q209" s="94">
        <f t="shared" si="65"/>
        <v>145795</v>
      </c>
      <c r="R209" s="95">
        <f t="shared" si="74"/>
        <v>195</v>
      </c>
      <c r="S209" s="96">
        <f t="shared" si="66"/>
        <v>0.192</v>
      </c>
      <c r="T209" s="95"/>
      <c r="U209" s="95"/>
      <c r="V209" s="95"/>
      <c r="W209" s="97"/>
      <c r="X209" s="97"/>
      <c r="Y209" s="96"/>
      <c r="Z209" s="97"/>
      <c r="AA209" s="96"/>
      <c r="AB209" s="102">
        <v>0.35</v>
      </c>
      <c r="AC209" s="102">
        <v>0.35</v>
      </c>
      <c r="AD209" s="102">
        <v>0.35</v>
      </c>
      <c r="AE209" s="93" t="s">
        <v>60</v>
      </c>
      <c r="AF209" s="93">
        <f t="shared" si="67"/>
        <v>268.08</v>
      </c>
      <c r="AG209" s="93">
        <f t="shared" si="68"/>
        <v>327.65999999999997</v>
      </c>
      <c r="AH209" s="95" t="str">
        <f t="shared" si="69"/>
        <v>268.08 327.66</v>
      </c>
      <c r="AI209" s="102">
        <v>14</v>
      </c>
      <c r="AJ209" s="98">
        <f t="shared" si="70"/>
        <v>85.76</v>
      </c>
      <c r="AK209" s="98">
        <f t="shared" si="71"/>
        <v>104.82000000000001</v>
      </c>
      <c r="AL209" s="95" t="str">
        <f t="shared" si="72"/>
        <v>85.76 104.82</v>
      </c>
      <c r="AM209" s="95">
        <v>170</v>
      </c>
      <c r="AN209" s="95">
        <f t="shared" si="61"/>
        <v>450</v>
      </c>
      <c r="AO209" s="102">
        <v>1119.4000000000001</v>
      </c>
      <c r="AP209" s="102">
        <v>268.10000000000002</v>
      </c>
      <c r="AQ209" s="102">
        <v>104.8</v>
      </c>
      <c r="AR209" s="93">
        <v>40</v>
      </c>
      <c r="AS209" s="103">
        <f t="shared" si="73"/>
        <v>1.260396012913076</v>
      </c>
      <c r="AT209" s="104">
        <f t="shared" si="58"/>
        <v>1410.8872968548974</v>
      </c>
      <c r="AU209" s="98">
        <f t="shared" si="63"/>
        <v>202.394757</v>
      </c>
      <c r="AV209" s="98">
        <f t="shared" si="62"/>
        <v>81.184920000000005</v>
      </c>
      <c r="AW209" s="400">
        <v>961.99725685590522</v>
      </c>
      <c r="AX209" s="400">
        <v>202.57817470000003</v>
      </c>
      <c r="AY209" s="400">
        <v>81.184920000000005</v>
      </c>
      <c r="AZ209" s="400"/>
      <c r="BA209" s="400"/>
      <c r="BB209" s="400"/>
      <c r="BC209" s="400"/>
      <c r="BD209" s="400"/>
      <c r="BE209" s="400"/>
      <c r="BF209" s="400"/>
      <c r="BG209" s="400"/>
      <c r="BH209" s="400"/>
      <c r="BI209" s="400"/>
      <c r="BJ209" s="400"/>
      <c r="BK209" s="403"/>
      <c r="BL209" s="400"/>
      <c r="BM209" s="400"/>
      <c r="BN209" s="400"/>
      <c r="BO209" s="400"/>
      <c r="BP209" s="400"/>
      <c r="BQ209" s="400"/>
      <c r="BR209" s="400"/>
      <c r="BS209" s="400"/>
      <c r="BT209" s="400"/>
      <c r="BU209" s="400"/>
    </row>
    <row r="210" spans="1:73" s="99" customFormat="1" ht="60" customHeight="1" x14ac:dyDescent="0.3">
      <c r="A210" s="93">
        <v>207</v>
      </c>
      <c r="B210" s="100">
        <v>145850</v>
      </c>
      <c r="C210" s="101" t="s">
        <v>84</v>
      </c>
      <c r="D210" s="101" t="s">
        <v>83</v>
      </c>
      <c r="E210" s="95">
        <v>40000</v>
      </c>
      <c r="F210" s="93">
        <v>0.56000000000000005</v>
      </c>
      <c r="G210" s="96">
        <v>0.439</v>
      </c>
      <c r="H210" s="96">
        <v>0.35499999999999998</v>
      </c>
      <c r="I210" s="96">
        <v>0.30299999999999999</v>
      </c>
      <c r="J210" s="96">
        <v>0.22500000000000001</v>
      </c>
      <c r="K210" s="96">
        <v>0.13</v>
      </c>
      <c r="L210" s="96">
        <v>9.5000000000000001E-2</v>
      </c>
      <c r="M210" s="96">
        <v>5.6000000000000001E-2</v>
      </c>
      <c r="N210" s="96" t="str">
        <f t="shared" si="64"/>
        <v>0.439,0.355,0.303,0.225,0.13,0.095,0.056</v>
      </c>
      <c r="O210" s="96" t="s">
        <v>59</v>
      </c>
      <c r="P210" s="96"/>
      <c r="Q210" s="94">
        <f t="shared" si="65"/>
        <v>145850</v>
      </c>
      <c r="R210" s="95">
        <f t="shared" si="74"/>
        <v>55</v>
      </c>
      <c r="S210" s="96">
        <f t="shared" si="66"/>
        <v>0.13600000000000001</v>
      </c>
      <c r="T210" s="95"/>
      <c r="U210" s="95"/>
      <c r="V210" s="95"/>
      <c r="W210" s="97"/>
      <c r="X210" s="97"/>
      <c r="Y210" s="96"/>
      <c r="Z210" s="97"/>
      <c r="AA210" s="96"/>
      <c r="AB210" s="102">
        <v>0.35</v>
      </c>
      <c r="AC210" s="102">
        <v>0.35</v>
      </c>
      <c r="AD210" s="102">
        <v>0.35</v>
      </c>
      <c r="AE210" s="93" t="s">
        <v>60</v>
      </c>
      <c r="AF210" s="93">
        <f t="shared" si="67"/>
        <v>268.08</v>
      </c>
      <c r="AG210" s="93">
        <f t="shared" si="68"/>
        <v>327.65999999999997</v>
      </c>
      <c r="AH210" s="95" t="str">
        <f t="shared" si="69"/>
        <v>268.08 327.66</v>
      </c>
      <c r="AI210" s="102">
        <v>14</v>
      </c>
      <c r="AJ210" s="98">
        <f t="shared" si="70"/>
        <v>85.76</v>
      </c>
      <c r="AK210" s="98">
        <f t="shared" si="71"/>
        <v>104.82000000000001</v>
      </c>
      <c r="AL210" s="95" t="str">
        <f t="shared" si="72"/>
        <v>85.76 104.82</v>
      </c>
      <c r="AM210" s="95">
        <v>170</v>
      </c>
      <c r="AN210" s="95">
        <f t="shared" si="61"/>
        <v>450</v>
      </c>
      <c r="AO210" s="102">
        <v>885.5</v>
      </c>
      <c r="AP210" s="102">
        <v>268.39999999999998</v>
      </c>
      <c r="AQ210" s="102">
        <v>104.8</v>
      </c>
      <c r="AR210" s="93">
        <v>40</v>
      </c>
      <c r="AS210" s="103">
        <f t="shared" si="73"/>
        <v>1.260396012913076</v>
      </c>
      <c r="AT210" s="104">
        <f t="shared" si="58"/>
        <v>1116.0806694345288</v>
      </c>
      <c r="AU210" s="98">
        <f t="shared" si="63"/>
        <v>202.63399199999998</v>
      </c>
      <c r="AV210" s="98">
        <f t="shared" si="62"/>
        <v>81.184920000000005</v>
      </c>
      <c r="AW210" s="400">
        <v>961.99725685590522</v>
      </c>
      <c r="AX210" s="400">
        <v>202.57817470000003</v>
      </c>
      <c r="AY210" s="400">
        <v>81.184920000000005</v>
      </c>
      <c r="AZ210" s="400"/>
      <c r="BA210" s="400"/>
      <c r="BB210" s="400"/>
      <c r="BC210" s="400"/>
      <c r="BD210" s="400"/>
      <c r="BE210" s="400"/>
      <c r="BF210" s="400"/>
      <c r="BG210" s="400"/>
      <c r="BH210" s="400"/>
      <c r="BI210" s="400"/>
      <c r="BJ210" s="400"/>
      <c r="BK210" s="403"/>
      <c r="BL210" s="400"/>
      <c r="BM210" s="400"/>
      <c r="BN210" s="400"/>
      <c r="BO210" s="400"/>
      <c r="BP210" s="400"/>
      <c r="BQ210" s="400"/>
      <c r="BR210" s="400"/>
      <c r="BS210" s="400"/>
      <c r="BT210" s="400"/>
      <c r="BU210" s="400"/>
    </row>
    <row r="211" spans="1:73" s="99" customFormat="1" ht="60" customHeight="1" x14ac:dyDescent="0.3">
      <c r="A211" s="93">
        <v>208</v>
      </c>
      <c r="B211" s="100">
        <v>146065</v>
      </c>
      <c r="C211" s="101" t="s">
        <v>12</v>
      </c>
      <c r="D211" s="101" t="s">
        <v>83</v>
      </c>
      <c r="E211" s="95">
        <v>40000</v>
      </c>
      <c r="F211" s="93">
        <v>0.56000000000000005</v>
      </c>
      <c r="G211" s="96">
        <v>0.65600000000000003</v>
      </c>
      <c r="H211" s="96">
        <v>0.53600000000000003</v>
      </c>
      <c r="I211" s="96">
        <v>0.42399999999999999</v>
      </c>
      <c r="J211" s="96">
        <v>0.30499999999999999</v>
      </c>
      <c r="K211" s="96">
        <v>0.16700000000000001</v>
      </c>
      <c r="L211" s="96">
        <v>0.11800000000000001</v>
      </c>
      <c r="M211" s="96">
        <v>6.5000000000000002E-2</v>
      </c>
      <c r="N211" s="96" t="str">
        <f t="shared" si="64"/>
        <v>0.656,0.536,0.424,0.305,0.167,0.118,0.065</v>
      </c>
      <c r="O211" s="96" t="s">
        <v>59</v>
      </c>
      <c r="P211" s="96"/>
      <c r="Q211" s="94">
        <f t="shared" si="65"/>
        <v>146065</v>
      </c>
      <c r="R211" s="95">
        <f t="shared" si="74"/>
        <v>215</v>
      </c>
      <c r="S211" s="96">
        <f t="shared" si="66"/>
        <v>0.23200000000000004</v>
      </c>
      <c r="T211" s="95"/>
      <c r="U211" s="95"/>
      <c r="V211" s="95"/>
      <c r="W211" s="97"/>
      <c r="X211" s="97"/>
      <c r="Y211" s="96"/>
      <c r="Z211" s="97"/>
      <c r="AA211" s="96"/>
      <c r="AB211" s="102">
        <v>0.35</v>
      </c>
      <c r="AC211" s="102">
        <v>0.35</v>
      </c>
      <c r="AD211" s="102">
        <v>0.35</v>
      </c>
      <c r="AE211" s="93" t="s">
        <v>60</v>
      </c>
      <c r="AF211" s="93">
        <f t="shared" si="67"/>
        <v>268.08</v>
      </c>
      <c r="AG211" s="93">
        <f t="shared" si="68"/>
        <v>327.65999999999997</v>
      </c>
      <c r="AH211" s="95" t="str">
        <f t="shared" si="69"/>
        <v>268.08 327.66</v>
      </c>
      <c r="AI211" s="102">
        <v>14</v>
      </c>
      <c r="AJ211" s="98">
        <f t="shared" si="70"/>
        <v>85.76</v>
      </c>
      <c r="AK211" s="98">
        <f t="shared" si="71"/>
        <v>104.82000000000001</v>
      </c>
      <c r="AL211" s="95" t="str">
        <f t="shared" si="72"/>
        <v>85.76 104.82</v>
      </c>
      <c r="AM211" s="95">
        <v>170</v>
      </c>
      <c r="AN211" s="95">
        <f t="shared" si="61"/>
        <v>450</v>
      </c>
      <c r="AO211" s="102">
        <v>750</v>
      </c>
      <c r="AP211" s="102">
        <v>268.39999999999998</v>
      </c>
      <c r="AQ211" s="102">
        <v>103.2</v>
      </c>
      <c r="AR211" s="93">
        <v>40</v>
      </c>
      <c r="AS211" s="103">
        <f t="shared" si="73"/>
        <v>1.260396012913076</v>
      </c>
      <c r="AT211" s="104">
        <f t="shared" si="58"/>
        <v>945.29700968480699</v>
      </c>
      <c r="AU211" s="98">
        <f t="shared" si="63"/>
        <v>202.63399199999998</v>
      </c>
      <c r="AV211" s="98">
        <f t="shared" si="62"/>
        <v>79.816280000000006</v>
      </c>
      <c r="AW211" s="400">
        <v>961.99725685590522</v>
      </c>
      <c r="AX211" s="400">
        <v>202.57817470000003</v>
      </c>
      <c r="AY211" s="400">
        <v>81.184920000000005</v>
      </c>
      <c r="AZ211" s="400"/>
      <c r="BA211" s="400"/>
      <c r="BB211" s="400"/>
      <c r="BC211" s="400"/>
      <c r="BD211" s="400"/>
      <c r="BE211" s="400"/>
      <c r="BF211" s="400"/>
      <c r="BG211" s="400"/>
      <c r="BH211" s="400"/>
      <c r="BI211" s="400"/>
      <c r="BJ211" s="400"/>
      <c r="BK211" s="403"/>
      <c r="BL211" s="400"/>
      <c r="BM211" s="400"/>
      <c r="BN211" s="400"/>
      <c r="BO211" s="400"/>
      <c r="BP211" s="400"/>
      <c r="BQ211" s="400"/>
      <c r="BR211" s="400"/>
      <c r="BS211" s="400"/>
      <c r="BT211" s="400"/>
      <c r="BU211" s="400"/>
    </row>
    <row r="212" spans="1:73" s="99" customFormat="1" ht="60" customHeight="1" x14ac:dyDescent="0.3">
      <c r="A212" s="93">
        <v>209</v>
      </c>
      <c r="B212" s="100">
        <v>146100</v>
      </c>
      <c r="C212" s="101" t="s">
        <v>84</v>
      </c>
      <c r="D212" s="101" t="s">
        <v>83</v>
      </c>
      <c r="E212" s="95">
        <v>40000</v>
      </c>
      <c r="F212" s="93">
        <v>0.56000000000000005</v>
      </c>
      <c r="G212" s="96">
        <v>0.81300000000000006</v>
      </c>
      <c r="H212" s="96">
        <v>0.63900000000000001</v>
      </c>
      <c r="I212" s="96">
        <v>0.47599999999999998</v>
      </c>
      <c r="J212" s="96">
        <v>0.32100000000000001</v>
      </c>
      <c r="K212" s="96">
        <v>0.159</v>
      </c>
      <c r="L212" s="96">
        <v>0.113</v>
      </c>
      <c r="M212" s="96">
        <v>6.8000000000000005E-2</v>
      </c>
      <c r="N212" s="96" t="str">
        <f t="shared" si="64"/>
        <v>0.813,0.639,0.476,0.321,0.159,0.113,0.068</v>
      </c>
      <c r="O212" s="96" t="s">
        <v>59</v>
      </c>
      <c r="P212" s="96"/>
      <c r="Q212" s="94">
        <f t="shared" si="65"/>
        <v>146100</v>
      </c>
      <c r="R212" s="95">
        <f t="shared" si="74"/>
        <v>35</v>
      </c>
      <c r="S212" s="96">
        <f t="shared" si="66"/>
        <v>0.33700000000000008</v>
      </c>
      <c r="T212" s="95"/>
      <c r="U212" s="95"/>
      <c r="V212" s="95"/>
      <c r="W212" s="97"/>
      <c r="X212" s="97"/>
      <c r="Y212" s="96"/>
      <c r="Z212" s="97"/>
      <c r="AA212" s="96"/>
      <c r="AB212" s="102">
        <v>0.35</v>
      </c>
      <c r="AC212" s="102">
        <v>0.35</v>
      </c>
      <c r="AD212" s="102">
        <v>0.35</v>
      </c>
      <c r="AE212" s="93" t="s">
        <v>60</v>
      </c>
      <c r="AF212" s="93">
        <f t="shared" si="67"/>
        <v>268.08</v>
      </c>
      <c r="AG212" s="93">
        <f t="shared" si="68"/>
        <v>327.65999999999997</v>
      </c>
      <c r="AH212" s="95" t="str">
        <f t="shared" si="69"/>
        <v>268.08 327.66</v>
      </c>
      <c r="AI212" s="102">
        <v>14</v>
      </c>
      <c r="AJ212" s="98">
        <f t="shared" si="70"/>
        <v>85.76</v>
      </c>
      <c r="AK212" s="98">
        <f t="shared" si="71"/>
        <v>104.82000000000001</v>
      </c>
      <c r="AL212" s="95" t="str">
        <f t="shared" si="72"/>
        <v>85.76 104.82</v>
      </c>
      <c r="AM212" s="95">
        <v>170</v>
      </c>
      <c r="AN212" s="95">
        <f t="shared" si="61"/>
        <v>450</v>
      </c>
      <c r="AO212" s="102">
        <v>753.2</v>
      </c>
      <c r="AP212" s="102">
        <v>268.2</v>
      </c>
      <c r="AQ212" s="102">
        <v>102.7</v>
      </c>
      <c r="AR212" s="93">
        <v>40</v>
      </c>
      <c r="AS212" s="103">
        <f t="shared" si="73"/>
        <v>1.260396012913076</v>
      </c>
      <c r="AT212" s="104">
        <f t="shared" si="58"/>
        <v>949.33027692612893</v>
      </c>
      <c r="AU212" s="98">
        <f t="shared" si="63"/>
        <v>202.47450800000001</v>
      </c>
      <c r="AV212" s="98">
        <f t="shared" si="62"/>
        <v>79.388580000000005</v>
      </c>
      <c r="AW212" s="400">
        <v>961.99725685590522</v>
      </c>
      <c r="AX212" s="400">
        <v>202.57817470000003</v>
      </c>
      <c r="AY212" s="400">
        <v>81.184920000000005</v>
      </c>
      <c r="AZ212" s="400"/>
      <c r="BA212" s="400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3"/>
      <c r="BL212" s="400"/>
      <c r="BM212" s="400"/>
      <c r="BN212" s="400"/>
      <c r="BO212" s="400"/>
      <c r="BP212" s="400"/>
      <c r="BQ212" s="400"/>
      <c r="BR212" s="400"/>
      <c r="BS212" s="400"/>
      <c r="BT212" s="400"/>
      <c r="BU212" s="400"/>
    </row>
    <row r="213" spans="1:73" s="99" customFormat="1" ht="60" customHeight="1" x14ac:dyDescent="0.3">
      <c r="A213" s="93">
        <v>210</v>
      </c>
      <c r="B213" s="100">
        <v>146307</v>
      </c>
      <c r="C213" s="101" t="s">
        <v>12</v>
      </c>
      <c r="D213" s="101" t="s">
        <v>83</v>
      </c>
      <c r="E213" s="95">
        <v>40000</v>
      </c>
      <c r="F213" s="93">
        <v>0.56000000000000005</v>
      </c>
      <c r="G213" s="96">
        <v>0.89</v>
      </c>
      <c r="H213" s="96">
        <v>0.70399999999999996</v>
      </c>
      <c r="I213" s="96">
        <v>0.58499999999999996</v>
      </c>
      <c r="J213" s="96">
        <v>0.40400000000000003</v>
      </c>
      <c r="K213" s="96">
        <v>0.20599999999999999</v>
      </c>
      <c r="L213" s="96">
        <v>0.15</v>
      </c>
      <c r="M213" s="96">
        <v>8.4000000000000005E-2</v>
      </c>
      <c r="N213" s="96" t="str">
        <f t="shared" si="64"/>
        <v>0.89,0.704,0.585,0.404,0.206,0.15,0.084</v>
      </c>
      <c r="O213" s="96" t="s">
        <v>59</v>
      </c>
      <c r="P213" s="96"/>
      <c r="Q213" s="94">
        <f t="shared" si="65"/>
        <v>146307</v>
      </c>
      <c r="R213" s="95">
        <f t="shared" si="74"/>
        <v>207</v>
      </c>
      <c r="S213" s="96">
        <f t="shared" si="66"/>
        <v>0.30500000000000005</v>
      </c>
      <c r="T213" s="95"/>
      <c r="U213" s="95"/>
      <c r="V213" s="95"/>
      <c r="W213" s="97"/>
      <c r="X213" s="97"/>
      <c r="Y213" s="96"/>
      <c r="Z213" s="97"/>
      <c r="AA213" s="96"/>
      <c r="AB213" s="102">
        <v>0.35</v>
      </c>
      <c r="AC213" s="102">
        <v>0.35</v>
      </c>
      <c r="AD213" s="102">
        <v>0.35</v>
      </c>
      <c r="AE213" s="93" t="s">
        <v>60</v>
      </c>
      <c r="AF213" s="93">
        <f t="shared" si="67"/>
        <v>268.08</v>
      </c>
      <c r="AG213" s="93">
        <f t="shared" si="68"/>
        <v>327.65999999999997</v>
      </c>
      <c r="AH213" s="95" t="str">
        <f t="shared" si="69"/>
        <v>268.08 327.66</v>
      </c>
      <c r="AI213" s="102">
        <v>14</v>
      </c>
      <c r="AJ213" s="98">
        <f t="shared" si="70"/>
        <v>85.76</v>
      </c>
      <c r="AK213" s="98">
        <f t="shared" si="71"/>
        <v>104.82000000000001</v>
      </c>
      <c r="AL213" s="95" t="str">
        <f t="shared" si="72"/>
        <v>85.76 104.82</v>
      </c>
      <c r="AM213" s="95">
        <v>170</v>
      </c>
      <c r="AN213" s="95">
        <f t="shared" si="61"/>
        <v>450</v>
      </c>
      <c r="AO213" s="102">
        <v>756.5</v>
      </c>
      <c r="AP213" s="102">
        <v>268.3</v>
      </c>
      <c r="AQ213" s="102">
        <v>85.9</v>
      </c>
      <c r="AR213" s="93">
        <v>40</v>
      </c>
      <c r="AS213" s="103">
        <f t="shared" si="73"/>
        <v>1.260396012913076</v>
      </c>
      <c r="AT213" s="104">
        <f t="shared" si="58"/>
        <v>953.48958376874202</v>
      </c>
      <c r="AU213" s="98">
        <f t="shared" si="63"/>
        <v>202.55425300000005</v>
      </c>
      <c r="AV213" s="98">
        <f t="shared" si="62"/>
        <v>65.017860000000013</v>
      </c>
      <c r="AW213" s="400">
        <v>961.99725685590522</v>
      </c>
      <c r="AX213" s="400">
        <v>202.57817470000003</v>
      </c>
      <c r="AY213" s="400">
        <v>81.184920000000005</v>
      </c>
      <c r="AZ213" s="400"/>
      <c r="BA213" s="400"/>
      <c r="BB213" s="400"/>
      <c r="BC213" s="400"/>
      <c r="BD213" s="400"/>
      <c r="BE213" s="400"/>
      <c r="BF213" s="400"/>
      <c r="BG213" s="400"/>
      <c r="BH213" s="400"/>
      <c r="BI213" s="400"/>
      <c r="BJ213" s="400"/>
      <c r="BK213" s="403"/>
      <c r="BL213" s="400"/>
      <c r="BM213" s="400"/>
      <c r="BN213" s="400"/>
      <c r="BO213" s="400"/>
      <c r="BP213" s="400"/>
      <c r="BQ213" s="400"/>
      <c r="BR213" s="400"/>
      <c r="BS213" s="400"/>
      <c r="BT213" s="400"/>
      <c r="BU213" s="400"/>
    </row>
    <row r="214" spans="1:73" s="99" customFormat="1" ht="60" customHeight="1" x14ac:dyDescent="0.3">
      <c r="A214" s="93">
        <v>211</v>
      </c>
      <c r="B214" s="100">
        <v>146350</v>
      </c>
      <c r="C214" s="101" t="s">
        <v>84</v>
      </c>
      <c r="D214" s="101" t="s">
        <v>83</v>
      </c>
      <c r="E214" s="95">
        <v>40000</v>
      </c>
      <c r="F214" s="93">
        <v>0.56000000000000005</v>
      </c>
      <c r="G214" s="96">
        <v>0.70199999999999996</v>
      </c>
      <c r="H214" s="96">
        <v>0.53900000000000003</v>
      </c>
      <c r="I214" s="96">
        <v>0.40500000000000003</v>
      </c>
      <c r="J214" s="96">
        <v>0.23799999999999999</v>
      </c>
      <c r="K214" s="96">
        <v>0.112</v>
      </c>
      <c r="L214" s="96">
        <v>0.08</v>
      </c>
      <c r="M214" s="96">
        <v>5.3999999999999999E-2</v>
      </c>
      <c r="N214" s="96" t="str">
        <f t="shared" si="64"/>
        <v>0.702,0.539,0.405,0.238,0.112,0.08,0.054</v>
      </c>
      <c r="O214" s="96" t="s">
        <v>59</v>
      </c>
      <c r="P214" s="96"/>
      <c r="Q214" s="94">
        <f t="shared" si="65"/>
        <v>146350</v>
      </c>
      <c r="R214" s="95">
        <f t="shared" si="74"/>
        <v>43</v>
      </c>
      <c r="S214" s="96">
        <f t="shared" si="66"/>
        <v>0.29699999999999993</v>
      </c>
      <c r="T214" s="95"/>
      <c r="U214" s="95"/>
      <c r="V214" s="95"/>
      <c r="W214" s="97"/>
      <c r="X214" s="97"/>
      <c r="Y214" s="96"/>
      <c r="Z214" s="97"/>
      <c r="AA214" s="96"/>
      <c r="AB214" s="102">
        <v>0.35</v>
      </c>
      <c r="AC214" s="102">
        <v>0.35</v>
      </c>
      <c r="AD214" s="102">
        <v>0.35</v>
      </c>
      <c r="AE214" s="93" t="s">
        <v>60</v>
      </c>
      <c r="AF214" s="93">
        <f t="shared" si="67"/>
        <v>268.08</v>
      </c>
      <c r="AG214" s="93">
        <f t="shared" si="68"/>
        <v>327.65999999999997</v>
      </c>
      <c r="AH214" s="95" t="str">
        <f t="shared" si="69"/>
        <v>268.08 327.66</v>
      </c>
      <c r="AI214" s="102">
        <v>14</v>
      </c>
      <c r="AJ214" s="98">
        <f t="shared" si="70"/>
        <v>85.76</v>
      </c>
      <c r="AK214" s="98">
        <f t="shared" si="71"/>
        <v>104.82000000000001</v>
      </c>
      <c r="AL214" s="95" t="str">
        <f t="shared" si="72"/>
        <v>85.76 104.82</v>
      </c>
      <c r="AM214" s="95">
        <v>170</v>
      </c>
      <c r="AN214" s="95">
        <f t="shared" si="61"/>
        <v>450</v>
      </c>
      <c r="AO214" s="102">
        <v>779</v>
      </c>
      <c r="AP214" s="102">
        <v>268.3</v>
      </c>
      <c r="AQ214" s="102">
        <v>104.8</v>
      </c>
      <c r="AR214" s="93">
        <v>40</v>
      </c>
      <c r="AS214" s="103">
        <f t="shared" si="73"/>
        <v>1.260396012913076</v>
      </c>
      <c r="AT214" s="104">
        <f t="shared" si="58"/>
        <v>981.84849405928617</v>
      </c>
      <c r="AU214" s="98">
        <f t="shared" si="63"/>
        <v>202.55425300000005</v>
      </c>
      <c r="AV214" s="98">
        <f t="shared" si="62"/>
        <v>81.184920000000005</v>
      </c>
      <c r="AW214" s="400">
        <v>961.99725685590522</v>
      </c>
      <c r="AX214" s="400">
        <v>202.57817470000003</v>
      </c>
      <c r="AY214" s="400">
        <v>81.184920000000005</v>
      </c>
      <c r="AZ214" s="400"/>
      <c r="BA214" s="400"/>
      <c r="BB214" s="400"/>
      <c r="BC214" s="400"/>
      <c r="BD214" s="400"/>
      <c r="BE214" s="400"/>
      <c r="BF214" s="400"/>
      <c r="BG214" s="400"/>
      <c r="BH214" s="400"/>
      <c r="BI214" s="400"/>
      <c r="BJ214" s="400"/>
      <c r="BK214" s="403"/>
      <c r="BL214" s="400"/>
      <c r="BM214" s="400"/>
      <c r="BN214" s="400"/>
      <c r="BO214" s="400"/>
      <c r="BP214" s="400"/>
      <c r="BQ214" s="400"/>
      <c r="BR214" s="400"/>
      <c r="BS214" s="400"/>
      <c r="BT214" s="400"/>
      <c r="BU214" s="400"/>
    </row>
    <row r="215" spans="1:73" s="99" customFormat="1" ht="60" customHeight="1" x14ac:dyDescent="0.3">
      <c r="A215" s="93">
        <v>212</v>
      </c>
      <c r="B215" s="100">
        <v>146524</v>
      </c>
      <c r="C215" s="101" t="s">
        <v>12</v>
      </c>
      <c r="D215" s="101" t="s">
        <v>83</v>
      </c>
      <c r="E215" s="95">
        <v>40000</v>
      </c>
      <c r="F215" s="93">
        <v>0.56000000000000005</v>
      </c>
      <c r="G215" s="96">
        <v>0.56499999999999995</v>
      </c>
      <c r="H215" s="96">
        <v>0.433</v>
      </c>
      <c r="I215" s="96">
        <v>0.36499999999999999</v>
      </c>
      <c r="J215" s="96">
        <v>0.24299999999999999</v>
      </c>
      <c r="K215" s="96">
        <v>0.112</v>
      </c>
      <c r="L215" s="96">
        <v>0.08</v>
      </c>
      <c r="M215" s="96">
        <v>5.8000000000000003E-2</v>
      </c>
      <c r="N215" s="96" t="str">
        <f t="shared" si="64"/>
        <v>0.565,0.433,0.365,0.243,0.112,0.08,0.058</v>
      </c>
      <c r="O215" s="96" t="s">
        <v>59</v>
      </c>
      <c r="P215" s="96"/>
      <c r="Q215" s="94">
        <f t="shared" si="65"/>
        <v>146524</v>
      </c>
      <c r="R215" s="95">
        <f t="shared" si="74"/>
        <v>174</v>
      </c>
      <c r="S215" s="96">
        <f t="shared" si="66"/>
        <v>0.19999999999999996</v>
      </c>
      <c r="T215" s="95"/>
      <c r="U215" s="95"/>
      <c r="V215" s="95"/>
      <c r="W215" s="97"/>
      <c r="X215" s="97"/>
      <c r="Y215" s="96"/>
      <c r="Z215" s="97"/>
      <c r="AA215" s="96"/>
      <c r="AB215" s="102">
        <v>0.35</v>
      </c>
      <c r="AC215" s="102">
        <v>0.35</v>
      </c>
      <c r="AD215" s="102">
        <v>0.35</v>
      </c>
      <c r="AE215" s="93" t="s">
        <v>60</v>
      </c>
      <c r="AF215" s="93">
        <f t="shared" si="67"/>
        <v>268.08</v>
      </c>
      <c r="AG215" s="93">
        <f t="shared" si="68"/>
        <v>327.65999999999997</v>
      </c>
      <c r="AH215" s="95" t="str">
        <f t="shared" si="69"/>
        <v>268.08 327.66</v>
      </c>
      <c r="AI215" s="102">
        <v>14</v>
      </c>
      <c r="AJ215" s="98">
        <f t="shared" si="70"/>
        <v>85.76</v>
      </c>
      <c r="AK215" s="98">
        <f t="shared" si="71"/>
        <v>104.82000000000001</v>
      </c>
      <c r="AL215" s="95" t="str">
        <f t="shared" si="72"/>
        <v>85.76 104.82</v>
      </c>
      <c r="AM215" s="95">
        <v>170</v>
      </c>
      <c r="AN215" s="95">
        <f t="shared" si="61"/>
        <v>450</v>
      </c>
      <c r="AO215" s="102">
        <v>750</v>
      </c>
      <c r="AP215" s="102">
        <v>270.2</v>
      </c>
      <c r="AQ215" s="102">
        <v>104.8</v>
      </c>
      <c r="AR215" s="93">
        <v>40</v>
      </c>
      <c r="AS215" s="103">
        <f t="shared" si="73"/>
        <v>1.260396012913076</v>
      </c>
      <c r="AT215" s="104">
        <f t="shared" si="58"/>
        <v>945.29700968480699</v>
      </c>
      <c r="AU215" s="98">
        <f t="shared" si="63"/>
        <v>204.06826799999999</v>
      </c>
      <c r="AV215" s="98">
        <f t="shared" si="62"/>
        <v>81.184920000000005</v>
      </c>
      <c r="AW215" s="400">
        <v>961.99725685590522</v>
      </c>
      <c r="AX215" s="400">
        <v>202.57817470000003</v>
      </c>
      <c r="AY215" s="400">
        <v>81.184920000000005</v>
      </c>
      <c r="AZ215" s="400"/>
      <c r="BA215" s="400"/>
      <c r="BB215" s="400"/>
      <c r="BC215" s="400"/>
      <c r="BD215" s="400"/>
      <c r="BE215" s="400"/>
      <c r="BF215" s="400"/>
      <c r="BG215" s="400"/>
      <c r="BH215" s="400"/>
      <c r="BI215" s="400"/>
      <c r="BJ215" s="400"/>
      <c r="BK215" s="403"/>
      <c r="BL215" s="400"/>
      <c r="BM215" s="400"/>
      <c r="BN215" s="400"/>
      <c r="BO215" s="400"/>
      <c r="BP215" s="400"/>
      <c r="BQ215" s="400"/>
      <c r="BR215" s="400"/>
      <c r="BS215" s="400"/>
      <c r="BT215" s="400"/>
      <c r="BU215" s="400"/>
    </row>
    <row r="216" spans="1:73" s="99" customFormat="1" ht="60" customHeight="1" x14ac:dyDescent="0.3">
      <c r="A216" s="93">
        <v>213</v>
      </c>
      <c r="B216" s="100">
        <v>146600</v>
      </c>
      <c r="C216" s="101" t="s">
        <v>84</v>
      </c>
      <c r="D216" s="101" t="s">
        <v>83</v>
      </c>
      <c r="E216" s="95">
        <v>40000</v>
      </c>
      <c r="F216" s="93">
        <v>0.56000000000000005</v>
      </c>
      <c r="G216" s="96">
        <v>0.86</v>
      </c>
      <c r="H216" s="96">
        <v>0.73499999999999999</v>
      </c>
      <c r="I216" s="96">
        <v>0.57299999999999995</v>
      </c>
      <c r="J216" s="96">
        <v>0.375</v>
      </c>
      <c r="K216" s="96">
        <v>0.16500000000000001</v>
      </c>
      <c r="L216" s="96">
        <v>9.6000000000000002E-2</v>
      </c>
      <c r="M216" s="96">
        <v>6.0999999999999999E-2</v>
      </c>
      <c r="N216" s="96" t="str">
        <f t="shared" si="64"/>
        <v>0.86,0.735,0.573,0.375,0.165,0.096,0.061</v>
      </c>
      <c r="O216" s="96" t="s">
        <v>59</v>
      </c>
      <c r="P216" s="96"/>
      <c r="Q216" s="94">
        <f t="shared" si="65"/>
        <v>146600</v>
      </c>
      <c r="R216" s="95">
        <f t="shared" si="74"/>
        <v>76</v>
      </c>
      <c r="S216" s="96">
        <f t="shared" si="66"/>
        <v>0.28700000000000003</v>
      </c>
      <c r="T216" s="95"/>
      <c r="U216" s="95"/>
      <c r="V216" s="95"/>
      <c r="W216" s="97"/>
      <c r="X216" s="97"/>
      <c r="Y216" s="96"/>
      <c r="Z216" s="97"/>
      <c r="AA216" s="96"/>
      <c r="AB216" s="102">
        <v>0.35</v>
      </c>
      <c r="AC216" s="102">
        <v>0.35</v>
      </c>
      <c r="AD216" s="102">
        <v>0.35</v>
      </c>
      <c r="AE216" s="93" t="s">
        <v>60</v>
      </c>
      <c r="AF216" s="93">
        <f t="shared" si="67"/>
        <v>268.08</v>
      </c>
      <c r="AG216" s="93">
        <f t="shared" si="68"/>
        <v>327.65999999999997</v>
      </c>
      <c r="AH216" s="95" t="str">
        <f t="shared" si="69"/>
        <v>268.08 327.66</v>
      </c>
      <c r="AI216" s="102">
        <v>14</v>
      </c>
      <c r="AJ216" s="98">
        <f t="shared" si="70"/>
        <v>85.76</v>
      </c>
      <c r="AK216" s="98">
        <f t="shared" si="71"/>
        <v>104.82000000000001</v>
      </c>
      <c r="AL216" s="95" t="str">
        <f t="shared" si="72"/>
        <v>85.76 104.82</v>
      </c>
      <c r="AM216" s="95">
        <v>170</v>
      </c>
      <c r="AN216" s="95">
        <f t="shared" si="61"/>
        <v>450</v>
      </c>
      <c r="AO216" s="102">
        <v>751.6</v>
      </c>
      <c r="AP216" s="102">
        <v>268.3</v>
      </c>
      <c r="AQ216" s="102">
        <v>104.7</v>
      </c>
      <c r="AR216" s="93">
        <v>40</v>
      </c>
      <c r="AS216" s="103">
        <f t="shared" si="73"/>
        <v>1.260396012913076</v>
      </c>
      <c r="AT216" s="104">
        <f t="shared" si="58"/>
        <v>947.31364330546796</v>
      </c>
      <c r="AU216" s="98">
        <f t="shared" si="63"/>
        <v>202.55425300000005</v>
      </c>
      <c r="AV216" s="98">
        <f t="shared" si="62"/>
        <v>81.099380000000011</v>
      </c>
      <c r="AW216" s="400">
        <v>961.99725685590522</v>
      </c>
      <c r="AX216" s="400">
        <v>202.57817470000003</v>
      </c>
      <c r="AY216" s="400">
        <v>81.184920000000005</v>
      </c>
      <c r="AZ216" s="400"/>
      <c r="BA216" s="400"/>
      <c r="BB216" s="400"/>
      <c r="BC216" s="400"/>
      <c r="BD216" s="400"/>
      <c r="BE216" s="400"/>
      <c r="BF216" s="400"/>
      <c r="BG216" s="400"/>
      <c r="BH216" s="400"/>
      <c r="BI216" s="400"/>
      <c r="BJ216" s="400"/>
      <c r="BK216" s="403"/>
      <c r="BL216" s="400"/>
      <c r="BM216" s="400"/>
      <c r="BN216" s="400"/>
      <c r="BO216" s="400"/>
      <c r="BP216" s="400"/>
      <c r="BQ216" s="400"/>
      <c r="BR216" s="400"/>
      <c r="BS216" s="400"/>
      <c r="BT216" s="400"/>
      <c r="BU216" s="400"/>
    </row>
    <row r="217" spans="1:73" s="99" customFormat="1" ht="60" customHeight="1" x14ac:dyDescent="0.3">
      <c r="A217" s="93">
        <v>214</v>
      </c>
      <c r="B217" s="100">
        <v>146771</v>
      </c>
      <c r="C217" s="101" t="s">
        <v>12</v>
      </c>
      <c r="D217" s="101" t="s">
        <v>83</v>
      </c>
      <c r="E217" s="95">
        <v>40000</v>
      </c>
      <c r="F217" s="93">
        <v>0.56000000000000005</v>
      </c>
      <c r="G217" s="96">
        <v>0.79800000000000004</v>
      </c>
      <c r="H217" s="96">
        <v>0.65200000000000002</v>
      </c>
      <c r="I217" s="96">
        <v>0.53100000000000003</v>
      </c>
      <c r="J217" s="96">
        <v>0.36199999999999999</v>
      </c>
      <c r="K217" s="96">
        <v>0.17</v>
      </c>
      <c r="L217" s="96">
        <v>0.114</v>
      </c>
      <c r="M217" s="96">
        <v>6.7000000000000004E-2</v>
      </c>
      <c r="N217" s="96" t="str">
        <f t="shared" si="64"/>
        <v>0.798,0.652,0.531,0.362,0.17,0.114,0.067</v>
      </c>
      <c r="O217" s="96" t="s">
        <v>59</v>
      </c>
      <c r="P217" s="96"/>
      <c r="Q217" s="94">
        <f t="shared" si="65"/>
        <v>146771</v>
      </c>
      <c r="R217" s="95">
        <f t="shared" si="74"/>
        <v>171</v>
      </c>
      <c r="S217" s="96">
        <f t="shared" si="66"/>
        <v>0.26700000000000002</v>
      </c>
      <c r="T217" s="95"/>
      <c r="U217" s="95"/>
      <c r="V217" s="95"/>
      <c r="W217" s="97"/>
      <c r="X217" s="97"/>
      <c r="Y217" s="96"/>
      <c r="Z217" s="97"/>
      <c r="AA217" s="96"/>
      <c r="AB217" s="102">
        <v>0.35</v>
      </c>
      <c r="AC217" s="102">
        <v>0.35</v>
      </c>
      <c r="AD217" s="102">
        <v>0.35</v>
      </c>
      <c r="AE217" s="93" t="s">
        <v>60</v>
      </c>
      <c r="AF217" s="93">
        <f t="shared" si="67"/>
        <v>268.08</v>
      </c>
      <c r="AG217" s="93">
        <f t="shared" si="68"/>
        <v>327.65999999999997</v>
      </c>
      <c r="AH217" s="95" t="str">
        <f t="shared" si="69"/>
        <v>268.08 327.66</v>
      </c>
      <c r="AI217" s="102">
        <v>14</v>
      </c>
      <c r="AJ217" s="98">
        <f t="shared" si="70"/>
        <v>85.76</v>
      </c>
      <c r="AK217" s="98">
        <f t="shared" si="71"/>
        <v>104.82000000000001</v>
      </c>
      <c r="AL217" s="95" t="str">
        <f t="shared" si="72"/>
        <v>85.76 104.82</v>
      </c>
      <c r="AM217" s="95">
        <v>170</v>
      </c>
      <c r="AN217" s="95">
        <f t="shared" si="61"/>
        <v>450</v>
      </c>
      <c r="AO217" s="102">
        <v>750</v>
      </c>
      <c r="AP217" s="102">
        <v>268.10000000000002</v>
      </c>
      <c r="AQ217" s="102">
        <v>102.8</v>
      </c>
      <c r="AR217" s="93">
        <v>40</v>
      </c>
      <c r="AS217" s="103">
        <f t="shared" si="73"/>
        <v>1.260396012913076</v>
      </c>
      <c r="AT217" s="104">
        <f t="shared" si="58"/>
        <v>945.29700968480699</v>
      </c>
      <c r="AU217" s="98">
        <f t="shared" si="63"/>
        <v>202.394757</v>
      </c>
      <c r="AV217" s="98">
        <f t="shared" si="62"/>
        <v>79.474119999999999</v>
      </c>
      <c r="AW217" s="400">
        <v>961.99725685590522</v>
      </c>
      <c r="AX217" s="400">
        <v>202.57817470000003</v>
      </c>
      <c r="AY217" s="400">
        <v>81.184920000000005</v>
      </c>
      <c r="AZ217" s="400"/>
      <c r="BA217" s="400"/>
      <c r="BB217" s="400"/>
      <c r="BC217" s="400"/>
      <c r="BD217" s="400"/>
      <c r="BE217" s="400"/>
      <c r="BF217" s="400"/>
      <c r="BG217" s="400"/>
      <c r="BH217" s="400"/>
      <c r="BI217" s="400"/>
      <c r="BJ217" s="400"/>
      <c r="BK217" s="403"/>
      <c r="BL217" s="400"/>
      <c r="BM217" s="400"/>
      <c r="BN217" s="400"/>
      <c r="BO217" s="400"/>
      <c r="BP217" s="400"/>
      <c r="BQ217" s="400"/>
      <c r="BR217" s="400"/>
      <c r="BS217" s="400"/>
      <c r="BT217" s="400"/>
      <c r="BU217" s="400"/>
    </row>
    <row r="218" spans="1:73" s="99" customFormat="1" ht="60" customHeight="1" x14ac:dyDescent="0.3">
      <c r="A218" s="93">
        <v>215</v>
      </c>
      <c r="B218" s="100">
        <v>146850</v>
      </c>
      <c r="C218" s="101" t="s">
        <v>84</v>
      </c>
      <c r="D218" s="101" t="s">
        <v>83</v>
      </c>
      <c r="E218" s="95">
        <v>40000</v>
      </c>
      <c r="F218" s="93">
        <v>0.56000000000000005</v>
      </c>
      <c r="G218" s="96">
        <v>0.47</v>
      </c>
      <c r="H218" s="96">
        <v>0.371</v>
      </c>
      <c r="I218" s="96">
        <v>0.31900000000000001</v>
      </c>
      <c r="J218" s="96">
        <v>0.23699999999999999</v>
      </c>
      <c r="K218" s="96">
        <v>0.13100000000000001</v>
      </c>
      <c r="L218" s="96">
        <v>9.7000000000000003E-2</v>
      </c>
      <c r="M218" s="96">
        <v>6.3E-2</v>
      </c>
      <c r="N218" s="96" t="str">
        <f t="shared" si="64"/>
        <v>0.47,0.371,0.319,0.237,0.131,0.097,0.063</v>
      </c>
      <c r="O218" s="96" t="s">
        <v>59</v>
      </c>
      <c r="P218" s="96"/>
      <c r="Q218" s="94">
        <f t="shared" si="65"/>
        <v>146850</v>
      </c>
      <c r="R218" s="95">
        <f t="shared" si="74"/>
        <v>79</v>
      </c>
      <c r="S218" s="96">
        <f t="shared" si="66"/>
        <v>0.15099999999999997</v>
      </c>
      <c r="T218" s="95"/>
      <c r="U218" s="95"/>
      <c r="V218" s="95"/>
      <c r="W218" s="97"/>
      <c r="X218" s="97"/>
      <c r="Y218" s="96"/>
      <c r="Z218" s="97"/>
      <c r="AA218" s="96"/>
      <c r="AB218" s="102">
        <v>0.35</v>
      </c>
      <c r="AC218" s="102">
        <v>0.35</v>
      </c>
      <c r="AD218" s="102">
        <v>0.35</v>
      </c>
      <c r="AE218" s="93" t="s">
        <v>60</v>
      </c>
      <c r="AF218" s="93">
        <f t="shared" si="67"/>
        <v>268.08</v>
      </c>
      <c r="AG218" s="93">
        <f t="shared" si="68"/>
        <v>327.65999999999997</v>
      </c>
      <c r="AH218" s="95" t="str">
        <f t="shared" si="69"/>
        <v>268.08 327.66</v>
      </c>
      <c r="AI218" s="102">
        <v>14</v>
      </c>
      <c r="AJ218" s="98">
        <f t="shared" si="70"/>
        <v>85.76</v>
      </c>
      <c r="AK218" s="98">
        <f t="shared" si="71"/>
        <v>104.82000000000001</v>
      </c>
      <c r="AL218" s="95" t="str">
        <f t="shared" si="72"/>
        <v>85.76 104.82</v>
      </c>
      <c r="AM218" s="95">
        <v>170</v>
      </c>
      <c r="AN218" s="95">
        <f t="shared" si="61"/>
        <v>450</v>
      </c>
      <c r="AO218" s="102">
        <v>782.3</v>
      </c>
      <c r="AP218" s="102">
        <v>269.10000000000002</v>
      </c>
      <c r="AQ218" s="102">
        <v>104.8</v>
      </c>
      <c r="AR218" s="93">
        <v>40</v>
      </c>
      <c r="AS218" s="103">
        <f t="shared" si="73"/>
        <v>1.260396012913076</v>
      </c>
      <c r="AT218" s="104">
        <f t="shared" si="58"/>
        <v>986.00780090189926</v>
      </c>
      <c r="AU218" s="98">
        <f t="shared" si="63"/>
        <v>203.19199700000004</v>
      </c>
      <c r="AV218" s="98">
        <f t="shared" si="62"/>
        <v>81.184920000000005</v>
      </c>
      <c r="AW218" s="400">
        <v>961.99725685590522</v>
      </c>
      <c r="AX218" s="400">
        <v>202.57817470000003</v>
      </c>
      <c r="AY218" s="400">
        <v>81.184920000000005</v>
      </c>
      <c r="AZ218" s="400"/>
      <c r="BA218" s="400"/>
      <c r="BB218" s="400"/>
      <c r="BC218" s="400"/>
      <c r="BD218" s="400"/>
      <c r="BE218" s="400"/>
      <c r="BF218" s="400"/>
      <c r="BG218" s="400"/>
      <c r="BH218" s="400"/>
      <c r="BI218" s="400"/>
      <c r="BJ218" s="400"/>
      <c r="BK218" s="403"/>
      <c r="BL218" s="400"/>
      <c r="BM218" s="400"/>
      <c r="BN218" s="400"/>
      <c r="BO218" s="400"/>
      <c r="BP218" s="400"/>
      <c r="BQ218" s="400"/>
      <c r="BR218" s="400"/>
      <c r="BS218" s="400"/>
      <c r="BT218" s="400"/>
      <c r="BU218" s="400"/>
    </row>
    <row r="219" spans="1:73" s="99" customFormat="1" ht="60" customHeight="1" x14ac:dyDescent="0.3">
      <c r="A219" s="93">
        <v>216</v>
      </c>
      <c r="B219" s="100">
        <v>147022</v>
      </c>
      <c r="C219" s="101" t="s">
        <v>12</v>
      </c>
      <c r="D219" s="101" t="s">
        <v>83</v>
      </c>
      <c r="E219" s="95">
        <v>40000</v>
      </c>
      <c r="F219" s="93">
        <v>0.56000000000000005</v>
      </c>
      <c r="G219" s="96">
        <v>0.33900000000000002</v>
      </c>
      <c r="H219" s="96">
        <v>0.26700000000000002</v>
      </c>
      <c r="I219" s="96">
        <v>0.23500000000000001</v>
      </c>
      <c r="J219" s="96">
        <v>0.188</v>
      </c>
      <c r="K219" s="96">
        <v>0.114</v>
      </c>
      <c r="L219" s="96">
        <v>8.5000000000000006E-2</v>
      </c>
      <c r="M219" s="96">
        <v>5.5E-2</v>
      </c>
      <c r="N219" s="96" t="str">
        <f t="shared" si="64"/>
        <v>0.339,0.267,0.235,0.188,0.114,0.085,0.055</v>
      </c>
      <c r="O219" s="96" t="s">
        <v>59</v>
      </c>
      <c r="P219" s="96"/>
      <c r="Q219" s="94">
        <f t="shared" si="65"/>
        <v>147022</v>
      </c>
      <c r="R219" s="95">
        <f t="shared" si="74"/>
        <v>172</v>
      </c>
      <c r="S219" s="96">
        <f t="shared" si="66"/>
        <v>0.10400000000000001</v>
      </c>
      <c r="T219" s="95"/>
      <c r="U219" s="95"/>
      <c r="V219" s="95"/>
      <c r="W219" s="97"/>
      <c r="X219" s="97"/>
      <c r="Y219" s="96"/>
      <c r="Z219" s="97"/>
      <c r="AA219" s="96"/>
      <c r="AB219" s="102">
        <v>0.35</v>
      </c>
      <c r="AC219" s="102">
        <v>0.35</v>
      </c>
      <c r="AD219" s="102">
        <v>0.35</v>
      </c>
      <c r="AE219" s="93" t="s">
        <v>60</v>
      </c>
      <c r="AF219" s="93">
        <f t="shared" si="67"/>
        <v>268.08</v>
      </c>
      <c r="AG219" s="93">
        <f t="shared" si="68"/>
        <v>327.65999999999997</v>
      </c>
      <c r="AH219" s="95" t="str">
        <f t="shared" si="69"/>
        <v>268.08 327.66</v>
      </c>
      <c r="AI219" s="102">
        <v>14</v>
      </c>
      <c r="AJ219" s="98">
        <f t="shared" si="70"/>
        <v>85.76</v>
      </c>
      <c r="AK219" s="98">
        <f t="shared" si="71"/>
        <v>104.82000000000001</v>
      </c>
      <c r="AL219" s="95" t="str">
        <f t="shared" si="72"/>
        <v>85.76 104.82</v>
      </c>
      <c r="AM219" s="95">
        <v>170</v>
      </c>
      <c r="AN219" s="95">
        <f t="shared" si="61"/>
        <v>450</v>
      </c>
      <c r="AO219" s="102">
        <v>2312.9</v>
      </c>
      <c r="AP219" s="102">
        <v>327.7</v>
      </c>
      <c r="AQ219" s="102">
        <v>104.8</v>
      </c>
      <c r="AR219" s="93">
        <v>40</v>
      </c>
      <c r="AS219" s="103">
        <f t="shared" si="73"/>
        <v>1.260396012913076</v>
      </c>
      <c r="AT219" s="104">
        <f t="shared" si="58"/>
        <v>2915.1699382666538</v>
      </c>
      <c r="AU219" s="98">
        <f t="shared" si="63"/>
        <v>248.862493</v>
      </c>
      <c r="AV219" s="98">
        <f t="shared" si="62"/>
        <v>81.184920000000005</v>
      </c>
      <c r="AW219" s="400">
        <v>961.99725685590522</v>
      </c>
      <c r="AX219" s="400">
        <v>202.57817470000003</v>
      </c>
      <c r="AY219" s="400">
        <v>81.184920000000005</v>
      </c>
      <c r="AZ219" s="400"/>
      <c r="BA219" s="400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3"/>
      <c r="BL219" s="400"/>
      <c r="BM219" s="400"/>
      <c r="BN219" s="400"/>
      <c r="BO219" s="400"/>
      <c r="BP219" s="400"/>
      <c r="BQ219" s="400"/>
      <c r="BR219" s="400"/>
      <c r="BS219" s="400"/>
      <c r="BT219" s="400"/>
      <c r="BU219" s="400"/>
    </row>
    <row r="220" spans="1:73" s="99" customFormat="1" ht="60" customHeight="1" x14ac:dyDescent="0.3">
      <c r="A220" s="93">
        <v>217</v>
      </c>
      <c r="B220" s="100">
        <v>147100</v>
      </c>
      <c r="C220" s="101" t="s">
        <v>84</v>
      </c>
      <c r="D220" s="101" t="s">
        <v>83</v>
      </c>
      <c r="E220" s="95">
        <v>40000</v>
      </c>
      <c r="F220" s="93">
        <v>0.56000000000000005</v>
      </c>
      <c r="G220" s="96">
        <v>0.438</v>
      </c>
      <c r="H220" s="96">
        <v>0.36199999999999999</v>
      </c>
      <c r="I220" s="96">
        <v>0.314</v>
      </c>
      <c r="J220" s="96">
        <v>0.23799999999999999</v>
      </c>
      <c r="K220" s="96">
        <v>0.13900000000000001</v>
      </c>
      <c r="L220" s="96">
        <v>0.105</v>
      </c>
      <c r="M220" s="96">
        <v>6.3E-2</v>
      </c>
      <c r="N220" s="96" t="str">
        <f t="shared" si="64"/>
        <v>0.438,0.362,0.314,0.238,0.139,0.105,0.063</v>
      </c>
      <c r="O220" s="96" t="s">
        <v>59</v>
      </c>
      <c r="P220" s="96"/>
      <c r="Q220" s="94">
        <f t="shared" si="65"/>
        <v>147100</v>
      </c>
      <c r="R220" s="95">
        <f t="shared" si="74"/>
        <v>78</v>
      </c>
      <c r="S220" s="96">
        <f t="shared" si="66"/>
        <v>0.124</v>
      </c>
      <c r="T220" s="95"/>
      <c r="U220" s="95"/>
      <c r="V220" s="95"/>
      <c r="W220" s="97"/>
      <c r="X220" s="97"/>
      <c r="Y220" s="96"/>
      <c r="Z220" s="97"/>
      <c r="AA220" s="96"/>
      <c r="AB220" s="102">
        <v>0.35</v>
      </c>
      <c r="AC220" s="102">
        <v>0.35</v>
      </c>
      <c r="AD220" s="102">
        <v>0.35</v>
      </c>
      <c r="AE220" s="93" t="s">
        <v>60</v>
      </c>
      <c r="AF220" s="93">
        <f t="shared" si="67"/>
        <v>268.08</v>
      </c>
      <c r="AG220" s="93">
        <f t="shared" si="68"/>
        <v>327.65999999999997</v>
      </c>
      <c r="AH220" s="95" t="str">
        <f t="shared" si="69"/>
        <v>268.08 327.66</v>
      </c>
      <c r="AI220" s="102">
        <v>14</v>
      </c>
      <c r="AJ220" s="98">
        <f t="shared" si="70"/>
        <v>85.76</v>
      </c>
      <c r="AK220" s="98">
        <f t="shared" si="71"/>
        <v>104.82000000000001</v>
      </c>
      <c r="AL220" s="95" t="str">
        <f t="shared" si="72"/>
        <v>85.76 104.82</v>
      </c>
      <c r="AM220" s="95">
        <v>170</v>
      </c>
      <c r="AN220" s="95">
        <f t="shared" si="61"/>
        <v>450</v>
      </c>
      <c r="AO220" s="102">
        <v>822.6</v>
      </c>
      <c r="AP220" s="102">
        <v>268.39999999999998</v>
      </c>
      <c r="AQ220" s="102">
        <v>104.7</v>
      </c>
      <c r="AR220" s="93">
        <v>40</v>
      </c>
      <c r="AS220" s="103">
        <f t="shared" si="73"/>
        <v>1.260396012913076</v>
      </c>
      <c r="AT220" s="104">
        <f t="shared" si="58"/>
        <v>1036.8017602222963</v>
      </c>
      <c r="AU220" s="98">
        <f t="shared" si="63"/>
        <v>202.63399199999998</v>
      </c>
      <c r="AV220" s="98">
        <f t="shared" si="62"/>
        <v>81.099380000000011</v>
      </c>
      <c r="AW220" s="400">
        <v>961.99725685590522</v>
      </c>
      <c r="AX220" s="400">
        <v>202.57817470000003</v>
      </c>
      <c r="AY220" s="400">
        <v>81.184920000000005</v>
      </c>
      <c r="AZ220" s="400"/>
      <c r="BA220" s="400"/>
      <c r="BB220" s="400"/>
      <c r="BC220" s="400"/>
      <c r="BD220" s="400"/>
      <c r="BE220" s="400"/>
      <c r="BF220" s="400"/>
      <c r="BG220" s="400"/>
      <c r="BH220" s="400"/>
      <c r="BI220" s="400"/>
      <c r="BJ220" s="400"/>
      <c r="BK220" s="403"/>
      <c r="BL220" s="400"/>
      <c r="BM220" s="400"/>
      <c r="BN220" s="400"/>
      <c r="BO220" s="400"/>
      <c r="BP220" s="400"/>
      <c r="BQ220" s="400"/>
      <c r="BR220" s="400"/>
      <c r="BS220" s="400"/>
      <c r="BT220" s="400"/>
      <c r="BU220" s="400"/>
    </row>
    <row r="221" spans="1:73" s="99" customFormat="1" ht="60" customHeight="1" x14ac:dyDescent="0.3">
      <c r="A221" s="93">
        <v>218</v>
      </c>
      <c r="B221" s="100">
        <v>147285</v>
      </c>
      <c r="C221" s="101" t="s">
        <v>12</v>
      </c>
      <c r="D221" s="101" t="s">
        <v>83</v>
      </c>
      <c r="E221" s="95">
        <v>40000</v>
      </c>
      <c r="F221" s="93">
        <v>0.56000000000000005</v>
      </c>
      <c r="G221" s="96">
        <v>0.372</v>
      </c>
      <c r="H221" s="96">
        <v>0.30599999999999999</v>
      </c>
      <c r="I221" s="96">
        <v>0.26900000000000002</v>
      </c>
      <c r="J221" s="96">
        <v>0.20499999999999999</v>
      </c>
      <c r="K221" s="96">
        <v>0.123</v>
      </c>
      <c r="L221" s="96">
        <v>9.6000000000000002E-2</v>
      </c>
      <c r="M221" s="96">
        <v>5.2999999999999999E-2</v>
      </c>
      <c r="N221" s="96" t="str">
        <f t="shared" si="64"/>
        <v>0.372,0.306,0.269,0.205,0.123,0.096,0.053</v>
      </c>
      <c r="O221" s="96" t="s">
        <v>59</v>
      </c>
      <c r="P221" s="96"/>
      <c r="Q221" s="94">
        <f t="shared" si="65"/>
        <v>147285</v>
      </c>
      <c r="R221" s="95">
        <f t="shared" si="74"/>
        <v>185</v>
      </c>
      <c r="S221" s="96">
        <f t="shared" si="66"/>
        <v>0.10299999999999998</v>
      </c>
      <c r="T221" s="95"/>
      <c r="U221" s="95"/>
      <c r="V221" s="95"/>
      <c r="W221" s="97"/>
      <c r="X221" s="97"/>
      <c r="Y221" s="96"/>
      <c r="Z221" s="97"/>
      <c r="AA221" s="96"/>
      <c r="AB221" s="102">
        <v>0.35</v>
      </c>
      <c r="AC221" s="102">
        <v>0.35</v>
      </c>
      <c r="AD221" s="102">
        <v>0.35</v>
      </c>
      <c r="AE221" s="93" t="s">
        <v>60</v>
      </c>
      <c r="AF221" s="93">
        <f t="shared" si="67"/>
        <v>268.08</v>
      </c>
      <c r="AG221" s="93">
        <f t="shared" si="68"/>
        <v>327.65999999999997</v>
      </c>
      <c r="AH221" s="95" t="str">
        <f t="shared" si="69"/>
        <v>268.08 327.66</v>
      </c>
      <c r="AI221" s="102">
        <v>14</v>
      </c>
      <c r="AJ221" s="98">
        <f t="shared" si="70"/>
        <v>85.76</v>
      </c>
      <c r="AK221" s="98">
        <f t="shared" si="71"/>
        <v>104.82000000000001</v>
      </c>
      <c r="AL221" s="95" t="str">
        <f t="shared" si="72"/>
        <v>85.76 104.82</v>
      </c>
      <c r="AM221" s="95">
        <v>170</v>
      </c>
      <c r="AN221" s="95">
        <f t="shared" si="61"/>
        <v>450</v>
      </c>
      <c r="AO221" s="102">
        <v>1595.2</v>
      </c>
      <c r="AP221" s="102">
        <v>271.8</v>
      </c>
      <c r="AQ221" s="102">
        <v>104.8</v>
      </c>
      <c r="AR221" s="93">
        <v>40</v>
      </c>
      <c r="AS221" s="103">
        <f t="shared" si="73"/>
        <v>1.260396012913076</v>
      </c>
      <c r="AT221" s="104">
        <f t="shared" si="58"/>
        <v>2010.583719798939</v>
      </c>
      <c r="AU221" s="98">
        <f t="shared" si="63"/>
        <v>205.34154800000002</v>
      </c>
      <c r="AV221" s="98">
        <f t="shared" si="62"/>
        <v>81.184920000000005</v>
      </c>
      <c r="AW221" s="400">
        <v>961.99725685590522</v>
      </c>
      <c r="AX221" s="400">
        <v>202.57817470000003</v>
      </c>
      <c r="AY221" s="400">
        <v>81.184920000000005</v>
      </c>
      <c r="AZ221" s="400"/>
      <c r="BA221" s="400"/>
      <c r="BB221" s="400"/>
      <c r="BC221" s="400"/>
      <c r="BD221" s="400"/>
      <c r="BE221" s="400"/>
      <c r="BF221" s="400"/>
      <c r="BG221" s="400"/>
      <c r="BH221" s="400"/>
      <c r="BI221" s="400"/>
      <c r="BJ221" s="400"/>
      <c r="BK221" s="403"/>
      <c r="BL221" s="400"/>
      <c r="BM221" s="400"/>
      <c r="BN221" s="400"/>
      <c r="BO221" s="400"/>
      <c r="BP221" s="400"/>
      <c r="BQ221" s="400"/>
      <c r="BR221" s="400"/>
      <c r="BS221" s="400"/>
      <c r="BT221" s="400"/>
      <c r="BU221" s="400"/>
    </row>
    <row r="222" spans="1:73" s="99" customFormat="1" ht="60" customHeight="1" x14ac:dyDescent="0.3">
      <c r="A222" s="93">
        <v>219</v>
      </c>
      <c r="B222" s="100">
        <v>147350</v>
      </c>
      <c r="C222" s="101" t="s">
        <v>84</v>
      </c>
      <c r="D222" s="101" t="s">
        <v>83</v>
      </c>
      <c r="E222" s="95">
        <v>40000</v>
      </c>
      <c r="F222" s="93">
        <v>0.56000000000000005</v>
      </c>
      <c r="G222" s="96">
        <v>0.36599999999999999</v>
      </c>
      <c r="H222" s="96">
        <v>0.30099999999999999</v>
      </c>
      <c r="I222" s="96">
        <v>0.25600000000000001</v>
      </c>
      <c r="J222" s="96">
        <v>0.191</v>
      </c>
      <c r="K222" s="96">
        <v>0.108</v>
      </c>
      <c r="L222" s="96">
        <v>8.1000000000000003E-2</v>
      </c>
      <c r="M222" s="96">
        <v>5.3999999999999999E-2</v>
      </c>
      <c r="N222" s="96" t="str">
        <f t="shared" si="64"/>
        <v>0.366,0.301,0.256,0.191,0.108,0.081,0.054</v>
      </c>
      <c r="O222" s="96" t="s">
        <v>59</v>
      </c>
      <c r="P222" s="96"/>
      <c r="Q222" s="94">
        <f t="shared" si="65"/>
        <v>147350</v>
      </c>
      <c r="R222" s="95">
        <f t="shared" si="74"/>
        <v>65</v>
      </c>
      <c r="S222" s="96">
        <f t="shared" si="66"/>
        <v>0.10999999999999999</v>
      </c>
      <c r="T222" s="95"/>
      <c r="U222" s="95"/>
      <c r="V222" s="95"/>
      <c r="W222" s="97"/>
      <c r="X222" s="97"/>
      <c r="Y222" s="96"/>
      <c r="Z222" s="97"/>
      <c r="AA222" s="96"/>
      <c r="AB222" s="102">
        <v>0.35</v>
      </c>
      <c r="AC222" s="102">
        <v>0.35</v>
      </c>
      <c r="AD222" s="102">
        <v>0.35</v>
      </c>
      <c r="AE222" s="93" t="s">
        <v>60</v>
      </c>
      <c r="AF222" s="93">
        <f t="shared" si="67"/>
        <v>268.08</v>
      </c>
      <c r="AG222" s="93">
        <f t="shared" si="68"/>
        <v>327.65999999999997</v>
      </c>
      <c r="AH222" s="95" t="str">
        <f t="shared" si="69"/>
        <v>268.08 327.66</v>
      </c>
      <c r="AI222" s="102">
        <v>14</v>
      </c>
      <c r="AJ222" s="98">
        <f t="shared" si="70"/>
        <v>85.76</v>
      </c>
      <c r="AK222" s="98">
        <f t="shared" si="71"/>
        <v>104.82000000000001</v>
      </c>
      <c r="AL222" s="95" t="str">
        <f t="shared" si="72"/>
        <v>85.76 104.82</v>
      </c>
      <c r="AM222" s="95">
        <v>170</v>
      </c>
      <c r="AN222" s="95">
        <f t="shared" si="61"/>
        <v>450</v>
      </c>
      <c r="AO222" s="102">
        <v>1704.8</v>
      </c>
      <c r="AP222" s="102">
        <v>325.2</v>
      </c>
      <c r="AQ222" s="102">
        <v>104.8</v>
      </c>
      <c r="AR222" s="93">
        <v>40</v>
      </c>
      <c r="AS222" s="103">
        <f t="shared" si="73"/>
        <v>1.260396012913076</v>
      </c>
      <c r="AT222" s="104">
        <f t="shared" si="58"/>
        <v>2148.7231228142118</v>
      </c>
      <c r="AU222" s="98">
        <f t="shared" si="63"/>
        <v>246.95616799999996</v>
      </c>
      <c r="AV222" s="98">
        <f t="shared" si="62"/>
        <v>81.184920000000005</v>
      </c>
      <c r="AW222" s="400">
        <v>961.99725685590522</v>
      </c>
      <c r="AX222" s="400">
        <v>202.57817470000003</v>
      </c>
      <c r="AY222" s="400">
        <v>81.184920000000005</v>
      </c>
      <c r="AZ222" s="400"/>
      <c r="BA222" s="400"/>
      <c r="BB222" s="400"/>
      <c r="BC222" s="400"/>
      <c r="BD222" s="400"/>
      <c r="BE222" s="400"/>
      <c r="BF222" s="400"/>
      <c r="BG222" s="400"/>
      <c r="BH222" s="400"/>
      <c r="BI222" s="400"/>
      <c r="BJ222" s="400"/>
      <c r="BK222" s="403"/>
      <c r="BL222" s="400"/>
      <c r="BM222" s="400"/>
      <c r="BN222" s="400"/>
      <c r="BO222" s="400"/>
      <c r="BP222" s="400"/>
      <c r="BQ222" s="400"/>
      <c r="BR222" s="400"/>
      <c r="BS222" s="400"/>
      <c r="BT222" s="400"/>
      <c r="BU222" s="400"/>
    </row>
    <row r="223" spans="1:73" s="99" customFormat="1" ht="60" customHeight="1" x14ac:dyDescent="0.3">
      <c r="A223" s="93">
        <v>220</v>
      </c>
      <c r="B223" s="100">
        <v>147551</v>
      </c>
      <c r="C223" s="101" t="s">
        <v>12</v>
      </c>
      <c r="D223" s="101" t="s">
        <v>83</v>
      </c>
      <c r="E223" s="95">
        <v>40000</v>
      </c>
      <c r="F223" s="93">
        <v>0.56000000000000005</v>
      </c>
      <c r="G223" s="96">
        <v>0.36299999999999999</v>
      </c>
      <c r="H223" s="96">
        <v>0.29299999999999998</v>
      </c>
      <c r="I223" s="96">
        <v>0.251</v>
      </c>
      <c r="J223" s="96">
        <v>0.184</v>
      </c>
      <c r="K223" s="96">
        <v>0.105</v>
      </c>
      <c r="L223" s="96">
        <v>0.08</v>
      </c>
      <c r="M223" s="96">
        <v>5.5E-2</v>
      </c>
      <c r="N223" s="96" t="str">
        <f t="shared" si="64"/>
        <v>0.363,0.293,0.251,0.184,0.105,0.08,0.055</v>
      </c>
      <c r="O223" s="96" t="s">
        <v>59</v>
      </c>
      <c r="P223" s="96"/>
      <c r="Q223" s="94">
        <f t="shared" si="65"/>
        <v>147551</v>
      </c>
      <c r="R223" s="95">
        <f t="shared" si="74"/>
        <v>201</v>
      </c>
      <c r="S223" s="96">
        <f t="shared" si="66"/>
        <v>0.11199999999999999</v>
      </c>
      <c r="T223" s="95"/>
      <c r="U223" s="95"/>
      <c r="V223" s="95"/>
      <c r="W223" s="97"/>
      <c r="X223" s="97"/>
      <c r="Y223" s="96"/>
      <c r="Z223" s="97"/>
      <c r="AA223" s="96"/>
      <c r="AB223" s="102">
        <v>0.35</v>
      </c>
      <c r="AC223" s="102">
        <v>0.35</v>
      </c>
      <c r="AD223" s="102">
        <v>0.35</v>
      </c>
      <c r="AE223" s="93" t="s">
        <v>60</v>
      </c>
      <c r="AF223" s="93">
        <f t="shared" si="67"/>
        <v>268.08</v>
      </c>
      <c r="AG223" s="93">
        <f t="shared" si="68"/>
        <v>327.65999999999997</v>
      </c>
      <c r="AH223" s="95" t="str">
        <f t="shared" si="69"/>
        <v>268.08 327.66</v>
      </c>
      <c r="AI223" s="102">
        <v>14</v>
      </c>
      <c r="AJ223" s="98">
        <f t="shared" si="70"/>
        <v>85.76</v>
      </c>
      <c r="AK223" s="98">
        <f t="shared" si="71"/>
        <v>104.82000000000001</v>
      </c>
      <c r="AL223" s="95" t="str">
        <f t="shared" si="72"/>
        <v>85.76 104.82</v>
      </c>
      <c r="AM223" s="95">
        <v>170</v>
      </c>
      <c r="AN223" s="95">
        <f t="shared" si="61"/>
        <v>450</v>
      </c>
      <c r="AO223" s="102">
        <v>1769.4</v>
      </c>
      <c r="AP223" s="102">
        <v>327.39999999999998</v>
      </c>
      <c r="AQ223" s="102">
        <v>104.8</v>
      </c>
      <c r="AR223" s="93">
        <v>40</v>
      </c>
      <c r="AS223" s="103">
        <f t="shared" si="73"/>
        <v>1.260396012913076</v>
      </c>
      <c r="AT223" s="104">
        <f t="shared" si="58"/>
        <v>2230.1447052483968</v>
      </c>
      <c r="AU223" s="98">
        <f t="shared" si="63"/>
        <v>248.63393199999999</v>
      </c>
      <c r="AV223" s="98">
        <f t="shared" si="62"/>
        <v>81.184920000000005</v>
      </c>
      <c r="AW223" s="400">
        <v>961.99725685590522</v>
      </c>
      <c r="AX223" s="400">
        <v>202.57817470000003</v>
      </c>
      <c r="AY223" s="400">
        <v>81.184920000000005</v>
      </c>
      <c r="AZ223" s="400"/>
      <c r="BA223" s="400"/>
      <c r="BB223" s="400"/>
      <c r="BC223" s="400"/>
      <c r="BD223" s="400"/>
      <c r="BE223" s="400"/>
      <c r="BF223" s="400"/>
      <c r="BG223" s="400"/>
      <c r="BH223" s="400"/>
      <c r="BI223" s="400"/>
      <c r="BJ223" s="400"/>
      <c r="BK223" s="403"/>
      <c r="BL223" s="400"/>
      <c r="BM223" s="400"/>
      <c r="BN223" s="400"/>
      <c r="BO223" s="400"/>
      <c r="BP223" s="400"/>
      <c r="BQ223" s="400"/>
      <c r="BR223" s="400"/>
      <c r="BS223" s="400"/>
      <c r="BT223" s="400"/>
      <c r="BU223" s="400"/>
    </row>
    <row r="224" spans="1:73" s="99" customFormat="1" ht="60" customHeight="1" x14ac:dyDescent="0.3">
      <c r="A224" s="93">
        <v>221</v>
      </c>
      <c r="B224" s="100">
        <v>147600</v>
      </c>
      <c r="C224" s="101" t="s">
        <v>84</v>
      </c>
      <c r="D224" s="101" t="s">
        <v>83</v>
      </c>
      <c r="E224" s="95">
        <v>40000</v>
      </c>
      <c r="F224" s="93">
        <v>0.56000000000000005</v>
      </c>
      <c r="G224" s="96">
        <v>0.33400000000000002</v>
      </c>
      <c r="H224" s="96">
        <v>0.27200000000000002</v>
      </c>
      <c r="I224" s="96">
        <v>0.23</v>
      </c>
      <c r="J224" s="96">
        <v>0.17399999999999999</v>
      </c>
      <c r="K224" s="96">
        <v>9.7000000000000003E-2</v>
      </c>
      <c r="L224" s="96">
        <v>7.0000000000000007E-2</v>
      </c>
      <c r="M224" s="110">
        <v>3.7999999999999999E-2</v>
      </c>
      <c r="N224" s="96" t="str">
        <f t="shared" si="64"/>
        <v>0.334,0.272,0.23,0.174,0.097,0.07,0.038</v>
      </c>
      <c r="O224" s="96" t="s">
        <v>59</v>
      </c>
      <c r="P224" s="111"/>
      <c r="Q224" s="94">
        <f t="shared" si="65"/>
        <v>147600</v>
      </c>
      <c r="R224" s="95">
        <f t="shared" si="74"/>
        <v>49</v>
      </c>
      <c r="S224" s="96">
        <f t="shared" si="66"/>
        <v>0.10400000000000001</v>
      </c>
      <c r="T224" s="95"/>
      <c r="U224" s="95"/>
      <c r="V224" s="95"/>
      <c r="W224" s="97"/>
      <c r="X224" s="97"/>
      <c r="Y224" s="96"/>
      <c r="Z224" s="97"/>
      <c r="AA224" s="96"/>
      <c r="AB224" s="102">
        <v>0.35</v>
      </c>
      <c r="AC224" s="102">
        <v>0.35</v>
      </c>
      <c r="AD224" s="102">
        <v>0.35</v>
      </c>
      <c r="AE224" s="93" t="s">
        <v>60</v>
      </c>
      <c r="AF224" s="93">
        <f t="shared" si="67"/>
        <v>268.08</v>
      </c>
      <c r="AG224" s="93">
        <f t="shared" si="68"/>
        <v>327.65999999999997</v>
      </c>
      <c r="AH224" s="95" t="str">
        <f t="shared" si="69"/>
        <v>268.08 327.66</v>
      </c>
      <c r="AI224" s="102">
        <v>14</v>
      </c>
      <c r="AJ224" s="98">
        <f t="shared" si="70"/>
        <v>85.76</v>
      </c>
      <c r="AK224" s="98">
        <f t="shared" si="71"/>
        <v>104.82000000000001</v>
      </c>
      <c r="AL224" s="95" t="str">
        <f t="shared" si="72"/>
        <v>85.76 104.82</v>
      </c>
      <c r="AM224" s="95">
        <v>170</v>
      </c>
      <c r="AN224" s="95">
        <f t="shared" si="61"/>
        <v>450</v>
      </c>
      <c r="AO224" s="102">
        <v>2398.4</v>
      </c>
      <c r="AP224" s="102">
        <v>326.10000000000002</v>
      </c>
      <c r="AQ224" s="102">
        <v>104.8</v>
      </c>
      <c r="AR224" s="93">
        <v>40</v>
      </c>
      <c r="AS224" s="103">
        <f t="shared" si="73"/>
        <v>1.260396012913076</v>
      </c>
      <c r="AT224" s="104">
        <f t="shared" si="58"/>
        <v>3022.9337973707215</v>
      </c>
      <c r="AU224" s="98">
        <f t="shared" si="63"/>
        <v>247.64287700000003</v>
      </c>
      <c r="AV224" s="98">
        <f t="shared" si="62"/>
        <v>81.184920000000005</v>
      </c>
      <c r="AW224" s="400">
        <v>961.99725685590522</v>
      </c>
      <c r="AX224" s="400">
        <v>202.57817470000003</v>
      </c>
      <c r="AY224" s="400">
        <v>81.184920000000005</v>
      </c>
      <c r="AZ224" s="400"/>
      <c r="BA224" s="400"/>
      <c r="BB224" s="400"/>
      <c r="BC224" s="400"/>
      <c r="BD224" s="400"/>
      <c r="BE224" s="400"/>
      <c r="BF224" s="400"/>
      <c r="BG224" s="400"/>
      <c r="BH224" s="400"/>
      <c r="BI224" s="400"/>
      <c r="BJ224" s="400"/>
      <c r="BK224" s="403"/>
      <c r="BL224" s="400"/>
      <c r="BM224" s="400"/>
      <c r="BN224" s="400"/>
      <c r="BO224" s="400"/>
      <c r="BP224" s="400"/>
      <c r="BQ224" s="400"/>
      <c r="BR224" s="400"/>
      <c r="BS224" s="400"/>
      <c r="BT224" s="400"/>
      <c r="BU224" s="400"/>
    </row>
    <row r="225" spans="1:74" s="99" customFormat="1" ht="60" customHeight="1" x14ac:dyDescent="0.3">
      <c r="A225" s="93">
        <v>222</v>
      </c>
      <c r="B225" s="100">
        <v>147800</v>
      </c>
      <c r="C225" s="101" t="s">
        <v>12</v>
      </c>
      <c r="D225" s="101" t="s">
        <v>83</v>
      </c>
      <c r="E225" s="95">
        <v>40000</v>
      </c>
      <c r="F225" s="93">
        <v>0.56000000000000005</v>
      </c>
      <c r="G225" s="96">
        <v>0.27600000000000002</v>
      </c>
      <c r="H225" s="96">
        <v>0.22</v>
      </c>
      <c r="I225" s="96">
        <v>0.189</v>
      </c>
      <c r="J225" s="96">
        <v>0.14199999999999999</v>
      </c>
      <c r="K225" s="96">
        <v>7.6999999999999999E-2</v>
      </c>
      <c r="L225" s="96">
        <v>5.1999999999999998E-2</v>
      </c>
      <c r="M225" s="110">
        <v>2.8000000000000001E-2</v>
      </c>
      <c r="N225" s="96" t="str">
        <f t="shared" si="64"/>
        <v>0.276,0.22,0.189,0.142,0.077,0.052,0.028</v>
      </c>
      <c r="O225" s="96" t="s">
        <v>59</v>
      </c>
      <c r="P225" s="111"/>
      <c r="Q225" s="94">
        <f t="shared" si="65"/>
        <v>147800</v>
      </c>
      <c r="R225" s="95">
        <f t="shared" si="74"/>
        <v>200</v>
      </c>
      <c r="S225" s="96">
        <f t="shared" si="66"/>
        <v>8.7000000000000022E-2</v>
      </c>
      <c r="T225" s="95"/>
      <c r="U225" s="95"/>
      <c r="V225" s="95"/>
      <c r="W225" s="97"/>
      <c r="X225" s="97"/>
      <c r="Y225" s="96"/>
      <c r="Z225" s="97"/>
      <c r="AA225" s="96"/>
      <c r="AB225" s="102">
        <v>0.35</v>
      </c>
      <c r="AC225" s="102">
        <v>0.35</v>
      </c>
      <c r="AD225" s="102">
        <v>0.35</v>
      </c>
      <c r="AE225" s="93" t="s">
        <v>60</v>
      </c>
      <c r="AF225" s="93">
        <f t="shared" si="67"/>
        <v>268.08</v>
      </c>
      <c r="AG225" s="93">
        <f t="shared" si="68"/>
        <v>327.65999999999997</v>
      </c>
      <c r="AH225" s="95" t="str">
        <f t="shared" si="69"/>
        <v>268.08 327.66</v>
      </c>
      <c r="AI225" s="102">
        <v>14</v>
      </c>
      <c r="AJ225" s="98">
        <f t="shared" si="70"/>
        <v>85.76</v>
      </c>
      <c r="AK225" s="98">
        <f t="shared" si="71"/>
        <v>104.82000000000001</v>
      </c>
      <c r="AL225" s="95" t="str">
        <f t="shared" si="72"/>
        <v>85.76 104.82</v>
      </c>
      <c r="AM225" s="95">
        <v>170</v>
      </c>
      <c r="AN225" s="95">
        <f t="shared" si="61"/>
        <v>450</v>
      </c>
      <c r="AO225" s="102">
        <v>2372.6</v>
      </c>
      <c r="AP225" s="102">
        <v>325.10000000000002</v>
      </c>
      <c r="AQ225" s="102">
        <v>104.8</v>
      </c>
      <c r="AR225" s="93">
        <v>40</v>
      </c>
      <c r="AS225" s="103">
        <f t="shared" si="73"/>
        <v>1.260396012913076</v>
      </c>
      <c r="AT225" s="104">
        <f t="shared" si="58"/>
        <v>2990.415580237564</v>
      </c>
      <c r="AU225" s="98">
        <f t="shared" si="63"/>
        <v>246.87983700000004</v>
      </c>
      <c r="AV225" s="98">
        <f>0.8554*AQ225-8.461</f>
        <v>81.184920000000005</v>
      </c>
      <c r="AW225" s="401">
        <v>961.99725685590522</v>
      </c>
      <c r="AX225" s="401">
        <v>202.57817470000003</v>
      </c>
      <c r="AY225" s="401">
        <v>81.184920000000005</v>
      </c>
      <c r="AZ225" s="401"/>
      <c r="BA225" s="401"/>
      <c r="BB225" s="401"/>
      <c r="BC225" s="401"/>
      <c r="BD225" s="401"/>
      <c r="BE225" s="401"/>
      <c r="BF225" s="401"/>
      <c r="BG225" s="401"/>
      <c r="BH225" s="401"/>
      <c r="BI225" s="401"/>
      <c r="BJ225" s="401"/>
      <c r="BK225" s="404"/>
      <c r="BL225" s="401"/>
      <c r="BM225" s="401"/>
      <c r="BN225" s="401"/>
      <c r="BO225" s="401"/>
      <c r="BP225" s="401"/>
      <c r="BQ225" s="401"/>
      <c r="BR225" s="401"/>
      <c r="BS225" s="401"/>
      <c r="BT225" s="401"/>
      <c r="BU225" s="401"/>
    </row>
    <row r="226" spans="1:74" s="42" customFormat="1" ht="55.2" customHeight="1" x14ac:dyDescent="0.3">
      <c r="A226" s="35"/>
      <c r="B226" s="45"/>
      <c r="C226" s="45"/>
      <c r="D226" s="45"/>
      <c r="E226" s="36"/>
      <c r="F226" s="35"/>
      <c r="G226" s="37"/>
      <c r="H226" s="37"/>
      <c r="I226" s="37"/>
      <c r="J226" s="37"/>
      <c r="K226" s="37"/>
      <c r="L226" s="37"/>
      <c r="M226" s="80"/>
      <c r="N226" s="37"/>
      <c r="O226" s="37"/>
      <c r="P226" s="81"/>
      <c r="Q226" s="38"/>
      <c r="R226" s="36"/>
      <c r="S226" s="37"/>
      <c r="T226" s="36"/>
      <c r="U226" s="36"/>
      <c r="V226" s="36"/>
      <c r="W226" s="39"/>
      <c r="X226" s="39"/>
      <c r="Y226" s="37"/>
      <c r="Z226" s="39"/>
      <c r="AA226" s="37"/>
      <c r="AB226" s="44"/>
      <c r="AC226" s="44"/>
      <c r="AD226" s="44"/>
      <c r="AE226" s="35"/>
      <c r="AF226" s="44"/>
      <c r="AG226" s="44"/>
      <c r="AH226" s="45"/>
      <c r="AI226" s="44"/>
      <c r="AJ226" s="47"/>
      <c r="AK226" s="47"/>
      <c r="AL226" s="45"/>
      <c r="AM226" s="36"/>
      <c r="AN226" s="36"/>
      <c r="AO226" s="44"/>
      <c r="AP226" s="44"/>
      <c r="AQ226" s="44"/>
      <c r="AR226" s="35"/>
      <c r="AS226" s="46"/>
      <c r="AT226" s="47"/>
      <c r="AU226" s="47"/>
      <c r="AV226" s="47"/>
      <c r="AW226" s="87"/>
      <c r="AX226" s="87"/>
      <c r="AY226" s="87"/>
      <c r="AZ226" s="87"/>
      <c r="BA226" s="86"/>
      <c r="BB226" s="87"/>
      <c r="BC226" s="87"/>
      <c r="BD226" s="87"/>
      <c r="BE226" s="87"/>
      <c r="BF226" s="87"/>
      <c r="BG226" s="87"/>
      <c r="BH226" s="87"/>
      <c r="BI226" s="87"/>
      <c r="BJ226" s="87"/>
      <c r="BK226" s="90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</row>
    <row r="227" spans="1:74" ht="34.200000000000003" customHeight="1" x14ac:dyDescent="0.3">
      <c r="A227" s="18"/>
      <c r="B227" s="19"/>
      <c r="C227" s="19"/>
      <c r="D227" s="79"/>
      <c r="E227" s="77"/>
      <c r="F227" s="78"/>
      <c r="G227" s="20"/>
      <c r="H227" s="20"/>
      <c r="I227" s="20"/>
      <c r="J227" s="20"/>
      <c r="K227" s="20"/>
      <c r="L227" s="20"/>
      <c r="M227" s="20"/>
      <c r="N227" s="82"/>
      <c r="O227" s="82"/>
      <c r="P227" s="20"/>
      <c r="Q227" s="38"/>
      <c r="R227" s="36"/>
      <c r="S227" s="37"/>
      <c r="T227" s="22"/>
      <c r="U227" s="22"/>
      <c r="V227" s="22">
        <f>SUM(V4:V226)</f>
        <v>2415513</v>
      </c>
      <c r="W227" s="23"/>
      <c r="X227" s="23"/>
      <c r="Y227" s="20"/>
      <c r="Z227" s="23"/>
      <c r="AA227" s="20"/>
      <c r="AB227" s="42"/>
      <c r="AC227" s="42"/>
      <c r="AD227" s="42"/>
      <c r="AE227" s="78"/>
      <c r="AF227" s="42"/>
      <c r="AG227" s="42"/>
      <c r="AH227" s="79"/>
      <c r="AI227" s="18"/>
      <c r="AJ227" s="83"/>
      <c r="AK227" s="83"/>
      <c r="AL227" s="79"/>
      <c r="AM227" s="22"/>
      <c r="AN227" s="22"/>
      <c r="AO227" s="18"/>
      <c r="AP227" s="18"/>
      <c r="AQ227" s="18"/>
      <c r="AR227" s="25"/>
      <c r="AS227" s="85"/>
      <c r="AT227" s="83"/>
      <c r="AU227" s="83"/>
      <c r="AV227" s="83"/>
      <c r="AW227" s="17"/>
      <c r="AX227" s="17"/>
      <c r="AY227" s="17"/>
      <c r="AZ227" s="17"/>
      <c r="BA227" s="17"/>
      <c r="BB227" s="29"/>
      <c r="BC227" s="17"/>
      <c r="BD227" s="17"/>
      <c r="BE227" s="17"/>
      <c r="BF227" s="17"/>
      <c r="BG227" s="17"/>
      <c r="BH227" s="17"/>
      <c r="BI227" s="17"/>
      <c r="BJ227" s="17"/>
      <c r="BL227" s="28"/>
      <c r="BM227" s="25"/>
      <c r="BN227" s="24"/>
      <c r="BO227" s="24"/>
      <c r="BP227" s="24"/>
      <c r="BQ227" s="25"/>
      <c r="BR227" s="24"/>
      <c r="BV227" s="255"/>
    </row>
    <row r="228" spans="1:74" ht="34.200000000000003" customHeight="1" x14ac:dyDescent="0.3">
      <c r="A228" s="18"/>
      <c r="B228" s="19"/>
      <c r="C228" s="19"/>
      <c r="D228" s="79"/>
      <c r="E228" s="77"/>
      <c r="F228" s="78"/>
      <c r="G228" s="20"/>
      <c r="H228" s="20"/>
      <c r="I228" s="20"/>
      <c r="J228" s="20"/>
      <c r="K228" s="20"/>
      <c r="L228" s="20"/>
      <c r="M228" s="20"/>
      <c r="N228" s="82"/>
      <c r="O228" s="82"/>
      <c r="P228" s="20"/>
      <c r="Q228" s="38"/>
      <c r="R228" s="36"/>
      <c r="S228" s="37"/>
      <c r="T228" s="22"/>
      <c r="U228" s="22"/>
      <c r="V228" s="22"/>
      <c r="W228" s="23"/>
      <c r="X228" s="23"/>
      <c r="Y228" s="20"/>
      <c r="Z228" s="23"/>
      <c r="AA228" s="20"/>
      <c r="AB228" s="42"/>
      <c r="AC228" s="42"/>
      <c r="AD228" s="42"/>
      <c r="AE228" s="78"/>
      <c r="AF228" s="42"/>
      <c r="AG228" s="42"/>
      <c r="AH228" s="79"/>
      <c r="AI228" s="18"/>
      <c r="AJ228" s="83"/>
      <c r="AK228" s="83"/>
      <c r="AL228" s="79"/>
      <c r="AM228" s="22"/>
      <c r="AN228" s="22"/>
      <c r="AO228" s="18"/>
      <c r="AP228" s="18"/>
      <c r="AQ228" s="18"/>
      <c r="AR228" s="25"/>
      <c r="AS228" s="85"/>
      <c r="AT228" s="83"/>
      <c r="AU228" s="83"/>
      <c r="AV228" s="83"/>
      <c r="AW228" s="17"/>
      <c r="AX228" s="17"/>
      <c r="AY228" s="17"/>
      <c r="AZ228" s="32"/>
      <c r="BA228" s="17"/>
      <c r="BB228" s="29"/>
      <c r="BC228" s="17"/>
      <c r="BD228" s="32"/>
      <c r="BE228" s="17"/>
      <c r="BF228" s="17"/>
      <c r="BG228" s="17"/>
      <c r="BH228" s="17"/>
      <c r="BI228" s="17"/>
      <c r="BJ228" s="17"/>
      <c r="BL228" s="28"/>
      <c r="BM228" s="25"/>
      <c r="BN228" s="24"/>
      <c r="BO228" s="24"/>
      <c r="BP228" s="24"/>
      <c r="BQ228" s="25"/>
      <c r="BR228" s="24"/>
      <c r="BV228" s="255"/>
    </row>
    <row r="229" spans="1:74" ht="34.200000000000003" customHeight="1" x14ac:dyDescent="0.3">
      <c r="A229" s="18"/>
      <c r="B229" s="19"/>
      <c r="C229" s="19"/>
      <c r="D229" s="79"/>
      <c r="E229" s="77"/>
      <c r="F229" s="78"/>
      <c r="G229" s="20"/>
      <c r="H229" s="20"/>
      <c r="I229" s="20"/>
      <c r="J229" s="20"/>
      <c r="K229" s="20"/>
      <c r="L229" s="20"/>
      <c r="M229" s="20"/>
      <c r="N229" s="82"/>
      <c r="O229" s="82"/>
      <c r="P229" s="20"/>
      <c r="Q229" s="38"/>
      <c r="R229" s="36"/>
      <c r="S229" s="37"/>
      <c r="T229" s="22"/>
      <c r="U229" s="22"/>
      <c r="V229" s="22"/>
      <c r="W229" s="23"/>
      <c r="X229" s="23"/>
      <c r="Y229" s="20"/>
      <c r="Z229" s="23"/>
      <c r="AA229" s="20"/>
      <c r="AB229" s="42"/>
      <c r="AC229" s="42"/>
      <c r="AD229" s="42"/>
      <c r="AE229" s="78"/>
      <c r="AF229" s="42"/>
      <c r="AG229" s="42"/>
      <c r="AH229" s="79"/>
      <c r="AI229" s="18"/>
      <c r="AJ229" s="83"/>
      <c r="AK229" s="83"/>
      <c r="AL229" s="79"/>
      <c r="AM229" s="22"/>
      <c r="AN229" s="22"/>
      <c r="AO229" s="18"/>
      <c r="AP229" s="18"/>
      <c r="AQ229" s="18"/>
      <c r="AR229" s="25"/>
      <c r="AS229" s="85"/>
      <c r="AT229" s="83"/>
      <c r="AU229" s="83"/>
      <c r="AV229" s="83"/>
      <c r="AW229" s="17"/>
      <c r="AX229" s="17"/>
      <c r="AY229" s="17"/>
      <c r="AZ229" s="32"/>
      <c r="BA229" s="17"/>
      <c r="BB229" s="29"/>
      <c r="BC229" s="17"/>
      <c r="BD229" s="32"/>
      <c r="BE229" s="17"/>
      <c r="BF229" s="17"/>
      <c r="BG229" s="17"/>
      <c r="BH229" s="17"/>
      <c r="BI229" s="17"/>
      <c r="BJ229" s="17"/>
      <c r="BL229" s="28"/>
      <c r="BM229" s="25"/>
      <c r="BN229" s="24"/>
      <c r="BO229" s="24"/>
      <c r="BP229" s="24"/>
      <c r="BQ229" s="25"/>
      <c r="BR229" s="24"/>
      <c r="BV229" s="255"/>
    </row>
    <row r="230" spans="1:74" x14ac:dyDescent="0.3">
      <c r="D230" s="79"/>
      <c r="E230" s="77"/>
      <c r="F230" s="78"/>
      <c r="N230" s="82"/>
      <c r="O230" s="82"/>
      <c r="Q230" s="38"/>
      <c r="R230" s="36"/>
      <c r="S230" s="37"/>
      <c r="AB230" s="42"/>
      <c r="AC230" s="42"/>
      <c r="AD230" s="42"/>
      <c r="AE230" s="78"/>
      <c r="AF230" s="42"/>
      <c r="AG230" s="42"/>
      <c r="AH230" s="79"/>
      <c r="AJ230" s="83"/>
      <c r="AK230" s="83"/>
      <c r="AL230" s="79"/>
      <c r="AM230" s="22"/>
      <c r="AN230" s="22"/>
      <c r="AR230" s="25"/>
      <c r="AS230" s="85"/>
      <c r="AT230" s="83"/>
      <c r="AU230" s="83"/>
      <c r="AV230" s="83"/>
      <c r="BB230" s="29"/>
      <c r="BF230" s="17"/>
      <c r="BJ230" s="17"/>
      <c r="BV230" s="255"/>
    </row>
    <row r="231" spans="1:74" x14ac:dyDescent="0.3">
      <c r="BV231" s="255"/>
    </row>
  </sheetData>
  <autoFilter ref="D1:D230" xr:uid="{00000000-0009-0000-0000-00001C000000}"/>
  <mergeCells count="223">
    <mergeCell ref="BV227:BV231"/>
    <mergeCell ref="BL184:BL225"/>
    <mergeCell ref="BM184:BM225"/>
    <mergeCell ref="BN184:BN225"/>
    <mergeCell ref="BO184:BO225"/>
    <mergeCell ref="BP184:BP225"/>
    <mergeCell ref="BQ184:BQ225"/>
    <mergeCell ref="BU176:BU182"/>
    <mergeCell ref="AW184:AW225"/>
    <mergeCell ref="AX184:AX225"/>
    <mergeCell ref="AY184:AY225"/>
    <mergeCell ref="AZ184:AZ225"/>
    <mergeCell ref="BA184:BA225"/>
    <mergeCell ref="BB184:BB225"/>
    <mergeCell ref="BC184:BC225"/>
    <mergeCell ref="BD184:BD225"/>
    <mergeCell ref="BE184:BE225"/>
    <mergeCell ref="BO176:BO182"/>
    <mergeCell ref="BP176:BP182"/>
    <mergeCell ref="BQ176:BQ182"/>
    <mergeCell ref="BR176:BR182"/>
    <mergeCell ref="BS176:BS182"/>
    <mergeCell ref="BT176:BT182"/>
    <mergeCell ref="BI176:BI182"/>
    <mergeCell ref="BJ176:BJ182"/>
    <mergeCell ref="BR184:BR225"/>
    <mergeCell ref="BS184:BS225"/>
    <mergeCell ref="BT184:BT225"/>
    <mergeCell ref="BU184:BU225"/>
    <mergeCell ref="BM176:BM182"/>
    <mergeCell ref="BN176:BN182"/>
    <mergeCell ref="BC176:BC182"/>
    <mergeCell ref="BD176:BD182"/>
    <mergeCell ref="BE176:BE182"/>
    <mergeCell ref="BF176:BF182"/>
    <mergeCell ref="BG176:BG182"/>
    <mergeCell ref="BH176:BH182"/>
    <mergeCell ref="BF184:BF225"/>
    <mergeCell ref="BG184:BG225"/>
    <mergeCell ref="BH184:BH225"/>
    <mergeCell ref="BI184:BI225"/>
    <mergeCell ref="BJ184:BJ225"/>
    <mergeCell ref="BK184:BK225"/>
    <mergeCell ref="BR161:BR174"/>
    <mergeCell ref="BS161:BS174"/>
    <mergeCell ref="BT161:BT174"/>
    <mergeCell ref="BU161:BU174"/>
    <mergeCell ref="AW176:AW182"/>
    <mergeCell ref="AX176:AX182"/>
    <mergeCell ref="AY176:AY182"/>
    <mergeCell ref="AZ176:AZ182"/>
    <mergeCell ref="BA176:BA182"/>
    <mergeCell ref="BB176:BB182"/>
    <mergeCell ref="BL161:BL174"/>
    <mergeCell ref="BM161:BM174"/>
    <mergeCell ref="BN161:BN174"/>
    <mergeCell ref="BO161:BO174"/>
    <mergeCell ref="BP161:BP174"/>
    <mergeCell ref="BQ161:BQ174"/>
    <mergeCell ref="BF161:BF174"/>
    <mergeCell ref="BG161:BG174"/>
    <mergeCell ref="BH161:BH174"/>
    <mergeCell ref="BI161:BI174"/>
    <mergeCell ref="BJ161:BJ174"/>
    <mergeCell ref="BK161:BK174"/>
    <mergeCell ref="BK176:BK182"/>
    <mergeCell ref="BL176:BL182"/>
    <mergeCell ref="AW161:AW174"/>
    <mergeCell ref="AX161:AX174"/>
    <mergeCell ref="AY161:AY174"/>
    <mergeCell ref="AZ161:AZ174"/>
    <mergeCell ref="BA161:BA174"/>
    <mergeCell ref="BB161:BB174"/>
    <mergeCell ref="BC161:BC174"/>
    <mergeCell ref="BD161:BD174"/>
    <mergeCell ref="BE161:BE174"/>
    <mergeCell ref="AW146:AW159"/>
    <mergeCell ref="AX146:AX159"/>
    <mergeCell ref="AY146:AY159"/>
    <mergeCell ref="AZ146:AZ159"/>
    <mergeCell ref="BA146:BA159"/>
    <mergeCell ref="BB146:BB159"/>
    <mergeCell ref="BL111:BL144"/>
    <mergeCell ref="BM111:BM144"/>
    <mergeCell ref="BN111:BN144"/>
    <mergeCell ref="BF111:BF144"/>
    <mergeCell ref="BG111:BG144"/>
    <mergeCell ref="BH111:BH144"/>
    <mergeCell ref="BI111:BI144"/>
    <mergeCell ref="BI146:BI159"/>
    <mergeCell ref="BJ146:BJ159"/>
    <mergeCell ref="BK146:BK159"/>
    <mergeCell ref="BL146:BL159"/>
    <mergeCell ref="BM146:BM159"/>
    <mergeCell ref="BN146:BN159"/>
    <mergeCell ref="BC146:BC159"/>
    <mergeCell ref="BD146:BD159"/>
    <mergeCell ref="BE146:BE159"/>
    <mergeCell ref="BF146:BF159"/>
    <mergeCell ref="BG146:BG159"/>
    <mergeCell ref="BH146:BH159"/>
    <mergeCell ref="BR111:BR144"/>
    <mergeCell ref="BH82:BH109"/>
    <mergeCell ref="BS111:BS144"/>
    <mergeCell ref="BT111:BT144"/>
    <mergeCell ref="BU111:BU144"/>
    <mergeCell ref="BO111:BO144"/>
    <mergeCell ref="BP111:BP144"/>
    <mergeCell ref="BQ111:BQ144"/>
    <mergeCell ref="BU146:BU159"/>
    <mergeCell ref="BO146:BO159"/>
    <mergeCell ref="BP146:BP159"/>
    <mergeCell ref="BQ146:BQ159"/>
    <mergeCell ref="BR146:BR159"/>
    <mergeCell ref="BS146:BS159"/>
    <mergeCell ref="BT146:BT159"/>
    <mergeCell ref="BR43:BR80"/>
    <mergeCell ref="BS43:BS80"/>
    <mergeCell ref="BT43:BT80"/>
    <mergeCell ref="BJ111:BJ144"/>
    <mergeCell ref="BK111:BK144"/>
    <mergeCell ref="BU82:BU109"/>
    <mergeCell ref="AW111:AW144"/>
    <mergeCell ref="AX111:AX144"/>
    <mergeCell ref="AY111:AY144"/>
    <mergeCell ref="AZ111:AZ144"/>
    <mergeCell ref="BA111:BA144"/>
    <mergeCell ref="BB111:BB144"/>
    <mergeCell ref="BC111:BC144"/>
    <mergeCell ref="BD111:BD144"/>
    <mergeCell ref="BE111:BE144"/>
    <mergeCell ref="BO82:BO109"/>
    <mergeCell ref="BP82:BP109"/>
    <mergeCell ref="BQ82:BQ109"/>
    <mergeCell ref="BR82:BR109"/>
    <mergeCell ref="BS82:BS109"/>
    <mergeCell ref="BT82:BT109"/>
    <mergeCell ref="BI82:BI109"/>
    <mergeCell ref="BJ82:BJ109"/>
    <mergeCell ref="BU43:BU80"/>
    <mergeCell ref="AW82:AW109"/>
    <mergeCell ref="AX82:AX109"/>
    <mergeCell ref="AY82:AY109"/>
    <mergeCell ref="AZ82:AZ109"/>
    <mergeCell ref="BA82:BA109"/>
    <mergeCell ref="BB82:BB109"/>
    <mergeCell ref="BL43:BL80"/>
    <mergeCell ref="BM43:BM80"/>
    <mergeCell ref="BN43:BN80"/>
    <mergeCell ref="BC82:BC109"/>
    <mergeCell ref="BD82:BD109"/>
    <mergeCell ref="BE82:BE109"/>
    <mergeCell ref="BF82:BF109"/>
    <mergeCell ref="BG82:BG109"/>
    <mergeCell ref="BK82:BK109"/>
    <mergeCell ref="BL82:BL109"/>
    <mergeCell ref="BM82:BM109"/>
    <mergeCell ref="BN82:BN109"/>
    <mergeCell ref="BO43:BO80"/>
    <mergeCell ref="BP43:BP80"/>
    <mergeCell ref="BQ43:BQ80"/>
    <mergeCell ref="BF43:BF80"/>
    <mergeCell ref="BG43:BG80"/>
    <mergeCell ref="BH43:BH80"/>
    <mergeCell ref="BI43:BI80"/>
    <mergeCell ref="BJ43:BJ80"/>
    <mergeCell ref="BK43:BK80"/>
    <mergeCell ref="BU4:BU41"/>
    <mergeCell ref="AW43:AW80"/>
    <mergeCell ref="AX43:AX80"/>
    <mergeCell ref="AY43:AY80"/>
    <mergeCell ref="AZ43:AZ80"/>
    <mergeCell ref="BA43:BA80"/>
    <mergeCell ref="BB43:BB80"/>
    <mergeCell ref="BC43:BC80"/>
    <mergeCell ref="BD43:BD80"/>
    <mergeCell ref="BE43:BE80"/>
    <mergeCell ref="BO4:BO41"/>
    <mergeCell ref="BP4:BP41"/>
    <mergeCell ref="BQ4:BQ41"/>
    <mergeCell ref="BR4:BR41"/>
    <mergeCell ref="BS4:BS41"/>
    <mergeCell ref="BT4:BT41"/>
    <mergeCell ref="BI4:BI41"/>
    <mergeCell ref="BJ4:BJ41"/>
    <mergeCell ref="BK4:BK41"/>
    <mergeCell ref="BL4:BL41"/>
    <mergeCell ref="BM4:BM41"/>
    <mergeCell ref="BN4:BN41"/>
    <mergeCell ref="BC4:BC41"/>
    <mergeCell ref="BD4:BD41"/>
    <mergeCell ref="BE4:BE41"/>
    <mergeCell ref="BF4:BF41"/>
    <mergeCell ref="BG4:BG41"/>
    <mergeCell ref="BH4:BH41"/>
    <mergeCell ref="AW4:AW41"/>
    <mergeCell ref="AX4:AX41"/>
    <mergeCell ref="AY4:AY41"/>
    <mergeCell ref="AZ4:AZ41"/>
    <mergeCell ref="BA4:BA41"/>
    <mergeCell ref="BB4:BB41"/>
    <mergeCell ref="A1:BU1"/>
    <mergeCell ref="A2:A3"/>
    <mergeCell ref="B2:B3"/>
    <mergeCell ref="C2:C3"/>
    <mergeCell ref="D2:D3"/>
    <mergeCell ref="E2:E3"/>
    <mergeCell ref="F2:F3"/>
    <mergeCell ref="G2:M2"/>
    <mergeCell ref="AB2:AD2"/>
    <mergeCell ref="AE2:AL2"/>
    <mergeCell ref="BA2:BG2"/>
    <mergeCell ref="BH2:BI2"/>
    <mergeCell ref="BJ2:BJ3"/>
    <mergeCell ref="BK2:BK3"/>
    <mergeCell ref="BM2:BS2"/>
    <mergeCell ref="BT2:BU2"/>
    <mergeCell ref="AM2:AN2"/>
    <mergeCell ref="AO2:AQ2"/>
    <mergeCell ref="AR2:AR3"/>
    <mergeCell ref="AS2:AS3"/>
    <mergeCell ref="AT2:AV2"/>
    <mergeCell ref="AW2:AY2"/>
  </mergeCells>
  <printOptions horizontalCentered="1"/>
  <pageMargins left="0.5" right="0.5" top="0.75" bottom="0.5" header="0.3" footer="0.3"/>
  <pageSetup paperSize="8" scale="19" fitToHeight="100" orientation="landscape" horizontalDpi="1200" verticalDpi="1200" r:id="rId1"/>
  <headerFooter>
    <oddHeader>&amp;C&amp;20 &amp;R&amp;16ANNEXURE 1</oddHeader>
  </headerFooter>
  <rowBreaks count="1" manualBreakCount="1">
    <brk id="48" min="6" max="72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V231"/>
  <sheetViews>
    <sheetView view="pageBreakPreview" topLeftCell="E1" zoomScale="25" zoomScaleNormal="55" zoomScaleSheetLayoutView="25" workbookViewId="0">
      <selection activeCell="AW4" sqref="AW4:AW41"/>
    </sheetView>
  </sheetViews>
  <sheetFormatPr defaultColWidth="9.109375" defaultRowHeight="14.4" x14ac:dyDescent="0.3"/>
  <cols>
    <col min="1" max="1" width="13.109375" style="15" customWidth="1"/>
    <col min="2" max="2" width="17.6640625" style="16" customWidth="1"/>
    <col min="3" max="3" width="18.44140625" style="16" customWidth="1"/>
    <col min="4" max="4" width="11.5546875" style="16" customWidth="1"/>
    <col min="5" max="5" width="16.44140625" style="15" bestFit="1" customWidth="1"/>
    <col min="6" max="6" width="12.44140625" style="15" bestFit="1" customWidth="1"/>
    <col min="7" max="13" width="14" style="15" customWidth="1"/>
    <col min="14" max="14" width="70.44140625" style="15" customWidth="1"/>
    <col min="15" max="15" width="45.33203125" style="15" customWidth="1"/>
    <col min="16" max="16" width="17.6640625" style="15" hidden="1" customWidth="1"/>
    <col min="17" max="17" width="17.33203125" style="15" hidden="1" customWidth="1"/>
    <col min="18" max="18" width="15.6640625" style="15" hidden="1" customWidth="1"/>
    <col min="19" max="19" width="22.33203125" style="15" hidden="1" customWidth="1"/>
    <col min="20" max="20" width="23.109375" style="15" hidden="1" customWidth="1"/>
    <col min="21" max="21" width="27.33203125" style="15" hidden="1" customWidth="1"/>
    <col min="22" max="22" width="23.6640625" style="15" hidden="1" customWidth="1"/>
    <col min="23" max="23" width="31.5546875" style="15" hidden="1" customWidth="1"/>
    <col min="24" max="24" width="27.33203125" style="15" hidden="1" customWidth="1"/>
    <col min="25" max="25" width="24" style="15" hidden="1" customWidth="1"/>
    <col min="26" max="26" width="14.33203125" style="15" hidden="1" customWidth="1"/>
    <col min="27" max="27" width="32.33203125" style="15" hidden="1" customWidth="1"/>
    <col min="28" max="28" width="22.33203125" style="15" customWidth="1"/>
    <col min="29" max="29" width="17.6640625" style="15" customWidth="1"/>
    <col min="30" max="30" width="19.33203125" style="15" customWidth="1"/>
    <col min="31" max="31" width="21" style="15" customWidth="1"/>
    <col min="32" max="32" width="14" style="15" customWidth="1"/>
    <col min="33" max="33" width="15.6640625" style="15" customWidth="1"/>
    <col min="34" max="34" width="24.109375" style="15" customWidth="1"/>
    <col min="35" max="35" width="9.44140625" style="15" customWidth="1"/>
    <col min="36" max="37" width="13.88671875" style="15" customWidth="1"/>
    <col min="38" max="38" width="20.88671875" style="15" customWidth="1"/>
    <col min="39" max="39" width="22.33203125" style="15" customWidth="1"/>
    <col min="40" max="40" width="17.6640625" style="15" customWidth="1"/>
    <col min="41" max="41" width="22.33203125" style="15" customWidth="1"/>
    <col min="42" max="42" width="17.6640625" style="15" customWidth="1"/>
    <col min="43" max="43" width="19.33203125" style="15" customWidth="1"/>
    <col min="44" max="44" width="17.44140625" style="15" customWidth="1"/>
    <col min="45" max="45" width="17.5546875" style="15" customWidth="1"/>
    <col min="46" max="46" width="19.33203125" style="15" customWidth="1"/>
    <col min="47" max="47" width="17.44140625" style="15" customWidth="1"/>
    <col min="48" max="48" width="16.6640625" style="15" customWidth="1"/>
    <col min="49" max="49" width="20.5546875" style="15" bestFit="1" customWidth="1"/>
    <col min="50" max="50" width="17.88671875" style="15" customWidth="1"/>
    <col min="51" max="51" width="18.33203125" style="15" customWidth="1"/>
    <col min="52" max="52" width="15.5546875" style="33" customWidth="1"/>
    <col min="53" max="53" width="26.44140625" style="15" customWidth="1"/>
    <col min="54" max="54" width="26" style="4" customWidth="1"/>
    <col min="55" max="55" width="20.33203125" style="4" customWidth="1"/>
    <col min="56" max="56" width="17.109375" style="34" customWidth="1"/>
    <col min="57" max="57" width="30.6640625" style="4" customWidth="1"/>
    <col min="58" max="58" width="27" style="4" customWidth="1"/>
    <col min="59" max="61" width="22.44140625" style="4" customWidth="1"/>
    <col min="62" max="62" width="15.109375" style="4" customWidth="1"/>
    <col min="63" max="63" width="23.109375" style="4" customWidth="1"/>
    <col min="64" max="64" width="14.44140625" style="4" customWidth="1"/>
    <col min="65" max="65" width="27.6640625" style="4" customWidth="1"/>
    <col min="66" max="66" width="25.44140625" style="4" customWidth="1"/>
    <col min="67" max="67" width="20.44140625" style="4" customWidth="1"/>
    <col min="68" max="68" width="13" style="4" customWidth="1"/>
    <col min="69" max="70" width="27.33203125" style="4" customWidth="1"/>
    <col min="71" max="71" width="15.33203125" style="15" customWidth="1"/>
    <col min="72" max="72" width="22.88671875" style="15" customWidth="1"/>
    <col min="73" max="73" width="24.5546875" style="15" customWidth="1"/>
    <col min="74" max="16384" width="9.109375" style="15"/>
  </cols>
  <sheetData>
    <row r="1" spans="1:73" s="5" customFormat="1" ht="49.95" customHeight="1" x14ac:dyDescent="0.3">
      <c r="A1" s="408" t="s">
        <v>86</v>
      </c>
      <c r="B1" s="408"/>
      <c r="C1" s="408"/>
      <c r="D1" s="408"/>
      <c r="E1" s="408"/>
      <c r="F1" s="408"/>
      <c r="G1" s="408"/>
      <c r="H1" s="408"/>
      <c r="I1" s="408"/>
      <c r="J1" s="408"/>
      <c r="K1" s="408"/>
      <c r="L1" s="408"/>
      <c r="M1" s="408"/>
      <c r="N1" s="408"/>
      <c r="O1" s="408"/>
      <c r="P1" s="408"/>
      <c r="Q1" s="408"/>
      <c r="R1" s="408"/>
      <c r="S1" s="408"/>
      <c r="T1" s="408"/>
      <c r="U1" s="408"/>
      <c r="V1" s="408"/>
      <c r="W1" s="408"/>
      <c r="X1" s="408"/>
      <c r="Y1" s="408"/>
      <c r="Z1" s="408"/>
      <c r="AA1" s="408"/>
      <c r="AB1" s="408"/>
      <c r="AC1" s="408"/>
      <c r="AD1" s="408"/>
      <c r="AE1" s="408"/>
      <c r="AF1" s="408"/>
      <c r="AG1" s="408"/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8"/>
      <c r="BI1" s="408"/>
      <c r="BJ1" s="408"/>
      <c r="BK1" s="408"/>
      <c r="BL1" s="408"/>
      <c r="BM1" s="408"/>
      <c r="BN1" s="408"/>
      <c r="BO1" s="408"/>
      <c r="BP1" s="408"/>
      <c r="BQ1" s="408"/>
      <c r="BR1" s="408"/>
      <c r="BS1" s="408"/>
      <c r="BT1" s="408"/>
      <c r="BU1" s="408"/>
    </row>
    <row r="2" spans="1:73" s="10" customFormat="1" ht="42.6" customHeight="1" x14ac:dyDescent="0.3">
      <c r="A2" s="409" t="s">
        <v>14</v>
      </c>
      <c r="B2" s="271" t="s">
        <v>15</v>
      </c>
      <c r="C2" s="271" t="s">
        <v>85</v>
      </c>
      <c r="D2" s="410" t="s">
        <v>62</v>
      </c>
      <c r="E2" s="411" t="s">
        <v>16</v>
      </c>
      <c r="F2" s="409" t="s">
        <v>17</v>
      </c>
      <c r="G2" s="411" t="s">
        <v>18</v>
      </c>
      <c r="H2" s="411"/>
      <c r="I2" s="411"/>
      <c r="J2" s="411"/>
      <c r="K2" s="411"/>
      <c r="L2" s="411"/>
      <c r="M2" s="411"/>
      <c r="N2" s="89"/>
      <c r="O2" s="89"/>
      <c r="P2" s="89"/>
      <c r="Q2" s="89"/>
      <c r="R2" s="89"/>
      <c r="S2" s="89"/>
      <c r="T2" s="89"/>
      <c r="U2" s="74">
        <f>SUM(U4:U226)</f>
        <v>3250</v>
      </c>
      <c r="V2" s="74" t="e">
        <f>#REF!</f>
        <v>#REF!</v>
      </c>
      <c r="W2" s="89"/>
      <c r="X2" s="89"/>
      <c r="Y2" s="75" t="e">
        <f>+#REF!</f>
        <v>#REF!</v>
      </c>
      <c r="Z2" s="89"/>
      <c r="AA2" s="89"/>
      <c r="AB2" s="411" t="s">
        <v>19</v>
      </c>
      <c r="AC2" s="411"/>
      <c r="AD2" s="411"/>
      <c r="AE2" s="411" t="s">
        <v>20</v>
      </c>
      <c r="AF2" s="411"/>
      <c r="AG2" s="411"/>
      <c r="AH2" s="411"/>
      <c r="AI2" s="411"/>
      <c r="AJ2" s="411"/>
      <c r="AK2" s="411"/>
      <c r="AL2" s="411"/>
      <c r="AM2" s="411" t="s">
        <v>21</v>
      </c>
      <c r="AN2" s="411"/>
      <c r="AO2" s="411" t="s">
        <v>22</v>
      </c>
      <c r="AP2" s="411"/>
      <c r="AQ2" s="411"/>
      <c r="AR2" s="409" t="s">
        <v>23</v>
      </c>
      <c r="AS2" s="409" t="s">
        <v>24</v>
      </c>
      <c r="AT2" s="411" t="s">
        <v>25</v>
      </c>
      <c r="AU2" s="411"/>
      <c r="AV2" s="411"/>
      <c r="AW2" s="405" t="s">
        <v>26</v>
      </c>
      <c r="AX2" s="406"/>
      <c r="AY2" s="407"/>
      <c r="AZ2" s="76"/>
      <c r="BA2" s="412" t="s">
        <v>68</v>
      </c>
      <c r="BB2" s="413"/>
      <c r="BC2" s="413"/>
      <c r="BD2" s="413"/>
      <c r="BE2" s="413"/>
      <c r="BF2" s="413"/>
      <c r="BG2" s="414"/>
      <c r="BH2" s="415" t="s">
        <v>70</v>
      </c>
      <c r="BI2" s="416"/>
      <c r="BJ2" s="409" t="s">
        <v>27</v>
      </c>
      <c r="BK2" s="409" t="s">
        <v>28</v>
      </c>
      <c r="BL2" s="88"/>
      <c r="BM2" s="417" t="s">
        <v>29</v>
      </c>
      <c r="BN2" s="417"/>
      <c r="BO2" s="417"/>
      <c r="BP2" s="417"/>
      <c r="BQ2" s="417"/>
      <c r="BR2" s="417"/>
      <c r="BS2" s="417"/>
      <c r="BT2" s="266" t="s">
        <v>71</v>
      </c>
      <c r="BU2" s="267"/>
    </row>
    <row r="3" spans="1:73" s="10" customFormat="1" ht="94.5" customHeight="1" x14ac:dyDescent="0.3">
      <c r="A3" s="268"/>
      <c r="B3" s="269"/>
      <c r="C3" s="269"/>
      <c r="D3" s="271"/>
      <c r="E3" s="272"/>
      <c r="F3" s="268"/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30</v>
      </c>
      <c r="N3" s="6"/>
      <c r="O3" s="6"/>
      <c r="P3" s="6"/>
      <c r="Q3" s="11" t="s">
        <v>31</v>
      </c>
      <c r="R3" s="11" t="s">
        <v>32</v>
      </c>
      <c r="S3" s="12" t="s">
        <v>33</v>
      </c>
      <c r="T3" s="12" t="s">
        <v>34</v>
      </c>
      <c r="U3" s="12" t="s">
        <v>35</v>
      </c>
      <c r="V3" s="12" t="s">
        <v>36</v>
      </c>
      <c r="W3" s="12" t="s">
        <v>37</v>
      </c>
      <c r="X3" s="12" t="s">
        <v>38</v>
      </c>
      <c r="Y3" s="12" t="s">
        <v>39</v>
      </c>
      <c r="Z3" s="11" t="s">
        <v>40</v>
      </c>
      <c r="AA3" s="6"/>
      <c r="AB3" s="6" t="s">
        <v>41</v>
      </c>
      <c r="AC3" s="6" t="s">
        <v>42</v>
      </c>
      <c r="AD3" s="6" t="s">
        <v>43</v>
      </c>
      <c r="AE3" s="6" t="s">
        <v>41</v>
      </c>
      <c r="AF3" s="9" t="s">
        <v>44</v>
      </c>
      <c r="AG3" s="9" t="s">
        <v>45</v>
      </c>
      <c r="AH3" s="6" t="s">
        <v>42</v>
      </c>
      <c r="AI3" s="9" t="s">
        <v>46</v>
      </c>
      <c r="AJ3" s="9" t="s">
        <v>47</v>
      </c>
      <c r="AK3" s="9" t="s">
        <v>48</v>
      </c>
      <c r="AL3" s="6" t="s">
        <v>43</v>
      </c>
      <c r="AM3" s="6" t="s">
        <v>41</v>
      </c>
      <c r="AN3" s="6" t="s">
        <v>42</v>
      </c>
      <c r="AO3" s="6" t="s">
        <v>41</v>
      </c>
      <c r="AP3" s="6" t="s">
        <v>42</v>
      </c>
      <c r="AQ3" s="6" t="s">
        <v>43</v>
      </c>
      <c r="AR3" s="268"/>
      <c r="AS3" s="268"/>
      <c r="AT3" s="9" t="s">
        <v>49</v>
      </c>
      <c r="AU3" s="9" t="s">
        <v>50</v>
      </c>
      <c r="AV3" s="9" t="s">
        <v>51</v>
      </c>
      <c r="AW3" s="13" t="s">
        <v>41</v>
      </c>
      <c r="AX3" s="13" t="s">
        <v>42</v>
      </c>
      <c r="AY3" s="13" t="s">
        <v>43</v>
      </c>
      <c r="AZ3" s="31"/>
      <c r="BA3" s="14" t="s">
        <v>52</v>
      </c>
      <c r="BB3" s="14" t="s">
        <v>53</v>
      </c>
      <c r="BC3" s="14" t="s">
        <v>54</v>
      </c>
      <c r="BD3" s="31"/>
      <c r="BE3" s="14" t="s">
        <v>74</v>
      </c>
      <c r="BF3" s="14" t="s">
        <v>75</v>
      </c>
      <c r="BG3" s="14" t="s">
        <v>54</v>
      </c>
      <c r="BH3" s="14" t="s">
        <v>72</v>
      </c>
      <c r="BI3" s="14" t="s">
        <v>73</v>
      </c>
      <c r="BJ3" s="276"/>
      <c r="BK3" s="276"/>
      <c r="BL3" s="14"/>
      <c r="BM3" s="14" t="s">
        <v>57</v>
      </c>
      <c r="BN3" s="14" t="s">
        <v>53</v>
      </c>
      <c r="BO3" s="14" t="s">
        <v>54</v>
      </c>
      <c r="BP3" s="14"/>
      <c r="BQ3" s="14" t="s">
        <v>58</v>
      </c>
      <c r="BR3" s="14" t="s">
        <v>56</v>
      </c>
      <c r="BS3" s="14" t="s">
        <v>54</v>
      </c>
      <c r="BT3" s="14" t="s">
        <v>72</v>
      </c>
      <c r="BU3" s="14" t="s">
        <v>73</v>
      </c>
    </row>
    <row r="4" spans="1:73" s="42" customFormat="1" ht="55.2" customHeight="1" x14ac:dyDescent="0.3">
      <c r="A4" s="35">
        <v>1</v>
      </c>
      <c r="B4" s="38">
        <v>108000</v>
      </c>
      <c r="C4" s="36" t="s">
        <v>12</v>
      </c>
      <c r="D4" s="36" t="s">
        <v>81</v>
      </c>
      <c r="E4" s="36">
        <v>40000</v>
      </c>
      <c r="F4" s="35">
        <v>0.56000000000000005</v>
      </c>
      <c r="G4" s="37">
        <v>0.39600000000000002</v>
      </c>
      <c r="H4" s="37">
        <v>0.30599999999999999</v>
      </c>
      <c r="I4" s="37">
        <v>0.26100000000000001</v>
      </c>
      <c r="J4" s="37">
        <v>0.19800000000000001</v>
      </c>
      <c r="K4" s="37">
        <v>0.11</v>
      </c>
      <c r="L4" s="37">
        <v>0.08</v>
      </c>
      <c r="M4" s="37">
        <v>4.3999999999999997E-2</v>
      </c>
      <c r="N4" s="37" t="str">
        <f t="shared" ref="N4:N67" si="0">CONCATENATE(G4,",",H4,",",I4,",",J4,",",K4,",",L4,",",M4)</f>
        <v>0.396,0.306,0.261,0.198,0.11,0.08,0.044</v>
      </c>
      <c r="O4" s="37" t="s">
        <v>59</v>
      </c>
      <c r="P4" s="37"/>
      <c r="Q4" s="38">
        <f>+B4</f>
        <v>108000</v>
      </c>
      <c r="R4" s="36">
        <v>0</v>
      </c>
      <c r="S4" s="37">
        <f>+G4-I4</f>
        <v>0.13500000000000001</v>
      </c>
      <c r="T4" s="36">
        <v>1</v>
      </c>
      <c r="U4" s="36">
        <v>0</v>
      </c>
      <c r="V4" s="36">
        <f>+U4</f>
        <v>0</v>
      </c>
      <c r="W4" s="39">
        <v>0</v>
      </c>
      <c r="X4" s="39">
        <f>W4*U4</f>
        <v>0</v>
      </c>
      <c r="Y4" s="39">
        <f>+X4</f>
        <v>0</v>
      </c>
      <c r="Z4" s="39" t="e">
        <f t="shared" ref="Z4:Z63" si="1">Y4-(($Y$2/$V$2)*V4)</f>
        <v>#REF!</v>
      </c>
      <c r="AA4" s="37"/>
      <c r="AB4" s="35">
        <v>0.35</v>
      </c>
      <c r="AC4" s="35">
        <v>0.35</v>
      </c>
      <c r="AD4" s="35">
        <v>0.35</v>
      </c>
      <c r="AE4" s="35" t="s">
        <v>60</v>
      </c>
      <c r="AF4" s="35">
        <f>ROUNDUP(0.2*(AN4)^0.45*AJ4,2)</f>
        <v>213.98999999999998</v>
      </c>
      <c r="AG4" s="35">
        <f>ROUNDUP(0.2*(AN4)^0.45*AK4,2)</f>
        <v>261.52</v>
      </c>
      <c r="AH4" s="36" t="str">
        <f>CONCATENATE(AF4," ",AG4)</f>
        <v>213.99 261.52</v>
      </c>
      <c r="AI4" s="35">
        <v>10</v>
      </c>
      <c r="AJ4" s="40">
        <f>ROUNDUP(0.9*17.6*AI4^0.64,2)</f>
        <v>69.150000000000006</v>
      </c>
      <c r="AK4" s="40">
        <f>ROUNDUP(1.1*17.6*AI4^0.64,2)</f>
        <v>84.51</v>
      </c>
      <c r="AL4" s="36" t="str">
        <f>CONCATENATE(AJ4," ",AK4)</f>
        <v>69.15 84.51</v>
      </c>
      <c r="AM4" s="36">
        <v>130</v>
      </c>
      <c r="AN4" s="36">
        <f>245+195</f>
        <v>440</v>
      </c>
      <c r="AO4" s="40">
        <v>2396.8000000000002</v>
      </c>
      <c r="AP4" s="40">
        <v>261</v>
      </c>
      <c r="AQ4" s="40">
        <v>84.5</v>
      </c>
      <c r="AR4" s="35">
        <v>42</v>
      </c>
      <c r="AS4" s="37">
        <f>(1-0.238*LN(35))/(1-0.238*LN(AR4))</f>
        <v>1.3929250288930342</v>
      </c>
      <c r="AT4" s="40">
        <f>AS4*AO4</f>
        <v>3338.5627092508244</v>
      </c>
      <c r="AU4" s="40">
        <f>10.5523*AP4^0.624-113.857</f>
        <v>226.02706691766369</v>
      </c>
      <c r="AV4" s="40">
        <f>3.351*AQ4^0.7688-28.9</f>
        <v>72.617722421040781</v>
      </c>
      <c r="AW4" s="86"/>
      <c r="AX4" s="86"/>
      <c r="AY4" s="86"/>
      <c r="AZ4" s="86"/>
      <c r="BA4" s="86">
        <f>AZ4*10^6</f>
        <v>0</v>
      </c>
      <c r="BB4" s="86" t="e">
        <f>(1/($BJ$4*10^6/(0.711*10^-4*(1/AW4)^0.854))^(1/3.89))*10^6</f>
        <v>#DIV/0!</v>
      </c>
      <c r="BC4" s="86" t="e">
        <f>IF(BA4&lt;BB4,"Safe","Unsafe")</f>
        <v>#DIV/0!</v>
      </c>
      <c r="BD4" s="86"/>
      <c r="BE4" s="86">
        <f>BD4*10^6</f>
        <v>0</v>
      </c>
      <c r="BF4" s="86" t="e">
        <f>(1/((($BJ$4*10^6/(1.41*10^-8)))^(1/4.5337)))*10^6</f>
        <v>#DIV/0!</v>
      </c>
      <c r="BG4" s="86" t="e">
        <f>IF(BE4&lt;BF4,"Safe","Unsafe")</f>
        <v>#DIV/0!</v>
      </c>
      <c r="BH4" s="86" t="e">
        <f>(0.711*10^-4*(1/AZ4)^3.89*(1/AW4)^0.854)/10^6</f>
        <v>#DIV/0!</v>
      </c>
      <c r="BI4" s="86" t="e">
        <f>(1.41*10^-8*(1/BD4)^4.5337)/10^6</f>
        <v>#DIV/0!</v>
      </c>
      <c r="BJ4" s="86"/>
      <c r="BK4" s="86"/>
      <c r="BL4" s="86"/>
      <c r="BM4" s="86">
        <f>BL4*10^6</f>
        <v>0</v>
      </c>
      <c r="BN4" s="86" t="e">
        <f>BB4</f>
        <v>#DIV/0!</v>
      </c>
      <c r="BO4" s="86" t="e">
        <f>IF(BM4&lt;BN4,"Safe","Unsafe")</f>
        <v>#DIV/0!</v>
      </c>
      <c r="BP4" s="86"/>
      <c r="BQ4" s="86">
        <f>BP4*10^6</f>
        <v>0</v>
      </c>
      <c r="BR4" s="86" t="e">
        <f>BF4</f>
        <v>#DIV/0!</v>
      </c>
      <c r="BS4" s="86" t="e">
        <f>IF(BQ4&lt;BR4,"Safe","Unsafe")</f>
        <v>#DIV/0!</v>
      </c>
      <c r="BT4" s="86" t="e">
        <f>(0.711*10^-4*(1/BL4)^3.89*(1/AW4)^0.854)/10^6</f>
        <v>#DIV/0!</v>
      </c>
      <c r="BU4" s="86" t="e">
        <f>(1.41*10^-8*(1/BP4)^4.5337)/10^6</f>
        <v>#DIV/0!</v>
      </c>
    </row>
    <row r="5" spans="1:73" s="42" customFormat="1" ht="55.2" customHeight="1" x14ac:dyDescent="0.3">
      <c r="A5" s="35">
        <v>2</v>
      </c>
      <c r="B5" s="38">
        <v>108000</v>
      </c>
      <c r="C5" s="36" t="s">
        <v>12</v>
      </c>
      <c r="D5" s="36" t="s">
        <v>83</v>
      </c>
      <c r="E5" s="36">
        <v>40000</v>
      </c>
      <c r="F5" s="35">
        <v>0.56000000000000005</v>
      </c>
      <c r="G5" s="37">
        <v>0.27700000000000002</v>
      </c>
      <c r="H5" s="37">
        <v>0.20699999999999999</v>
      </c>
      <c r="I5" s="37">
        <v>0.17399999999999999</v>
      </c>
      <c r="J5" s="37">
        <v>0.13300000000000001</v>
      </c>
      <c r="K5" s="37">
        <v>8.1000000000000003E-2</v>
      </c>
      <c r="L5" s="37">
        <v>6.0999999999999999E-2</v>
      </c>
      <c r="M5" s="37">
        <v>3.5000000000000003E-2</v>
      </c>
      <c r="N5" s="37" t="str">
        <f t="shared" si="0"/>
        <v>0.277,0.207,0.174,0.133,0.081,0.061,0.035</v>
      </c>
      <c r="O5" s="37" t="s">
        <v>59</v>
      </c>
      <c r="P5" s="37"/>
      <c r="Q5" s="38">
        <f t="shared" ref="Q5:Q68" si="2">+B5</f>
        <v>108000</v>
      </c>
      <c r="R5" s="36">
        <f>+Q5-Q4</f>
        <v>0</v>
      </c>
      <c r="S5" s="37">
        <f t="shared" ref="S5:S68" si="3">+G5-I5</f>
        <v>0.10300000000000004</v>
      </c>
      <c r="T5" s="36">
        <f>+T4+1</f>
        <v>2</v>
      </c>
      <c r="U5" s="36">
        <f>+Q5-Q4</f>
        <v>0</v>
      </c>
      <c r="V5" s="36">
        <f>+U5+V4</f>
        <v>0</v>
      </c>
      <c r="W5" s="39">
        <f>(S5+S4)/2</f>
        <v>0.11900000000000002</v>
      </c>
      <c r="X5" s="39">
        <f t="shared" ref="X5:X63" si="4">W5*U5</f>
        <v>0</v>
      </c>
      <c r="Y5" s="37">
        <f>+Y4+X5</f>
        <v>0</v>
      </c>
      <c r="Z5" s="39" t="e">
        <f t="shared" si="1"/>
        <v>#REF!</v>
      </c>
      <c r="AA5" s="37"/>
      <c r="AB5" s="35">
        <v>0.35</v>
      </c>
      <c r="AC5" s="35">
        <v>0.35</v>
      </c>
      <c r="AD5" s="35">
        <v>0.35</v>
      </c>
      <c r="AE5" s="35" t="s">
        <v>60</v>
      </c>
      <c r="AF5" s="35">
        <f t="shared" ref="AF5:AF68" si="5">ROUNDUP(0.2*(AN5)^0.45*AJ5,2)</f>
        <v>213.98999999999998</v>
      </c>
      <c r="AG5" s="35">
        <f t="shared" ref="AG5:AG68" si="6">ROUNDUP(0.2*(AN5)^0.45*AK5,2)</f>
        <v>261.52</v>
      </c>
      <c r="AH5" s="36" t="str">
        <f t="shared" ref="AH5:AH68" si="7">CONCATENATE(AF5," ",AG5)</f>
        <v>213.99 261.52</v>
      </c>
      <c r="AI5" s="35">
        <v>10</v>
      </c>
      <c r="AJ5" s="40">
        <f t="shared" ref="AJ5:AJ68" si="8">ROUNDUP(0.9*17.6*AI5^0.64,2)</f>
        <v>69.150000000000006</v>
      </c>
      <c r="AK5" s="40">
        <f t="shared" ref="AK5:AK68" si="9">ROUNDUP(1.1*17.6*AI5^0.64,2)</f>
        <v>84.51</v>
      </c>
      <c r="AL5" s="36" t="str">
        <f t="shared" ref="AL5:AL68" si="10">CONCATENATE(AJ5," ",AK5)</f>
        <v>69.15 84.51</v>
      </c>
      <c r="AM5" s="36">
        <v>130</v>
      </c>
      <c r="AN5" s="36">
        <f t="shared" ref="AN5:AN68" si="11">245+195</f>
        <v>440</v>
      </c>
      <c r="AO5" s="40">
        <v>2398.4</v>
      </c>
      <c r="AP5" s="40">
        <v>260</v>
      </c>
      <c r="AQ5" s="40">
        <v>84.5</v>
      </c>
      <c r="AR5" s="35">
        <v>34</v>
      </c>
      <c r="AS5" s="37">
        <f t="shared" ref="AS5:AS68" si="12">(1-0.238*LN(35))/(1-0.238*LN(AR5))</f>
        <v>0.95707585954009289</v>
      </c>
      <c r="AT5" s="40">
        <f t="shared" ref="AT5:AT68" si="13">AS5*AO5</f>
        <v>2295.4507415209587</v>
      </c>
      <c r="AU5" s="40">
        <f t="shared" ref="AU5:AU68" si="14">10.5523*AP5^0.624-113.857</f>
        <v>225.21388417836633</v>
      </c>
      <c r="AV5" s="40">
        <f t="shared" ref="AV5:AV68" si="15">3.351*AQ5^0.7688-28.9</f>
        <v>72.617722421040781</v>
      </c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</row>
    <row r="6" spans="1:73" s="42" customFormat="1" ht="55.2" customHeight="1" x14ac:dyDescent="0.3">
      <c r="A6" s="35">
        <v>3</v>
      </c>
      <c r="B6" s="38">
        <v>108315</v>
      </c>
      <c r="C6" s="36" t="s">
        <v>12</v>
      </c>
      <c r="D6" s="36" t="s">
        <v>83</v>
      </c>
      <c r="E6" s="36">
        <v>40000</v>
      </c>
      <c r="F6" s="35">
        <v>0.56000000000000005</v>
      </c>
      <c r="G6" s="37">
        <v>0.23400000000000001</v>
      </c>
      <c r="H6" s="37">
        <v>0.192</v>
      </c>
      <c r="I6" s="37">
        <v>0.16700000000000001</v>
      </c>
      <c r="J6" s="37">
        <v>0.13200000000000001</v>
      </c>
      <c r="K6" s="37">
        <v>8.6999999999999994E-2</v>
      </c>
      <c r="L6" s="37">
        <v>6.9000000000000006E-2</v>
      </c>
      <c r="M6" s="37">
        <v>4.7E-2</v>
      </c>
      <c r="N6" s="37" t="str">
        <f t="shared" si="0"/>
        <v>0.234,0.192,0.167,0.132,0.087,0.069,0.047</v>
      </c>
      <c r="O6" s="37" t="s">
        <v>59</v>
      </c>
      <c r="P6" s="37"/>
      <c r="Q6" s="38">
        <f t="shared" si="2"/>
        <v>108315</v>
      </c>
      <c r="R6" s="36">
        <f>+Q6-Q5</f>
        <v>315</v>
      </c>
      <c r="S6" s="37">
        <f t="shared" si="3"/>
        <v>6.7000000000000004E-2</v>
      </c>
      <c r="T6" s="36">
        <f t="shared" ref="T6:T63" si="16">+T5+1</f>
        <v>3</v>
      </c>
      <c r="U6" s="36">
        <f t="shared" ref="U6:U63" si="17">+Q6-Q5</f>
        <v>315</v>
      </c>
      <c r="V6" s="36">
        <f t="shared" ref="V6:V63" si="18">+U6+V5</f>
        <v>315</v>
      </c>
      <c r="W6" s="39">
        <f t="shared" ref="W6:W63" si="19">(S6+S5)/2</f>
        <v>8.500000000000002E-2</v>
      </c>
      <c r="X6" s="39">
        <f t="shared" si="4"/>
        <v>26.775000000000006</v>
      </c>
      <c r="Y6" s="37">
        <f t="shared" ref="Y6:Y63" si="20">+Y5+X6</f>
        <v>26.775000000000006</v>
      </c>
      <c r="Z6" s="39" t="e">
        <f t="shared" si="1"/>
        <v>#REF!</v>
      </c>
      <c r="AA6" s="37"/>
      <c r="AB6" s="35">
        <v>0.35</v>
      </c>
      <c r="AC6" s="35">
        <v>0.35</v>
      </c>
      <c r="AD6" s="35">
        <v>0.35</v>
      </c>
      <c r="AE6" s="35" t="s">
        <v>60</v>
      </c>
      <c r="AF6" s="35">
        <f t="shared" si="5"/>
        <v>213.98999999999998</v>
      </c>
      <c r="AG6" s="35">
        <f t="shared" si="6"/>
        <v>261.52</v>
      </c>
      <c r="AH6" s="36" t="str">
        <f t="shared" si="7"/>
        <v>213.99 261.52</v>
      </c>
      <c r="AI6" s="35">
        <v>10</v>
      </c>
      <c r="AJ6" s="40">
        <f t="shared" si="8"/>
        <v>69.150000000000006</v>
      </c>
      <c r="AK6" s="40">
        <f t="shared" si="9"/>
        <v>84.51</v>
      </c>
      <c r="AL6" s="36" t="str">
        <f t="shared" si="10"/>
        <v>69.15 84.51</v>
      </c>
      <c r="AM6" s="36">
        <v>130</v>
      </c>
      <c r="AN6" s="36">
        <f t="shared" si="11"/>
        <v>440</v>
      </c>
      <c r="AO6" s="40">
        <v>2377.4</v>
      </c>
      <c r="AP6" s="40">
        <v>260.89999999999998</v>
      </c>
      <c r="AQ6" s="40">
        <v>84.5</v>
      </c>
      <c r="AR6" s="35">
        <v>34</v>
      </c>
      <c r="AS6" s="37">
        <f t="shared" si="12"/>
        <v>0.95707585954009289</v>
      </c>
      <c r="AT6" s="40">
        <f t="shared" si="13"/>
        <v>2275.3521484706171</v>
      </c>
      <c r="AU6" s="40">
        <f t="shared" si="14"/>
        <v>225.94580142446281</v>
      </c>
      <c r="AV6" s="40">
        <f t="shared" si="15"/>
        <v>72.617722421040781</v>
      </c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</row>
    <row r="7" spans="1:73" s="42" customFormat="1" ht="55.2" customHeight="1" x14ac:dyDescent="0.3">
      <c r="A7" s="35">
        <v>4</v>
      </c>
      <c r="B7" s="38">
        <v>108503</v>
      </c>
      <c r="C7" s="36" t="s">
        <v>12</v>
      </c>
      <c r="D7" s="36" t="s">
        <v>81</v>
      </c>
      <c r="E7" s="36">
        <v>40000</v>
      </c>
      <c r="F7" s="35">
        <v>0.56000000000000005</v>
      </c>
      <c r="G7" s="37">
        <v>0.46700000000000003</v>
      </c>
      <c r="H7" s="37">
        <v>0.36399999999999999</v>
      </c>
      <c r="I7" s="37">
        <v>0.30299999999999999</v>
      </c>
      <c r="J7" s="37">
        <v>0.21</v>
      </c>
      <c r="K7" s="37">
        <v>0.109</v>
      </c>
      <c r="L7" s="37">
        <v>7.9000000000000001E-2</v>
      </c>
      <c r="M7" s="37">
        <v>0.05</v>
      </c>
      <c r="N7" s="37" t="str">
        <f t="shared" si="0"/>
        <v>0.467,0.364,0.303,0.21,0.109,0.079,0.05</v>
      </c>
      <c r="O7" s="37" t="s">
        <v>59</v>
      </c>
      <c r="P7" s="37"/>
      <c r="Q7" s="38">
        <f t="shared" si="2"/>
        <v>108503</v>
      </c>
      <c r="R7" s="36">
        <f t="shared" ref="R7:R70" si="21">+Q7-Q6</f>
        <v>188</v>
      </c>
      <c r="S7" s="37">
        <f t="shared" si="3"/>
        <v>0.16400000000000003</v>
      </c>
      <c r="T7" s="36">
        <f t="shared" si="16"/>
        <v>4</v>
      </c>
      <c r="U7" s="36">
        <f t="shared" si="17"/>
        <v>188</v>
      </c>
      <c r="V7" s="36">
        <f t="shared" si="18"/>
        <v>503</v>
      </c>
      <c r="W7" s="39">
        <f t="shared" si="19"/>
        <v>0.11550000000000002</v>
      </c>
      <c r="X7" s="39">
        <f t="shared" si="4"/>
        <v>21.714000000000002</v>
      </c>
      <c r="Y7" s="37">
        <f t="shared" si="20"/>
        <v>48.489000000000004</v>
      </c>
      <c r="Z7" s="39" t="e">
        <f t="shared" si="1"/>
        <v>#REF!</v>
      </c>
      <c r="AA7" s="37"/>
      <c r="AB7" s="35">
        <v>0.35</v>
      </c>
      <c r="AC7" s="35">
        <v>0.35</v>
      </c>
      <c r="AD7" s="35">
        <v>0.35</v>
      </c>
      <c r="AE7" s="35" t="s">
        <v>60</v>
      </c>
      <c r="AF7" s="35">
        <f t="shared" si="5"/>
        <v>213.98999999999998</v>
      </c>
      <c r="AG7" s="35">
        <f t="shared" si="6"/>
        <v>261.52</v>
      </c>
      <c r="AH7" s="36" t="str">
        <f t="shared" si="7"/>
        <v>213.99 261.52</v>
      </c>
      <c r="AI7" s="35">
        <v>10</v>
      </c>
      <c r="AJ7" s="40">
        <f t="shared" si="8"/>
        <v>69.150000000000006</v>
      </c>
      <c r="AK7" s="40">
        <f t="shared" si="9"/>
        <v>84.51</v>
      </c>
      <c r="AL7" s="36" t="str">
        <f t="shared" si="10"/>
        <v>69.15 84.51</v>
      </c>
      <c r="AM7" s="36">
        <v>130</v>
      </c>
      <c r="AN7" s="36">
        <f t="shared" si="11"/>
        <v>440</v>
      </c>
      <c r="AO7" s="40">
        <v>2398.4</v>
      </c>
      <c r="AP7" s="35">
        <v>260.5</v>
      </c>
      <c r="AQ7" s="35">
        <v>84.5</v>
      </c>
      <c r="AR7" s="35">
        <v>42</v>
      </c>
      <c r="AS7" s="37">
        <f t="shared" si="12"/>
        <v>1.3929250288930342</v>
      </c>
      <c r="AT7" s="40">
        <f t="shared" si="13"/>
        <v>3340.7913892970532</v>
      </c>
      <c r="AU7" s="40">
        <f t="shared" si="14"/>
        <v>225.62062226438721</v>
      </c>
      <c r="AV7" s="40">
        <f t="shared" si="15"/>
        <v>72.617722421040781</v>
      </c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</row>
    <row r="8" spans="1:73" s="42" customFormat="1" ht="55.2" customHeight="1" x14ac:dyDescent="0.3">
      <c r="A8" s="35">
        <v>5</v>
      </c>
      <c r="B8" s="38">
        <v>108507</v>
      </c>
      <c r="C8" s="36" t="s">
        <v>12</v>
      </c>
      <c r="D8" s="36" t="s">
        <v>83</v>
      </c>
      <c r="E8" s="36">
        <v>40000</v>
      </c>
      <c r="F8" s="35">
        <v>0.56000000000000005</v>
      </c>
      <c r="G8" s="37">
        <v>0.38200000000000001</v>
      </c>
      <c r="H8" s="37">
        <v>0.30399999999999999</v>
      </c>
      <c r="I8" s="37">
        <v>0.254</v>
      </c>
      <c r="J8" s="37">
        <v>0.17499999999999999</v>
      </c>
      <c r="K8" s="37">
        <v>0.09</v>
      </c>
      <c r="L8" s="37">
        <v>6.3E-2</v>
      </c>
      <c r="M8" s="37">
        <v>3.9E-2</v>
      </c>
      <c r="N8" s="37" t="str">
        <f t="shared" si="0"/>
        <v>0.382,0.304,0.254,0.175,0.09,0.063,0.039</v>
      </c>
      <c r="O8" s="37" t="s">
        <v>59</v>
      </c>
      <c r="P8" s="37"/>
      <c r="Q8" s="38">
        <f t="shared" si="2"/>
        <v>108507</v>
      </c>
      <c r="R8" s="36">
        <f t="shared" si="21"/>
        <v>4</v>
      </c>
      <c r="S8" s="37">
        <f t="shared" si="3"/>
        <v>0.128</v>
      </c>
      <c r="T8" s="36">
        <f t="shared" si="16"/>
        <v>5</v>
      </c>
      <c r="U8" s="36">
        <f t="shared" si="17"/>
        <v>4</v>
      </c>
      <c r="V8" s="36">
        <f t="shared" si="18"/>
        <v>507</v>
      </c>
      <c r="W8" s="39">
        <f t="shared" si="19"/>
        <v>0.14600000000000002</v>
      </c>
      <c r="X8" s="39">
        <f t="shared" si="4"/>
        <v>0.58400000000000007</v>
      </c>
      <c r="Y8" s="37">
        <f t="shared" si="20"/>
        <v>49.073000000000008</v>
      </c>
      <c r="Z8" s="39" t="e">
        <f t="shared" si="1"/>
        <v>#REF!</v>
      </c>
      <c r="AA8" s="37"/>
      <c r="AB8" s="35">
        <v>0.35</v>
      </c>
      <c r="AC8" s="35">
        <v>0.35</v>
      </c>
      <c r="AD8" s="35">
        <v>0.35</v>
      </c>
      <c r="AE8" s="35" t="s">
        <v>60</v>
      </c>
      <c r="AF8" s="35">
        <f t="shared" si="5"/>
        <v>213.98999999999998</v>
      </c>
      <c r="AG8" s="35">
        <f t="shared" si="6"/>
        <v>261.52</v>
      </c>
      <c r="AH8" s="36" t="str">
        <f t="shared" si="7"/>
        <v>213.99 261.52</v>
      </c>
      <c r="AI8" s="35">
        <v>10</v>
      </c>
      <c r="AJ8" s="40">
        <f t="shared" si="8"/>
        <v>69.150000000000006</v>
      </c>
      <c r="AK8" s="40">
        <f t="shared" si="9"/>
        <v>84.51</v>
      </c>
      <c r="AL8" s="36" t="str">
        <f t="shared" si="10"/>
        <v>69.15 84.51</v>
      </c>
      <c r="AM8" s="36">
        <v>130</v>
      </c>
      <c r="AN8" s="36">
        <f t="shared" si="11"/>
        <v>440</v>
      </c>
      <c r="AO8" s="40">
        <v>2382.3000000000002</v>
      </c>
      <c r="AP8" s="35">
        <v>260.7</v>
      </c>
      <c r="AQ8" s="35">
        <v>84.5</v>
      </c>
      <c r="AR8" s="35">
        <v>34</v>
      </c>
      <c r="AS8" s="37">
        <f t="shared" si="12"/>
        <v>0.95707585954009289</v>
      </c>
      <c r="AT8" s="40">
        <f t="shared" si="13"/>
        <v>2280.0418201823636</v>
      </c>
      <c r="AU8" s="40">
        <f t="shared" si="14"/>
        <v>225.78323529424827</v>
      </c>
      <c r="AV8" s="40">
        <f t="shared" si="15"/>
        <v>72.617722421040781</v>
      </c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</row>
    <row r="9" spans="1:73" s="42" customFormat="1" ht="55.2" customHeight="1" x14ac:dyDescent="0.3">
      <c r="A9" s="35">
        <v>6</v>
      </c>
      <c r="B9" s="38">
        <v>108753</v>
      </c>
      <c r="C9" s="36" t="s">
        <v>12</v>
      </c>
      <c r="D9" s="36" t="s">
        <v>83</v>
      </c>
      <c r="E9" s="36">
        <v>40000</v>
      </c>
      <c r="F9" s="35">
        <v>0.56000000000000005</v>
      </c>
      <c r="G9" s="37">
        <v>0.435</v>
      </c>
      <c r="H9" s="37">
        <v>0.33400000000000002</v>
      </c>
      <c r="I9" s="37">
        <v>0.27100000000000002</v>
      </c>
      <c r="J9" s="37">
        <v>0.19700000000000001</v>
      </c>
      <c r="K9" s="37">
        <v>0.10100000000000001</v>
      </c>
      <c r="L9" s="37">
        <v>6.9000000000000006E-2</v>
      </c>
      <c r="M9" s="37">
        <v>3.9E-2</v>
      </c>
      <c r="N9" s="37" t="str">
        <f t="shared" si="0"/>
        <v>0.435,0.334,0.271,0.197,0.101,0.069,0.039</v>
      </c>
      <c r="O9" s="37" t="s">
        <v>59</v>
      </c>
      <c r="P9" s="37"/>
      <c r="Q9" s="38">
        <f t="shared" si="2"/>
        <v>108753</v>
      </c>
      <c r="R9" s="36">
        <f t="shared" si="21"/>
        <v>246</v>
      </c>
      <c r="S9" s="37">
        <f t="shared" si="3"/>
        <v>0.16399999999999998</v>
      </c>
      <c r="T9" s="36">
        <f t="shared" si="16"/>
        <v>6</v>
      </c>
      <c r="U9" s="36">
        <f t="shared" si="17"/>
        <v>246</v>
      </c>
      <c r="V9" s="36">
        <f t="shared" si="18"/>
        <v>753</v>
      </c>
      <c r="W9" s="39">
        <f t="shared" si="19"/>
        <v>0.14599999999999999</v>
      </c>
      <c r="X9" s="39">
        <f t="shared" si="4"/>
        <v>35.915999999999997</v>
      </c>
      <c r="Y9" s="37">
        <f t="shared" si="20"/>
        <v>84.989000000000004</v>
      </c>
      <c r="Z9" s="39" t="e">
        <f t="shared" si="1"/>
        <v>#REF!</v>
      </c>
      <c r="AA9" s="37"/>
      <c r="AB9" s="35">
        <v>0.35</v>
      </c>
      <c r="AC9" s="35">
        <v>0.35</v>
      </c>
      <c r="AD9" s="35">
        <v>0.35</v>
      </c>
      <c r="AE9" s="35" t="s">
        <v>60</v>
      </c>
      <c r="AF9" s="35">
        <f t="shared" si="5"/>
        <v>213.98999999999998</v>
      </c>
      <c r="AG9" s="35">
        <f t="shared" si="6"/>
        <v>261.52</v>
      </c>
      <c r="AH9" s="36" t="str">
        <f t="shared" si="7"/>
        <v>213.99 261.52</v>
      </c>
      <c r="AI9" s="35">
        <v>10</v>
      </c>
      <c r="AJ9" s="40">
        <f t="shared" si="8"/>
        <v>69.150000000000006</v>
      </c>
      <c r="AK9" s="40">
        <f t="shared" si="9"/>
        <v>84.51</v>
      </c>
      <c r="AL9" s="36" t="str">
        <f t="shared" si="10"/>
        <v>69.15 84.51</v>
      </c>
      <c r="AM9" s="36">
        <v>130</v>
      </c>
      <c r="AN9" s="36">
        <f t="shared" si="11"/>
        <v>440</v>
      </c>
      <c r="AO9" s="40">
        <v>2322.6</v>
      </c>
      <c r="AP9" s="35">
        <v>261.3</v>
      </c>
      <c r="AQ9" s="35">
        <v>84.5</v>
      </c>
      <c r="AR9" s="35">
        <v>34</v>
      </c>
      <c r="AS9" s="37">
        <f t="shared" si="12"/>
        <v>0.95707585954009289</v>
      </c>
      <c r="AT9" s="40">
        <f t="shared" si="13"/>
        <v>2222.9043913678197</v>
      </c>
      <c r="AU9" s="40">
        <f t="shared" si="14"/>
        <v>226.27079318371617</v>
      </c>
      <c r="AV9" s="40">
        <f t="shared" si="15"/>
        <v>72.617722421040781</v>
      </c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</row>
    <row r="10" spans="1:73" s="42" customFormat="1" ht="55.2" customHeight="1" x14ac:dyDescent="0.3">
      <c r="A10" s="35">
        <v>7</v>
      </c>
      <c r="B10" s="38">
        <v>108985</v>
      </c>
      <c r="C10" s="36" t="s">
        <v>12</v>
      </c>
      <c r="D10" s="36" t="s">
        <v>83</v>
      </c>
      <c r="E10" s="36">
        <v>40000</v>
      </c>
      <c r="F10" s="35">
        <v>0.56000000000000005</v>
      </c>
      <c r="G10" s="37">
        <v>0.52600000000000002</v>
      </c>
      <c r="H10" s="37">
        <v>0.41</v>
      </c>
      <c r="I10" s="37">
        <v>0.33900000000000002</v>
      </c>
      <c r="J10" s="37">
        <v>0.247</v>
      </c>
      <c r="K10" s="37">
        <v>0.13200000000000001</v>
      </c>
      <c r="L10" s="37">
        <v>9.6000000000000002E-2</v>
      </c>
      <c r="M10" s="37">
        <v>5.2999999999999999E-2</v>
      </c>
      <c r="N10" s="37" t="str">
        <f t="shared" si="0"/>
        <v>0.526,0.41,0.339,0.247,0.132,0.096,0.053</v>
      </c>
      <c r="O10" s="37" t="s">
        <v>59</v>
      </c>
      <c r="P10" s="37"/>
      <c r="Q10" s="38">
        <f t="shared" si="2"/>
        <v>108985</v>
      </c>
      <c r="R10" s="36">
        <f t="shared" si="21"/>
        <v>232</v>
      </c>
      <c r="S10" s="37">
        <f t="shared" si="3"/>
        <v>0.187</v>
      </c>
      <c r="T10" s="36">
        <f t="shared" si="16"/>
        <v>7</v>
      </c>
      <c r="U10" s="36">
        <f t="shared" si="17"/>
        <v>232</v>
      </c>
      <c r="V10" s="36">
        <f t="shared" si="18"/>
        <v>985</v>
      </c>
      <c r="W10" s="39">
        <f t="shared" si="19"/>
        <v>0.17549999999999999</v>
      </c>
      <c r="X10" s="39">
        <f t="shared" si="4"/>
        <v>40.715999999999994</v>
      </c>
      <c r="Y10" s="37">
        <f t="shared" si="20"/>
        <v>125.705</v>
      </c>
      <c r="Z10" s="39" t="e">
        <f t="shared" si="1"/>
        <v>#REF!</v>
      </c>
      <c r="AA10" s="37"/>
      <c r="AB10" s="35">
        <v>0.35</v>
      </c>
      <c r="AC10" s="35">
        <v>0.35</v>
      </c>
      <c r="AD10" s="35">
        <v>0.35</v>
      </c>
      <c r="AE10" s="35" t="s">
        <v>60</v>
      </c>
      <c r="AF10" s="35">
        <f t="shared" si="5"/>
        <v>213.98999999999998</v>
      </c>
      <c r="AG10" s="35">
        <f t="shared" si="6"/>
        <v>261.52</v>
      </c>
      <c r="AH10" s="36" t="str">
        <f t="shared" si="7"/>
        <v>213.99 261.52</v>
      </c>
      <c r="AI10" s="35">
        <v>10</v>
      </c>
      <c r="AJ10" s="40">
        <f t="shared" si="8"/>
        <v>69.150000000000006</v>
      </c>
      <c r="AK10" s="40">
        <f t="shared" si="9"/>
        <v>84.51</v>
      </c>
      <c r="AL10" s="36" t="str">
        <f t="shared" si="10"/>
        <v>69.15 84.51</v>
      </c>
      <c r="AM10" s="36">
        <v>130</v>
      </c>
      <c r="AN10" s="36">
        <f t="shared" si="11"/>
        <v>440</v>
      </c>
      <c r="AO10" s="40">
        <v>2032.3</v>
      </c>
      <c r="AP10" s="40">
        <v>225</v>
      </c>
      <c r="AQ10" s="40">
        <v>84.5</v>
      </c>
      <c r="AR10" s="35">
        <v>34</v>
      </c>
      <c r="AS10" s="37">
        <f t="shared" si="12"/>
        <v>0.95707585954009289</v>
      </c>
      <c r="AT10" s="40">
        <f t="shared" si="13"/>
        <v>1945.0652693433308</v>
      </c>
      <c r="AU10" s="40">
        <f t="shared" si="14"/>
        <v>195.96269418843994</v>
      </c>
      <c r="AV10" s="40">
        <f t="shared" si="15"/>
        <v>72.617722421040781</v>
      </c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</row>
    <row r="11" spans="1:73" s="42" customFormat="1" ht="55.2" customHeight="1" x14ac:dyDescent="0.3">
      <c r="A11" s="35">
        <v>8</v>
      </c>
      <c r="B11" s="38">
        <v>108999</v>
      </c>
      <c r="C11" s="36" t="s">
        <v>12</v>
      </c>
      <c r="D11" s="36" t="s">
        <v>81</v>
      </c>
      <c r="E11" s="36">
        <v>40000</v>
      </c>
      <c r="F11" s="35">
        <v>0.56000000000000005</v>
      </c>
      <c r="G11" s="37">
        <v>0.64800000000000002</v>
      </c>
      <c r="H11" s="37">
        <v>0.50600000000000001</v>
      </c>
      <c r="I11" s="37">
        <v>0.42299999999999999</v>
      </c>
      <c r="J11" s="37">
        <v>0.307</v>
      </c>
      <c r="K11" s="37">
        <v>0.155</v>
      </c>
      <c r="L11" s="37">
        <v>0.107</v>
      </c>
      <c r="M11" s="37">
        <v>0.06</v>
      </c>
      <c r="N11" s="37" t="str">
        <f t="shared" si="0"/>
        <v>0.648,0.506,0.423,0.307,0.155,0.107,0.06</v>
      </c>
      <c r="O11" s="37" t="s">
        <v>59</v>
      </c>
      <c r="P11" s="37"/>
      <c r="Q11" s="38">
        <f t="shared" si="2"/>
        <v>108999</v>
      </c>
      <c r="R11" s="36">
        <f t="shared" si="21"/>
        <v>14</v>
      </c>
      <c r="S11" s="37">
        <f t="shared" si="3"/>
        <v>0.22500000000000003</v>
      </c>
      <c r="T11" s="36">
        <f t="shared" si="16"/>
        <v>8</v>
      </c>
      <c r="U11" s="36">
        <f t="shared" si="17"/>
        <v>14</v>
      </c>
      <c r="V11" s="36">
        <f t="shared" si="18"/>
        <v>999</v>
      </c>
      <c r="W11" s="39">
        <f t="shared" si="19"/>
        <v>0.20600000000000002</v>
      </c>
      <c r="X11" s="39">
        <f t="shared" si="4"/>
        <v>2.8840000000000003</v>
      </c>
      <c r="Y11" s="37">
        <f t="shared" si="20"/>
        <v>128.589</v>
      </c>
      <c r="Z11" s="39" t="e">
        <f t="shared" si="1"/>
        <v>#REF!</v>
      </c>
      <c r="AA11" s="37"/>
      <c r="AB11" s="35">
        <v>0.35</v>
      </c>
      <c r="AC11" s="35">
        <v>0.35</v>
      </c>
      <c r="AD11" s="35">
        <v>0.35</v>
      </c>
      <c r="AE11" s="35" t="s">
        <v>60</v>
      </c>
      <c r="AF11" s="35">
        <f t="shared" si="5"/>
        <v>213.98999999999998</v>
      </c>
      <c r="AG11" s="35">
        <f t="shared" si="6"/>
        <v>261.52</v>
      </c>
      <c r="AH11" s="36" t="str">
        <f t="shared" si="7"/>
        <v>213.99 261.52</v>
      </c>
      <c r="AI11" s="35">
        <v>10</v>
      </c>
      <c r="AJ11" s="40">
        <f t="shared" si="8"/>
        <v>69.150000000000006</v>
      </c>
      <c r="AK11" s="40">
        <f t="shared" si="9"/>
        <v>84.51</v>
      </c>
      <c r="AL11" s="36" t="str">
        <f t="shared" si="10"/>
        <v>69.15 84.51</v>
      </c>
      <c r="AM11" s="36">
        <v>130</v>
      </c>
      <c r="AN11" s="36">
        <f t="shared" si="11"/>
        <v>440</v>
      </c>
      <c r="AO11" s="40">
        <v>1000</v>
      </c>
      <c r="AP11" s="40">
        <v>214.5</v>
      </c>
      <c r="AQ11" s="40">
        <v>84.5</v>
      </c>
      <c r="AR11" s="35">
        <v>42</v>
      </c>
      <c r="AS11" s="37">
        <f t="shared" si="12"/>
        <v>1.3929250288930342</v>
      </c>
      <c r="AT11" s="40">
        <f t="shared" si="13"/>
        <v>1392.9250288930341</v>
      </c>
      <c r="AU11" s="40">
        <f t="shared" si="14"/>
        <v>186.85984941092173</v>
      </c>
      <c r="AV11" s="40">
        <f t="shared" si="15"/>
        <v>72.617722421040781</v>
      </c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</row>
    <row r="12" spans="1:73" s="42" customFormat="1" ht="55.2" customHeight="1" x14ac:dyDescent="0.3">
      <c r="A12" s="35">
        <v>9</v>
      </c>
      <c r="B12" s="38">
        <v>109251</v>
      </c>
      <c r="C12" s="36" t="s">
        <v>12</v>
      </c>
      <c r="D12" s="36" t="s">
        <v>83</v>
      </c>
      <c r="E12" s="36">
        <v>40000</v>
      </c>
      <c r="F12" s="35">
        <v>0.56000000000000005</v>
      </c>
      <c r="G12" s="37">
        <v>0.34599999999999997</v>
      </c>
      <c r="H12" s="37">
        <v>0.28699999999999998</v>
      </c>
      <c r="I12" s="37">
        <v>0.25</v>
      </c>
      <c r="J12" s="37">
        <v>0.19400000000000001</v>
      </c>
      <c r="K12" s="37">
        <v>0.11600000000000001</v>
      </c>
      <c r="L12" s="37">
        <v>8.5000000000000006E-2</v>
      </c>
      <c r="M12" s="37">
        <v>4.5999999999999999E-2</v>
      </c>
      <c r="N12" s="37" t="str">
        <f t="shared" si="0"/>
        <v>0.346,0.287,0.25,0.194,0.116,0.085,0.046</v>
      </c>
      <c r="O12" s="37" t="s">
        <v>59</v>
      </c>
      <c r="P12" s="37"/>
      <c r="Q12" s="38">
        <f t="shared" si="2"/>
        <v>109251</v>
      </c>
      <c r="R12" s="36">
        <f t="shared" si="21"/>
        <v>252</v>
      </c>
      <c r="S12" s="37">
        <f t="shared" si="3"/>
        <v>9.5999999999999974E-2</v>
      </c>
      <c r="T12" s="36">
        <f t="shared" si="16"/>
        <v>9</v>
      </c>
      <c r="U12" s="36">
        <f t="shared" si="17"/>
        <v>252</v>
      </c>
      <c r="V12" s="36">
        <f t="shared" si="18"/>
        <v>1251</v>
      </c>
      <c r="W12" s="39">
        <f t="shared" si="19"/>
        <v>0.1605</v>
      </c>
      <c r="X12" s="39">
        <f t="shared" si="4"/>
        <v>40.445999999999998</v>
      </c>
      <c r="Y12" s="37">
        <f t="shared" si="20"/>
        <v>169.035</v>
      </c>
      <c r="Z12" s="39" t="e">
        <f t="shared" si="1"/>
        <v>#REF!</v>
      </c>
      <c r="AA12" s="37"/>
      <c r="AB12" s="35">
        <v>0.35</v>
      </c>
      <c r="AC12" s="35">
        <v>0.35</v>
      </c>
      <c r="AD12" s="35">
        <v>0.35</v>
      </c>
      <c r="AE12" s="35" t="s">
        <v>60</v>
      </c>
      <c r="AF12" s="35">
        <f t="shared" si="5"/>
        <v>213.98999999999998</v>
      </c>
      <c r="AG12" s="35">
        <f t="shared" si="6"/>
        <v>261.52</v>
      </c>
      <c r="AH12" s="36" t="str">
        <f t="shared" si="7"/>
        <v>213.99 261.52</v>
      </c>
      <c r="AI12" s="35">
        <v>10</v>
      </c>
      <c r="AJ12" s="40">
        <f t="shared" si="8"/>
        <v>69.150000000000006</v>
      </c>
      <c r="AK12" s="40">
        <f t="shared" si="9"/>
        <v>84.51</v>
      </c>
      <c r="AL12" s="36" t="str">
        <f t="shared" si="10"/>
        <v>69.15 84.51</v>
      </c>
      <c r="AM12" s="36">
        <v>130</v>
      </c>
      <c r="AN12" s="36">
        <f t="shared" si="11"/>
        <v>440</v>
      </c>
      <c r="AO12" s="40">
        <v>2379</v>
      </c>
      <c r="AP12" s="40">
        <v>260.60000000000002</v>
      </c>
      <c r="AQ12" s="40">
        <v>84.5</v>
      </c>
      <c r="AR12" s="35">
        <v>34</v>
      </c>
      <c r="AS12" s="37">
        <f t="shared" si="12"/>
        <v>0.95707585954009289</v>
      </c>
      <c r="AT12" s="40">
        <f t="shared" si="13"/>
        <v>2276.8834698458809</v>
      </c>
      <c r="AU12" s="40">
        <f t="shared" si="14"/>
        <v>225.70193464486843</v>
      </c>
      <c r="AV12" s="40">
        <f t="shared" si="15"/>
        <v>72.617722421040781</v>
      </c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</row>
    <row r="13" spans="1:73" s="42" customFormat="1" ht="55.2" customHeight="1" x14ac:dyDescent="0.3">
      <c r="A13" s="35">
        <v>10</v>
      </c>
      <c r="B13" s="38">
        <v>109507</v>
      </c>
      <c r="C13" s="36" t="s">
        <v>12</v>
      </c>
      <c r="D13" s="36" t="s">
        <v>83</v>
      </c>
      <c r="E13" s="36">
        <v>40000</v>
      </c>
      <c r="F13" s="35">
        <v>0.56000000000000005</v>
      </c>
      <c r="G13" s="37">
        <v>0.44700000000000001</v>
      </c>
      <c r="H13" s="37">
        <v>0.36299999999999999</v>
      </c>
      <c r="I13" s="37">
        <v>0.309</v>
      </c>
      <c r="J13" s="37">
        <v>0.23100000000000001</v>
      </c>
      <c r="K13" s="37">
        <v>0.123</v>
      </c>
      <c r="L13" s="37">
        <v>8.1000000000000003E-2</v>
      </c>
      <c r="M13" s="37">
        <v>4.3000000000000003E-2</v>
      </c>
      <c r="N13" s="37" t="str">
        <f t="shared" si="0"/>
        <v>0.447,0.363,0.309,0.231,0.123,0.081,0.043</v>
      </c>
      <c r="O13" s="37" t="s">
        <v>59</v>
      </c>
      <c r="P13" s="37"/>
      <c r="Q13" s="38">
        <f t="shared" si="2"/>
        <v>109507</v>
      </c>
      <c r="R13" s="36">
        <f t="shared" si="21"/>
        <v>256</v>
      </c>
      <c r="S13" s="37">
        <f t="shared" si="3"/>
        <v>0.13800000000000001</v>
      </c>
      <c r="T13" s="36">
        <f t="shared" si="16"/>
        <v>10</v>
      </c>
      <c r="U13" s="36">
        <f t="shared" si="17"/>
        <v>256</v>
      </c>
      <c r="V13" s="36">
        <f t="shared" si="18"/>
        <v>1507</v>
      </c>
      <c r="W13" s="39">
        <f t="shared" si="19"/>
        <v>0.11699999999999999</v>
      </c>
      <c r="X13" s="39">
        <f t="shared" si="4"/>
        <v>29.951999999999998</v>
      </c>
      <c r="Y13" s="37">
        <f t="shared" si="20"/>
        <v>198.98699999999999</v>
      </c>
      <c r="Z13" s="39" t="e">
        <f t="shared" si="1"/>
        <v>#REF!</v>
      </c>
      <c r="AA13" s="37"/>
      <c r="AB13" s="35">
        <v>0.35</v>
      </c>
      <c r="AC13" s="35">
        <v>0.35</v>
      </c>
      <c r="AD13" s="35">
        <v>0.35</v>
      </c>
      <c r="AE13" s="35" t="s">
        <v>60</v>
      </c>
      <c r="AF13" s="35">
        <f t="shared" si="5"/>
        <v>213.98999999999998</v>
      </c>
      <c r="AG13" s="35">
        <f t="shared" si="6"/>
        <v>261.52</v>
      </c>
      <c r="AH13" s="36" t="str">
        <f t="shared" si="7"/>
        <v>213.99 261.52</v>
      </c>
      <c r="AI13" s="35">
        <v>10</v>
      </c>
      <c r="AJ13" s="40">
        <f t="shared" si="8"/>
        <v>69.150000000000006</v>
      </c>
      <c r="AK13" s="40">
        <f t="shared" si="9"/>
        <v>84.51</v>
      </c>
      <c r="AL13" s="36" t="str">
        <f t="shared" si="10"/>
        <v>69.15 84.51</v>
      </c>
      <c r="AM13" s="36">
        <v>130</v>
      </c>
      <c r="AN13" s="36">
        <f t="shared" si="11"/>
        <v>440</v>
      </c>
      <c r="AO13" s="40">
        <v>2391.9</v>
      </c>
      <c r="AP13" s="40">
        <v>260.5</v>
      </c>
      <c r="AQ13" s="40">
        <v>84.5</v>
      </c>
      <c r="AR13" s="35">
        <v>34</v>
      </c>
      <c r="AS13" s="37">
        <f t="shared" si="12"/>
        <v>0.95707585954009289</v>
      </c>
      <c r="AT13" s="40">
        <f t="shared" si="13"/>
        <v>2289.2297484339483</v>
      </c>
      <c r="AU13" s="40">
        <f t="shared" si="14"/>
        <v>225.62062226438721</v>
      </c>
      <c r="AV13" s="40">
        <f t="shared" si="15"/>
        <v>72.617722421040781</v>
      </c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</row>
    <row r="14" spans="1:73" s="42" customFormat="1" ht="55.2" customHeight="1" x14ac:dyDescent="0.3">
      <c r="A14" s="35">
        <v>11</v>
      </c>
      <c r="B14" s="38">
        <v>109521</v>
      </c>
      <c r="C14" s="36" t="s">
        <v>12</v>
      </c>
      <c r="D14" s="36" t="s">
        <v>81</v>
      </c>
      <c r="E14" s="36">
        <v>40000</v>
      </c>
      <c r="F14" s="35">
        <v>0.56000000000000005</v>
      </c>
      <c r="G14" s="37">
        <v>0.38600000000000001</v>
      </c>
      <c r="H14" s="37">
        <v>0.318</v>
      </c>
      <c r="I14" s="37">
        <v>0.27</v>
      </c>
      <c r="J14" s="37">
        <v>0.2</v>
      </c>
      <c r="K14" s="37">
        <v>0.105</v>
      </c>
      <c r="L14" s="37">
        <v>7.1999999999999995E-2</v>
      </c>
      <c r="M14" s="37">
        <v>0.04</v>
      </c>
      <c r="N14" s="37" t="str">
        <f t="shared" si="0"/>
        <v>0.386,0.318,0.27,0.2,0.105,0.072,0.04</v>
      </c>
      <c r="O14" s="37" t="s">
        <v>59</v>
      </c>
      <c r="P14" s="37"/>
      <c r="Q14" s="38">
        <f t="shared" si="2"/>
        <v>109521</v>
      </c>
      <c r="R14" s="36">
        <f t="shared" si="21"/>
        <v>14</v>
      </c>
      <c r="S14" s="37">
        <f t="shared" si="3"/>
        <v>0.11599999999999999</v>
      </c>
      <c r="T14" s="36">
        <f t="shared" si="16"/>
        <v>11</v>
      </c>
      <c r="U14" s="36">
        <f t="shared" si="17"/>
        <v>14</v>
      </c>
      <c r="V14" s="36">
        <f t="shared" si="18"/>
        <v>1521</v>
      </c>
      <c r="W14" s="39">
        <f t="shared" si="19"/>
        <v>0.127</v>
      </c>
      <c r="X14" s="39">
        <f t="shared" si="4"/>
        <v>1.778</v>
      </c>
      <c r="Y14" s="37">
        <f t="shared" si="20"/>
        <v>200.76499999999999</v>
      </c>
      <c r="Z14" s="39" t="e">
        <f t="shared" si="1"/>
        <v>#REF!</v>
      </c>
      <c r="AA14" s="37"/>
      <c r="AB14" s="35">
        <v>0.35</v>
      </c>
      <c r="AC14" s="35">
        <v>0.35</v>
      </c>
      <c r="AD14" s="35">
        <v>0.35</v>
      </c>
      <c r="AE14" s="35" t="s">
        <v>60</v>
      </c>
      <c r="AF14" s="35">
        <f t="shared" si="5"/>
        <v>213.98999999999998</v>
      </c>
      <c r="AG14" s="35">
        <f t="shared" si="6"/>
        <v>261.52</v>
      </c>
      <c r="AH14" s="36" t="str">
        <f t="shared" si="7"/>
        <v>213.99 261.52</v>
      </c>
      <c r="AI14" s="35">
        <v>10</v>
      </c>
      <c r="AJ14" s="40">
        <f t="shared" si="8"/>
        <v>69.150000000000006</v>
      </c>
      <c r="AK14" s="40">
        <f t="shared" si="9"/>
        <v>84.51</v>
      </c>
      <c r="AL14" s="36" t="str">
        <f t="shared" si="10"/>
        <v>69.15 84.51</v>
      </c>
      <c r="AM14" s="36">
        <v>130</v>
      </c>
      <c r="AN14" s="36">
        <f t="shared" si="11"/>
        <v>440</v>
      </c>
      <c r="AO14" s="40">
        <v>2398.4</v>
      </c>
      <c r="AP14" s="35">
        <v>257.8</v>
      </c>
      <c r="AQ14" s="35">
        <v>84.5</v>
      </c>
      <c r="AR14" s="35">
        <v>42</v>
      </c>
      <c r="AS14" s="37">
        <f t="shared" si="12"/>
        <v>1.3929250288930342</v>
      </c>
      <c r="AT14" s="40">
        <f t="shared" si="13"/>
        <v>3340.7913892970532</v>
      </c>
      <c r="AU14" s="40">
        <f t="shared" si="14"/>
        <v>223.42073085604764</v>
      </c>
      <c r="AV14" s="40">
        <f t="shared" si="15"/>
        <v>72.617722421040781</v>
      </c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</row>
    <row r="15" spans="1:73" s="42" customFormat="1" ht="55.2" customHeight="1" x14ac:dyDescent="0.3">
      <c r="A15" s="35">
        <v>12</v>
      </c>
      <c r="B15" s="38">
        <v>109753</v>
      </c>
      <c r="C15" s="36" t="s">
        <v>12</v>
      </c>
      <c r="D15" s="36" t="s">
        <v>83</v>
      </c>
      <c r="E15" s="36">
        <v>40000</v>
      </c>
      <c r="F15" s="35">
        <v>0.56000000000000005</v>
      </c>
      <c r="G15" s="37">
        <v>0.38100000000000001</v>
      </c>
      <c r="H15" s="37">
        <v>0.28399999999999997</v>
      </c>
      <c r="I15" s="37">
        <v>0.23599999999999999</v>
      </c>
      <c r="J15" s="37">
        <v>0.16600000000000001</v>
      </c>
      <c r="K15" s="37">
        <v>8.2000000000000003E-2</v>
      </c>
      <c r="L15" s="37">
        <v>5.9000000000000004E-2</v>
      </c>
      <c r="M15" s="37">
        <v>3.6999999999999998E-2</v>
      </c>
      <c r="N15" s="37" t="str">
        <f t="shared" si="0"/>
        <v>0.381,0.284,0.236,0.166,0.082,0.059,0.037</v>
      </c>
      <c r="O15" s="37" t="s">
        <v>59</v>
      </c>
      <c r="P15" s="37"/>
      <c r="Q15" s="38">
        <f t="shared" si="2"/>
        <v>109753</v>
      </c>
      <c r="R15" s="36">
        <f t="shared" si="21"/>
        <v>232</v>
      </c>
      <c r="S15" s="37">
        <f t="shared" si="3"/>
        <v>0.14500000000000002</v>
      </c>
      <c r="T15" s="36">
        <f t="shared" si="16"/>
        <v>12</v>
      </c>
      <c r="U15" s="36">
        <f t="shared" si="17"/>
        <v>232</v>
      </c>
      <c r="V15" s="36">
        <f t="shared" si="18"/>
        <v>1753</v>
      </c>
      <c r="W15" s="39">
        <f t="shared" si="19"/>
        <v>0.1305</v>
      </c>
      <c r="X15" s="39">
        <f t="shared" si="4"/>
        <v>30.276</v>
      </c>
      <c r="Y15" s="37">
        <f t="shared" si="20"/>
        <v>231.041</v>
      </c>
      <c r="Z15" s="39" t="e">
        <f t="shared" si="1"/>
        <v>#REF!</v>
      </c>
      <c r="AA15" s="37"/>
      <c r="AB15" s="35">
        <v>0.35</v>
      </c>
      <c r="AC15" s="35">
        <v>0.35</v>
      </c>
      <c r="AD15" s="35">
        <v>0.35</v>
      </c>
      <c r="AE15" s="35" t="s">
        <v>60</v>
      </c>
      <c r="AF15" s="35">
        <f t="shared" si="5"/>
        <v>213.98999999999998</v>
      </c>
      <c r="AG15" s="35">
        <f t="shared" si="6"/>
        <v>261.52</v>
      </c>
      <c r="AH15" s="36" t="str">
        <f t="shared" si="7"/>
        <v>213.99 261.52</v>
      </c>
      <c r="AI15" s="35">
        <v>10</v>
      </c>
      <c r="AJ15" s="40">
        <f t="shared" si="8"/>
        <v>69.150000000000006</v>
      </c>
      <c r="AK15" s="40">
        <f t="shared" si="9"/>
        <v>84.51</v>
      </c>
      <c r="AL15" s="36" t="str">
        <f t="shared" si="10"/>
        <v>69.15 84.51</v>
      </c>
      <c r="AM15" s="36">
        <v>130</v>
      </c>
      <c r="AN15" s="36">
        <f t="shared" si="11"/>
        <v>440</v>
      </c>
      <c r="AO15" s="40">
        <v>2379</v>
      </c>
      <c r="AP15" s="40">
        <v>260.39999999999998</v>
      </c>
      <c r="AQ15" s="40">
        <v>84.5</v>
      </c>
      <c r="AR15" s="35">
        <v>34</v>
      </c>
      <c r="AS15" s="37">
        <f t="shared" si="12"/>
        <v>0.95707585954009289</v>
      </c>
      <c r="AT15" s="40">
        <f t="shared" si="13"/>
        <v>2276.8834698458809</v>
      </c>
      <c r="AU15" s="40">
        <f t="shared" si="14"/>
        <v>225.53929814660754</v>
      </c>
      <c r="AV15" s="40">
        <f t="shared" si="15"/>
        <v>72.617722421040781</v>
      </c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</row>
    <row r="16" spans="1:73" s="42" customFormat="1" ht="55.2" customHeight="1" x14ac:dyDescent="0.3">
      <c r="A16" s="35">
        <v>13</v>
      </c>
      <c r="B16" s="38">
        <v>109983</v>
      </c>
      <c r="C16" s="36" t="s">
        <v>12</v>
      </c>
      <c r="D16" s="36" t="s">
        <v>81</v>
      </c>
      <c r="E16" s="36">
        <v>40000</v>
      </c>
      <c r="F16" s="35">
        <v>0.56000000000000005</v>
      </c>
      <c r="G16" s="37">
        <v>0.374</v>
      </c>
      <c r="H16" s="37">
        <v>0.29199999999999998</v>
      </c>
      <c r="I16" s="37">
        <v>0.23899999999999999</v>
      </c>
      <c r="J16" s="37">
        <v>0.16600000000000001</v>
      </c>
      <c r="K16" s="37">
        <v>0.08</v>
      </c>
      <c r="L16" s="37">
        <v>5.6000000000000001E-2</v>
      </c>
      <c r="M16" s="37">
        <v>3.6000000000000004E-2</v>
      </c>
      <c r="N16" s="37" t="str">
        <f t="shared" si="0"/>
        <v>0.374,0.292,0.239,0.166,0.08,0.056,0.036</v>
      </c>
      <c r="O16" s="37" t="s">
        <v>59</v>
      </c>
      <c r="P16" s="37"/>
      <c r="Q16" s="38">
        <f t="shared" si="2"/>
        <v>109983</v>
      </c>
      <c r="R16" s="36">
        <f t="shared" si="21"/>
        <v>230</v>
      </c>
      <c r="S16" s="37">
        <f t="shared" si="3"/>
        <v>0.13500000000000001</v>
      </c>
      <c r="T16" s="36">
        <f t="shared" si="16"/>
        <v>13</v>
      </c>
      <c r="U16" s="36">
        <f t="shared" si="17"/>
        <v>230</v>
      </c>
      <c r="V16" s="36">
        <f t="shared" si="18"/>
        <v>1983</v>
      </c>
      <c r="W16" s="39">
        <f t="shared" si="19"/>
        <v>0.14000000000000001</v>
      </c>
      <c r="X16" s="39">
        <f t="shared" si="4"/>
        <v>32.200000000000003</v>
      </c>
      <c r="Y16" s="37">
        <f t="shared" si="20"/>
        <v>263.24099999999999</v>
      </c>
      <c r="Z16" s="39" t="e">
        <f t="shared" si="1"/>
        <v>#REF!</v>
      </c>
      <c r="AA16" s="37"/>
      <c r="AB16" s="35">
        <v>0.35</v>
      </c>
      <c r="AC16" s="35">
        <v>0.35</v>
      </c>
      <c r="AD16" s="35">
        <v>0.35</v>
      </c>
      <c r="AE16" s="35" t="s">
        <v>60</v>
      </c>
      <c r="AF16" s="35">
        <f t="shared" si="5"/>
        <v>213.98999999999998</v>
      </c>
      <c r="AG16" s="35">
        <f t="shared" si="6"/>
        <v>261.52</v>
      </c>
      <c r="AH16" s="36" t="str">
        <f t="shared" si="7"/>
        <v>213.99 261.52</v>
      </c>
      <c r="AI16" s="35">
        <v>10</v>
      </c>
      <c r="AJ16" s="40">
        <f t="shared" si="8"/>
        <v>69.150000000000006</v>
      </c>
      <c r="AK16" s="40">
        <f t="shared" si="9"/>
        <v>84.51</v>
      </c>
      <c r="AL16" s="36" t="str">
        <f t="shared" si="10"/>
        <v>69.15 84.51</v>
      </c>
      <c r="AM16" s="36">
        <v>130</v>
      </c>
      <c r="AN16" s="36">
        <f t="shared" si="11"/>
        <v>440</v>
      </c>
      <c r="AO16" s="40">
        <v>2393.5</v>
      </c>
      <c r="AP16" s="40">
        <v>260.3</v>
      </c>
      <c r="AQ16" s="40">
        <v>84.5</v>
      </c>
      <c r="AR16" s="35">
        <v>42</v>
      </c>
      <c r="AS16" s="37">
        <f t="shared" si="12"/>
        <v>1.3929250288930342</v>
      </c>
      <c r="AT16" s="40">
        <f t="shared" si="13"/>
        <v>3333.9660566554771</v>
      </c>
      <c r="AU16" s="40">
        <f t="shared" si="14"/>
        <v>225.45796228532677</v>
      </c>
      <c r="AV16" s="40">
        <f t="shared" si="15"/>
        <v>72.617722421040781</v>
      </c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</row>
    <row r="17" spans="1:73" s="42" customFormat="1" ht="55.2" customHeight="1" x14ac:dyDescent="0.3">
      <c r="A17" s="35">
        <v>14</v>
      </c>
      <c r="B17" s="84">
        <v>110008</v>
      </c>
      <c r="C17" s="45" t="s">
        <v>12</v>
      </c>
      <c r="D17" s="45" t="s">
        <v>83</v>
      </c>
      <c r="E17" s="36">
        <v>40000</v>
      </c>
      <c r="F17" s="35">
        <v>0.56000000000000005</v>
      </c>
      <c r="G17" s="37">
        <v>0.47399999999999998</v>
      </c>
      <c r="H17" s="37">
        <v>0.38300000000000001</v>
      </c>
      <c r="I17" s="37">
        <v>0.32200000000000001</v>
      </c>
      <c r="J17" s="37">
        <v>0.23100000000000001</v>
      </c>
      <c r="K17" s="37">
        <v>0.122</v>
      </c>
      <c r="L17" s="37">
        <v>8.6999999999999994E-2</v>
      </c>
      <c r="M17" s="37">
        <v>5.3999999999999999E-2</v>
      </c>
      <c r="N17" s="37" t="str">
        <f t="shared" si="0"/>
        <v>0.474,0.383,0.322,0.231,0.122,0.087,0.054</v>
      </c>
      <c r="O17" s="37" t="s">
        <v>59</v>
      </c>
      <c r="P17" s="37"/>
      <c r="Q17" s="38">
        <f t="shared" si="2"/>
        <v>110008</v>
      </c>
      <c r="R17" s="36">
        <f t="shared" si="21"/>
        <v>25</v>
      </c>
      <c r="S17" s="37">
        <f t="shared" si="3"/>
        <v>0.15199999999999997</v>
      </c>
      <c r="T17" s="36">
        <f t="shared" si="16"/>
        <v>14</v>
      </c>
      <c r="U17" s="36">
        <f t="shared" si="17"/>
        <v>25</v>
      </c>
      <c r="V17" s="36">
        <f t="shared" si="18"/>
        <v>2008</v>
      </c>
      <c r="W17" s="39">
        <f t="shared" si="19"/>
        <v>0.14349999999999999</v>
      </c>
      <c r="X17" s="39">
        <f t="shared" si="4"/>
        <v>3.5874999999999999</v>
      </c>
      <c r="Y17" s="37">
        <f t="shared" si="20"/>
        <v>266.82849999999996</v>
      </c>
      <c r="Z17" s="39" t="e">
        <f t="shared" si="1"/>
        <v>#REF!</v>
      </c>
      <c r="AA17" s="37"/>
      <c r="AB17" s="44">
        <v>0.35</v>
      </c>
      <c r="AC17" s="44">
        <v>0.35</v>
      </c>
      <c r="AD17" s="44">
        <v>0.35</v>
      </c>
      <c r="AE17" s="35" t="s">
        <v>60</v>
      </c>
      <c r="AF17" s="35">
        <f t="shared" si="5"/>
        <v>213.98999999999998</v>
      </c>
      <c r="AG17" s="35">
        <f t="shared" si="6"/>
        <v>261.52</v>
      </c>
      <c r="AH17" s="36" t="str">
        <f t="shared" si="7"/>
        <v>213.99 261.52</v>
      </c>
      <c r="AI17" s="35">
        <v>10</v>
      </c>
      <c r="AJ17" s="40">
        <f t="shared" si="8"/>
        <v>69.150000000000006</v>
      </c>
      <c r="AK17" s="40">
        <f t="shared" si="9"/>
        <v>84.51</v>
      </c>
      <c r="AL17" s="36" t="str">
        <f t="shared" si="10"/>
        <v>69.15 84.51</v>
      </c>
      <c r="AM17" s="36">
        <v>130</v>
      </c>
      <c r="AN17" s="36">
        <f t="shared" si="11"/>
        <v>440</v>
      </c>
      <c r="AO17" s="44">
        <v>2341.9</v>
      </c>
      <c r="AP17" s="44">
        <v>260.10000000000002</v>
      </c>
      <c r="AQ17" s="44">
        <v>84.5</v>
      </c>
      <c r="AR17" s="35">
        <v>34</v>
      </c>
      <c r="AS17" s="46">
        <f t="shared" si="12"/>
        <v>0.95707585954009289</v>
      </c>
      <c r="AT17" s="47">
        <f t="shared" si="13"/>
        <v>2241.3759554569438</v>
      </c>
      <c r="AU17" s="47">
        <f t="shared" si="14"/>
        <v>225.29525530742299</v>
      </c>
      <c r="AV17" s="47">
        <f t="shared" si="15"/>
        <v>72.617722421040781</v>
      </c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</row>
    <row r="18" spans="1:73" s="42" customFormat="1" ht="55.2" customHeight="1" x14ac:dyDescent="0.3">
      <c r="A18" s="35">
        <v>15</v>
      </c>
      <c r="B18" s="84">
        <v>110259</v>
      </c>
      <c r="C18" s="45" t="s">
        <v>12</v>
      </c>
      <c r="D18" s="45" t="s">
        <v>83</v>
      </c>
      <c r="E18" s="36">
        <v>40000</v>
      </c>
      <c r="F18" s="35">
        <v>0.56000000000000005</v>
      </c>
      <c r="G18" s="46">
        <v>0.32800000000000001</v>
      </c>
      <c r="H18" s="46">
        <v>0.25700000000000001</v>
      </c>
      <c r="I18" s="46">
        <v>0.217</v>
      </c>
      <c r="J18" s="46">
        <v>0.157</v>
      </c>
      <c r="K18" s="46">
        <v>8.5000000000000006E-2</v>
      </c>
      <c r="L18" s="46">
        <v>0.06</v>
      </c>
      <c r="M18" s="46">
        <v>3.6999999999999998E-2</v>
      </c>
      <c r="N18" s="37" t="str">
        <f t="shared" si="0"/>
        <v>0.328,0.257,0.217,0.157,0.085,0.06,0.037</v>
      </c>
      <c r="O18" s="37" t="s">
        <v>59</v>
      </c>
      <c r="P18" s="37"/>
      <c r="Q18" s="38">
        <f t="shared" si="2"/>
        <v>110259</v>
      </c>
      <c r="R18" s="36">
        <f t="shared" si="21"/>
        <v>251</v>
      </c>
      <c r="S18" s="37">
        <f t="shared" si="3"/>
        <v>0.11100000000000002</v>
      </c>
      <c r="T18" s="36">
        <f t="shared" si="16"/>
        <v>15</v>
      </c>
      <c r="U18" s="36">
        <f t="shared" si="17"/>
        <v>251</v>
      </c>
      <c r="V18" s="36">
        <f t="shared" si="18"/>
        <v>2259</v>
      </c>
      <c r="W18" s="39">
        <f t="shared" si="19"/>
        <v>0.13150000000000001</v>
      </c>
      <c r="X18" s="39">
        <f t="shared" si="4"/>
        <v>33.006500000000003</v>
      </c>
      <c r="Y18" s="37">
        <f t="shared" si="20"/>
        <v>299.83499999999998</v>
      </c>
      <c r="Z18" s="39" t="e">
        <f t="shared" si="1"/>
        <v>#REF!</v>
      </c>
      <c r="AA18" s="37"/>
      <c r="AB18" s="44">
        <v>0.35</v>
      </c>
      <c r="AC18" s="44">
        <v>0.35</v>
      </c>
      <c r="AD18" s="44">
        <v>0.35</v>
      </c>
      <c r="AE18" s="35" t="s">
        <v>60</v>
      </c>
      <c r="AF18" s="35">
        <f t="shared" si="5"/>
        <v>213.98999999999998</v>
      </c>
      <c r="AG18" s="35">
        <f t="shared" si="6"/>
        <v>261.52</v>
      </c>
      <c r="AH18" s="36" t="str">
        <f t="shared" si="7"/>
        <v>213.99 261.52</v>
      </c>
      <c r="AI18" s="35">
        <v>10</v>
      </c>
      <c r="AJ18" s="40">
        <f t="shared" si="8"/>
        <v>69.150000000000006</v>
      </c>
      <c r="AK18" s="40">
        <f t="shared" si="9"/>
        <v>84.51</v>
      </c>
      <c r="AL18" s="36" t="str">
        <f t="shared" si="10"/>
        <v>69.15 84.51</v>
      </c>
      <c r="AM18" s="36">
        <v>130</v>
      </c>
      <c r="AN18" s="36">
        <f t="shared" si="11"/>
        <v>440</v>
      </c>
      <c r="AO18" s="47">
        <v>2361.3000000000002</v>
      </c>
      <c r="AP18" s="44">
        <v>259.89999999999998</v>
      </c>
      <c r="AQ18" s="44">
        <v>84.5</v>
      </c>
      <c r="AR18" s="35">
        <v>34</v>
      </c>
      <c r="AS18" s="46">
        <f t="shared" si="12"/>
        <v>0.95707585954009289</v>
      </c>
      <c r="AT18" s="47">
        <f t="shared" si="13"/>
        <v>2259.9432271320215</v>
      </c>
      <c r="AU18" s="47">
        <f t="shared" si="14"/>
        <v>225.13250128094145</v>
      </c>
      <c r="AV18" s="47">
        <f t="shared" si="15"/>
        <v>72.617722421040781</v>
      </c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</row>
    <row r="19" spans="1:73" s="42" customFormat="1" ht="55.2" customHeight="1" x14ac:dyDescent="0.3">
      <c r="A19" s="35">
        <v>16</v>
      </c>
      <c r="B19" s="84">
        <v>110515</v>
      </c>
      <c r="C19" s="45" t="s">
        <v>12</v>
      </c>
      <c r="D19" s="45" t="s">
        <v>83</v>
      </c>
      <c r="E19" s="36">
        <v>40000</v>
      </c>
      <c r="F19" s="35">
        <v>0.56000000000000005</v>
      </c>
      <c r="G19" s="46">
        <v>0.48299999999999998</v>
      </c>
      <c r="H19" s="46">
        <v>0.38600000000000001</v>
      </c>
      <c r="I19" s="46">
        <v>0.32700000000000001</v>
      </c>
      <c r="J19" s="46">
        <v>0.23899999999999999</v>
      </c>
      <c r="K19" s="46">
        <v>0.124</v>
      </c>
      <c r="L19" s="46">
        <v>8.5000000000000006E-2</v>
      </c>
      <c r="M19" s="46">
        <v>4.7E-2</v>
      </c>
      <c r="N19" s="37" t="str">
        <f t="shared" si="0"/>
        <v>0.483,0.386,0.327,0.239,0.124,0.085,0.047</v>
      </c>
      <c r="O19" s="37" t="s">
        <v>59</v>
      </c>
      <c r="P19" s="37"/>
      <c r="Q19" s="38">
        <f t="shared" si="2"/>
        <v>110515</v>
      </c>
      <c r="R19" s="36">
        <f t="shared" si="21"/>
        <v>256</v>
      </c>
      <c r="S19" s="37">
        <f t="shared" si="3"/>
        <v>0.15599999999999997</v>
      </c>
      <c r="T19" s="36">
        <f t="shared" si="16"/>
        <v>16</v>
      </c>
      <c r="U19" s="36">
        <f t="shared" si="17"/>
        <v>256</v>
      </c>
      <c r="V19" s="36">
        <f t="shared" si="18"/>
        <v>2515</v>
      </c>
      <c r="W19" s="39">
        <f t="shared" si="19"/>
        <v>0.13350000000000001</v>
      </c>
      <c r="X19" s="39">
        <f t="shared" si="4"/>
        <v>34.176000000000002</v>
      </c>
      <c r="Y19" s="37">
        <f t="shared" si="20"/>
        <v>334.01099999999997</v>
      </c>
      <c r="Z19" s="39" t="e">
        <f t="shared" si="1"/>
        <v>#REF!</v>
      </c>
      <c r="AA19" s="37"/>
      <c r="AB19" s="44">
        <v>0.35</v>
      </c>
      <c r="AC19" s="44">
        <v>0.35</v>
      </c>
      <c r="AD19" s="44">
        <v>0.35</v>
      </c>
      <c r="AE19" s="35" t="s">
        <v>60</v>
      </c>
      <c r="AF19" s="35">
        <f t="shared" si="5"/>
        <v>213.98999999999998</v>
      </c>
      <c r="AG19" s="35">
        <f t="shared" si="6"/>
        <v>261.52</v>
      </c>
      <c r="AH19" s="36" t="str">
        <f t="shared" si="7"/>
        <v>213.99 261.52</v>
      </c>
      <c r="AI19" s="35">
        <v>10</v>
      </c>
      <c r="AJ19" s="40">
        <f t="shared" si="8"/>
        <v>69.150000000000006</v>
      </c>
      <c r="AK19" s="40">
        <f t="shared" si="9"/>
        <v>84.51</v>
      </c>
      <c r="AL19" s="36" t="str">
        <f t="shared" si="10"/>
        <v>69.15 84.51</v>
      </c>
      <c r="AM19" s="36">
        <v>130</v>
      </c>
      <c r="AN19" s="36">
        <f t="shared" si="11"/>
        <v>440</v>
      </c>
      <c r="AO19" s="47">
        <v>2398.4</v>
      </c>
      <c r="AP19" s="44">
        <v>257.7</v>
      </c>
      <c r="AQ19" s="44">
        <v>84.5</v>
      </c>
      <c r="AR19" s="35">
        <v>34</v>
      </c>
      <c r="AS19" s="46">
        <f t="shared" si="12"/>
        <v>0.95707585954009289</v>
      </c>
      <c r="AT19" s="47">
        <f t="shared" si="13"/>
        <v>2295.4507415209587</v>
      </c>
      <c r="AU19" s="47">
        <f t="shared" si="14"/>
        <v>223.33908746790817</v>
      </c>
      <c r="AV19" s="47">
        <f t="shared" si="15"/>
        <v>72.617722421040781</v>
      </c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</row>
    <row r="20" spans="1:73" s="42" customFormat="1" ht="55.2" customHeight="1" x14ac:dyDescent="0.3">
      <c r="A20" s="35">
        <v>17</v>
      </c>
      <c r="B20" s="84">
        <v>110529</v>
      </c>
      <c r="C20" s="45" t="s">
        <v>12</v>
      </c>
      <c r="D20" s="45" t="s">
        <v>81</v>
      </c>
      <c r="E20" s="36">
        <v>40000</v>
      </c>
      <c r="F20" s="35">
        <v>0.56000000000000005</v>
      </c>
      <c r="G20" s="46">
        <v>0.51700000000000002</v>
      </c>
      <c r="H20" s="46">
        <v>0.42099999999999999</v>
      </c>
      <c r="I20" s="46">
        <v>0.35599999999999998</v>
      </c>
      <c r="J20" s="46">
        <v>0.26200000000000001</v>
      </c>
      <c r="K20" s="46">
        <v>0.14000000000000001</v>
      </c>
      <c r="L20" s="46">
        <v>9.9000000000000005E-2</v>
      </c>
      <c r="M20" s="46">
        <v>5.6000000000000001E-2</v>
      </c>
      <c r="N20" s="37" t="str">
        <f t="shared" si="0"/>
        <v>0.517,0.421,0.356,0.262,0.14,0.099,0.056</v>
      </c>
      <c r="O20" s="37" t="s">
        <v>59</v>
      </c>
      <c r="P20" s="37"/>
      <c r="Q20" s="38">
        <f t="shared" si="2"/>
        <v>110529</v>
      </c>
      <c r="R20" s="36">
        <f t="shared" si="21"/>
        <v>14</v>
      </c>
      <c r="S20" s="37">
        <f t="shared" si="3"/>
        <v>0.16100000000000003</v>
      </c>
      <c r="T20" s="36">
        <f t="shared" si="16"/>
        <v>17</v>
      </c>
      <c r="U20" s="36">
        <f t="shared" si="17"/>
        <v>14</v>
      </c>
      <c r="V20" s="36">
        <f t="shared" si="18"/>
        <v>2529</v>
      </c>
      <c r="W20" s="39">
        <f t="shared" si="19"/>
        <v>0.1585</v>
      </c>
      <c r="X20" s="39">
        <f t="shared" si="4"/>
        <v>2.2189999999999999</v>
      </c>
      <c r="Y20" s="37">
        <f t="shared" si="20"/>
        <v>336.22999999999996</v>
      </c>
      <c r="Z20" s="39" t="e">
        <f t="shared" si="1"/>
        <v>#REF!</v>
      </c>
      <c r="AA20" s="37"/>
      <c r="AB20" s="44">
        <v>0.35</v>
      </c>
      <c r="AC20" s="44">
        <v>0.35</v>
      </c>
      <c r="AD20" s="44">
        <v>0.35</v>
      </c>
      <c r="AE20" s="35" t="s">
        <v>60</v>
      </c>
      <c r="AF20" s="35">
        <f t="shared" si="5"/>
        <v>213.98999999999998</v>
      </c>
      <c r="AG20" s="35">
        <f t="shared" si="6"/>
        <v>261.52</v>
      </c>
      <c r="AH20" s="36" t="str">
        <f t="shared" si="7"/>
        <v>213.99 261.52</v>
      </c>
      <c r="AI20" s="35">
        <v>10</v>
      </c>
      <c r="AJ20" s="40">
        <f t="shared" si="8"/>
        <v>69.150000000000006</v>
      </c>
      <c r="AK20" s="40">
        <f t="shared" si="9"/>
        <v>84.51</v>
      </c>
      <c r="AL20" s="36" t="str">
        <f t="shared" si="10"/>
        <v>69.15 84.51</v>
      </c>
      <c r="AM20" s="36">
        <v>130</v>
      </c>
      <c r="AN20" s="36">
        <f t="shared" si="11"/>
        <v>440</v>
      </c>
      <c r="AO20" s="47">
        <v>2025.8</v>
      </c>
      <c r="AP20" s="44">
        <v>216.6</v>
      </c>
      <c r="AQ20" s="44">
        <v>84.5</v>
      </c>
      <c r="AR20" s="35">
        <v>42</v>
      </c>
      <c r="AS20" s="46">
        <f t="shared" si="12"/>
        <v>1.3929250288930342</v>
      </c>
      <c r="AT20" s="47">
        <f t="shared" si="13"/>
        <v>2821.7875235315087</v>
      </c>
      <c r="AU20" s="47">
        <f t="shared" si="14"/>
        <v>188.69358977385903</v>
      </c>
      <c r="AV20" s="47">
        <f t="shared" si="15"/>
        <v>72.617722421040781</v>
      </c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</row>
    <row r="21" spans="1:73" s="42" customFormat="1" ht="55.2" customHeight="1" x14ac:dyDescent="0.3">
      <c r="A21" s="35">
        <v>18</v>
      </c>
      <c r="B21" s="84">
        <v>110752</v>
      </c>
      <c r="C21" s="45" t="s">
        <v>12</v>
      </c>
      <c r="D21" s="45" t="s">
        <v>83</v>
      </c>
      <c r="E21" s="36">
        <v>40000</v>
      </c>
      <c r="F21" s="35">
        <v>0.56000000000000005</v>
      </c>
      <c r="G21" s="37">
        <v>0.61299999999999999</v>
      </c>
      <c r="H21" s="37">
        <v>0.497</v>
      </c>
      <c r="I21" s="37">
        <v>0.43099999999999999</v>
      </c>
      <c r="J21" s="37">
        <v>0.32800000000000001</v>
      </c>
      <c r="K21" s="37">
        <v>0.188</v>
      </c>
      <c r="L21" s="37">
        <v>0.14100000000000001</v>
      </c>
      <c r="M21" s="37">
        <v>7.1999999999999995E-2</v>
      </c>
      <c r="N21" s="37" t="str">
        <f t="shared" si="0"/>
        <v>0.613,0.497,0.431,0.328,0.188,0.141,0.072</v>
      </c>
      <c r="O21" s="37" t="s">
        <v>59</v>
      </c>
      <c r="P21" s="37"/>
      <c r="Q21" s="38">
        <f t="shared" si="2"/>
        <v>110752</v>
      </c>
      <c r="R21" s="36">
        <f t="shared" si="21"/>
        <v>223</v>
      </c>
      <c r="S21" s="37">
        <f t="shared" si="3"/>
        <v>0.182</v>
      </c>
      <c r="T21" s="36">
        <f t="shared" si="16"/>
        <v>18</v>
      </c>
      <c r="U21" s="36">
        <f t="shared" si="17"/>
        <v>223</v>
      </c>
      <c r="V21" s="36">
        <f t="shared" si="18"/>
        <v>2752</v>
      </c>
      <c r="W21" s="39">
        <f t="shared" si="19"/>
        <v>0.17150000000000001</v>
      </c>
      <c r="X21" s="39">
        <f t="shared" si="4"/>
        <v>38.244500000000002</v>
      </c>
      <c r="Y21" s="37">
        <f t="shared" si="20"/>
        <v>374.47449999999998</v>
      </c>
      <c r="Z21" s="39" t="e">
        <f t="shared" si="1"/>
        <v>#REF!</v>
      </c>
      <c r="AA21" s="37"/>
      <c r="AB21" s="44">
        <v>0.35</v>
      </c>
      <c r="AC21" s="44">
        <v>0.35</v>
      </c>
      <c r="AD21" s="44">
        <v>0.35</v>
      </c>
      <c r="AE21" s="35" t="s">
        <v>60</v>
      </c>
      <c r="AF21" s="35">
        <f t="shared" si="5"/>
        <v>213.98999999999998</v>
      </c>
      <c r="AG21" s="35">
        <f t="shared" si="6"/>
        <v>261.52</v>
      </c>
      <c r="AH21" s="36" t="str">
        <f t="shared" si="7"/>
        <v>213.99 261.52</v>
      </c>
      <c r="AI21" s="35">
        <v>10</v>
      </c>
      <c r="AJ21" s="40">
        <f t="shared" si="8"/>
        <v>69.150000000000006</v>
      </c>
      <c r="AK21" s="40">
        <f t="shared" si="9"/>
        <v>84.51</v>
      </c>
      <c r="AL21" s="36" t="str">
        <f t="shared" si="10"/>
        <v>69.15 84.51</v>
      </c>
      <c r="AM21" s="36">
        <v>130</v>
      </c>
      <c r="AN21" s="36">
        <f t="shared" si="11"/>
        <v>440</v>
      </c>
      <c r="AO21" s="47">
        <v>762.9</v>
      </c>
      <c r="AP21" s="44">
        <v>214.8</v>
      </c>
      <c r="AQ21" s="44">
        <v>84.4</v>
      </c>
      <c r="AR21" s="35">
        <v>34</v>
      </c>
      <c r="AS21" s="46">
        <f t="shared" si="12"/>
        <v>0.95707585954009289</v>
      </c>
      <c r="AT21" s="47">
        <f t="shared" si="13"/>
        <v>730.15317324313685</v>
      </c>
      <c r="AU21" s="47">
        <f t="shared" si="14"/>
        <v>187.12222424480061</v>
      </c>
      <c r="AV21" s="47">
        <f t="shared" si="15"/>
        <v>72.525346672683952</v>
      </c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</row>
    <row r="22" spans="1:73" s="42" customFormat="1" ht="54.6" customHeight="1" x14ac:dyDescent="0.3">
      <c r="A22" s="35">
        <v>19</v>
      </c>
      <c r="B22" s="84">
        <v>111004</v>
      </c>
      <c r="C22" s="45" t="s">
        <v>12</v>
      </c>
      <c r="D22" s="45" t="s">
        <v>83</v>
      </c>
      <c r="E22" s="36">
        <v>40000</v>
      </c>
      <c r="F22" s="35">
        <v>0.56000000000000005</v>
      </c>
      <c r="G22" s="46">
        <v>0.63800000000000001</v>
      </c>
      <c r="H22" s="46">
        <v>0.504</v>
      </c>
      <c r="I22" s="46">
        <v>0.38900000000000001</v>
      </c>
      <c r="J22" s="46">
        <v>0.24299999999999999</v>
      </c>
      <c r="K22" s="46">
        <v>0.11899999999999999</v>
      </c>
      <c r="L22" s="46">
        <v>8.4000000000000005E-2</v>
      </c>
      <c r="M22" s="46">
        <v>4.8000000000000001E-2</v>
      </c>
      <c r="N22" s="37" t="str">
        <f t="shared" si="0"/>
        <v>0.638,0.504,0.389,0.243,0.119,0.084,0.048</v>
      </c>
      <c r="O22" s="37" t="s">
        <v>59</v>
      </c>
      <c r="P22" s="37"/>
      <c r="Q22" s="38">
        <f t="shared" si="2"/>
        <v>111004</v>
      </c>
      <c r="R22" s="36">
        <f t="shared" si="21"/>
        <v>252</v>
      </c>
      <c r="S22" s="37">
        <f t="shared" si="3"/>
        <v>0.249</v>
      </c>
      <c r="T22" s="36">
        <f t="shared" si="16"/>
        <v>19</v>
      </c>
      <c r="U22" s="36">
        <f t="shared" si="17"/>
        <v>252</v>
      </c>
      <c r="V22" s="36">
        <f t="shared" si="18"/>
        <v>3004</v>
      </c>
      <c r="W22" s="39">
        <f t="shared" si="19"/>
        <v>0.2155</v>
      </c>
      <c r="X22" s="39">
        <f t="shared" si="4"/>
        <v>54.305999999999997</v>
      </c>
      <c r="Y22" s="37">
        <f t="shared" si="20"/>
        <v>428.78049999999996</v>
      </c>
      <c r="Z22" s="39" t="e">
        <f t="shared" si="1"/>
        <v>#REF!</v>
      </c>
      <c r="AA22" s="37"/>
      <c r="AB22" s="44">
        <v>0.35</v>
      </c>
      <c r="AC22" s="44">
        <v>0.35</v>
      </c>
      <c r="AD22" s="44">
        <v>0.35</v>
      </c>
      <c r="AE22" s="35" t="s">
        <v>60</v>
      </c>
      <c r="AF22" s="35">
        <f t="shared" si="5"/>
        <v>213.98999999999998</v>
      </c>
      <c r="AG22" s="35">
        <f t="shared" si="6"/>
        <v>261.52</v>
      </c>
      <c r="AH22" s="36" t="str">
        <f t="shared" si="7"/>
        <v>213.99 261.52</v>
      </c>
      <c r="AI22" s="35">
        <v>10</v>
      </c>
      <c r="AJ22" s="40">
        <f t="shared" si="8"/>
        <v>69.150000000000006</v>
      </c>
      <c r="AK22" s="40">
        <f t="shared" si="9"/>
        <v>84.51</v>
      </c>
      <c r="AL22" s="36" t="str">
        <f t="shared" si="10"/>
        <v>69.15 84.51</v>
      </c>
      <c r="AM22" s="36">
        <v>130</v>
      </c>
      <c r="AN22" s="36">
        <f t="shared" si="11"/>
        <v>440</v>
      </c>
      <c r="AO22" s="47">
        <v>1977.4</v>
      </c>
      <c r="AP22" s="44">
        <v>214.2</v>
      </c>
      <c r="AQ22" s="44">
        <v>84.5</v>
      </c>
      <c r="AR22" s="35">
        <v>34</v>
      </c>
      <c r="AS22" s="46">
        <f t="shared" si="12"/>
        <v>0.95707585954009289</v>
      </c>
      <c r="AT22" s="47">
        <f t="shared" si="13"/>
        <v>1892.5218046545797</v>
      </c>
      <c r="AU22" s="47">
        <f t="shared" si="14"/>
        <v>186.59733656456754</v>
      </c>
      <c r="AV22" s="47">
        <f t="shared" si="15"/>
        <v>72.617722421040781</v>
      </c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</row>
    <row r="23" spans="1:73" s="42" customFormat="1" ht="55.2" customHeight="1" x14ac:dyDescent="0.3">
      <c r="A23" s="35">
        <v>20</v>
      </c>
      <c r="B23" s="84">
        <v>111013</v>
      </c>
      <c r="C23" s="45" t="s">
        <v>12</v>
      </c>
      <c r="D23" s="45" t="s">
        <v>81</v>
      </c>
      <c r="E23" s="36">
        <v>40000</v>
      </c>
      <c r="F23" s="35">
        <v>0.56000000000000005</v>
      </c>
      <c r="G23" s="37">
        <v>0.59099999999999997</v>
      </c>
      <c r="H23" s="37">
        <v>0.45600000000000002</v>
      </c>
      <c r="I23" s="37">
        <v>0.373</v>
      </c>
      <c r="J23" s="37">
        <v>0.25800000000000001</v>
      </c>
      <c r="K23" s="37">
        <v>0.128</v>
      </c>
      <c r="L23" s="37">
        <v>8.6000000000000007E-2</v>
      </c>
      <c r="M23" s="37">
        <v>4.9000000000000002E-2</v>
      </c>
      <c r="N23" s="37" t="str">
        <f t="shared" si="0"/>
        <v>0.591,0.456,0.373,0.258,0.128,0.086,0.049</v>
      </c>
      <c r="O23" s="37" t="s">
        <v>59</v>
      </c>
      <c r="P23" s="37"/>
      <c r="Q23" s="38">
        <f t="shared" si="2"/>
        <v>111013</v>
      </c>
      <c r="R23" s="36">
        <f t="shared" si="21"/>
        <v>9</v>
      </c>
      <c r="S23" s="37">
        <f t="shared" si="3"/>
        <v>0.21799999999999997</v>
      </c>
      <c r="T23" s="36">
        <f t="shared" si="16"/>
        <v>20</v>
      </c>
      <c r="U23" s="36">
        <f t="shared" si="17"/>
        <v>9</v>
      </c>
      <c r="V23" s="36">
        <f t="shared" si="18"/>
        <v>3013</v>
      </c>
      <c r="W23" s="39">
        <f t="shared" si="19"/>
        <v>0.23349999999999999</v>
      </c>
      <c r="X23" s="39">
        <f t="shared" si="4"/>
        <v>2.1014999999999997</v>
      </c>
      <c r="Y23" s="37">
        <f t="shared" si="20"/>
        <v>430.88199999999995</v>
      </c>
      <c r="Z23" s="39" t="e">
        <f t="shared" si="1"/>
        <v>#REF!</v>
      </c>
      <c r="AA23" s="37"/>
      <c r="AB23" s="44">
        <v>0.35</v>
      </c>
      <c r="AC23" s="44">
        <v>0.35</v>
      </c>
      <c r="AD23" s="44">
        <v>0.35</v>
      </c>
      <c r="AE23" s="35" t="s">
        <v>60</v>
      </c>
      <c r="AF23" s="35">
        <f t="shared" si="5"/>
        <v>213.98999999999998</v>
      </c>
      <c r="AG23" s="35">
        <f t="shared" si="6"/>
        <v>261.52</v>
      </c>
      <c r="AH23" s="36" t="str">
        <f t="shared" si="7"/>
        <v>213.99 261.52</v>
      </c>
      <c r="AI23" s="35">
        <v>10</v>
      </c>
      <c r="AJ23" s="40">
        <f t="shared" si="8"/>
        <v>69.150000000000006</v>
      </c>
      <c r="AK23" s="40">
        <f t="shared" si="9"/>
        <v>84.51</v>
      </c>
      <c r="AL23" s="36" t="str">
        <f t="shared" si="10"/>
        <v>69.15 84.51</v>
      </c>
      <c r="AM23" s="36">
        <v>130</v>
      </c>
      <c r="AN23" s="36">
        <f t="shared" si="11"/>
        <v>440</v>
      </c>
      <c r="AO23" s="44">
        <v>1851.6</v>
      </c>
      <c r="AP23" s="44">
        <v>214.5</v>
      </c>
      <c r="AQ23" s="44">
        <v>84.5</v>
      </c>
      <c r="AR23" s="35">
        <v>42</v>
      </c>
      <c r="AS23" s="46">
        <f t="shared" si="12"/>
        <v>1.3929250288930342</v>
      </c>
      <c r="AT23" s="47">
        <f t="shared" si="13"/>
        <v>2579.1399834983417</v>
      </c>
      <c r="AU23" s="47">
        <f t="shared" si="14"/>
        <v>186.85984941092173</v>
      </c>
      <c r="AV23" s="47">
        <f t="shared" si="15"/>
        <v>72.617722421040781</v>
      </c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</row>
    <row r="24" spans="1:73" s="42" customFormat="1" ht="55.2" customHeight="1" x14ac:dyDescent="0.3">
      <c r="A24" s="35">
        <v>21</v>
      </c>
      <c r="B24" s="84">
        <v>111254</v>
      </c>
      <c r="C24" s="45" t="s">
        <v>12</v>
      </c>
      <c r="D24" s="45" t="s">
        <v>83</v>
      </c>
      <c r="E24" s="36">
        <v>40000</v>
      </c>
      <c r="F24" s="35">
        <v>0.56000000000000005</v>
      </c>
      <c r="G24" s="37">
        <v>0.38900000000000001</v>
      </c>
      <c r="H24" s="37">
        <v>0.30499999999999999</v>
      </c>
      <c r="I24" s="37">
        <v>0.25800000000000001</v>
      </c>
      <c r="J24" s="37">
        <v>0.182</v>
      </c>
      <c r="K24" s="37">
        <v>9.9000000000000005E-2</v>
      </c>
      <c r="L24" s="37">
        <v>7.1999999999999995E-2</v>
      </c>
      <c r="M24" s="37">
        <v>4.7E-2</v>
      </c>
      <c r="N24" s="37" t="str">
        <f t="shared" si="0"/>
        <v>0.389,0.305,0.258,0.182,0.099,0.072,0.047</v>
      </c>
      <c r="O24" s="37" t="s">
        <v>59</v>
      </c>
      <c r="P24" s="37"/>
      <c r="Q24" s="38">
        <f t="shared" si="2"/>
        <v>111254</v>
      </c>
      <c r="R24" s="36">
        <f t="shared" si="21"/>
        <v>241</v>
      </c>
      <c r="S24" s="37">
        <f t="shared" si="3"/>
        <v>0.13100000000000001</v>
      </c>
      <c r="T24" s="36">
        <f t="shared" si="16"/>
        <v>21</v>
      </c>
      <c r="U24" s="36">
        <f t="shared" si="17"/>
        <v>241</v>
      </c>
      <c r="V24" s="36">
        <f t="shared" si="18"/>
        <v>3254</v>
      </c>
      <c r="W24" s="39">
        <f t="shared" si="19"/>
        <v>0.17449999999999999</v>
      </c>
      <c r="X24" s="39">
        <f t="shared" si="4"/>
        <v>42.054499999999997</v>
      </c>
      <c r="Y24" s="37">
        <f t="shared" si="20"/>
        <v>472.93649999999997</v>
      </c>
      <c r="Z24" s="39" t="e">
        <f t="shared" si="1"/>
        <v>#REF!</v>
      </c>
      <c r="AA24" s="37"/>
      <c r="AB24" s="44">
        <v>0.35</v>
      </c>
      <c r="AC24" s="44">
        <v>0.35</v>
      </c>
      <c r="AD24" s="44">
        <v>0.35</v>
      </c>
      <c r="AE24" s="35" t="s">
        <v>60</v>
      </c>
      <c r="AF24" s="35">
        <f t="shared" si="5"/>
        <v>213.98999999999998</v>
      </c>
      <c r="AG24" s="35">
        <f t="shared" si="6"/>
        <v>261.52</v>
      </c>
      <c r="AH24" s="36" t="str">
        <f t="shared" si="7"/>
        <v>213.99 261.52</v>
      </c>
      <c r="AI24" s="35">
        <v>10</v>
      </c>
      <c r="AJ24" s="40">
        <f t="shared" si="8"/>
        <v>69.150000000000006</v>
      </c>
      <c r="AK24" s="40">
        <f t="shared" si="9"/>
        <v>84.51</v>
      </c>
      <c r="AL24" s="36" t="str">
        <f t="shared" si="10"/>
        <v>69.15 84.51</v>
      </c>
      <c r="AM24" s="36">
        <v>130</v>
      </c>
      <c r="AN24" s="36">
        <f t="shared" si="11"/>
        <v>440</v>
      </c>
      <c r="AO24" s="44">
        <v>2348.4</v>
      </c>
      <c r="AP24" s="44">
        <v>260.8</v>
      </c>
      <c r="AQ24" s="44">
        <v>84.5</v>
      </c>
      <c r="AR24" s="35">
        <v>34</v>
      </c>
      <c r="AS24" s="46">
        <f t="shared" si="12"/>
        <v>0.95707585954009289</v>
      </c>
      <c r="AT24" s="47">
        <f t="shared" si="13"/>
        <v>2247.5969485439541</v>
      </c>
      <c r="AU24" s="47">
        <f t="shared" si="14"/>
        <v>225.86452421871772</v>
      </c>
      <c r="AV24" s="47">
        <f t="shared" si="15"/>
        <v>72.617722421040781</v>
      </c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</row>
    <row r="25" spans="1:73" s="42" customFormat="1" ht="55.2" customHeight="1" x14ac:dyDescent="0.3">
      <c r="A25" s="35">
        <v>22</v>
      </c>
      <c r="B25" s="84">
        <v>111497</v>
      </c>
      <c r="C25" s="45" t="s">
        <v>12</v>
      </c>
      <c r="D25" s="45" t="s">
        <v>81</v>
      </c>
      <c r="E25" s="36">
        <v>40000</v>
      </c>
      <c r="F25" s="35">
        <v>0.56000000000000005</v>
      </c>
      <c r="G25" s="37">
        <v>0.47599999999999998</v>
      </c>
      <c r="H25" s="37">
        <v>0.39400000000000002</v>
      </c>
      <c r="I25" s="37">
        <v>0.33600000000000002</v>
      </c>
      <c r="J25" s="37">
        <v>0.246</v>
      </c>
      <c r="K25" s="37">
        <v>0.14799999999999999</v>
      </c>
      <c r="L25" s="37">
        <v>0.113</v>
      </c>
      <c r="M25" s="37">
        <v>7.3999999999999996E-2</v>
      </c>
      <c r="N25" s="37" t="str">
        <f t="shared" si="0"/>
        <v>0.476,0.394,0.336,0.246,0.148,0.113,0.074</v>
      </c>
      <c r="O25" s="37" t="s">
        <v>59</v>
      </c>
      <c r="P25" s="37"/>
      <c r="Q25" s="38">
        <f t="shared" si="2"/>
        <v>111497</v>
      </c>
      <c r="R25" s="36">
        <f t="shared" si="21"/>
        <v>243</v>
      </c>
      <c r="S25" s="37">
        <f t="shared" si="3"/>
        <v>0.13999999999999996</v>
      </c>
      <c r="T25" s="36">
        <f t="shared" si="16"/>
        <v>22</v>
      </c>
      <c r="U25" s="36">
        <f t="shared" si="17"/>
        <v>243</v>
      </c>
      <c r="V25" s="36">
        <f t="shared" si="18"/>
        <v>3497</v>
      </c>
      <c r="W25" s="39">
        <f t="shared" si="19"/>
        <v>0.13549999999999998</v>
      </c>
      <c r="X25" s="39">
        <f t="shared" si="4"/>
        <v>32.926499999999997</v>
      </c>
      <c r="Y25" s="37">
        <f t="shared" si="20"/>
        <v>505.86299999999994</v>
      </c>
      <c r="Z25" s="39" t="e">
        <f t="shared" si="1"/>
        <v>#REF!</v>
      </c>
      <c r="AA25" s="37"/>
      <c r="AB25" s="44">
        <v>0.35</v>
      </c>
      <c r="AC25" s="44">
        <v>0.35</v>
      </c>
      <c r="AD25" s="44">
        <v>0.35</v>
      </c>
      <c r="AE25" s="35" t="s">
        <v>60</v>
      </c>
      <c r="AF25" s="35">
        <f t="shared" si="5"/>
        <v>213.98999999999998</v>
      </c>
      <c r="AG25" s="35">
        <f t="shared" si="6"/>
        <v>261.52</v>
      </c>
      <c r="AH25" s="36" t="str">
        <f t="shared" si="7"/>
        <v>213.99 261.52</v>
      </c>
      <c r="AI25" s="35">
        <v>10</v>
      </c>
      <c r="AJ25" s="40">
        <f t="shared" si="8"/>
        <v>69.150000000000006</v>
      </c>
      <c r="AK25" s="40">
        <f t="shared" si="9"/>
        <v>84.51</v>
      </c>
      <c r="AL25" s="36" t="str">
        <f t="shared" si="10"/>
        <v>69.15 84.51</v>
      </c>
      <c r="AM25" s="36">
        <v>130</v>
      </c>
      <c r="AN25" s="36">
        <f t="shared" si="11"/>
        <v>440</v>
      </c>
      <c r="AO25" s="44">
        <v>2072.6</v>
      </c>
      <c r="AP25" s="44">
        <v>220.5</v>
      </c>
      <c r="AQ25" s="44">
        <v>84.5</v>
      </c>
      <c r="AR25" s="35">
        <v>42</v>
      </c>
      <c r="AS25" s="46">
        <f t="shared" si="12"/>
        <v>1.3929250288930342</v>
      </c>
      <c r="AT25" s="47">
        <f t="shared" si="13"/>
        <v>2886.9764148837025</v>
      </c>
      <c r="AU25" s="47">
        <f t="shared" si="14"/>
        <v>192.08147120770175</v>
      </c>
      <c r="AV25" s="47">
        <f t="shared" si="15"/>
        <v>72.617722421040781</v>
      </c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</row>
    <row r="26" spans="1:73" s="42" customFormat="1" ht="55.2" customHeight="1" x14ac:dyDescent="0.3">
      <c r="A26" s="35">
        <v>23</v>
      </c>
      <c r="B26" s="84">
        <v>111505</v>
      </c>
      <c r="C26" s="45" t="s">
        <v>12</v>
      </c>
      <c r="D26" s="45" t="s">
        <v>83</v>
      </c>
      <c r="E26" s="36">
        <v>40000</v>
      </c>
      <c r="F26" s="35">
        <v>0.56000000000000005</v>
      </c>
      <c r="G26" s="37">
        <v>0.51500000000000001</v>
      </c>
      <c r="H26" s="37">
        <v>0.39</v>
      </c>
      <c r="I26" s="37">
        <v>0.316</v>
      </c>
      <c r="J26" s="37">
        <v>0.20899999999999999</v>
      </c>
      <c r="K26" s="37">
        <v>9.6000000000000002E-2</v>
      </c>
      <c r="L26" s="37">
        <v>6.3E-2</v>
      </c>
      <c r="M26" s="37">
        <v>3.7999999999999999E-2</v>
      </c>
      <c r="N26" s="37" t="str">
        <f t="shared" si="0"/>
        <v>0.515,0.39,0.316,0.209,0.096,0.063,0.038</v>
      </c>
      <c r="O26" s="37" t="s">
        <v>59</v>
      </c>
      <c r="P26" s="37"/>
      <c r="Q26" s="38">
        <f t="shared" si="2"/>
        <v>111505</v>
      </c>
      <c r="R26" s="36">
        <f t="shared" si="21"/>
        <v>8</v>
      </c>
      <c r="S26" s="37">
        <f t="shared" si="3"/>
        <v>0.19900000000000001</v>
      </c>
      <c r="T26" s="36">
        <f t="shared" si="16"/>
        <v>23</v>
      </c>
      <c r="U26" s="36">
        <f t="shared" si="17"/>
        <v>8</v>
      </c>
      <c r="V26" s="36">
        <f t="shared" si="18"/>
        <v>3505</v>
      </c>
      <c r="W26" s="39">
        <f t="shared" si="19"/>
        <v>0.16949999999999998</v>
      </c>
      <c r="X26" s="39">
        <f t="shared" si="4"/>
        <v>1.3559999999999999</v>
      </c>
      <c r="Y26" s="37">
        <f t="shared" si="20"/>
        <v>507.21899999999994</v>
      </c>
      <c r="Z26" s="39" t="e">
        <f t="shared" si="1"/>
        <v>#REF!</v>
      </c>
      <c r="AA26" s="37"/>
      <c r="AB26" s="44">
        <v>0.35</v>
      </c>
      <c r="AC26" s="44">
        <v>0.35</v>
      </c>
      <c r="AD26" s="44">
        <v>0.35</v>
      </c>
      <c r="AE26" s="35" t="s">
        <v>60</v>
      </c>
      <c r="AF26" s="35">
        <f t="shared" si="5"/>
        <v>213.98999999999998</v>
      </c>
      <c r="AG26" s="35">
        <f t="shared" si="6"/>
        <v>261.52</v>
      </c>
      <c r="AH26" s="36" t="str">
        <f t="shared" si="7"/>
        <v>213.99 261.52</v>
      </c>
      <c r="AI26" s="35">
        <v>10</v>
      </c>
      <c r="AJ26" s="40">
        <f t="shared" si="8"/>
        <v>69.150000000000006</v>
      </c>
      <c r="AK26" s="40">
        <f t="shared" si="9"/>
        <v>84.51</v>
      </c>
      <c r="AL26" s="36" t="str">
        <f t="shared" si="10"/>
        <v>69.15 84.51</v>
      </c>
      <c r="AM26" s="36">
        <v>130</v>
      </c>
      <c r="AN26" s="36">
        <f t="shared" si="11"/>
        <v>440</v>
      </c>
      <c r="AO26" s="47">
        <v>2371</v>
      </c>
      <c r="AP26" s="49">
        <v>261.5</v>
      </c>
      <c r="AQ26" s="44">
        <v>84.5</v>
      </c>
      <c r="AR26" s="35">
        <v>34</v>
      </c>
      <c r="AS26" s="46">
        <f t="shared" si="12"/>
        <v>0.95707585954009289</v>
      </c>
      <c r="AT26" s="47">
        <f t="shared" si="13"/>
        <v>2269.2268629695604</v>
      </c>
      <c r="AU26" s="47">
        <f t="shared" si="14"/>
        <v>226.43321891141127</v>
      </c>
      <c r="AV26" s="47">
        <f t="shared" si="15"/>
        <v>72.617722421040781</v>
      </c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</row>
    <row r="27" spans="1:73" s="42" customFormat="1" ht="55.2" customHeight="1" x14ac:dyDescent="0.3">
      <c r="A27" s="35">
        <v>24</v>
      </c>
      <c r="B27" s="84">
        <v>111766</v>
      </c>
      <c r="C27" s="45" t="s">
        <v>12</v>
      </c>
      <c r="D27" s="45" t="s">
        <v>83</v>
      </c>
      <c r="E27" s="36">
        <v>40000</v>
      </c>
      <c r="F27" s="35">
        <v>0.56000000000000005</v>
      </c>
      <c r="G27" s="37">
        <v>0.57699999999999996</v>
      </c>
      <c r="H27" s="37">
        <v>0.44700000000000001</v>
      </c>
      <c r="I27" s="37">
        <v>0.35799999999999998</v>
      </c>
      <c r="J27" s="37">
        <v>0.23899999999999999</v>
      </c>
      <c r="K27" s="37">
        <v>0.111</v>
      </c>
      <c r="L27" s="37">
        <v>7.6999999999999999E-2</v>
      </c>
      <c r="M27" s="37">
        <v>5.7000000000000002E-2</v>
      </c>
      <c r="N27" s="37" t="str">
        <f t="shared" si="0"/>
        <v>0.577,0.447,0.358,0.239,0.111,0.077,0.057</v>
      </c>
      <c r="O27" s="37" t="s">
        <v>59</v>
      </c>
      <c r="P27" s="37"/>
      <c r="Q27" s="38">
        <f t="shared" si="2"/>
        <v>111766</v>
      </c>
      <c r="R27" s="36">
        <f t="shared" si="21"/>
        <v>261</v>
      </c>
      <c r="S27" s="37">
        <f t="shared" si="3"/>
        <v>0.21899999999999997</v>
      </c>
      <c r="T27" s="36">
        <f t="shared" si="16"/>
        <v>24</v>
      </c>
      <c r="U27" s="36">
        <f t="shared" si="17"/>
        <v>261</v>
      </c>
      <c r="V27" s="36">
        <f t="shared" si="18"/>
        <v>3766</v>
      </c>
      <c r="W27" s="39">
        <f t="shared" si="19"/>
        <v>0.20899999999999999</v>
      </c>
      <c r="X27" s="39">
        <f t="shared" si="4"/>
        <v>54.548999999999999</v>
      </c>
      <c r="Y27" s="37">
        <f t="shared" si="20"/>
        <v>561.76799999999992</v>
      </c>
      <c r="Z27" s="39" t="e">
        <f t="shared" si="1"/>
        <v>#REF!</v>
      </c>
      <c r="AA27" s="37"/>
      <c r="AB27" s="44">
        <v>0.35</v>
      </c>
      <c r="AC27" s="44">
        <v>0.35</v>
      </c>
      <c r="AD27" s="44">
        <v>0.35</v>
      </c>
      <c r="AE27" s="35" t="s">
        <v>60</v>
      </c>
      <c r="AF27" s="35">
        <f t="shared" si="5"/>
        <v>213.98999999999998</v>
      </c>
      <c r="AG27" s="35">
        <f t="shared" si="6"/>
        <v>261.52</v>
      </c>
      <c r="AH27" s="36" t="str">
        <f t="shared" si="7"/>
        <v>213.99 261.52</v>
      </c>
      <c r="AI27" s="35">
        <v>10</v>
      </c>
      <c r="AJ27" s="40">
        <f t="shared" si="8"/>
        <v>69.150000000000006</v>
      </c>
      <c r="AK27" s="40">
        <f t="shared" si="9"/>
        <v>84.51</v>
      </c>
      <c r="AL27" s="36" t="str">
        <f t="shared" si="10"/>
        <v>69.15 84.51</v>
      </c>
      <c r="AM27" s="36">
        <v>130</v>
      </c>
      <c r="AN27" s="36">
        <f t="shared" si="11"/>
        <v>440</v>
      </c>
      <c r="AO27" s="47">
        <v>2316.1</v>
      </c>
      <c r="AP27" s="49">
        <v>260.39999999999998</v>
      </c>
      <c r="AQ27" s="44">
        <v>84.5</v>
      </c>
      <c r="AR27" s="35">
        <v>34</v>
      </c>
      <c r="AS27" s="46">
        <f t="shared" si="12"/>
        <v>0.95707585954009289</v>
      </c>
      <c r="AT27" s="47">
        <f t="shared" si="13"/>
        <v>2216.6833982808089</v>
      </c>
      <c r="AU27" s="47">
        <f t="shared" si="14"/>
        <v>225.53929814660754</v>
      </c>
      <c r="AV27" s="47">
        <f t="shared" si="15"/>
        <v>72.617722421040781</v>
      </c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</row>
    <row r="28" spans="1:73" s="42" customFormat="1" ht="55.2" customHeight="1" x14ac:dyDescent="0.3">
      <c r="A28" s="35">
        <v>25</v>
      </c>
      <c r="B28" s="84">
        <v>111989</v>
      </c>
      <c r="C28" s="45" t="s">
        <v>12</v>
      </c>
      <c r="D28" s="45" t="s">
        <v>81</v>
      </c>
      <c r="E28" s="36">
        <v>40000</v>
      </c>
      <c r="F28" s="35">
        <v>0.56000000000000005</v>
      </c>
      <c r="G28" s="37">
        <v>0.53500000000000003</v>
      </c>
      <c r="H28" s="37">
        <v>0.41499999999999998</v>
      </c>
      <c r="I28" s="37">
        <v>0.34799999999999998</v>
      </c>
      <c r="J28" s="37">
        <v>0.245</v>
      </c>
      <c r="K28" s="37">
        <v>0.14000000000000001</v>
      </c>
      <c r="L28" s="37">
        <v>0.108</v>
      </c>
      <c r="M28" s="37">
        <v>7.4999999999999997E-2</v>
      </c>
      <c r="N28" s="37" t="str">
        <f t="shared" si="0"/>
        <v>0.535,0.415,0.348,0.245,0.14,0.108,0.075</v>
      </c>
      <c r="O28" s="37" t="s">
        <v>59</v>
      </c>
      <c r="P28" s="37"/>
      <c r="Q28" s="38">
        <f t="shared" si="2"/>
        <v>111989</v>
      </c>
      <c r="R28" s="36">
        <f t="shared" si="21"/>
        <v>223</v>
      </c>
      <c r="S28" s="37">
        <f t="shared" si="3"/>
        <v>0.18700000000000006</v>
      </c>
      <c r="T28" s="36">
        <f t="shared" si="16"/>
        <v>25</v>
      </c>
      <c r="U28" s="36">
        <f t="shared" si="17"/>
        <v>223</v>
      </c>
      <c r="V28" s="36">
        <f t="shared" si="18"/>
        <v>3989</v>
      </c>
      <c r="W28" s="39">
        <f t="shared" si="19"/>
        <v>0.20300000000000001</v>
      </c>
      <c r="X28" s="39">
        <f t="shared" si="4"/>
        <v>45.269000000000005</v>
      </c>
      <c r="Y28" s="37">
        <f t="shared" si="20"/>
        <v>607.03699999999992</v>
      </c>
      <c r="Z28" s="39" t="e">
        <f t="shared" si="1"/>
        <v>#REF!</v>
      </c>
      <c r="AA28" s="37"/>
      <c r="AB28" s="44">
        <v>0.35</v>
      </c>
      <c r="AC28" s="44">
        <v>0.35</v>
      </c>
      <c r="AD28" s="44">
        <v>0.35</v>
      </c>
      <c r="AE28" s="35" t="s">
        <v>60</v>
      </c>
      <c r="AF28" s="35">
        <f t="shared" si="5"/>
        <v>213.98999999999998</v>
      </c>
      <c r="AG28" s="35">
        <f t="shared" si="6"/>
        <v>261.52</v>
      </c>
      <c r="AH28" s="36" t="str">
        <f t="shared" si="7"/>
        <v>213.99 261.52</v>
      </c>
      <c r="AI28" s="35">
        <v>10</v>
      </c>
      <c r="AJ28" s="40">
        <f t="shared" si="8"/>
        <v>69.150000000000006</v>
      </c>
      <c r="AK28" s="40">
        <f t="shared" si="9"/>
        <v>84.51</v>
      </c>
      <c r="AL28" s="36" t="str">
        <f t="shared" si="10"/>
        <v>69.15 84.51</v>
      </c>
      <c r="AM28" s="36">
        <v>130</v>
      </c>
      <c r="AN28" s="36">
        <f t="shared" si="11"/>
        <v>440</v>
      </c>
      <c r="AO28" s="47">
        <v>1574.2</v>
      </c>
      <c r="AP28" s="47">
        <v>220.5</v>
      </c>
      <c r="AQ28" s="47">
        <v>84.5</v>
      </c>
      <c r="AR28" s="35">
        <v>42</v>
      </c>
      <c r="AS28" s="46">
        <f t="shared" si="12"/>
        <v>1.3929250288930342</v>
      </c>
      <c r="AT28" s="47">
        <f t="shared" si="13"/>
        <v>2192.7425804834143</v>
      </c>
      <c r="AU28" s="47">
        <f t="shared" si="14"/>
        <v>192.08147120770175</v>
      </c>
      <c r="AV28" s="47">
        <f t="shared" si="15"/>
        <v>72.617722421040781</v>
      </c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</row>
    <row r="29" spans="1:73" s="42" customFormat="1" ht="55.2" customHeight="1" x14ac:dyDescent="0.3">
      <c r="A29" s="35">
        <v>26</v>
      </c>
      <c r="B29" s="84">
        <v>112014</v>
      </c>
      <c r="C29" s="45" t="s">
        <v>12</v>
      </c>
      <c r="D29" s="45" t="s">
        <v>83</v>
      </c>
      <c r="E29" s="36">
        <v>40000</v>
      </c>
      <c r="F29" s="35">
        <v>0.56000000000000005</v>
      </c>
      <c r="G29" s="37">
        <v>0.52100000000000002</v>
      </c>
      <c r="H29" s="37">
        <v>0.40899999999999997</v>
      </c>
      <c r="I29" s="37">
        <v>0.33100000000000002</v>
      </c>
      <c r="J29" s="37">
        <v>0.22600000000000001</v>
      </c>
      <c r="K29" s="37">
        <v>0.115</v>
      </c>
      <c r="L29" s="37">
        <v>8.4000000000000005E-2</v>
      </c>
      <c r="M29" s="37">
        <v>5.7000000000000002E-2</v>
      </c>
      <c r="N29" s="37" t="str">
        <f t="shared" si="0"/>
        <v>0.521,0.409,0.331,0.226,0.115,0.084,0.057</v>
      </c>
      <c r="O29" s="37" t="s">
        <v>59</v>
      </c>
      <c r="P29" s="37"/>
      <c r="Q29" s="38">
        <f t="shared" si="2"/>
        <v>112014</v>
      </c>
      <c r="R29" s="36">
        <f t="shared" si="21"/>
        <v>25</v>
      </c>
      <c r="S29" s="37">
        <f t="shared" si="3"/>
        <v>0.19</v>
      </c>
      <c r="T29" s="36">
        <f t="shared" si="16"/>
        <v>26</v>
      </c>
      <c r="U29" s="36">
        <f t="shared" si="17"/>
        <v>25</v>
      </c>
      <c r="V29" s="36">
        <f t="shared" si="18"/>
        <v>4014</v>
      </c>
      <c r="W29" s="39">
        <f t="shared" si="19"/>
        <v>0.18850000000000003</v>
      </c>
      <c r="X29" s="39">
        <f t="shared" si="4"/>
        <v>4.7125000000000004</v>
      </c>
      <c r="Y29" s="37">
        <f t="shared" si="20"/>
        <v>611.7494999999999</v>
      </c>
      <c r="Z29" s="39" t="e">
        <f t="shared" si="1"/>
        <v>#REF!</v>
      </c>
      <c r="AA29" s="37"/>
      <c r="AB29" s="44">
        <v>0.35</v>
      </c>
      <c r="AC29" s="44">
        <v>0.35</v>
      </c>
      <c r="AD29" s="44">
        <v>0.35</v>
      </c>
      <c r="AE29" s="35" t="s">
        <v>60</v>
      </c>
      <c r="AF29" s="35">
        <f t="shared" si="5"/>
        <v>213.98999999999998</v>
      </c>
      <c r="AG29" s="35">
        <f t="shared" si="6"/>
        <v>261.52</v>
      </c>
      <c r="AH29" s="36" t="str">
        <f t="shared" si="7"/>
        <v>213.99 261.52</v>
      </c>
      <c r="AI29" s="35">
        <v>10</v>
      </c>
      <c r="AJ29" s="40">
        <f t="shared" si="8"/>
        <v>69.150000000000006</v>
      </c>
      <c r="AK29" s="40">
        <f t="shared" si="9"/>
        <v>84.51</v>
      </c>
      <c r="AL29" s="36" t="str">
        <f t="shared" si="10"/>
        <v>69.15 84.51</v>
      </c>
      <c r="AM29" s="36">
        <v>130</v>
      </c>
      <c r="AN29" s="36">
        <f t="shared" si="11"/>
        <v>440</v>
      </c>
      <c r="AO29" s="44">
        <v>2317.6999999999998</v>
      </c>
      <c r="AP29" s="44">
        <v>261.3</v>
      </c>
      <c r="AQ29" s="44">
        <v>84.5</v>
      </c>
      <c r="AR29" s="35">
        <v>34</v>
      </c>
      <c r="AS29" s="46">
        <f t="shared" si="12"/>
        <v>0.95707585954009289</v>
      </c>
      <c r="AT29" s="47">
        <f t="shared" si="13"/>
        <v>2218.2147196560732</v>
      </c>
      <c r="AU29" s="47">
        <f t="shared" si="14"/>
        <v>226.27079318371617</v>
      </c>
      <c r="AV29" s="47">
        <f t="shared" si="15"/>
        <v>72.617722421040781</v>
      </c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</row>
    <row r="30" spans="1:73" s="42" customFormat="1" ht="55.2" customHeight="1" x14ac:dyDescent="0.3">
      <c r="A30" s="35">
        <v>27</v>
      </c>
      <c r="B30" s="84">
        <v>112254</v>
      </c>
      <c r="C30" s="45" t="s">
        <v>12</v>
      </c>
      <c r="D30" s="45" t="s">
        <v>83</v>
      </c>
      <c r="E30" s="36">
        <v>40000</v>
      </c>
      <c r="F30" s="35">
        <v>0.56000000000000005</v>
      </c>
      <c r="G30" s="37">
        <v>0.53300000000000003</v>
      </c>
      <c r="H30" s="37">
        <v>0.40500000000000003</v>
      </c>
      <c r="I30" s="37">
        <v>0.32300000000000001</v>
      </c>
      <c r="J30" s="37">
        <v>0.214</v>
      </c>
      <c r="K30" s="37">
        <v>9.8000000000000004E-2</v>
      </c>
      <c r="L30" s="37">
        <v>6.8000000000000005E-2</v>
      </c>
      <c r="M30" s="37">
        <v>4.4999999999999998E-2</v>
      </c>
      <c r="N30" s="37" t="str">
        <f t="shared" si="0"/>
        <v>0.533,0.405,0.323,0.214,0.098,0.068,0.045</v>
      </c>
      <c r="O30" s="37" t="s">
        <v>59</v>
      </c>
      <c r="P30" s="37"/>
      <c r="Q30" s="38">
        <f t="shared" si="2"/>
        <v>112254</v>
      </c>
      <c r="R30" s="36">
        <f t="shared" si="21"/>
        <v>240</v>
      </c>
      <c r="S30" s="37">
        <f t="shared" si="3"/>
        <v>0.21000000000000002</v>
      </c>
      <c r="T30" s="36">
        <f t="shared" si="16"/>
        <v>27</v>
      </c>
      <c r="U30" s="36">
        <f t="shared" si="17"/>
        <v>240</v>
      </c>
      <c r="V30" s="36">
        <f t="shared" si="18"/>
        <v>4254</v>
      </c>
      <c r="W30" s="39">
        <f t="shared" si="19"/>
        <v>0.2</v>
      </c>
      <c r="X30" s="39">
        <f t="shared" si="4"/>
        <v>48</v>
      </c>
      <c r="Y30" s="37">
        <f t="shared" si="20"/>
        <v>659.7494999999999</v>
      </c>
      <c r="Z30" s="39" t="e">
        <f t="shared" si="1"/>
        <v>#REF!</v>
      </c>
      <c r="AA30" s="37"/>
      <c r="AB30" s="44">
        <v>0.35</v>
      </c>
      <c r="AC30" s="44">
        <v>0.35</v>
      </c>
      <c r="AD30" s="44">
        <v>0.35</v>
      </c>
      <c r="AE30" s="35" t="s">
        <v>60</v>
      </c>
      <c r="AF30" s="35">
        <f t="shared" si="5"/>
        <v>213.98999999999998</v>
      </c>
      <c r="AG30" s="35">
        <f t="shared" si="6"/>
        <v>261.52</v>
      </c>
      <c r="AH30" s="36" t="str">
        <f t="shared" si="7"/>
        <v>213.99 261.52</v>
      </c>
      <c r="AI30" s="35">
        <v>10</v>
      </c>
      <c r="AJ30" s="40">
        <f t="shared" si="8"/>
        <v>69.150000000000006</v>
      </c>
      <c r="AK30" s="40">
        <f t="shared" si="9"/>
        <v>84.51</v>
      </c>
      <c r="AL30" s="36" t="str">
        <f t="shared" si="10"/>
        <v>69.15 84.51</v>
      </c>
      <c r="AM30" s="36">
        <v>130</v>
      </c>
      <c r="AN30" s="36">
        <f t="shared" si="11"/>
        <v>440</v>
      </c>
      <c r="AO30" s="44">
        <v>2343.5</v>
      </c>
      <c r="AP30" s="44">
        <v>260.60000000000002</v>
      </c>
      <c r="AQ30" s="44">
        <v>84.5</v>
      </c>
      <c r="AR30" s="35">
        <v>34</v>
      </c>
      <c r="AS30" s="46">
        <f t="shared" si="12"/>
        <v>0.95707585954009289</v>
      </c>
      <c r="AT30" s="47">
        <f t="shared" si="13"/>
        <v>2242.9072768322076</v>
      </c>
      <c r="AU30" s="47">
        <f t="shared" si="14"/>
        <v>225.70193464486843</v>
      </c>
      <c r="AV30" s="47">
        <f t="shared" si="15"/>
        <v>72.617722421040781</v>
      </c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</row>
    <row r="31" spans="1:73" s="42" customFormat="1" ht="55.2" customHeight="1" x14ac:dyDescent="0.3">
      <c r="A31" s="35">
        <v>28</v>
      </c>
      <c r="B31" s="84">
        <v>112514</v>
      </c>
      <c r="C31" s="45" t="s">
        <v>12</v>
      </c>
      <c r="D31" s="45" t="s">
        <v>83</v>
      </c>
      <c r="E31" s="36">
        <v>40000</v>
      </c>
      <c r="F31" s="35">
        <v>0.56000000000000005</v>
      </c>
      <c r="G31" s="37">
        <v>0.64700000000000002</v>
      </c>
      <c r="H31" s="37">
        <v>0.46100000000000002</v>
      </c>
      <c r="I31" s="37">
        <v>0.35599999999999998</v>
      </c>
      <c r="J31" s="37">
        <v>0.23500000000000001</v>
      </c>
      <c r="K31" s="37">
        <v>0.12</v>
      </c>
      <c r="L31" s="37">
        <v>8.8999999999999996E-2</v>
      </c>
      <c r="M31" s="37">
        <v>5.8000000000000003E-2</v>
      </c>
      <c r="N31" s="37" t="str">
        <f t="shared" si="0"/>
        <v>0.647,0.461,0.356,0.235,0.12,0.089,0.058</v>
      </c>
      <c r="O31" s="37" t="s">
        <v>59</v>
      </c>
      <c r="P31" s="37"/>
      <c r="Q31" s="38">
        <f t="shared" si="2"/>
        <v>112514</v>
      </c>
      <c r="R31" s="36">
        <f t="shared" si="21"/>
        <v>260</v>
      </c>
      <c r="S31" s="37">
        <f t="shared" si="3"/>
        <v>0.29100000000000004</v>
      </c>
      <c r="T31" s="36">
        <f t="shared" si="16"/>
        <v>28</v>
      </c>
      <c r="U31" s="36">
        <f t="shared" si="17"/>
        <v>260</v>
      </c>
      <c r="V31" s="36">
        <f t="shared" si="18"/>
        <v>4514</v>
      </c>
      <c r="W31" s="39">
        <f t="shared" si="19"/>
        <v>0.25050000000000006</v>
      </c>
      <c r="X31" s="39">
        <f t="shared" si="4"/>
        <v>65.13000000000001</v>
      </c>
      <c r="Y31" s="37">
        <f t="shared" si="20"/>
        <v>724.87949999999989</v>
      </c>
      <c r="Z31" s="39" t="e">
        <f t="shared" si="1"/>
        <v>#REF!</v>
      </c>
      <c r="AA31" s="37"/>
      <c r="AB31" s="44">
        <v>0.35</v>
      </c>
      <c r="AC31" s="44">
        <v>0.35</v>
      </c>
      <c r="AD31" s="44">
        <v>0.35</v>
      </c>
      <c r="AE31" s="35" t="s">
        <v>60</v>
      </c>
      <c r="AF31" s="35">
        <f t="shared" si="5"/>
        <v>213.98999999999998</v>
      </c>
      <c r="AG31" s="35">
        <f t="shared" si="6"/>
        <v>261.52</v>
      </c>
      <c r="AH31" s="36" t="str">
        <f t="shared" si="7"/>
        <v>213.99 261.52</v>
      </c>
      <c r="AI31" s="35">
        <v>10</v>
      </c>
      <c r="AJ31" s="40">
        <f t="shared" si="8"/>
        <v>69.150000000000006</v>
      </c>
      <c r="AK31" s="40">
        <f t="shared" si="9"/>
        <v>84.51</v>
      </c>
      <c r="AL31" s="36" t="str">
        <f t="shared" si="10"/>
        <v>69.15 84.51</v>
      </c>
      <c r="AM31" s="36">
        <v>130</v>
      </c>
      <c r="AN31" s="36">
        <f t="shared" si="11"/>
        <v>440</v>
      </c>
      <c r="AO31" s="44">
        <v>1485.5</v>
      </c>
      <c r="AP31" s="44">
        <v>225</v>
      </c>
      <c r="AQ31" s="44">
        <v>84.5</v>
      </c>
      <c r="AR31" s="35">
        <v>34</v>
      </c>
      <c r="AS31" s="46">
        <f t="shared" si="12"/>
        <v>0.95707585954009289</v>
      </c>
      <c r="AT31" s="47">
        <f t="shared" si="13"/>
        <v>1421.736189346808</v>
      </c>
      <c r="AU31" s="47">
        <f t="shared" si="14"/>
        <v>195.96269418843994</v>
      </c>
      <c r="AV31" s="47">
        <f t="shared" si="15"/>
        <v>72.617722421040781</v>
      </c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</row>
    <row r="32" spans="1:73" s="42" customFormat="1" ht="55.2" customHeight="1" x14ac:dyDescent="0.3">
      <c r="A32" s="35">
        <v>29</v>
      </c>
      <c r="B32" s="38">
        <v>112515</v>
      </c>
      <c r="C32" s="36" t="s">
        <v>12</v>
      </c>
      <c r="D32" s="36" t="s">
        <v>81</v>
      </c>
      <c r="E32" s="36">
        <v>40000</v>
      </c>
      <c r="F32" s="35">
        <v>0.56000000000000005</v>
      </c>
      <c r="G32" s="37">
        <v>0.47299999999999998</v>
      </c>
      <c r="H32" s="37">
        <v>0.35899999999999999</v>
      </c>
      <c r="I32" s="37">
        <v>0.28999999999999998</v>
      </c>
      <c r="J32" s="37">
        <v>0.19700000000000001</v>
      </c>
      <c r="K32" s="37">
        <v>0.10200000000000001</v>
      </c>
      <c r="L32" s="37">
        <v>7.5999999999999998E-2</v>
      </c>
      <c r="M32" s="37">
        <v>0.05</v>
      </c>
      <c r="N32" s="37" t="str">
        <f t="shared" si="0"/>
        <v>0.473,0.359,0.29,0.197,0.102,0.076,0.05</v>
      </c>
      <c r="O32" s="37" t="s">
        <v>59</v>
      </c>
      <c r="P32" s="37"/>
      <c r="Q32" s="38">
        <f t="shared" si="2"/>
        <v>112515</v>
      </c>
      <c r="R32" s="36">
        <f t="shared" si="21"/>
        <v>1</v>
      </c>
      <c r="S32" s="37">
        <f t="shared" si="3"/>
        <v>0.183</v>
      </c>
      <c r="T32" s="36">
        <f t="shared" si="16"/>
        <v>29</v>
      </c>
      <c r="U32" s="36">
        <f t="shared" si="17"/>
        <v>1</v>
      </c>
      <c r="V32" s="36">
        <f t="shared" si="18"/>
        <v>4515</v>
      </c>
      <c r="W32" s="39">
        <f t="shared" si="19"/>
        <v>0.23700000000000002</v>
      </c>
      <c r="X32" s="39">
        <f t="shared" si="4"/>
        <v>0.23700000000000002</v>
      </c>
      <c r="Y32" s="37">
        <f t="shared" si="20"/>
        <v>725.11649999999986</v>
      </c>
      <c r="Z32" s="39" t="e">
        <f t="shared" si="1"/>
        <v>#REF!</v>
      </c>
      <c r="AA32" s="37"/>
      <c r="AB32" s="35">
        <v>0.35</v>
      </c>
      <c r="AC32" s="35">
        <v>0.35</v>
      </c>
      <c r="AD32" s="35">
        <v>0.35</v>
      </c>
      <c r="AE32" s="35" t="s">
        <v>60</v>
      </c>
      <c r="AF32" s="35">
        <f t="shared" si="5"/>
        <v>213.98999999999998</v>
      </c>
      <c r="AG32" s="35">
        <f t="shared" si="6"/>
        <v>261.52</v>
      </c>
      <c r="AH32" s="36" t="str">
        <f t="shared" si="7"/>
        <v>213.99 261.52</v>
      </c>
      <c r="AI32" s="35">
        <v>10</v>
      </c>
      <c r="AJ32" s="40">
        <f t="shared" si="8"/>
        <v>69.150000000000006</v>
      </c>
      <c r="AK32" s="40">
        <f t="shared" si="9"/>
        <v>84.51</v>
      </c>
      <c r="AL32" s="36" t="str">
        <f t="shared" si="10"/>
        <v>69.15 84.51</v>
      </c>
      <c r="AM32" s="36">
        <v>130</v>
      </c>
      <c r="AN32" s="36">
        <f t="shared" si="11"/>
        <v>440</v>
      </c>
      <c r="AO32" s="40">
        <v>2361.3000000000002</v>
      </c>
      <c r="AP32" s="35">
        <v>260.7</v>
      </c>
      <c r="AQ32" s="35">
        <v>84.5</v>
      </c>
      <c r="AR32" s="35">
        <v>42</v>
      </c>
      <c r="AS32" s="37">
        <f t="shared" si="12"/>
        <v>1.3929250288930342</v>
      </c>
      <c r="AT32" s="40">
        <f t="shared" si="13"/>
        <v>3289.1138707251216</v>
      </c>
      <c r="AU32" s="40">
        <f t="shared" si="14"/>
        <v>225.78323529424827</v>
      </c>
      <c r="AV32" s="40">
        <f t="shared" si="15"/>
        <v>72.617722421040781</v>
      </c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</row>
    <row r="33" spans="1:73" s="42" customFormat="1" ht="55.2" customHeight="1" x14ac:dyDescent="0.3">
      <c r="A33" s="35">
        <v>30</v>
      </c>
      <c r="B33" s="38">
        <v>112763</v>
      </c>
      <c r="C33" s="36" t="s">
        <v>12</v>
      </c>
      <c r="D33" s="36" t="s">
        <v>83</v>
      </c>
      <c r="E33" s="36">
        <v>40000</v>
      </c>
      <c r="F33" s="35">
        <v>0.56000000000000005</v>
      </c>
      <c r="G33" s="37">
        <v>0.624</v>
      </c>
      <c r="H33" s="37">
        <v>0.46900000000000003</v>
      </c>
      <c r="I33" s="37">
        <v>0.36399999999999999</v>
      </c>
      <c r="J33" s="37">
        <v>0.224</v>
      </c>
      <c r="K33" s="37">
        <v>0.111</v>
      </c>
      <c r="L33" s="37">
        <v>0.08</v>
      </c>
      <c r="M33" s="37">
        <v>5.5E-2</v>
      </c>
      <c r="N33" s="37" t="str">
        <f t="shared" si="0"/>
        <v>0.624,0.469,0.364,0.224,0.111,0.08,0.055</v>
      </c>
      <c r="O33" s="37" t="s">
        <v>59</v>
      </c>
      <c r="P33" s="37"/>
      <c r="Q33" s="38">
        <f t="shared" si="2"/>
        <v>112763</v>
      </c>
      <c r="R33" s="36">
        <f t="shared" si="21"/>
        <v>248</v>
      </c>
      <c r="S33" s="37">
        <f t="shared" si="3"/>
        <v>0.26</v>
      </c>
      <c r="T33" s="36">
        <f t="shared" si="16"/>
        <v>30</v>
      </c>
      <c r="U33" s="36">
        <f t="shared" si="17"/>
        <v>248</v>
      </c>
      <c r="V33" s="36">
        <f t="shared" si="18"/>
        <v>4763</v>
      </c>
      <c r="W33" s="39">
        <f t="shared" si="19"/>
        <v>0.2215</v>
      </c>
      <c r="X33" s="39">
        <f t="shared" si="4"/>
        <v>54.932000000000002</v>
      </c>
      <c r="Y33" s="37">
        <f t="shared" si="20"/>
        <v>780.04849999999988</v>
      </c>
      <c r="Z33" s="39" t="e">
        <f t="shared" si="1"/>
        <v>#REF!</v>
      </c>
      <c r="AA33" s="37"/>
      <c r="AB33" s="35">
        <v>0.35</v>
      </c>
      <c r="AC33" s="35">
        <v>0.35</v>
      </c>
      <c r="AD33" s="35">
        <v>0.35</v>
      </c>
      <c r="AE33" s="35" t="s">
        <v>60</v>
      </c>
      <c r="AF33" s="35">
        <f t="shared" si="5"/>
        <v>213.98999999999998</v>
      </c>
      <c r="AG33" s="35">
        <f t="shared" si="6"/>
        <v>261.52</v>
      </c>
      <c r="AH33" s="36" t="str">
        <f t="shared" si="7"/>
        <v>213.99 261.52</v>
      </c>
      <c r="AI33" s="35">
        <v>10</v>
      </c>
      <c r="AJ33" s="40">
        <f t="shared" si="8"/>
        <v>69.150000000000006</v>
      </c>
      <c r="AK33" s="40">
        <f t="shared" si="9"/>
        <v>84.51</v>
      </c>
      <c r="AL33" s="36" t="str">
        <f t="shared" si="10"/>
        <v>69.15 84.51</v>
      </c>
      <c r="AM33" s="36">
        <v>130</v>
      </c>
      <c r="AN33" s="36">
        <f t="shared" si="11"/>
        <v>440</v>
      </c>
      <c r="AO33" s="40">
        <v>1990.3</v>
      </c>
      <c r="AP33" s="35">
        <v>260.10000000000002</v>
      </c>
      <c r="AQ33" s="35">
        <v>84.5</v>
      </c>
      <c r="AR33" s="35">
        <v>34</v>
      </c>
      <c r="AS33" s="37">
        <f t="shared" si="12"/>
        <v>0.95707585954009289</v>
      </c>
      <c r="AT33" s="40">
        <f t="shared" si="13"/>
        <v>1904.8680832426469</v>
      </c>
      <c r="AU33" s="40">
        <f t="shared" si="14"/>
        <v>225.29525530742299</v>
      </c>
      <c r="AV33" s="40">
        <f t="shared" si="15"/>
        <v>72.617722421040781</v>
      </c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</row>
    <row r="34" spans="1:73" s="42" customFormat="1" ht="55.2" customHeight="1" x14ac:dyDescent="0.3">
      <c r="A34" s="35">
        <v>31</v>
      </c>
      <c r="B34" s="38">
        <v>112972</v>
      </c>
      <c r="C34" s="36" t="s">
        <v>12</v>
      </c>
      <c r="D34" s="36" t="s">
        <v>83</v>
      </c>
      <c r="E34" s="36">
        <v>40000</v>
      </c>
      <c r="F34" s="35">
        <v>0.56000000000000005</v>
      </c>
      <c r="G34" s="37">
        <v>0.54900000000000004</v>
      </c>
      <c r="H34" s="37">
        <v>0.43</v>
      </c>
      <c r="I34" s="37">
        <v>0.35399999999999998</v>
      </c>
      <c r="J34" s="37">
        <v>0.247</v>
      </c>
      <c r="K34" s="37">
        <v>0.13900000000000001</v>
      </c>
      <c r="L34" s="37">
        <v>0.107</v>
      </c>
      <c r="M34" s="37">
        <v>7.1000000000000008E-2</v>
      </c>
      <c r="N34" s="37" t="str">
        <f t="shared" si="0"/>
        <v>0.549,0.43,0.354,0.247,0.139,0.107,0.071</v>
      </c>
      <c r="O34" s="37" t="s">
        <v>59</v>
      </c>
      <c r="P34" s="37"/>
      <c r="Q34" s="38">
        <f t="shared" si="2"/>
        <v>112972</v>
      </c>
      <c r="R34" s="36">
        <f t="shared" si="21"/>
        <v>209</v>
      </c>
      <c r="S34" s="37">
        <f t="shared" si="3"/>
        <v>0.19500000000000006</v>
      </c>
      <c r="T34" s="36">
        <f t="shared" si="16"/>
        <v>31</v>
      </c>
      <c r="U34" s="36">
        <f t="shared" si="17"/>
        <v>209</v>
      </c>
      <c r="V34" s="36">
        <f t="shared" si="18"/>
        <v>4972</v>
      </c>
      <c r="W34" s="39">
        <f t="shared" si="19"/>
        <v>0.22750000000000004</v>
      </c>
      <c r="X34" s="39">
        <f t="shared" si="4"/>
        <v>47.547500000000007</v>
      </c>
      <c r="Y34" s="37">
        <f t="shared" si="20"/>
        <v>827.59599999999989</v>
      </c>
      <c r="Z34" s="39" t="e">
        <f t="shared" si="1"/>
        <v>#REF!</v>
      </c>
      <c r="AA34" s="37"/>
      <c r="AB34" s="35">
        <v>0.35</v>
      </c>
      <c r="AC34" s="35">
        <v>0.35</v>
      </c>
      <c r="AD34" s="35">
        <v>0.35</v>
      </c>
      <c r="AE34" s="35" t="s">
        <v>60</v>
      </c>
      <c r="AF34" s="35">
        <f t="shared" si="5"/>
        <v>213.98999999999998</v>
      </c>
      <c r="AG34" s="35">
        <f t="shared" si="6"/>
        <v>261.52</v>
      </c>
      <c r="AH34" s="36" t="str">
        <f t="shared" si="7"/>
        <v>213.99 261.52</v>
      </c>
      <c r="AI34" s="35">
        <v>10</v>
      </c>
      <c r="AJ34" s="40">
        <f t="shared" si="8"/>
        <v>69.150000000000006</v>
      </c>
      <c r="AK34" s="40">
        <f t="shared" si="9"/>
        <v>84.51</v>
      </c>
      <c r="AL34" s="36" t="str">
        <f t="shared" si="10"/>
        <v>69.15 84.51</v>
      </c>
      <c r="AM34" s="36">
        <v>130</v>
      </c>
      <c r="AN34" s="36">
        <f t="shared" si="11"/>
        <v>440</v>
      </c>
      <c r="AO34" s="35">
        <v>1367.7</v>
      </c>
      <c r="AP34" s="35">
        <v>214.8</v>
      </c>
      <c r="AQ34" s="35">
        <v>84.5</v>
      </c>
      <c r="AR34" s="35">
        <v>34</v>
      </c>
      <c r="AS34" s="37">
        <f t="shared" si="12"/>
        <v>0.95707585954009289</v>
      </c>
      <c r="AT34" s="40">
        <f t="shared" si="13"/>
        <v>1308.9926530929852</v>
      </c>
      <c r="AU34" s="40">
        <f t="shared" si="14"/>
        <v>187.12222424480061</v>
      </c>
      <c r="AV34" s="40">
        <f t="shared" si="15"/>
        <v>72.617722421040781</v>
      </c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</row>
    <row r="35" spans="1:73" s="42" customFormat="1" ht="55.2" customHeight="1" x14ac:dyDescent="0.3">
      <c r="A35" s="35">
        <v>32</v>
      </c>
      <c r="B35" s="38">
        <v>113020</v>
      </c>
      <c r="C35" s="36" t="s">
        <v>12</v>
      </c>
      <c r="D35" s="36" t="s">
        <v>81</v>
      </c>
      <c r="E35" s="36">
        <v>40000</v>
      </c>
      <c r="F35" s="35">
        <v>0.56000000000000005</v>
      </c>
      <c r="G35" s="37">
        <v>0.434</v>
      </c>
      <c r="H35" s="37">
        <v>0.31900000000000001</v>
      </c>
      <c r="I35" s="37">
        <v>0.255</v>
      </c>
      <c r="J35" s="37">
        <v>0.16500000000000001</v>
      </c>
      <c r="K35" s="37">
        <v>8.6000000000000007E-2</v>
      </c>
      <c r="L35" s="37">
        <v>6.6000000000000003E-2</v>
      </c>
      <c r="M35" s="37">
        <v>4.7E-2</v>
      </c>
      <c r="N35" s="37" t="str">
        <f t="shared" si="0"/>
        <v>0.434,0.319,0.255,0.165,0.086,0.066,0.047</v>
      </c>
      <c r="O35" s="37" t="s">
        <v>59</v>
      </c>
      <c r="P35" s="37"/>
      <c r="Q35" s="38">
        <f t="shared" si="2"/>
        <v>113020</v>
      </c>
      <c r="R35" s="36">
        <f t="shared" si="21"/>
        <v>48</v>
      </c>
      <c r="S35" s="37">
        <f t="shared" si="3"/>
        <v>0.17899999999999999</v>
      </c>
      <c r="T35" s="36">
        <f t="shared" si="16"/>
        <v>32</v>
      </c>
      <c r="U35" s="36">
        <f t="shared" si="17"/>
        <v>48</v>
      </c>
      <c r="V35" s="36">
        <f t="shared" si="18"/>
        <v>5020</v>
      </c>
      <c r="W35" s="39">
        <f t="shared" si="19"/>
        <v>0.18700000000000003</v>
      </c>
      <c r="X35" s="39">
        <f t="shared" si="4"/>
        <v>8.9760000000000009</v>
      </c>
      <c r="Y35" s="37">
        <f t="shared" si="20"/>
        <v>836.57199999999989</v>
      </c>
      <c r="Z35" s="39" t="e">
        <f t="shared" si="1"/>
        <v>#REF!</v>
      </c>
      <c r="AA35" s="37"/>
      <c r="AB35" s="35">
        <v>0.35</v>
      </c>
      <c r="AC35" s="35">
        <v>0.35</v>
      </c>
      <c r="AD35" s="35">
        <v>0.35</v>
      </c>
      <c r="AE35" s="35" t="s">
        <v>60</v>
      </c>
      <c r="AF35" s="35">
        <f t="shared" si="5"/>
        <v>213.98999999999998</v>
      </c>
      <c r="AG35" s="35">
        <f t="shared" si="6"/>
        <v>261.52</v>
      </c>
      <c r="AH35" s="36" t="str">
        <f t="shared" si="7"/>
        <v>213.99 261.52</v>
      </c>
      <c r="AI35" s="35">
        <v>10</v>
      </c>
      <c r="AJ35" s="40">
        <f t="shared" si="8"/>
        <v>69.150000000000006</v>
      </c>
      <c r="AK35" s="40">
        <f t="shared" si="9"/>
        <v>84.51</v>
      </c>
      <c r="AL35" s="36" t="str">
        <f t="shared" si="10"/>
        <v>69.15 84.51</v>
      </c>
      <c r="AM35" s="36">
        <v>130</v>
      </c>
      <c r="AN35" s="36">
        <f t="shared" si="11"/>
        <v>440</v>
      </c>
      <c r="AO35" s="35">
        <v>2382.3000000000002</v>
      </c>
      <c r="AP35" s="35">
        <v>260.60000000000002</v>
      </c>
      <c r="AQ35" s="35">
        <v>84.4</v>
      </c>
      <c r="AR35" s="35">
        <v>42</v>
      </c>
      <c r="AS35" s="37">
        <f t="shared" si="12"/>
        <v>1.3929250288930342</v>
      </c>
      <c r="AT35" s="40">
        <f t="shared" si="13"/>
        <v>3318.3652963318755</v>
      </c>
      <c r="AU35" s="40">
        <f t="shared" si="14"/>
        <v>225.70193464486843</v>
      </c>
      <c r="AV35" s="40">
        <f t="shared" si="15"/>
        <v>72.525346672683952</v>
      </c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</row>
    <row r="36" spans="1:73" s="42" customFormat="1" ht="55.2" customHeight="1" x14ac:dyDescent="0.3">
      <c r="A36" s="35">
        <v>33</v>
      </c>
      <c r="B36" s="38">
        <v>113253</v>
      </c>
      <c r="C36" s="36" t="s">
        <v>12</v>
      </c>
      <c r="D36" s="36" t="s">
        <v>83</v>
      </c>
      <c r="E36" s="36">
        <v>40000</v>
      </c>
      <c r="F36" s="35">
        <v>0.56000000000000005</v>
      </c>
      <c r="G36" s="37">
        <v>0.63700000000000001</v>
      </c>
      <c r="H36" s="37">
        <v>0.48399999999999999</v>
      </c>
      <c r="I36" s="37">
        <v>0.38500000000000001</v>
      </c>
      <c r="J36" s="37">
        <v>0.26300000000000001</v>
      </c>
      <c r="K36" s="37">
        <v>0.14299999999999999</v>
      </c>
      <c r="L36" s="37">
        <v>0.104</v>
      </c>
      <c r="M36" s="37">
        <v>6.5000000000000002E-2</v>
      </c>
      <c r="N36" s="37" t="str">
        <f t="shared" si="0"/>
        <v>0.637,0.484,0.385,0.263,0.143,0.104,0.065</v>
      </c>
      <c r="O36" s="37" t="s">
        <v>59</v>
      </c>
      <c r="P36" s="37"/>
      <c r="Q36" s="38">
        <f t="shared" si="2"/>
        <v>113253</v>
      </c>
      <c r="R36" s="36">
        <f t="shared" si="21"/>
        <v>233</v>
      </c>
      <c r="S36" s="37">
        <f t="shared" si="3"/>
        <v>0.252</v>
      </c>
      <c r="T36" s="36">
        <f t="shared" si="16"/>
        <v>33</v>
      </c>
      <c r="U36" s="36">
        <f t="shared" si="17"/>
        <v>233</v>
      </c>
      <c r="V36" s="36">
        <f t="shared" si="18"/>
        <v>5253</v>
      </c>
      <c r="W36" s="39">
        <f t="shared" si="19"/>
        <v>0.2155</v>
      </c>
      <c r="X36" s="39">
        <f t="shared" si="4"/>
        <v>50.211500000000001</v>
      </c>
      <c r="Y36" s="37">
        <f t="shared" si="20"/>
        <v>886.78349999999989</v>
      </c>
      <c r="Z36" s="39" t="e">
        <f t="shared" si="1"/>
        <v>#REF!</v>
      </c>
      <c r="AA36" s="37"/>
      <c r="AB36" s="35">
        <v>0.35</v>
      </c>
      <c r="AC36" s="35">
        <v>0.35</v>
      </c>
      <c r="AD36" s="35">
        <v>0.35</v>
      </c>
      <c r="AE36" s="35" t="s">
        <v>60</v>
      </c>
      <c r="AF36" s="35">
        <f t="shared" si="5"/>
        <v>213.98999999999998</v>
      </c>
      <c r="AG36" s="35">
        <f t="shared" si="6"/>
        <v>261.52</v>
      </c>
      <c r="AH36" s="36" t="str">
        <f t="shared" si="7"/>
        <v>213.99 261.52</v>
      </c>
      <c r="AI36" s="35">
        <v>10</v>
      </c>
      <c r="AJ36" s="40">
        <f t="shared" si="8"/>
        <v>69.150000000000006</v>
      </c>
      <c r="AK36" s="40">
        <f t="shared" si="9"/>
        <v>84.51</v>
      </c>
      <c r="AL36" s="36" t="str">
        <f t="shared" si="10"/>
        <v>69.15 84.51</v>
      </c>
      <c r="AM36" s="36">
        <v>130</v>
      </c>
      <c r="AN36" s="36">
        <f t="shared" si="11"/>
        <v>440</v>
      </c>
      <c r="AO36" s="35">
        <v>958.1</v>
      </c>
      <c r="AP36" s="35">
        <v>215.1</v>
      </c>
      <c r="AQ36" s="35">
        <v>84.5</v>
      </c>
      <c r="AR36" s="35">
        <v>34</v>
      </c>
      <c r="AS36" s="37">
        <f t="shared" si="12"/>
        <v>0.95707585954009289</v>
      </c>
      <c r="AT36" s="40">
        <f t="shared" si="13"/>
        <v>916.97438102536307</v>
      </c>
      <c r="AU36" s="40">
        <f t="shared" si="14"/>
        <v>187.38446133136537</v>
      </c>
      <c r="AV36" s="40">
        <f t="shared" si="15"/>
        <v>72.617722421040781</v>
      </c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</row>
    <row r="37" spans="1:73" s="42" customFormat="1" ht="55.2" customHeight="1" x14ac:dyDescent="0.3">
      <c r="A37" s="35">
        <v>34</v>
      </c>
      <c r="B37" s="38">
        <v>113507</v>
      </c>
      <c r="C37" s="36" t="s">
        <v>12</v>
      </c>
      <c r="D37" s="36" t="s">
        <v>83</v>
      </c>
      <c r="E37" s="36">
        <v>40000</v>
      </c>
      <c r="F37" s="35">
        <v>0.56000000000000005</v>
      </c>
      <c r="G37" s="37">
        <v>0.46500000000000002</v>
      </c>
      <c r="H37" s="37">
        <v>0.32700000000000001</v>
      </c>
      <c r="I37" s="37">
        <v>0.248</v>
      </c>
      <c r="J37" s="37">
        <v>0.152</v>
      </c>
      <c r="K37" s="37">
        <v>6.7000000000000004E-2</v>
      </c>
      <c r="L37" s="37">
        <v>4.9000000000000002E-2</v>
      </c>
      <c r="M37" s="37">
        <v>3.6000000000000004E-2</v>
      </c>
      <c r="N37" s="37" t="str">
        <f t="shared" si="0"/>
        <v>0.465,0.327,0.248,0.152,0.067,0.049,0.036</v>
      </c>
      <c r="O37" s="37" t="s">
        <v>59</v>
      </c>
      <c r="P37" s="37"/>
      <c r="Q37" s="38">
        <f t="shared" si="2"/>
        <v>113507</v>
      </c>
      <c r="R37" s="36">
        <f t="shared" si="21"/>
        <v>254</v>
      </c>
      <c r="S37" s="37">
        <f t="shared" si="3"/>
        <v>0.21700000000000003</v>
      </c>
      <c r="T37" s="36">
        <f t="shared" si="16"/>
        <v>34</v>
      </c>
      <c r="U37" s="36">
        <f t="shared" si="17"/>
        <v>254</v>
      </c>
      <c r="V37" s="36">
        <f t="shared" si="18"/>
        <v>5507</v>
      </c>
      <c r="W37" s="39">
        <f t="shared" si="19"/>
        <v>0.23450000000000001</v>
      </c>
      <c r="X37" s="39">
        <f t="shared" si="4"/>
        <v>59.563000000000002</v>
      </c>
      <c r="Y37" s="37">
        <f t="shared" si="20"/>
        <v>946.34649999999988</v>
      </c>
      <c r="Z37" s="39" t="e">
        <f t="shared" si="1"/>
        <v>#REF!</v>
      </c>
      <c r="AA37" s="37"/>
      <c r="AB37" s="35">
        <v>0.35</v>
      </c>
      <c r="AC37" s="35">
        <v>0.35</v>
      </c>
      <c r="AD37" s="35">
        <v>0.35</v>
      </c>
      <c r="AE37" s="35" t="s">
        <v>60</v>
      </c>
      <c r="AF37" s="35">
        <f t="shared" si="5"/>
        <v>213.98999999999998</v>
      </c>
      <c r="AG37" s="35">
        <f t="shared" si="6"/>
        <v>261.52</v>
      </c>
      <c r="AH37" s="36" t="str">
        <f t="shared" si="7"/>
        <v>213.99 261.52</v>
      </c>
      <c r="AI37" s="35">
        <v>10</v>
      </c>
      <c r="AJ37" s="40">
        <f t="shared" si="8"/>
        <v>69.150000000000006</v>
      </c>
      <c r="AK37" s="40">
        <f t="shared" si="9"/>
        <v>84.51</v>
      </c>
      <c r="AL37" s="36" t="str">
        <f t="shared" si="10"/>
        <v>69.15 84.51</v>
      </c>
      <c r="AM37" s="36">
        <v>130</v>
      </c>
      <c r="AN37" s="36">
        <f t="shared" si="11"/>
        <v>440</v>
      </c>
      <c r="AO37" s="35">
        <v>2388.6999999999998</v>
      </c>
      <c r="AP37" s="35">
        <v>261.39999999999998</v>
      </c>
      <c r="AQ37" s="35">
        <v>84.5</v>
      </c>
      <c r="AR37" s="35">
        <v>34</v>
      </c>
      <c r="AS37" s="37">
        <f t="shared" si="12"/>
        <v>0.95707585954009289</v>
      </c>
      <c r="AT37" s="40">
        <f t="shared" si="13"/>
        <v>2286.1671056834198</v>
      </c>
      <c r="AU37" s="40">
        <f t="shared" si="14"/>
        <v>226.35201188842771</v>
      </c>
      <c r="AV37" s="40">
        <f t="shared" si="15"/>
        <v>72.617722421040781</v>
      </c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</row>
    <row r="38" spans="1:73" s="42" customFormat="1" ht="55.2" customHeight="1" x14ac:dyDescent="0.3">
      <c r="A38" s="35">
        <v>35</v>
      </c>
      <c r="B38" s="38">
        <v>113518</v>
      </c>
      <c r="C38" s="36" t="s">
        <v>12</v>
      </c>
      <c r="D38" s="36" t="s">
        <v>81</v>
      </c>
      <c r="E38" s="36">
        <v>40000</v>
      </c>
      <c r="F38" s="35">
        <v>0.56000000000000005</v>
      </c>
      <c r="G38" s="37">
        <v>0.45</v>
      </c>
      <c r="H38" s="37">
        <v>0.33700000000000002</v>
      </c>
      <c r="I38" s="37">
        <v>0.26500000000000001</v>
      </c>
      <c r="J38" s="37">
        <v>0.16900000000000001</v>
      </c>
      <c r="K38" s="37">
        <v>7.1000000000000008E-2</v>
      </c>
      <c r="L38" s="37">
        <v>0.05</v>
      </c>
      <c r="M38" s="37">
        <v>3.5000000000000003E-2</v>
      </c>
      <c r="N38" s="37" t="str">
        <f t="shared" si="0"/>
        <v>0.45,0.337,0.265,0.169,0.071,0.05,0.035</v>
      </c>
      <c r="O38" s="37" t="s">
        <v>59</v>
      </c>
      <c r="P38" s="37"/>
      <c r="Q38" s="38">
        <f t="shared" si="2"/>
        <v>113518</v>
      </c>
      <c r="R38" s="36">
        <f t="shared" si="21"/>
        <v>11</v>
      </c>
      <c r="S38" s="37">
        <f t="shared" si="3"/>
        <v>0.185</v>
      </c>
      <c r="T38" s="36">
        <f t="shared" si="16"/>
        <v>35</v>
      </c>
      <c r="U38" s="36">
        <f t="shared" si="17"/>
        <v>11</v>
      </c>
      <c r="V38" s="36">
        <f t="shared" si="18"/>
        <v>5518</v>
      </c>
      <c r="W38" s="39">
        <f t="shared" si="19"/>
        <v>0.20100000000000001</v>
      </c>
      <c r="X38" s="39">
        <f t="shared" si="4"/>
        <v>2.2110000000000003</v>
      </c>
      <c r="Y38" s="37">
        <f t="shared" si="20"/>
        <v>948.55749999999989</v>
      </c>
      <c r="Z38" s="39" t="e">
        <f t="shared" si="1"/>
        <v>#REF!</v>
      </c>
      <c r="AA38" s="37"/>
      <c r="AB38" s="35">
        <v>0.35</v>
      </c>
      <c r="AC38" s="35">
        <v>0.35</v>
      </c>
      <c r="AD38" s="35">
        <v>0.35</v>
      </c>
      <c r="AE38" s="35" t="s">
        <v>60</v>
      </c>
      <c r="AF38" s="35">
        <f t="shared" si="5"/>
        <v>213.98999999999998</v>
      </c>
      <c r="AG38" s="35">
        <f t="shared" si="6"/>
        <v>261.52</v>
      </c>
      <c r="AH38" s="36" t="str">
        <f t="shared" si="7"/>
        <v>213.99 261.52</v>
      </c>
      <c r="AI38" s="35">
        <v>10</v>
      </c>
      <c r="AJ38" s="40">
        <f t="shared" si="8"/>
        <v>69.150000000000006</v>
      </c>
      <c r="AK38" s="40">
        <f t="shared" si="9"/>
        <v>84.51</v>
      </c>
      <c r="AL38" s="36" t="str">
        <f t="shared" si="10"/>
        <v>69.15 84.51</v>
      </c>
      <c r="AM38" s="36">
        <v>130</v>
      </c>
      <c r="AN38" s="36">
        <f t="shared" si="11"/>
        <v>440</v>
      </c>
      <c r="AO38" s="35">
        <v>2335.5</v>
      </c>
      <c r="AP38" s="35">
        <v>261.39999999999998</v>
      </c>
      <c r="AQ38" s="35">
        <v>84.5</v>
      </c>
      <c r="AR38" s="35">
        <v>42</v>
      </c>
      <c r="AS38" s="37">
        <f t="shared" si="12"/>
        <v>1.3929250288930342</v>
      </c>
      <c r="AT38" s="40">
        <f t="shared" si="13"/>
        <v>3253.1764049796811</v>
      </c>
      <c r="AU38" s="40">
        <f t="shared" si="14"/>
        <v>226.35201188842771</v>
      </c>
      <c r="AV38" s="40">
        <f t="shared" si="15"/>
        <v>72.617722421040781</v>
      </c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</row>
    <row r="39" spans="1:73" s="42" customFormat="1" ht="55.2" customHeight="1" x14ac:dyDescent="0.3">
      <c r="A39" s="35">
        <v>36</v>
      </c>
      <c r="B39" s="38">
        <v>113765</v>
      </c>
      <c r="C39" s="36" t="s">
        <v>12</v>
      </c>
      <c r="D39" s="36" t="s">
        <v>83</v>
      </c>
      <c r="E39" s="36">
        <v>40000</v>
      </c>
      <c r="F39" s="35">
        <v>0.56000000000000005</v>
      </c>
      <c r="G39" s="37">
        <v>0.50700000000000001</v>
      </c>
      <c r="H39" s="37">
        <v>0.38700000000000001</v>
      </c>
      <c r="I39" s="37">
        <v>0.30399999999999999</v>
      </c>
      <c r="J39" s="37">
        <v>0.193</v>
      </c>
      <c r="K39" s="37">
        <v>9.1999999999999998E-2</v>
      </c>
      <c r="L39" s="37">
        <v>6.8000000000000005E-2</v>
      </c>
      <c r="M39" s="37">
        <v>0.05</v>
      </c>
      <c r="N39" s="37" t="str">
        <f t="shared" si="0"/>
        <v>0.507,0.387,0.304,0.193,0.092,0.068,0.05</v>
      </c>
      <c r="O39" s="37" t="s">
        <v>59</v>
      </c>
      <c r="P39" s="37"/>
      <c r="Q39" s="38">
        <f t="shared" si="2"/>
        <v>113765</v>
      </c>
      <c r="R39" s="36">
        <f t="shared" si="21"/>
        <v>247</v>
      </c>
      <c r="S39" s="37">
        <f t="shared" si="3"/>
        <v>0.20300000000000001</v>
      </c>
      <c r="T39" s="36">
        <f t="shared" si="16"/>
        <v>36</v>
      </c>
      <c r="U39" s="36">
        <f t="shared" si="17"/>
        <v>247</v>
      </c>
      <c r="V39" s="36">
        <f t="shared" si="18"/>
        <v>5765</v>
      </c>
      <c r="W39" s="39">
        <f t="shared" si="19"/>
        <v>0.19400000000000001</v>
      </c>
      <c r="X39" s="39">
        <f t="shared" si="4"/>
        <v>47.917999999999999</v>
      </c>
      <c r="Y39" s="37">
        <f t="shared" si="20"/>
        <v>996.4754999999999</v>
      </c>
      <c r="Z39" s="39" t="e">
        <f t="shared" si="1"/>
        <v>#REF!</v>
      </c>
      <c r="AA39" s="37"/>
      <c r="AB39" s="35">
        <v>0.35</v>
      </c>
      <c r="AC39" s="35">
        <v>0.35</v>
      </c>
      <c r="AD39" s="35">
        <v>0.35</v>
      </c>
      <c r="AE39" s="35" t="s">
        <v>60</v>
      </c>
      <c r="AF39" s="35">
        <f t="shared" si="5"/>
        <v>213.98999999999998</v>
      </c>
      <c r="AG39" s="35">
        <f t="shared" si="6"/>
        <v>261.52</v>
      </c>
      <c r="AH39" s="36" t="str">
        <f t="shared" si="7"/>
        <v>213.99 261.52</v>
      </c>
      <c r="AI39" s="35">
        <v>10</v>
      </c>
      <c r="AJ39" s="40">
        <f t="shared" si="8"/>
        <v>69.150000000000006</v>
      </c>
      <c r="AK39" s="40">
        <f t="shared" si="9"/>
        <v>84.51</v>
      </c>
      <c r="AL39" s="36" t="str">
        <f t="shared" si="10"/>
        <v>69.15 84.51</v>
      </c>
      <c r="AM39" s="36">
        <v>130</v>
      </c>
      <c r="AN39" s="36">
        <f t="shared" si="11"/>
        <v>440</v>
      </c>
      <c r="AO39" s="35">
        <v>2393.5</v>
      </c>
      <c r="AP39" s="35">
        <v>261.2</v>
      </c>
      <c r="AQ39" s="35">
        <v>84.5</v>
      </c>
      <c r="AR39" s="35">
        <v>34</v>
      </c>
      <c r="AS39" s="37">
        <f t="shared" si="12"/>
        <v>0.95707585954009289</v>
      </c>
      <c r="AT39" s="40">
        <f t="shared" si="13"/>
        <v>2290.7610698092121</v>
      </c>
      <c r="AU39" s="40">
        <f t="shared" si="14"/>
        <v>226.1895627911243</v>
      </c>
      <c r="AV39" s="40">
        <f t="shared" si="15"/>
        <v>72.617722421040781</v>
      </c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</row>
    <row r="40" spans="1:73" s="42" customFormat="1" ht="55.2" customHeight="1" x14ac:dyDescent="0.3">
      <c r="A40" s="35">
        <v>37</v>
      </c>
      <c r="B40" s="38">
        <v>113983</v>
      </c>
      <c r="C40" s="36" t="s">
        <v>12</v>
      </c>
      <c r="D40" s="36" t="s">
        <v>81</v>
      </c>
      <c r="E40" s="36">
        <v>40000</v>
      </c>
      <c r="F40" s="35">
        <v>0.56000000000000005</v>
      </c>
      <c r="G40" s="37">
        <v>0.38700000000000001</v>
      </c>
      <c r="H40" s="37">
        <v>0.29799999999999999</v>
      </c>
      <c r="I40" s="37">
        <v>0.245</v>
      </c>
      <c r="J40" s="37">
        <v>0.17799999999999999</v>
      </c>
      <c r="K40" s="37">
        <v>0.108</v>
      </c>
      <c r="L40" s="37">
        <v>8.5000000000000006E-2</v>
      </c>
      <c r="M40" s="37">
        <v>5.9000000000000004E-2</v>
      </c>
      <c r="N40" s="37" t="str">
        <f t="shared" si="0"/>
        <v>0.387,0.298,0.245,0.178,0.108,0.085,0.059</v>
      </c>
      <c r="O40" s="37" t="s">
        <v>59</v>
      </c>
      <c r="P40" s="37"/>
      <c r="Q40" s="38">
        <f t="shared" si="2"/>
        <v>113983</v>
      </c>
      <c r="R40" s="36">
        <f t="shared" si="21"/>
        <v>218</v>
      </c>
      <c r="S40" s="37">
        <f t="shared" si="3"/>
        <v>0.14200000000000002</v>
      </c>
      <c r="T40" s="36">
        <f t="shared" si="16"/>
        <v>37</v>
      </c>
      <c r="U40" s="36">
        <f t="shared" si="17"/>
        <v>218</v>
      </c>
      <c r="V40" s="36">
        <f t="shared" si="18"/>
        <v>5983</v>
      </c>
      <c r="W40" s="39">
        <f t="shared" si="19"/>
        <v>0.17250000000000001</v>
      </c>
      <c r="X40" s="39">
        <f t="shared" si="4"/>
        <v>37.605000000000004</v>
      </c>
      <c r="Y40" s="37">
        <f t="shared" si="20"/>
        <v>1034.0804999999998</v>
      </c>
      <c r="Z40" s="39" t="e">
        <f t="shared" si="1"/>
        <v>#REF!</v>
      </c>
      <c r="AA40" s="37"/>
      <c r="AB40" s="35">
        <v>0.35</v>
      </c>
      <c r="AC40" s="35">
        <v>0.35</v>
      </c>
      <c r="AD40" s="35">
        <v>0.35</v>
      </c>
      <c r="AE40" s="35" t="s">
        <v>60</v>
      </c>
      <c r="AF40" s="35">
        <f t="shared" si="5"/>
        <v>213.98999999999998</v>
      </c>
      <c r="AG40" s="35">
        <f t="shared" si="6"/>
        <v>261.52</v>
      </c>
      <c r="AH40" s="36" t="str">
        <f t="shared" si="7"/>
        <v>213.99 261.52</v>
      </c>
      <c r="AI40" s="35">
        <v>10</v>
      </c>
      <c r="AJ40" s="40">
        <f t="shared" si="8"/>
        <v>69.150000000000006</v>
      </c>
      <c r="AK40" s="40">
        <f t="shared" si="9"/>
        <v>84.51</v>
      </c>
      <c r="AL40" s="36" t="str">
        <f t="shared" si="10"/>
        <v>69.15 84.51</v>
      </c>
      <c r="AM40" s="36">
        <v>130</v>
      </c>
      <c r="AN40" s="36">
        <f t="shared" si="11"/>
        <v>440</v>
      </c>
      <c r="AO40" s="35">
        <v>2388.6999999999998</v>
      </c>
      <c r="AP40" s="35">
        <v>259.89999999999998</v>
      </c>
      <c r="AQ40" s="35">
        <v>84.5</v>
      </c>
      <c r="AR40" s="35">
        <v>42</v>
      </c>
      <c r="AS40" s="37">
        <f t="shared" si="12"/>
        <v>1.3929250288930342</v>
      </c>
      <c r="AT40" s="40">
        <f t="shared" si="13"/>
        <v>3327.2800165167905</v>
      </c>
      <c r="AU40" s="40">
        <f t="shared" si="14"/>
        <v>225.13250128094145</v>
      </c>
      <c r="AV40" s="40">
        <f t="shared" si="15"/>
        <v>72.617722421040781</v>
      </c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</row>
    <row r="41" spans="1:73" s="42" customFormat="1" ht="55.2" customHeight="1" x14ac:dyDescent="0.3">
      <c r="A41" s="35">
        <v>38</v>
      </c>
      <c r="B41" s="38">
        <v>114000</v>
      </c>
      <c r="C41" s="36" t="s">
        <v>12</v>
      </c>
      <c r="D41" s="36" t="s">
        <v>83</v>
      </c>
      <c r="E41" s="36">
        <v>40000</v>
      </c>
      <c r="F41" s="35">
        <v>0.56000000000000005</v>
      </c>
      <c r="G41" s="37">
        <v>0.622</v>
      </c>
      <c r="H41" s="37">
        <v>0.49</v>
      </c>
      <c r="I41" s="37">
        <v>0.41099999999999998</v>
      </c>
      <c r="J41" s="37">
        <v>0.30199999999999999</v>
      </c>
      <c r="K41" s="37">
        <v>0.17799999999999999</v>
      </c>
      <c r="L41" s="37">
        <v>0.13500000000000001</v>
      </c>
      <c r="M41" s="37">
        <v>8.5000000000000006E-2</v>
      </c>
      <c r="N41" s="37" t="str">
        <f t="shared" si="0"/>
        <v>0.622,0.49,0.411,0.302,0.178,0.135,0.085</v>
      </c>
      <c r="O41" s="37" t="s">
        <v>59</v>
      </c>
      <c r="P41" s="37"/>
      <c r="Q41" s="38">
        <f t="shared" si="2"/>
        <v>114000</v>
      </c>
      <c r="R41" s="36">
        <f t="shared" si="21"/>
        <v>17</v>
      </c>
      <c r="S41" s="37">
        <f t="shared" si="3"/>
        <v>0.21100000000000002</v>
      </c>
      <c r="T41" s="36">
        <f t="shared" si="16"/>
        <v>38</v>
      </c>
      <c r="U41" s="36">
        <f t="shared" si="17"/>
        <v>17</v>
      </c>
      <c r="V41" s="36">
        <f t="shared" si="18"/>
        <v>6000</v>
      </c>
      <c r="W41" s="39">
        <f t="shared" si="19"/>
        <v>0.17650000000000002</v>
      </c>
      <c r="X41" s="39">
        <f t="shared" si="4"/>
        <v>3.0005000000000002</v>
      </c>
      <c r="Y41" s="37">
        <f t="shared" si="20"/>
        <v>1037.0809999999999</v>
      </c>
      <c r="Z41" s="39" t="e">
        <f t="shared" si="1"/>
        <v>#REF!</v>
      </c>
      <c r="AA41" s="37"/>
      <c r="AB41" s="35">
        <v>0.35</v>
      </c>
      <c r="AC41" s="35">
        <v>0.35</v>
      </c>
      <c r="AD41" s="35">
        <v>0.35</v>
      </c>
      <c r="AE41" s="35" t="s">
        <v>60</v>
      </c>
      <c r="AF41" s="35">
        <f t="shared" si="5"/>
        <v>213.98999999999998</v>
      </c>
      <c r="AG41" s="35">
        <f t="shared" si="6"/>
        <v>261.52</v>
      </c>
      <c r="AH41" s="36" t="str">
        <f t="shared" si="7"/>
        <v>213.99 261.52</v>
      </c>
      <c r="AI41" s="35">
        <v>10</v>
      </c>
      <c r="AJ41" s="40">
        <f t="shared" si="8"/>
        <v>69.150000000000006</v>
      </c>
      <c r="AK41" s="40">
        <f t="shared" si="9"/>
        <v>84.51</v>
      </c>
      <c r="AL41" s="36" t="str">
        <f t="shared" si="10"/>
        <v>69.15 84.51</v>
      </c>
      <c r="AM41" s="36">
        <v>130</v>
      </c>
      <c r="AN41" s="36">
        <f t="shared" si="11"/>
        <v>440</v>
      </c>
      <c r="AO41" s="35">
        <v>759.7</v>
      </c>
      <c r="AP41" s="35">
        <v>214</v>
      </c>
      <c r="AQ41" s="35">
        <v>84.3</v>
      </c>
      <c r="AR41" s="35">
        <v>34</v>
      </c>
      <c r="AS41" s="37">
        <f t="shared" si="12"/>
        <v>0.95707585954009289</v>
      </c>
      <c r="AT41" s="40">
        <f t="shared" si="13"/>
        <v>727.09053049260865</v>
      </c>
      <c r="AU41" s="40">
        <f t="shared" si="14"/>
        <v>186.42225119539094</v>
      </c>
      <c r="AV41" s="40">
        <f t="shared" si="15"/>
        <v>72.432945616028348</v>
      </c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</row>
    <row r="42" spans="1:73" s="42" customFormat="1" ht="55.2" customHeight="1" x14ac:dyDescent="0.3">
      <c r="A42" s="35">
        <v>39</v>
      </c>
      <c r="B42" s="38"/>
      <c r="C42" s="36"/>
      <c r="D42" s="36"/>
      <c r="E42" s="36">
        <v>40000</v>
      </c>
      <c r="F42" s="35">
        <v>0.56000000000000005</v>
      </c>
      <c r="G42" s="37"/>
      <c r="H42" s="37"/>
      <c r="I42" s="37"/>
      <c r="J42" s="37"/>
      <c r="K42" s="37"/>
      <c r="L42" s="37"/>
      <c r="M42" s="37"/>
      <c r="N42" s="37" t="str">
        <f t="shared" si="0"/>
        <v>,,,,,,</v>
      </c>
      <c r="O42" s="37" t="s">
        <v>59</v>
      </c>
      <c r="P42" s="37"/>
      <c r="Q42" s="38">
        <f t="shared" si="2"/>
        <v>0</v>
      </c>
      <c r="R42" s="36">
        <f t="shared" si="21"/>
        <v>-114000</v>
      </c>
      <c r="S42" s="37">
        <f t="shared" si="3"/>
        <v>0</v>
      </c>
      <c r="T42" s="36">
        <f t="shared" si="16"/>
        <v>39</v>
      </c>
      <c r="U42" s="36">
        <f t="shared" si="17"/>
        <v>-114000</v>
      </c>
      <c r="V42" s="36">
        <f t="shared" si="18"/>
        <v>-108000</v>
      </c>
      <c r="W42" s="39">
        <f t="shared" si="19"/>
        <v>0.10550000000000001</v>
      </c>
      <c r="X42" s="39">
        <f t="shared" si="4"/>
        <v>-12027.000000000002</v>
      </c>
      <c r="Y42" s="37">
        <f t="shared" si="20"/>
        <v>-10989.919000000002</v>
      </c>
      <c r="Z42" s="39" t="e">
        <f t="shared" si="1"/>
        <v>#REF!</v>
      </c>
      <c r="AA42" s="37"/>
      <c r="AB42" s="35">
        <v>0.35</v>
      </c>
      <c r="AC42" s="35">
        <v>0.35</v>
      </c>
      <c r="AD42" s="35">
        <v>0.35</v>
      </c>
      <c r="AE42" s="35" t="s">
        <v>60</v>
      </c>
      <c r="AF42" s="35">
        <f t="shared" si="5"/>
        <v>213.98999999999998</v>
      </c>
      <c r="AG42" s="35">
        <f t="shared" si="6"/>
        <v>261.52</v>
      </c>
      <c r="AH42" s="36" t="str">
        <f t="shared" si="7"/>
        <v>213.99 261.52</v>
      </c>
      <c r="AI42" s="35">
        <v>10</v>
      </c>
      <c r="AJ42" s="40">
        <f t="shared" si="8"/>
        <v>69.150000000000006</v>
      </c>
      <c r="AK42" s="40">
        <f t="shared" si="9"/>
        <v>84.51</v>
      </c>
      <c r="AL42" s="36" t="str">
        <f t="shared" si="10"/>
        <v>69.15 84.51</v>
      </c>
      <c r="AM42" s="36">
        <v>130</v>
      </c>
      <c r="AN42" s="36">
        <f t="shared" si="11"/>
        <v>440</v>
      </c>
      <c r="AO42" s="35"/>
      <c r="AP42" s="35"/>
      <c r="AQ42" s="35"/>
      <c r="AR42" s="35"/>
      <c r="AS42" s="37" t="e">
        <f t="shared" si="12"/>
        <v>#NUM!</v>
      </c>
      <c r="AT42" s="40" t="e">
        <f t="shared" si="13"/>
        <v>#NUM!</v>
      </c>
      <c r="AU42" s="40">
        <f t="shared" si="14"/>
        <v>-113.857</v>
      </c>
      <c r="AV42" s="40">
        <f t="shared" si="15"/>
        <v>-28.9</v>
      </c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</row>
    <row r="43" spans="1:73" s="42" customFormat="1" ht="55.2" customHeight="1" x14ac:dyDescent="0.3">
      <c r="A43" s="35">
        <v>40</v>
      </c>
      <c r="B43" s="38">
        <v>108000</v>
      </c>
      <c r="C43" s="36" t="s">
        <v>84</v>
      </c>
      <c r="D43" s="36" t="s">
        <v>81</v>
      </c>
      <c r="E43" s="36">
        <v>40000</v>
      </c>
      <c r="F43" s="35">
        <v>0.56000000000000005</v>
      </c>
      <c r="G43" s="37">
        <v>0.10200000000000001</v>
      </c>
      <c r="H43" s="37">
        <v>7.2999999999999995E-2</v>
      </c>
      <c r="I43" s="37">
        <v>6.3E-2</v>
      </c>
      <c r="J43" s="37">
        <v>5.3999999999999999E-2</v>
      </c>
      <c r="K43" s="37">
        <v>4.3999999999999997E-2</v>
      </c>
      <c r="L43" s="37">
        <v>3.9E-2</v>
      </c>
      <c r="M43" s="37">
        <v>2.9000000000000001E-2</v>
      </c>
      <c r="N43" s="37" t="str">
        <f t="shared" si="0"/>
        <v>0.102,0.073,0.063,0.054,0.044,0.039,0.029</v>
      </c>
      <c r="O43" s="37" t="s">
        <v>59</v>
      </c>
      <c r="P43" s="37"/>
      <c r="Q43" s="38">
        <f t="shared" si="2"/>
        <v>108000</v>
      </c>
      <c r="R43" s="36">
        <f t="shared" si="21"/>
        <v>108000</v>
      </c>
      <c r="S43" s="37">
        <f t="shared" si="3"/>
        <v>3.9000000000000007E-2</v>
      </c>
      <c r="T43" s="36">
        <f t="shared" si="16"/>
        <v>40</v>
      </c>
      <c r="U43" s="36">
        <f t="shared" si="17"/>
        <v>108000</v>
      </c>
      <c r="V43" s="36">
        <f t="shared" si="18"/>
        <v>0</v>
      </c>
      <c r="W43" s="39">
        <f t="shared" si="19"/>
        <v>1.9500000000000003E-2</v>
      </c>
      <c r="X43" s="39">
        <f t="shared" si="4"/>
        <v>2106.0000000000005</v>
      </c>
      <c r="Y43" s="37">
        <f t="shared" si="20"/>
        <v>-8883.9190000000017</v>
      </c>
      <c r="Z43" s="39" t="e">
        <f t="shared" si="1"/>
        <v>#REF!</v>
      </c>
      <c r="AA43" s="37"/>
      <c r="AB43" s="35">
        <v>0.35</v>
      </c>
      <c r="AC43" s="35">
        <v>0.35</v>
      </c>
      <c r="AD43" s="35">
        <v>0.35</v>
      </c>
      <c r="AE43" s="35" t="s">
        <v>60</v>
      </c>
      <c r="AF43" s="35">
        <f t="shared" si="5"/>
        <v>213.98999999999998</v>
      </c>
      <c r="AG43" s="35">
        <f t="shared" si="6"/>
        <v>261.52</v>
      </c>
      <c r="AH43" s="36" t="str">
        <f t="shared" si="7"/>
        <v>213.99 261.52</v>
      </c>
      <c r="AI43" s="35">
        <v>10</v>
      </c>
      <c r="AJ43" s="40">
        <f t="shared" si="8"/>
        <v>69.150000000000006</v>
      </c>
      <c r="AK43" s="40">
        <f t="shared" si="9"/>
        <v>84.51</v>
      </c>
      <c r="AL43" s="36" t="str">
        <f t="shared" si="10"/>
        <v>69.15 84.51</v>
      </c>
      <c r="AM43" s="36">
        <v>130</v>
      </c>
      <c r="AN43" s="36">
        <f t="shared" si="11"/>
        <v>440</v>
      </c>
      <c r="AO43" s="35">
        <v>2390.3000000000002</v>
      </c>
      <c r="AP43" s="35">
        <v>260.89999999999998</v>
      </c>
      <c r="AQ43" s="35">
        <v>84.5</v>
      </c>
      <c r="AR43" s="35">
        <v>36</v>
      </c>
      <c r="AS43" s="37">
        <f t="shared" si="12"/>
        <v>1.045572016878074</v>
      </c>
      <c r="AT43" s="40">
        <f t="shared" si="13"/>
        <v>2499.2307919436603</v>
      </c>
      <c r="AU43" s="40">
        <f t="shared" si="14"/>
        <v>225.94580142446281</v>
      </c>
      <c r="AV43" s="40">
        <f t="shared" si="15"/>
        <v>72.617722421040781</v>
      </c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</row>
    <row r="44" spans="1:73" s="42" customFormat="1" ht="55.2" customHeight="1" x14ac:dyDescent="0.3">
      <c r="A44" s="35">
        <v>41</v>
      </c>
      <c r="B44" s="38">
        <v>108000</v>
      </c>
      <c r="C44" s="36" t="s">
        <v>84</v>
      </c>
      <c r="D44" s="36" t="s">
        <v>83</v>
      </c>
      <c r="E44" s="36">
        <v>40000</v>
      </c>
      <c r="F44" s="35">
        <v>0.56000000000000005</v>
      </c>
      <c r="G44" s="37">
        <v>7.6999999999999999E-2</v>
      </c>
      <c r="H44" s="37">
        <v>4.9000000000000002E-2</v>
      </c>
      <c r="I44" s="37">
        <v>0.04</v>
      </c>
      <c r="J44" s="37">
        <v>3.4000000000000002E-2</v>
      </c>
      <c r="K44" s="37">
        <v>3.0000000000000002E-2</v>
      </c>
      <c r="L44" s="37">
        <v>2.7E-2</v>
      </c>
      <c r="M44" s="37">
        <v>2.3E-2</v>
      </c>
      <c r="N44" s="37" t="str">
        <f t="shared" si="0"/>
        <v>0.077,0.049,0.04,0.034,0.03,0.027,0.023</v>
      </c>
      <c r="O44" s="37" t="s">
        <v>59</v>
      </c>
      <c r="P44" s="37"/>
      <c r="Q44" s="38">
        <f t="shared" si="2"/>
        <v>108000</v>
      </c>
      <c r="R44" s="36">
        <f t="shared" si="21"/>
        <v>0</v>
      </c>
      <c r="S44" s="37">
        <f t="shared" si="3"/>
        <v>3.6999999999999998E-2</v>
      </c>
      <c r="T44" s="36">
        <f t="shared" si="16"/>
        <v>41</v>
      </c>
      <c r="U44" s="36">
        <f t="shared" si="17"/>
        <v>0</v>
      </c>
      <c r="V44" s="36">
        <f t="shared" si="18"/>
        <v>0</v>
      </c>
      <c r="W44" s="39">
        <f t="shared" si="19"/>
        <v>3.8000000000000006E-2</v>
      </c>
      <c r="X44" s="39">
        <f t="shared" si="4"/>
        <v>0</v>
      </c>
      <c r="Y44" s="37">
        <f t="shared" si="20"/>
        <v>-8883.9190000000017</v>
      </c>
      <c r="Z44" s="39" t="e">
        <f t="shared" si="1"/>
        <v>#REF!</v>
      </c>
      <c r="AA44" s="37"/>
      <c r="AB44" s="35">
        <v>0.35</v>
      </c>
      <c r="AC44" s="35">
        <v>0.35</v>
      </c>
      <c r="AD44" s="35">
        <v>0.35</v>
      </c>
      <c r="AE44" s="35" t="s">
        <v>60</v>
      </c>
      <c r="AF44" s="35">
        <f t="shared" si="5"/>
        <v>213.98999999999998</v>
      </c>
      <c r="AG44" s="35">
        <f t="shared" si="6"/>
        <v>261.52</v>
      </c>
      <c r="AH44" s="36" t="str">
        <f t="shared" si="7"/>
        <v>213.99 261.52</v>
      </c>
      <c r="AI44" s="35">
        <v>10</v>
      </c>
      <c r="AJ44" s="40">
        <f t="shared" si="8"/>
        <v>69.150000000000006</v>
      </c>
      <c r="AK44" s="40">
        <f t="shared" si="9"/>
        <v>84.51</v>
      </c>
      <c r="AL44" s="36" t="str">
        <f t="shared" si="10"/>
        <v>69.15 84.51</v>
      </c>
      <c r="AM44" s="36">
        <v>130</v>
      </c>
      <c r="AN44" s="36">
        <f t="shared" si="11"/>
        <v>440</v>
      </c>
      <c r="AO44" s="35">
        <v>2380.6</v>
      </c>
      <c r="AP44" s="35">
        <v>261.5</v>
      </c>
      <c r="AQ44" s="35">
        <v>84.5</v>
      </c>
      <c r="AR44" s="35">
        <v>34</v>
      </c>
      <c r="AS44" s="37">
        <f t="shared" si="12"/>
        <v>0.95707585954009289</v>
      </c>
      <c r="AT44" s="40">
        <f t="shared" si="13"/>
        <v>2278.4147912211452</v>
      </c>
      <c r="AU44" s="40">
        <f t="shared" si="14"/>
        <v>226.43321891141127</v>
      </c>
      <c r="AV44" s="40">
        <f t="shared" si="15"/>
        <v>72.617722421040781</v>
      </c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</row>
    <row r="45" spans="1:73" s="42" customFormat="1" ht="55.2" customHeight="1" x14ac:dyDescent="0.3">
      <c r="A45" s="35">
        <v>42</v>
      </c>
      <c r="B45" s="38">
        <v>108250</v>
      </c>
      <c r="C45" s="36" t="s">
        <v>84</v>
      </c>
      <c r="D45" s="36" t="s">
        <v>83</v>
      </c>
      <c r="E45" s="36">
        <v>40000</v>
      </c>
      <c r="F45" s="35">
        <v>0.56000000000000005</v>
      </c>
      <c r="G45" s="37">
        <v>8.5000000000000006E-2</v>
      </c>
      <c r="H45" s="37">
        <v>6.7000000000000004E-2</v>
      </c>
      <c r="I45" s="37">
        <v>6.2E-2</v>
      </c>
      <c r="J45" s="37">
        <v>5.5E-2</v>
      </c>
      <c r="K45" s="37">
        <v>4.9000000000000002E-2</v>
      </c>
      <c r="L45" s="37">
        <v>4.4999999999999998E-2</v>
      </c>
      <c r="M45" s="37">
        <v>3.7999999999999999E-2</v>
      </c>
      <c r="N45" s="37" t="str">
        <f t="shared" si="0"/>
        <v>0.085,0.067,0.062,0.055,0.049,0.045,0.038</v>
      </c>
      <c r="O45" s="37" t="s">
        <v>59</v>
      </c>
      <c r="P45" s="37"/>
      <c r="Q45" s="38">
        <f t="shared" si="2"/>
        <v>108250</v>
      </c>
      <c r="R45" s="36">
        <f t="shared" si="21"/>
        <v>250</v>
      </c>
      <c r="S45" s="37">
        <f t="shared" si="3"/>
        <v>2.3000000000000007E-2</v>
      </c>
      <c r="T45" s="36">
        <f t="shared" si="16"/>
        <v>42</v>
      </c>
      <c r="U45" s="36">
        <f t="shared" si="17"/>
        <v>250</v>
      </c>
      <c r="V45" s="36">
        <f t="shared" si="18"/>
        <v>250</v>
      </c>
      <c r="W45" s="39">
        <f t="shared" si="19"/>
        <v>3.0000000000000002E-2</v>
      </c>
      <c r="X45" s="39">
        <f t="shared" si="4"/>
        <v>7.5000000000000009</v>
      </c>
      <c r="Y45" s="37">
        <f t="shared" si="20"/>
        <v>-8876.4190000000017</v>
      </c>
      <c r="Z45" s="39" t="e">
        <f t="shared" si="1"/>
        <v>#REF!</v>
      </c>
      <c r="AA45" s="37"/>
      <c r="AB45" s="35">
        <v>0.35</v>
      </c>
      <c r="AC45" s="35">
        <v>0.35</v>
      </c>
      <c r="AD45" s="35">
        <v>0.35</v>
      </c>
      <c r="AE45" s="35" t="s">
        <v>60</v>
      </c>
      <c r="AF45" s="35">
        <f t="shared" si="5"/>
        <v>213.98999999999998</v>
      </c>
      <c r="AG45" s="35">
        <f t="shared" si="6"/>
        <v>261.52</v>
      </c>
      <c r="AH45" s="36" t="str">
        <f t="shared" si="7"/>
        <v>213.99 261.52</v>
      </c>
      <c r="AI45" s="35">
        <v>10</v>
      </c>
      <c r="AJ45" s="40">
        <f t="shared" si="8"/>
        <v>69.150000000000006</v>
      </c>
      <c r="AK45" s="40">
        <f t="shared" si="9"/>
        <v>84.51</v>
      </c>
      <c r="AL45" s="36" t="str">
        <f t="shared" si="10"/>
        <v>69.15 84.51</v>
      </c>
      <c r="AM45" s="36">
        <v>130</v>
      </c>
      <c r="AN45" s="36">
        <f t="shared" si="11"/>
        <v>440</v>
      </c>
      <c r="AO45" s="35">
        <v>2393.5</v>
      </c>
      <c r="AP45" s="35">
        <v>261.3</v>
      </c>
      <c r="AQ45" s="35">
        <v>84.5</v>
      </c>
      <c r="AR45" s="35">
        <v>34</v>
      </c>
      <c r="AS45" s="37">
        <f t="shared" si="12"/>
        <v>0.95707585954009289</v>
      </c>
      <c r="AT45" s="40">
        <f t="shared" si="13"/>
        <v>2290.7610698092121</v>
      </c>
      <c r="AU45" s="40">
        <f t="shared" si="14"/>
        <v>226.27079318371617</v>
      </c>
      <c r="AV45" s="40">
        <f t="shared" si="15"/>
        <v>72.617722421040781</v>
      </c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</row>
    <row r="46" spans="1:73" s="42" customFormat="1" ht="55.2" customHeight="1" x14ac:dyDescent="0.3">
      <c r="A46" s="35">
        <v>43</v>
      </c>
      <c r="B46" s="84">
        <v>108500</v>
      </c>
      <c r="C46" s="45" t="s">
        <v>84</v>
      </c>
      <c r="D46" s="45" t="s">
        <v>83</v>
      </c>
      <c r="E46" s="36">
        <v>40000</v>
      </c>
      <c r="F46" s="35">
        <v>0.56000000000000005</v>
      </c>
      <c r="G46" s="37">
        <v>0.67500000000000004</v>
      </c>
      <c r="H46" s="37">
        <v>0.502</v>
      </c>
      <c r="I46" s="37">
        <v>0.39800000000000002</v>
      </c>
      <c r="J46" s="37">
        <v>0.27600000000000002</v>
      </c>
      <c r="K46" s="37">
        <v>0.13800000000000001</v>
      </c>
      <c r="L46" s="37">
        <v>0.104</v>
      </c>
      <c r="M46" s="37">
        <v>6.6000000000000003E-2</v>
      </c>
      <c r="N46" s="37" t="str">
        <f t="shared" si="0"/>
        <v>0.675,0.502,0.398,0.276,0.138,0.104,0.066</v>
      </c>
      <c r="O46" s="37" t="s">
        <v>59</v>
      </c>
      <c r="P46" s="37"/>
      <c r="Q46" s="38">
        <f t="shared" si="2"/>
        <v>108500</v>
      </c>
      <c r="R46" s="36">
        <f t="shared" si="21"/>
        <v>250</v>
      </c>
      <c r="S46" s="37">
        <f t="shared" si="3"/>
        <v>0.27700000000000002</v>
      </c>
      <c r="T46" s="36">
        <f t="shared" si="16"/>
        <v>43</v>
      </c>
      <c r="U46" s="36">
        <f t="shared" si="17"/>
        <v>250</v>
      </c>
      <c r="V46" s="36">
        <f t="shared" si="18"/>
        <v>500</v>
      </c>
      <c r="W46" s="39">
        <f t="shared" si="19"/>
        <v>0.15000000000000002</v>
      </c>
      <c r="X46" s="39">
        <f t="shared" si="4"/>
        <v>37.500000000000007</v>
      </c>
      <c r="Y46" s="37">
        <f t="shared" si="20"/>
        <v>-8838.9190000000017</v>
      </c>
      <c r="Z46" s="39" t="e">
        <f t="shared" si="1"/>
        <v>#REF!</v>
      </c>
      <c r="AA46" s="37"/>
      <c r="AB46" s="44">
        <v>0.35</v>
      </c>
      <c r="AC46" s="44">
        <v>0.35</v>
      </c>
      <c r="AD46" s="44">
        <v>0.35</v>
      </c>
      <c r="AE46" s="35" t="s">
        <v>60</v>
      </c>
      <c r="AF46" s="35">
        <f t="shared" si="5"/>
        <v>213.98999999999998</v>
      </c>
      <c r="AG46" s="35">
        <f t="shared" si="6"/>
        <v>261.52</v>
      </c>
      <c r="AH46" s="36" t="str">
        <f t="shared" si="7"/>
        <v>213.99 261.52</v>
      </c>
      <c r="AI46" s="35">
        <v>10</v>
      </c>
      <c r="AJ46" s="40">
        <f t="shared" si="8"/>
        <v>69.150000000000006</v>
      </c>
      <c r="AK46" s="40">
        <f t="shared" si="9"/>
        <v>84.51</v>
      </c>
      <c r="AL46" s="36" t="str">
        <f t="shared" si="10"/>
        <v>69.15 84.51</v>
      </c>
      <c r="AM46" s="36">
        <v>130</v>
      </c>
      <c r="AN46" s="36">
        <f t="shared" si="11"/>
        <v>440</v>
      </c>
      <c r="AO46" s="44">
        <v>772.6</v>
      </c>
      <c r="AP46" s="44">
        <v>215.5</v>
      </c>
      <c r="AQ46" s="44">
        <v>84.5</v>
      </c>
      <c r="AR46" s="35">
        <v>34</v>
      </c>
      <c r="AS46" s="46">
        <f t="shared" si="12"/>
        <v>0.95707585954009289</v>
      </c>
      <c r="AT46" s="47">
        <f t="shared" si="13"/>
        <v>739.43680908067574</v>
      </c>
      <c r="AU46" s="47">
        <f t="shared" si="14"/>
        <v>187.73389696317778</v>
      </c>
      <c r="AV46" s="47">
        <f t="shared" si="15"/>
        <v>72.617722421040781</v>
      </c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</row>
    <row r="47" spans="1:73" s="42" customFormat="1" ht="55.2" customHeight="1" x14ac:dyDescent="0.3">
      <c r="A47" s="35">
        <v>44</v>
      </c>
      <c r="B47" s="84">
        <v>108501</v>
      </c>
      <c r="C47" s="45" t="s">
        <v>84</v>
      </c>
      <c r="D47" s="45" t="s">
        <v>81</v>
      </c>
      <c r="E47" s="36">
        <v>40000</v>
      </c>
      <c r="F47" s="35">
        <v>0.56000000000000005</v>
      </c>
      <c r="G47" s="37">
        <v>0.65800000000000003</v>
      </c>
      <c r="H47" s="37">
        <v>0.50900000000000001</v>
      </c>
      <c r="I47" s="37">
        <v>0.42199999999999999</v>
      </c>
      <c r="J47" s="37">
        <v>0.30399999999999999</v>
      </c>
      <c r="K47" s="37">
        <v>0.161</v>
      </c>
      <c r="L47" s="37">
        <v>0.11800000000000001</v>
      </c>
      <c r="M47" s="37">
        <v>7.4999999999999997E-2</v>
      </c>
      <c r="N47" s="37" t="str">
        <f t="shared" si="0"/>
        <v>0.658,0.509,0.422,0.304,0.161,0.118,0.075</v>
      </c>
      <c r="O47" s="37" t="s">
        <v>59</v>
      </c>
      <c r="P47" s="37"/>
      <c r="Q47" s="38">
        <f t="shared" si="2"/>
        <v>108501</v>
      </c>
      <c r="R47" s="36">
        <f t="shared" si="21"/>
        <v>1</v>
      </c>
      <c r="S47" s="37">
        <f t="shared" si="3"/>
        <v>0.23600000000000004</v>
      </c>
      <c r="T47" s="36">
        <f t="shared" si="16"/>
        <v>44</v>
      </c>
      <c r="U47" s="36">
        <f t="shared" si="17"/>
        <v>1</v>
      </c>
      <c r="V47" s="36">
        <f t="shared" si="18"/>
        <v>501</v>
      </c>
      <c r="W47" s="39">
        <f t="shared" si="19"/>
        <v>0.25650000000000006</v>
      </c>
      <c r="X47" s="39">
        <f t="shared" si="4"/>
        <v>0.25650000000000006</v>
      </c>
      <c r="Y47" s="37">
        <f t="shared" si="20"/>
        <v>-8838.6625000000022</v>
      </c>
      <c r="Z47" s="39" t="e">
        <f t="shared" si="1"/>
        <v>#REF!</v>
      </c>
      <c r="AA47" s="37"/>
      <c r="AB47" s="44">
        <v>0.35</v>
      </c>
      <c r="AC47" s="44">
        <v>0.35</v>
      </c>
      <c r="AD47" s="44">
        <v>0.35</v>
      </c>
      <c r="AE47" s="35" t="s">
        <v>60</v>
      </c>
      <c r="AF47" s="35">
        <f t="shared" si="5"/>
        <v>213.98999999999998</v>
      </c>
      <c r="AG47" s="35">
        <f t="shared" si="6"/>
        <v>261.52</v>
      </c>
      <c r="AH47" s="36" t="str">
        <f t="shared" si="7"/>
        <v>213.99 261.52</v>
      </c>
      <c r="AI47" s="35">
        <v>10</v>
      </c>
      <c r="AJ47" s="40">
        <f t="shared" si="8"/>
        <v>69.150000000000006</v>
      </c>
      <c r="AK47" s="40">
        <f t="shared" si="9"/>
        <v>84.51</v>
      </c>
      <c r="AL47" s="36" t="str">
        <f t="shared" si="10"/>
        <v>69.15 84.51</v>
      </c>
      <c r="AM47" s="36">
        <v>130</v>
      </c>
      <c r="AN47" s="36">
        <f t="shared" si="11"/>
        <v>440</v>
      </c>
      <c r="AO47" s="44">
        <v>762.9</v>
      </c>
      <c r="AP47" s="44">
        <v>214.3</v>
      </c>
      <c r="AQ47" s="44">
        <v>84.4</v>
      </c>
      <c r="AR47" s="35">
        <v>36</v>
      </c>
      <c r="AS47" s="46">
        <f t="shared" si="12"/>
        <v>1.045572016878074</v>
      </c>
      <c r="AT47" s="47">
        <f t="shared" si="13"/>
        <v>797.6668916762826</v>
      </c>
      <c r="AU47" s="47">
        <f t="shared" si="14"/>
        <v>186.68485619780935</v>
      </c>
      <c r="AV47" s="47">
        <f t="shared" si="15"/>
        <v>72.525346672683952</v>
      </c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</row>
    <row r="48" spans="1:73" s="42" customFormat="1" ht="55.2" customHeight="1" x14ac:dyDescent="0.3">
      <c r="A48" s="35">
        <v>45</v>
      </c>
      <c r="B48" s="84">
        <v>108750</v>
      </c>
      <c r="C48" s="45" t="s">
        <v>84</v>
      </c>
      <c r="D48" s="45" t="s">
        <v>83</v>
      </c>
      <c r="E48" s="36">
        <v>40000</v>
      </c>
      <c r="F48" s="35">
        <v>0.56000000000000005</v>
      </c>
      <c r="G48" s="37">
        <v>0.69699999999999995</v>
      </c>
      <c r="H48" s="37">
        <v>0.53200000000000003</v>
      </c>
      <c r="I48" s="37">
        <v>0.41399999999999998</v>
      </c>
      <c r="J48" s="37">
        <v>0.252</v>
      </c>
      <c r="K48" s="37">
        <v>0.104</v>
      </c>
      <c r="L48" s="37">
        <v>7.3999999999999996E-2</v>
      </c>
      <c r="M48" s="37">
        <v>0.05</v>
      </c>
      <c r="N48" s="37" t="str">
        <f t="shared" si="0"/>
        <v>0.697,0.532,0.414,0.252,0.104,0.074,0.05</v>
      </c>
      <c r="O48" s="37" t="s">
        <v>59</v>
      </c>
      <c r="P48" s="37"/>
      <c r="Q48" s="38">
        <f t="shared" si="2"/>
        <v>108750</v>
      </c>
      <c r="R48" s="36">
        <f t="shared" si="21"/>
        <v>249</v>
      </c>
      <c r="S48" s="37">
        <f t="shared" si="3"/>
        <v>0.28299999999999997</v>
      </c>
      <c r="T48" s="36">
        <f t="shared" si="16"/>
        <v>45</v>
      </c>
      <c r="U48" s="36">
        <f t="shared" si="17"/>
        <v>249</v>
      </c>
      <c r="V48" s="36">
        <f t="shared" si="18"/>
        <v>750</v>
      </c>
      <c r="W48" s="39">
        <f t="shared" si="19"/>
        <v>0.25950000000000001</v>
      </c>
      <c r="X48" s="39">
        <f t="shared" si="4"/>
        <v>64.615499999999997</v>
      </c>
      <c r="Y48" s="37">
        <f t="shared" si="20"/>
        <v>-8774.0470000000023</v>
      </c>
      <c r="Z48" s="39" t="e">
        <f t="shared" si="1"/>
        <v>#REF!</v>
      </c>
      <c r="AA48" s="37"/>
      <c r="AB48" s="44">
        <v>0.35</v>
      </c>
      <c r="AC48" s="44">
        <v>0.35</v>
      </c>
      <c r="AD48" s="44">
        <v>0.35</v>
      </c>
      <c r="AE48" s="35" t="s">
        <v>60</v>
      </c>
      <c r="AF48" s="35">
        <f t="shared" si="5"/>
        <v>213.98999999999998</v>
      </c>
      <c r="AG48" s="35">
        <f t="shared" si="6"/>
        <v>261.52</v>
      </c>
      <c r="AH48" s="36" t="str">
        <f t="shared" si="7"/>
        <v>213.99 261.52</v>
      </c>
      <c r="AI48" s="35">
        <v>10</v>
      </c>
      <c r="AJ48" s="40">
        <f t="shared" si="8"/>
        <v>69.150000000000006</v>
      </c>
      <c r="AK48" s="40">
        <f t="shared" si="9"/>
        <v>84.51</v>
      </c>
      <c r="AL48" s="36" t="str">
        <f t="shared" si="10"/>
        <v>69.15 84.51</v>
      </c>
      <c r="AM48" s="36">
        <v>130</v>
      </c>
      <c r="AN48" s="36">
        <f t="shared" si="11"/>
        <v>440</v>
      </c>
      <c r="AO48" s="44">
        <v>2356.5</v>
      </c>
      <c r="AP48" s="44">
        <v>259.5</v>
      </c>
      <c r="AQ48" s="44">
        <v>84.5</v>
      </c>
      <c r="AR48" s="44">
        <v>34</v>
      </c>
      <c r="AS48" s="46">
        <f t="shared" si="12"/>
        <v>0.95707585954009289</v>
      </c>
      <c r="AT48" s="47">
        <f t="shared" si="13"/>
        <v>2255.3492630062287</v>
      </c>
      <c r="AU48" s="47">
        <f t="shared" si="14"/>
        <v>224.80685188285113</v>
      </c>
      <c r="AV48" s="47">
        <f t="shared" si="15"/>
        <v>72.617722421040781</v>
      </c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</row>
    <row r="49" spans="1:73" s="42" customFormat="1" ht="55.2" customHeight="1" x14ac:dyDescent="0.3">
      <c r="A49" s="35">
        <v>46</v>
      </c>
      <c r="B49" s="84">
        <v>109000</v>
      </c>
      <c r="C49" s="45" t="s">
        <v>84</v>
      </c>
      <c r="D49" s="45" t="s">
        <v>83</v>
      </c>
      <c r="E49" s="36">
        <v>40000</v>
      </c>
      <c r="F49" s="35">
        <v>0.56000000000000005</v>
      </c>
      <c r="G49" s="37">
        <v>0.53</v>
      </c>
      <c r="H49" s="37">
        <v>0.41799999999999998</v>
      </c>
      <c r="I49" s="37">
        <v>0.35199999999999998</v>
      </c>
      <c r="J49" s="37">
        <v>0.253</v>
      </c>
      <c r="K49" s="37">
        <v>0.13700000000000001</v>
      </c>
      <c r="L49" s="37">
        <v>0.10299999999999999</v>
      </c>
      <c r="M49" s="37">
        <v>6.6000000000000003E-2</v>
      </c>
      <c r="N49" s="37" t="str">
        <f t="shared" si="0"/>
        <v>0.53,0.418,0.352,0.253,0.137,0.103,0.066</v>
      </c>
      <c r="O49" s="37" t="s">
        <v>59</v>
      </c>
      <c r="P49" s="37"/>
      <c r="Q49" s="38">
        <f t="shared" si="2"/>
        <v>109000</v>
      </c>
      <c r="R49" s="36">
        <f t="shared" si="21"/>
        <v>250</v>
      </c>
      <c r="S49" s="37">
        <f t="shared" si="3"/>
        <v>0.17800000000000005</v>
      </c>
      <c r="T49" s="36">
        <f t="shared" si="16"/>
        <v>46</v>
      </c>
      <c r="U49" s="36">
        <f t="shared" si="17"/>
        <v>250</v>
      </c>
      <c r="V49" s="36">
        <f t="shared" si="18"/>
        <v>1000</v>
      </c>
      <c r="W49" s="39">
        <f t="shared" si="19"/>
        <v>0.23050000000000001</v>
      </c>
      <c r="X49" s="39">
        <f t="shared" si="4"/>
        <v>57.625</v>
      </c>
      <c r="Y49" s="37">
        <f t="shared" si="20"/>
        <v>-8716.4220000000023</v>
      </c>
      <c r="Z49" s="39" t="e">
        <f t="shared" si="1"/>
        <v>#REF!</v>
      </c>
      <c r="AA49" s="37"/>
      <c r="AB49" s="44">
        <v>0.35</v>
      </c>
      <c r="AC49" s="44">
        <v>0.35</v>
      </c>
      <c r="AD49" s="44">
        <v>0.35</v>
      </c>
      <c r="AE49" s="35" t="s">
        <v>60</v>
      </c>
      <c r="AF49" s="35">
        <f t="shared" si="5"/>
        <v>213.98999999999998</v>
      </c>
      <c r="AG49" s="35">
        <f t="shared" si="6"/>
        <v>261.52</v>
      </c>
      <c r="AH49" s="36" t="str">
        <f t="shared" si="7"/>
        <v>213.99 261.52</v>
      </c>
      <c r="AI49" s="35">
        <v>10</v>
      </c>
      <c r="AJ49" s="40">
        <f t="shared" si="8"/>
        <v>69.150000000000006</v>
      </c>
      <c r="AK49" s="40">
        <f t="shared" si="9"/>
        <v>84.51</v>
      </c>
      <c r="AL49" s="36" t="str">
        <f t="shared" si="10"/>
        <v>69.15 84.51</v>
      </c>
      <c r="AM49" s="36">
        <v>130</v>
      </c>
      <c r="AN49" s="36">
        <f t="shared" si="11"/>
        <v>440</v>
      </c>
      <c r="AO49" s="44">
        <v>1704.8</v>
      </c>
      <c r="AP49" s="44">
        <v>214.6</v>
      </c>
      <c r="AQ49" s="44">
        <v>84.5</v>
      </c>
      <c r="AR49" s="35">
        <v>34</v>
      </c>
      <c r="AS49" s="46">
        <f t="shared" si="12"/>
        <v>0.95707585954009289</v>
      </c>
      <c r="AT49" s="47">
        <f t="shared" si="13"/>
        <v>1631.6229253439503</v>
      </c>
      <c r="AU49" s="47">
        <f t="shared" si="14"/>
        <v>186.94732301048836</v>
      </c>
      <c r="AV49" s="47">
        <f t="shared" si="15"/>
        <v>72.617722421040781</v>
      </c>
      <c r="AW49" s="87"/>
      <c r="AX49" s="87"/>
      <c r="AY49" s="87"/>
      <c r="AZ49" s="87"/>
      <c r="BA49" s="86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262"/>
      <c r="BN49" s="87"/>
      <c r="BO49" s="87"/>
      <c r="BP49" s="87"/>
      <c r="BQ49" s="87"/>
      <c r="BR49" s="87"/>
      <c r="BS49" s="87"/>
      <c r="BT49" s="87"/>
      <c r="BU49" s="87"/>
    </row>
    <row r="50" spans="1:73" s="42" customFormat="1" ht="55.2" customHeight="1" x14ac:dyDescent="0.3">
      <c r="A50" s="35">
        <v>47</v>
      </c>
      <c r="B50" s="84">
        <v>109002</v>
      </c>
      <c r="C50" s="45" t="s">
        <v>84</v>
      </c>
      <c r="D50" s="45" t="s">
        <v>81</v>
      </c>
      <c r="E50" s="36">
        <v>40000</v>
      </c>
      <c r="F50" s="35">
        <v>0.56000000000000005</v>
      </c>
      <c r="G50" s="37">
        <v>0.35699999999999998</v>
      </c>
      <c r="H50" s="37">
        <v>0.27300000000000002</v>
      </c>
      <c r="I50" s="37">
        <v>0.23100000000000001</v>
      </c>
      <c r="J50" s="37">
        <v>0.16500000000000001</v>
      </c>
      <c r="K50" s="37">
        <v>9.0999999999999998E-2</v>
      </c>
      <c r="L50" s="37">
        <v>6.9000000000000006E-2</v>
      </c>
      <c r="M50" s="37">
        <v>4.5999999999999999E-2</v>
      </c>
      <c r="N50" s="37" t="str">
        <f t="shared" si="0"/>
        <v>0.357,0.273,0.231,0.165,0.091,0.069,0.046</v>
      </c>
      <c r="O50" s="37" t="s">
        <v>59</v>
      </c>
      <c r="P50" s="37"/>
      <c r="Q50" s="38">
        <f t="shared" si="2"/>
        <v>109002</v>
      </c>
      <c r="R50" s="36">
        <f t="shared" si="21"/>
        <v>2</v>
      </c>
      <c r="S50" s="37">
        <f t="shared" si="3"/>
        <v>0.12599999999999997</v>
      </c>
      <c r="T50" s="36">
        <f t="shared" si="16"/>
        <v>47</v>
      </c>
      <c r="U50" s="36">
        <f t="shared" si="17"/>
        <v>2</v>
      </c>
      <c r="V50" s="36">
        <f t="shared" si="18"/>
        <v>1002</v>
      </c>
      <c r="W50" s="39">
        <f t="shared" si="19"/>
        <v>0.15200000000000002</v>
      </c>
      <c r="X50" s="39">
        <f t="shared" si="4"/>
        <v>0.30400000000000005</v>
      </c>
      <c r="Y50" s="37">
        <f t="shared" si="20"/>
        <v>-8716.1180000000022</v>
      </c>
      <c r="Z50" s="39" t="e">
        <f t="shared" si="1"/>
        <v>#REF!</v>
      </c>
      <c r="AA50" s="37"/>
      <c r="AB50" s="44">
        <v>0.35</v>
      </c>
      <c r="AC50" s="44">
        <v>0.35</v>
      </c>
      <c r="AD50" s="44">
        <v>0.35</v>
      </c>
      <c r="AE50" s="35" t="s">
        <v>60</v>
      </c>
      <c r="AF50" s="35">
        <f t="shared" si="5"/>
        <v>213.98999999999998</v>
      </c>
      <c r="AG50" s="35">
        <f t="shared" si="6"/>
        <v>261.52</v>
      </c>
      <c r="AH50" s="36" t="str">
        <f t="shared" si="7"/>
        <v>213.99 261.52</v>
      </c>
      <c r="AI50" s="35">
        <v>10</v>
      </c>
      <c r="AJ50" s="40">
        <f t="shared" si="8"/>
        <v>69.150000000000006</v>
      </c>
      <c r="AK50" s="40">
        <f t="shared" si="9"/>
        <v>84.51</v>
      </c>
      <c r="AL50" s="36" t="str">
        <f t="shared" si="10"/>
        <v>69.15 84.51</v>
      </c>
      <c r="AM50" s="36">
        <v>130</v>
      </c>
      <c r="AN50" s="36">
        <f t="shared" si="11"/>
        <v>440</v>
      </c>
      <c r="AO50" s="44">
        <v>2361.3000000000002</v>
      </c>
      <c r="AP50" s="44">
        <v>260.8</v>
      </c>
      <c r="AQ50" s="44">
        <v>84.5</v>
      </c>
      <c r="AR50" s="35">
        <v>36</v>
      </c>
      <c r="AS50" s="46">
        <f t="shared" si="12"/>
        <v>1.045572016878074</v>
      </c>
      <c r="AT50" s="47">
        <f t="shared" si="13"/>
        <v>2468.9092034541964</v>
      </c>
      <c r="AU50" s="47">
        <f t="shared" si="14"/>
        <v>225.86452421871772</v>
      </c>
      <c r="AV50" s="47">
        <f t="shared" si="15"/>
        <v>72.617722421040781</v>
      </c>
      <c r="AW50" s="87"/>
      <c r="AX50" s="87"/>
      <c r="AY50" s="87"/>
      <c r="AZ50" s="87"/>
      <c r="BA50" s="86"/>
      <c r="BB50" s="87"/>
      <c r="BC50" s="87"/>
      <c r="BD50" s="87"/>
      <c r="BE50" s="87"/>
      <c r="BF50" s="87"/>
      <c r="BG50" s="87"/>
      <c r="BH50" s="87"/>
      <c r="BI50" s="87"/>
      <c r="BJ50" s="87"/>
      <c r="BK50" s="87"/>
      <c r="BL50" s="87"/>
      <c r="BM50" s="262"/>
      <c r="BN50" s="87"/>
      <c r="BO50" s="87"/>
      <c r="BP50" s="87"/>
      <c r="BQ50" s="87"/>
      <c r="BR50" s="87"/>
      <c r="BS50" s="87"/>
      <c r="BT50" s="87"/>
      <c r="BU50" s="87"/>
    </row>
    <row r="51" spans="1:73" s="42" customFormat="1" ht="55.2" customHeight="1" x14ac:dyDescent="0.3">
      <c r="A51" s="35">
        <v>48</v>
      </c>
      <c r="B51" s="84">
        <v>109250</v>
      </c>
      <c r="C51" s="45" t="s">
        <v>84</v>
      </c>
      <c r="D51" s="45" t="s">
        <v>83</v>
      </c>
      <c r="E51" s="36">
        <v>40000</v>
      </c>
      <c r="F51" s="35">
        <v>0.56000000000000005</v>
      </c>
      <c r="G51" s="37">
        <v>0.436</v>
      </c>
      <c r="H51" s="37">
        <v>0.33500000000000002</v>
      </c>
      <c r="I51" s="37">
        <v>0.27500000000000002</v>
      </c>
      <c r="J51" s="37">
        <v>0.19400000000000001</v>
      </c>
      <c r="K51" s="37">
        <v>0.10200000000000001</v>
      </c>
      <c r="L51" s="37">
        <v>7.6999999999999999E-2</v>
      </c>
      <c r="M51" s="37">
        <v>3.6999999999999998E-2</v>
      </c>
      <c r="N51" s="37" t="str">
        <f t="shared" si="0"/>
        <v>0.436,0.335,0.275,0.194,0.102,0.077,0.037</v>
      </c>
      <c r="O51" s="37" t="s">
        <v>59</v>
      </c>
      <c r="P51" s="37"/>
      <c r="Q51" s="38">
        <f t="shared" si="2"/>
        <v>109250</v>
      </c>
      <c r="R51" s="36">
        <f t="shared" si="21"/>
        <v>248</v>
      </c>
      <c r="S51" s="37">
        <f t="shared" si="3"/>
        <v>0.16099999999999998</v>
      </c>
      <c r="T51" s="36">
        <f t="shared" si="16"/>
        <v>48</v>
      </c>
      <c r="U51" s="36">
        <f t="shared" si="17"/>
        <v>248</v>
      </c>
      <c r="V51" s="36">
        <f t="shared" si="18"/>
        <v>1250</v>
      </c>
      <c r="W51" s="39">
        <f t="shared" si="19"/>
        <v>0.14349999999999996</v>
      </c>
      <c r="X51" s="39">
        <f t="shared" si="4"/>
        <v>35.587999999999994</v>
      </c>
      <c r="Y51" s="37">
        <f t="shared" si="20"/>
        <v>-8680.5300000000025</v>
      </c>
      <c r="Z51" s="39" t="e">
        <f t="shared" si="1"/>
        <v>#REF!</v>
      </c>
      <c r="AA51" s="37"/>
      <c r="AB51" s="44">
        <v>0.35</v>
      </c>
      <c r="AC51" s="44">
        <v>0.35</v>
      </c>
      <c r="AD51" s="44">
        <v>0.35</v>
      </c>
      <c r="AE51" s="35" t="s">
        <v>60</v>
      </c>
      <c r="AF51" s="35">
        <f t="shared" si="5"/>
        <v>213.98999999999998</v>
      </c>
      <c r="AG51" s="35">
        <f t="shared" si="6"/>
        <v>261.52</v>
      </c>
      <c r="AH51" s="36" t="str">
        <f t="shared" si="7"/>
        <v>213.99 261.52</v>
      </c>
      <c r="AI51" s="35">
        <v>10</v>
      </c>
      <c r="AJ51" s="40">
        <f t="shared" si="8"/>
        <v>69.150000000000006</v>
      </c>
      <c r="AK51" s="40">
        <f t="shared" si="9"/>
        <v>84.51</v>
      </c>
      <c r="AL51" s="36" t="str">
        <f t="shared" si="10"/>
        <v>69.15 84.51</v>
      </c>
      <c r="AM51" s="36">
        <v>130</v>
      </c>
      <c r="AN51" s="36">
        <f t="shared" si="11"/>
        <v>440</v>
      </c>
      <c r="AO51" s="44">
        <v>2379</v>
      </c>
      <c r="AP51" s="44">
        <v>260.7</v>
      </c>
      <c r="AQ51" s="44">
        <v>84.5</v>
      </c>
      <c r="AR51" s="35">
        <v>34</v>
      </c>
      <c r="AS51" s="46">
        <f t="shared" si="12"/>
        <v>0.95707585954009289</v>
      </c>
      <c r="AT51" s="47">
        <f t="shared" si="13"/>
        <v>2276.8834698458809</v>
      </c>
      <c r="AU51" s="47">
        <f t="shared" si="14"/>
        <v>225.78323529424827</v>
      </c>
      <c r="AV51" s="47">
        <f t="shared" si="15"/>
        <v>72.617722421040781</v>
      </c>
      <c r="AW51" s="87"/>
      <c r="AX51" s="87"/>
      <c r="AY51" s="87"/>
      <c r="AZ51" s="87"/>
      <c r="BA51" s="86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262"/>
      <c r="BN51" s="87"/>
      <c r="BO51" s="87"/>
      <c r="BP51" s="87"/>
      <c r="BQ51" s="87"/>
      <c r="BR51" s="87"/>
      <c r="BS51" s="87"/>
      <c r="BT51" s="87"/>
      <c r="BU51" s="87"/>
    </row>
    <row r="52" spans="1:73" s="42" customFormat="1" ht="55.2" customHeight="1" x14ac:dyDescent="0.3">
      <c r="A52" s="35">
        <v>49</v>
      </c>
      <c r="B52" s="84">
        <v>109500</v>
      </c>
      <c r="C52" s="45" t="s">
        <v>84</v>
      </c>
      <c r="D52" s="45" t="s">
        <v>83</v>
      </c>
      <c r="E52" s="36">
        <v>40000</v>
      </c>
      <c r="F52" s="35">
        <v>0.56000000000000005</v>
      </c>
      <c r="G52" s="37">
        <v>0.374</v>
      </c>
      <c r="H52" s="37">
        <v>0.28399999999999997</v>
      </c>
      <c r="I52" s="37">
        <v>0.23200000000000001</v>
      </c>
      <c r="J52" s="37">
        <v>0.16500000000000001</v>
      </c>
      <c r="K52" s="37">
        <v>8.4000000000000005E-2</v>
      </c>
      <c r="L52" s="37">
        <v>0.06</v>
      </c>
      <c r="M52" s="37">
        <v>3.6999999999999998E-2</v>
      </c>
      <c r="N52" s="37" t="str">
        <f t="shared" si="0"/>
        <v>0.374,0.284,0.232,0.165,0.084,0.06,0.037</v>
      </c>
      <c r="O52" s="37" t="s">
        <v>59</v>
      </c>
      <c r="P52" s="37"/>
      <c r="Q52" s="38">
        <f t="shared" si="2"/>
        <v>109500</v>
      </c>
      <c r="R52" s="36">
        <f t="shared" si="21"/>
        <v>250</v>
      </c>
      <c r="S52" s="37">
        <f t="shared" si="3"/>
        <v>0.14199999999999999</v>
      </c>
      <c r="T52" s="36">
        <f t="shared" si="16"/>
        <v>49</v>
      </c>
      <c r="U52" s="36">
        <f t="shared" si="17"/>
        <v>250</v>
      </c>
      <c r="V52" s="36">
        <f t="shared" si="18"/>
        <v>1500</v>
      </c>
      <c r="W52" s="39">
        <f t="shared" si="19"/>
        <v>0.15149999999999997</v>
      </c>
      <c r="X52" s="39">
        <f t="shared" si="4"/>
        <v>37.874999999999993</v>
      </c>
      <c r="Y52" s="37">
        <f t="shared" si="20"/>
        <v>-8642.6550000000025</v>
      </c>
      <c r="Z52" s="39" t="e">
        <f t="shared" si="1"/>
        <v>#REF!</v>
      </c>
      <c r="AA52" s="37"/>
      <c r="AB52" s="44">
        <v>0.35</v>
      </c>
      <c r="AC52" s="44">
        <v>0.35</v>
      </c>
      <c r="AD52" s="44">
        <v>0.35</v>
      </c>
      <c r="AE52" s="35" t="s">
        <v>60</v>
      </c>
      <c r="AF52" s="35">
        <f t="shared" si="5"/>
        <v>213.98999999999998</v>
      </c>
      <c r="AG52" s="35">
        <f t="shared" si="6"/>
        <v>261.52</v>
      </c>
      <c r="AH52" s="36" t="str">
        <f t="shared" si="7"/>
        <v>213.99 261.52</v>
      </c>
      <c r="AI52" s="35">
        <v>10</v>
      </c>
      <c r="AJ52" s="40">
        <f t="shared" si="8"/>
        <v>69.150000000000006</v>
      </c>
      <c r="AK52" s="40">
        <f t="shared" si="9"/>
        <v>84.51</v>
      </c>
      <c r="AL52" s="36" t="str">
        <f t="shared" si="10"/>
        <v>69.15 84.51</v>
      </c>
      <c r="AM52" s="36">
        <v>130</v>
      </c>
      <c r="AN52" s="36">
        <f t="shared" si="11"/>
        <v>440</v>
      </c>
      <c r="AO52" s="44">
        <v>2362.9</v>
      </c>
      <c r="AP52" s="44">
        <v>260.39999999999998</v>
      </c>
      <c r="AQ52" s="44">
        <v>84.5</v>
      </c>
      <c r="AR52" s="35">
        <v>34</v>
      </c>
      <c r="AS52" s="46">
        <f t="shared" si="12"/>
        <v>0.95707585954009289</v>
      </c>
      <c r="AT52" s="47">
        <f t="shared" si="13"/>
        <v>2261.4745485072854</v>
      </c>
      <c r="AU52" s="47">
        <f t="shared" si="14"/>
        <v>225.53929814660754</v>
      </c>
      <c r="AV52" s="47">
        <f t="shared" si="15"/>
        <v>72.617722421040781</v>
      </c>
      <c r="AW52" s="87"/>
      <c r="AX52" s="87"/>
      <c r="AY52" s="87"/>
      <c r="AZ52" s="87"/>
      <c r="BA52" s="86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262"/>
      <c r="BN52" s="87"/>
      <c r="BO52" s="87"/>
      <c r="BP52" s="87"/>
      <c r="BQ52" s="87"/>
      <c r="BR52" s="87"/>
      <c r="BS52" s="87"/>
      <c r="BT52" s="87"/>
      <c r="BU52" s="87"/>
    </row>
    <row r="53" spans="1:73" s="42" customFormat="1" ht="55.2" customHeight="1" x14ac:dyDescent="0.3">
      <c r="A53" s="35">
        <v>50</v>
      </c>
      <c r="B53" s="84">
        <v>109503</v>
      </c>
      <c r="C53" s="45" t="s">
        <v>84</v>
      </c>
      <c r="D53" s="45" t="s">
        <v>81</v>
      </c>
      <c r="E53" s="36">
        <v>40000</v>
      </c>
      <c r="F53" s="35">
        <v>0.56000000000000005</v>
      </c>
      <c r="G53" s="37">
        <v>0.45200000000000001</v>
      </c>
      <c r="H53" s="37">
        <v>0.34300000000000003</v>
      </c>
      <c r="I53" s="37">
        <v>0.27600000000000002</v>
      </c>
      <c r="J53" s="37">
        <v>0.191</v>
      </c>
      <c r="K53" s="37">
        <v>9.6000000000000002E-2</v>
      </c>
      <c r="L53" s="37">
        <v>6.5000000000000002E-2</v>
      </c>
      <c r="M53" s="37">
        <v>3.7999999999999999E-2</v>
      </c>
      <c r="N53" s="37" t="str">
        <f t="shared" si="0"/>
        <v>0.452,0.343,0.276,0.191,0.096,0.065,0.038</v>
      </c>
      <c r="O53" s="37" t="s">
        <v>59</v>
      </c>
      <c r="P53" s="37"/>
      <c r="Q53" s="38">
        <f t="shared" si="2"/>
        <v>109503</v>
      </c>
      <c r="R53" s="36">
        <f t="shared" si="21"/>
        <v>3</v>
      </c>
      <c r="S53" s="37">
        <f t="shared" si="3"/>
        <v>0.17599999999999999</v>
      </c>
      <c r="T53" s="36">
        <f t="shared" si="16"/>
        <v>50</v>
      </c>
      <c r="U53" s="36">
        <f t="shared" si="17"/>
        <v>3</v>
      </c>
      <c r="V53" s="36">
        <f t="shared" si="18"/>
        <v>1503</v>
      </c>
      <c r="W53" s="39">
        <f t="shared" si="19"/>
        <v>0.15899999999999997</v>
      </c>
      <c r="X53" s="39">
        <f t="shared" si="4"/>
        <v>0.47699999999999992</v>
      </c>
      <c r="Y53" s="37">
        <f t="shared" si="20"/>
        <v>-8642.1780000000017</v>
      </c>
      <c r="Z53" s="39" t="e">
        <f t="shared" si="1"/>
        <v>#REF!</v>
      </c>
      <c r="AA53" s="37"/>
      <c r="AB53" s="44">
        <v>0.35</v>
      </c>
      <c r="AC53" s="44">
        <v>0.35</v>
      </c>
      <c r="AD53" s="44">
        <v>0.35</v>
      </c>
      <c r="AE53" s="35" t="s">
        <v>60</v>
      </c>
      <c r="AF53" s="35">
        <f t="shared" si="5"/>
        <v>213.98999999999998</v>
      </c>
      <c r="AG53" s="35">
        <f t="shared" si="6"/>
        <v>261.52</v>
      </c>
      <c r="AH53" s="36" t="str">
        <f t="shared" si="7"/>
        <v>213.99 261.52</v>
      </c>
      <c r="AI53" s="35">
        <v>10</v>
      </c>
      <c r="AJ53" s="40">
        <f t="shared" si="8"/>
        <v>69.150000000000006</v>
      </c>
      <c r="AK53" s="40">
        <f t="shared" si="9"/>
        <v>84.51</v>
      </c>
      <c r="AL53" s="36" t="str">
        <f t="shared" si="10"/>
        <v>69.15 84.51</v>
      </c>
      <c r="AM53" s="36">
        <v>130</v>
      </c>
      <c r="AN53" s="36">
        <f t="shared" si="11"/>
        <v>440</v>
      </c>
      <c r="AO53" s="44">
        <v>2390.3000000000002</v>
      </c>
      <c r="AP53" s="44">
        <v>259.2</v>
      </c>
      <c r="AQ53" s="44">
        <v>84.5</v>
      </c>
      <c r="AR53" s="35">
        <v>36</v>
      </c>
      <c r="AS53" s="46">
        <f t="shared" si="12"/>
        <v>1.045572016878074</v>
      </c>
      <c r="AT53" s="47">
        <f t="shared" si="13"/>
        <v>2499.2307919436603</v>
      </c>
      <c r="AU53" s="47">
        <f t="shared" si="14"/>
        <v>224.56249096052554</v>
      </c>
      <c r="AV53" s="47">
        <f t="shared" si="15"/>
        <v>72.617722421040781</v>
      </c>
      <c r="AW53" s="87"/>
      <c r="AX53" s="87"/>
      <c r="AY53" s="87"/>
      <c r="AZ53" s="87"/>
      <c r="BA53" s="86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262"/>
      <c r="BN53" s="87"/>
      <c r="BO53" s="87"/>
      <c r="BP53" s="87"/>
      <c r="BQ53" s="87"/>
      <c r="BR53" s="87"/>
      <c r="BS53" s="87"/>
      <c r="BT53" s="87"/>
      <c r="BU53" s="87"/>
    </row>
    <row r="54" spans="1:73" s="42" customFormat="1" ht="55.2" customHeight="1" x14ac:dyDescent="0.3">
      <c r="A54" s="35">
        <v>51</v>
      </c>
      <c r="B54" s="84">
        <v>109750</v>
      </c>
      <c r="C54" s="45" t="s">
        <v>84</v>
      </c>
      <c r="D54" s="45" t="s">
        <v>83</v>
      </c>
      <c r="E54" s="36">
        <v>40000</v>
      </c>
      <c r="F54" s="35">
        <v>0.56000000000000005</v>
      </c>
      <c r="G54" s="37">
        <v>0.45600000000000002</v>
      </c>
      <c r="H54" s="37">
        <v>0.34699999999999998</v>
      </c>
      <c r="I54" s="37">
        <v>0.27900000000000003</v>
      </c>
      <c r="J54" s="37">
        <v>0.186</v>
      </c>
      <c r="K54" s="37">
        <v>8.7999999999999995E-2</v>
      </c>
      <c r="L54" s="37">
        <v>6.0999999999999999E-2</v>
      </c>
      <c r="M54" s="37">
        <v>4.1000000000000002E-2</v>
      </c>
      <c r="N54" s="37" t="str">
        <f t="shared" si="0"/>
        <v>0.456,0.347,0.279,0.186,0.088,0.061,0.041</v>
      </c>
      <c r="O54" s="37" t="s">
        <v>59</v>
      </c>
      <c r="P54" s="37"/>
      <c r="Q54" s="38">
        <f t="shared" si="2"/>
        <v>109750</v>
      </c>
      <c r="R54" s="36">
        <f t="shared" si="21"/>
        <v>247</v>
      </c>
      <c r="S54" s="37">
        <f t="shared" si="3"/>
        <v>0.17699999999999999</v>
      </c>
      <c r="T54" s="36">
        <f t="shared" si="16"/>
        <v>51</v>
      </c>
      <c r="U54" s="36">
        <f t="shared" si="17"/>
        <v>247</v>
      </c>
      <c r="V54" s="36">
        <f t="shared" si="18"/>
        <v>1750</v>
      </c>
      <c r="W54" s="39">
        <f t="shared" si="19"/>
        <v>0.17649999999999999</v>
      </c>
      <c r="X54" s="39">
        <f t="shared" si="4"/>
        <v>43.595499999999994</v>
      </c>
      <c r="Y54" s="37">
        <f t="shared" si="20"/>
        <v>-8598.5825000000023</v>
      </c>
      <c r="Z54" s="39" t="e">
        <f t="shared" si="1"/>
        <v>#REF!</v>
      </c>
      <c r="AA54" s="37"/>
      <c r="AB54" s="44">
        <v>0.35</v>
      </c>
      <c r="AC54" s="44">
        <v>0.35</v>
      </c>
      <c r="AD54" s="44">
        <v>0.35</v>
      </c>
      <c r="AE54" s="35" t="s">
        <v>60</v>
      </c>
      <c r="AF54" s="35">
        <f t="shared" si="5"/>
        <v>213.98999999999998</v>
      </c>
      <c r="AG54" s="35">
        <f t="shared" si="6"/>
        <v>261.52</v>
      </c>
      <c r="AH54" s="36" t="str">
        <f t="shared" si="7"/>
        <v>213.99 261.52</v>
      </c>
      <c r="AI54" s="35">
        <v>10</v>
      </c>
      <c r="AJ54" s="40">
        <f t="shared" si="8"/>
        <v>69.150000000000006</v>
      </c>
      <c r="AK54" s="40">
        <f t="shared" si="9"/>
        <v>84.51</v>
      </c>
      <c r="AL54" s="36" t="str">
        <f t="shared" si="10"/>
        <v>69.15 84.51</v>
      </c>
      <c r="AM54" s="36">
        <v>130</v>
      </c>
      <c r="AN54" s="36">
        <f t="shared" si="11"/>
        <v>440</v>
      </c>
      <c r="AO54" s="44">
        <v>2393.5</v>
      </c>
      <c r="AP54" s="44">
        <v>259.2</v>
      </c>
      <c r="AQ54" s="44">
        <v>84.5</v>
      </c>
      <c r="AR54" s="35">
        <v>34</v>
      </c>
      <c r="AS54" s="46">
        <f t="shared" si="12"/>
        <v>0.95707585954009289</v>
      </c>
      <c r="AT54" s="47">
        <f t="shared" si="13"/>
        <v>2290.7610698092121</v>
      </c>
      <c r="AU54" s="47">
        <f t="shared" si="14"/>
        <v>224.56249096052554</v>
      </c>
      <c r="AV54" s="47">
        <f t="shared" si="15"/>
        <v>72.617722421040781</v>
      </c>
      <c r="AW54" s="87"/>
      <c r="AX54" s="87"/>
      <c r="AY54" s="87"/>
      <c r="AZ54" s="87"/>
      <c r="BA54" s="86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262"/>
      <c r="BN54" s="87"/>
      <c r="BO54" s="87"/>
      <c r="BP54" s="87"/>
      <c r="BQ54" s="87"/>
      <c r="BR54" s="87"/>
      <c r="BS54" s="87"/>
      <c r="BT54" s="87"/>
      <c r="BU54" s="87"/>
    </row>
    <row r="55" spans="1:73" s="42" customFormat="1" ht="55.2" customHeight="1" x14ac:dyDescent="0.3">
      <c r="A55" s="35">
        <v>52</v>
      </c>
      <c r="B55" s="84">
        <v>110000</v>
      </c>
      <c r="C55" s="45" t="s">
        <v>84</v>
      </c>
      <c r="D55" s="45" t="s">
        <v>81</v>
      </c>
      <c r="E55" s="36">
        <v>40000</v>
      </c>
      <c r="F55" s="35">
        <v>0.56000000000000005</v>
      </c>
      <c r="G55" s="37">
        <v>0.54300000000000004</v>
      </c>
      <c r="H55" s="37">
        <v>0.42199999999999999</v>
      </c>
      <c r="I55" s="37">
        <v>0.35199999999999998</v>
      </c>
      <c r="J55" s="37">
        <v>0.252</v>
      </c>
      <c r="K55" s="37">
        <v>0.128</v>
      </c>
      <c r="L55" s="37">
        <v>9.2999999999999999E-2</v>
      </c>
      <c r="M55" s="37">
        <v>5.9000000000000004E-2</v>
      </c>
      <c r="N55" s="37" t="str">
        <f t="shared" si="0"/>
        <v>0.543,0.422,0.352,0.252,0.128,0.093,0.059</v>
      </c>
      <c r="O55" s="37" t="s">
        <v>59</v>
      </c>
      <c r="P55" s="37"/>
      <c r="Q55" s="38">
        <f t="shared" si="2"/>
        <v>110000</v>
      </c>
      <c r="R55" s="36">
        <f t="shared" si="21"/>
        <v>250</v>
      </c>
      <c r="S55" s="37">
        <f t="shared" si="3"/>
        <v>0.19100000000000006</v>
      </c>
      <c r="T55" s="36">
        <f t="shared" si="16"/>
        <v>52</v>
      </c>
      <c r="U55" s="36">
        <f t="shared" si="17"/>
        <v>250</v>
      </c>
      <c r="V55" s="36">
        <f t="shared" si="18"/>
        <v>2000</v>
      </c>
      <c r="W55" s="39">
        <f t="shared" si="19"/>
        <v>0.18400000000000002</v>
      </c>
      <c r="X55" s="39">
        <f t="shared" si="4"/>
        <v>46.000000000000007</v>
      </c>
      <c r="Y55" s="37">
        <f t="shared" si="20"/>
        <v>-8552.5825000000023</v>
      </c>
      <c r="Z55" s="39" t="e">
        <f t="shared" si="1"/>
        <v>#REF!</v>
      </c>
      <c r="AA55" s="37"/>
      <c r="AB55" s="44">
        <v>0.35</v>
      </c>
      <c r="AC55" s="44">
        <v>0.35</v>
      </c>
      <c r="AD55" s="44">
        <v>0.35</v>
      </c>
      <c r="AE55" s="35" t="s">
        <v>60</v>
      </c>
      <c r="AF55" s="35">
        <f t="shared" si="5"/>
        <v>213.98999999999998</v>
      </c>
      <c r="AG55" s="35">
        <f t="shared" si="6"/>
        <v>261.52</v>
      </c>
      <c r="AH55" s="36" t="str">
        <f t="shared" si="7"/>
        <v>213.99 261.52</v>
      </c>
      <c r="AI55" s="35">
        <v>10</v>
      </c>
      <c r="AJ55" s="40">
        <f t="shared" si="8"/>
        <v>69.150000000000006</v>
      </c>
      <c r="AK55" s="40">
        <f t="shared" si="9"/>
        <v>84.51</v>
      </c>
      <c r="AL55" s="36" t="str">
        <f t="shared" si="10"/>
        <v>69.15 84.51</v>
      </c>
      <c r="AM55" s="36">
        <v>130</v>
      </c>
      <c r="AN55" s="36">
        <f t="shared" si="11"/>
        <v>440</v>
      </c>
      <c r="AO55" s="44">
        <v>1995.2</v>
      </c>
      <c r="AP55" s="44">
        <v>227.9</v>
      </c>
      <c r="AQ55" s="44">
        <v>84.5</v>
      </c>
      <c r="AR55" s="35">
        <v>36</v>
      </c>
      <c r="AS55" s="46">
        <f t="shared" si="12"/>
        <v>1.045572016878074</v>
      </c>
      <c r="AT55" s="47">
        <f t="shared" si="13"/>
        <v>2086.1252880751331</v>
      </c>
      <c r="AU55" s="47">
        <f t="shared" si="14"/>
        <v>198.44846828724823</v>
      </c>
      <c r="AV55" s="47">
        <f t="shared" si="15"/>
        <v>72.617722421040781</v>
      </c>
      <c r="AW55" s="87"/>
      <c r="AX55" s="87"/>
      <c r="AY55" s="87"/>
      <c r="AZ55" s="87"/>
      <c r="BA55" s="86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262"/>
      <c r="BN55" s="87"/>
      <c r="BO55" s="87"/>
      <c r="BP55" s="87"/>
      <c r="BQ55" s="87"/>
      <c r="BR55" s="87"/>
      <c r="BS55" s="87"/>
      <c r="BT55" s="87"/>
      <c r="BU55" s="87"/>
    </row>
    <row r="56" spans="1:73" s="42" customFormat="1" ht="55.2" customHeight="1" x14ac:dyDescent="0.3">
      <c r="A56" s="35">
        <v>53</v>
      </c>
      <c r="B56" s="84">
        <v>110000</v>
      </c>
      <c r="C56" s="45" t="s">
        <v>84</v>
      </c>
      <c r="D56" s="45" t="s">
        <v>83</v>
      </c>
      <c r="E56" s="36">
        <v>40000</v>
      </c>
      <c r="F56" s="35">
        <v>0.56000000000000005</v>
      </c>
      <c r="G56" s="37">
        <v>0.57799999999999996</v>
      </c>
      <c r="H56" s="37">
        <v>0.42699999999999999</v>
      </c>
      <c r="I56" s="37">
        <v>0.35</v>
      </c>
      <c r="J56" s="37">
        <v>0.24399999999999999</v>
      </c>
      <c r="K56" s="37">
        <v>0.124</v>
      </c>
      <c r="L56" s="37">
        <v>9.0999999999999998E-2</v>
      </c>
      <c r="M56" s="37">
        <v>5.9000000000000004E-2</v>
      </c>
      <c r="N56" s="37" t="str">
        <f t="shared" si="0"/>
        <v>0.578,0.427,0.35,0.244,0.124,0.091,0.059</v>
      </c>
      <c r="O56" s="37" t="s">
        <v>59</v>
      </c>
      <c r="P56" s="37"/>
      <c r="Q56" s="38">
        <f t="shared" si="2"/>
        <v>110000</v>
      </c>
      <c r="R56" s="36">
        <f t="shared" si="21"/>
        <v>0</v>
      </c>
      <c r="S56" s="37">
        <f t="shared" si="3"/>
        <v>0.22799999999999998</v>
      </c>
      <c r="T56" s="36">
        <f t="shared" si="16"/>
        <v>53</v>
      </c>
      <c r="U56" s="36">
        <f t="shared" si="17"/>
        <v>0</v>
      </c>
      <c r="V56" s="36">
        <f t="shared" si="18"/>
        <v>2000</v>
      </c>
      <c r="W56" s="39">
        <f t="shared" si="19"/>
        <v>0.20950000000000002</v>
      </c>
      <c r="X56" s="39">
        <f t="shared" si="4"/>
        <v>0</v>
      </c>
      <c r="Y56" s="37">
        <f t="shared" si="20"/>
        <v>-8552.5825000000023</v>
      </c>
      <c r="Z56" s="39" t="e">
        <f t="shared" si="1"/>
        <v>#REF!</v>
      </c>
      <c r="AA56" s="37"/>
      <c r="AB56" s="44">
        <v>0.35</v>
      </c>
      <c r="AC56" s="44">
        <v>0.35</v>
      </c>
      <c r="AD56" s="44">
        <v>0.35</v>
      </c>
      <c r="AE56" s="35" t="s">
        <v>60</v>
      </c>
      <c r="AF56" s="35">
        <f t="shared" si="5"/>
        <v>213.98999999999998</v>
      </c>
      <c r="AG56" s="35">
        <f t="shared" si="6"/>
        <v>261.52</v>
      </c>
      <c r="AH56" s="36" t="str">
        <f t="shared" si="7"/>
        <v>213.99 261.52</v>
      </c>
      <c r="AI56" s="35">
        <v>10</v>
      </c>
      <c r="AJ56" s="40">
        <f t="shared" si="8"/>
        <v>69.150000000000006</v>
      </c>
      <c r="AK56" s="40">
        <f t="shared" si="9"/>
        <v>84.51</v>
      </c>
      <c r="AL56" s="36" t="str">
        <f t="shared" si="10"/>
        <v>69.15 84.51</v>
      </c>
      <c r="AM56" s="36">
        <v>130</v>
      </c>
      <c r="AN56" s="36">
        <f t="shared" si="11"/>
        <v>440</v>
      </c>
      <c r="AO56" s="44">
        <v>1890.3</v>
      </c>
      <c r="AP56" s="44">
        <v>237.4</v>
      </c>
      <c r="AQ56" s="44">
        <v>84.5</v>
      </c>
      <c r="AR56" s="35">
        <v>34</v>
      </c>
      <c r="AS56" s="46">
        <f t="shared" si="12"/>
        <v>0.95707585954009289</v>
      </c>
      <c r="AT56" s="47">
        <f t="shared" si="13"/>
        <v>1809.1604972886375</v>
      </c>
      <c r="AU56" s="47">
        <f t="shared" si="14"/>
        <v>206.50949922917394</v>
      </c>
      <c r="AV56" s="47">
        <f t="shared" si="15"/>
        <v>72.617722421040781</v>
      </c>
      <c r="AW56" s="87"/>
      <c r="AX56" s="87"/>
      <c r="AY56" s="87"/>
      <c r="AZ56" s="87"/>
      <c r="BA56" s="86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262"/>
      <c r="BN56" s="87"/>
      <c r="BO56" s="87"/>
      <c r="BP56" s="87"/>
      <c r="BQ56" s="87"/>
      <c r="BR56" s="87"/>
      <c r="BS56" s="87"/>
      <c r="BT56" s="87"/>
      <c r="BU56" s="87"/>
    </row>
    <row r="57" spans="1:73" s="42" customFormat="1" ht="55.2" customHeight="1" x14ac:dyDescent="0.3">
      <c r="A57" s="35">
        <v>54</v>
      </c>
      <c r="B57" s="84">
        <v>110250</v>
      </c>
      <c r="C57" s="45" t="s">
        <v>84</v>
      </c>
      <c r="D57" s="45" t="s">
        <v>83</v>
      </c>
      <c r="E57" s="36">
        <v>40000</v>
      </c>
      <c r="F57" s="35">
        <v>0.56000000000000005</v>
      </c>
      <c r="G57" s="37">
        <v>0.31</v>
      </c>
      <c r="H57" s="37">
        <v>0.26500000000000001</v>
      </c>
      <c r="I57" s="37">
        <v>0.23400000000000001</v>
      </c>
      <c r="J57" s="37">
        <v>0.17499999999999999</v>
      </c>
      <c r="K57" s="37">
        <v>9.6000000000000002E-2</v>
      </c>
      <c r="L57" s="37">
        <v>6.8000000000000005E-2</v>
      </c>
      <c r="M57" s="37">
        <v>3.9E-2</v>
      </c>
      <c r="N57" s="37" t="str">
        <f t="shared" si="0"/>
        <v>0.31,0.265,0.234,0.175,0.096,0.068,0.039</v>
      </c>
      <c r="O57" s="37" t="s">
        <v>59</v>
      </c>
      <c r="P57" s="37"/>
      <c r="Q57" s="38">
        <f t="shared" si="2"/>
        <v>110250</v>
      </c>
      <c r="R57" s="36">
        <f t="shared" si="21"/>
        <v>250</v>
      </c>
      <c r="S57" s="37">
        <f t="shared" si="3"/>
        <v>7.5999999999999984E-2</v>
      </c>
      <c r="T57" s="36">
        <f t="shared" si="16"/>
        <v>54</v>
      </c>
      <c r="U57" s="36">
        <f t="shared" si="17"/>
        <v>250</v>
      </c>
      <c r="V57" s="36">
        <f t="shared" si="18"/>
        <v>2250</v>
      </c>
      <c r="W57" s="39">
        <f t="shared" si="19"/>
        <v>0.15199999999999997</v>
      </c>
      <c r="X57" s="39">
        <f t="shared" si="4"/>
        <v>37.999999999999993</v>
      </c>
      <c r="Y57" s="37">
        <f t="shared" si="20"/>
        <v>-8514.5825000000023</v>
      </c>
      <c r="Z57" s="39" t="e">
        <f t="shared" si="1"/>
        <v>#REF!</v>
      </c>
      <c r="AA57" s="37"/>
      <c r="AB57" s="44">
        <v>0.35</v>
      </c>
      <c r="AC57" s="44">
        <v>0.35</v>
      </c>
      <c r="AD57" s="44">
        <v>0.35</v>
      </c>
      <c r="AE57" s="35" t="s">
        <v>60</v>
      </c>
      <c r="AF57" s="35">
        <f t="shared" si="5"/>
        <v>213.98999999999998</v>
      </c>
      <c r="AG57" s="35">
        <f t="shared" si="6"/>
        <v>261.52</v>
      </c>
      <c r="AH57" s="36" t="str">
        <f t="shared" si="7"/>
        <v>213.99 261.52</v>
      </c>
      <c r="AI57" s="35">
        <v>10</v>
      </c>
      <c r="AJ57" s="40">
        <f t="shared" si="8"/>
        <v>69.150000000000006</v>
      </c>
      <c r="AK57" s="40">
        <f t="shared" si="9"/>
        <v>84.51</v>
      </c>
      <c r="AL57" s="36" t="str">
        <f t="shared" si="10"/>
        <v>69.15 84.51</v>
      </c>
      <c r="AM57" s="36">
        <v>130</v>
      </c>
      <c r="AN57" s="36">
        <f t="shared" si="11"/>
        <v>440</v>
      </c>
      <c r="AO57" s="44">
        <v>2400</v>
      </c>
      <c r="AP57" s="44">
        <v>261.3</v>
      </c>
      <c r="AQ57" s="44">
        <v>84.5</v>
      </c>
      <c r="AR57" s="35">
        <v>34</v>
      </c>
      <c r="AS57" s="46">
        <f t="shared" si="12"/>
        <v>0.95707585954009289</v>
      </c>
      <c r="AT57" s="47">
        <f t="shared" si="13"/>
        <v>2296.9820628962229</v>
      </c>
      <c r="AU57" s="47">
        <f t="shared" si="14"/>
        <v>226.27079318371617</v>
      </c>
      <c r="AV57" s="47">
        <f t="shared" si="15"/>
        <v>72.617722421040781</v>
      </c>
      <c r="AW57" s="87"/>
      <c r="AX57" s="87"/>
      <c r="AY57" s="87"/>
      <c r="AZ57" s="87"/>
      <c r="BA57" s="86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262"/>
      <c r="BN57" s="87"/>
      <c r="BO57" s="87"/>
      <c r="BP57" s="87"/>
      <c r="BQ57" s="87"/>
      <c r="BR57" s="87"/>
      <c r="BS57" s="87"/>
      <c r="BT57" s="87"/>
      <c r="BU57" s="87"/>
    </row>
    <row r="58" spans="1:73" s="42" customFormat="1" ht="55.2" customHeight="1" x14ac:dyDescent="0.3">
      <c r="A58" s="35">
        <v>55</v>
      </c>
      <c r="B58" s="84">
        <v>110500</v>
      </c>
      <c r="C58" s="45" t="s">
        <v>84</v>
      </c>
      <c r="D58" s="45" t="s">
        <v>83</v>
      </c>
      <c r="E58" s="36">
        <v>40000</v>
      </c>
      <c r="F58" s="35">
        <v>0.56000000000000005</v>
      </c>
      <c r="G58" s="37">
        <v>0.438</v>
      </c>
      <c r="H58" s="37">
        <v>0.33200000000000002</v>
      </c>
      <c r="I58" s="37">
        <v>0.27600000000000002</v>
      </c>
      <c r="J58" s="37">
        <v>0.19</v>
      </c>
      <c r="K58" s="37">
        <v>0.1</v>
      </c>
      <c r="L58" s="37">
        <v>7.4999999999999997E-2</v>
      </c>
      <c r="M58" s="37">
        <v>0.05</v>
      </c>
      <c r="N58" s="37" t="str">
        <f t="shared" si="0"/>
        <v>0.438,0.332,0.276,0.19,0.1,0.075,0.05</v>
      </c>
      <c r="O58" s="37" t="s">
        <v>59</v>
      </c>
      <c r="P58" s="37"/>
      <c r="Q58" s="38">
        <f t="shared" si="2"/>
        <v>110500</v>
      </c>
      <c r="R58" s="36">
        <f t="shared" si="21"/>
        <v>250</v>
      </c>
      <c r="S58" s="37">
        <f t="shared" si="3"/>
        <v>0.16199999999999998</v>
      </c>
      <c r="T58" s="36">
        <f t="shared" si="16"/>
        <v>55</v>
      </c>
      <c r="U58" s="36">
        <f t="shared" si="17"/>
        <v>250</v>
      </c>
      <c r="V58" s="36">
        <f t="shared" si="18"/>
        <v>2500</v>
      </c>
      <c r="W58" s="39">
        <f t="shared" si="19"/>
        <v>0.11899999999999998</v>
      </c>
      <c r="X58" s="39">
        <f t="shared" si="4"/>
        <v>29.749999999999996</v>
      </c>
      <c r="Y58" s="37">
        <f t="shared" si="20"/>
        <v>-8484.8325000000023</v>
      </c>
      <c r="Z58" s="39" t="e">
        <f t="shared" si="1"/>
        <v>#REF!</v>
      </c>
      <c r="AA58" s="37"/>
      <c r="AB58" s="44">
        <v>0.35</v>
      </c>
      <c r="AC58" s="44">
        <v>0.35</v>
      </c>
      <c r="AD58" s="44">
        <v>0.35</v>
      </c>
      <c r="AE58" s="35" t="s">
        <v>60</v>
      </c>
      <c r="AF58" s="35">
        <f t="shared" si="5"/>
        <v>213.98999999999998</v>
      </c>
      <c r="AG58" s="35">
        <f t="shared" si="6"/>
        <v>261.52</v>
      </c>
      <c r="AH58" s="36" t="str">
        <f t="shared" si="7"/>
        <v>213.99 261.52</v>
      </c>
      <c r="AI58" s="35">
        <v>10</v>
      </c>
      <c r="AJ58" s="40">
        <f t="shared" si="8"/>
        <v>69.150000000000006</v>
      </c>
      <c r="AK58" s="40">
        <f t="shared" si="9"/>
        <v>84.51</v>
      </c>
      <c r="AL58" s="36" t="str">
        <f t="shared" si="10"/>
        <v>69.15 84.51</v>
      </c>
      <c r="AM58" s="36">
        <v>130</v>
      </c>
      <c r="AN58" s="36">
        <f t="shared" si="11"/>
        <v>440</v>
      </c>
      <c r="AO58" s="44">
        <v>2358.1</v>
      </c>
      <c r="AP58" s="44">
        <v>260.89999999999998</v>
      </c>
      <c r="AQ58" s="44">
        <v>84.5</v>
      </c>
      <c r="AR58" s="35">
        <v>34</v>
      </c>
      <c r="AS58" s="46">
        <f t="shared" si="12"/>
        <v>0.95707585954009289</v>
      </c>
      <c r="AT58" s="47">
        <f t="shared" si="13"/>
        <v>2256.880584381493</v>
      </c>
      <c r="AU58" s="47">
        <f t="shared" si="14"/>
        <v>225.94580142446281</v>
      </c>
      <c r="AV58" s="47">
        <f t="shared" si="15"/>
        <v>72.617722421040781</v>
      </c>
      <c r="AW58" s="87"/>
      <c r="AX58" s="87"/>
      <c r="AY58" s="87"/>
      <c r="AZ58" s="87"/>
      <c r="BA58" s="86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262"/>
      <c r="BN58" s="87"/>
      <c r="BO58" s="87"/>
      <c r="BP58" s="87"/>
      <c r="BQ58" s="87"/>
      <c r="BR58" s="87"/>
      <c r="BS58" s="87"/>
      <c r="BT58" s="87"/>
      <c r="BU58" s="87"/>
    </row>
    <row r="59" spans="1:73" s="42" customFormat="1" ht="55.2" customHeight="1" x14ac:dyDescent="0.3">
      <c r="A59" s="35">
        <v>56</v>
      </c>
      <c r="B59" s="84">
        <v>110505</v>
      </c>
      <c r="C59" s="45" t="s">
        <v>84</v>
      </c>
      <c r="D59" s="45" t="s">
        <v>81</v>
      </c>
      <c r="E59" s="36">
        <v>40000</v>
      </c>
      <c r="F59" s="35">
        <v>0.56000000000000005</v>
      </c>
      <c r="G59" s="37">
        <v>0.44600000000000001</v>
      </c>
      <c r="H59" s="37">
        <v>0.34200000000000003</v>
      </c>
      <c r="I59" s="37">
        <v>0.28200000000000003</v>
      </c>
      <c r="J59" s="37">
        <v>0.2</v>
      </c>
      <c r="K59" s="37">
        <v>0.10200000000000001</v>
      </c>
      <c r="L59" s="37">
        <v>7.3999999999999996E-2</v>
      </c>
      <c r="M59" s="37">
        <v>4.9000000000000002E-2</v>
      </c>
      <c r="N59" s="37" t="str">
        <f t="shared" si="0"/>
        <v>0.446,0.342,0.282,0.2,0.102,0.074,0.049</v>
      </c>
      <c r="O59" s="37" t="s">
        <v>59</v>
      </c>
      <c r="P59" s="37"/>
      <c r="Q59" s="38">
        <f t="shared" si="2"/>
        <v>110505</v>
      </c>
      <c r="R59" s="36">
        <f t="shared" si="21"/>
        <v>5</v>
      </c>
      <c r="S59" s="37">
        <f t="shared" si="3"/>
        <v>0.16399999999999998</v>
      </c>
      <c r="T59" s="36">
        <f t="shared" si="16"/>
        <v>56</v>
      </c>
      <c r="U59" s="36">
        <f t="shared" si="17"/>
        <v>5</v>
      </c>
      <c r="V59" s="36">
        <f t="shared" si="18"/>
        <v>2505</v>
      </c>
      <c r="W59" s="39">
        <f t="shared" si="19"/>
        <v>0.16299999999999998</v>
      </c>
      <c r="X59" s="39">
        <f t="shared" si="4"/>
        <v>0.81499999999999995</v>
      </c>
      <c r="Y59" s="37">
        <f t="shared" si="20"/>
        <v>-8484.0175000000017</v>
      </c>
      <c r="Z59" s="39" t="e">
        <f t="shared" si="1"/>
        <v>#REF!</v>
      </c>
      <c r="AA59" s="37"/>
      <c r="AB59" s="44">
        <v>0.35</v>
      </c>
      <c r="AC59" s="44">
        <v>0.35</v>
      </c>
      <c r="AD59" s="44">
        <v>0.35</v>
      </c>
      <c r="AE59" s="35" t="s">
        <v>60</v>
      </c>
      <c r="AF59" s="35">
        <f t="shared" si="5"/>
        <v>213.98999999999998</v>
      </c>
      <c r="AG59" s="35">
        <f t="shared" si="6"/>
        <v>261.52</v>
      </c>
      <c r="AH59" s="36" t="str">
        <f t="shared" si="7"/>
        <v>213.99 261.52</v>
      </c>
      <c r="AI59" s="35">
        <v>10</v>
      </c>
      <c r="AJ59" s="40">
        <f t="shared" si="8"/>
        <v>69.150000000000006</v>
      </c>
      <c r="AK59" s="40">
        <f t="shared" si="9"/>
        <v>84.51</v>
      </c>
      <c r="AL59" s="36" t="str">
        <f t="shared" si="10"/>
        <v>69.15 84.51</v>
      </c>
      <c r="AM59" s="36">
        <v>130</v>
      </c>
      <c r="AN59" s="36">
        <f t="shared" si="11"/>
        <v>440</v>
      </c>
      <c r="AO59" s="44">
        <v>2379</v>
      </c>
      <c r="AP59" s="44">
        <v>259.7</v>
      </c>
      <c r="AQ59" s="44">
        <v>84.5</v>
      </c>
      <c r="AR59" s="35">
        <v>36</v>
      </c>
      <c r="AS59" s="46">
        <f t="shared" si="12"/>
        <v>1.045572016878074</v>
      </c>
      <c r="AT59" s="47">
        <f t="shared" si="13"/>
        <v>2487.415828152938</v>
      </c>
      <c r="AU59" s="47">
        <f t="shared" si="14"/>
        <v>224.96970015605629</v>
      </c>
      <c r="AV59" s="47">
        <f t="shared" si="15"/>
        <v>72.617722421040781</v>
      </c>
      <c r="AW59" s="87"/>
      <c r="AX59" s="87"/>
      <c r="AY59" s="87"/>
      <c r="AZ59" s="87"/>
      <c r="BA59" s="86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262"/>
      <c r="BN59" s="87"/>
      <c r="BO59" s="87"/>
      <c r="BP59" s="87"/>
      <c r="BQ59" s="87"/>
      <c r="BR59" s="87"/>
      <c r="BS59" s="87"/>
      <c r="BT59" s="87"/>
      <c r="BU59" s="87"/>
    </row>
    <row r="60" spans="1:73" s="42" customFormat="1" ht="55.2" customHeight="1" x14ac:dyDescent="0.3">
      <c r="A60" s="35">
        <v>57</v>
      </c>
      <c r="B60" s="84">
        <v>110750</v>
      </c>
      <c r="C60" s="45" t="s">
        <v>84</v>
      </c>
      <c r="D60" s="45" t="s">
        <v>83</v>
      </c>
      <c r="E60" s="36">
        <v>40000</v>
      </c>
      <c r="F60" s="35">
        <v>0.56000000000000005</v>
      </c>
      <c r="G60" s="37">
        <v>0.20899999999999999</v>
      </c>
      <c r="H60" s="37">
        <v>0.183</v>
      </c>
      <c r="I60" s="37">
        <v>0.16300000000000001</v>
      </c>
      <c r="J60" s="37">
        <v>0.13600000000000001</v>
      </c>
      <c r="K60" s="37">
        <v>9.0999999999999998E-2</v>
      </c>
      <c r="L60" s="37">
        <v>7.0000000000000007E-2</v>
      </c>
      <c r="M60" s="37">
        <v>4.4999999999999998E-2</v>
      </c>
      <c r="N60" s="37" t="str">
        <f t="shared" si="0"/>
        <v>0.209,0.183,0.163,0.136,0.091,0.07,0.045</v>
      </c>
      <c r="O60" s="37" t="s">
        <v>59</v>
      </c>
      <c r="P60" s="37"/>
      <c r="Q60" s="38">
        <f t="shared" si="2"/>
        <v>110750</v>
      </c>
      <c r="R60" s="36">
        <f t="shared" si="21"/>
        <v>245</v>
      </c>
      <c r="S60" s="37">
        <f t="shared" si="3"/>
        <v>4.5999999999999985E-2</v>
      </c>
      <c r="T60" s="36">
        <f t="shared" si="16"/>
        <v>57</v>
      </c>
      <c r="U60" s="36">
        <f t="shared" si="17"/>
        <v>245</v>
      </c>
      <c r="V60" s="36">
        <f t="shared" si="18"/>
        <v>2750</v>
      </c>
      <c r="W60" s="39">
        <f t="shared" si="19"/>
        <v>0.10499999999999998</v>
      </c>
      <c r="X60" s="39">
        <f t="shared" si="4"/>
        <v>25.724999999999994</v>
      </c>
      <c r="Y60" s="37">
        <f t="shared" si="20"/>
        <v>-8458.2925000000014</v>
      </c>
      <c r="Z60" s="39" t="e">
        <f t="shared" si="1"/>
        <v>#REF!</v>
      </c>
      <c r="AA60" s="37"/>
      <c r="AB60" s="44">
        <v>0.35</v>
      </c>
      <c r="AC60" s="44">
        <v>0.35</v>
      </c>
      <c r="AD60" s="44">
        <v>0.35</v>
      </c>
      <c r="AE60" s="35" t="s">
        <v>60</v>
      </c>
      <c r="AF60" s="35">
        <f t="shared" si="5"/>
        <v>213.98999999999998</v>
      </c>
      <c r="AG60" s="35">
        <f t="shared" si="6"/>
        <v>261.52</v>
      </c>
      <c r="AH60" s="36" t="str">
        <f t="shared" si="7"/>
        <v>213.99 261.52</v>
      </c>
      <c r="AI60" s="35">
        <v>10</v>
      </c>
      <c r="AJ60" s="40">
        <f t="shared" si="8"/>
        <v>69.150000000000006</v>
      </c>
      <c r="AK60" s="40">
        <f t="shared" si="9"/>
        <v>84.51</v>
      </c>
      <c r="AL60" s="36" t="str">
        <f t="shared" si="10"/>
        <v>69.15 84.51</v>
      </c>
      <c r="AM60" s="36">
        <v>130</v>
      </c>
      <c r="AN60" s="36">
        <f t="shared" si="11"/>
        <v>440</v>
      </c>
      <c r="AO60" s="44">
        <v>2393.5</v>
      </c>
      <c r="AP60" s="44">
        <v>261.3</v>
      </c>
      <c r="AQ60" s="44">
        <v>84.5</v>
      </c>
      <c r="AR60" s="35">
        <v>34</v>
      </c>
      <c r="AS60" s="46">
        <f t="shared" si="12"/>
        <v>0.95707585954009289</v>
      </c>
      <c r="AT60" s="47">
        <f t="shared" si="13"/>
        <v>2290.7610698092121</v>
      </c>
      <c r="AU60" s="47">
        <f t="shared" si="14"/>
        <v>226.27079318371617</v>
      </c>
      <c r="AV60" s="47">
        <f t="shared" si="15"/>
        <v>72.617722421040781</v>
      </c>
      <c r="AW60" s="87"/>
      <c r="AX60" s="87"/>
      <c r="AY60" s="87"/>
      <c r="AZ60" s="87"/>
      <c r="BA60" s="86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262"/>
      <c r="BN60" s="87"/>
      <c r="BO60" s="87"/>
      <c r="BP60" s="87"/>
      <c r="BQ60" s="87"/>
      <c r="BR60" s="87"/>
      <c r="BS60" s="87"/>
      <c r="BT60" s="87"/>
      <c r="BU60" s="87"/>
    </row>
    <row r="61" spans="1:73" s="42" customFormat="1" ht="55.2" customHeight="1" x14ac:dyDescent="0.3">
      <c r="A61" s="35">
        <v>58</v>
      </c>
      <c r="B61" s="84">
        <v>111000</v>
      </c>
      <c r="C61" s="45" t="s">
        <v>84</v>
      </c>
      <c r="D61" s="45" t="s">
        <v>83</v>
      </c>
      <c r="E61" s="36">
        <v>40000</v>
      </c>
      <c r="F61" s="35">
        <v>0.56000000000000005</v>
      </c>
      <c r="G61" s="37">
        <v>0.32500000000000001</v>
      </c>
      <c r="H61" s="37">
        <v>0.26300000000000001</v>
      </c>
      <c r="I61" s="37">
        <v>0.22500000000000001</v>
      </c>
      <c r="J61" s="37">
        <v>0.16600000000000001</v>
      </c>
      <c r="K61" s="37">
        <v>0.09</v>
      </c>
      <c r="L61" s="37">
        <v>6.6000000000000003E-2</v>
      </c>
      <c r="M61" s="37">
        <v>4.1000000000000002E-2</v>
      </c>
      <c r="N61" s="37" t="str">
        <f t="shared" si="0"/>
        <v>0.325,0.263,0.225,0.166,0.09,0.066,0.041</v>
      </c>
      <c r="O61" s="37" t="s">
        <v>59</v>
      </c>
      <c r="P61" s="37"/>
      <c r="Q61" s="38">
        <f t="shared" si="2"/>
        <v>111000</v>
      </c>
      <c r="R61" s="36">
        <f t="shared" si="21"/>
        <v>250</v>
      </c>
      <c r="S61" s="37">
        <f t="shared" si="3"/>
        <v>0.1</v>
      </c>
      <c r="T61" s="36">
        <f t="shared" si="16"/>
        <v>58</v>
      </c>
      <c r="U61" s="36">
        <f t="shared" si="17"/>
        <v>250</v>
      </c>
      <c r="V61" s="36">
        <f t="shared" si="18"/>
        <v>3000</v>
      </c>
      <c r="W61" s="39">
        <f t="shared" si="19"/>
        <v>7.2999999999999995E-2</v>
      </c>
      <c r="X61" s="39">
        <f t="shared" si="4"/>
        <v>18.25</v>
      </c>
      <c r="Y61" s="37">
        <f t="shared" si="20"/>
        <v>-8440.0425000000014</v>
      </c>
      <c r="Z61" s="39" t="e">
        <f t="shared" si="1"/>
        <v>#REF!</v>
      </c>
      <c r="AA61" s="37"/>
      <c r="AB61" s="44">
        <v>0.35</v>
      </c>
      <c r="AC61" s="44">
        <v>0.35</v>
      </c>
      <c r="AD61" s="44">
        <v>0.35</v>
      </c>
      <c r="AE61" s="35" t="s">
        <v>60</v>
      </c>
      <c r="AF61" s="35">
        <f t="shared" si="5"/>
        <v>213.98999999999998</v>
      </c>
      <c r="AG61" s="35">
        <f t="shared" si="6"/>
        <v>261.52</v>
      </c>
      <c r="AH61" s="36" t="str">
        <f t="shared" si="7"/>
        <v>213.99 261.52</v>
      </c>
      <c r="AI61" s="35">
        <v>10</v>
      </c>
      <c r="AJ61" s="40">
        <f t="shared" si="8"/>
        <v>69.150000000000006</v>
      </c>
      <c r="AK61" s="40">
        <f t="shared" si="9"/>
        <v>84.51</v>
      </c>
      <c r="AL61" s="36" t="str">
        <f t="shared" si="10"/>
        <v>69.15 84.51</v>
      </c>
      <c r="AM61" s="36">
        <v>130</v>
      </c>
      <c r="AN61" s="36">
        <f t="shared" si="11"/>
        <v>440</v>
      </c>
      <c r="AO61" s="44">
        <v>2396.8000000000002</v>
      </c>
      <c r="AP61" s="44">
        <v>261</v>
      </c>
      <c r="AQ61" s="44">
        <v>84.5</v>
      </c>
      <c r="AR61" s="35">
        <v>34</v>
      </c>
      <c r="AS61" s="46">
        <f t="shared" si="12"/>
        <v>0.95707585954009289</v>
      </c>
      <c r="AT61" s="47">
        <f t="shared" si="13"/>
        <v>2293.9194201456949</v>
      </c>
      <c r="AU61" s="47">
        <f t="shared" si="14"/>
        <v>226.02706691766369</v>
      </c>
      <c r="AV61" s="47">
        <f t="shared" si="15"/>
        <v>72.617722421040781</v>
      </c>
      <c r="AW61" s="87"/>
      <c r="AX61" s="87"/>
      <c r="AY61" s="87"/>
      <c r="AZ61" s="87"/>
      <c r="BA61" s="86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262"/>
      <c r="BN61" s="87"/>
      <c r="BO61" s="87"/>
      <c r="BP61" s="87"/>
      <c r="BQ61" s="87"/>
      <c r="BR61" s="87"/>
      <c r="BS61" s="87"/>
      <c r="BT61" s="87"/>
      <c r="BU61" s="87"/>
    </row>
    <row r="62" spans="1:73" s="42" customFormat="1" ht="55.2" customHeight="1" x14ac:dyDescent="0.3">
      <c r="A62" s="35">
        <v>59</v>
      </c>
      <c r="B62" s="84">
        <v>111006</v>
      </c>
      <c r="C62" s="45" t="s">
        <v>84</v>
      </c>
      <c r="D62" s="45" t="s">
        <v>81</v>
      </c>
      <c r="E62" s="36">
        <v>40000</v>
      </c>
      <c r="F62" s="35">
        <v>0.56000000000000005</v>
      </c>
      <c r="G62" s="37">
        <v>0.44600000000000001</v>
      </c>
      <c r="H62" s="37">
        <v>0.33600000000000002</v>
      </c>
      <c r="I62" s="37">
        <v>0.27300000000000002</v>
      </c>
      <c r="J62" s="37">
        <v>0.19</v>
      </c>
      <c r="K62" s="37">
        <v>9.4E-2</v>
      </c>
      <c r="L62" s="37">
        <v>7.0000000000000007E-2</v>
      </c>
      <c r="M62" s="37">
        <v>4.8000000000000001E-2</v>
      </c>
      <c r="N62" s="37" t="str">
        <f t="shared" si="0"/>
        <v>0.446,0.336,0.273,0.19,0.094,0.07,0.048</v>
      </c>
      <c r="O62" s="37" t="s">
        <v>59</v>
      </c>
      <c r="P62" s="37"/>
      <c r="Q62" s="38">
        <f t="shared" si="2"/>
        <v>111006</v>
      </c>
      <c r="R62" s="36">
        <f t="shared" si="21"/>
        <v>6</v>
      </c>
      <c r="S62" s="37">
        <f t="shared" si="3"/>
        <v>0.17299999999999999</v>
      </c>
      <c r="T62" s="36">
        <f t="shared" si="16"/>
        <v>59</v>
      </c>
      <c r="U62" s="36">
        <f t="shared" si="17"/>
        <v>6</v>
      </c>
      <c r="V62" s="36">
        <f t="shared" si="18"/>
        <v>3006</v>
      </c>
      <c r="W62" s="39">
        <f t="shared" si="19"/>
        <v>0.13650000000000001</v>
      </c>
      <c r="X62" s="39">
        <f t="shared" si="4"/>
        <v>0.81900000000000006</v>
      </c>
      <c r="Y62" s="37">
        <f t="shared" si="20"/>
        <v>-8439.2235000000019</v>
      </c>
      <c r="Z62" s="39" t="e">
        <f t="shared" si="1"/>
        <v>#REF!</v>
      </c>
      <c r="AA62" s="37"/>
      <c r="AB62" s="44">
        <v>0.35</v>
      </c>
      <c r="AC62" s="44">
        <v>0.35</v>
      </c>
      <c r="AD62" s="44">
        <v>0.35</v>
      </c>
      <c r="AE62" s="35" t="s">
        <v>60</v>
      </c>
      <c r="AF62" s="35">
        <f t="shared" si="5"/>
        <v>213.98999999999998</v>
      </c>
      <c r="AG62" s="35">
        <f t="shared" si="6"/>
        <v>261.52</v>
      </c>
      <c r="AH62" s="36" t="str">
        <f t="shared" si="7"/>
        <v>213.99 261.52</v>
      </c>
      <c r="AI62" s="35">
        <v>10</v>
      </c>
      <c r="AJ62" s="40">
        <f t="shared" si="8"/>
        <v>69.150000000000006</v>
      </c>
      <c r="AK62" s="40">
        <f t="shared" si="9"/>
        <v>84.51</v>
      </c>
      <c r="AL62" s="36" t="str">
        <f t="shared" si="10"/>
        <v>69.15 84.51</v>
      </c>
      <c r="AM62" s="36">
        <v>130</v>
      </c>
      <c r="AN62" s="36">
        <f t="shared" si="11"/>
        <v>440</v>
      </c>
      <c r="AO62" s="44">
        <v>2371</v>
      </c>
      <c r="AP62" s="44">
        <v>260.5</v>
      </c>
      <c r="AQ62" s="44">
        <v>84.5</v>
      </c>
      <c r="AR62" s="35">
        <v>36</v>
      </c>
      <c r="AS62" s="46">
        <f t="shared" si="12"/>
        <v>1.045572016878074</v>
      </c>
      <c r="AT62" s="47">
        <f t="shared" si="13"/>
        <v>2479.0512520179136</v>
      </c>
      <c r="AU62" s="47">
        <f t="shared" si="14"/>
        <v>225.62062226438721</v>
      </c>
      <c r="AV62" s="47">
        <f t="shared" si="15"/>
        <v>72.617722421040781</v>
      </c>
      <c r="AW62" s="87"/>
      <c r="AX62" s="87"/>
      <c r="AY62" s="87"/>
      <c r="AZ62" s="87"/>
      <c r="BA62" s="86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262"/>
      <c r="BN62" s="87"/>
      <c r="BO62" s="87"/>
      <c r="BP62" s="87"/>
      <c r="BQ62" s="87"/>
      <c r="BR62" s="87"/>
      <c r="BS62" s="87"/>
      <c r="BT62" s="87"/>
      <c r="BU62" s="87"/>
    </row>
    <row r="63" spans="1:73" s="42" customFormat="1" ht="55.2" customHeight="1" x14ac:dyDescent="0.3">
      <c r="A63" s="35">
        <v>60</v>
      </c>
      <c r="B63" s="84">
        <v>111250</v>
      </c>
      <c r="C63" s="45" t="s">
        <v>84</v>
      </c>
      <c r="D63" s="45" t="s">
        <v>83</v>
      </c>
      <c r="E63" s="36">
        <v>40000</v>
      </c>
      <c r="F63" s="35">
        <v>0.56000000000000005</v>
      </c>
      <c r="G63" s="37">
        <v>0.60799999999999998</v>
      </c>
      <c r="H63" s="37">
        <v>0.49199999999999999</v>
      </c>
      <c r="I63" s="37">
        <v>0.42099999999999999</v>
      </c>
      <c r="J63" s="37">
        <v>0.315</v>
      </c>
      <c r="K63" s="37">
        <v>0.189</v>
      </c>
      <c r="L63" s="37">
        <v>0.14000000000000001</v>
      </c>
      <c r="M63" s="37">
        <v>8.6000000000000007E-2</v>
      </c>
      <c r="N63" s="37" t="str">
        <f t="shared" si="0"/>
        <v>0.608,0.492,0.421,0.315,0.189,0.14,0.086</v>
      </c>
      <c r="O63" s="37" t="s">
        <v>59</v>
      </c>
      <c r="P63" s="37"/>
      <c r="Q63" s="38">
        <f t="shared" si="2"/>
        <v>111250</v>
      </c>
      <c r="R63" s="36">
        <f t="shared" si="21"/>
        <v>244</v>
      </c>
      <c r="S63" s="37">
        <f t="shared" si="3"/>
        <v>0.187</v>
      </c>
      <c r="T63" s="36">
        <f t="shared" si="16"/>
        <v>60</v>
      </c>
      <c r="U63" s="36">
        <f t="shared" si="17"/>
        <v>244</v>
      </c>
      <c r="V63" s="36">
        <f t="shared" si="18"/>
        <v>3250</v>
      </c>
      <c r="W63" s="39">
        <f t="shared" si="19"/>
        <v>0.18</v>
      </c>
      <c r="X63" s="39">
        <f t="shared" si="4"/>
        <v>43.92</v>
      </c>
      <c r="Y63" s="37">
        <f t="shared" si="20"/>
        <v>-8395.3035000000018</v>
      </c>
      <c r="Z63" s="39" t="e">
        <f t="shared" si="1"/>
        <v>#REF!</v>
      </c>
      <c r="AA63" s="37"/>
      <c r="AB63" s="44">
        <v>0.35</v>
      </c>
      <c r="AC63" s="44">
        <v>0.35</v>
      </c>
      <c r="AD63" s="44">
        <v>0.35</v>
      </c>
      <c r="AE63" s="35" t="s">
        <v>60</v>
      </c>
      <c r="AF63" s="35">
        <f t="shared" si="5"/>
        <v>213.98999999999998</v>
      </c>
      <c r="AG63" s="35">
        <f t="shared" si="6"/>
        <v>261.52</v>
      </c>
      <c r="AH63" s="36" t="str">
        <f t="shared" si="7"/>
        <v>213.99 261.52</v>
      </c>
      <c r="AI63" s="35">
        <v>10</v>
      </c>
      <c r="AJ63" s="40">
        <f t="shared" si="8"/>
        <v>69.150000000000006</v>
      </c>
      <c r="AK63" s="40">
        <f t="shared" si="9"/>
        <v>84.51</v>
      </c>
      <c r="AL63" s="36" t="str">
        <f t="shared" si="10"/>
        <v>69.15 84.51</v>
      </c>
      <c r="AM63" s="36">
        <v>130</v>
      </c>
      <c r="AN63" s="36">
        <f t="shared" si="11"/>
        <v>440</v>
      </c>
      <c r="AO63" s="44">
        <v>764.5</v>
      </c>
      <c r="AP63" s="44">
        <v>214</v>
      </c>
      <c r="AQ63" s="44">
        <v>84.4</v>
      </c>
      <c r="AR63" s="35">
        <v>34</v>
      </c>
      <c r="AS63" s="46">
        <f t="shared" si="12"/>
        <v>0.95707585954009289</v>
      </c>
      <c r="AT63" s="47">
        <f t="shared" si="13"/>
        <v>731.684494618401</v>
      </c>
      <c r="AU63" s="47">
        <f t="shared" si="14"/>
        <v>186.42225119539094</v>
      </c>
      <c r="AV63" s="47">
        <f t="shared" si="15"/>
        <v>72.525346672683952</v>
      </c>
      <c r="AW63" s="87"/>
      <c r="AX63" s="87"/>
      <c r="AY63" s="87"/>
      <c r="AZ63" s="87"/>
      <c r="BA63" s="86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262"/>
      <c r="BN63" s="87"/>
      <c r="BO63" s="87"/>
      <c r="BP63" s="87"/>
      <c r="BQ63" s="87"/>
      <c r="BR63" s="87"/>
      <c r="BS63" s="87"/>
      <c r="BT63" s="87"/>
      <c r="BU63" s="87"/>
    </row>
    <row r="64" spans="1:73" s="42" customFormat="1" ht="55.2" customHeight="1" x14ac:dyDescent="0.3">
      <c r="A64" s="35">
        <v>61</v>
      </c>
      <c r="B64" s="84">
        <v>111500</v>
      </c>
      <c r="C64" s="45" t="s">
        <v>84</v>
      </c>
      <c r="D64" s="45" t="s">
        <v>83</v>
      </c>
      <c r="E64" s="36">
        <v>40000</v>
      </c>
      <c r="F64" s="35">
        <v>0.56000000000000005</v>
      </c>
      <c r="G64" s="37">
        <v>0.57399999999999995</v>
      </c>
      <c r="H64" s="37">
        <v>0.47699999999999998</v>
      </c>
      <c r="I64" s="37">
        <v>0.40899999999999997</v>
      </c>
      <c r="J64" s="37">
        <v>0.312</v>
      </c>
      <c r="K64" s="37">
        <v>0.16</v>
      </c>
      <c r="L64" s="37">
        <v>0.11600000000000001</v>
      </c>
      <c r="M64" s="37">
        <v>8.2000000000000003E-2</v>
      </c>
      <c r="N64" s="37" t="str">
        <f t="shared" si="0"/>
        <v>0.574,0.477,0.409,0.312,0.16,0.116,0.082</v>
      </c>
      <c r="O64" s="37" t="s">
        <v>59</v>
      </c>
      <c r="P64" s="37"/>
      <c r="Q64" s="38">
        <f t="shared" si="2"/>
        <v>111500</v>
      </c>
      <c r="R64" s="36">
        <f t="shared" si="21"/>
        <v>250</v>
      </c>
      <c r="S64" s="37">
        <f t="shared" si="3"/>
        <v>0.16499999999999998</v>
      </c>
      <c r="T64" s="36"/>
      <c r="U64" s="36"/>
      <c r="V64" s="36"/>
      <c r="W64" s="39"/>
      <c r="X64" s="39"/>
      <c r="Y64" s="37"/>
      <c r="Z64" s="39"/>
      <c r="AA64" s="37"/>
      <c r="AB64" s="44">
        <v>0.35</v>
      </c>
      <c r="AC64" s="44">
        <v>0.35</v>
      </c>
      <c r="AD64" s="44">
        <v>0.35</v>
      </c>
      <c r="AE64" s="35" t="s">
        <v>60</v>
      </c>
      <c r="AF64" s="35">
        <f t="shared" si="5"/>
        <v>213.98999999999998</v>
      </c>
      <c r="AG64" s="35">
        <f t="shared" si="6"/>
        <v>261.52</v>
      </c>
      <c r="AH64" s="36" t="str">
        <f t="shared" si="7"/>
        <v>213.99 261.52</v>
      </c>
      <c r="AI64" s="35">
        <v>10</v>
      </c>
      <c r="AJ64" s="40">
        <f t="shared" si="8"/>
        <v>69.150000000000006</v>
      </c>
      <c r="AK64" s="40">
        <f t="shared" si="9"/>
        <v>84.51</v>
      </c>
      <c r="AL64" s="36" t="str">
        <f t="shared" si="10"/>
        <v>69.15 84.51</v>
      </c>
      <c r="AM64" s="36">
        <v>130</v>
      </c>
      <c r="AN64" s="36">
        <f t="shared" si="11"/>
        <v>440</v>
      </c>
      <c r="AO64" s="44">
        <v>890.3</v>
      </c>
      <c r="AP64" s="44">
        <v>214.3</v>
      </c>
      <c r="AQ64" s="44">
        <v>84.5</v>
      </c>
      <c r="AR64" s="35">
        <v>34</v>
      </c>
      <c r="AS64" s="46">
        <f t="shared" si="12"/>
        <v>0.95707585954009289</v>
      </c>
      <c r="AT64" s="47">
        <f t="shared" si="13"/>
        <v>852.08463774854465</v>
      </c>
      <c r="AU64" s="47">
        <f t="shared" si="14"/>
        <v>186.68485619780935</v>
      </c>
      <c r="AV64" s="47">
        <f t="shared" si="15"/>
        <v>72.617722421040781</v>
      </c>
      <c r="AW64" s="87"/>
      <c r="AX64" s="87"/>
      <c r="AY64" s="87"/>
      <c r="AZ64" s="87"/>
      <c r="BA64" s="86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262"/>
      <c r="BN64" s="87"/>
      <c r="BO64" s="87"/>
      <c r="BP64" s="87"/>
      <c r="BQ64" s="87"/>
      <c r="BR64" s="87"/>
      <c r="BS64" s="87"/>
      <c r="BT64" s="87"/>
      <c r="BU64" s="87"/>
    </row>
    <row r="65" spans="1:73" s="42" customFormat="1" ht="55.2" customHeight="1" x14ac:dyDescent="0.3">
      <c r="A65" s="35">
        <v>62</v>
      </c>
      <c r="B65" s="84">
        <v>111507</v>
      </c>
      <c r="C65" s="45" t="s">
        <v>84</v>
      </c>
      <c r="D65" s="45" t="s">
        <v>81</v>
      </c>
      <c r="E65" s="36">
        <v>40000</v>
      </c>
      <c r="F65" s="35">
        <v>0.56000000000000005</v>
      </c>
      <c r="G65" s="37">
        <v>0.35099999999999998</v>
      </c>
      <c r="H65" s="37">
        <v>0.3</v>
      </c>
      <c r="I65" s="37">
        <v>0.26900000000000002</v>
      </c>
      <c r="J65" s="37">
        <v>0.21299999999999999</v>
      </c>
      <c r="K65" s="37">
        <v>0.13400000000000001</v>
      </c>
      <c r="L65" s="37">
        <v>0.1</v>
      </c>
      <c r="M65" s="37">
        <v>5.8000000000000003E-2</v>
      </c>
      <c r="N65" s="37" t="str">
        <f t="shared" si="0"/>
        <v>0.351,0.3,0.269,0.213,0.134,0.1,0.058</v>
      </c>
      <c r="O65" s="37" t="s">
        <v>59</v>
      </c>
      <c r="P65" s="37"/>
      <c r="Q65" s="38">
        <f t="shared" si="2"/>
        <v>111507</v>
      </c>
      <c r="R65" s="36">
        <f t="shared" si="21"/>
        <v>7</v>
      </c>
      <c r="S65" s="37">
        <f t="shared" si="3"/>
        <v>8.1999999999999962E-2</v>
      </c>
      <c r="T65" s="36"/>
      <c r="U65" s="36"/>
      <c r="V65" s="36"/>
      <c r="W65" s="39"/>
      <c r="X65" s="39"/>
      <c r="Y65" s="37"/>
      <c r="Z65" s="39"/>
      <c r="AA65" s="37"/>
      <c r="AB65" s="44">
        <v>0.35</v>
      </c>
      <c r="AC65" s="44">
        <v>0.35</v>
      </c>
      <c r="AD65" s="44">
        <v>0.35</v>
      </c>
      <c r="AE65" s="35" t="s">
        <v>60</v>
      </c>
      <c r="AF65" s="35">
        <f t="shared" si="5"/>
        <v>213.98999999999998</v>
      </c>
      <c r="AG65" s="35">
        <f t="shared" si="6"/>
        <v>261.52</v>
      </c>
      <c r="AH65" s="36" t="str">
        <f t="shared" si="7"/>
        <v>213.99 261.52</v>
      </c>
      <c r="AI65" s="35">
        <v>10</v>
      </c>
      <c r="AJ65" s="40">
        <f t="shared" si="8"/>
        <v>69.150000000000006</v>
      </c>
      <c r="AK65" s="40">
        <f t="shared" si="9"/>
        <v>84.51</v>
      </c>
      <c r="AL65" s="36" t="str">
        <f t="shared" si="10"/>
        <v>69.15 84.51</v>
      </c>
      <c r="AM65" s="36">
        <v>130</v>
      </c>
      <c r="AN65" s="36">
        <f t="shared" si="11"/>
        <v>440</v>
      </c>
      <c r="AO65" s="44">
        <v>2395.1999999999998</v>
      </c>
      <c r="AP65" s="44">
        <v>261.3</v>
      </c>
      <c r="AQ65" s="44">
        <v>84.5</v>
      </c>
      <c r="AR65" s="35">
        <v>36</v>
      </c>
      <c r="AS65" s="46">
        <f t="shared" si="12"/>
        <v>1.045572016878074</v>
      </c>
      <c r="AT65" s="47">
        <f t="shared" si="13"/>
        <v>2504.3540948263626</v>
      </c>
      <c r="AU65" s="47">
        <f t="shared" si="14"/>
        <v>226.27079318371617</v>
      </c>
      <c r="AV65" s="47">
        <f t="shared" si="15"/>
        <v>72.617722421040781</v>
      </c>
      <c r="AW65" s="87"/>
      <c r="AX65" s="87"/>
      <c r="AY65" s="87"/>
      <c r="AZ65" s="87"/>
      <c r="BA65" s="86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262"/>
      <c r="BN65" s="87"/>
      <c r="BO65" s="87"/>
      <c r="BP65" s="87"/>
      <c r="BQ65" s="87"/>
      <c r="BR65" s="87"/>
      <c r="BS65" s="87"/>
      <c r="BT65" s="87"/>
      <c r="BU65" s="87"/>
    </row>
    <row r="66" spans="1:73" s="42" customFormat="1" ht="55.2" customHeight="1" x14ac:dyDescent="0.3">
      <c r="A66" s="35">
        <v>63</v>
      </c>
      <c r="B66" s="84">
        <v>111750</v>
      </c>
      <c r="C66" s="45" t="s">
        <v>84</v>
      </c>
      <c r="D66" s="45" t="s">
        <v>83</v>
      </c>
      <c r="E66" s="36">
        <v>40000</v>
      </c>
      <c r="F66" s="35">
        <v>0.56000000000000005</v>
      </c>
      <c r="G66" s="37">
        <v>0.376</v>
      </c>
      <c r="H66" s="37">
        <v>0.315</v>
      </c>
      <c r="I66" s="37">
        <v>0.27100000000000002</v>
      </c>
      <c r="J66" s="37">
        <v>0.20400000000000001</v>
      </c>
      <c r="K66" s="37">
        <v>0.121</v>
      </c>
      <c r="L66" s="37">
        <v>9.4E-2</v>
      </c>
      <c r="M66" s="37">
        <v>6.2E-2</v>
      </c>
      <c r="N66" s="37" t="str">
        <f t="shared" si="0"/>
        <v>0.376,0.315,0.271,0.204,0.121,0.094,0.062</v>
      </c>
      <c r="O66" s="37" t="s">
        <v>59</v>
      </c>
      <c r="P66" s="37"/>
      <c r="Q66" s="38">
        <f t="shared" si="2"/>
        <v>111750</v>
      </c>
      <c r="R66" s="36">
        <f t="shared" si="21"/>
        <v>243</v>
      </c>
      <c r="S66" s="37">
        <f t="shared" si="3"/>
        <v>0.10499999999999998</v>
      </c>
      <c r="T66" s="36"/>
      <c r="U66" s="36"/>
      <c r="V66" s="36"/>
      <c r="W66" s="39"/>
      <c r="X66" s="39"/>
      <c r="Y66" s="37"/>
      <c r="Z66" s="39"/>
      <c r="AA66" s="37"/>
      <c r="AB66" s="44">
        <v>0.35</v>
      </c>
      <c r="AC66" s="44">
        <v>0.35</v>
      </c>
      <c r="AD66" s="44">
        <v>0.35</v>
      </c>
      <c r="AE66" s="35" t="s">
        <v>60</v>
      </c>
      <c r="AF66" s="35">
        <f t="shared" si="5"/>
        <v>213.98999999999998</v>
      </c>
      <c r="AG66" s="35">
        <f t="shared" si="6"/>
        <v>261.52</v>
      </c>
      <c r="AH66" s="36" t="str">
        <f t="shared" si="7"/>
        <v>213.99 261.52</v>
      </c>
      <c r="AI66" s="35">
        <v>10</v>
      </c>
      <c r="AJ66" s="40">
        <f t="shared" si="8"/>
        <v>69.150000000000006</v>
      </c>
      <c r="AK66" s="40">
        <f t="shared" si="9"/>
        <v>84.51</v>
      </c>
      <c r="AL66" s="36" t="str">
        <f t="shared" si="10"/>
        <v>69.15 84.51</v>
      </c>
      <c r="AM66" s="36">
        <v>130</v>
      </c>
      <c r="AN66" s="36">
        <f t="shared" si="11"/>
        <v>440</v>
      </c>
      <c r="AO66" s="44">
        <v>2390.3000000000002</v>
      </c>
      <c r="AP66" s="44">
        <v>261.10000000000002</v>
      </c>
      <c r="AQ66" s="44">
        <v>84.5</v>
      </c>
      <c r="AR66" s="35">
        <v>34</v>
      </c>
      <c r="AS66" s="46">
        <f t="shared" si="12"/>
        <v>0.95707585954009289</v>
      </c>
      <c r="AT66" s="47">
        <f t="shared" si="13"/>
        <v>2287.698427058684</v>
      </c>
      <c r="AU66" s="47">
        <f t="shared" si="14"/>
        <v>226.10832070449462</v>
      </c>
      <c r="AV66" s="47">
        <f t="shared" si="15"/>
        <v>72.617722421040781</v>
      </c>
      <c r="AW66" s="87"/>
      <c r="AX66" s="87"/>
      <c r="AY66" s="87"/>
      <c r="AZ66" s="87"/>
      <c r="BA66" s="86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262"/>
      <c r="BN66" s="87"/>
      <c r="BO66" s="87"/>
      <c r="BP66" s="87"/>
      <c r="BQ66" s="87"/>
      <c r="BR66" s="87"/>
      <c r="BS66" s="87"/>
      <c r="BT66" s="87"/>
      <c r="BU66" s="87"/>
    </row>
    <row r="67" spans="1:73" s="42" customFormat="1" ht="55.2" customHeight="1" x14ac:dyDescent="0.3">
      <c r="A67" s="35">
        <v>64</v>
      </c>
      <c r="B67" s="84">
        <v>112000</v>
      </c>
      <c r="C67" s="45" t="s">
        <v>84</v>
      </c>
      <c r="D67" s="45" t="s">
        <v>83</v>
      </c>
      <c r="E67" s="36">
        <v>40000</v>
      </c>
      <c r="F67" s="35">
        <v>0.56000000000000005</v>
      </c>
      <c r="G67" s="37">
        <v>0.34100000000000003</v>
      </c>
      <c r="H67" s="37">
        <v>0.27600000000000002</v>
      </c>
      <c r="I67" s="37">
        <v>0.24299999999999999</v>
      </c>
      <c r="J67" s="37">
        <v>0.189</v>
      </c>
      <c r="K67" s="37">
        <v>0.11899999999999999</v>
      </c>
      <c r="L67" s="37">
        <v>9.1999999999999998E-2</v>
      </c>
      <c r="M67" s="37">
        <v>5.9000000000000004E-2</v>
      </c>
      <c r="N67" s="37" t="str">
        <f t="shared" si="0"/>
        <v>0.341,0.276,0.243,0.189,0.119,0.092,0.059</v>
      </c>
      <c r="O67" s="37" t="s">
        <v>59</v>
      </c>
      <c r="P67" s="37"/>
      <c r="Q67" s="38">
        <f t="shared" si="2"/>
        <v>112000</v>
      </c>
      <c r="R67" s="36">
        <f t="shared" si="21"/>
        <v>250</v>
      </c>
      <c r="S67" s="37">
        <f t="shared" si="3"/>
        <v>9.8000000000000032E-2</v>
      </c>
      <c r="T67" s="36"/>
      <c r="U67" s="36"/>
      <c r="V67" s="36"/>
      <c r="W67" s="39"/>
      <c r="X67" s="39"/>
      <c r="Y67" s="37"/>
      <c r="Z67" s="39"/>
      <c r="AA67" s="37"/>
      <c r="AB67" s="44">
        <v>0.35</v>
      </c>
      <c r="AC67" s="44">
        <v>0.35</v>
      </c>
      <c r="AD67" s="44">
        <v>0.35</v>
      </c>
      <c r="AE67" s="35" t="s">
        <v>60</v>
      </c>
      <c r="AF67" s="35">
        <f t="shared" si="5"/>
        <v>213.98999999999998</v>
      </c>
      <c r="AG67" s="35">
        <f t="shared" si="6"/>
        <v>261.52</v>
      </c>
      <c r="AH67" s="36" t="str">
        <f t="shared" si="7"/>
        <v>213.99 261.52</v>
      </c>
      <c r="AI67" s="35">
        <v>10</v>
      </c>
      <c r="AJ67" s="40">
        <f t="shared" si="8"/>
        <v>69.150000000000006</v>
      </c>
      <c r="AK67" s="40">
        <f t="shared" si="9"/>
        <v>84.51</v>
      </c>
      <c r="AL67" s="36" t="str">
        <f t="shared" si="10"/>
        <v>69.15 84.51</v>
      </c>
      <c r="AM67" s="36">
        <v>130</v>
      </c>
      <c r="AN67" s="36">
        <f t="shared" si="11"/>
        <v>440</v>
      </c>
      <c r="AO67" s="44">
        <v>2364.5</v>
      </c>
      <c r="AP67" s="44">
        <v>261.10000000000002</v>
      </c>
      <c r="AQ67" s="44">
        <v>84.5</v>
      </c>
      <c r="AR67" s="35">
        <v>34</v>
      </c>
      <c r="AS67" s="46">
        <f t="shared" si="12"/>
        <v>0.95707585954009289</v>
      </c>
      <c r="AT67" s="47">
        <f t="shared" si="13"/>
        <v>2263.0058698825496</v>
      </c>
      <c r="AU67" s="47">
        <f t="shared" si="14"/>
        <v>226.10832070449462</v>
      </c>
      <c r="AV67" s="47">
        <f t="shared" si="15"/>
        <v>72.617722421040781</v>
      </c>
      <c r="AW67" s="87"/>
      <c r="AX67" s="87"/>
      <c r="AY67" s="87"/>
      <c r="AZ67" s="87"/>
      <c r="BA67" s="86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262"/>
      <c r="BN67" s="87"/>
      <c r="BO67" s="87"/>
      <c r="BP67" s="87"/>
      <c r="BQ67" s="87"/>
      <c r="BR67" s="87"/>
      <c r="BS67" s="87"/>
      <c r="BT67" s="87"/>
      <c r="BU67" s="87"/>
    </row>
    <row r="68" spans="1:73" s="42" customFormat="1" ht="55.2" customHeight="1" x14ac:dyDescent="0.3">
      <c r="A68" s="35">
        <v>65</v>
      </c>
      <c r="B68" s="84">
        <v>112008</v>
      </c>
      <c r="C68" s="45" t="s">
        <v>84</v>
      </c>
      <c r="D68" s="45" t="s">
        <v>81</v>
      </c>
      <c r="E68" s="36">
        <v>40000</v>
      </c>
      <c r="F68" s="35">
        <v>0.56000000000000005</v>
      </c>
      <c r="G68" s="37">
        <v>0.39700000000000002</v>
      </c>
      <c r="H68" s="37">
        <v>0.33</v>
      </c>
      <c r="I68" s="37">
        <v>0.29799999999999999</v>
      </c>
      <c r="J68" s="37">
        <v>0.23100000000000001</v>
      </c>
      <c r="K68" s="37">
        <v>0.13300000000000001</v>
      </c>
      <c r="L68" s="37">
        <v>0.1</v>
      </c>
      <c r="M68" s="37">
        <v>6.3E-2</v>
      </c>
      <c r="N68" s="37" t="str">
        <f t="shared" ref="N68:N131" si="22">CONCATENATE(G68,",",H68,",",I68,",",J68,",",K68,",",L68,",",M68)</f>
        <v>0.397,0.33,0.298,0.231,0.133,0.1,0.063</v>
      </c>
      <c r="O68" s="37" t="s">
        <v>59</v>
      </c>
      <c r="P68" s="37"/>
      <c r="Q68" s="38">
        <f t="shared" si="2"/>
        <v>112008</v>
      </c>
      <c r="R68" s="36">
        <f t="shared" si="21"/>
        <v>8</v>
      </c>
      <c r="S68" s="37">
        <f t="shared" si="3"/>
        <v>9.9000000000000032E-2</v>
      </c>
      <c r="T68" s="36"/>
      <c r="U68" s="36"/>
      <c r="V68" s="36"/>
      <c r="W68" s="39"/>
      <c r="X68" s="39"/>
      <c r="Y68" s="37"/>
      <c r="Z68" s="39"/>
      <c r="AA68" s="37"/>
      <c r="AB68" s="44">
        <v>0.35</v>
      </c>
      <c r="AC68" s="44">
        <v>0.35</v>
      </c>
      <c r="AD68" s="44">
        <v>0.35</v>
      </c>
      <c r="AE68" s="35" t="s">
        <v>60</v>
      </c>
      <c r="AF68" s="35">
        <f t="shared" si="5"/>
        <v>213.98999999999998</v>
      </c>
      <c r="AG68" s="35">
        <f t="shared" si="6"/>
        <v>261.52</v>
      </c>
      <c r="AH68" s="36" t="str">
        <f t="shared" si="7"/>
        <v>213.99 261.52</v>
      </c>
      <c r="AI68" s="35">
        <v>10</v>
      </c>
      <c r="AJ68" s="40">
        <f t="shared" si="8"/>
        <v>69.150000000000006</v>
      </c>
      <c r="AK68" s="40">
        <f t="shared" si="9"/>
        <v>84.51</v>
      </c>
      <c r="AL68" s="36" t="str">
        <f t="shared" si="10"/>
        <v>69.15 84.51</v>
      </c>
      <c r="AM68" s="36">
        <v>130</v>
      </c>
      <c r="AN68" s="36">
        <f t="shared" si="11"/>
        <v>440</v>
      </c>
      <c r="AO68" s="44">
        <v>2364.5</v>
      </c>
      <c r="AP68" s="44">
        <v>260.10000000000002</v>
      </c>
      <c r="AQ68" s="44">
        <v>84.5</v>
      </c>
      <c r="AR68" s="35">
        <v>36</v>
      </c>
      <c r="AS68" s="46">
        <f t="shared" si="12"/>
        <v>1.045572016878074</v>
      </c>
      <c r="AT68" s="47">
        <f t="shared" si="13"/>
        <v>2472.2550339082059</v>
      </c>
      <c r="AU68" s="47">
        <f t="shared" si="14"/>
        <v>225.29525530742299</v>
      </c>
      <c r="AV68" s="47">
        <f t="shared" si="15"/>
        <v>72.617722421040781</v>
      </c>
      <c r="AW68" s="87"/>
      <c r="AX68" s="87"/>
      <c r="AY68" s="87"/>
      <c r="AZ68" s="87"/>
      <c r="BA68" s="86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262"/>
      <c r="BN68" s="87"/>
      <c r="BO68" s="87"/>
      <c r="BP68" s="87"/>
      <c r="BQ68" s="87"/>
      <c r="BR68" s="87"/>
      <c r="BS68" s="87"/>
      <c r="BT68" s="87"/>
      <c r="BU68" s="87"/>
    </row>
    <row r="69" spans="1:73" s="42" customFormat="1" ht="55.2" customHeight="1" x14ac:dyDescent="0.3">
      <c r="A69" s="35">
        <v>66</v>
      </c>
      <c r="B69" s="84">
        <v>112250</v>
      </c>
      <c r="C69" s="45" t="s">
        <v>84</v>
      </c>
      <c r="D69" s="45" t="s">
        <v>83</v>
      </c>
      <c r="E69" s="36">
        <v>40000</v>
      </c>
      <c r="F69" s="35">
        <v>0.56000000000000005</v>
      </c>
      <c r="G69" s="37">
        <v>0.47</v>
      </c>
      <c r="H69" s="37">
        <v>0.35299999999999998</v>
      </c>
      <c r="I69" s="37">
        <v>0.29099999999999998</v>
      </c>
      <c r="J69" s="37">
        <v>0.19800000000000001</v>
      </c>
      <c r="K69" s="37">
        <v>0.105</v>
      </c>
      <c r="L69" s="37">
        <v>7.4999999999999997E-2</v>
      </c>
      <c r="M69" s="37">
        <v>4.8000000000000001E-2</v>
      </c>
      <c r="N69" s="37" t="str">
        <f t="shared" si="22"/>
        <v>0.47,0.353,0.291,0.198,0.105,0.075,0.048</v>
      </c>
      <c r="O69" s="37" t="s">
        <v>59</v>
      </c>
      <c r="P69" s="37"/>
      <c r="Q69" s="38">
        <f t="shared" ref="Q69:Q132" si="23">+B69</f>
        <v>112250</v>
      </c>
      <c r="R69" s="36">
        <f t="shared" si="21"/>
        <v>242</v>
      </c>
      <c r="S69" s="37">
        <f t="shared" ref="S69:S132" si="24">+G69-I69</f>
        <v>0.17899999999999999</v>
      </c>
      <c r="T69" s="36"/>
      <c r="U69" s="36"/>
      <c r="V69" s="36"/>
      <c r="W69" s="39"/>
      <c r="X69" s="39"/>
      <c r="Y69" s="37"/>
      <c r="Z69" s="39"/>
      <c r="AA69" s="37"/>
      <c r="AB69" s="44">
        <v>0.35</v>
      </c>
      <c r="AC69" s="44">
        <v>0.35</v>
      </c>
      <c r="AD69" s="44">
        <v>0.35</v>
      </c>
      <c r="AE69" s="35" t="s">
        <v>60</v>
      </c>
      <c r="AF69" s="35">
        <f t="shared" ref="AF69:AF132" si="25">ROUNDUP(0.2*(AN69)^0.45*AJ69,2)</f>
        <v>213.98999999999998</v>
      </c>
      <c r="AG69" s="35">
        <f t="shared" ref="AG69:AG132" si="26">ROUNDUP(0.2*(AN69)^0.45*AK69,2)</f>
        <v>261.52</v>
      </c>
      <c r="AH69" s="36" t="str">
        <f t="shared" ref="AH69:AH132" si="27">CONCATENATE(AF69," ",AG69)</f>
        <v>213.99 261.52</v>
      </c>
      <c r="AI69" s="35">
        <v>10</v>
      </c>
      <c r="AJ69" s="40">
        <f t="shared" ref="AJ69:AJ132" si="28">ROUNDUP(0.9*17.6*AI69^0.64,2)</f>
        <v>69.150000000000006</v>
      </c>
      <c r="AK69" s="40">
        <f t="shared" ref="AK69:AK132" si="29">ROUNDUP(1.1*17.6*AI69^0.64,2)</f>
        <v>84.51</v>
      </c>
      <c r="AL69" s="36" t="str">
        <f t="shared" ref="AL69:AL132" si="30">CONCATENATE(AJ69," ",AK69)</f>
        <v>69.15 84.51</v>
      </c>
      <c r="AM69" s="36">
        <v>130</v>
      </c>
      <c r="AN69" s="36">
        <f t="shared" ref="AN69:AN132" si="31">245+195</f>
        <v>440</v>
      </c>
      <c r="AO69" s="44">
        <v>2377.4</v>
      </c>
      <c r="AP69" s="44">
        <v>259.8</v>
      </c>
      <c r="AQ69" s="44">
        <v>84.5</v>
      </c>
      <c r="AR69" s="35">
        <v>34</v>
      </c>
      <c r="AS69" s="46">
        <f t="shared" ref="AS69:AS132" si="32">(1-0.238*LN(35))/(1-0.238*LN(AR69))</f>
        <v>0.95707585954009289</v>
      </c>
      <c r="AT69" s="47">
        <f t="shared" ref="AT69:AT132" si="33">AS69*AO69</f>
        <v>2275.3521484706171</v>
      </c>
      <c r="AU69" s="47">
        <f t="shared" ref="AU69:AU132" si="34">10.5523*AP69^0.624-113.857</f>
        <v>225.05110660891697</v>
      </c>
      <c r="AV69" s="47">
        <f t="shared" ref="AV69:AV132" si="35">3.351*AQ69^0.7688-28.9</f>
        <v>72.617722421040781</v>
      </c>
      <c r="AW69" s="87"/>
      <c r="AX69" s="87"/>
      <c r="AY69" s="87"/>
      <c r="AZ69" s="87"/>
      <c r="BA69" s="86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262"/>
      <c r="BN69" s="87"/>
      <c r="BO69" s="87"/>
      <c r="BP69" s="87"/>
      <c r="BQ69" s="87"/>
      <c r="BR69" s="87"/>
      <c r="BS69" s="87"/>
      <c r="BT69" s="87"/>
      <c r="BU69" s="87"/>
    </row>
    <row r="70" spans="1:73" s="42" customFormat="1" ht="55.2" customHeight="1" x14ac:dyDescent="0.3">
      <c r="A70" s="35">
        <v>67</v>
      </c>
      <c r="B70" s="84">
        <v>112500</v>
      </c>
      <c r="C70" s="45" t="s">
        <v>84</v>
      </c>
      <c r="D70" s="45" t="s">
        <v>83</v>
      </c>
      <c r="E70" s="36">
        <v>40000</v>
      </c>
      <c r="F70" s="35">
        <v>0.56000000000000005</v>
      </c>
      <c r="G70" s="37">
        <v>0.496</v>
      </c>
      <c r="H70" s="37">
        <v>0.38600000000000001</v>
      </c>
      <c r="I70" s="37">
        <v>0.313</v>
      </c>
      <c r="J70" s="37">
        <v>0.214</v>
      </c>
      <c r="K70" s="37">
        <v>0.113</v>
      </c>
      <c r="L70" s="37">
        <v>8.6000000000000007E-2</v>
      </c>
      <c r="M70" s="37">
        <v>0.06</v>
      </c>
      <c r="N70" s="37" t="str">
        <f t="shared" si="22"/>
        <v>0.496,0.386,0.313,0.214,0.113,0.086,0.06</v>
      </c>
      <c r="O70" s="37" t="s">
        <v>59</v>
      </c>
      <c r="P70" s="37"/>
      <c r="Q70" s="38">
        <f t="shared" si="23"/>
        <v>112500</v>
      </c>
      <c r="R70" s="36">
        <f t="shared" si="21"/>
        <v>250</v>
      </c>
      <c r="S70" s="37">
        <f t="shared" si="24"/>
        <v>0.183</v>
      </c>
      <c r="T70" s="36"/>
      <c r="U70" s="36"/>
      <c r="V70" s="36"/>
      <c r="W70" s="39"/>
      <c r="X70" s="39"/>
      <c r="Y70" s="37"/>
      <c r="Z70" s="39"/>
      <c r="AA70" s="37"/>
      <c r="AB70" s="44">
        <v>0.35</v>
      </c>
      <c r="AC70" s="44">
        <v>0.35</v>
      </c>
      <c r="AD70" s="44">
        <v>0.35</v>
      </c>
      <c r="AE70" s="35" t="s">
        <v>60</v>
      </c>
      <c r="AF70" s="35">
        <f t="shared" si="25"/>
        <v>213.98999999999998</v>
      </c>
      <c r="AG70" s="35">
        <f t="shared" si="26"/>
        <v>261.52</v>
      </c>
      <c r="AH70" s="36" t="str">
        <f t="shared" si="27"/>
        <v>213.99 261.52</v>
      </c>
      <c r="AI70" s="35">
        <v>10</v>
      </c>
      <c r="AJ70" s="40">
        <f t="shared" si="28"/>
        <v>69.150000000000006</v>
      </c>
      <c r="AK70" s="40">
        <f t="shared" si="29"/>
        <v>84.51</v>
      </c>
      <c r="AL70" s="36" t="str">
        <f t="shared" si="30"/>
        <v>69.15 84.51</v>
      </c>
      <c r="AM70" s="36">
        <v>130</v>
      </c>
      <c r="AN70" s="36">
        <f t="shared" si="31"/>
        <v>440</v>
      </c>
      <c r="AO70" s="44">
        <v>2383.9</v>
      </c>
      <c r="AP70" s="44">
        <v>260.60000000000002</v>
      </c>
      <c r="AQ70" s="44">
        <v>84.5</v>
      </c>
      <c r="AR70" s="35">
        <v>34</v>
      </c>
      <c r="AS70" s="46">
        <f t="shared" si="32"/>
        <v>0.95707585954009289</v>
      </c>
      <c r="AT70" s="47">
        <f t="shared" si="33"/>
        <v>2281.5731415576274</v>
      </c>
      <c r="AU70" s="47">
        <f t="shared" si="34"/>
        <v>225.70193464486843</v>
      </c>
      <c r="AV70" s="47">
        <f t="shared" si="35"/>
        <v>72.617722421040781</v>
      </c>
      <c r="AW70" s="87"/>
      <c r="AX70" s="87"/>
      <c r="AY70" s="87"/>
      <c r="AZ70" s="87"/>
      <c r="BA70" s="86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262"/>
      <c r="BN70" s="87"/>
      <c r="BO70" s="87"/>
      <c r="BP70" s="87"/>
      <c r="BQ70" s="87"/>
      <c r="BR70" s="87"/>
      <c r="BS70" s="87"/>
      <c r="BT70" s="87"/>
      <c r="BU70" s="87"/>
    </row>
    <row r="71" spans="1:73" s="42" customFormat="1" ht="55.2" customHeight="1" x14ac:dyDescent="0.3">
      <c r="A71" s="35">
        <v>68</v>
      </c>
      <c r="B71" s="84">
        <v>112509</v>
      </c>
      <c r="C71" s="45" t="s">
        <v>84</v>
      </c>
      <c r="D71" s="45" t="s">
        <v>81</v>
      </c>
      <c r="E71" s="36">
        <v>40000</v>
      </c>
      <c r="F71" s="35">
        <v>0.56000000000000005</v>
      </c>
      <c r="G71" s="37">
        <v>0.35399999999999998</v>
      </c>
      <c r="H71" s="37">
        <v>0.28399999999999997</v>
      </c>
      <c r="I71" s="37">
        <v>0.23899999999999999</v>
      </c>
      <c r="J71" s="37">
        <v>0.17399999999999999</v>
      </c>
      <c r="K71" s="37">
        <v>9.7000000000000003E-2</v>
      </c>
      <c r="L71" s="37">
        <v>7.4999999999999997E-2</v>
      </c>
      <c r="M71" s="37">
        <v>5.1000000000000004E-2</v>
      </c>
      <c r="N71" s="37" t="str">
        <f t="shared" si="22"/>
        <v>0.354,0.284,0.239,0.174,0.097,0.075,0.051</v>
      </c>
      <c r="O71" s="37" t="s">
        <v>59</v>
      </c>
      <c r="P71" s="37"/>
      <c r="Q71" s="38">
        <f t="shared" si="23"/>
        <v>112509</v>
      </c>
      <c r="R71" s="36">
        <f t="shared" ref="R71:R134" si="36">+Q71-Q70</f>
        <v>9</v>
      </c>
      <c r="S71" s="37">
        <f t="shared" si="24"/>
        <v>0.11499999999999999</v>
      </c>
      <c r="T71" s="36"/>
      <c r="U71" s="36"/>
      <c r="V71" s="36"/>
      <c r="W71" s="39"/>
      <c r="X71" s="39"/>
      <c r="Y71" s="37"/>
      <c r="Z71" s="39"/>
      <c r="AA71" s="37"/>
      <c r="AB71" s="44">
        <v>0.35</v>
      </c>
      <c r="AC71" s="44">
        <v>0.35</v>
      </c>
      <c r="AD71" s="44">
        <v>0.35</v>
      </c>
      <c r="AE71" s="35" t="s">
        <v>60</v>
      </c>
      <c r="AF71" s="35">
        <f t="shared" si="25"/>
        <v>213.98999999999998</v>
      </c>
      <c r="AG71" s="35">
        <f t="shared" si="26"/>
        <v>261.52</v>
      </c>
      <c r="AH71" s="36" t="str">
        <f t="shared" si="27"/>
        <v>213.99 261.52</v>
      </c>
      <c r="AI71" s="35">
        <v>10</v>
      </c>
      <c r="AJ71" s="40">
        <f t="shared" si="28"/>
        <v>69.150000000000006</v>
      </c>
      <c r="AK71" s="40">
        <f t="shared" si="29"/>
        <v>84.51</v>
      </c>
      <c r="AL71" s="36" t="str">
        <f t="shared" si="30"/>
        <v>69.15 84.51</v>
      </c>
      <c r="AM71" s="36">
        <v>130</v>
      </c>
      <c r="AN71" s="36">
        <f t="shared" si="31"/>
        <v>440</v>
      </c>
      <c r="AO71" s="44">
        <v>2398.4</v>
      </c>
      <c r="AP71" s="44">
        <v>259.3</v>
      </c>
      <c r="AQ71" s="44">
        <v>84.5</v>
      </c>
      <c r="AR71" s="35">
        <v>36</v>
      </c>
      <c r="AS71" s="46">
        <f t="shared" si="32"/>
        <v>1.045572016878074</v>
      </c>
      <c r="AT71" s="47">
        <f t="shared" si="33"/>
        <v>2507.6999252803726</v>
      </c>
      <c r="AU71" s="47">
        <f t="shared" si="34"/>
        <v>224.64395641131782</v>
      </c>
      <c r="AV71" s="47">
        <f t="shared" si="35"/>
        <v>72.617722421040781</v>
      </c>
      <c r="AW71" s="87"/>
      <c r="AX71" s="87"/>
      <c r="AY71" s="87"/>
      <c r="AZ71" s="87"/>
      <c r="BA71" s="86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262"/>
      <c r="BN71" s="87"/>
      <c r="BO71" s="87"/>
      <c r="BP71" s="87"/>
      <c r="BQ71" s="87"/>
      <c r="BR71" s="87"/>
      <c r="BS71" s="87"/>
      <c r="BT71" s="87"/>
      <c r="BU71" s="87"/>
    </row>
    <row r="72" spans="1:73" s="42" customFormat="1" ht="55.2" customHeight="1" x14ac:dyDescent="0.3">
      <c r="A72" s="35">
        <v>69</v>
      </c>
      <c r="B72" s="84">
        <v>112750</v>
      </c>
      <c r="C72" s="45" t="s">
        <v>84</v>
      </c>
      <c r="D72" s="45" t="s">
        <v>83</v>
      </c>
      <c r="E72" s="36">
        <v>40000</v>
      </c>
      <c r="F72" s="35">
        <v>0.56000000000000005</v>
      </c>
      <c r="G72" s="37">
        <v>0.495</v>
      </c>
      <c r="H72" s="37">
        <v>0.38200000000000001</v>
      </c>
      <c r="I72" s="37">
        <v>0.318</v>
      </c>
      <c r="J72" s="37">
        <v>0.219</v>
      </c>
      <c r="K72" s="37">
        <v>0.125</v>
      </c>
      <c r="L72" s="37">
        <v>9.8000000000000004E-2</v>
      </c>
      <c r="M72" s="37">
        <v>6.8000000000000005E-2</v>
      </c>
      <c r="N72" s="37" t="str">
        <f t="shared" si="22"/>
        <v>0.495,0.382,0.318,0.219,0.125,0.098,0.068</v>
      </c>
      <c r="O72" s="37" t="s">
        <v>59</v>
      </c>
      <c r="P72" s="37"/>
      <c r="Q72" s="38">
        <f t="shared" si="23"/>
        <v>112750</v>
      </c>
      <c r="R72" s="36">
        <f t="shared" si="36"/>
        <v>241</v>
      </c>
      <c r="S72" s="37">
        <f t="shared" si="24"/>
        <v>0.17699999999999999</v>
      </c>
      <c r="T72" s="36"/>
      <c r="U72" s="36"/>
      <c r="V72" s="36"/>
      <c r="W72" s="39"/>
      <c r="X72" s="39"/>
      <c r="Y72" s="37"/>
      <c r="Z72" s="39"/>
      <c r="AA72" s="37"/>
      <c r="AB72" s="44">
        <v>0.35</v>
      </c>
      <c r="AC72" s="44">
        <v>0.35</v>
      </c>
      <c r="AD72" s="44">
        <v>0.35</v>
      </c>
      <c r="AE72" s="35" t="s">
        <v>60</v>
      </c>
      <c r="AF72" s="35">
        <f t="shared" si="25"/>
        <v>213.98999999999998</v>
      </c>
      <c r="AG72" s="35">
        <f t="shared" si="26"/>
        <v>261.52</v>
      </c>
      <c r="AH72" s="36" t="str">
        <f t="shared" si="27"/>
        <v>213.99 261.52</v>
      </c>
      <c r="AI72" s="35">
        <v>10</v>
      </c>
      <c r="AJ72" s="40">
        <f t="shared" si="28"/>
        <v>69.150000000000006</v>
      </c>
      <c r="AK72" s="40">
        <f t="shared" si="29"/>
        <v>84.51</v>
      </c>
      <c r="AL72" s="36" t="str">
        <f t="shared" si="30"/>
        <v>69.15 84.51</v>
      </c>
      <c r="AM72" s="36">
        <v>130</v>
      </c>
      <c r="AN72" s="36">
        <f t="shared" si="31"/>
        <v>440</v>
      </c>
      <c r="AO72" s="44">
        <v>2264.5</v>
      </c>
      <c r="AP72" s="44">
        <v>259.8</v>
      </c>
      <c r="AQ72" s="44">
        <v>84.5</v>
      </c>
      <c r="AR72" s="35">
        <v>34</v>
      </c>
      <c r="AS72" s="46">
        <f t="shared" si="32"/>
        <v>0.95707585954009289</v>
      </c>
      <c r="AT72" s="47">
        <f t="shared" si="33"/>
        <v>2167.2982839285405</v>
      </c>
      <c r="AU72" s="47">
        <f t="shared" si="34"/>
        <v>225.05110660891697</v>
      </c>
      <c r="AV72" s="47">
        <f t="shared" si="35"/>
        <v>72.617722421040781</v>
      </c>
      <c r="AW72" s="87"/>
      <c r="AX72" s="87"/>
      <c r="AY72" s="87"/>
      <c r="AZ72" s="87"/>
      <c r="BA72" s="86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262"/>
      <c r="BN72" s="87"/>
      <c r="BO72" s="87"/>
      <c r="BP72" s="87"/>
      <c r="BQ72" s="87"/>
      <c r="BR72" s="87"/>
      <c r="BS72" s="87"/>
      <c r="BT72" s="87"/>
      <c r="BU72" s="87"/>
    </row>
    <row r="73" spans="1:73" s="42" customFormat="1" ht="55.2" customHeight="1" x14ac:dyDescent="0.3">
      <c r="A73" s="35">
        <v>70</v>
      </c>
      <c r="B73" s="84">
        <v>113000</v>
      </c>
      <c r="C73" s="45" t="s">
        <v>84</v>
      </c>
      <c r="D73" s="45" t="s">
        <v>83</v>
      </c>
      <c r="E73" s="36">
        <v>40000</v>
      </c>
      <c r="F73" s="35">
        <v>0.56000000000000005</v>
      </c>
      <c r="G73" s="37">
        <v>0.41399999999999998</v>
      </c>
      <c r="H73" s="37">
        <v>0.33100000000000002</v>
      </c>
      <c r="I73" s="37">
        <v>0.28000000000000003</v>
      </c>
      <c r="J73" s="37">
        <v>0.20599999999999999</v>
      </c>
      <c r="K73" s="37">
        <v>0.114</v>
      </c>
      <c r="L73" s="37">
        <v>8.2000000000000003E-2</v>
      </c>
      <c r="M73" s="37">
        <v>5.1000000000000004E-2</v>
      </c>
      <c r="N73" s="37" t="str">
        <f t="shared" si="22"/>
        <v>0.414,0.331,0.28,0.206,0.114,0.082,0.051</v>
      </c>
      <c r="O73" s="37" t="s">
        <v>59</v>
      </c>
      <c r="P73" s="37"/>
      <c r="Q73" s="38">
        <f t="shared" si="23"/>
        <v>113000</v>
      </c>
      <c r="R73" s="36">
        <f t="shared" si="36"/>
        <v>250</v>
      </c>
      <c r="S73" s="37">
        <f t="shared" si="24"/>
        <v>0.13399999999999995</v>
      </c>
      <c r="T73" s="36"/>
      <c r="U73" s="36"/>
      <c r="V73" s="36"/>
      <c r="W73" s="39"/>
      <c r="X73" s="39"/>
      <c r="Y73" s="37"/>
      <c r="Z73" s="39"/>
      <c r="AA73" s="37"/>
      <c r="AB73" s="44">
        <v>0.35</v>
      </c>
      <c r="AC73" s="44">
        <v>0.35</v>
      </c>
      <c r="AD73" s="44">
        <v>0.35</v>
      </c>
      <c r="AE73" s="35" t="s">
        <v>60</v>
      </c>
      <c r="AF73" s="35">
        <f t="shared" si="25"/>
        <v>213.98999999999998</v>
      </c>
      <c r="AG73" s="35">
        <f t="shared" si="26"/>
        <v>261.52</v>
      </c>
      <c r="AH73" s="36" t="str">
        <f t="shared" si="27"/>
        <v>213.99 261.52</v>
      </c>
      <c r="AI73" s="35">
        <v>10</v>
      </c>
      <c r="AJ73" s="40">
        <f t="shared" si="28"/>
        <v>69.150000000000006</v>
      </c>
      <c r="AK73" s="40">
        <f t="shared" si="29"/>
        <v>84.51</v>
      </c>
      <c r="AL73" s="36" t="str">
        <f t="shared" si="30"/>
        <v>69.15 84.51</v>
      </c>
      <c r="AM73" s="36">
        <v>130</v>
      </c>
      <c r="AN73" s="36">
        <f t="shared" si="31"/>
        <v>440</v>
      </c>
      <c r="AO73" s="44">
        <v>2371</v>
      </c>
      <c r="AP73" s="44">
        <v>260.3</v>
      </c>
      <c r="AQ73" s="44">
        <v>84.5</v>
      </c>
      <c r="AR73" s="35">
        <v>34</v>
      </c>
      <c r="AS73" s="46">
        <f t="shared" si="32"/>
        <v>0.95707585954009289</v>
      </c>
      <c r="AT73" s="47">
        <f t="shared" si="33"/>
        <v>2269.2268629695604</v>
      </c>
      <c r="AU73" s="47">
        <f t="shared" si="34"/>
        <v>225.45796228532677</v>
      </c>
      <c r="AV73" s="47">
        <f t="shared" si="35"/>
        <v>72.617722421040781</v>
      </c>
      <c r="AW73" s="87"/>
      <c r="AX73" s="87"/>
      <c r="AY73" s="87"/>
      <c r="AZ73" s="87"/>
      <c r="BA73" s="86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262"/>
      <c r="BN73" s="87"/>
      <c r="BO73" s="87"/>
      <c r="BP73" s="87"/>
      <c r="BQ73" s="87"/>
      <c r="BR73" s="87"/>
      <c r="BS73" s="87"/>
      <c r="BT73" s="87"/>
      <c r="BU73" s="87"/>
    </row>
    <row r="74" spans="1:73" s="42" customFormat="1" ht="55.2" customHeight="1" x14ac:dyDescent="0.3">
      <c r="A74" s="35">
        <v>71</v>
      </c>
      <c r="B74" s="84">
        <v>113010</v>
      </c>
      <c r="C74" s="45" t="s">
        <v>84</v>
      </c>
      <c r="D74" s="45" t="s">
        <v>81</v>
      </c>
      <c r="E74" s="36">
        <v>40000</v>
      </c>
      <c r="F74" s="35">
        <v>0.56000000000000005</v>
      </c>
      <c r="G74" s="37">
        <v>0.38100000000000001</v>
      </c>
      <c r="H74" s="37">
        <v>0.28999999999999998</v>
      </c>
      <c r="I74" s="37">
        <v>0.24299999999999999</v>
      </c>
      <c r="J74" s="37">
        <v>0.17399999999999999</v>
      </c>
      <c r="K74" s="37">
        <v>9.7000000000000003E-2</v>
      </c>
      <c r="L74" s="37">
        <v>7.2999999999999995E-2</v>
      </c>
      <c r="M74" s="37">
        <v>4.3000000000000003E-2</v>
      </c>
      <c r="N74" s="37" t="str">
        <f t="shared" si="22"/>
        <v>0.381,0.29,0.243,0.174,0.097,0.073,0.043</v>
      </c>
      <c r="O74" s="37" t="s">
        <v>59</v>
      </c>
      <c r="P74" s="37"/>
      <c r="Q74" s="38">
        <f t="shared" si="23"/>
        <v>113010</v>
      </c>
      <c r="R74" s="36">
        <f t="shared" si="36"/>
        <v>10</v>
      </c>
      <c r="S74" s="37">
        <f t="shared" si="24"/>
        <v>0.13800000000000001</v>
      </c>
      <c r="T74" s="36"/>
      <c r="U74" s="36"/>
      <c r="V74" s="36"/>
      <c r="W74" s="39"/>
      <c r="X74" s="39"/>
      <c r="Y74" s="37"/>
      <c r="Z74" s="39"/>
      <c r="AA74" s="37"/>
      <c r="AB74" s="44">
        <v>0.35</v>
      </c>
      <c r="AC74" s="44">
        <v>0.35</v>
      </c>
      <c r="AD74" s="44">
        <v>0.35</v>
      </c>
      <c r="AE74" s="35" t="s">
        <v>60</v>
      </c>
      <c r="AF74" s="35">
        <f t="shared" si="25"/>
        <v>213.98999999999998</v>
      </c>
      <c r="AG74" s="35">
        <f t="shared" si="26"/>
        <v>261.52</v>
      </c>
      <c r="AH74" s="36" t="str">
        <f t="shared" si="27"/>
        <v>213.99 261.52</v>
      </c>
      <c r="AI74" s="35">
        <v>10</v>
      </c>
      <c r="AJ74" s="40">
        <f t="shared" si="28"/>
        <v>69.150000000000006</v>
      </c>
      <c r="AK74" s="40">
        <f t="shared" si="29"/>
        <v>84.51</v>
      </c>
      <c r="AL74" s="36" t="str">
        <f t="shared" si="30"/>
        <v>69.15 84.51</v>
      </c>
      <c r="AM74" s="36">
        <v>130</v>
      </c>
      <c r="AN74" s="36">
        <f t="shared" si="31"/>
        <v>440</v>
      </c>
      <c r="AO74" s="44">
        <v>2364.5</v>
      </c>
      <c r="AP74" s="44">
        <v>261.2</v>
      </c>
      <c r="AQ74" s="44">
        <v>84.5</v>
      </c>
      <c r="AR74" s="35">
        <v>36</v>
      </c>
      <c r="AS74" s="46">
        <f t="shared" si="32"/>
        <v>1.045572016878074</v>
      </c>
      <c r="AT74" s="47">
        <f t="shared" si="33"/>
        <v>2472.2550339082059</v>
      </c>
      <c r="AU74" s="47">
        <f t="shared" si="34"/>
        <v>226.1895627911243</v>
      </c>
      <c r="AV74" s="47">
        <f t="shared" si="35"/>
        <v>72.617722421040781</v>
      </c>
      <c r="AW74" s="87"/>
      <c r="AX74" s="87"/>
      <c r="AY74" s="87"/>
      <c r="AZ74" s="87"/>
      <c r="BA74" s="86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262"/>
      <c r="BN74" s="87"/>
      <c r="BO74" s="87"/>
      <c r="BP74" s="87"/>
      <c r="BQ74" s="87"/>
      <c r="BR74" s="87"/>
      <c r="BS74" s="87"/>
      <c r="BT74" s="87"/>
      <c r="BU74" s="87"/>
    </row>
    <row r="75" spans="1:73" s="42" customFormat="1" ht="55.2" customHeight="1" x14ac:dyDescent="0.3">
      <c r="A75" s="35">
        <v>72</v>
      </c>
      <c r="B75" s="84">
        <v>113250</v>
      </c>
      <c r="C75" s="45" t="s">
        <v>84</v>
      </c>
      <c r="D75" s="45" t="s">
        <v>83</v>
      </c>
      <c r="E75" s="36">
        <v>40000</v>
      </c>
      <c r="F75" s="35">
        <v>0.56000000000000005</v>
      </c>
      <c r="G75" s="37">
        <v>0.63700000000000001</v>
      </c>
      <c r="H75" s="37">
        <v>0.49299999999999999</v>
      </c>
      <c r="I75" s="37">
        <v>0.374</v>
      </c>
      <c r="J75" s="37">
        <v>0.26100000000000001</v>
      </c>
      <c r="K75" s="37">
        <v>0.124</v>
      </c>
      <c r="L75" s="37">
        <v>8.2000000000000003E-2</v>
      </c>
      <c r="M75" s="37">
        <v>4.4999999999999998E-2</v>
      </c>
      <c r="N75" s="37" t="str">
        <f t="shared" si="22"/>
        <v>0.637,0.493,0.374,0.261,0.124,0.082,0.045</v>
      </c>
      <c r="O75" s="37" t="s">
        <v>59</v>
      </c>
      <c r="P75" s="37"/>
      <c r="Q75" s="38">
        <f t="shared" si="23"/>
        <v>113250</v>
      </c>
      <c r="R75" s="36">
        <f t="shared" si="36"/>
        <v>240</v>
      </c>
      <c r="S75" s="37">
        <f t="shared" si="24"/>
        <v>0.26300000000000001</v>
      </c>
      <c r="T75" s="36"/>
      <c r="U75" s="36"/>
      <c r="V75" s="36"/>
      <c r="W75" s="39"/>
      <c r="X75" s="39"/>
      <c r="Y75" s="37"/>
      <c r="Z75" s="39"/>
      <c r="AA75" s="37"/>
      <c r="AB75" s="44">
        <v>0.35</v>
      </c>
      <c r="AC75" s="44">
        <v>0.35</v>
      </c>
      <c r="AD75" s="44">
        <v>0.35</v>
      </c>
      <c r="AE75" s="35" t="s">
        <v>60</v>
      </c>
      <c r="AF75" s="35">
        <f t="shared" si="25"/>
        <v>213.98999999999998</v>
      </c>
      <c r="AG75" s="35">
        <f t="shared" si="26"/>
        <v>261.52</v>
      </c>
      <c r="AH75" s="36" t="str">
        <f t="shared" si="27"/>
        <v>213.99 261.52</v>
      </c>
      <c r="AI75" s="35">
        <v>10</v>
      </c>
      <c r="AJ75" s="40">
        <f t="shared" si="28"/>
        <v>69.150000000000006</v>
      </c>
      <c r="AK75" s="40">
        <f t="shared" si="29"/>
        <v>84.51</v>
      </c>
      <c r="AL75" s="36" t="str">
        <f t="shared" si="30"/>
        <v>69.15 84.51</v>
      </c>
      <c r="AM75" s="36">
        <v>130</v>
      </c>
      <c r="AN75" s="36">
        <f t="shared" si="31"/>
        <v>440</v>
      </c>
      <c r="AO75" s="44">
        <v>1938.7</v>
      </c>
      <c r="AP75" s="44">
        <v>214.5</v>
      </c>
      <c r="AQ75" s="44">
        <v>84.5</v>
      </c>
      <c r="AR75" s="35">
        <v>34</v>
      </c>
      <c r="AS75" s="46">
        <f t="shared" si="32"/>
        <v>0.95707585954009289</v>
      </c>
      <c r="AT75" s="47">
        <f t="shared" si="33"/>
        <v>1855.4829688903781</v>
      </c>
      <c r="AU75" s="47">
        <f t="shared" si="34"/>
        <v>186.85984941092173</v>
      </c>
      <c r="AV75" s="47">
        <f t="shared" si="35"/>
        <v>72.617722421040781</v>
      </c>
      <c r="AW75" s="87"/>
      <c r="AX75" s="87"/>
      <c r="AY75" s="87"/>
      <c r="AZ75" s="87"/>
      <c r="BA75" s="86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262"/>
      <c r="BN75" s="87"/>
      <c r="BO75" s="87"/>
      <c r="BP75" s="87"/>
      <c r="BQ75" s="87"/>
      <c r="BR75" s="87"/>
      <c r="BS75" s="87"/>
      <c r="BT75" s="87"/>
      <c r="BU75" s="87"/>
    </row>
    <row r="76" spans="1:73" s="42" customFormat="1" ht="55.2" customHeight="1" x14ac:dyDescent="0.3">
      <c r="A76" s="35">
        <v>73</v>
      </c>
      <c r="B76" s="84">
        <v>113500</v>
      </c>
      <c r="C76" s="45" t="s">
        <v>84</v>
      </c>
      <c r="D76" s="45" t="s">
        <v>83</v>
      </c>
      <c r="E76" s="36">
        <v>40000</v>
      </c>
      <c r="F76" s="35">
        <v>0.56000000000000005</v>
      </c>
      <c r="G76" s="37">
        <v>0.67200000000000004</v>
      </c>
      <c r="H76" s="37">
        <v>0.52800000000000002</v>
      </c>
      <c r="I76" s="37">
        <v>0.44</v>
      </c>
      <c r="J76" s="37">
        <v>0.255</v>
      </c>
      <c r="K76" s="37">
        <v>0.114</v>
      </c>
      <c r="L76" s="37">
        <v>8.2000000000000003E-2</v>
      </c>
      <c r="M76" s="37">
        <v>5.9000000000000004E-2</v>
      </c>
      <c r="N76" s="37" t="str">
        <f t="shared" si="22"/>
        <v>0.672,0.528,0.44,0.255,0.114,0.082,0.059</v>
      </c>
      <c r="O76" s="37" t="s">
        <v>59</v>
      </c>
      <c r="P76" s="37"/>
      <c r="Q76" s="38">
        <f t="shared" si="23"/>
        <v>113500</v>
      </c>
      <c r="R76" s="36">
        <f t="shared" si="36"/>
        <v>250</v>
      </c>
      <c r="S76" s="37">
        <f t="shared" si="24"/>
        <v>0.23200000000000004</v>
      </c>
      <c r="T76" s="36"/>
      <c r="U76" s="36"/>
      <c r="V76" s="36"/>
      <c r="W76" s="39"/>
      <c r="X76" s="39"/>
      <c r="Y76" s="37"/>
      <c r="Z76" s="39"/>
      <c r="AA76" s="37"/>
      <c r="AB76" s="44">
        <v>0.35</v>
      </c>
      <c r="AC76" s="44">
        <v>0.35</v>
      </c>
      <c r="AD76" s="44">
        <v>0.35</v>
      </c>
      <c r="AE76" s="35" t="s">
        <v>60</v>
      </c>
      <c r="AF76" s="35">
        <f t="shared" si="25"/>
        <v>213.98999999999998</v>
      </c>
      <c r="AG76" s="35">
        <f t="shared" si="26"/>
        <v>261.52</v>
      </c>
      <c r="AH76" s="36" t="str">
        <f t="shared" si="27"/>
        <v>213.99 261.52</v>
      </c>
      <c r="AI76" s="35">
        <v>10</v>
      </c>
      <c r="AJ76" s="40">
        <f t="shared" si="28"/>
        <v>69.150000000000006</v>
      </c>
      <c r="AK76" s="40">
        <f t="shared" si="29"/>
        <v>84.51</v>
      </c>
      <c r="AL76" s="36" t="str">
        <f t="shared" si="30"/>
        <v>69.15 84.51</v>
      </c>
      <c r="AM76" s="36">
        <v>130</v>
      </c>
      <c r="AN76" s="36">
        <f t="shared" si="31"/>
        <v>440</v>
      </c>
      <c r="AO76" s="44">
        <v>1327.4</v>
      </c>
      <c r="AP76" s="44">
        <v>216.2</v>
      </c>
      <c r="AQ76" s="44">
        <v>84.5</v>
      </c>
      <c r="AR76" s="35">
        <v>34</v>
      </c>
      <c r="AS76" s="46">
        <f t="shared" si="32"/>
        <v>0.95707585954009289</v>
      </c>
      <c r="AT76" s="47">
        <f t="shared" si="33"/>
        <v>1270.4224959535193</v>
      </c>
      <c r="AU76" s="47">
        <f t="shared" si="34"/>
        <v>188.34482307217289</v>
      </c>
      <c r="AV76" s="47">
        <f t="shared" si="35"/>
        <v>72.617722421040781</v>
      </c>
      <c r="AW76" s="87"/>
      <c r="AX76" s="87"/>
      <c r="AY76" s="87"/>
      <c r="AZ76" s="87"/>
      <c r="BA76" s="86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262"/>
      <c r="BN76" s="87"/>
      <c r="BO76" s="87"/>
      <c r="BP76" s="87"/>
      <c r="BQ76" s="87"/>
      <c r="BR76" s="87"/>
      <c r="BS76" s="87"/>
      <c r="BT76" s="87"/>
      <c r="BU76" s="87"/>
    </row>
    <row r="77" spans="1:73" s="42" customFormat="1" ht="55.2" customHeight="1" x14ac:dyDescent="0.3">
      <c r="A77" s="35">
        <v>74</v>
      </c>
      <c r="B77" s="84">
        <v>113511</v>
      </c>
      <c r="C77" s="45" t="s">
        <v>84</v>
      </c>
      <c r="D77" s="45" t="s">
        <v>81</v>
      </c>
      <c r="E77" s="36">
        <v>40000</v>
      </c>
      <c r="F77" s="35">
        <v>0.56000000000000005</v>
      </c>
      <c r="G77" s="37">
        <v>0.47199999999999998</v>
      </c>
      <c r="H77" s="37">
        <v>0.36799999999999999</v>
      </c>
      <c r="I77" s="37">
        <v>0.30499999999999999</v>
      </c>
      <c r="J77" s="37">
        <v>0.214</v>
      </c>
      <c r="K77" s="37">
        <v>0.108</v>
      </c>
      <c r="L77" s="37">
        <v>7.8E-2</v>
      </c>
      <c r="M77" s="37">
        <v>5.2999999999999999E-2</v>
      </c>
      <c r="N77" s="37" t="str">
        <f t="shared" si="22"/>
        <v>0.472,0.368,0.305,0.214,0.108,0.078,0.053</v>
      </c>
      <c r="O77" s="37" t="s">
        <v>59</v>
      </c>
      <c r="P77" s="37"/>
      <c r="Q77" s="38">
        <f t="shared" si="23"/>
        <v>113511</v>
      </c>
      <c r="R77" s="36">
        <f t="shared" si="36"/>
        <v>11</v>
      </c>
      <c r="S77" s="37">
        <f t="shared" si="24"/>
        <v>0.16699999999999998</v>
      </c>
      <c r="T77" s="36"/>
      <c r="U77" s="36"/>
      <c r="V77" s="36"/>
      <c r="W77" s="39"/>
      <c r="X77" s="39"/>
      <c r="Y77" s="37"/>
      <c r="Z77" s="39"/>
      <c r="AA77" s="37"/>
      <c r="AB77" s="44">
        <v>0.35</v>
      </c>
      <c r="AC77" s="44">
        <v>0.35</v>
      </c>
      <c r="AD77" s="44">
        <v>0.35</v>
      </c>
      <c r="AE77" s="35" t="s">
        <v>60</v>
      </c>
      <c r="AF77" s="35">
        <f t="shared" si="25"/>
        <v>213.98999999999998</v>
      </c>
      <c r="AG77" s="35">
        <f t="shared" si="26"/>
        <v>261.52</v>
      </c>
      <c r="AH77" s="36" t="str">
        <f t="shared" si="27"/>
        <v>213.99 261.52</v>
      </c>
      <c r="AI77" s="35">
        <v>10</v>
      </c>
      <c r="AJ77" s="40">
        <f t="shared" si="28"/>
        <v>69.150000000000006</v>
      </c>
      <c r="AK77" s="40">
        <f t="shared" si="29"/>
        <v>84.51</v>
      </c>
      <c r="AL77" s="36" t="str">
        <f t="shared" si="30"/>
        <v>69.15 84.51</v>
      </c>
      <c r="AM77" s="36">
        <v>130</v>
      </c>
      <c r="AN77" s="36">
        <f t="shared" si="31"/>
        <v>440</v>
      </c>
      <c r="AO77" s="44">
        <v>2327.4</v>
      </c>
      <c r="AP77" s="44">
        <v>261.39999999999998</v>
      </c>
      <c r="AQ77" s="44">
        <v>84.5</v>
      </c>
      <c r="AR77" s="35">
        <v>36</v>
      </c>
      <c r="AS77" s="46">
        <f t="shared" si="32"/>
        <v>1.045572016878074</v>
      </c>
      <c r="AT77" s="47">
        <f t="shared" si="33"/>
        <v>2433.4643120820297</v>
      </c>
      <c r="AU77" s="47">
        <f t="shared" si="34"/>
        <v>226.35201188842771</v>
      </c>
      <c r="AV77" s="47">
        <f t="shared" si="35"/>
        <v>72.617722421040781</v>
      </c>
      <c r="AW77" s="87"/>
      <c r="AX77" s="87"/>
      <c r="AY77" s="87"/>
      <c r="AZ77" s="87"/>
      <c r="BA77" s="86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262"/>
      <c r="BN77" s="87"/>
      <c r="BO77" s="87"/>
      <c r="BP77" s="87"/>
      <c r="BQ77" s="87"/>
      <c r="BR77" s="87"/>
      <c r="BS77" s="87"/>
      <c r="BT77" s="87"/>
      <c r="BU77" s="87"/>
    </row>
    <row r="78" spans="1:73" s="42" customFormat="1" ht="55.2" customHeight="1" x14ac:dyDescent="0.3">
      <c r="A78" s="35">
        <v>75</v>
      </c>
      <c r="B78" s="84">
        <v>113750</v>
      </c>
      <c r="C78" s="45" t="s">
        <v>84</v>
      </c>
      <c r="D78" s="45" t="s">
        <v>83</v>
      </c>
      <c r="E78" s="36">
        <v>40000</v>
      </c>
      <c r="F78" s="35">
        <v>0.56000000000000005</v>
      </c>
      <c r="G78" s="37">
        <v>0.59899999999999998</v>
      </c>
      <c r="H78" s="37">
        <v>0.45700000000000002</v>
      </c>
      <c r="I78" s="37">
        <v>0.374</v>
      </c>
      <c r="J78" s="37">
        <v>0.26600000000000001</v>
      </c>
      <c r="K78" s="37">
        <v>0.13500000000000001</v>
      </c>
      <c r="L78" s="37">
        <v>0.104</v>
      </c>
      <c r="M78" s="37">
        <v>2.7E-2</v>
      </c>
      <c r="N78" s="37" t="str">
        <f t="shared" si="22"/>
        <v>0.599,0.457,0.374,0.266,0.135,0.104,0.027</v>
      </c>
      <c r="O78" s="37" t="s">
        <v>59</v>
      </c>
      <c r="P78" s="37"/>
      <c r="Q78" s="38">
        <f t="shared" si="23"/>
        <v>113750</v>
      </c>
      <c r="R78" s="36">
        <f t="shared" si="36"/>
        <v>239</v>
      </c>
      <c r="S78" s="37">
        <f t="shared" si="24"/>
        <v>0.22499999999999998</v>
      </c>
      <c r="T78" s="36"/>
      <c r="U78" s="36"/>
      <c r="V78" s="36"/>
      <c r="W78" s="39"/>
      <c r="X78" s="39"/>
      <c r="Y78" s="37"/>
      <c r="Z78" s="39"/>
      <c r="AA78" s="37"/>
      <c r="AB78" s="44">
        <v>0.35</v>
      </c>
      <c r="AC78" s="44">
        <v>0.35</v>
      </c>
      <c r="AD78" s="44">
        <v>0.35</v>
      </c>
      <c r="AE78" s="35" t="s">
        <v>60</v>
      </c>
      <c r="AF78" s="35">
        <f t="shared" si="25"/>
        <v>213.98999999999998</v>
      </c>
      <c r="AG78" s="35">
        <f t="shared" si="26"/>
        <v>261.52</v>
      </c>
      <c r="AH78" s="36" t="str">
        <f t="shared" si="27"/>
        <v>213.99 261.52</v>
      </c>
      <c r="AI78" s="35">
        <v>10</v>
      </c>
      <c r="AJ78" s="40">
        <f t="shared" si="28"/>
        <v>69.150000000000006</v>
      </c>
      <c r="AK78" s="40">
        <f t="shared" si="29"/>
        <v>84.51</v>
      </c>
      <c r="AL78" s="36" t="str">
        <f t="shared" si="30"/>
        <v>69.15 84.51</v>
      </c>
      <c r="AM78" s="36">
        <v>130</v>
      </c>
      <c r="AN78" s="36">
        <f t="shared" si="31"/>
        <v>440</v>
      </c>
      <c r="AO78" s="44">
        <v>2356.5</v>
      </c>
      <c r="AP78" s="44">
        <v>214.7</v>
      </c>
      <c r="AQ78" s="44">
        <v>84.5</v>
      </c>
      <c r="AR78" s="35">
        <v>34</v>
      </c>
      <c r="AS78" s="46">
        <f t="shared" si="32"/>
        <v>0.95707585954009289</v>
      </c>
      <c r="AT78" s="47">
        <f t="shared" si="33"/>
        <v>2255.3492630062287</v>
      </c>
      <c r="AU78" s="47">
        <f t="shared" si="34"/>
        <v>187.03478128517426</v>
      </c>
      <c r="AV78" s="47">
        <f t="shared" si="35"/>
        <v>72.617722421040781</v>
      </c>
      <c r="AW78" s="87"/>
      <c r="AX78" s="87"/>
      <c r="AY78" s="87"/>
      <c r="AZ78" s="87"/>
      <c r="BA78" s="86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262"/>
      <c r="BN78" s="87"/>
      <c r="BO78" s="87"/>
      <c r="BP78" s="87"/>
      <c r="BQ78" s="87"/>
      <c r="BR78" s="87"/>
      <c r="BS78" s="87"/>
      <c r="BT78" s="87"/>
      <c r="BU78" s="87"/>
    </row>
    <row r="79" spans="1:73" s="42" customFormat="1" ht="55.2" customHeight="1" x14ac:dyDescent="0.3">
      <c r="A79" s="35">
        <v>76</v>
      </c>
      <c r="B79" s="84">
        <v>114000</v>
      </c>
      <c r="C79" s="45" t="s">
        <v>84</v>
      </c>
      <c r="D79" s="45" t="s">
        <v>81</v>
      </c>
      <c r="E79" s="36">
        <v>40000</v>
      </c>
      <c r="F79" s="35">
        <v>0.56000000000000005</v>
      </c>
      <c r="G79" s="37">
        <v>0.57599999999999996</v>
      </c>
      <c r="H79" s="37">
        <v>0.441</v>
      </c>
      <c r="I79" s="37">
        <v>0.35899999999999999</v>
      </c>
      <c r="J79" s="37">
        <v>0.25</v>
      </c>
      <c r="K79" s="37">
        <v>0.13500000000000001</v>
      </c>
      <c r="L79" s="37">
        <v>0.1</v>
      </c>
      <c r="M79" s="37">
        <v>6.6000000000000003E-2</v>
      </c>
      <c r="N79" s="37" t="str">
        <f t="shared" si="22"/>
        <v>0.576,0.441,0.359,0.25,0.135,0.1,0.066</v>
      </c>
      <c r="O79" s="37" t="s">
        <v>59</v>
      </c>
      <c r="P79" s="37"/>
      <c r="Q79" s="38">
        <f t="shared" si="23"/>
        <v>114000</v>
      </c>
      <c r="R79" s="36">
        <f t="shared" si="36"/>
        <v>250</v>
      </c>
      <c r="S79" s="37">
        <f t="shared" si="24"/>
        <v>0.21699999999999997</v>
      </c>
      <c r="T79" s="36"/>
      <c r="U79" s="36"/>
      <c r="V79" s="36"/>
      <c r="W79" s="39"/>
      <c r="X79" s="39"/>
      <c r="Y79" s="37"/>
      <c r="Z79" s="39"/>
      <c r="AA79" s="37"/>
      <c r="AB79" s="44">
        <v>0.35</v>
      </c>
      <c r="AC79" s="44">
        <v>0.35</v>
      </c>
      <c r="AD79" s="44">
        <v>0.35</v>
      </c>
      <c r="AE79" s="35" t="s">
        <v>60</v>
      </c>
      <c r="AF79" s="35">
        <f t="shared" si="25"/>
        <v>213.98999999999998</v>
      </c>
      <c r="AG79" s="35">
        <f t="shared" si="26"/>
        <v>261.52</v>
      </c>
      <c r="AH79" s="36" t="str">
        <f t="shared" si="27"/>
        <v>213.99 261.52</v>
      </c>
      <c r="AI79" s="35">
        <v>10</v>
      </c>
      <c r="AJ79" s="40">
        <f t="shared" si="28"/>
        <v>69.150000000000006</v>
      </c>
      <c r="AK79" s="40">
        <f t="shared" si="29"/>
        <v>84.51</v>
      </c>
      <c r="AL79" s="36" t="str">
        <f t="shared" si="30"/>
        <v>69.15 84.51</v>
      </c>
      <c r="AM79" s="36">
        <v>130</v>
      </c>
      <c r="AN79" s="36">
        <f t="shared" si="31"/>
        <v>440</v>
      </c>
      <c r="AO79" s="44">
        <v>1350</v>
      </c>
      <c r="AP79" s="44">
        <v>215.6</v>
      </c>
      <c r="AQ79" s="44">
        <v>84.5</v>
      </c>
      <c r="AR79" s="35">
        <v>36</v>
      </c>
      <c r="AS79" s="46">
        <f t="shared" si="32"/>
        <v>1.045572016878074</v>
      </c>
      <c r="AT79" s="47">
        <f t="shared" si="33"/>
        <v>1411.5222227853999</v>
      </c>
      <c r="AU79" s="47">
        <f t="shared" si="34"/>
        <v>187.82121775457338</v>
      </c>
      <c r="AV79" s="47">
        <f t="shared" si="35"/>
        <v>72.617722421040781</v>
      </c>
      <c r="AW79" s="87"/>
      <c r="AX79" s="87"/>
      <c r="AY79" s="87"/>
      <c r="AZ79" s="87"/>
      <c r="BA79" s="86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262"/>
      <c r="BN79" s="87"/>
      <c r="BO79" s="87"/>
      <c r="BP79" s="87"/>
      <c r="BQ79" s="87"/>
      <c r="BR79" s="87"/>
      <c r="BS79" s="87"/>
      <c r="BT79" s="87"/>
      <c r="BU79" s="87"/>
    </row>
    <row r="80" spans="1:73" s="42" customFormat="1" ht="55.2" customHeight="1" x14ac:dyDescent="0.3">
      <c r="A80" s="35">
        <v>77</v>
      </c>
      <c r="B80" s="84">
        <v>114000</v>
      </c>
      <c r="C80" s="45" t="s">
        <v>84</v>
      </c>
      <c r="D80" s="45" t="s">
        <v>83</v>
      </c>
      <c r="E80" s="36">
        <v>40000</v>
      </c>
      <c r="F80" s="35">
        <v>0.56000000000000005</v>
      </c>
      <c r="G80" s="37">
        <v>0.56300000000000006</v>
      </c>
      <c r="H80" s="37">
        <v>0.42599999999999999</v>
      </c>
      <c r="I80" s="37">
        <v>0.34499999999999997</v>
      </c>
      <c r="J80" s="37">
        <v>0.23899999999999999</v>
      </c>
      <c r="K80" s="37">
        <v>0.11600000000000001</v>
      </c>
      <c r="L80" s="37">
        <v>8.6999999999999994E-2</v>
      </c>
      <c r="M80" s="37">
        <v>6.2E-2</v>
      </c>
      <c r="N80" s="37" t="str">
        <f t="shared" si="22"/>
        <v>0.563,0.426,0.345,0.239,0.116,0.087,0.062</v>
      </c>
      <c r="O80" s="37" t="s">
        <v>59</v>
      </c>
      <c r="P80" s="37"/>
      <c r="Q80" s="38">
        <f t="shared" si="23"/>
        <v>114000</v>
      </c>
      <c r="R80" s="36">
        <f t="shared" si="36"/>
        <v>0</v>
      </c>
      <c r="S80" s="37">
        <f t="shared" si="24"/>
        <v>0.21800000000000008</v>
      </c>
      <c r="T80" s="36"/>
      <c r="U80" s="36"/>
      <c r="V80" s="36"/>
      <c r="W80" s="39"/>
      <c r="X80" s="39"/>
      <c r="Y80" s="37"/>
      <c r="Z80" s="39"/>
      <c r="AA80" s="37"/>
      <c r="AB80" s="44">
        <v>0.35</v>
      </c>
      <c r="AC80" s="44">
        <v>0.35</v>
      </c>
      <c r="AD80" s="44">
        <v>0.35</v>
      </c>
      <c r="AE80" s="35" t="s">
        <v>60</v>
      </c>
      <c r="AF80" s="35">
        <f t="shared" si="25"/>
        <v>213.98999999999998</v>
      </c>
      <c r="AG80" s="35">
        <f t="shared" si="26"/>
        <v>261.52</v>
      </c>
      <c r="AH80" s="36" t="str">
        <f t="shared" si="27"/>
        <v>213.99 261.52</v>
      </c>
      <c r="AI80" s="35">
        <v>10</v>
      </c>
      <c r="AJ80" s="40">
        <f t="shared" si="28"/>
        <v>69.150000000000006</v>
      </c>
      <c r="AK80" s="40">
        <f t="shared" si="29"/>
        <v>84.51</v>
      </c>
      <c r="AL80" s="36" t="str">
        <f t="shared" si="30"/>
        <v>69.15 84.51</v>
      </c>
      <c r="AM80" s="36">
        <v>130</v>
      </c>
      <c r="AN80" s="36">
        <f t="shared" si="31"/>
        <v>440</v>
      </c>
      <c r="AO80" s="44">
        <v>1909.7</v>
      </c>
      <c r="AP80" s="44">
        <v>261.5</v>
      </c>
      <c r="AQ80" s="44">
        <v>84.5</v>
      </c>
      <c r="AR80" s="35">
        <v>34</v>
      </c>
      <c r="AS80" s="46">
        <f t="shared" si="32"/>
        <v>0.95707585954009289</v>
      </c>
      <c r="AT80" s="47">
        <f t="shared" si="33"/>
        <v>1827.7277689637153</v>
      </c>
      <c r="AU80" s="47">
        <f t="shared" si="34"/>
        <v>226.43321891141127</v>
      </c>
      <c r="AV80" s="47">
        <f t="shared" si="35"/>
        <v>72.617722421040781</v>
      </c>
      <c r="AW80" s="87"/>
      <c r="AX80" s="87"/>
      <c r="AY80" s="87"/>
      <c r="AZ80" s="87"/>
      <c r="BA80" s="86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262"/>
      <c r="BN80" s="87"/>
      <c r="BO80" s="87"/>
      <c r="BP80" s="87"/>
      <c r="BQ80" s="87"/>
      <c r="BR80" s="87"/>
      <c r="BS80" s="87"/>
      <c r="BT80" s="87"/>
      <c r="BU80" s="87"/>
    </row>
    <row r="81" spans="1:73" s="42" customFormat="1" ht="55.2" customHeight="1" x14ac:dyDescent="0.3">
      <c r="A81" s="35">
        <v>78</v>
      </c>
      <c r="B81" s="84"/>
      <c r="C81" s="45"/>
      <c r="D81" s="45"/>
      <c r="E81" s="36">
        <v>40000</v>
      </c>
      <c r="F81" s="35">
        <v>0.56000000000000005</v>
      </c>
      <c r="G81" s="37"/>
      <c r="H81" s="37"/>
      <c r="I81" s="37"/>
      <c r="J81" s="37"/>
      <c r="K81" s="37"/>
      <c r="L81" s="37"/>
      <c r="M81" s="37"/>
      <c r="N81" s="37" t="str">
        <f t="shared" si="22"/>
        <v>,,,,,,</v>
      </c>
      <c r="O81" s="37" t="s">
        <v>59</v>
      </c>
      <c r="P81" s="37"/>
      <c r="Q81" s="38">
        <f t="shared" si="23"/>
        <v>0</v>
      </c>
      <c r="R81" s="36">
        <f t="shared" si="36"/>
        <v>-114000</v>
      </c>
      <c r="S81" s="37">
        <f t="shared" si="24"/>
        <v>0</v>
      </c>
      <c r="T81" s="36"/>
      <c r="U81" s="36"/>
      <c r="V81" s="36"/>
      <c r="W81" s="39"/>
      <c r="X81" s="39"/>
      <c r="Y81" s="37"/>
      <c r="Z81" s="39"/>
      <c r="AA81" s="37"/>
      <c r="AB81" s="44">
        <v>0.35</v>
      </c>
      <c r="AC81" s="44">
        <v>0.35</v>
      </c>
      <c r="AD81" s="44">
        <v>0.35</v>
      </c>
      <c r="AE81" s="35" t="s">
        <v>60</v>
      </c>
      <c r="AF81" s="35">
        <f t="shared" si="25"/>
        <v>213.98999999999998</v>
      </c>
      <c r="AG81" s="35">
        <f t="shared" si="26"/>
        <v>261.52</v>
      </c>
      <c r="AH81" s="36" t="str">
        <f t="shared" si="27"/>
        <v>213.99 261.52</v>
      </c>
      <c r="AI81" s="35">
        <v>10</v>
      </c>
      <c r="AJ81" s="40">
        <f t="shared" si="28"/>
        <v>69.150000000000006</v>
      </c>
      <c r="AK81" s="40">
        <f t="shared" si="29"/>
        <v>84.51</v>
      </c>
      <c r="AL81" s="36" t="str">
        <f t="shared" si="30"/>
        <v>69.15 84.51</v>
      </c>
      <c r="AM81" s="36">
        <v>130</v>
      </c>
      <c r="AN81" s="36">
        <f t="shared" si="31"/>
        <v>440</v>
      </c>
      <c r="AO81" s="44"/>
      <c r="AP81" s="44"/>
      <c r="AQ81" s="44"/>
      <c r="AR81" s="35"/>
      <c r="AS81" s="46" t="e">
        <f t="shared" si="32"/>
        <v>#NUM!</v>
      </c>
      <c r="AT81" s="47" t="e">
        <f t="shared" si="33"/>
        <v>#NUM!</v>
      </c>
      <c r="AU81" s="47">
        <f t="shared" si="34"/>
        <v>-113.857</v>
      </c>
      <c r="AV81" s="47">
        <f t="shared" si="35"/>
        <v>-28.9</v>
      </c>
      <c r="AW81" s="87"/>
      <c r="AX81" s="87"/>
      <c r="AY81" s="87"/>
      <c r="AZ81" s="87"/>
      <c r="BA81" s="86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262"/>
      <c r="BN81" s="87"/>
      <c r="BO81" s="87"/>
      <c r="BP81" s="87"/>
      <c r="BQ81" s="87"/>
      <c r="BR81" s="87"/>
      <c r="BS81" s="87"/>
      <c r="BT81" s="87"/>
      <c r="BU81" s="87"/>
    </row>
    <row r="82" spans="1:73" s="42" customFormat="1" ht="55.2" customHeight="1" x14ac:dyDescent="0.3">
      <c r="A82" s="35">
        <v>79</v>
      </c>
      <c r="B82" s="84">
        <v>117854</v>
      </c>
      <c r="C82" s="45" t="s">
        <v>12</v>
      </c>
      <c r="D82" s="45" t="s">
        <v>83</v>
      </c>
      <c r="E82" s="36">
        <v>40000</v>
      </c>
      <c r="F82" s="35">
        <v>0.56000000000000005</v>
      </c>
      <c r="G82" s="37">
        <v>0.29499999999999998</v>
      </c>
      <c r="H82" s="37">
        <v>0.24099999999999999</v>
      </c>
      <c r="I82" s="37">
        <v>0.20899999999999999</v>
      </c>
      <c r="J82" s="37">
        <v>0.16300000000000001</v>
      </c>
      <c r="K82" s="37">
        <v>0.10100000000000001</v>
      </c>
      <c r="L82" s="37">
        <v>7.4999999999999997E-2</v>
      </c>
      <c r="M82" s="37">
        <v>0.05</v>
      </c>
      <c r="N82" s="37" t="str">
        <f t="shared" si="22"/>
        <v>0.295,0.241,0.209,0.163,0.101,0.075,0.05</v>
      </c>
      <c r="O82" s="37" t="s">
        <v>59</v>
      </c>
      <c r="P82" s="37"/>
      <c r="Q82" s="38">
        <f t="shared" si="23"/>
        <v>117854</v>
      </c>
      <c r="R82" s="36">
        <f t="shared" si="36"/>
        <v>117854</v>
      </c>
      <c r="S82" s="37">
        <f t="shared" si="24"/>
        <v>8.5999999999999993E-2</v>
      </c>
      <c r="T82" s="36"/>
      <c r="U82" s="36"/>
      <c r="V82" s="36"/>
      <c r="W82" s="39"/>
      <c r="X82" s="39"/>
      <c r="Y82" s="37"/>
      <c r="Z82" s="39"/>
      <c r="AA82" s="37"/>
      <c r="AB82" s="44">
        <v>0.35</v>
      </c>
      <c r="AC82" s="44">
        <v>0.35</v>
      </c>
      <c r="AD82" s="44">
        <v>0.35</v>
      </c>
      <c r="AE82" s="35" t="s">
        <v>60</v>
      </c>
      <c r="AF82" s="35">
        <f t="shared" si="25"/>
        <v>213.98999999999998</v>
      </c>
      <c r="AG82" s="35">
        <f t="shared" si="26"/>
        <v>261.52</v>
      </c>
      <c r="AH82" s="36" t="str">
        <f t="shared" si="27"/>
        <v>213.99 261.52</v>
      </c>
      <c r="AI82" s="35">
        <v>10</v>
      </c>
      <c r="AJ82" s="40">
        <f t="shared" si="28"/>
        <v>69.150000000000006</v>
      </c>
      <c r="AK82" s="40">
        <f t="shared" si="29"/>
        <v>84.51</v>
      </c>
      <c r="AL82" s="36" t="str">
        <f t="shared" si="30"/>
        <v>69.15 84.51</v>
      </c>
      <c r="AM82" s="36">
        <v>130</v>
      </c>
      <c r="AN82" s="36">
        <f t="shared" si="31"/>
        <v>440</v>
      </c>
      <c r="AO82" s="44">
        <v>2375.8000000000002</v>
      </c>
      <c r="AP82" s="44">
        <v>261.3</v>
      </c>
      <c r="AQ82" s="44">
        <v>84.5</v>
      </c>
      <c r="AR82" s="35">
        <v>32</v>
      </c>
      <c r="AS82" s="46">
        <f t="shared" si="32"/>
        <v>0.87823521219626044</v>
      </c>
      <c r="AT82" s="47">
        <f t="shared" si="33"/>
        <v>2086.5112171358755</v>
      </c>
      <c r="AU82" s="47">
        <f t="shared" si="34"/>
        <v>226.27079318371617</v>
      </c>
      <c r="AV82" s="47">
        <f t="shared" si="35"/>
        <v>72.617722421040781</v>
      </c>
      <c r="AW82" s="87"/>
      <c r="AX82" s="87"/>
      <c r="AY82" s="87"/>
      <c r="AZ82" s="87"/>
      <c r="BA82" s="86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262"/>
      <c r="BN82" s="87"/>
      <c r="BO82" s="87"/>
      <c r="BP82" s="87"/>
      <c r="BQ82" s="87"/>
      <c r="BR82" s="87"/>
      <c r="BS82" s="87"/>
      <c r="BT82" s="87"/>
      <c r="BU82" s="87"/>
    </row>
    <row r="83" spans="1:73" s="42" customFormat="1" ht="55.2" customHeight="1" x14ac:dyDescent="0.3">
      <c r="A83" s="35">
        <v>80</v>
      </c>
      <c r="B83" s="84">
        <v>117900</v>
      </c>
      <c r="C83" s="45" t="s">
        <v>12</v>
      </c>
      <c r="D83" s="45" t="s">
        <v>81</v>
      </c>
      <c r="E83" s="36">
        <v>40000</v>
      </c>
      <c r="F83" s="35">
        <v>0.56000000000000005</v>
      </c>
      <c r="G83" s="37">
        <v>0.52100000000000002</v>
      </c>
      <c r="H83" s="37">
        <v>0.39600000000000002</v>
      </c>
      <c r="I83" s="37">
        <v>0.314</v>
      </c>
      <c r="J83" s="37">
        <v>0.20799999999999999</v>
      </c>
      <c r="K83" s="37">
        <v>8.8999999999999996E-2</v>
      </c>
      <c r="L83" s="37">
        <v>6.2E-2</v>
      </c>
      <c r="M83" s="37">
        <v>4.2000000000000003E-2</v>
      </c>
      <c r="N83" s="37" t="str">
        <f t="shared" si="22"/>
        <v>0.521,0.396,0.314,0.208,0.089,0.062,0.042</v>
      </c>
      <c r="O83" s="37" t="s">
        <v>59</v>
      </c>
      <c r="P83" s="37"/>
      <c r="Q83" s="38">
        <f t="shared" si="23"/>
        <v>117900</v>
      </c>
      <c r="R83" s="36">
        <f t="shared" si="36"/>
        <v>46</v>
      </c>
      <c r="S83" s="37">
        <f t="shared" si="24"/>
        <v>0.20700000000000002</v>
      </c>
      <c r="T83" s="36"/>
      <c r="U83" s="36"/>
      <c r="V83" s="36"/>
      <c r="W83" s="39"/>
      <c r="X83" s="39"/>
      <c r="Y83" s="37"/>
      <c r="Z83" s="39"/>
      <c r="AA83" s="37"/>
      <c r="AB83" s="44">
        <v>0.35</v>
      </c>
      <c r="AC83" s="44">
        <v>0.35</v>
      </c>
      <c r="AD83" s="44">
        <v>0.35</v>
      </c>
      <c r="AE83" s="35" t="s">
        <v>60</v>
      </c>
      <c r="AF83" s="35">
        <f t="shared" si="25"/>
        <v>213.98999999999998</v>
      </c>
      <c r="AG83" s="35">
        <f t="shared" si="26"/>
        <v>261.52</v>
      </c>
      <c r="AH83" s="36" t="str">
        <f t="shared" si="27"/>
        <v>213.99 261.52</v>
      </c>
      <c r="AI83" s="35">
        <v>10</v>
      </c>
      <c r="AJ83" s="40">
        <f t="shared" si="28"/>
        <v>69.150000000000006</v>
      </c>
      <c r="AK83" s="40">
        <f t="shared" si="29"/>
        <v>84.51</v>
      </c>
      <c r="AL83" s="36" t="str">
        <f t="shared" si="30"/>
        <v>69.15 84.51</v>
      </c>
      <c r="AM83" s="36">
        <v>130</v>
      </c>
      <c r="AN83" s="36">
        <f t="shared" si="31"/>
        <v>440</v>
      </c>
      <c r="AO83" s="44">
        <v>2332.3000000000002</v>
      </c>
      <c r="AP83" s="44">
        <v>259.8</v>
      </c>
      <c r="AQ83" s="44">
        <v>84.5</v>
      </c>
      <c r="AR83" s="35">
        <v>32</v>
      </c>
      <c r="AS83" s="46">
        <f t="shared" si="32"/>
        <v>0.87823521219626044</v>
      </c>
      <c r="AT83" s="47">
        <f t="shared" si="33"/>
        <v>2048.3079854053385</v>
      </c>
      <c r="AU83" s="47">
        <f t="shared" si="34"/>
        <v>225.05110660891697</v>
      </c>
      <c r="AV83" s="47">
        <f t="shared" si="35"/>
        <v>72.617722421040781</v>
      </c>
      <c r="AW83" s="87"/>
      <c r="AX83" s="87"/>
      <c r="AY83" s="87"/>
      <c r="AZ83" s="87"/>
      <c r="BA83" s="86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262"/>
      <c r="BN83" s="87"/>
      <c r="BO83" s="87"/>
      <c r="BP83" s="87"/>
      <c r="BQ83" s="87"/>
      <c r="BR83" s="87"/>
      <c r="BS83" s="87"/>
      <c r="BT83" s="87"/>
      <c r="BU83" s="87"/>
    </row>
    <row r="84" spans="1:73" s="42" customFormat="1" ht="55.2" customHeight="1" x14ac:dyDescent="0.3">
      <c r="A84" s="35">
        <v>81</v>
      </c>
      <c r="B84" s="84">
        <v>117978</v>
      </c>
      <c r="C84" s="45" t="s">
        <v>12</v>
      </c>
      <c r="D84" s="45" t="s">
        <v>83</v>
      </c>
      <c r="E84" s="36">
        <v>40000</v>
      </c>
      <c r="F84" s="35">
        <v>0.56000000000000005</v>
      </c>
      <c r="G84" s="37">
        <v>0.69199999999999995</v>
      </c>
      <c r="H84" s="37">
        <v>0.52700000000000002</v>
      </c>
      <c r="I84" s="37">
        <v>0.433</v>
      </c>
      <c r="J84" s="37">
        <v>0.29399999999999998</v>
      </c>
      <c r="K84" s="37">
        <v>0.153</v>
      </c>
      <c r="L84" s="37">
        <v>0.113</v>
      </c>
      <c r="M84" s="37">
        <v>6.8000000000000005E-2</v>
      </c>
      <c r="N84" s="37" t="str">
        <f t="shared" si="22"/>
        <v>0.692,0.527,0.433,0.294,0.153,0.113,0.068</v>
      </c>
      <c r="O84" s="37" t="s">
        <v>59</v>
      </c>
      <c r="P84" s="37"/>
      <c r="Q84" s="38">
        <f t="shared" si="23"/>
        <v>117978</v>
      </c>
      <c r="R84" s="36">
        <f t="shared" si="36"/>
        <v>78</v>
      </c>
      <c r="S84" s="37">
        <f t="shared" si="24"/>
        <v>0.25899999999999995</v>
      </c>
      <c r="T84" s="36"/>
      <c r="U84" s="36"/>
      <c r="V84" s="36"/>
      <c r="W84" s="39"/>
      <c r="X84" s="39"/>
      <c r="Y84" s="37"/>
      <c r="Z84" s="39"/>
      <c r="AA84" s="37"/>
      <c r="AB84" s="44">
        <v>0.35</v>
      </c>
      <c r="AC84" s="44">
        <v>0.35</v>
      </c>
      <c r="AD84" s="44">
        <v>0.35</v>
      </c>
      <c r="AE84" s="35" t="s">
        <v>60</v>
      </c>
      <c r="AF84" s="35">
        <f t="shared" si="25"/>
        <v>213.98999999999998</v>
      </c>
      <c r="AG84" s="35">
        <f t="shared" si="26"/>
        <v>261.52</v>
      </c>
      <c r="AH84" s="36" t="str">
        <f t="shared" si="27"/>
        <v>213.99 261.52</v>
      </c>
      <c r="AI84" s="35">
        <v>10</v>
      </c>
      <c r="AJ84" s="40">
        <f t="shared" si="28"/>
        <v>69.150000000000006</v>
      </c>
      <c r="AK84" s="40">
        <f t="shared" si="29"/>
        <v>84.51</v>
      </c>
      <c r="AL84" s="36" t="str">
        <f t="shared" si="30"/>
        <v>69.15 84.51</v>
      </c>
      <c r="AM84" s="36">
        <v>130</v>
      </c>
      <c r="AN84" s="36">
        <f t="shared" si="31"/>
        <v>440</v>
      </c>
      <c r="AO84" s="44">
        <v>762.9</v>
      </c>
      <c r="AP84" s="44">
        <v>214.8</v>
      </c>
      <c r="AQ84" s="44">
        <v>84.4</v>
      </c>
      <c r="AR84" s="35">
        <v>32</v>
      </c>
      <c r="AS84" s="46">
        <f t="shared" si="32"/>
        <v>0.87823521219626044</v>
      </c>
      <c r="AT84" s="47">
        <f t="shared" si="33"/>
        <v>670.00564338452705</v>
      </c>
      <c r="AU84" s="47">
        <f t="shared" si="34"/>
        <v>187.12222424480061</v>
      </c>
      <c r="AV84" s="47">
        <f t="shared" si="35"/>
        <v>72.525346672683952</v>
      </c>
      <c r="AW84" s="87"/>
      <c r="AX84" s="87"/>
      <c r="AY84" s="87"/>
      <c r="AZ84" s="87"/>
      <c r="BA84" s="86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262"/>
      <c r="BN84" s="87"/>
      <c r="BO84" s="87"/>
      <c r="BP84" s="87"/>
      <c r="BQ84" s="87"/>
      <c r="BR84" s="87"/>
      <c r="BS84" s="87"/>
      <c r="BT84" s="87"/>
      <c r="BU84" s="87"/>
    </row>
    <row r="85" spans="1:73" s="42" customFormat="1" ht="55.2" customHeight="1" x14ac:dyDescent="0.3">
      <c r="A85" s="35">
        <v>82</v>
      </c>
      <c r="B85" s="84">
        <v>118117</v>
      </c>
      <c r="C85" s="45" t="s">
        <v>12</v>
      </c>
      <c r="D85" s="45" t="s">
        <v>83</v>
      </c>
      <c r="E85" s="36">
        <v>40000</v>
      </c>
      <c r="F85" s="35">
        <v>0.56000000000000005</v>
      </c>
      <c r="G85" s="37">
        <v>0.72599999999999998</v>
      </c>
      <c r="H85" s="37">
        <v>0.60399999999999998</v>
      </c>
      <c r="I85" s="37">
        <v>0.505</v>
      </c>
      <c r="J85" s="37">
        <v>0.35199999999999998</v>
      </c>
      <c r="K85" s="37">
        <v>0.17799999999999999</v>
      </c>
      <c r="L85" s="37">
        <v>0.125</v>
      </c>
      <c r="M85" s="37">
        <v>7.1000000000000008E-2</v>
      </c>
      <c r="N85" s="37" t="str">
        <f t="shared" si="22"/>
        <v>0.726,0.604,0.505,0.352,0.178,0.125,0.071</v>
      </c>
      <c r="O85" s="37" t="s">
        <v>59</v>
      </c>
      <c r="P85" s="37"/>
      <c r="Q85" s="38">
        <f t="shared" si="23"/>
        <v>118117</v>
      </c>
      <c r="R85" s="36">
        <f t="shared" si="36"/>
        <v>139</v>
      </c>
      <c r="S85" s="37">
        <f t="shared" si="24"/>
        <v>0.22099999999999997</v>
      </c>
      <c r="T85" s="36"/>
      <c r="U85" s="36"/>
      <c r="V85" s="36"/>
      <c r="W85" s="39"/>
      <c r="X85" s="39"/>
      <c r="Y85" s="37"/>
      <c r="Z85" s="39"/>
      <c r="AA85" s="37"/>
      <c r="AB85" s="44">
        <v>0.35</v>
      </c>
      <c r="AC85" s="44">
        <v>0.35</v>
      </c>
      <c r="AD85" s="44">
        <v>0.35</v>
      </c>
      <c r="AE85" s="35" t="s">
        <v>60</v>
      </c>
      <c r="AF85" s="35">
        <f t="shared" si="25"/>
        <v>213.98999999999998</v>
      </c>
      <c r="AG85" s="35">
        <f t="shared" si="26"/>
        <v>261.52</v>
      </c>
      <c r="AH85" s="36" t="str">
        <f t="shared" si="27"/>
        <v>213.99 261.52</v>
      </c>
      <c r="AI85" s="35">
        <v>10</v>
      </c>
      <c r="AJ85" s="40">
        <f t="shared" si="28"/>
        <v>69.150000000000006</v>
      </c>
      <c r="AK85" s="40">
        <f t="shared" si="29"/>
        <v>84.51</v>
      </c>
      <c r="AL85" s="36" t="str">
        <f t="shared" si="30"/>
        <v>69.15 84.51</v>
      </c>
      <c r="AM85" s="36">
        <v>130</v>
      </c>
      <c r="AN85" s="36">
        <f t="shared" si="31"/>
        <v>440</v>
      </c>
      <c r="AO85" s="44">
        <v>750</v>
      </c>
      <c r="AP85" s="44">
        <v>214.4</v>
      </c>
      <c r="AQ85" s="44">
        <v>84.5</v>
      </c>
      <c r="AR85" s="35">
        <v>32</v>
      </c>
      <c r="AS85" s="46">
        <f t="shared" si="32"/>
        <v>0.87823521219626044</v>
      </c>
      <c r="AT85" s="47">
        <f t="shared" si="33"/>
        <v>658.67640914719539</v>
      </c>
      <c r="AU85" s="47">
        <f t="shared" si="34"/>
        <v>186.77236047664283</v>
      </c>
      <c r="AV85" s="47">
        <f t="shared" si="35"/>
        <v>72.617722421040781</v>
      </c>
      <c r="AW85" s="87"/>
      <c r="AX85" s="87"/>
      <c r="AY85" s="87"/>
      <c r="AZ85" s="87"/>
      <c r="BA85" s="86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262"/>
      <c r="BN85" s="87"/>
      <c r="BO85" s="87"/>
      <c r="BP85" s="87"/>
      <c r="BQ85" s="87"/>
      <c r="BR85" s="87"/>
      <c r="BS85" s="87"/>
      <c r="BT85" s="87"/>
      <c r="BU85" s="87"/>
    </row>
    <row r="86" spans="1:73" s="42" customFormat="1" ht="55.2" customHeight="1" x14ac:dyDescent="0.3">
      <c r="A86" s="35">
        <v>83</v>
      </c>
      <c r="B86" s="84">
        <v>118352</v>
      </c>
      <c r="C86" s="45" t="s">
        <v>12</v>
      </c>
      <c r="D86" s="45" t="s">
        <v>83</v>
      </c>
      <c r="E86" s="36">
        <v>40000</v>
      </c>
      <c r="F86" s="35">
        <v>0.56000000000000005</v>
      </c>
      <c r="G86" s="37">
        <v>0.56799999999999995</v>
      </c>
      <c r="H86" s="37">
        <v>0.43</v>
      </c>
      <c r="I86" s="37">
        <v>0.34899999999999998</v>
      </c>
      <c r="J86" s="37">
        <v>0.23599999999999999</v>
      </c>
      <c r="K86" s="37">
        <v>0.113</v>
      </c>
      <c r="L86" s="37">
        <v>7.9000000000000001E-2</v>
      </c>
      <c r="M86" s="37">
        <v>4.8000000000000001E-2</v>
      </c>
      <c r="N86" s="37" t="str">
        <f t="shared" si="22"/>
        <v>0.568,0.43,0.349,0.236,0.113,0.079,0.048</v>
      </c>
      <c r="O86" s="37" t="s">
        <v>59</v>
      </c>
      <c r="P86" s="37"/>
      <c r="Q86" s="38">
        <f t="shared" si="23"/>
        <v>118352</v>
      </c>
      <c r="R86" s="36">
        <f t="shared" si="36"/>
        <v>235</v>
      </c>
      <c r="S86" s="37">
        <f t="shared" si="24"/>
        <v>0.21899999999999997</v>
      </c>
      <c r="T86" s="36"/>
      <c r="U86" s="36"/>
      <c r="V86" s="36"/>
      <c r="W86" s="39"/>
      <c r="X86" s="39"/>
      <c r="Y86" s="37"/>
      <c r="Z86" s="39"/>
      <c r="AA86" s="37"/>
      <c r="AB86" s="44">
        <v>0.35</v>
      </c>
      <c r="AC86" s="44">
        <v>0.35</v>
      </c>
      <c r="AD86" s="44">
        <v>0.35</v>
      </c>
      <c r="AE86" s="35" t="s">
        <v>60</v>
      </c>
      <c r="AF86" s="35">
        <f t="shared" si="25"/>
        <v>213.98999999999998</v>
      </c>
      <c r="AG86" s="35">
        <f t="shared" si="26"/>
        <v>261.52</v>
      </c>
      <c r="AH86" s="36" t="str">
        <f t="shared" si="27"/>
        <v>213.99 261.52</v>
      </c>
      <c r="AI86" s="35">
        <v>10</v>
      </c>
      <c r="AJ86" s="40">
        <f t="shared" si="28"/>
        <v>69.150000000000006</v>
      </c>
      <c r="AK86" s="40">
        <f t="shared" si="29"/>
        <v>84.51</v>
      </c>
      <c r="AL86" s="36" t="str">
        <f t="shared" si="30"/>
        <v>69.15 84.51</v>
      </c>
      <c r="AM86" s="36">
        <v>130</v>
      </c>
      <c r="AN86" s="36">
        <f t="shared" si="31"/>
        <v>440</v>
      </c>
      <c r="AO86" s="44">
        <v>2387.1</v>
      </c>
      <c r="AP86" s="44">
        <v>261.3</v>
      </c>
      <c r="AQ86" s="44">
        <v>84.5</v>
      </c>
      <c r="AR86" s="35">
        <v>32</v>
      </c>
      <c r="AS86" s="46">
        <f t="shared" si="32"/>
        <v>0.87823521219626044</v>
      </c>
      <c r="AT86" s="47">
        <f t="shared" si="33"/>
        <v>2096.4352750336934</v>
      </c>
      <c r="AU86" s="47">
        <f t="shared" si="34"/>
        <v>226.27079318371617</v>
      </c>
      <c r="AV86" s="47">
        <f t="shared" si="35"/>
        <v>72.617722421040781</v>
      </c>
      <c r="AW86" s="87"/>
      <c r="AX86" s="87"/>
      <c r="AY86" s="87"/>
      <c r="AZ86" s="87"/>
      <c r="BA86" s="86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262"/>
      <c r="BN86" s="87"/>
      <c r="BO86" s="87"/>
      <c r="BP86" s="87"/>
      <c r="BQ86" s="87"/>
      <c r="BR86" s="87"/>
      <c r="BS86" s="87"/>
      <c r="BT86" s="87"/>
      <c r="BU86" s="87"/>
    </row>
    <row r="87" spans="1:73" s="42" customFormat="1" ht="55.2" customHeight="1" x14ac:dyDescent="0.3">
      <c r="A87" s="35">
        <v>84</v>
      </c>
      <c r="B87" s="84">
        <v>118401</v>
      </c>
      <c r="C87" s="45" t="s">
        <v>12</v>
      </c>
      <c r="D87" s="45" t="s">
        <v>81</v>
      </c>
      <c r="E87" s="36">
        <v>40000</v>
      </c>
      <c r="F87" s="35">
        <v>0.56000000000000005</v>
      </c>
      <c r="G87" s="37">
        <v>0.55400000000000005</v>
      </c>
      <c r="H87" s="37">
        <v>0.42099999999999999</v>
      </c>
      <c r="I87" s="37">
        <v>0.33800000000000002</v>
      </c>
      <c r="J87" s="37">
        <v>0.23200000000000001</v>
      </c>
      <c r="K87" s="37">
        <v>0.113</v>
      </c>
      <c r="L87" s="37">
        <v>0.08</v>
      </c>
      <c r="M87" s="37">
        <v>5.1000000000000004E-2</v>
      </c>
      <c r="N87" s="37" t="str">
        <f t="shared" si="22"/>
        <v>0.554,0.421,0.338,0.232,0.113,0.08,0.051</v>
      </c>
      <c r="O87" s="37" t="s">
        <v>59</v>
      </c>
      <c r="P87" s="37"/>
      <c r="Q87" s="38">
        <f t="shared" si="23"/>
        <v>118401</v>
      </c>
      <c r="R87" s="36">
        <f t="shared" si="36"/>
        <v>49</v>
      </c>
      <c r="S87" s="37">
        <f t="shared" si="24"/>
        <v>0.21600000000000003</v>
      </c>
      <c r="T87" s="36"/>
      <c r="U87" s="36"/>
      <c r="V87" s="36"/>
      <c r="W87" s="39"/>
      <c r="X87" s="39"/>
      <c r="Y87" s="37"/>
      <c r="Z87" s="39"/>
      <c r="AA87" s="37"/>
      <c r="AB87" s="44">
        <v>0.35</v>
      </c>
      <c r="AC87" s="44">
        <v>0.35</v>
      </c>
      <c r="AD87" s="44">
        <v>0.35</v>
      </c>
      <c r="AE87" s="35" t="s">
        <v>60</v>
      </c>
      <c r="AF87" s="35">
        <f t="shared" si="25"/>
        <v>213.98999999999998</v>
      </c>
      <c r="AG87" s="35">
        <f t="shared" si="26"/>
        <v>261.52</v>
      </c>
      <c r="AH87" s="36" t="str">
        <f t="shared" si="27"/>
        <v>213.99 261.52</v>
      </c>
      <c r="AI87" s="35">
        <v>10</v>
      </c>
      <c r="AJ87" s="40">
        <f t="shared" si="28"/>
        <v>69.150000000000006</v>
      </c>
      <c r="AK87" s="40">
        <f t="shared" si="29"/>
        <v>84.51</v>
      </c>
      <c r="AL87" s="36" t="str">
        <f t="shared" si="30"/>
        <v>69.15 84.51</v>
      </c>
      <c r="AM87" s="36">
        <v>130</v>
      </c>
      <c r="AN87" s="36">
        <f t="shared" si="31"/>
        <v>440</v>
      </c>
      <c r="AO87" s="44">
        <v>2369.4</v>
      </c>
      <c r="AP87" s="44">
        <v>259.60000000000002</v>
      </c>
      <c r="AQ87" s="44">
        <v>84.5</v>
      </c>
      <c r="AR87" s="35">
        <v>32</v>
      </c>
      <c r="AS87" s="46">
        <f t="shared" si="32"/>
        <v>0.87823521219626044</v>
      </c>
      <c r="AT87" s="47">
        <f t="shared" si="33"/>
        <v>2080.8905117778195</v>
      </c>
      <c r="AU87" s="47">
        <f t="shared" si="34"/>
        <v>224.88828191611722</v>
      </c>
      <c r="AV87" s="47">
        <f t="shared" si="35"/>
        <v>72.617722421040781</v>
      </c>
      <c r="AW87" s="87"/>
      <c r="AX87" s="87"/>
      <c r="AY87" s="87"/>
      <c r="AZ87" s="87"/>
      <c r="BA87" s="86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262"/>
      <c r="BN87" s="87"/>
      <c r="BO87" s="87"/>
      <c r="BP87" s="87"/>
      <c r="BQ87" s="87"/>
      <c r="BR87" s="87"/>
      <c r="BS87" s="87"/>
      <c r="BT87" s="87"/>
      <c r="BU87" s="87"/>
    </row>
    <row r="88" spans="1:73" s="42" customFormat="1" ht="55.2" customHeight="1" x14ac:dyDescent="0.3">
      <c r="A88" s="35">
        <v>85</v>
      </c>
      <c r="B88" s="84">
        <v>118607</v>
      </c>
      <c r="C88" s="45" t="s">
        <v>12</v>
      </c>
      <c r="D88" s="45" t="s">
        <v>83</v>
      </c>
      <c r="E88" s="36">
        <v>40000</v>
      </c>
      <c r="F88" s="35">
        <v>0.56000000000000005</v>
      </c>
      <c r="G88" s="37">
        <v>0.45500000000000002</v>
      </c>
      <c r="H88" s="37">
        <v>0.34400000000000003</v>
      </c>
      <c r="I88" s="37">
        <v>0.27900000000000003</v>
      </c>
      <c r="J88" s="37">
        <v>0.192</v>
      </c>
      <c r="K88" s="37">
        <v>9.7000000000000003E-2</v>
      </c>
      <c r="L88" s="37">
        <v>7.0000000000000007E-2</v>
      </c>
      <c r="M88" s="37">
        <v>4.3999999999999997E-2</v>
      </c>
      <c r="N88" s="37" t="str">
        <f t="shared" si="22"/>
        <v>0.455,0.344,0.279,0.192,0.097,0.07,0.044</v>
      </c>
      <c r="O88" s="37" t="s">
        <v>59</v>
      </c>
      <c r="P88" s="37"/>
      <c r="Q88" s="38">
        <f t="shared" si="23"/>
        <v>118607</v>
      </c>
      <c r="R88" s="36">
        <f t="shared" si="36"/>
        <v>206</v>
      </c>
      <c r="S88" s="37">
        <f t="shared" si="24"/>
        <v>0.17599999999999999</v>
      </c>
      <c r="T88" s="36"/>
      <c r="U88" s="36"/>
      <c r="V88" s="36"/>
      <c r="W88" s="39"/>
      <c r="X88" s="39"/>
      <c r="Y88" s="37"/>
      <c r="Z88" s="39"/>
      <c r="AA88" s="37"/>
      <c r="AB88" s="44">
        <v>0.35</v>
      </c>
      <c r="AC88" s="44">
        <v>0.35</v>
      </c>
      <c r="AD88" s="44">
        <v>0.35</v>
      </c>
      <c r="AE88" s="35" t="s">
        <v>60</v>
      </c>
      <c r="AF88" s="35">
        <f t="shared" si="25"/>
        <v>213.98999999999998</v>
      </c>
      <c r="AG88" s="35">
        <f t="shared" si="26"/>
        <v>261.52</v>
      </c>
      <c r="AH88" s="36" t="str">
        <f t="shared" si="27"/>
        <v>213.99 261.52</v>
      </c>
      <c r="AI88" s="35">
        <v>10</v>
      </c>
      <c r="AJ88" s="40">
        <f t="shared" si="28"/>
        <v>69.150000000000006</v>
      </c>
      <c r="AK88" s="40">
        <f t="shared" si="29"/>
        <v>84.51</v>
      </c>
      <c r="AL88" s="36" t="str">
        <f t="shared" si="30"/>
        <v>69.15 84.51</v>
      </c>
      <c r="AM88" s="36">
        <v>130</v>
      </c>
      <c r="AN88" s="36">
        <f t="shared" si="31"/>
        <v>440</v>
      </c>
      <c r="AO88" s="44">
        <v>2396.8000000000002</v>
      </c>
      <c r="AP88" s="44">
        <v>259.8</v>
      </c>
      <c r="AQ88" s="44">
        <v>84.5</v>
      </c>
      <c r="AR88" s="35">
        <v>32</v>
      </c>
      <c r="AS88" s="46">
        <f t="shared" si="32"/>
        <v>0.87823521219626044</v>
      </c>
      <c r="AT88" s="47">
        <f t="shared" si="33"/>
        <v>2104.9541565919972</v>
      </c>
      <c r="AU88" s="47">
        <f t="shared" si="34"/>
        <v>225.05110660891697</v>
      </c>
      <c r="AV88" s="47">
        <f t="shared" si="35"/>
        <v>72.617722421040781</v>
      </c>
      <c r="AW88" s="87"/>
      <c r="AX88" s="87"/>
      <c r="AY88" s="87"/>
      <c r="AZ88" s="87"/>
      <c r="BA88" s="86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262"/>
      <c r="BN88" s="87"/>
      <c r="BO88" s="87"/>
      <c r="BP88" s="87"/>
      <c r="BQ88" s="87"/>
      <c r="BR88" s="87"/>
      <c r="BS88" s="87"/>
      <c r="BT88" s="87"/>
      <c r="BU88" s="87"/>
    </row>
    <row r="89" spans="1:73" s="42" customFormat="1" ht="55.2" customHeight="1" x14ac:dyDescent="0.3">
      <c r="A89" s="35">
        <v>86</v>
      </c>
      <c r="B89" s="84">
        <v>118863</v>
      </c>
      <c r="C89" s="45" t="s">
        <v>12</v>
      </c>
      <c r="D89" s="45" t="s">
        <v>83</v>
      </c>
      <c r="E89" s="36">
        <v>40000</v>
      </c>
      <c r="F89" s="35">
        <v>0.56000000000000005</v>
      </c>
      <c r="G89" s="37">
        <v>0.54200000000000004</v>
      </c>
      <c r="H89" s="37">
        <v>0.41399999999999998</v>
      </c>
      <c r="I89" s="37">
        <v>0.34</v>
      </c>
      <c r="J89" s="37">
        <v>0.23899999999999999</v>
      </c>
      <c r="K89" s="37">
        <v>0.124</v>
      </c>
      <c r="L89" s="37">
        <v>8.7999999999999995E-2</v>
      </c>
      <c r="M89" s="37">
        <v>5.1999999999999998E-2</v>
      </c>
      <c r="N89" s="37" t="str">
        <f t="shared" si="22"/>
        <v>0.542,0.414,0.34,0.239,0.124,0.088,0.052</v>
      </c>
      <c r="O89" s="37" t="s">
        <v>59</v>
      </c>
      <c r="P89" s="37"/>
      <c r="Q89" s="38">
        <f t="shared" si="23"/>
        <v>118863</v>
      </c>
      <c r="R89" s="36">
        <f t="shared" si="36"/>
        <v>256</v>
      </c>
      <c r="S89" s="37">
        <f t="shared" si="24"/>
        <v>0.20200000000000001</v>
      </c>
      <c r="T89" s="36"/>
      <c r="U89" s="36"/>
      <c r="V89" s="36"/>
      <c r="W89" s="39"/>
      <c r="X89" s="39"/>
      <c r="Y89" s="37"/>
      <c r="Z89" s="39"/>
      <c r="AA89" s="37"/>
      <c r="AB89" s="44">
        <v>0.35</v>
      </c>
      <c r="AC89" s="44">
        <v>0.35</v>
      </c>
      <c r="AD89" s="44">
        <v>0.35</v>
      </c>
      <c r="AE89" s="35" t="s">
        <v>60</v>
      </c>
      <c r="AF89" s="35">
        <f t="shared" si="25"/>
        <v>213.98999999999998</v>
      </c>
      <c r="AG89" s="35">
        <f t="shared" si="26"/>
        <v>261.52</v>
      </c>
      <c r="AH89" s="36" t="str">
        <f t="shared" si="27"/>
        <v>213.99 261.52</v>
      </c>
      <c r="AI89" s="35">
        <v>10</v>
      </c>
      <c r="AJ89" s="40">
        <f t="shared" si="28"/>
        <v>69.150000000000006</v>
      </c>
      <c r="AK89" s="40">
        <f t="shared" si="29"/>
        <v>84.51</v>
      </c>
      <c r="AL89" s="36" t="str">
        <f t="shared" si="30"/>
        <v>69.15 84.51</v>
      </c>
      <c r="AM89" s="36">
        <v>130</v>
      </c>
      <c r="AN89" s="36">
        <f t="shared" si="31"/>
        <v>440</v>
      </c>
      <c r="AO89" s="44">
        <v>2391.9</v>
      </c>
      <c r="AP89" s="44">
        <v>259.5</v>
      </c>
      <c r="AQ89" s="44">
        <v>84.5</v>
      </c>
      <c r="AR89" s="35">
        <v>32</v>
      </c>
      <c r="AS89" s="46">
        <f t="shared" si="32"/>
        <v>0.87823521219626044</v>
      </c>
      <c r="AT89" s="47">
        <f t="shared" si="33"/>
        <v>2100.6508040522353</v>
      </c>
      <c r="AU89" s="47">
        <f t="shared" si="34"/>
        <v>224.80685188285113</v>
      </c>
      <c r="AV89" s="47">
        <f t="shared" si="35"/>
        <v>72.617722421040781</v>
      </c>
      <c r="AW89" s="87"/>
      <c r="AX89" s="87"/>
      <c r="AY89" s="87"/>
      <c r="AZ89" s="87"/>
      <c r="BA89" s="86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262"/>
      <c r="BN89" s="87"/>
      <c r="BO89" s="87"/>
      <c r="BP89" s="87"/>
      <c r="BQ89" s="87"/>
      <c r="BR89" s="87"/>
      <c r="BS89" s="87"/>
      <c r="BT89" s="87"/>
      <c r="BU89" s="87"/>
    </row>
    <row r="90" spans="1:73" s="42" customFormat="1" ht="55.2" customHeight="1" x14ac:dyDescent="0.3">
      <c r="A90" s="35">
        <v>87</v>
      </c>
      <c r="B90" s="84">
        <v>118903</v>
      </c>
      <c r="C90" s="45" t="s">
        <v>12</v>
      </c>
      <c r="D90" s="45" t="s">
        <v>81</v>
      </c>
      <c r="E90" s="36">
        <v>40000</v>
      </c>
      <c r="F90" s="35">
        <v>0.56000000000000005</v>
      </c>
      <c r="G90" s="37">
        <v>0.52500000000000002</v>
      </c>
      <c r="H90" s="37">
        <v>0.40200000000000002</v>
      </c>
      <c r="I90" s="37">
        <v>0.33100000000000002</v>
      </c>
      <c r="J90" s="37">
        <v>0.23300000000000001</v>
      </c>
      <c r="K90" s="37">
        <v>0.121</v>
      </c>
      <c r="L90" s="37">
        <v>8.5000000000000006E-2</v>
      </c>
      <c r="M90" s="37">
        <v>5.1999999999999998E-2</v>
      </c>
      <c r="N90" s="37" t="str">
        <f t="shared" si="22"/>
        <v>0.525,0.402,0.331,0.233,0.121,0.085,0.052</v>
      </c>
      <c r="O90" s="37" t="s">
        <v>59</v>
      </c>
      <c r="P90" s="37"/>
      <c r="Q90" s="38">
        <f t="shared" si="23"/>
        <v>118903</v>
      </c>
      <c r="R90" s="36">
        <f t="shared" si="36"/>
        <v>40</v>
      </c>
      <c r="S90" s="37">
        <f t="shared" si="24"/>
        <v>0.19400000000000001</v>
      </c>
      <c r="T90" s="36"/>
      <c r="U90" s="36"/>
      <c r="V90" s="36"/>
      <c r="W90" s="39"/>
      <c r="X90" s="39"/>
      <c r="Y90" s="37"/>
      <c r="Z90" s="39"/>
      <c r="AA90" s="37"/>
      <c r="AB90" s="44">
        <v>0.35</v>
      </c>
      <c r="AC90" s="44">
        <v>0.35</v>
      </c>
      <c r="AD90" s="44">
        <v>0.35</v>
      </c>
      <c r="AE90" s="35" t="s">
        <v>60</v>
      </c>
      <c r="AF90" s="35">
        <f t="shared" si="25"/>
        <v>213.98999999999998</v>
      </c>
      <c r="AG90" s="35">
        <f t="shared" si="26"/>
        <v>261.52</v>
      </c>
      <c r="AH90" s="36" t="str">
        <f t="shared" si="27"/>
        <v>213.99 261.52</v>
      </c>
      <c r="AI90" s="35">
        <v>10</v>
      </c>
      <c r="AJ90" s="40">
        <f t="shared" si="28"/>
        <v>69.150000000000006</v>
      </c>
      <c r="AK90" s="40">
        <f t="shared" si="29"/>
        <v>84.51</v>
      </c>
      <c r="AL90" s="36" t="str">
        <f t="shared" si="30"/>
        <v>69.15 84.51</v>
      </c>
      <c r="AM90" s="36">
        <v>130</v>
      </c>
      <c r="AN90" s="36">
        <f t="shared" si="31"/>
        <v>440</v>
      </c>
      <c r="AO90" s="44">
        <v>2388.6999999999998</v>
      </c>
      <c r="AP90" s="44">
        <v>260.39999999999998</v>
      </c>
      <c r="AQ90" s="44">
        <v>84.5</v>
      </c>
      <c r="AR90" s="35">
        <v>32</v>
      </c>
      <c r="AS90" s="46">
        <f t="shared" si="32"/>
        <v>0.87823521219626044</v>
      </c>
      <c r="AT90" s="47">
        <f t="shared" si="33"/>
        <v>2097.8404513732071</v>
      </c>
      <c r="AU90" s="47">
        <f t="shared" si="34"/>
        <v>225.53929814660754</v>
      </c>
      <c r="AV90" s="47">
        <f t="shared" si="35"/>
        <v>72.617722421040781</v>
      </c>
      <c r="AW90" s="87"/>
      <c r="AX90" s="87"/>
      <c r="AY90" s="87"/>
      <c r="AZ90" s="87"/>
      <c r="BA90" s="86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262"/>
      <c r="BN90" s="87"/>
      <c r="BO90" s="87"/>
      <c r="BP90" s="87"/>
      <c r="BQ90" s="87"/>
      <c r="BR90" s="87"/>
      <c r="BS90" s="87"/>
      <c r="BT90" s="87"/>
      <c r="BU90" s="87"/>
    </row>
    <row r="91" spans="1:73" s="42" customFormat="1" ht="55.2" customHeight="1" x14ac:dyDescent="0.3">
      <c r="A91" s="35">
        <v>88</v>
      </c>
      <c r="B91" s="84">
        <v>119106</v>
      </c>
      <c r="C91" s="45" t="s">
        <v>12</v>
      </c>
      <c r="D91" s="45" t="s">
        <v>83</v>
      </c>
      <c r="E91" s="36">
        <v>40000</v>
      </c>
      <c r="F91" s="35">
        <v>0.56000000000000005</v>
      </c>
      <c r="G91" s="37">
        <v>0.47199999999999998</v>
      </c>
      <c r="H91" s="37">
        <v>0.36599999999999999</v>
      </c>
      <c r="I91" s="37">
        <v>0.29899999999999999</v>
      </c>
      <c r="J91" s="37">
        <v>0.20400000000000001</v>
      </c>
      <c r="K91" s="37">
        <v>9.6000000000000002E-2</v>
      </c>
      <c r="L91" s="37">
        <v>6.7000000000000004E-2</v>
      </c>
      <c r="M91" s="37">
        <v>4.2000000000000003E-2</v>
      </c>
      <c r="N91" s="37" t="str">
        <f t="shared" si="22"/>
        <v>0.472,0.366,0.299,0.204,0.096,0.067,0.042</v>
      </c>
      <c r="O91" s="37" t="s">
        <v>59</v>
      </c>
      <c r="P91" s="37"/>
      <c r="Q91" s="38">
        <f t="shared" si="23"/>
        <v>119106</v>
      </c>
      <c r="R91" s="36">
        <f t="shared" si="36"/>
        <v>203</v>
      </c>
      <c r="S91" s="37">
        <f t="shared" si="24"/>
        <v>0.17299999999999999</v>
      </c>
      <c r="T91" s="36"/>
      <c r="U91" s="36"/>
      <c r="V91" s="36"/>
      <c r="W91" s="39"/>
      <c r="X91" s="39"/>
      <c r="Y91" s="37"/>
      <c r="Z91" s="39"/>
      <c r="AA91" s="37"/>
      <c r="AB91" s="44">
        <v>0.35</v>
      </c>
      <c r="AC91" s="44">
        <v>0.35</v>
      </c>
      <c r="AD91" s="44">
        <v>0.35</v>
      </c>
      <c r="AE91" s="35" t="s">
        <v>60</v>
      </c>
      <c r="AF91" s="35">
        <f t="shared" si="25"/>
        <v>213.98999999999998</v>
      </c>
      <c r="AG91" s="35">
        <f t="shared" si="26"/>
        <v>261.52</v>
      </c>
      <c r="AH91" s="36" t="str">
        <f t="shared" si="27"/>
        <v>213.99 261.52</v>
      </c>
      <c r="AI91" s="35">
        <v>10</v>
      </c>
      <c r="AJ91" s="40">
        <f t="shared" si="28"/>
        <v>69.150000000000006</v>
      </c>
      <c r="AK91" s="40">
        <f t="shared" si="29"/>
        <v>84.51</v>
      </c>
      <c r="AL91" s="36" t="str">
        <f t="shared" si="30"/>
        <v>69.15 84.51</v>
      </c>
      <c r="AM91" s="36">
        <v>130</v>
      </c>
      <c r="AN91" s="36">
        <f t="shared" si="31"/>
        <v>440</v>
      </c>
      <c r="AO91" s="44">
        <v>2371</v>
      </c>
      <c r="AP91" s="44">
        <v>261.10000000000002</v>
      </c>
      <c r="AQ91" s="44">
        <v>84.5</v>
      </c>
      <c r="AR91" s="35">
        <v>32</v>
      </c>
      <c r="AS91" s="46">
        <f t="shared" si="32"/>
        <v>0.87823521219626044</v>
      </c>
      <c r="AT91" s="47">
        <f t="shared" si="33"/>
        <v>2082.2956881173336</v>
      </c>
      <c r="AU91" s="47">
        <f t="shared" si="34"/>
        <v>226.10832070449462</v>
      </c>
      <c r="AV91" s="47">
        <f t="shared" si="35"/>
        <v>72.617722421040781</v>
      </c>
      <c r="AW91" s="87"/>
      <c r="AX91" s="87"/>
      <c r="AY91" s="87"/>
      <c r="AZ91" s="87"/>
      <c r="BA91" s="86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262"/>
      <c r="BN91" s="87"/>
      <c r="BO91" s="87"/>
      <c r="BP91" s="87"/>
      <c r="BQ91" s="87"/>
      <c r="BR91" s="87"/>
      <c r="BS91" s="87"/>
      <c r="BT91" s="87"/>
      <c r="BU91" s="87"/>
    </row>
    <row r="92" spans="1:73" s="42" customFormat="1" ht="55.2" customHeight="1" x14ac:dyDescent="0.3">
      <c r="A92" s="35">
        <v>89</v>
      </c>
      <c r="B92" s="84">
        <v>119355</v>
      </c>
      <c r="C92" s="45" t="s">
        <v>12</v>
      </c>
      <c r="D92" s="45" t="s">
        <v>83</v>
      </c>
      <c r="E92" s="36">
        <v>40000</v>
      </c>
      <c r="F92" s="35">
        <v>0.56000000000000005</v>
      </c>
      <c r="G92" s="37">
        <v>0.76</v>
      </c>
      <c r="H92" s="37">
        <v>0.59299999999999997</v>
      </c>
      <c r="I92" s="37">
        <v>0.49</v>
      </c>
      <c r="J92" s="37">
        <v>0.32800000000000001</v>
      </c>
      <c r="K92" s="37">
        <v>0.159</v>
      </c>
      <c r="L92" s="37">
        <v>0.113</v>
      </c>
      <c r="M92" s="37">
        <v>7.0999999999999994E-2</v>
      </c>
      <c r="N92" s="37" t="str">
        <f t="shared" si="22"/>
        <v>0.76,0.593,0.49,0.328,0.159,0.113,0.071</v>
      </c>
      <c r="O92" s="37" t="s">
        <v>59</v>
      </c>
      <c r="P92" s="37"/>
      <c r="Q92" s="38">
        <f t="shared" si="23"/>
        <v>119355</v>
      </c>
      <c r="R92" s="36">
        <f t="shared" si="36"/>
        <v>249</v>
      </c>
      <c r="S92" s="37">
        <f t="shared" si="24"/>
        <v>0.27</v>
      </c>
      <c r="T92" s="36"/>
      <c r="U92" s="36"/>
      <c r="V92" s="36"/>
      <c r="W92" s="39"/>
      <c r="X92" s="39"/>
      <c r="Y92" s="37"/>
      <c r="Z92" s="39"/>
      <c r="AA92" s="37"/>
      <c r="AB92" s="44">
        <v>0.35</v>
      </c>
      <c r="AC92" s="44">
        <v>0.35</v>
      </c>
      <c r="AD92" s="44">
        <v>0.35</v>
      </c>
      <c r="AE92" s="35" t="s">
        <v>60</v>
      </c>
      <c r="AF92" s="35">
        <f t="shared" si="25"/>
        <v>213.98999999999998</v>
      </c>
      <c r="AG92" s="35">
        <f t="shared" si="26"/>
        <v>261.52</v>
      </c>
      <c r="AH92" s="36" t="str">
        <f t="shared" si="27"/>
        <v>213.99 261.52</v>
      </c>
      <c r="AI92" s="35">
        <v>10</v>
      </c>
      <c r="AJ92" s="40">
        <f t="shared" si="28"/>
        <v>69.150000000000006</v>
      </c>
      <c r="AK92" s="40">
        <f t="shared" si="29"/>
        <v>84.51</v>
      </c>
      <c r="AL92" s="36" t="str">
        <f t="shared" si="30"/>
        <v>69.15 84.51</v>
      </c>
      <c r="AM92" s="36">
        <v>130</v>
      </c>
      <c r="AN92" s="36">
        <f t="shared" si="31"/>
        <v>440</v>
      </c>
      <c r="AO92" s="44">
        <v>783.9</v>
      </c>
      <c r="AP92" s="44">
        <v>214.1</v>
      </c>
      <c r="AQ92" s="44">
        <v>84.5</v>
      </c>
      <c r="AR92" s="35">
        <v>32</v>
      </c>
      <c r="AS92" s="46">
        <f t="shared" si="32"/>
        <v>0.87823521219626044</v>
      </c>
      <c r="AT92" s="47">
        <f t="shared" si="33"/>
        <v>688.44858284064856</v>
      </c>
      <c r="AU92" s="47">
        <f t="shared" si="34"/>
        <v>186.50980156705324</v>
      </c>
      <c r="AV92" s="47">
        <f t="shared" si="35"/>
        <v>72.617722421040781</v>
      </c>
      <c r="AW92" s="87"/>
      <c r="AX92" s="87"/>
      <c r="AY92" s="87"/>
      <c r="AZ92" s="87"/>
      <c r="BA92" s="86"/>
      <c r="BB92" s="87"/>
      <c r="BC92" s="87"/>
      <c r="BD92" s="87"/>
      <c r="BE92" s="87"/>
      <c r="BF92" s="87"/>
      <c r="BG92" s="87"/>
      <c r="BH92" s="87"/>
      <c r="BI92" s="87"/>
      <c r="BJ92" s="87"/>
      <c r="BK92" s="87"/>
      <c r="BL92" s="87"/>
      <c r="BM92" s="262"/>
      <c r="BN92" s="87"/>
      <c r="BO92" s="87"/>
      <c r="BP92" s="87"/>
      <c r="BQ92" s="87"/>
      <c r="BR92" s="87"/>
      <c r="BS92" s="87"/>
      <c r="BT92" s="87"/>
      <c r="BU92" s="87"/>
    </row>
    <row r="93" spans="1:73" s="42" customFormat="1" ht="55.2" customHeight="1" x14ac:dyDescent="0.3">
      <c r="A93" s="35">
        <v>90</v>
      </c>
      <c r="B93" s="84">
        <v>119406</v>
      </c>
      <c r="C93" s="45" t="s">
        <v>12</v>
      </c>
      <c r="D93" s="45" t="s">
        <v>81</v>
      </c>
      <c r="E93" s="36">
        <v>40000</v>
      </c>
      <c r="F93" s="35">
        <v>0.56000000000000005</v>
      </c>
      <c r="G93" s="37">
        <v>0.46200000000000002</v>
      </c>
      <c r="H93" s="37">
        <v>0.35099999999999998</v>
      </c>
      <c r="I93" s="37">
        <v>0.29099999999999998</v>
      </c>
      <c r="J93" s="37">
        <v>0.21199999999999999</v>
      </c>
      <c r="K93" s="37">
        <v>0.11600000000000001</v>
      </c>
      <c r="L93" s="37">
        <v>8.7999999999999995E-2</v>
      </c>
      <c r="M93" s="37">
        <v>5.6000000000000001E-2</v>
      </c>
      <c r="N93" s="37" t="str">
        <f t="shared" si="22"/>
        <v>0.462,0.351,0.291,0.212,0.116,0.088,0.056</v>
      </c>
      <c r="O93" s="37" t="s">
        <v>59</v>
      </c>
      <c r="P93" s="37"/>
      <c r="Q93" s="38">
        <f t="shared" si="23"/>
        <v>119406</v>
      </c>
      <c r="R93" s="36">
        <f t="shared" si="36"/>
        <v>51</v>
      </c>
      <c r="S93" s="37">
        <f t="shared" si="24"/>
        <v>0.17100000000000004</v>
      </c>
      <c r="T93" s="36"/>
      <c r="U93" s="36"/>
      <c r="V93" s="36"/>
      <c r="W93" s="39"/>
      <c r="X93" s="39"/>
      <c r="Y93" s="37"/>
      <c r="Z93" s="39"/>
      <c r="AA93" s="37"/>
      <c r="AB93" s="44">
        <v>0.35</v>
      </c>
      <c r="AC93" s="44">
        <v>0.35</v>
      </c>
      <c r="AD93" s="44">
        <v>0.35</v>
      </c>
      <c r="AE93" s="35" t="s">
        <v>60</v>
      </c>
      <c r="AF93" s="35">
        <f t="shared" si="25"/>
        <v>213.98999999999998</v>
      </c>
      <c r="AG93" s="35">
        <f t="shared" si="26"/>
        <v>261.52</v>
      </c>
      <c r="AH93" s="36" t="str">
        <f t="shared" si="27"/>
        <v>213.99 261.52</v>
      </c>
      <c r="AI93" s="35">
        <v>10</v>
      </c>
      <c r="AJ93" s="40">
        <f t="shared" si="28"/>
        <v>69.150000000000006</v>
      </c>
      <c r="AK93" s="40">
        <f t="shared" si="29"/>
        <v>84.51</v>
      </c>
      <c r="AL93" s="36" t="str">
        <f t="shared" si="30"/>
        <v>69.15 84.51</v>
      </c>
      <c r="AM93" s="36">
        <v>130</v>
      </c>
      <c r="AN93" s="36">
        <f t="shared" si="31"/>
        <v>440</v>
      </c>
      <c r="AO93" s="44">
        <v>2398.4</v>
      </c>
      <c r="AP93" s="44">
        <v>260.39999999999998</v>
      </c>
      <c r="AQ93" s="44">
        <v>84.5</v>
      </c>
      <c r="AR93" s="35">
        <v>34</v>
      </c>
      <c r="AS93" s="46">
        <f t="shared" si="32"/>
        <v>0.95707585954009289</v>
      </c>
      <c r="AT93" s="47">
        <f t="shared" si="33"/>
        <v>2295.4507415209587</v>
      </c>
      <c r="AU93" s="47">
        <f t="shared" si="34"/>
        <v>225.53929814660754</v>
      </c>
      <c r="AV93" s="47">
        <f t="shared" si="35"/>
        <v>72.617722421040781</v>
      </c>
      <c r="AW93" s="87"/>
      <c r="AX93" s="87"/>
      <c r="AY93" s="87"/>
      <c r="AZ93" s="87"/>
      <c r="BA93" s="86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262"/>
      <c r="BN93" s="87"/>
      <c r="BO93" s="87"/>
      <c r="BP93" s="87"/>
      <c r="BQ93" s="87"/>
      <c r="BR93" s="87"/>
      <c r="BS93" s="87"/>
      <c r="BT93" s="87"/>
      <c r="BU93" s="87"/>
    </row>
    <row r="94" spans="1:73" s="42" customFormat="1" ht="55.2" customHeight="1" x14ac:dyDescent="0.3">
      <c r="A94" s="35">
        <v>91</v>
      </c>
      <c r="B94" s="84">
        <v>119605</v>
      </c>
      <c r="C94" s="45" t="s">
        <v>12</v>
      </c>
      <c r="D94" s="45" t="s">
        <v>83</v>
      </c>
      <c r="E94" s="36">
        <v>40000</v>
      </c>
      <c r="F94" s="35">
        <v>0.56000000000000005</v>
      </c>
      <c r="G94" s="37">
        <v>0.54600000000000004</v>
      </c>
      <c r="H94" s="37">
        <v>0.42</v>
      </c>
      <c r="I94" s="37">
        <v>0.34599999999999997</v>
      </c>
      <c r="J94" s="37">
        <v>0.24</v>
      </c>
      <c r="K94" s="37">
        <v>0.12</v>
      </c>
      <c r="L94" s="37">
        <v>8.4000000000000005E-2</v>
      </c>
      <c r="M94" s="37">
        <v>5.1999999999999998E-2</v>
      </c>
      <c r="N94" s="37" t="str">
        <f t="shared" si="22"/>
        <v>0.546,0.42,0.346,0.24,0.12,0.084,0.052</v>
      </c>
      <c r="O94" s="37" t="s">
        <v>59</v>
      </c>
      <c r="P94" s="37"/>
      <c r="Q94" s="38">
        <f t="shared" si="23"/>
        <v>119605</v>
      </c>
      <c r="R94" s="36">
        <f t="shared" si="36"/>
        <v>199</v>
      </c>
      <c r="S94" s="37">
        <f t="shared" si="24"/>
        <v>0.20000000000000007</v>
      </c>
      <c r="T94" s="36"/>
      <c r="U94" s="36"/>
      <c r="V94" s="36"/>
      <c r="W94" s="39"/>
      <c r="X94" s="39"/>
      <c r="Y94" s="37"/>
      <c r="Z94" s="39"/>
      <c r="AA94" s="37"/>
      <c r="AB94" s="44">
        <v>0.35</v>
      </c>
      <c r="AC94" s="44">
        <v>0.35</v>
      </c>
      <c r="AD94" s="44">
        <v>0.35</v>
      </c>
      <c r="AE94" s="35" t="s">
        <v>60</v>
      </c>
      <c r="AF94" s="35">
        <f t="shared" si="25"/>
        <v>213.98999999999998</v>
      </c>
      <c r="AG94" s="35">
        <f t="shared" si="26"/>
        <v>261.52</v>
      </c>
      <c r="AH94" s="36" t="str">
        <f t="shared" si="27"/>
        <v>213.99 261.52</v>
      </c>
      <c r="AI94" s="35">
        <v>10</v>
      </c>
      <c r="AJ94" s="40">
        <f t="shared" si="28"/>
        <v>69.150000000000006</v>
      </c>
      <c r="AK94" s="40">
        <f t="shared" si="29"/>
        <v>84.51</v>
      </c>
      <c r="AL94" s="36" t="str">
        <f t="shared" si="30"/>
        <v>69.15 84.51</v>
      </c>
      <c r="AM94" s="36">
        <v>130</v>
      </c>
      <c r="AN94" s="36">
        <f t="shared" si="31"/>
        <v>440</v>
      </c>
      <c r="AO94" s="44">
        <v>2382.3000000000002</v>
      </c>
      <c r="AP94" s="44">
        <v>258.60000000000002</v>
      </c>
      <c r="AQ94" s="44">
        <v>84.5</v>
      </c>
      <c r="AR94" s="35">
        <v>34</v>
      </c>
      <c r="AS94" s="46">
        <f t="shared" si="32"/>
        <v>0.95707585954009289</v>
      </c>
      <c r="AT94" s="47">
        <f t="shared" si="33"/>
        <v>2280.0418201823636</v>
      </c>
      <c r="AU94" s="47">
        <f t="shared" si="34"/>
        <v>224.07344984997198</v>
      </c>
      <c r="AV94" s="47">
        <f t="shared" si="35"/>
        <v>72.617722421040781</v>
      </c>
      <c r="AW94" s="87"/>
      <c r="AX94" s="87"/>
      <c r="AY94" s="87"/>
      <c r="AZ94" s="87"/>
      <c r="BA94" s="86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262"/>
      <c r="BN94" s="87"/>
      <c r="BO94" s="87"/>
      <c r="BP94" s="87"/>
      <c r="BQ94" s="87"/>
      <c r="BR94" s="87"/>
      <c r="BS94" s="87"/>
      <c r="BT94" s="87"/>
      <c r="BU94" s="87"/>
    </row>
    <row r="95" spans="1:73" s="42" customFormat="1" ht="55.2" customHeight="1" x14ac:dyDescent="0.3">
      <c r="A95" s="35">
        <v>92</v>
      </c>
      <c r="B95" s="84">
        <v>119853</v>
      </c>
      <c r="C95" s="45" t="s">
        <v>12</v>
      </c>
      <c r="D95" s="45" t="s">
        <v>83</v>
      </c>
      <c r="E95" s="36">
        <v>40000</v>
      </c>
      <c r="F95" s="35">
        <v>0.56000000000000005</v>
      </c>
      <c r="G95" s="37">
        <v>0.42099999999999999</v>
      </c>
      <c r="H95" s="37">
        <v>0.35</v>
      </c>
      <c r="I95" s="37">
        <v>0.30099999999999999</v>
      </c>
      <c r="J95" s="37">
        <v>0.22600000000000001</v>
      </c>
      <c r="K95" s="37">
        <v>0.13300000000000001</v>
      </c>
      <c r="L95" s="37">
        <v>9.9000000000000005E-2</v>
      </c>
      <c r="M95" s="37">
        <v>6.3E-2</v>
      </c>
      <c r="N95" s="37" t="str">
        <f t="shared" si="22"/>
        <v>0.421,0.35,0.301,0.226,0.133,0.099,0.063</v>
      </c>
      <c r="O95" s="37" t="s">
        <v>59</v>
      </c>
      <c r="P95" s="37"/>
      <c r="Q95" s="38">
        <f t="shared" si="23"/>
        <v>119853</v>
      </c>
      <c r="R95" s="36">
        <f t="shared" si="36"/>
        <v>248</v>
      </c>
      <c r="S95" s="37">
        <f t="shared" si="24"/>
        <v>0.12</v>
      </c>
      <c r="T95" s="36"/>
      <c r="U95" s="36"/>
      <c r="V95" s="36"/>
      <c r="W95" s="39"/>
      <c r="X95" s="39"/>
      <c r="Y95" s="37"/>
      <c r="Z95" s="39"/>
      <c r="AA95" s="37"/>
      <c r="AB95" s="44">
        <v>0.35</v>
      </c>
      <c r="AC95" s="44">
        <v>0.35</v>
      </c>
      <c r="AD95" s="44">
        <v>0.35</v>
      </c>
      <c r="AE95" s="35" t="s">
        <v>60</v>
      </c>
      <c r="AF95" s="35">
        <f t="shared" si="25"/>
        <v>213.98999999999998</v>
      </c>
      <c r="AG95" s="35">
        <f t="shared" si="26"/>
        <v>261.52</v>
      </c>
      <c r="AH95" s="36" t="str">
        <f t="shared" si="27"/>
        <v>213.99 261.52</v>
      </c>
      <c r="AI95" s="35">
        <v>10</v>
      </c>
      <c r="AJ95" s="40">
        <f t="shared" si="28"/>
        <v>69.150000000000006</v>
      </c>
      <c r="AK95" s="40">
        <f t="shared" si="29"/>
        <v>84.51</v>
      </c>
      <c r="AL95" s="36" t="str">
        <f t="shared" si="30"/>
        <v>69.15 84.51</v>
      </c>
      <c r="AM95" s="36">
        <v>130</v>
      </c>
      <c r="AN95" s="36">
        <f t="shared" si="31"/>
        <v>440</v>
      </c>
      <c r="AO95" s="44">
        <v>2377.4</v>
      </c>
      <c r="AP95" s="44">
        <v>261.5</v>
      </c>
      <c r="AQ95" s="44">
        <v>84.5</v>
      </c>
      <c r="AR95" s="35">
        <v>34</v>
      </c>
      <c r="AS95" s="46">
        <f t="shared" si="32"/>
        <v>0.95707585954009289</v>
      </c>
      <c r="AT95" s="47">
        <f t="shared" si="33"/>
        <v>2275.3521484706171</v>
      </c>
      <c r="AU95" s="47">
        <f t="shared" si="34"/>
        <v>226.43321891141127</v>
      </c>
      <c r="AV95" s="47">
        <f t="shared" si="35"/>
        <v>72.617722421040781</v>
      </c>
      <c r="AW95" s="87"/>
      <c r="AX95" s="87"/>
      <c r="AY95" s="87"/>
      <c r="AZ95" s="87"/>
      <c r="BA95" s="86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262"/>
      <c r="BN95" s="87"/>
      <c r="BO95" s="87"/>
      <c r="BP95" s="87"/>
      <c r="BQ95" s="87"/>
      <c r="BR95" s="87"/>
      <c r="BS95" s="87"/>
      <c r="BT95" s="87"/>
      <c r="BU95" s="87"/>
    </row>
    <row r="96" spans="1:73" s="42" customFormat="1" ht="55.2" customHeight="1" x14ac:dyDescent="0.3">
      <c r="A96" s="35">
        <v>93</v>
      </c>
      <c r="B96" s="84">
        <v>119912</v>
      </c>
      <c r="C96" s="45" t="s">
        <v>12</v>
      </c>
      <c r="D96" s="45" t="s">
        <v>81</v>
      </c>
      <c r="E96" s="36">
        <v>40000</v>
      </c>
      <c r="F96" s="35">
        <v>0.56000000000000005</v>
      </c>
      <c r="G96" s="37">
        <v>0.45100000000000001</v>
      </c>
      <c r="H96" s="37">
        <v>0.34699999999999998</v>
      </c>
      <c r="I96" s="37">
        <v>0.28799999999999998</v>
      </c>
      <c r="J96" s="37">
        <v>0.20499999999999999</v>
      </c>
      <c r="K96" s="37">
        <v>0.113</v>
      </c>
      <c r="L96" s="37">
        <v>8.6999999999999994E-2</v>
      </c>
      <c r="M96" s="37">
        <v>0.06</v>
      </c>
      <c r="N96" s="37" t="str">
        <f t="shared" si="22"/>
        <v>0.451,0.347,0.288,0.205,0.113,0.087,0.06</v>
      </c>
      <c r="O96" s="37" t="s">
        <v>59</v>
      </c>
      <c r="P96" s="37"/>
      <c r="Q96" s="38">
        <f t="shared" si="23"/>
        <v>119912</v>
      </c>
      <c r="R96" s="36">
        <f t="shared" si="36"/>
        <v>59</v>
      </c>
      <c r="S96" s="37">
        <f t="shared" si="24"/>
        <v>0.16300000000000003</v>
      </c>
      <c r="T96" s="36"/>
      <c r="U96" s="36"/>
      <c r="V96" s="36"/>
      <c r="W96" s="39"/>
      <c r="X96" s="39"/>
      <c r="Y96" s="37"/>
      <c r="Z96" s="39"/>
      <c r="AA96" s="37"/>
      <c r="AB96" s="44">
        <v>0.35</v>
      </c>
      <c r="AC96" s="44">
        <v>0.35</v>
      </c>
      <c r="AD96" s="44">
        <v>0.35</v>
      </c>
      <c r="AE96" s="35" t="s">
        <v>60</v>
      </c>
      <c r="AF96" s="35">
        <f t="shared" si="25"/>
        <v>213.98999999999998</v>
      </c>
      <c r="AG96" s="35">
        <f t="shared" si="26"/>
        <v>261.52</v>
      </c>
      <c r="AH96" s="36" t="str">
        <f t="shared" si="27"/>
        <v>213.99 261.52</v>
      </c>
      <c r="AI96" s="35">
        <v>10</v>
      </c>
      <c r="AJ96" s="40">
        <f t="shared" si="28"/>
        <v>69.150000000000006</v>
      </c>
      <c r="AK96" s="40">
        <f t="shared" si="29"/>
        <v>84.51</v>
      </c>
      <c r="AL96" s="36" t="str">
        <f t="shared" si="30"/>
        <v>69.15 84.51</v>
      </c>
      <c r="AM96" s="36">
        <v>130</v>
      </c>
      <c r="AN96" s="36">
        <f t="shared" si="31"/>
        <v>440</v>
      </c>
      <c r="AO96" s="44">
        <v>2400</v>
      </c>
      <c r="AP96" s="44">
        <v>260.60000000000002</v>
      </c>
      <c r="AQ96" s="44">
        <v>84.5</v>
      </c>
      <c r="AR96" s="35">
        <v>34</v>
      </c>
      <c r="AS96" s="46">
        <f t="shared" si="32"/>
        <v>0.95707585954009289</v>
      </c>
      <c r="AT96" s="47">
        <f t="shared" si="33"/>
        <v>2296.9820628962229</v>
      </c>
      <c r="AU96" s="47">
        <f t="shared" si="34"/>
        <v>225.70193464486843</v>
      </c>
      <c r="AV96" s="47">
        <f t="shared" si="35"/>
        <v>72.617722421040781</v>
      </c>
      <c r="AW96" s="87"/>
      <c r="AX96" s="87"/>
      <c r="AY96" s="87"/>
      <c r="AZ96" s="87"/>
      <c r="BA96" s="86"/>
      <c r="BB96" s="87"/>
      <c r="BC96" s="87"/>
      <c r="BD96" s="87"/>
      <c r="BE96" s="87"/>
      <c r="BF96" s="87"/>
      <c r="BG96" s="87"/>
      <c r="BH96" s="87"/>
      <c r="BI96" s="87"/>
      <c r="BJ96" s="87"/>
      <c r="BK96" s="87"/>
      <c r="BL96" s="87"/>
      <c r="BM96" s="262"/>
      <c r="BN96" s="87"/>
      <c r="BO96" s="87"/>
      <c r="BP96" s="87"/>
      <c r="BQ96" s="87"/>
      <c r="BR96" s="87"/>
      <c r="BS96" s="87"/>
      <c r="BT96" s="87"/>
      <c r="BU96" s="87"/>
    </row>
    <row r="97" spans="1:73" s="42" customFormat="1" ht="55.2" customHeight="1" x14ac:dyDescent="0.3">
      <c r="A97" s="35">
        <v>94</v>
      </c>
      <c r="B97" s="84">
        <v>120126</v>
      </c>
      <c r="C97" s="45" t="s">
        <v>12</v>
      </c>
      <c r="D97" s="45" t="s">
        <v>83</v>
      </c>
      <c r="E97" s="36">
        <v>40000</v>
      </c>
      <c r="F97" s="35">
        <v>0.56000000000000005</v>
      </c>
      <c r="G97" s="37">
        <v>0.38</v>
      </c>
      <c r="H97" s="37">
        <v>0.29699999999999999</v>
      </c>
      <c r="I97" s="37">
        <v>0.246</v>
      </c>
      <c r="J97" s="37">
        <v>0.17899999999999999</v>
      </c>
      <c r="K97" s="37">
        <v>9.1999999999999998E-2</v>
      </c>
      <c r="L97" s="37">
        <v>6.6000000000000003E-2</v>
      </c>
      <c r="M97" s="37">
        <v>4.2000000000000003E-2</v>
      </c>
      <c r="N97" s="37" t="str">
        <f t="shared" si="22"/>
        <v>0.38,0.297,0.246,0.179,0.092,0.066,0.042</v>
      </c>
      <c r="O97" s="37" t="s">
        <v>59</v>
      </c>
      <c r="P97" s="37"/>
      <c r="Q97" s="38">
        <f t="shared" si="23"/>
        <v>120126</v>
      </c>
      <c r="R97" s="36">
        <f t="shared" si="36"/>
        <v>214</v>
      </c>
      <c r="S97" s="37">
        <f t="shared" si="24"/>
        <v>0.13400000000000001</v>
      </c>
      <c r="T97" s="36"/>
      <c r="U97" s="36"/>
      <c r="V97" s="36"/>
      <c r="W97" s="39"/>
      <c r="X97" s="39"/>
      <c r="Y97" s="37"/>
      <c r="Z97" s="39"/>
      <c r="AA97" s="37"/>
      <c r="AB97" s="44">
        <v>0.35</v>
      </c>
      <c r="AC97" s="44">
        <v>0.35</v>
      </c>
      <c r="AD97" s="44">
        <v>0.35</v>
      </c>
      <c r="AE97" s="35" t="s">
        <v>60</v>
      </c>
      <c r="AF97" s="35">
        <f t="shared" si="25"/>
        <v>213.98999999999998</v>
      </c>
      <c r="AG97" s="35">
        <f t="shared" si="26"/>
        <v>261.52</v>
      </c>
      <c r="AH97" s="36" t="str">
        <f t="shared" si="27"/>
        <v>213.99 261.52</v>
      </c>
      <c r="AI97" s="35">
        <v>10</v>
      </c>
      <c r="AJ97" s="40">
        <f t="shared" si="28"/>
        <v>69.150000000000006</v>
      </c>
      <c r="AK97" s="40">
        <f t="shared" si="29"/>
        <v>84.51</v>
      </c>
      <c r="AL97" s="36" t="str">
        <f t="shared" si="30"/>
        <v>69.15 84.51</v>
      </c>
      <c r="AM97" s="36">
        <v>130</v>
      </c>
      <c r="AN97" s="36">
        <f t="shared" si="31"/>
        <v>440</v>
      </c>
      <c r="AO97" s="44">
        <v>2388.6999999999998</v>
      </c>
      <c r="AP97" s="44">
        <v>260.60000000000002</v>
      </c>
      <c r="AQ97" s="44">
        <v>84.5</v>
      </c>
      <c r="AR97" s="35">
        <v>34</v>
      </c>
      <c r="AS97" s="46">
        <f t="shared" si="32"/>
        <v>0.95707585954009289</v>
      </c>
      <c r="AT97" s="47">
        <f t="shared" si="33"/>
        <v>2286.1671056834198</v>
      </c>
      <c r="AU97" s="47">
        <f t="shared" si="34"/>
        <v>225.70193464486843</v>
      </c>
      <c r="AV97" s="47">
        <f t="shared" si="35"/>
        <v>72.617722421040781</v>
      </c>
      <c r="AW97" s="87"/>
      <c r="AX97" s="87"/>
      <c r="AY97" s="87"/>
      <c r="AZ97" s="87"/>
      <c r="BA97" s="86"/>
      <c r="BB97" s="87"/>
      <c r="BC97" s="87"/>
      <c r="BD97" s="87"/>
      <c r="BE97" s="87"/>
      <c r="BF97" s="87"/>
      <c r="BG97" s="87"/>
      <c r="BH97" s="87"/>
      <c r="BI97" s="87"/>
      <c r="BJ97" s="87"/>
      <c r="BK97" s="87"/>
      <c r="BL97" s="87"/>
      <c r="BM97" s="262"/>
      <c r="BN97" s="87"/>
      <c r="BO97" s="87"/>
      <c r="BP97" s="87"/>
      <c r="BQ97" s="87"/>
      <c r="BR97" s="87"/>
      <c r="BS97" s="87"/>
      <c r="BT97" s="87"/>
      <c r="BU97" s="87"/>
    </row>
    <row r="98" spans="1:73" s="42" customFormat="1" ht="55.2" customHeight="1" x14ac:dyDescent="0.3">
      <c r="A98" s="35">
        <v>95</v>
      </c>
      <c r="B98" s="84">
        <v>120356</v>
      </c>
      <c r="C98" s="45" t="s">
        <v>12</v>
      </c>
      <c r="D98" s="45" t="s">
        <v>83</v>
      </c>
      <c r="E98" s="36">
        <v>40000</v>
      </c>
      <c r="F98" s="35">
        <v>0.56000000000000005</v>
      </c>
      <c r="G98" s="37">
        <v>0.69399999999999995</v>
      </c>
      <c r="H98" s="37">
        <v>0.53500000000000003</v>
      </c>
      <c r="I98" s="37">
        <v>0.435</v>
      </c>
      <c r="J98" s="37">
        <v>0.30099999999999999</v>
      </c>
      <c r="K98" s="37">
        <v>0.14399999999999999</v>
      </c>
      <c r="L98" s="37">
        <v>0.10299999999999999</v>
      </c>
      <c r="M98" s="37">
        <v>4.2000000000000003E-2</v>
      </c>
      <c r="N98" s="37" t="str">
        <f t="shared" si="22"/>
        <v>0.694,0.535,0.435,0.301,0.144,0.103,0.042</v>
      </c>
      <c r="O98" s="37" t="s">
        <v>59</v>
      </c>
      <c r="P98" s="37"/>
      <c r="Q98" s="38">
        <f t="shared" si="23"/>
        <v>120356</v>
      </c>
      <c r="R98" s="36">
        <f t="shared" si="36"/>
        <v>230</v>
      </c>
      <c r="S98" s="37">
        <f t="shared" si="24"/>
        <v>0.25899999999999995</v>
      </c>
      <c r="T98" s="36"/>
      <c r="U98" s="36"/>
      <c r="V98" s="36"/>
      <c r="W98" s="39"/>
      <c r="X98" s="39"/>
      <c r="Y98" s="37"/>
      <c r="Z98" s="39"/>
      <c r="AA98" s="37"/>
      <c r="AB98" s="44">
        <v>0.35</v>
      </c>
      <c r="AC98" s="44">
        <v>0.35</v>
      </c>
      <c r="AD98" s="44">
        <v>0.35</v>
      </c>
      <c r="AE98" s="35" t="s">
        <v>60</v>
      </c>
      <c r="AF98" s="35">
        <f t="shared" si="25"/>
        <v>213.98999999999998</v>
      </c>
      <c r="AG98" s="35">
        <f t="shared" si="26"/>
        <v>261.52</v>
      </c>
      <c r="AH98" s="36" t="str">
        <f t="shared" si="27"/>
        <v>213.99 261.52</v>
      </c>
      <c r="AI98" s="35">
        <v>10</v>
      </c>
      <c r="AJ98" s="40">
        <f t="shared" si="28"/>
        <v>69.150000000000006</v>
      </c>
      <c r="AK98" s="40">
        <f t="shared" si="29"/>
        <v>84.51</v>
      </c>
      <c r="AL98" s="36" t="str">
        <f t="shared" si="30"/>
        <v>69.15 84.51</v>
      </c>
      <c r="AM98" s="36">
        <v>130</v>
      </c>
      <c r="AN98" s="36">
        <f t="shared" si="31"/>
        <v>440</v>
      </c>
      <c r="AO98" s="44">
        <v>1750</v>
      </c>
      <c r="AP98" s="44">
        <v>214.4</v>
      </c>
      <c r="AQ98" s="44">
        <v>84.5</v>
      </c>
      <c r="AR98" s="35">
        <v>34</v>
      </c>
      <c r="AS98" s="46">
        <f t="shared" si="32"/>
        <v>0.95707585954009289</v>
      </c>
      <c r="AT98" s="47">
        <f t="shared" si="33"/>
        <v>1674.8827541951625</v>
      </c>
      <c r="AU98" s="47">
        <f t="shared" si="34"/>
        <v>186.77236047664283</v>
      </c>
      <c r="AV98" s="47">
        <f t="shared" si="35"/>
        <v>72.617722421040781</v>
      </c>
      <c r="AW98" s="87"/>
      <c r="AX98" s="87"/>
      <c r="AY98" s="87"/>
      <c r="AZ98" s="87"/>
      <c r="BA98" s="86"/>
      <c r="BB98" s="87"/>
      <c r="BC98" s="87"/>
      <c r="BD98" s="87"/>
      <c r="BE98" s="87"/>
      <c r="BF98" s="87"/>
      <c r="BG98" s="87"/>
      <c r="BH98" s="87"/>
      <c r="BI98" s="87"/>
      <c r="BJ98" s="87"/>
      <c r="BK98" s="87"/>
      <c r="BL98" s="87"/>
      <c r="BM98" s="262"/>
      <c r="BN98" s="87"/>
      <c r="BO98" s="87"/>
      <c r="BP98" s="87"/>
      <c r="BQ98" s="87"/>
      <c r="BR98" s="87"/>
      <c r="BS98" s="87"/>
      <c r="BT98" s="87"/>
      <c r="BU98" s="87"/>
    </row>
    <row r="99" spans="1:73" s="42" customFormat="1" ht="55.2" customHeight="1" x14ac:dyDescent="0.3">
      <c r="A99" s="35">
        <v>96</v>
      </c>
      <c r="B99" s="84">
        <v>120411</v>
      </c>
      <c r="C99" s="45" t="s">
        <v>12</v>
      </c>
      <c r="D99" s="45" t="s">
        <v>81</v>
      </c>
      <c r="E99" s="36">
        <v>40000</v>
      </c>
      <c r="F99" s="35">
        <v>0.56000000000000005</v>
      </c>
      <c r="G99" s="37">
        <v>0.5</v>
      </c>
      <c r="H99" s="37">
        <v>0.39900000000000002</v>
      </c>
      <c r="I99" s="37">
        <v>0.33300000000000002</v>
      </c>
      <c r="J99" s="37">
        <v>0.23799999999999999</v>
      </c>
      <c r="K99" s="37">
        <v>0.13</v>
      </c>
      <c r="L99" s="37">
        <v>9.6000000000000002E-2</v>
      </c>
      <c r="M99" s="37">
        <v>5.7000000000000002E-2</v>
      </c>
      <c r="N99" s="37" t="str">
        <f t="shared" si="22"/>
        <v>0.5,0.399,0.333,0.238,0.13,0.096,0.057</v>
      </c>
      <c r="O99" s="37" t="s">
        <v>59</v>
      </c>
      <c r="P99" s="37"/>
      <c r="Q99" s="38">
        <f t="shared" si="23"/>
        <v>120411</v>
      </c>
      <c r="R99" s="36">
        <f t="shared" si="36"/>
        <v>55</v>
      </c>
      <c r="S99" s="37">
        <f t="shared" si="24"/>
        <v>0.16699999999999998</v>
      </c>
      <c r="T99" s="36"/>
      <c r="U99" s="36"/>
      <c r="V99" s="36"/>
      <c r="W99" s="39"/>
      <c r="X99" s="39"/>
      <c r="Y99" s="37"/>
      <c r="Z99" s="39"/>
      <c r="AA99" s="37"/>
      <c r="AB99" s="44">
        <v>0.35</v>
      </c>
      <c r="AC99" s="44">
        <v>0.35</v>
      </c>
      <c r="AD99" s="44">
        <v>0.35</v>
      </c>
      <c r="AE99" s="35" t="s">
        <v>60</v>
      </c>
      <c r="AF99" s="35">
        <f t="shared" si="25"/>
        <v>213.98999999999998</v>
      </c>
      <c r="AG99" s="35">
        <f t="shared" si="26"/>
        <v>261.52</v>
      </c>
      <c r="AH99" s="36" t="str">
        <f t="shared" si="27"/>
        <v>213.99 261.52</v>
      </c>
      <c r="AI99" s="35">
        <v>10</v>
      </c>
      <c r="AJ99" s="40">
        <f t="shared" si="28"/>
        <v>69.150000000000006</v>
      </c>
      <c r="AK99" s="40">
        <f t="shared" si="29"/>
        <v>84.51</v>
      </c>
      <c r="AL99" s="36" t="str">
        <f t="shared" si="30"/>
        <v>69.15 84.51</v>
      </c>
      <c r="AM99" s="36">
        <v>130</v>
      </c>
      <c r="AN99" s="36">
        <f t="shared" si="31"/>
        <v>440</v>
      </c>
      <c r="AO99" s="44">
        <v>2348.4</v>
      </c>
      <c r="AP99" s="44">
        <v>254.7</v>
      </c>
      <c r="AQ99" s="44">
        <v>84.5</v>
      </c>
      <c r="AR99" s="35">
        <v>34</v>
      </c>
      <c r="AS99" s="46">
        <f t="shared" si="32"/>
        <v>0.95707585954009289</v>
      </c>
      <c r="AT99" s="47">
        <f t="shared" si="33"/>
        <v>2247.5969485439541</v>
      </c>
      <c r="AU99" s="47">
        <f t="shared" si="34"/>
        <v>220.88421742265214</v>
      </c>
      <c r="AV99" s="47">
        <f t="shared" si="35"/>
        <v>72.617722421040781</v>
      </c>
      <c r="AW99" s="87"/>
      <c r="AX99" s="87"/>
      <c r="AY99" s="87"/>
      <c r="AZ99" s="87"/>
      <c r="BA99" s="86"/>
      <c r="BB99" s="87"/>
      <c r="BC99" s="87"/>
      <c r="BD99" s="87"/>
      <c r="BE99" s="87"/>
      <c r="BF99" s="87"/>
      <c r="BG99" s="87"/>
      <c r="BH99" s="87"/>
      <c r="BI99" s="87"/>
      <c r="BJ99" s="87"/>
      <c r="BK99" s="87"/>
      <c r="BL99" s="87"/>
      <c r="BM99" s="262"/>
      <c r="BN99" s="87"/>
      <c r="BO99" s="87"/>
      <c r="BP99" s="87"/>
      <c r="BQ99" s="87"/>
      <c r="BR99" s="87"/>
      <c r="BS99" s="87"/>
      <c r="BT99" s="87"/>
      <c r="BU99" s="87"/>
    </row>
    <row r="100" spans="1:73" s="42" customFormat="1" ht="55.2" customHeight="1" x14ac:dyDescent="0.3">
      <c r="A100" s="35">
        <v>97</v>
      </c>
      <c r="B100" s="84">
        <v>120616</v>
      </c>
      <c r="C100" s="45" t="s">
        <v>12</v>
      </c>
      <c r="D100" s="45" t="s">
        <v>83</v>
      </c>
      <c r="E100" s="36">
        <v>40000</v>
      </c>
      <c r="F100" s="35">
        <v>0.56000000000000005</v>
      </c>
      <c r="G100" s="37">
        <v>0.77100000000000002</v>
      </c>
      <c r="H100" s="37">
        <v>0.61099999999999999</v>
      </c>
      <c r="I100" s="37">
        <v>0.50900000000000001</v>
      </c>
      <c r="J100" s="37">
        <v>0.35499999999999998</v>
      </c>
      <c r="K100" s="37">
        <v>0.17699999999999999</v>
      </c>
      <c r="L100" s="37">
        <v>0.121</v>
      </c>
      <c r="M100" s="37">
        <v>6.6000000000000003E-2</v>
      </c>
      <c r="N100" s="37" t="str">
        <f t="shared" si="22"/>
        <v>0.771,0.611,0.509,0.355,0.177,0.121,0.066</v>
      </c>
      <c r="O100" s="37" t="s">
        <v>59</v>
      </c>
      <c r="P100" s="37"/>
      <c r="Q100" s="38">
        <f t="shared" si="23"/>
        <v>120616</v>
      </c>
      <c r="R100" s="36">
        <f t="shared" si="36"/>
        <v>205</v>
      </c>
      <c r="S100" s="37">
        <f t="shared" si="24"/>
        <v>0.26200000000000001</v>
      </c>
      <c r="T100" s="36"/>
      <c r="U100" s="36"/>
      <c r="V100" s="36"/>
      <c r="W100" s="39"/>
      <c r="X100" s="39"/>
      <c r="Y100" s="37"/>
      <c r="Z100" s="39"/>
      <c r="AA100" s="37"/>
      <c r="AB100" s="44">
        <v>0.35</v>
      </c>
      <c r="AC100" s="44">
        <v>0.35</v>
      </c>
      <c r="AD100" s="44">
        <v>0.35</v>
      </c>
      <c r="AE100" s="35" t="s">
        <v>60</v>
      </c>
      <c r="AF100" s="35">
        <f t="shared" si="25"/>
        <v>213.98999999999998</v>
      </c>
      <c r="AG100" s="35">
        <f t="shared" si="26"/>
        <v>261.52</v>
      </c>
      <c r="AH100" s="36" t="str">
        <f t="shared" si="27"/>
        <v>213.99 261.52</v>
      </c>
      <c r="AI100" s="35">
        <v>10</v>
      </c>
      <c r="AJ100" s="40">
        <f t="shared" si="28"/>
        <v>69.150000000000006</v>
      </c>
      <c r="AK100" s="40">
        <f t="shared" si="29"/>
        <v>84.51</v>
      </c>
      <c r="AL100" s="36" t="str">
        <f t="shared" si="30"/>
        <v>69.15 84.51</v>
      </c>
      <c r="AM100" s="36">
        <v>130</v>
      </c>
      <c r="AN100" s="36">
        <f t="shared" si="31"/>
        <v>440</v>
      </c>
      <c r="AO100" s="44">
        <v>769.4</v>
      </c>
      <c r="AP100" s="44">
        <v>214</v>
      </c>
      <c r="AQ100" s="44">
        <v>84.5</v>
      </c>
      <c r="AR100" s="35">
        <v>34</v>
      </c>
      <c r="AS100" s="46">
        <f t="shared" si="32"/>
        <v>0.95707585954009289</v>
      </c>
      <c r="AT100" s="47">
        <f t="shared" si="33"/>
        <v>736.37416633014743</v>
      </c>
      <c r="AU100" s="47">
        <f t="shared" si="34"/>
        <v>186.42225119539094</v>
      </c>
      <c r="AV100" s="47">
        <f t="shared" si="35"/>
        <v>72.617722421040781</v>
      </c>
      <c r="AW100" s="87"/>
      <c r="AX100" s="87"/>
      <c r="AY100" s="87"/>
      <c r="AZ100" s="87"/>
      <c r="BA100" s="86"/>
      <c r="BB100" s="87"/>
      <c r="BC100" s="87"/>
      <c r="BD100" s="87"/>
      <c r="BE100" s="87"/>
      <c r="BF100" s="87"/>
      <c r="BG100" s="87"/>
      <c r="BH100" s="87"/>
      <c r="BI100" s="87"/>
      <c r="BJ100" s="87"/>
      <c r="BK100" s="87"/>
      <c r="BL100" s="87"/>
      <c r="BM100" s="262"/>
      <c r="BN100" s="87"/>
      <c r="BO100" s="87"/>
      <c r="BP100" s="87"/>
      <c r="BQ100" s="87"/>
      <c r="BR100" s="87"/>
      <c r="BS100" s="87"/>
      <c r="BT100" s="87"/>
      <c r="BU100" s="87"/>
    </row>
    <row r="101" spans="1:73" s="42" customFormat="1" ht="55.2" customHeight="1" x14ac:dyDescent="0.3">
      <c r="A101" s="35">
        <v>98</v>
      </c>
      <c r="B101" s="84">
        <v>120858</v>
      </c>
      <c r="C101" s="45" t="s">
        <v>12</v>
      </c>
      <c r="D101" s="45" t="s">
        <v>83</v>
      </c>
      <c r="E101" s="36">
        <v>40000</v>
      </c>
      <c r="F101" s="35">
        <v>0.56000000000000005</v>
      </c>
      <c r="G101" s="37">
        <v>0.45900000000000002</v>
      </c>
      <c r="H101" s="37">
        <v>0.34599999999999997</v>
      </c>
      <c r="I101" s="37">
        <v>0.27600000000000002</v>
      </c>
      <c r="J101" s="37">
        <v>0.186</v>
      </c>
      <c r="K101" s="37">
        <v>8.4000000000000005E-2</v>
      </c>
      <c r="L101" s="37">
        <v>0.06</v>
      </c>
      <c r="M101" s="37">
        <v>0.04</v>
      </c>
      <c r="N101" s="37" t="str">
        <f t="shared" si="22"/>
        <v>0.459,0.346,0.276,0.186,0.084,0.06,0.04</v>
      </c>
      <c r="O101" s="37" t="s">
        <v>59</v>
      </c>
      <c r="P101" s="37"/>
      <c r="Q101" s="38">
        <f t="shared" si="23"/>
        <v>120858</v>
      </c>
      <c r="R101" s="36">
        <f t="shared" si="36"/>
        <v>242</v>
      </c>
      <c r="S101" s="37">
        <f t="shared" si="24"/>
        <v>0.183</v>
      </c>
      <c r="T101" s="36"/>
      <c r="U101" s="36"/>
      <c r="V101" s="36"/>
      <c r="W101" s="39"/>
      <c r="X101" s="39"/>
      <c r="Y101" s="37"/>
      <c r="Z101" s="39"/>
      <c r="AA101" s="37"/>
      <c r="AB101" s="44">
        <v>0.35</v>
      </c>
      <c r="AC101" s="44">
        <v>0.35</v>
      </c>
      <c r="AD101" s="44">
        <v>0.35</v>
      </c>
      <c r="AE101" s="35" t="s">
        <v>60</v>
      </c>
      <c r="AF101" s="35">
        <f t="shared" si="25"/>
        <v>213.98999999999998</v>
      </c>
      <c r="AG101" s="35">
        <f t="shared" si="26"/>
        <v>261.52</v>
      </c>
      <c r="AH101" s="36" t="str">
        <f t="shared" si="27"/>
        <v>213.99 261.52</v>
      </c>
      <c r="AI101" s="35">
        <v>10</v>
      </c>
      <c r="AJ101" s="40">
        <f t="shared" si="28"/>
        <v>69.150000000000006</v>
      </c>
      <c r="AK101" s="40">
        <f t="shared" si="29"/>
        <v>84.51</v>
      </c>
      <c r="AL101" s="36" t="str">
        <f t="shared" si="30"/>
        <v>69.15 84.51</v>
      </c>
      <c r="AM101" s="36">
        <v>130</v>
      </c>
      <c r="AN101" s="36">
        <f t="shared" si="31"/>
        <v>440</v>
      </c>
      <c r="AO101" s="44">
        <v>2374.1999999999998</v>
      </c>
      <c r="AP101" s="44">
        <v>259.8</v>
      </c>
      <c r="AQ101" s="44">
        <v>84.5</v>
      </c>
      <c r="AR101" s="35">
        <v>34</v>
      </c>
      <c r="AS101" s="46">
        <f t="shared" si="32"/>
        <v>0.95707585954009289</v>
      </c>
      <c r="AT101" s="47">
        <f t="shared" si="33"/>
        <v>2272.2895057200885</v>
      </c>
      <c r="AU101" s="47">
        <f t="shared" si="34"/>
        <v>225.05110660891697</v>
      </c>
      <c r="AV101" s="47">
        <f t="shared" si="35"/>
        <v>72.617722421040781</v>
      </c>
      <c r="AW101" s="87"/>
      <c r="AX101" s="87"/>
      <c r="AY101" s="87"/>
      <c r="AZ101" s="87"/>
      <c r="BA101" s="86"/>
      <c r="BB101" s="87"/>
      <c r="BC101" s="87"/>
      <c r="BD101" s="87"/>
      <c r="BE101" s="87"/>
      <c r="BF101" s="87"/>
      <c r="BG101" s="87"/>
      <c r="BH101" s="87"/>
      <c r="BI101" s="87"/>
      <c r="BJ101" s="87"/>
      <c r="BK101" s="87"/>
      <c r="BL101" s="87"/>
      <c r="BM101" s="262"/>
      <c r="BN101" s="87"/>
      <c r="BO101" s="87"/>
      <c r="BP101" s="87"/>
      <c r="BQ101" s="87"/>
      <c r="BR101" s="87"/>
      <c r="BS101" s="87"/>
      <c r="BT101" s="87"/>
      <c r="BU101" s="87"/>
    </row>
    <row r="102" spans="1:73" s="42" customFormat="1" ht="55.2" customHeight="1" x14ac:dyDescent="0.3">
      <c r="A102" s="35">
        <v>99</v>
      </c>
      <c r="B102" s="84">
        <v>120912</v>
      </c>
      <c r="C102" s="45" t="s">
        <v>12</v>
      </c>
      <c r="D102" s="45" t="s">
        <v>81</v>
      </c>
      <c r="E102" s="36">
        <v>40000</v>
      </c>
      <c r="F102" s="35">
        <v>0.56000000000000005</v>
      </c>
      <c r="G102" s="37">
        <v>0.34400000000000003</v>
      </c>
      <c r="H102" s="37">
        <v>0.26</v>
      </c>
      <c r="I102" s="37">
        <v>0.20899999999999999</v>
      </c>
      <c r="J102" s="37">
        <v>0.14000000000000001</v>
      </c>
      <c r="K102" s="37">
        <v>6.5000000000000002E-2</v>
      </c>
      <c r="L102" s="37">
        <v>4.4999999999999998E-2</v>
      </c>
      <c r="M102" s="37">
        <v>2.8000000000000001E-2</v>
      </c>
      <c r="N102" s="37" t="str">
        <f t="shared" si="22"/>
        <v>0.344,0.26,0.209,0.14,0.065,0.045,0.028</v>
      </c>
      <c r="O102" s="37" t="s">
        <v>59</v>
      </c>
      <c r="P102" s="37"/>
      <c r="Q102" s="38">
        <f t="shared" si="23"/>
        <v>120912</v>
      </c>
      <c r="R102" s="36">
        <f t="shared" si="36"/>
        <v>54</v>
      </c>
      <c r="S102" s="37">
        <f t="shared" si="24"/>
        <v>0.13500000000000004</v>
      </c>
      <c r="T102" s="36"/>
      <c r="U102" s="36"/>
      <c r="V102" s="36"/>
      <c r="W102" s="39"/>
      <c r="X102" s="39"/>
      <c r="Y102" s="37"/>
      <c r="Z102" s="39"/>
      <c r="AA102" s="37"/>
      <c r="AB102" s="44">
        <v>0.35</v>
      </c>
      <c r="AC102" s="44">
        <v>0.35</v>
      </c>
      <c r="AD102" s="44">
        <v>0.35</v>
      </c>
      <c r="AE102" s="35" t="s">
        <v>60</v>
      </c>
      <c r="AF102" s="35">
        <f t="shared" si="25"/>
        <v>213.98999999999998</v>
      </c>
      <c r="AG102" s="35">
        <f t="shared" si="26"/>
        <v>261.52</v>
      </c>
      <c r="AH102" s="36" t="str">
        <f t="shared" si="27"/>
        <v>213.99 261.52</v>
      </c>
      <c r="AI102" s="35">
        <v>10</v>
      </c>
      <c r="AJ102" s="40">
        <f t="shared" si="28"/>
        <v>69.150000000000006</v>
      </c>
      <c r="AK102" s="40">
        <f t="shared" si="29"/>
        <v>84.51</v>
      </c>
      <c r="AL102" s="36" t="str">
        <f t="shared" si="30"/>
        <v>69.15 84.51</v>
      </c>
      <c r="AM102" s="36">
        <v>130</v>
      </c>
      <c r="AN102" s="36">
        <f t="shared" si="31"/>
        <v>440</v>
      </c>
      <c r="AO102" s="44">
        <v>2337.1</v>
      </c>
      <c r="AP102" s="44">
        <v>261.10000000000002</v>
      </c>
      <c r="AQ102" s="44">
        <v>84.5</v>
      </c>
      <c r="AR102" s="35">
        <v>34</v>
      </c>
      <c r="AS102" s="46">
        <f t="shared" si="32"/>
        <v>0.95707585954009289</v>
      </c>
      <c r="AT102" s="47">
        <f t="shared" si="33"/>
        <v>2236.7819913311509</v>
      </c>
      <c r="AU102" s="47">
        <f t="shared" si="34"/>
        <v>226.10832070449462</v>
      </c>
      <c r="AV102" s="47">
        <f t="shared" si="35"/>
        <v>72.617722421040781</v>
      </c>
      <c r="AW102" s="87"/>
      <c r="AX102" s="87"/>
      <c r="AY102" s="87"/>
      <c r="AZ102" s="87"/>
      <c r="BA102" s="86"/>
      <c r="BB102" s="87"/>
      <c r="BC102" s="87"/>
      <c r="BD102" s="87"/>
      <c r="BE102" s="87"/>
      <c r="BF102" s="87"/>
      <c r="BG102" s="87"/>
      <c r="BH102" s="87"/>
      <c r="BI102" s="87"/>
      <c r="BJ102" s="87"/>
      <c r="BK102" s="87"/>
      <c r="BL102" s="87"/>
      <c r="BM102" s="262"/>
      <c r="BN102" s="87"/>
      <c r="BO102" s="87"/>
      <c r="BP102" s="87"/>
      <c r="BQ102" s="87"/>
      <c r="BR102" s="87"/>
      <c r="BS102" s="87"/>
      <c r="BT102" s="87"/>
      <c r="BU102" s="87"/>
    </row>
    <row r="103" spans="1:73" s="42" customFormat="1" ht="55.2" customHeight="1" x14ac:dyDescent="0.3">
      <c r="A103" s="35">
        <v>100</v>
      </c>
      <c r="B103" s="84">
        <v>121114</v>
      </c>
      <c r="C103" s="45" t="s">
        <v>12</v>
      </c>
      <c r="D103" s="45" t="s">
        <v>83</v>
      </c>
      <c r="E103" s="36">
        <v>40000</v>
      </c>
      <c r="F103" s="35">
        <v>0.56000000000000005</v>
      </c>
      <c r="G103" s="37">
        <v>0.45300000000000001</v>
      </c>
      <c r="H103" s="37">
        <v>0.35599999999999998</v>
      </c>
      <c r="I103" s="37">
        <v>0.29899999999999999</v>
      </c>
      <c r="J103" s="37">
        <v>0.22500000000000001</v>
      </c>
      <c r="K103" s="37">
        <v>0.13900000000000001</v>
      </c>
      <c r="L103" s="37">
        <v>0.109</v>
      </c>
      <c r="M103" s="37">
        <v>7.3999999999999996E-2</v>
      </c>
      <c r="N103" s="37" t="str">
        <f t="shared" si="22"/>
        <v>0.453,0.356,0.299,0.225,0.139,0.109,0.074</v>
      </c>
      <c r="O103" s="37" t="s">
        <v>59</v>
      </c>
      <c r="P103" s="37"/>
      <c r="Q103" s="38">
        <f t="shared" si="23"/>
        <v>121114</v>
      </c>
      <c r="R103" s="36">
        <f t="shared" si="36"/>
        <v>202</v>
      </c>
      <c r="S103" s="37">
        <f t="shared" si="24"/>
        <v>0.15400000000000003</v>
      </c>
      <c r="T103" s="36"/>
      <c r="U103" s="36"/>
      <c r="V103" s="36"/>
      <c r="W103" s="39"/>
      <c r="X103" s="39"/>
      <c r="Y103" s="37"/>
      <c r="Z103" s="39"/>
      <c r="AA103" s="37"/>
      <c r="AB103" s="44">
        <v>0.35</v>
      </c>
      <c r="AC103" s="44">
        <v>0.35</v>
      </c>
      <c r="AD103" s="44">
        <v>0.35</v>
      </c>
      <c r="AE103" s="35" t="s">
        <v>60</v>
      </c>
      <c r="AF103" s="35">
        <f t="shared" si="25"/>
        <v>213.98999999999998</v>
      </c>
      <c r="AG103" s="35">
        <f t="shared" si="26"/>
        <v>261.52</v>
      </c>
      <c r="AH103" s="36" t="str">
        <f t="shared" si="27"/>
        <v>213.99 261.52</v>
      </c>
      <c r="AI103" s="35">
        <v>10</v>
      </c>
      <c r="AJ103" s="40">
        <f t="shared" si="28"/>
        <v>69.150000000000006</v>
      </c>
      <c r="AK103" s="40">
        <f t="shared" si="29"/>
        <v>84.51</v>
      </c>
      <c r="AL103" s="36" t="str">
        <f t="shared" si="30"/>
        <v>69.15 84.51</v>
      </c>
      <c r="AM103" s="36">
        <v>130</v>
      </c>
      <c r="AN103" s="36">
        <f t="shared" si="31"/>
        <v>440</v>
      </c>
      <c r="AO103" s="44">
        <v>2350</v>
      </c>
      <c r="AP103" s="44">
        <v>261.2</v>
      </c>
      <c r="AQ103" s="44">
        <v>84.5</v>
      </c>
      <c r="AR103" s="35">
        <v>34</v>
      </c>
      <c r="AS103" s="46">
        <f t="shared" si="32"/>
        <v>0.95707585954009289</v>
      </c>
      <c r="AT103" s="47">
        <f t="shared" si="33"/>
        <v>2249.1282699192184</v>
      </c>
      <c r="AU103" s="47">
        <f t="shared" si="34"/>
        <v>226.1895627911243</v>
      </c>
      <c r="AV103" s="47">
        <f t="shared" si="35"/>
        <v>72.617722421040781</v>
      </c>
      <c r="AW103" s="87"/>
      <c r="AX103" s="87"/>
      <c r="AY103" s="87"/>
      <c r="AZ103" s="87"/>
      <c r="BA103" s="86"/>
      <c r="BB103" s="87"/>
      <c r="BC103" s="87"/>
      <c r="BD103" s="87"/>
      <c r="BE103" s="87"/>
      <c r="BF103" s="87"/>
      <c r="BG103" s="87"/>
      <c r="BH103" s="87"/>
      <c r="BI103" s="87"/>
      <c r="BJ103" s="87"/>
      <c r="BK103" s="87"/>
      <c r="BL103" s="87"/>
      <c r="BM103" s="262"/>
      <c r="BN103" s="87"/>
      <c r="BO103" s="87"/>
      <c r="BP103" s="87"/>
      <c r="BQ103" s="87"/>
      <c r="BR103" s="87"/>
      <c r="BS103" s="87"/>
      <c r="BT103" s="87"/>
      <c r="BU103" s="87"/>
    </row>
    <row r="104" spans="1:73" s="42" customFormat="1" ht="55.2" customHeight="1" x14ac:dyDescent="0.3">
      <c r="A104" s="35">
        <v>101</v>
      </c>
      <c r="B104" s="84">
        <v>121356</v>
      </c>
      <c r="C104" s="45" t="s">
        <v>12</v>
      </c>
      <c r="D104" s="45" t="s">
        <v>83</v>
      </c>
      <c r="E104" s="36">
        <v>40000</v>
      </c>
      <c r="F104" s="35">
        <v>0.56000000000000005</v>
      </c>
      <c r="G104" s="37">
        <v>0.48599999999999999</v>
      </c>
      <c r="H104" s="37">
        <v>0.375</v>
      </c>
      <c r="I104" s="37">
        <v>0.30499999999999999</v>
      </c>
      <c r="J104" s="37">
        <v>0.20499999999999999</v>
      </c>
      <c r="K104" s="37">
        <v>9.1999999999999998E-2</v>
      </c>
      <c r="L104" s="37">
        <v>6.7000000000000004E-2</v>
      </c>
      <c r="M104" s="37">
        <v>3.6999999999999998E-2</v>
      </c>
      <c r="N104" s="37" t="str">
        <f t="shared" si="22"/>
        <v>0.486,0.375,0.305,0.205,0.092,0.067,0.037</v>
      </c>
      <c r="O104" s="37" t="s">
        <v>59</v>
      </c>
      <c r="P104" s="37"/>
      <c r="Q104" s="38">
        <f t="shared" si="23"/>
        <v>121356</v>
      </c>
      <c r="R104" s="36">
        <f t="shared" si="36"/>
        <v>242</v>
      </c>
      <c r="S104" s="37">
        <f t="shared" si="24"/>
        <v>0.18099999999999999</v>
      </c>
      <c r="T104" s="36"/>
      <c r="U104" s="36"/>
      <c r="V104" s="36"/>
      <c r="W104" s="39"/>
      <c r="X104" s="39"/>
      <c r="Y104" s="37"/>
      <c r="Z104" s="39"/>
      <c r="AA104" s="37"/>
      <c r="AB104" s="44">
        <v>0.35</v>
      </c>
      <c r="AC104" s="44">
        <v>0.35</v>
      </c>
      <c r="AD104" s="44">
        <v>0.35</v>
      </c>
      <c r="AE104" s="35" t="s">
        <v>60</v>
      </c>
      <c r="AF104" s="35">
        <f t="shared" si="25"/>
        <v>213.98999999999998</v>
      </c>
      <c r="AG104" s="35">
        <f t="shared" si="26"/>
        <v>261.52</v>
      </c>
      <c r="AH104" s="36" t="str">
        <f t="shared" si="27"/>
        <v>213.99 261.52</v>
      </c>
      <c r="AI104" s="35">
        <v>10</v>
      </c>
      <c r="AJ104" s="40">
        <f t="shared" si="28"/>
        <v>69.150000000000006</v>
      </c>
      <c r="AK104" s="40">
        <f t="shared" si="29"/>
        <v>84.51</v>
      </c>
      <c r="AL104" s="36" t="str">
        <f t="shared" si="30"/>
        <v>69.15 84.51</v>
      </c>
      <c r="AM104" s="36">
        <v>130</v>
      </c>
      <c r="AN104" s="36">
        <f t="shared" si="31"/>
        <v>440</v>
      </c>
      <c r="AO104" s="44">
        <v>2396.8000000000002</v>
      </c>
      <c r="AP104" s="44">
        <v>259.3</v>
      </c>
      <c r="AQ104" s="44">
        <v>84.5</v>
      </c>
      <c r="AR104" s="35">
        <v>34</v>
      </c>
      <c r="AS104" s="46">
        <f t="shared" si="32"/>
        <v>0.95707585954009289</v>
      </c>
      <c r="AT104" s="47">
        <f t="shared" si="33"/>
        <v>2293.9194201456949</v>
      </c>
      <c r="AU104" s="47">
        <f t="shared" si="34"/>
        <v>224.64395641131782</v>
      </c>
      <c r="AV104" s="47">
        <f t="shared" si="35"/>
        <v>72.617722421040781</v>
      </c>
      <c r="AW104" s="87"/>
      <c r="AX104" s="87"/>
      <c r="AY104" s="87"/>
      <c r="AZ104" s="87"/>
      <c r="BA104" s="86"/>
      <c r="BB104" s="87"/>
      <c r="BC104" s="87"/>
      <c r="BD104" s="87"/>
      <c r="BE104" s="87"/>
      <c r="BF104" s="87"/>
      <c r="BG104" s="87"/>
      <c r="BH104" s="87"/>
      <c r="BI104" s="87"/>
      <c r="BJ104" s="87"/>
      <c r="BK104" s="87"/>
      <c r="BL104" s="87"/>
      <c r="BM104" s="262"/>
      <c r="BN104" s="87"/>
      <c r="BO104" s="87"/>
      <c r="BP104" s="87"/>
      <c r="BQ104" s="87"/>
      <c r="BR104" s="87"/>
      <c r="BS104" s="87"/>
      <c r="BT104" s="87"/>
      <c r="BU104" s="87"/>
    </row>
    <row r="105" spans="1:73" s="42" customFormat="1" ht="55.2" customHeight="1" x14ac:dyDescent="0.3">
      <c r="A105" s="35">
        <v>102</v>
      </c>
      <c r="B105" s="84">
        <v>121422</v>
      </c>
      <c r="C105" s="45" t="s">
        <v>12</v>
      </c>
      <c r="D105" s="45" t="s">
        <v>81</v>
      </c>
      <c r="E105" s="36">
        <v>40000</v>
      </c>
      <c r="F105" s="35">
        <v>0.56000000000000005</v>
      </c>
      <c r="G105" s="37">
        <v>0.42399999999999999</v>
      </c>
      <c r="H105" s="37">
        <v>0.33300000000000002</v>
      </c>
      <c r="I105" s="37">
        <v>0.27600000000000002</v>
      </c>
      <c r="J105" s="37">
        <v>0.19400000000000001</v>
      </c>
      <c r="K105" s="37">
        <v>0.105</v>
      </c>
      <c r="L105" s="37">
        <v>7.9000000000000001E-2</v>
      </c>
      <c r="M105" s="37">
        <v>5.1000000000000004E-2</v>
      </c>
      <c r="N105" s="37" t="str">
        <f t="shared" si="22"/>
        <v>0.424,0.333,0.276,0.194,0.105,0.079,0.051</v>
      </c>
      <c r="O105" s="37" t="s">
        <v>59</v>
      </c>
      <c r="P105" s="37"/>
      <c r="Q105" s="38">
        <f t="shared" si="23"/>
        <v>121422</v>
      </c>
      <c r="R105" s="36">
        <f t="shared" si="36"/>
        <v>66</v>
      </c>
      <c r="S105" s="37">
        <f t="shared" si="24"/>
        <v>0.14799999999999996</v>
      </c>
      <c r="T105" s="36"/>
      <c r="U105" s="36"/>
      <c r="V105" s="36"/>
      <c r="W105" s="39"/>
      <c r="X105" s="39"/>
      <c r="Y105" s="37"/>
      <c r="Z105" s="39"/>
      <c r="AA105" s="37"/>
      <c r="AB105" s="44">
        <v>0.35</v>
      </c>
      <c r="AC105" s="44">
        <v>0.35</v>
      </c>
      <c r="AD105" s="44">
        <v>0.35</v>
      </c>
      <c r="AE105" s="35" t="s">
        <v>60</v>
      </c>
      <c r="AF105" s="35">
        <f t="shared" si="25"/>
        <v>213.98999999999998</v>
      </c>
      <c r="AG105" s="35">
        <f t="shared" si="26"/>
        <v>261.52</v>
      </c>
      <c r="AH105" s="36" t="str">
        <f t="shared" si="27"/>
        <v>213.99 261.52</v>
      </c>
      <c r="AI105" s="35">
        <v>10</v>
      </c>
      <c r="AJ105" s="40">
        <f t="shared" si="28"/>
        <v>69.150000000000006</v>
      </c>
      <c r="AK105" s="40">
        <f t="shared" si="29"/>
        <v>84.51</v>
      </c>
      <c r="AL105" s="36" t="str">
        <f t="shared" si="30"/>
        <v>69.15 84.51</v>
      </c>
      <c r="AM105" s="36">
        <v>130</v>
      </c>
      <c r="AN105" s="36">
        <f t="shared" si="31"/>
        <v>440</v>
      </c>
      <c r="AO105" s="44">
        <v>2393.5</v>
      </c>
      <c r="AP105" s="44">
        <v>260.8</v>
      </c>
      <c r="AQ105" s="44">
        <v>84.5</v>
      </c>
      <c r="AR105" s="35">
        <v>34</v>
      </c>
      <c r="AS105" s="46">
        <f t="shared" si="32"/>
        <v>0.95707585954009289</v>
      </c>
      <c r="AT105" s="47">
        <f t="shared" si="33"/>
        <v>2290.7610698092121</v>
      </c>
      <c r="AU105" s="47">
        <f t="shared" si="34"/>
        <v>225.86452421871772</v>
      </c>
      <c r="AV105" s="47">
        <f t="shared" si="35"/>
        <v>72.617722421040781</v>
      </c>
      <c r="AW105" s="87"/>
      <c r="AX105" s="87"/>
      <c r="AY105" s="87"/>
      <c r="AZ105" s="87"/>
      <c r="BA105" s="86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262"/>
      <c r="BN105" s="87"/>
      <c r="BO105" s="87"/>
      <c r="BP105" s="87"/>
      <c r="BQ105" s="87"/>
      <c r="BR105" s="87"/>
      <c r="BS105" s="87"/>
      <c r="BT105" s="87"/>
      <c r="BU105" s="87"/>
    </row>
    <row r="106" spans="1:73" s="42" customFormat="1" ht="55.2" customHeight="1" x14ac:dyDescent="0.3">
      <c r="A106" s="35">
        <v>103</v>
      </c>
      <c r="B106" s="84">
        <v>121607</v>
      </c>
      <c r="C106" s="45" t="s">
        <v>12</v>
      </c>
      <c r="D106" s="45" t="s">
        <v>83</v>
      </c>
      <c r="E106" s="36">
        <v>40000</v>
      </c>
      <c r="F106" s="35">
        <v>0.56000000000000005</v>
      </c>
      <c r="G106" s="37">
        <v>0.58799999999999997</v>
      </c>
      <c r="H106" s="37">
        <v>0.45300000000000001</v>
      </c>
      <c r="I106" s="37">
        <v>0.375</v>
      </c>
      <c r="J106" s="37">
        <v>0.26300000000000001</v>
      </c>
      <c r="K106" s="37">
        <v>0.13800000000000001</v>
      </c>
      <c r="L106" s="37">
        <v>0.10299999999999999</v>
      </c>
      <c r="M106" s="37">
        <v>6.7000000000000004E-2</v>
      </c>
      <c r="N106" s="37" t="str">
        <f t="shared" si="22"/>
        <v>0.588,0.453,0.375,0.263,0.138,0.103,0.067</v>
      </c>
      <c r="O106" s="37" t="s">
        <v>59</v>
      </c>
      <c r="P106" s="37"/>
      <c r="Q106" s="38">
        <f t="shared" si="23"/>
        <v>121607</v>
      </c>
      <c r="R106" s="36">
        <f t="shared" si="36"/>
        <v>185</v>
      </c>
      <c r="S106" s="37">
        <f t="shared" si="24"/>
        <v>0.21299999999999997</v>
      </c>
      <c r="T106" s="36"/>
      <c r="U106" s="36"/>
      <c r="V106" s="36"/>
      <c r="W106" s="39"/>
      <c r="X106" s="39"/>
      <c r="Y106" s="37"/>
      <c r="Z106" s="39"/>
      <c r="AA106" s="37"/>
      <c r="AB106" s="44">
        <v>0.35</v>
      </c>
      <c r="AC106" s="44">
        <v>0.35</v>
      </c>
      <c r="AD106" s="44">
        <v>0.35</v>
      </c>
      <c r="AE106" s="35" t="s">
        <v>60</v>
      </c>
      <c r="AF106" s="35">
        <f t="shared" si="25"/>
        <v>213.98999999999998</v>
      </c>
      <c r="AG106" s="35">
        <f t="shared" si="26"/>
        <v>261.52</v>
      </c>
      <c r="AH106" s="36" t="str">
        <f t="shared" si="27"/>
        <v>213.99 261.52</v>
      </c>
      <c r="AI106" s="35">
        <v>10</v>
      </c>
      <c r="AJ106" s="40">
        <f t="shared" si="28"/>
        <v>69.150000000000006</v>
      </c>
      <c r="AK106" s="40">
        <f t="shared" si="29"/>
        <v>84.51</v>
      </c>
      <c r="AL106" s="36" t="str">
        <f t="shared" si="30"/>
        <v>69.15 84.51</v>
      </c>
      <c r="AM106" s="36">
        <v>130</v>
      </c>
      <c r="AN106" s="36">
        <f t="shared" si="31"/>
        <v>440</v>
      </c>
      <c r="AO106" s="44">
        <v>1283.9000000000001</v>
      </c>
      <c r="AP106" s="44">
        <v>215.7</v>
      </c>
      <c r="AQ106" s="44">
        <v>84.5</v>
      </c>
      <c r="AR106" s="35">
        <v>34</v>
      </c>
      <c r="AS106" s="46">
        <f t="shared" si="32"/>
        <v>0.95707585954009289</v>
      </c>
      <c r="AT106" s="47">
        <f t="shared" si="33"/>
        <v>1228.7896960635253</v>
      </c>
      <c r="AU106" s="47">
        <f t="shared" si="34"/>
        <v>187.90852331880942</v>
      </c>
      <c r="AV106" s="47">
        <f t="shared" si="35"/>
        <v>72.617722421040781</v>
      </c>
      <c r="AW106" s="87"/>
      <c r="AX106" s="87"/>
      <c r="AY106" s="87"/>
      <c r="AZ106" s="87"/>
      <c r="BA106" s="86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262"/>
      <c r="BN106" s="87"/>
      <c r="BO106" s="87"/>
      <c r="BP106" s="87"/>
      <c r="BQ106" s="87"/>
      <c r="BR106" s="87"/>
      <c r="BS106" s="87"/>
      <c r="BT106" s="87"/>
      <c r="BU106" s="87"/>
    </row>
    <row r="107" spans="1:73" s="42" customFormat="1" ht="55.2" customHeight="1" x14ac:dyDescent="0.3">
      <c r="A107" s="35">
        <v>104</v>
      </c>
      <c r="B107" s="84">
        <v>121856</v>
      </c>
      <c r="C107" s="45" t="s">
        <v>12</v>
      </c>
      <c r="D107" s="45" t="s">
        <v>83</v>
      </c>
      <c r="E107" s="36">
        <v>40000</v>
      </c>
      <c r="F107" s="35">
        <v>0.56000000000000005</v>
      </c>
      <c r="G107" s="37">
        <v>0.48599999999999999</v>
      </c>
      <c r="H107" s="37">
        <v>0.36599999999999999</v>
      </c>
      <c r="I107" s="37">
        <v>0.29099999999999998</v>
      </c>
      <c r="J107" s="37">
        <v>0.19400000000000001</v>
      </c>
      <c r="K107" s="37">
        <v>8.6999999999999994E-2</v>
      </c>
      <c r="L107" s="37">
        <v>6.2E-2</v>
      </c>
      <c r="M107" s="37">
        <v>2.1000000000000001E-2</v>
      </c>
      <c r="N107" s="37" t="str">
        <f t="shared" si="22"/>
        <v>0.486,0.366,0.291,0.194,0.087,0.062,0.021</v>
      </c>
      <c r="O107" s="37" t="s">
        <v>59</v>
      </c>
      <c r="P107" s="37"/>
      <c r="Q107" s="38">
        <f t="shared" si="23"/>
        <v>121856</v>
      </c>
      <c r="R107" s="36">
        <f t="shared" si="36"/>
        <v>249</v>
      </c>
      <c r="S107" s="37">
        <f t="shared" si="24"/>
        <v>0.19500000000000001</v>
      </c>
      <c r="T107" s="36"/>
      <c r="U107" s="36"/>
      <c r="V107" s="36"/>
      <c r="W107" s="39"/>
      <c r="X107" s="39"/>
      <c r="Y107" s="37"/>
      <c r="Z107" s="39"/>
      <c r="AA107" s="37"/>
      <c r="AB107" s="44">
        <v>0.35</v>
      </c>
      <c r="AC107" s="44">
        <v>0.35</v>
      </c>
      <c r="AD107" s="44">
        <v>0.35</v>
      </c>
      <c r="AE107" s="35" t="s">
        <v>60</v>
      </c>
      <c r="AF107" s="35">
        <f t="shared" si="25"/>
        <v>213.98999999999998</v>
      </c>
      <c r="AG107" s="35">
        <f t="shared" si="26"/>
        <v>261.52</v>
      </c>
      <c r="AH107" s="36" t="str">
        <f t="shared" si="27"/>
        <v>213.99 261.52</v>
      </c>
      <c r="AI107" s="35">
        <v>10</v>
      </c>
      <c r="AJ107" s="40">
        <f t="shared" si="28"/>
        <v>69.150000000000006</v>
      </c>
      <c r="AK107" s="40">
        <f t="shared" si="29"/>
        <v>84.51</v>
      </c>
      <c r="AL107" s="36" t="str">
        <f t="shared" si="30"/>
        <v>69.15 84.51</v>
      </c>
      <c r="AM107" s="36">
        <v>130</v>
      </c>
      <c r="AN107" s="36">
        <f t="shared" si="31"/>
        <v>440</v>
      </c>
      <c r="AO107" s="44">
        <v>2388.6999999999998</v>
      </c>
      <c r="AP107" s="44">
        <v>257.39999999999998</v>
      </c>
      <c r="AQ107" s="44">
        <v>84.5</v>
      </c>
      <c r="AR107" s="35">
        <v>34</v>
      </c>
      <c r="AS107" s="46">
        <f t="shared" si="32"/>
        <v>0.95707585954009289</v>
      </c>
      <c r="AT107" s="47">
        <f t="shared" si="33"/>
        <v>2286.1671056834198</v>
      </c>
      <c r="AU107" s="47">
        <f t="shared" si="34"/>
        <v>223.09408579920566</v>
      </c>
      <c r="AV107" s="47">
        <f t="shared" si="35"/>
        <v>72.617722421040781</v>
      </c>
      <c r="AW107" s="87"/>
      <c r="AX107" s="87"/>
      <c r="AY107" s="87"/>
      <c r="AZ107" s="87"/>
      <c r="BA107" s="86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262"/>
      <c r="BN107" s="87"/>
      <c r="BO107" s="87"/>
      <c r="BP107" s="87"/>
      <c r="BQ107" s="87"/>
      <c r="BR107" s="87"/>
      <c r="BS107" s="87"/>
      <c r="BT107" s="87"/>
      <c r="BU107" s="87"/>
    </row>
    <row r="108" spans="1:73" s="42" customFormat="1" ht="55.2" customHeight="1" x14ac:dyDescent="0.3">
      <c r="A108" s="35">
        <v>105</v>
      </c>
      <c r="B108" s="84">
        <v>121905</v>
      </c>
      <c r="C108" s="45" t="s">
        <v>12</v>
      </c>
      <c r="D108" s="45" t="s">
        <v>81</v>
      </c>
      <c r="E108" s="36">
        <v>40000</v>
      </c>
      <c r="F108" s="35">
        <v>0.56000000000000005</v>
      </c>
      <c r="G108" s="37">
        <v>0.40100000000000002</v>
      </c>
      <c r="H108" s="37">
        <v>0.29799999999999999</v>
      </c>
      <c r="I108" s="37">
        <v>0.23500000000000001</v>
      </c>
      <c r="J108" s="37">
        <v>0.156</v>
      </c>
      <c r="K108" s="37">
        <v>7.8E-2</v>
      </c>
      <c r="L108" s="37">
        <v>5.6000000000000001E-2</v>
      </c>
      <c r="M108" s="37">
        <v>4.1000000000000002E-2</v>
      </c>
      <c r="N108" s="37" t="str">
        <f t="shared" si="22"/>
        <v>0.401,0.298,0.235,0.156,0.078,0.056,0.041</v>
      </c>
      <c r="O108" s="37" t="s">
        <v>59</v>
      </c>
      <c r="P108" s="37"/>
      <c r="Q108" s="38">
        <f t="shared" si="23"/>
        <v>121905</v>
      </c>
      <c r="R108" s="36">
        <f t="shared" si="36"/>
        <v>49</v>
      </c>
      <c r="S108" s="37">
        <f t="shared" si="24"/>
        <v>0.16600000000000001</v>
      </c>
      <c r="T108" s="36"/>
      <c r="U108" s="36"/>
      <c r="V108" s="36"/>
      <c r="W108" s="39"/>
      <c r="X108" s="39"/>
      <c r="Y108" s="37"/>
      <c r="Z108" s="39"/>
      <c r="AA108" s="37"/>
      <c r="AB108" s="44">
        <v>0.35</v>
      </c>
      <c r="AC108" s="44">
        <v>0.35</v>
      </c>
      <c r="AD108" s="44">
        <v>0.35</v>
      </c>
      <c r="AE108" s="35" t="s">
        <v>60</v>
      </c>
      <c r="AF108" s="35">
        <f t="shared" si="25"/>
        <v>213.98999999999998</v>
      </c>
      <c r="AG108" s="35">
        <f t="shared" si="26"/>
        <v>261.52</v>
      </c>
      <c r="AH108" s="36" t="str">
        <f t="shared" si="27"/>
        <v>213.99 261.52</v>
      </c>
      <c r="AI108" s="35">
        <v>10</v>
      </c>
      <c r="AJ108" s="40">
        <f t="shared" si="28"/>
        <v>69.150000000000006</v>
      </c>
      <c r="AK108" s="40">
        <f t="shared" si="29"/>
        <v>84.51</v>
      </c>
      <c r="AL108" s="36" t="str">
        <f t="shared" si="30"/>
        <v>69.15 84.51</v>
      </c>
      <c r="AM108" s="36">
        <v>130</v>
      </c>
      <c r="AN108" s="36">
        <f t="shared" si="31"/>
        <v>440</v>
      </c>
      <c r="AO108" s="44">
        <v>2396.8000000000002</v>
      </c>
      <c r="AP108" s="44">
        <v>260.5</v>
      </c>
      <c r="AQ108" s="44">
        <v>84.5</v>
      </c>
      <c r="AR108" s="35">
        <v>34</v>
      </c>
      <c r="AS108" s="46">
        <f t="shared" si="32"/>
        <v>0.95707585954009289</v>
      </c>
      <c r="AT108" s="47">
        <f t="shared" si="33"/>
        <v>2293.9194201456949</v>
      </c>
      <c r="AU108" s="47">
        <f t="shared" si="34"/>
        <v>225.62062226438721</v>
      </c>
      <c r="AV108" s="47">
        <f t="shared" si="35"/>
        <v>72.617722421040781</v>
      </c>
      <c r="AW108" s="87"/>
      <c r="AX108" s="87"/>
      <c r="AY108" s="87"/>
      <c r="AZ108" s="87"/>
      <c r="BA108" s="86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262"/>
      <c r="BN108" s="87"/>
      <c r="BO108" s="87"/>
      <c r="BP108" s="87"/>
      <c r="BQ108" s="87"/>
      <c r="BR108" s="87"/>
      <c r="BS108" s="87"/>
      <c r="BT108" s="87"/>
      <c r="BU108" s="87"/>
    </row>
    <row r="109" spans="1:73" s="42" customFormat="1" ht="55.2" customHeight="1" x14ac:dyDescent="0.3">
      <c r="A109" s="35">
        <v>106</v>
      </c>
      <c r="B109" s="84">
        <v>122015</v>
      </c>
      <c r="C109" s="45" t="s">
        <v>12</v>
      </c>
      <c r="D109" s="45" t="s">
        <v>83</v>
      </c>
      <c r="E109" s="36">
        <v>40000</v>
      </c>
      <c r="F109" s="35">
        <v>0.56000000000000005</v>
      </c>
      <c r="G109" s="37">
        <v>0.60499999999999998</v>
      </c>
      <c r="H109" s="37">
        <v>0.47299999999999998</v>
      </c>
      <c r="I109" s="37">
        <v>0.38300000000000001</v>
      </c>
      <c r="J109" s="37">
        <v>0.26400000000000001</v>
      </c>
      <c r="K109" s="37">
        <v>0.13800000000000001</v>
      </c>
      <c r="L109" s="37">
        <v>0.105</v>
      </c>
      <c r="M109" s="37">
        <v>6.4000000000000001E-2</v>
      </c>
      <c r="N109" s="37" t="str">
        <f t="shared" si="22"/>
        <v>0.605,0.473,0.383,0.264,0.138,0.105,0.064</v>
      </c>
      <c r="O109" s="37" t="s">
        <v>59</v>
      </c>
      <c r="P109" s="37"/>
      <c r="Q109" s="38">
        <f t="shared" si="23"/>
        <v>122015</v>
      </c>
      <c r="R109" s="36">
        <f t="shared" si="36"/>
        <v>110</v>
      </c>
      <c r="S109" s="37">
        <f t="shared" si="24"/>
        <v>0.22199999999999998</v>
      </c>
      <c r="T109" s="36"/>
      <c r="U109" s="36"/>
      <c r="V109" s="36"/>
      <c r="W109" s="39"/>
      <c r="X109" s="39"/>
      <c r="Y109" s="37"/>
      <c r="Z109" s="39"/>
      <c r="AA109" s="37"/>
      <c r="AB109" s="44">
        <v>0.35</v>
      </c>
      <c r="AC109" s="44">
        <v>0.35</v>
      </c>
      <c r="AD109" s="44">
        <v>0.35</v>
      </c>
      <c r="AE109" s="35" t="s">
        <v>60</v>
      </c>
      <c r="AF109" s="35">
        <f t="shared" si="25"/>
        <v>213.98999999999998</v>
      </c>
      <c r="AG109" s="35">
        <f t="shared" si="26"/>
        <v>261.52</v>
      </c>
      <c r="AH109" s="36" t="str">
        <f t="shared" si="27"/>
        <v>213.99 261.52</v>
      </c>
      <c r="AI109" s="35">
        <v>10</v>
      </c>
      <c r="AJ109" s="40">
        <f t="shared" si="28"/>
        <v>69.150000000000006</v>
      </c>
      <c r="AK109" s="40">
        <f t="shared" si="29"/>
        <v>84.51</v>
      </c>
      <c r="AL109" s="36" t="str">
        <f t="shared" si="30"/>
        <v>69.15 84.51</v>
      </c>
      <c r="AM109" s="36">
        <v>130</v>
      </c>
      <c r="AN109" s="36">
        <f t="shared" si="31"/>
        <v>440</v>
      </c>
      <c r="AO109" s="44">
        <v>1188.7</v>
      </c>
      <c r="AP109" s="44">
        <v>215.2</v>
      </c>
      <c r="AQ109" s="44">
        <v>84.5</v>
      </c>
      <c r="AR109" s="35">
        <v>34</v>
      </c>
      <c r="AS109" s="46">
        <f t="shared" si="32"/>
        <v>0.95707585954009289</v>
      </c>
      <c r="AT109" s="47">
        <f t="shared" si="33"/>
        <v>1137.6760742353085</v>
      </c>
      <c r="AU109" s="47">
        <f t="shared" si="34"/>
        <v>187.47184312874313</v>
      </c>
      <c r="AV109" s="47">
        <f t="shared" si="35"/>
        <v>72.617722421040781</v>
      </c>
      <c r="AW109" s="87"/>
      <c r="AX109" s="87"/>
      <c r="AY109" s="87"/>
      <c r="AZ109" s="87"/>
      <c r="BA109" s="86"/>
      <c r="BB109" s="87"/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262"/>
      <c r="BN109" s="87"/>
      <c r="BO109" s="87"/>
      <c r="BP109" s="87"/>
      <c r="BQ109" s="87"/>
      <c r="BR109" s="87"/>
      <c r="BS109" s="87"/>
      <c r="BT109" s="87"/>
      <c r="BU109" s="87"/>
    </row>
    <row r="110" spans="1:73" s="42" customFormat="1" ht="55.2" customHeight="1" x14ac:dyDescent="0.3">
      <c r="A110" s="35">
        <v>107</v>
      </c>
      <c r="B110" s="84"/>
      <c r="C110" s="45"/>
      <c r="D110" s="45"/>
      <c r="E110" s="36">
        <v>40000</v>
      </c>
      <c r="F110" s="35">
        <v>0.56000000000000005</v>
      </c>
      <c r="G110" s="37"/>
      <c r="H110" s="37"/>
      <c r="I110" s="37"/>
      <c r="J110" s="37"/>
      <c r="K110" s="37"/>
      <c r="L110" s="37"/>
      <c r="M110" s="37"/>
      <c r="N110" s="37" t="str">
        <f t="shared" si="22"/>
        <v>,,,,,,</v>
      </c>
      <c r="O110" s="37" t="s">
        <v>59</v>
      </c>
      <c r="P110" s="37"/>
      <c r="Q110" s="38">
        <f t="shared" si="23"/>
        <v>0</v>
      </c>
      <c r="R110" s="36">
        <f t="shared" si="36"/>
        <v>-122015</v>
      </c>
      <c r="S110" s="37">
        <f t="shared" si="24"/>
        <v>0</v>
      </c>
      <c r="T110" s="36"/>
      <c r="U110" s="36"/>
      <c r="V110" s="36"/>
      <c r="W110" s="39"/>
      <c r="X110" s="39"/>
      <c r="Y110" s="37"/>
      <c r="Z110" s="39"/>
      <c r="AA110" s="37"/>
      <c r="AB110" s="44">
        <v>0.35</v>
      </c>
      <c r="AC110" s="44">
        <v>0.35</v>
      </c>
      <c r="AD110" s="44">
        <v>0.35</v>
      </c>
      <c r="AE110" s="35" t="s">
        <v>60</v>
      </c>
      <c r="AF110" s="35">
        <f t="shared" si="25"/>
        <v>213.98999999999998</v>
      </c>
      <c r="AG110" s="35">
        <f t="shared" si="26"/>
        <v>261.52</v>
      </c>
      <c r="AH110" s="36" t="str">
        <f t="shared" si="27"/>
        <v>213.99 261.52</v>
      </c>
      <c r="AI110" s="35">
        <v>10</v>
      </c>
      <c r="AJ110" s="40">
        <f t="shared" si="28"/>
        <v>69.150000000000006</v>
      </c>
      <c r="AK110" s="40">
        <f t="shared" si="29"/>
        <v>84.51</v>
      </c>
      <c r="AL110" s="36" t="str">
        <f t="shared" si="30"/>
        <v>69.15 84.51</v>
      </c>
      <c r="AM110" s="36">
        <v>130</v>
      </c>
      <c r="AN110" s="36">
        <f t="shared" si="31"/>
        <v>440</v>
      </c>
      <c r="AO110" s="44"/>
      <c r="AP110" s="44"/>
      <c r="AQ110" s="44"/>
      <c r="AR110" s="35"/>
      <c r="AS110" s="46" t="e">
        <f t="shared" si="32"/>
        <v>#NUM!</v>
      </c>
      <c r="AT110" s="47" t="e">
        <f t="shared" si="33"/>
        <v>#NUM!</v>
      </c>
      <c r="AU110" s="47">
        <f t="shared" si="34"/>
        <v>-113.857</v>
      </c>
      <c r="AV110" s="47">
        <f t="shared" si="35"/>
        <v>-28.9</v>
      </c>
      <c r="AW110" s="87"/>
      <c r="AX110" s="87"/>
      <c r="AY110" s="87"/>
      <c r="AZ110" s="87"/>
      <c r="BA110" s="86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262"/>
      <c r="BN110" s="87"/>
      <c r="BO110" s="87"/>
      <c r="BP110" s="87"/>
      <c r="BQ110" s="87"/>
      <c r="BR110" s="87"/>
      <c r="BS110" s="87"/>
      <c r="BT110" s="87"/>
      <c r="BU110" s="87"/>
    </row>
    <row r="111" spans="1:73" s="42" customFormat="1" ht="55.2" customHeight="1" x14ac:dyDescent="0.3">
      <c r="A111" s="35">
        <v>108</v>
      </c>
      <c r="B111" s="84">
        <v>117800</v>
      </c>
      <c r="C111" s="45" t="s">
        <v>84</v>
      </c>
      <c r="D111" s="45" t="s">
        <v>81</v>
      </c>
      <c r="E111" s="36">
        <v>40000</v>
      </c>
      <c r="F111" s="35">
        <v>0.56000000000000005</v>
      </c>
      <c r="G111" s="37">
        <v>0.49099999999999999</v>
      </c>
      <c r="H111" s="37">
        <v>0.39900000000000002</v>
      </c>
      <c r="I111" s="37">
        <v>0.33300000000000002</v>
      </c>
      <c r="J111" s="37">
        <v>0.23799999999999999</v>
      </c>
      <c r="K111" s="37">
        <v>0.13</v>
      </c>
      <c r="L111" s="37">
        <v>9.4E-2</v>
      </c>
      <c r="M111" s="37">
        <v>0.06</v>
      </c>
      <c r="N111" s="37" t="str">
        <f t="shared" si="22"/>
        <v>0.491,0.399,0.333,0.238,0.13,0.094,0.06</v>
      </c>
      <c r="O111" s="37" t="s">
        <v>59</v>
      </c>
      <c r="P111" s="37"/>
      <c r="Q111" s="38">
        <f t="shared" si="23"/>
        <v>117800</v>
      </c>
      <c r="R111" s="36">
        <f t="shared" si="36"/>
        <v>117800</v>
      </c>
      <c r="S111" s="37">
        <f t="shared" si="24"/>
        <v>0.15799999999999997</v>
      </c>
      <c r="T111" s="36"/>
      <c r="U111" s="36"/>
      <c r="V111" s="36"/>
      <c r="W111" s="39"/>
      <c r="X111" s="39"/>
      <c r="Y111" s="37"/>
      <c r="Z111" s="39"/>
      <c r="AA111" s="37"/>
      <c r="AB111" s="44">
        <v>0.35</v>
      </c>
      <c r="AC111" s="44">
        <v>0.35</v>
      </c>
      <c r="AD111" s="44">
        <v>0.35</v>
      </c>
      <c r="AE111" s="35" t="s">
        <v>60</v>
      </c>
      <c r="AF111" s="35">
        <f t="shared" si="25"/>
        <v>213.98999999999998</v>
      </c>
      <c r="AG111" s="35">
        <f t="shared" si="26"/>
        <v>261.52</v>
      </c>
      <c r="AH111" s="36" t="str">
        <f t="shared" si="27"/>
        <v>213.99 261.52</v>
      </c>
      <c r="AI111" s="35">
        <v>10</v>
      </c>
      <c r="AJ111" s="40">
        <f t="shared" si="28"/>
        <v>69.150000000000006</v>
      </c>
      <c r="AK111" s="40">
        <f t="shared" si="29"/>
        <v>84.51</v>
      </c>
      <c r="AL111" s="36" t="str">
        <f t="shared" si="30"/>
        <v>69.15 84.51</v>
      </c>
      <c r="AM111" s="36">
        <v>130</v>
      </c>
      <c r="AN111" s="36">
        <f t="shared" si="31"/>
        <v>440</v>
      </c>
      <c r="AO111" s="44">
        <v>2385.5</v>
      </c>
      <c r="AP111" s="44">
        <v>261.10000000000002</v>
      </c>
      <c r="AQ111" s="44">
        <v>84.5</v>
      </c>
      <c r="AR111" s="35">
        <v>33</v>
      </c>
      <c r="AS111" s="46">
        <f t="shared" si="32"/>
        <v>0.91655878659925405</v>
      </c>
      <c r="AT111" s="47">
        <f t="shared" si="33"/>
        <v>2186.4509854325206</v>
      </c>
      <c r="AU111" s="47">
        <f t="shared" si="34"/>
        <v>226.10832070449462</v>
      </c>
      <c r="AV111" s="47">
        <f t="shared" si="35"/>
        <v>72.617722421040781</v>
      </c>
      <c r="AW111" s="87"/>
      <c r="AX111" s="87"/>
      <c r="AY111" s="87"/>
      <c r="AZ111" s="87"/>
      <c r="BA111" s="86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262"/>
      <c r="BN111" s="87"/>
      <c r="BO111" s="87"/>
      <c r="BP111" s="87"/>
      <c r="BQ111" s="87"/>
      <c r="BR111" s="87"/>
      <c r="BS111" s="87"/>
      <c r="BT111" s="87"/>
      <c r="BU111" s="87"/>
    </row>
    <row r="112" spans="1:73" s="42" customFormat="1" ht="55.2" customHeight="1" x14ac:dyDescent="0.3">
      <c r="A112" s="35">
        <v>109</v>
      </c>
      <c r="B112" s="84">
        <v>117800</v>
      </c>
      <c r="C112" s="45" t="s">
        <v>84</v>
      </c>
      <c r="D112" s="45" t="s">
        <v>83</v>
      </c>
      <c r="E112" s="36">
        <v>40000</v>
      </c>
      <c r="F112" s="35">
        <v>0.56000000000000005</v>
      </c>
      <c r="G112" s="37">
        <v>0.161</v>
      </c>
      <c r="H112" s="37">
        <v>0.17399999999999999</v>
      </c>
      <c r="I112" s="37">
        <v>0.18099999999999999</v>
      </c>
      <c r="J112" s="37">
        <v>0.182</v>
      </c>
      <c r="K112" s="37">
        <v>0.124</v>
      </c>
      <c r="L112" s="37">
        <v>0.10100000000000001</v>
      </c>
      <c r="M112" s="37">
        <v>6.4000000000000001E-2</v>
      </c>
      <c r="N112" s="37" t="str">
        <f t="shared" si="22"/>
        <v>0.161,0.174,0.181,0.182,0.124,0.101,0.064</v>
      </c>
      <c r="O112" s="37" t="s">
        <v>59</v>
      </c>
      <c r="P112" s="37"/>
      <c r="Q112" s="38">
        <f t="shared" si="23"/>
        <v>117800</v>
      </c>
      <c r="R112" s="36">
        <f t="shared" si="36"/>
        <v>0</v>
      </c>
      <c r="S112" s="37">
        <f t="shared" si="24"/>
        <v>-1.999999999999999E-2</v>
      </c>
      <c r="T112" s="36"/>
      <c r="U112" s="36"/>
      <c r="V112" s="36"/>
      <c r="W112" s="39"/>
      <c r="X112" s="39"/>
      <c r="Y112" s="37"/>
      <c r="Z112" s="39"/>
      <c r="AA112" s="37"/>
      <c r="AB112" s="44">
        <v>0.35</v>
      </c>
      <c r="AC112" s="44">
        <v>0.35</v>
      </c>
      <c r="AD112" s="44">
        <v>0.35</v>
      </c>
      <c r="AE112" s="35" t="s">
        <v>60</v>
      </c>
      <c r="AF112" s="35">
        <f t="shared" si="25"/>
        <v>213.98999999999998</v>
      </c>
      <c r="AG112" s="35">
        <f t="shared" si="26"/>
        <v>261.52</v>
      </c>
      <c r="AH112" s="36" t="str">
        <f t="shared" si="27"/>
        <v>213.99 261.52</v>
      </c>
      <c r="AI112" s="35">
        <v>10</v>
      </c>
      <c r="AJ112" s="40">
        <f t="shared" si="28"/>
        <v>69.150000000000006</v>
      </c>
      <c r="AK112" s="40">
        <f t="shared" si="29"/>
        <v>84.51</v>
      </c>
      <c r="AL112" s="36" t="str">
        <f t="shared" si="30"/>
        <v>69.15 84.51</v>
      </c>
      <c r="AM112" s="36">
        <v>130</v>
      </c>
      <c r="AN112" s="36">
        <f t="shared" si="31"/>
        <v>440</v>
      </c>
      <c r="AO112" s="44">
        <v>2341.9</v>
      </c>
      <c r="AP112" s="44">
        <v>261.2</v>
      </c>
      <c r="AQ112" s="44">
        <v>84.5</v>
      </c>
      <c r="AR112" s="35">
        <v>30</v>
      </c>
      <c r="AS112" s="46">
        <f t="shared" si="32"/>
        <v>0.80742798552307771</v>
      </c>
      <c r="AT112" s="47">
        <f t="shared" si="33"/>
        <v>1890.9155992964957</v>
      </c>
      <c r="AU112" s="47">
        <f t="shared" si="34"/>
        <v>226.1895627911243</v>
      </c>
      <c r="AV112" s="47">
        <f t="shared" si="35"/>
        <v>72.617722421040781</v>
      </c>
      <c r="AW112" s="87"/>
      <c r="AX112" s="87"/>
      <c r="AY112" s="87"/>
      <c r="AZ112" s="87"/>
      <c r="BA112" s="86"/>
      <c r="BB112" s="87"/>
      <c r="BC112" s="87"/>
      <c r="BD112" s="87"/>
      <c r="BE112" s="87"/>
      <c r="BF112" s="87"/>
      <c r="BG112" s="87"/>
      <c r="BH112" s="87"/>
      <c r="BI112" s="87"/>
      <c r="BJ112" s="87"/>
      <c r="BK112" s="87"/>
      <c r="BL112" s="87"/>
      <c r="BM112" s="262"/>
      <c r="BN112" s="87"/>
      <c r="BO112" s="87"/>
      <c r="BP112" s="87"/>
      <c r="BQ112" s="87"/>
      <c r="BR112" s="87"/>
      <c r="BS112" s="87"/>
      <c r="BT112" s="87"/>
      <c r="BU112" s="87"/>
    </row>
    <row r="113" spans="1:73" s="42" customFormat="1" ht="55.2" customHeight="1" x14ac:dyDescent="0.3">
      <c r="A113" s="35">
        <v>110</v>
      </c>
      <c r="B113" s="84">
        <v>118050</v>
      </c>
      <c r="C113" s="45" t="s">
        <v>84</v>
      </c>
      <c r="D113" s="45" t="s">
        <v>83</v>
      </c>
      <c r="E113" s="36">
        <v>40000</v>
      </c>
      <c r="F113" s="35">
        <v>0.56000000000000005</v>
      </c>
      <c r="G113" s="37">
        <v>0.68</v>
      </c>
      <c r="H113" s="37">
        <v>0.53300000000000003</v>
      </c>
      <c r="I113" s="37">
        <v>0.443</v>
      </c>
      <c r="J113" s="37">
        <v>0.313</v>
      </c>
      <c r="K113" s="37">
        <v>0.151</v>
      </c>
      <c r="L113" s="37">
        <v>0.10100000000000001</v>
      </c>
      <c r="M113" s="37">
        <v>5.9000000000000004E-2</v>
      </c>
      <c r="N113" s="37" t="str">
        <f t="shared" si="22"/>
        <v>0.68,0.533,0.443,0.313,0.151,0.101,0.059</v>
      </c>
      <c r="O113" s="37" t="s">
        <v>59</v>
      </c>
      <c r="P113" s="37"/>
      <c r="Q113" s="38">
        <f t="shared" si="23"/>
        <v>118050</v>
      </c>
      <c r="R113" s="36">
        <f t="shared" si="36"/>
        <v>250</v>
      </c>
      <c r="S113" s="37">
        <f t="shared" si="24"/>
        <v>0.23700000000000004</v>
      </c>
      <c r="T113" s="36"/>
      <c r="U113" s="36"/>
      <c r="V113" s="36"/>
      <c r="W113" s="39"/>
      <c r="X113" s="39"/>
      <c r="Y113" s="37"/>
      <c r="Z113" s="39"/>
      <c r="AA113" s="37"/>
      <c r="AB113" s="44">
        <v>0.35</v>
      </c>
      <c r="AC113" s="44">
        <v>0.35</v>
      </c>
      <c r="AD113" s="44">
        <v>0.35</v>
      </c>
      <c r="AE113" s="35" t="s">
        <v>60</v>
      </c>
      <c r="AF113" s="35">
        <f t="shared" si="25"/>
        <v>213.98999999999998</v>
      </c>
      <c r="AG113" s="35">
        <f t="shared" si="26"/>
        <v>261.52</v>
      </c>
      <c r="AH113" s="36" t="str">
        <f t="shared" si="27"/>
        <v>213.99 261.52</v>
      </c>
      <c r="AI113" s="35">
        <v>10</v>
      </c>
      <c r="AJ113" s="40">
        <f t="shared" si="28"/>
        <v>69.150000000000006</v>
      </c>
      <c r="AK113" s="40">
        <f t="shared" si="29"/>
        <v>84.51</v>
      </c>
      <c r="AL113" s="36" t="str">
        <f t="shared" si="30"/>
        <v>69.15 84.51</v>
      </c>
      <c r="AM113" s="36">
        <v>130</v>
      </c>
      <c r="AN113" s="36">
        <f t="shared" si="31"/>
        <v>440</v>
      </c>
      <c r="AO113" s="44">
        <v>861.3</v>
      </c>
      <c r="AP113" s="44">
        <v>214.3</v>
      </c>
      <c r="AQ113" s="44">
        <v>84.5</v>
      </c>
      <c r="AR113" s="35">
        <v>30</v>
      </c>
      <c r="AS113" s="46">
        <f t="shared" si="32"/>
        <v>0.80742798552307771</v>
      </c>
      <c r="AT113" s="47">
        <f t="shared" si="33"/>
        <v>695.43772393102677</v>
      </c>
      <c r="AU113" s="47">
        <f t="shared" si="34"/>
        <v>186.68485619780935</v>
      </c>
      <c r="AV113" s="47">
        <f t="shared" si="35"/>
        <v>72.617722421040781</v>
      </c>
      <c r="AW113" s="87"/>
      <c r="AX113" s="87"/>
      <c r="AY113" s="87"/>
      <c r="AZ113" s="87"/>
      <c r="BA113" s="86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262"/>
      <c r="BN113" s="87"/>
      <c r="BO113" s="87"/>
      <c r="BP113" s="87"/>
      <c r="BQ113" s="87"/>
      <c r="BR113" s="87"/>
      <c r="BS113" s="87"/>
      <c r="BT113" s="87"/>
      <c r="BU113" s="87"/>
    </row>
    <row r="114" spans="1:73" s="42" customFormat="1" ht="55.2" customHeight="1" x14ac:dyDescent="0.3">
      <c r="A114" s="35">
        <v>111</v>
      </c>
      <c r="B114" s="84">
        <v>118300</v>
      </c>
      <c r="C114" s="45" t="s">
        <v>84</v>
      </c>
      <c r="D114" s="45" t="s">
        <v>81</v>
      </c>
      <c r="E114" s="36">
        <v>40000</v>
      </c>
      <c r="F114" s="35">
        <v>0.56000000000000005</v>
      </c>
      <c r="G114" s="37">
        <v>0.34799999999999998</v>
      </c>
      <c r="H114" s="37">
        <v>0.27600000000000002</v>
      </c>
      <c r="I114" s="37">
        <v>0.23</v>
      </c>
      <c r="J114" s="37">
        <v>0.161</v>
      </c>
      <c r="K114" s="37">
        <v>7.9000000000000001E-2</v>
      </c>
      <c r="L114" s="37">
        <v>5.6000000000000001E-2</v>
      </c>
      <c r="M114" s="37">
        <v>3.5000000000000003E-2</v>
      </c>
      <c r="N114" s="37" t="str">
        <f t="shared" si="22"/>
        <v>0.348,0.276,0.23,0.161,0.079,0.056,0.035</v>
      </c>
      <c r="O114" s="37" t="s">
        <v>59</v>
      </c>
      <c r="P114" s="37"/>
      <c r="Q114" s="38">
        <f t="shared" si="23"/>
        <v>118300</v>
      </c>
      <c r="R114" s="36">
        <f t="shared" si="36"/>
        <v>250</v>
      </c>
      <c r="S114" s="37">
        <f t="shared" si="24"/>
        <v>0.11799999999999997</v>
      </c>
      <c r="T114" s="36"/>
      <c r="U114" s="36"/>
      <c r="V114" s="36"/>
      <c r="W114" s="39"/>
      <c r="X114" s="39"/>
      <c r="Y114" s="37"/>
      <c r="Z114" s="39"/>
      <c r="AA114" s="37"/>
      <c r="AB114" s="44">
        <v>0.35</v>
      </c>
      <c r="AC114" s="44">
        <v>0.35</v>
      </c>
      <c r="AD114" s="44">
        <v>0.35</v>
      </c>
      <c r="AE114" s="35" t="s">
        <v>60</v>
      </c>
      <c r="AF114" s="35">
        <f t="shared" si="25"/>
        <v>213.98999999999998</v>
      </c>
      <c r="AG114" s="35">
        <f t="shared" si="26"/>
        <v>261.52</v>
      </c>
      <c r="AH114" s="36" t="str">
        <f t="shared" si="27"/>
        <v>213.99 261.52</v>
      </c>
      <c r="AI114" s="35">
        <v>10</v>
      </c>
      <c r="AJ114" s="40">
        <f t="shared" si="28"/>
        <v>69.150000000000006</v>
      </c>
      <c r="AK114" s="40">
        <f t="shared" si="29"/>
        <v>84.51</v>
      </c>
      <c r="AL114" s="36" t="str">
        <f t="shared" si="30"/>
        <v>69.15 84.51</v>
      </c>
      <c r="AM114" s="36">
        <v>130</v>
      </c>
      <c r="AN114" s="36">
        <f t="shared" si="31"/>
        <v>440</v>
      </c>
      <c r="AO114" s="44">
        <v>2372.6</v>
      </c>
      <c r="AP114" s="44">
        <v>259.3</v>
      </c>
      <c r="AQ114" s="44">
        <v>84.5</v>
      </c>
      <c r="AR114" s="35">
        <v>33</v>
      </c>
      <c r="AS114" s="46">
        <f t="shared" si="32"/>
        <v>0.91655878659925405</v>
      </c>
      <c r="AT114" s="47">
        <f t="shared" si="33"/>
        <v>2174.62737708539</v>
      </c>
      <c r="AU114" s="47">
        <f t="shared" si="34"/>
        <v>224.64395641131782</v>
      </c>
      <c r="AV114" s="47">
        <f t="shared" si="35"/>
        <v>72.617722421040781</v>
      </c>
      <c r="AW114" s="87"/>
      <c r="AX114" s="87"/>
      <c r="AY114" s="87"/>
      <c r="AZ114" s="87"/>
      <c r="BA114" s="86"/>
      <c r="BB114" s="87"/>
      <c r="BC114" s="87"/>
      <c r="BD114" s="87"/>
      <c r="BE114" s="87"/>
      <c r="BF114" s="87"/>
      <c r="BG114" s="87"/>
      <c r="BH114" s="87"/>
      <c r="BI114" s="87"/>
      <c r="BJ114" s="87"/>
      <c r="BK114" s="87"/>
      <c r="BL114" s="87"/>
      <c r="BM114" s="262"/>
      <c r="BN114" s="87"/>
      <c r="BO114" s="87"/>
      <c r="BP114" s="87"/>
      <c r="BQ114" s="87"/>
      <c r="BR114" s="87"/>
      <c r="BS114" s="87"/>
      <c r="BT114" s="87"/>
      <c r="BU114" s="87"/>
    </row>
    <row r="115" spans="1:73" s="42" customFormat="1" ht="55.2" customHeight="1" x14ac:dyDescent="0.3">
      <c r="A115" s="35">
        <v>112</v>
      </c>
      <c r="B115" s="84">
        <v>118300</v>
      </c>
      <c r="C115" s="45" t="s">
        <v>84</v>
      </c>
      <c r="D115" s="45" t="s">
        <v>83</v>
      </c>
      <c r="E115" s="36">
        <v>40000</v>
      </c>
      <c r="F115" s="35">
        <v>0.56000000000000005</v>
      </c>
      <c r="G115" s="37">
        <v>0.41399999999999998</v>
      </c>
      <c r="H115" s="37">
        <v>0.31900000000000001</v>
      </c>
      <c r="I115" s="37">
        <v>0.26200000000000001</v>
      </c>
      <c r="J115" s="37">
        <v>0.18099999999999999</v>
      </c>
      <c r="K115" s="37">
        <v>8.6000000000000007E-2</v>
      </c>
      <c r="L115" s="37">
        <v>5.6000000000000001E-2</v>
      </c>
      <c r="M115" s="37">
        <v>3.0000000000000002E-2</v>
      </c>
      <c r="N115" s="37" t="str">
        <f t="shared" si="22"/>
        <v>0.414,0.319,0.262,0.181,0.086,0.056,0.03</v>
      </c>
      <c r="O115" s="37" t="s">
        <v>59</v>
      </c>
      <c r="P115" s="37"/>
      <c r="Q115" s="38">
        <f t="shared" si="23"/>
        <v>118300</v>
      </c>
      <c r="R115" s="36">
        <f t="shared" si="36"/>
        <v>0</v>
      </c>
      <c r="S115" s="37">
        <f t="shared" si="24"/>
        <v>0.15199999999999997</v>
      </c>
      <c r="T115" s="36"/>
      <c r="U115" s="36"/>
      <c r="V115" s="36"/>
      <c r="W115" s="39"/>
      <c r="X115" s="39"/>
      <c r="Y115" s="37"/>
      <c r="Z115" s="39"/>
      <c r="AA115" s="37"/>
      <c r="AB115" s="44">
        <v>0.35</v>
      </c>
      <c r="AC115" s="44">
        <v>0.35</v>
      </c>
      <c r="AD115" s="44">
        <v>0.35</v>
      </c>
      <c r="AE115" s="35" t="s">
        <v>60</v>
      </c>
      <c r="AF115" s="35">
        <f t="shared" si="25"/>
        <v>213.98999999999998</v>
      </c>
      <c r="AG115" s="35">
        <f t="shared" si="26"/>
        <v>261.52</v>
      </c>
      <c r="AH115" s="36" t="str">
        <f t="shared" si="27"/>
        <v>213.99 261.52</v>
      </c>
      <c r="AI115" s="35">
        <v>10</v>
      </c>
      <c r="AJ115" s="40">
        <f t="shared" si="28"/>
        <v>69.150000000000006</v>
      </c>
      <c r="AK115" s="40">
        <f t="shared" si="29"/>
        <v>84.51</v>
      </c>
      <c r="AL115" s="36" t="str">
        <f t="shared" si="30"/>
        <v>69.15 84.51</v>
      </c>
      <c r="AM115" s="36">
        <v>130</v>
      </c>
      <c r="AN115" s="36">
        <f t="shared" si="31"/>
        <v>440</v>
      </c>
      <c r="AO115" s="44">
        <v>2372.6</v>
      </c>
      <c r="AP115" s="44">
        <v>259.3</v>
      </c>
      <c r="AQ115" s="44">
        <v>84.5</v>
      </c>
      <c r="AR115" s="35">
        <v>30</v>
      </c>
      <c r="AS115" s="46">
        <f t="shared" si="32"/>
        <v>0.80742798552307771</v>
      </c>
      <c r="AT115" s="47">
        <f t="shared" si="33"/>
        <v>1915.7036384520541</v>
      </c>
      <c r="AU115" s="47">
        <f t="shared" si="34"/>
        <v>224.64395641131782</v>
      </c>
      <c r="AV115" s="47">
        <f t="shared" si="35"/>
        <v>72.617722421040781</v>
      </c>
      <c r="AW115" s="87"/>
      <c r="AX115" s="87"/>
      <c r="AY115" s="87"/>
      <c r="AZ115" s="87"/>
      <c r="BA115" s="86"/>
      <c r="BB115" s="87"/>
      <c r="BC115" s="87"/>
      <c r="BD115" s="87"/>
      <c r="BE115" s="87"/>
      <c r="BF115" s="87"/>
      <c r="BG115" s="87"/>
      <c r="BH115" s="87"/>
      <c r="BI115" s="87"/>
      <c r="BJ115" s="87"/>
      <c r="BK115" s="87"/>
      <c r="BL115" s="87"/>
      <c r="BM115" s="262"/>
      <c r="BN115" s="87"/>
      <c r="BO115" s="87"/>
      <c r="BP115" s="87"/>
      <c r="BQ115" s="87"/>
      <c r="BR115" s="87"/>
      <c r="BS115" s="87"/>
      <c r="BT115" s="87"/>
      <c r="BU115" s="87"/>
    </row>
    <row r="116" spans="1:73" s="42" customFormat="1" ht="55.2" customHeight="1" x14ac:dyDescent="0.3">
      <c r="A116" s="35">
        <v>113</v>
      </c>
      <c r="B116" s="84">
        <v>118550</v>
      </c>
      <c r="C116" s="45" t="s">
        <v>84</v>
      </c>
      <c r="D116" s="45" t="s">
        <v>83</v>
      </c>
      <c r="E116" s="36">
        <v>40000</v>
      </c>
      <c r="F116" s="35">
        <v>0.56000000000000005</v>
      </c>
      <c r="G116" s="37">
        <v>0.21199999999999999</v>
      </c>
      <c r="H116" s="37">
        <v>0.16500000000000001</v>
      </c>
      <c r="I116" s="37">
        <v>0.13100000000000001</v>
      </c>
      <c r="J116" s="37">
        <v>0.09</v>
      </c>
      <c r="K116" s="37">
        <v>5.1999999999999998E-2</v>
      </c>
      <c r="L116" s="37">
        <v>4.2000000000000003E-2</v>
      </c>
      <c r="M116" s="37">
        <v>2.9000000000000001E-2</v>
      </c>
      <c r="N116" s="37" t="str">
        <f t="shared" si="22"/>
        <v>0.212,0.165,0.131,0.09,0.052,0.042,0.029</v>
      </c>
      <c r="O116" s="37" t="s">
        <v>59</v>
      </c>
      <c r="P116" s="37"/>
      <c r="Q116" s="38">
        <f t="shared" si="23"/>
        <v>118550</v>
      </c>
      <c r="R116" s="36">
        <f t="shared" si="36"/>
        <v>250</v>
      </c>
      <c r="S116" s="37">
        <f t="shared" si="24"/>
        <v>8.0999999999999989E-2</v>
      </c>
      <c r="T116" s="36"/>
      <c r="U116" s="36"/>
      <c r="V116" s="36"/>
      <c r="W116" s="39"/>
      <c r="X116" s="39"/>
      <c r="Y116" s="37"/>
      <c r="Z116" s="39"/>
      <c r="AA116" s="37"/>
      <c r="AB116" s="44">
        <v>0.35</v>
      </c>
      <c r="AC116" s="44">
        <v>0.35</v>
      </c>
      <c r="AD116" s="44">
        <v>0.35</v>
      </c>
      <c r="AE116" s="35" t="s">
        <v>60</v>
      </c>
      <c r="AF116" s="35">
        <f t="shared" si="25"/>
        <v>213.98999999999998</v>
      </c>
      <c r="AG116" s="35">
        <f t="shared" si="26"/>
        <v>261.52</v>
      </c>
      <c r="AH116" s="36" t="str">
        <f t="shared" si="27"/>
        <v>213.99 261.52</v>
      </c>
      <c r="AI116" s="35">
        <v>10</v>
      </c>
      <c r="AJ116" s="40">
        <f t="shared" si="28"/>
        <v>69.150000000000006</v>
      </c>
      <c r="AK116" s="40">
        <f t="shared" si="29"/>
        <v>84.51</v>
      </c>
      <c r="AL116" s="36" t="str">
        <f t="shared" si="30"/>
        <v>69.15 84.51</v>
      </c>
      <c r="AM116" s="36">
        <v>130</v>
      </c>
      <c r="AN116" s="36">
        <f t="shared" si="31"/>
        <v>440</v>
      </c>
      <c r="AO116" s="44">
        <v>2362.9</v>
      </c>
      <c r="AP116" s="44">
        <v>261.3</v>
      </c>
      <c r="AQ116" s="44">
        <v>84.5</v>
      </c>
      <c r="AR116" s="35">
        <v>30</v>
      </c>
      <c r="AS116" s="46">
        <f t="shared" si="32"/>
        <v>0.80742798552307771</v>
      </c>
      <c r="AT116" s="47">
        <f t="shared" si="33"/>
        <v>1907.8715869924804</v>
      </c>
      <c r="AU116" s="47">
        <f t="shared" si="34"/>
        <v>226.27079318371617</v>
      </c>
      <c r="AV116" s="47">
        <f t="shared" si="35"/>
        <v>72.617722421040781</v>
      </c>
      <c r="AW116" s="87"/>
      <c r="AX116" s="87"/>
      <c r="AY116" s="87"/>
      <c r="AZ116" s="87"/>
      <c r="BA116" s="86"/>
      <c r="BB116" s="87"/>
      <c r="BC116" s="87"/>
      <c r="BD116" s="87"/>
      <c r="BE116" s="87"/>
      <c r="BF116" s="87"/>
      <c r="BG116" s="87"/>
      <c r="BH116" s="87"/>
      <c r="BI116" s="87"/>
      <c r="BJ116" s="87"/>
      <c r="BK116" s="87"/>
      <c r="BL116" s="87"/>
      <c r="BM116" s="262"/>
      <c r="BN116" s="87"/>
      <c r="BO116" s="87"/>
      <c r="BP116" s="87"/>
      <c r="BQ116" s="87"/>
      <c r="BR116" s="87"/>
      <c r="BS116" s="87"/>
      <c r="BT116" s="87"/>
      <c r="BU116" s="87"/>
    </row>
    <row r="117" spans="1:73" s="42" customFormat="1" ht="55.2" customHeight="1" x14ac:dyDescent="0.3">
      <c r="A117" s="35">
        <v>114</v>
      </c>
      <c r="B117" s="84">
        <v>118800</v>
      </c>
      <c r="C117" s="45" t="s">
        <v>84</v>
      </c>
      <c r="D117" s="45" t="s">
        <v>81</v>
      </c>
      <c r="E117" s="36">
        <v>40000</v>
      </c>
      <c r="F117" s="35">
        <v>0.56000000000000005</v>
      </c>
      <c r="G117" s="37">
        <v>0.32700000000000001</v>
      </c>
      <c r="H117" s="37">
        <v>0.26100000000000001</v>
      </c>
      <c r="I117" s="37">
        <v>0.22</v>
      </c>
      <c r="J117" s="37">
        <v>0.16300000000000001</v>
      </c>
      <c r="K117" s="37">
        <v>9.4E-2</v>
      </c>
      <c r="L117" s="37">
        <v>7.2999999999999995E-2</v>
      </c>
      <c r="M117" s="37">
        <v>4.8000000000000001E-2</v>
      </c>
      <c r="N117" s="37" t="str">
        <f t="shared" si="22"/>
        <v>0.327,0.261,0.22,0.163,0.094,0.073,0.048</v>
      </c>
      <c r="O117" s="37" t="s">
        <v>59</v>
      </c>
      <c r="P117" s="37"/>
      <c r="Q117" s="38">
        <f t="shared" si="23"/>
        <v>118800</v>
      </c>
      <c r="R117" s="36">
        <f t="shared" si="36"/>
        <v>250</v>
      </c>
      <c r="S117" s="37">
        <f t="shared" si="24"/>
        <v>0.10700000000000001</v>
      </c>
      <c r="T117" s="36"/>
      <c r="U117" s="36"/>
      <c r="V117" s="36"/>
      <c r="W117" s="39"/>
      <c r="X117" s="39"/>
      <c r="Y117" s="37"/>
      <c r="Z117" s="39"/>
      <c r="AA117" s="37"/>
      <c r="AB117" s="44">
        <v>0.35</v>
      </c>
      <c r="AC117" s="44">
        <v>0.35</v>
      </c>
      <c r="AD117" s="44">
        <v>0.35</v>
      </c>
      <c r="AE117" s="35" t="s">
        <v>60</v>
      </c>
      <c r="AF117" s="35">
        <f t="shared" si="25"/>
        <v>213.98999999999998</v>
      </c>
      <c r="AG117" s="35">
        <f t="shared" si="26"/>
        <v>261.52</v>
      </c>
      <c r="AH117" s="36" t="str">
        <f t="shared" si="27"/>
        <v>213.99 261.52</v>
      </c>
      <c r="AI117" s="35">
        <v>10</v>
      </c>
      <c r="AJ117" s="40">
        <f t="shared" si="28"/>
        <v>69.150000000000006</v>
      </c>
      <c r="AK117" s="40">
        <f t="shared" si="29"/>
        <v>84.51</v>
      </c>
      <c r="AL117" s="36" t="str">
        <f t="shared" si="30"/>
        <v>69.15 84.51</v>
      </c>
      <c r="AM117" s="36">
        <v>130</v>
      </c>
      <c r="AN117" s="36">
        <f t="shared" si="31"/>
        <v>440</v>
      </c>
      <c r="AO117" s="44">
        <v>2395.1999999999998</v>
      </c>
      <c r="AP117" s="44">
        <v>261</v>
      </c>
      <c r="AQ117" s="44">
        <v>84.5</v>
      </c>
      <c r="AR117" s="35">
        <v>33</v>
      </c>
      <c r="AS117" s="46">
        <f t="shared" si="32"/>
        <v>0.91655878659925405</v>
      </c>
      <c r="AT117" s="47">
        <f t="shared" si="33"/>
        <v>2195.3416056625333</v>
      </c>
      <c r="AU117" s="47">
        <f t="shared" si="34"/>
        <v>226.02706691766369</v>
      </c>
      <c r="AV117" s="47">
        <f t="shared" si="35"/>
        <v>72.617722421040781</v>
      </c>
      <c r="AW117" s="87"/>
      <c r="AX117" s="87"/>
      <c r="AY117" s="87"/>
      <c r="AZ117" s="87"/>
      <c r="BA117" s="86"/>
      <c r="BB117" s="87"/>
      <c r="BC117" s="87"/>
      <c r="BD117" s="87"/>
      <c r="BE117" s="87"/>
      <c r="BF117" s="87"/>
      <c r="BG117" s="87"/>
      <c r="BH117" s="87"/>
      <c r="BI117" s="87"/>
      <c r="BJ117" s="87"/>
      <c r="BK117" s="87"/>
      <c r="BL117" s="87"/>
      <c r="BM117" s="262"/>
      <c r="BN117" s="87"/>
      <c r="BO117" s="87"/>
      <c r="BP117" s="87"/>
      <c r="BQ117" s="87"/>
      <c r="BR117" s="87"/>
      <c r="BS117" s="87"/>
      <c r="BT117" s="87"/>
      <c r="BU117" s="87"/>
    </row>
    <row r="118" spans="1:73" s="42" customFormat="1" ht="55.2" customHeight="1" x14ac:dyDescent="0.3">
      <c r="A118" s="35">
        <v>115</v>
      </c>
      <c r="B118" s="84">
        <v>118800</v>
      </c>
      <c r="C118" s="45" t="s">
        <v>84</v>
      </c>
      <c r="D118" s="45" t="s">
        <v>83</v>
      </c>
      <c r="E118" s="36">
        <v>40000</v>
      </c>
      <c r="F118" s="35">
        <v>0.56000000000000005</v>
      </c>
      <c r="G118" s="37">
        <v>0.19500000000000001</v>
      </c>
      <c r="H118" s="37">
        <v>0.152</v>
      </c>
      <c r="I118" s="37">
        <v>0.126</v>
      </c>
      <c r="J118" s="37">
        <v>8.8999999999999996E-2</v>
      </c>
      <c r="K118" s="37">
        <v>4.8000000000000001E-2</v>
      </c>
      <c r="L118" s="37">
        <v>3.5000000000000003E-2</v>
      </c>
      <c r="M118" s="37">
        <v>2.4E-2</v>
      </c>
      <c r="N118" s="37" t="str">
        <f t="shared" si="22"/>
        <v>0.195,0.152,0.126,0.089,0.048,0.035,0.024</v>
      </c>
      <c r="O118" s="37" t="s">
        <v>59</v>
      </c>
      <c r="P118" s="37"/>
      <c r="Q118" s="38">
        <f t="shared" si="23"/>
        <v>118800</v>
      </c>
      <c r="R118" s="36">
        <f t="shared" si="36"/>
        <v>0</v>
      </c>
      <c r="S118" s="37">
        <f t="shared" si="24"/>
        <v>6.9000000000000006E-2</v>
      </c>
      <c r="T118" s="36"/>
      <c r="U118" s="36"/>
      <c r="V118" s="36"/>
      <c r="W118" s="39"/>
      <c r="X118" s="39"/>
      <c r="Y118" s="37"/>
      <c r="Z118" s="39"/>
      <c r="AA118" s="37"/>
      <c r="AB118" s="44">
        <v>0.35</v>
      </c>
      <c r="AC118" s="44">
        <v>0.35</v>
      </c>
      <c r="AD118" s="44">
        <v>0.35</v>
      </c>
      <c r="AE118" s="35" t="s">
        <v>60</v>
      </c>
      <c r="AF118" s="35">
        <f t="shared" si="25"/>
        <v>213.98999999999998</v>
      </c>
      <c r="AG118" s="35">
        <f t="shared" si="26"/>
        <v>261.52</v>
      </c>
      <c r="AH118" s="36" t="str">
        <f t="shared" si="27"/>
        <v>213.99 261.52</v>
      </c>
      <c r="AI118" s="35">
        <v>10</v>
      </c>
      <c r="AJ118" s="40">
        <f t="shared" si="28"/>
        <v>69.150000000000006</v>
      </c>
      <c r="AK118" s="40">
        <f t="shared" si="29"/>
        <v>84.51</v>
      </c>
      <c r="AL118" s="36" t="str">
        <f t="shared" si="30"/>
        <v>69.15 84.51</v>
      </c>
      <c r="AM118" s="36">
        <v>130</v>
      </c>
      <c r="AN118" s="36">
        <f t="shared" si="31"/>
        <v>440</v>
      </c>
      <c r="AO118" s="44">
        <v>2390.3000000000002</v>
      </c>
      <c r="AP118" s="44">
        <v>261.2</v>
      </c>
      <c r="AQ118" s="44">
        <v>84.5</v>
      </c>
      <c r="AR118" s="35">
        <v>30</v>
      </c>
      <c r="AS118" s="46">
        <f t="shared" si="32"/>
        <v>0.80742798552307771</v>
      </c>
      <c r="AT118" s="47">
        <f t="shared" si="33"/>
        <v>1929.9951137958128</v>
      </c>
      <c r="AU118" s="47">
        <f t="shared" si="34"/>
        <v>226.1895627911243</v>
      </c>
      <c r="AV118" s="47">
        <f t="shared" si="35"/>
        <v>72.617722421040781</v>
      </c>
      <c r="AW118" s="87"/>
      <c r="AX118" s="87"/>
      <c r="AY118" s="87"/>
      <c r="AZ118" s="87"/>
      <c r="BA118" s="86"/>
      <c r="BB118" s="87"/>
      <c r="BC118" s="87"/>
      <c r="BD118" s="87"/>
      <c r="BE118" s="87"/>
      <c r="BF118" s="87"/>
      <c r="BG118" s="87"/>
      <c r="BH118" s="87"/>
      <c r="BI118" s="87"/>
      <c r="BJ118" s="87"/>
      <c r="BK118" s="87"/>
      <c r="BL118" s="87"/>
      <c r="BM118" s="262"/>
      <c r="BN118" s="87"/>
      <c r="BO118" s="87"/>
      <c r="BP118" s="87"/>
      <c r="BQ118" s="87"/>
      <c r="BR118" s="87"/>
      <c r="BS118" s="87"/>
      <c r="BT118" s="87"/>
      <c r="BU118" s="87"/>
    </row>
    <row r="119" spans="1:73" s="42" customFormat="1" ht="55.2" customHeight="1" x14ac:dyDescent="0.3">
      <c r="A119" s="35">
        <v>116</v>
      </c>
      <c r="B119" s="84">
        <v>119050</v>
      </c>
      <c r="C119" s="45" t="s">
        <v>84</v>
      </c>
      <c r="D119" s="45" t="s">
        <v>83</v>
      </c>
      <c r="E119" s="36">
        <v>40000</v>
      </c>
      <c r="F119" s="35">
        <v>0.56000000000000005</v>
      </c>
      <c r="G119" s="37">
        <v>0.32200000000000001</v>
      </c>
      <c r="H119" s="37">
        <v>0.26</v>
      </c>
      <c r="I119" s="37">
        <v>0.215</v>
      </c>
      <c r="J119" s="37">
        <v>0.156</v>
      </c>
      <c r="K119" s="37">
        <v>9.5000000000000001E-2</v>
      </c>
      <c r="L119" s="37">
        <v>7.4999999999999997E-2</v>
      </c>
      <c r="M119" s="37">
        <v>5.5E-2</v>
      </c>
      <c r="N119" s="37" t="str">
        <f t="shared" si="22"/>
        <v>0.322,0.26,0.215,0.156,0.095,0.075,0.055</v>
      </c>
      <c r="O119" s="37" t="s">
        <v>59</v>
      </c>
      <c r="P119" s="37"/>
      <c r="Q119" s="38">
        <f t="shared" si="23"/>
        <v>119050</v>
      </c>
      <c r="R119" s="36">
        <f t="shared" si="36"/>
        <v>250</v>
      </c>
      <c r="S119" s="37">
        <f t="shared" si="24"/>
        <v>0.10700000000000001</v>
      </c>
      <c r="T119" s="36"/>
      <c r="U119" s="36"/>
      <c r="V119" s="36"/>
      <c r="W119" s="39"/>
      <c r="X119" s="39"/>
      <c r="Y119" s="37"/>
      <c r="Z119" s="39"/>
      <c r="AA119" s="37"/>
      <c r="AB119" s="44">
        <v>0.35</v>
      </c>
      <c r="AC119" s="44">
        <v>0.35</v>
      </c>
      <c r="AD119" s="44">
        <v>0.35</v>
      </c>
      <c r="AE119" s="35" t="s">
        <v>60</v>
      </c>
      <c r="AF119" s="35">
        <f t="shared" si="25"/>
        <v>213.98999999999998</v>
      </c>
      <c r="AG119" s="35">
        <f t="shared" si="26"/>
        <v>261.52</v>
      </c>
      <c r="AH119" s="36" t="str">
        <f t="shared" si="27"/>
        <v>213.99 261.52</v>
      </c>
      <c r="AI119" s="35">
        <v>10</v>
      </c>
      <c r="AJ119" s="40">
        <f t="shared" si="28"/>
        <v>69.150000000000006</v>
      </c>
      <c r="AK119" s="40">
        <f t="shared" si="29"/>
        <v>84.51</v>
      </c>
      <c r="AL119" s="36" t="str">
        <f t="shared" si="30"/>
        <v>69.15 84.51</v>
      </c>
      <c r="AM119" s="36">
        <v>130</v>
      </c>
      <c r="AN119" s="36">
        <f t="shared" si="31"/>
        <v>440</v>
      </c>
      <c r="AO119" s="44">
        <v>2400</v>
      </c>
      <c r="AP119" s="44">
        <v>261.39999999999998</v>
      </c>
      <c r="AQ119" s="44">
        <v>84.4</v>
      </c>
      <c r="AR119" s="35">
        <v>30</v>
      </c>
      <c r="AS119" s="46">
        <f t="shared" si="32"/>
        <v>0.80742798552307771</v>
      </c>
      <c r="AT119" s="47">
        <f t="shared" si="33"/>
        <v>1937.8271652553865</v>
      </c>
      <c r="AU119" s="47">
        <f t="shared" si="34"/>
        <v>226.35201188842771</v>
      </c>
      <c r="AV119" s="47">
        <f t="shared" si="35"/>
        <v>72.525346672683952</v>
      </c>
      <c r="AW119" s="87"/>
      <c r="AX119" s="87"/>
      <c r="AY119" s="87"/>
      <c r="AZ119" s="87"/>
      <c r="BA119" s="86"/>
      <c r="BB119" s="87"/>
      <c r="BC119" s="87"/>
      <c r="BD119" s="87"/>
      <c r="BE119" s="87"/>
      <c r="BF119" s="87"/>
      <c r="BG119" s="87"/>
      <c r="BH119" s="87"/>
      <c r="BI119" s="87"/>
      <c r="BJ119" s="87"/>
      <c r="BK119" s="87"/>
      <c r="BL119" s="87"/>
      <c r="BM119" s="262"/>
      <c r="BN119" s="87"/>
      <c r="BO119" s="87"/>
      <c r="BP119" s="87"/>
      <c r="BQ119" s="87"/>
      <c r="BR119" s="87"/>
      <c r="BS119" s="87"/>
      <c r="BT119" s="87"/>
      <c r="BU119" s="87"/>
    </row>
    <row r="120" spans="1:73" s="42" customFormat="1" ht="55.2" customHeight="1" x14ac:dyDescent="0.3">
      <c r="A120" s="35">
        <v>117</v>
      </c>
      <c r="B120" s="84">
        <v>119300</v>
      </c>
      <c r="C120" s="45" t="s">
        <v>84</v>
      </c>
      <c r="D120" s="45" t="s">
        <v>81</v>
      </c>
      <c r="E120" s="36">
        <v>40000</v>
      </c>
      <c r="F120" s="35">
        <v>0.56000000000000005</v>
      </c>
      <c r="G120" s="37">
        <v>0.42199999999999999</v>
      </c>
      <c r="H120" s="37">
        <v>0.32100000000000001</v>
      </c>
      <c r="I120" s="37">
        <v>0.25800000000000001</v>
      </c>
      <c r="J120" s="37">
        <v>0.17200000000000001</v>
      </c>
      <c r="K120" s="37">
        <v>0.08</v>
      </c>
      <c r="L120" s="37">
        <v>5.8000000000000003E-2</v>
      </c>
      <c r="M120" s="37">
        <v>4.3000000000000003E-2</v>
      </c>
      <c r="N120" s="37" t="str">
        <f t="shared" si="22"/>
        <v>0.422,0.321,0.258,0.172,0.08,0.058,0.043</v>
      </c>
      <c r="O120" s="37" t="s">
        <v>59</v>
      </c>
      <c r="P120" s="37"/>
      <c r="Q120" s="38">
        <f t="shared" si="23"/>
        <v>119300</v>
      </c>
      <c r="R120" s="36">
        <f t="shared" si="36"/>
        <v>250</v>
      </c>
      <c r="S120" s="37">
        <f t="shared" si="24"/>
        <v>0.16399999999999998</v>
      </c>
      <c r="T120" s="36"/>
      <c r="U120" s="36"/>
      <c r="V120" s="36"/>
      <c r="W120" s="39"/>
      <c r="X120" s="39"/>
      <c r="Y120" s="37"/>
      <c r="Z120" s="39"/>
      <c r="AA120" s="37"/>
      <c r="AB120" s="44">
        <v>0.35</v>
      </c>
      <c r="AC120" s="44">
        <v>0.35</v>
      </c>
      <c r="AD120" s="44">
        <v>0.35</v>
      </c>
      <c r="AE120" s="35" t="s">
        <v>60</v>
      </c>
      <c r="AF120" s="35">
        <f t="shared" si="25"/>
        <v>213.98999999999998</v>
      </c>
      <c r="AG120" s="35">
        <f t="shared" si="26"/>
        <v>261.52</v>
      </c>
      <c r="AH120" s="36" t="str">
        <f t="shared" si="27"/>
        <v>213.99 261.52</v>
      </c>
      <c r="AI120" s="35">
        <v>10</v>
      </c>
      <c r="AJ120" s="40">
        <f t="shared" si="28"/>
        <v>69.150000000000006</v>
      </c>
      <c r="AK120" s="40">
        <f t="shared" si="29"/>
        <v>84.51</v>
      </c>
      <c r="AL120" s="36" t="str">
        <f t="shared" si="30"/>
        <v>69.15 84.51</v>
      </c>
      <c r="AM120" s="36">
        <v>130</v>
      </c>
      <c r="AN120" s="36">
        <f t="shared" si="31"/>
        <v>440</v>
      </c>
      <c r="AO120" s="44">
        <v>2361.3000000000002</v>
      </c>
      <c r="AP120" s="44">
        <v>261.10000000000002</v>
      </c>
      <c r="AQ120" s="44">
        <v>84.4</v>
      </c>
      <c r="AR120" s="35">
        <v>33</v>
      </c>
      <c r="AS120" s="46">
        <f t="shared" si="32"/>
        <v>0.91655878659925405</v>
      </c>
      <c r="AT120" s="47">
        <f t="shared" si="33"/>
        <v>2164.2702627968188</v>
      </c>
      <c r="AU120" s="47">
        <f t="shared" si="34"/>
        <v>226.10832070449462</v>
      </c>
      <c r="AV120" s="47">
        <f t="shared" si="35"/>
        <v>72.525346672683952</v>
      </c>
      <c r="AW120" s="87"/>
      <c r="AX120" s="87"/>
      <c r="AY120" s="87"/>
      <c r="AZ120" s="87"/>
      <c r="BA120" s="86"/>
      <c r="BB120" s="87"/>
      <c r="BC120" s="87"/>
      <c r="BD120" s="87"/>
      <c r="BE120" s="87"/>
      <c r="BF120" s="87"/>
      <c r="BG120" s="87"/>
      <c r="BH120" s="87"/>
      <c r="BI120" s="87"/>
      <c r="BJ120" s="87"/>
      <c r="BK120" s="87"/>
      <c r="BL120" s="87"/>
      <c r="BM120" s="262"/>
      <c r="BN120" s="87"/>
      <c r="BO120" s="87"/>
      <c r="BP120" s="87"/>
      <c r="BQ120" s="87"/>
      <c r="BR120" s="87"/>
      <c r="BS120" s="87"/>
      <c r="BT120" s="87"/>
      <c r="BU120" s="87"/>
    </row>
    <row r="121" spans="1:73" s="42" customFormat="1" ht="55.2" customHeight="1" x14ac:dyDescent="0.3">
      <c r="A121" s="35">
        <v>118</v>
      </c>
      <c r="B121" s="84">
        <v>119300</v>
      </c>
      <c r="C121" s="45" t="s">
        <v>84</v>
      </c>
      <c r="D121" s="45" t="s">
        <v>83</v>
      </c>
      <c r="E121" s="36">
        <v>40000</v>
      </c>
      <c r="F121" s="35">
        <v>0.56000000000000005</v>
      </c>
      <c r="G121" s="37">
        <v>0.51</v>
      </c>
      <c r="H121" s="37">
        <v>0.40899999999999997</v>
      </c>
      <c r="I121" s="37">
        <v>0.34699999999999998</v>
      </c>
      <c r="J121" s="37">
        <v>0.25600000000000001</v>
      </c>
      <c r="K121" s="37">
        <v>0.14899999999999999</v>
      </c>
      <c r="L121" s="37">
        <v>0.12</v>
      </c>
      <c r="M121" s="37">
        <v>8.4000000000000005E-2</v>
      </c>
      <c r="N121" s="37" t="str">
        <f t="shared" si="22"/>
        <v>0.51,0.409,0.347,0.256,0.149,0.12,0.084</v>
      </c>
      <c r="O121" s="37" t="s">
        <v>59</v>
      </c>
      <c r="P121" s="37"/>
      <c r="Q121" s="38">
        <f t="shared" si="23"/>
        <v>119300</v>
      </c>
      <c r="R121" s="36">
        <f t="shared" si="36"/>
        <v>0</v>
      </c>
      <c r="S121" s="37">
        <f t="shared" si="24"/>
        <v>0.16300000000000003</v>
      </c>
      <c r="T121" s="36"/>
      <c r="U121" s="36"/>
      <c r="V121" s="36"/>
      <c r="W121" s="39"/>
      <c r="X121" s="39"/>
      <c r="Y121" s="37"/>
      <c r="Z121" s="39"/>
      <c r="AA121" s="37"/>
      <c r="AB121" s="44">
        <v>0.35</v>
      </c>
      <c r="AC121" s="44">
        <v>0.35</v>
      </c>
      <c r="AD121" s="44">
        <v>0.35</v>
      </c>
      <c r="AE121" s="35" t="s">
        <v>60</v>
      </c>
      <c r="AF121" s="35">
        <f t="shared" si="25"/>
        <v>213.98999999999998</v>
      </c>
      <c r="AG121" s="35">
        <f t="shared" si="26"/>
        <v>261.52</v>
      </c>
      <c r="AH121" s="36" t="str">
        <f t="shared" si="27"/>
        <v>213.99 261.52</v>
      </c>
      <c r="AI121" s="35">
        <v>10</v>
      </c>
      <c r="AJ121" s="40">
        <f t="shared" si="28"/>
        <v>69.150000000000006</v>
      </c>
      <c r="AK121" s="40">
        <f t="shared" si="29"/>
        <v>84.51</v>
      </c>
      <c r="AL121" s="36" t="str">
        <f t="shared" si="30"/>
        <v>69.15 84.51</v>
      </c>
      <c r="AM121" s="36">
        <v>130</v>
      </c>
      <c r="AN121" s="36">
        <f t="shared" si="31"/>
        <v>440</v>
      </c>
      <c r="AO121" s="44">
        <v>1488.7</v>
      </c>
      <c r="AP121" s="44">
        <v>214</v>
      </c>
      <c r="AQ121" s="44">
        <v>84.5</v>
      </c>
      <c r="AR121" s="35">
        <v>30</v>
      </c>
      <c r="AS121" s="46">
        <f t="shared" si="32"/>
        <v>0.80742798552307771</v>
      </c>
      <c r="AT121" s="47">
        <f t="shared" si="33"/>
        <v>1202.0180420482059</v>
      </c>
      <c r="AU121" s="47">
        <f t="shared" si="34"/>
        <v>186.42225119539094</v>
      </c>
      <c r="AV121" s="47">
        <f t="shared" si="35"/>
        <v>72.617722421040781</v>
      </c>
      <c r="AW121" s="87"/>
      <c r="AX121" s="87"/>
      <c r="AY121" s="87"/>
      <c r="AZ121" s="87"/>
      <c r="BA121" s="86"/>
      <c r="BB121" s="87"/>
      <c r="BC121" s="87"/>
      <c r="BD121" s="87"/>
      <c r="BE121" s="87"/>
      <c r="BF121" s="87"/>
      <c r="BG121" s="87"/>
      <c r="BH121" s="87"/>
      <c r="BI121" s="87"/>
      <c r="BJ121" s="87"/>
      <c r="BK121" s="87"/>
      <c r="BL121" s="87"/>
      <c r="BM121" s="262"/>
      <c r="BN121" s="87"/>
      <c r="BO121" s="87"/>
      <c r="BP121" s="87"/>
      <c r="BQ121" s="87"/>
      <c r="BR121" s="87"/>
      <c r="BS121" s="87"/>
      <c r="BT121" s="87"/>
      <c r="BU121" s="87"/>
    </row>
    <row r="122" spans="1:73" s="42" customFormat="1" ht="55.2" customHeight="1" x14ac:dyDescent="0.3">
      <c r="A122" s="35">
        <v>119</v>
      </c>
      <c r="B122" s="84">
        <v>119550</v>
      </c>
      <c r="C122" s="45" t="s">
        <v>84</v>
      </c>
      <c r="D122" s="45" t="s">
        <v>83</v>
      </c>
      <c r="E122" s="36">
        <v>40000</v>
      </c>
      <c r="F122" s="35">
        <v>0.56000000000000005</v>
      </c>
      <c r="G122" s="37">
        <v>0.621</v>
      </c>
      <c r="H122" s="37">
        <v>0.503</v>
      </c>
      <c r="I122" s="37">
        <v>0.42699999999999999</v>
      </c>
      <c r="J122" s="37">
        <v>0.32200000000000001</v>
      </c>
      <c r="K122" s="37">
        <v>0.17100000000000001</v>
      </c>
      <c r="L122" s="37">
        <v>0.124</v>
      </c>
      <c r="M122" s="37">
        <v>7.9000000000000001E-2</v>
      </c>
      <c r="N122" s="37" t="str">
        <f t="shared" si="22"/>
        <v>0.621,0.503,0.427,0.322,0.171,0.124,0.079</v>
      </c>
      <c r="O122" s="37" t="s">
        <v>59</v>
      </c>
      <c r="P122" s="37"/>
      <c r="Q122" s="38">
        <f t="shared" si="23"/>
        <v>119550</v>
      </c>
      <c r="R122" s="36">
        <f t="shared" si="36"/>
        <v>250</v>
      </c>
      <c r="S122" s="37">
        <f t="shared" si="24"/>
        <v>0.19400000000000001</v>
      </c>
      <c r="T122" s="36"/>
      <c r="U122" s="36"/>
      <c r="V122" s="36"/>
      <c r="W122" s="39"/>
      <c r="X122" s="39"/>
      <c r="Y122" s="37"/>
      <c r="Z122" s="39"/>
      <c r="AA122" s="37"/>
      <c r="AB122" s="44">
        <v>0.35</v>
      </c>
      <c r="AC122" s="44">
        <v>0.35</v>
      </c>
      <c r="AD122" s="44">
        <v>0.35</v>
      </c>
      <c r="AE122" s="35" t="s">
        <v>60</v>
      </c>
      <c r="AF122" s="35">
        <f t="shared" si="25"/>
        <v>213.98999999999998</v>
      </c>
      <c r="AG122" s="35">
        <f t="shared" si="26"/>
        <v>261.52</v>
      </c>
      <c r="AH122" s="36" t="str">
        <f t="shared" si="27"/>
        <v>213.99 261.52</v>
      </c>
      <c r="AI122" s="35">
        <v>10</v>
      </c>
      <c r="AJ122" s="40">
        <f t="shared" si="28"/>
        <v>69.150000000000006</v>
      </c>
      <c r="AK122" s="40">
        <f t="shared" si="29"/>
        <v>84.51</v>
      </c>
      <c r="AL122" s="36" t="str">
        <f t="shared" si="30"/>
        <v>69.15 84.51</v>
      </c>
      <c r="AM122" s="36">
        <v>130</v>
      </c>
      <c r="AN122" s="36">
        <f t="shared" si="31"/>
        <v>440</v>
      </c>
      <c r="AO122" s="44">
        <v>774.2</v>
      </c>
      <c r="AP122" s="44">
        <v>214.2</v>
      </c>
      <c r="AQ122" s="44">
        <v>84.5</v>
      </c>
      <c r="AR122" s="35">
        <v>30</v>
      </c>
      <c r="AS122" s="46">
        <f t="shared" si="32"/>
        <v>0.80742798552307771</v>
      </c>
      <c r="AT122" s="47">
        <f t="shared" si="33"/>
        <v>625.11074639196681</v>
      </c>
      <c r="AU122" s="47">
        <f t="shared" si="34"/>
        <v>186.59733656456754</v>
      </c>
      <c r="AV122" s="47">
        <f t="shared" si="35"/>
        <v>72.617722421040781</v>
      </c>
      <c r="AW122" s="87"/>
      <c r="AX122" s="87"/>
      <c r="AY122" s="87"/>
      <c r="AZ122" s="87"/>
      <c r="BA122" s="86"/>
      <c r="BB122" s="87"/>
      <c r="BC122" s="87"/>
      <c r="BD122" s="87"/>
      <c r="BE122" s="87"/>
      <c r="BF122" s="87"/>
      <c r="BG122" s="87"/>
      <c r="BH122" s="87"/>
      <c r="BI122" s="87"/>
      <c r="BJ122" s="87"/>
      <c r="BK122" s="87"/>
      <c r="BL122" s="87"/>
      <c r="BM122" s="262"/>
      <c r="BN122" s="87"/>
      <c r="BO122" s="87"/>
      <c r="BP122" s="87"/>
      <c r="BQ122" s="87"/>
      <c r="BR122" s="87"/>
      <c r="BS122" s="87"/>
      <c r="BT122" s="87"/>
      <c r="BU122" s="87"/>
    </row>
    <row r="123" spans="1:73" s="42" customFormat="1" ht="55.2" customHeight="1" x14ac:dyDescent="0.3">
      <c r="A123" s="35">
        <v>120</v>
      </c>
      <c r="B123" s="84">
        <v>119800</v>
      </c>
      <c r="C123" s="45" t="s">
        <v>84</v>
      </c>
      <c r="D123" s="45" t="s">
        <v>81</v>
      </c>
      <c r="E123" s="36">
        <v>40000</v>
      </c>
      <c r="F123" s="35">
        <v>0.56000000000000005</v>
      </c>
      <c r="G123" s="37">
        <v>0.36199999999999999</v>
      </c>
      <c r="H123" s="37">
        <v>0.28399999999999997</v>
      </c>
      <c r="I123" s="37">
        <v>0.23599999999999999</v>
      </c>
      <c r="J123" s="37">
        <v>0.16400000000000001</v>
      </c>
      <c r="K123" s="37">
        <v>8.5000000000000006E-2</v>
      </c>
      <c r="L123" s="37">
        <v>6.4000000000000001E-2</v>
      </c>
      <c r="M123" s="37">
        <v>4.1000000000000002E-2</v>
      </c>
      <c r="N123" s="37" t="str">
        <f t="shared" si="22"/>
        <v>0.362,0.284,0.236,0.164,0.085,0.064,0.041</v>
      </c>
      <c r="O123" s="37" t="s">
        <v>59</v>
      </c>
      <c r="P123" s="37"/>
      <c r="Q123" s="38">
        <f t="shared" si="23"/>
        <v>119800</v>
      </c>
      <c r="R123" s="36">
        <f t="shared" si="36"/>
        <v>250</v>
      </c>
      <c r="S123" s="37">
        <f t="shared" si="24"/>
        <v>0.126</v>
      </c>
      <c r="T123" s="36"/>
      <c r="U123" s="36"/>
      <c r="V123" s="36"/>
      <c r="W123" s="39"/>
      <c r="X123" s="39"/>
      <c r="Y123" s="37"/>
      <c r="Z123" s="39"/>
      <c r="AA123" s="37"/>
      <c r="AB123" s="44">
        <v>0.35</v>
      </c>
      <c r="AC123" s="44">
        <v>0.35</v>
      </c>
      <c r="AD123" s="44">
        <v>0.35</v>
      </c>
      <c r="AE123" s="35" t="s">
        <v>60</v>
      </c>
      <c r="AF123" s="35">
        <f t="shared" si="25"/>
        <v>213.98999999999998</v>
      </c>
      <c r="AG123" s="35">
        <f t="shared" si="26"/>
        <v>261.52</v>
      </c>
      <c r="AH123" s="36" t="str">
        <f t="shared" si="27"/>
        <v>213.99 261.52</v>
      </c>
      <c r="AI123" s="35">
        <v>10</v>
      </c>
      <c r="AJ123" s="40">
        <f t="shared" si="28"/>
        <v>69.150000000000006</v>
      </c>
      <c r="AK123" s="40">
        <f t="shared" si="29"/>
        <v>84.51</v>
      </c>
      <c r="AL123" s="36" t="str">
        <f t="shared" si="30"/>
        <v>69.15 84.51</v>
      </c>
      <c r="AM123" s="36">
        <v>130</v>
      </c>
      <c r="AN123" s="36">
        <f t="shared" si="31"/>
        <v>440</v>
      </c>
      <c r="AO123" s="44">
        <v>2354.8000000000002</v>
      </c>
      <c r="AP123" s="44">
        <v>260.8</v>
      </c>
      <c r="AQ123" s="44">
        <v>84.5</v>
      </c>
      <c r="AR123" s="35">
        <v>33</v>
      </c>
      <c r="AS123" s="46">
        <f t="shared" si="32"/>
        <v>0.91655878659925405</v>
      </c>
      <c r="AT123" s="47">
        <f t="shared" si="33"/>
        <v>2158.3126306839235</v>
      </c>
      <c r="AU123" s="47">
        <f t="shared" si="34"/>
        <v>225.86452421871772</v>
      </c>
      <c r="AV123" s="47">
        <f t="shared" si="35"/>
        <v>72.617722421040781</v>
      </c>
      <c r="AW123" s="87"/>
      <c r="AX123" s="87"/>
      <c r="AY123" s="87"/>
      <c r="AZ123" s="87"/>
      <c r="BA123" s="86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262"/>
      <c r="BN123" s="87"/>
      <c r="BO123" s="87"/>
      <c r="BP123" s="87"/>
      <c r="BQ123" s="87"/>
      <c r="BR123" s="87"/>
      <c r="BS123" s="87"/>
      <c r="BT123" s="87"/>
      <c r="BU123" s="87"/>
    </row>
    <row r="124" spans="1:73" s="42" customFormat="1" ht="55.2" customHeight="1" x14ac:dyDescent="0.3">
      <c r="A124" s="35">
        <v>121</v>
      </c>
      <c r="B124" s="84">
        <v>119800</v>
      </c>
      <c r="C124" s="45" t="s">
        <v>84</v>
      </c>
      <c r="D124" s="45" t="s">
        <v>83</v>
      </c>
      <c r="E124" s="36">
        <v>40000</v>
      </c>
      <c r="F124" s="35">
        <v>0.56000000000000005</v>
      </c>
      <c r="G124" s="37">
        <v>0.314</v>
      </c>
      <c r="H124" s="37">
        <v>0.25</v>
      </c>
      <c r="I124" s="37">
        <v>0.21099999999999999</v>
      </c>
      <c r="J124" s="37">
        <v>0.158</v>
      </c>
      <c r="K124" s="37">
        <v>9.6000000000000002E-2</v>
      </c>
      <c r="L124" s="37">
        <v>7.3999999999999996E-2</v>
      </c>
      <c r="M124" s="37">
        <v>5.8000000000000003E-2</v>
      </c>
      <c r="N124" s="37" t="str">
        <f t="shared" si="22"/>
        <v>0.314,0.25,0.211,0.158,0.096,0.074,0.058</v>
      </c>
      <c r="O124" s="37" t="s">
        <v>59</v>
      </c>
      <c r="P124" s="37"/>
      <c r="Q124" s="38">
        <f t="shared" si="23"/>
        <v>119800</v>
      </c>
      <c r="R124" s="36">
        <f t="shared" si="36"/>
        <v>0</v>
      </c>
      <c r="S124" s="37">
        <f t="shared" si="24"/>
        <v>0.10300000000000001</v>
      </c>
      <c r="T124" s="36"/>
      <c r="U124" s="36"/>
      <c r="V124" s="36"/>
      <c r="W124" s="39"/>
      <c r="X124" s="39"/>
      <c r="Y124" s="37"/>
      <c r="Z124" s="39"/>
      <c r="AA124" s="37"/>
      <c r="AB124" s="44">
        <v>0.35</v>
      </c>
      <c r="AC124" s="44">
        <v>0.35</v>
      </c>
      <c r="AD124" s="44">
        <v>0.35</v>
      </c>
      <c r="AE124" s="35" t="s">
        <v>60</v>
      </c>
      <c r="AF124" s="35">
        <f t="shared" si="25"/>
        <v>213.98999999999998</v>
      </c>
      <c r="AG124" s="35">
        <f t="shared" si="26"/>
        <v>261.52</v>
      </c>
      <c r="AH124" s="36" t="str">
        <f t="shared" si="27"/>
        <v>213.99 261.52</v>
      </c>
      <c r="AI124" s="35">
        <v>10</v>
      </c>
      <c r="AJ124" s="40">
        <f t="shared" si="28"/>
        <v>69.150000000000006</v>
      </c>
      <c r="AK124" s="40">
        <f t="shared" si="29"/>
        <v>84.51</v>
      </c>
      <c r="AL124" s="36" t="str">
        <f t="shared" si="30"/>
        <v>69.15 84.51</v>
      </c>
      <c r="AM124" s="36">
        <v>130</v>
      </c>
      <c r="AN124" s="36">
        <f t="shared" si="31"/>
        <v>440</v>
      </c>
      <c r="AO124" s="44">
        <v>2398.4</v>
      </c>
      <c r="AP124" s="44">
        <v>261.3</v>
      </c>
      <c r="AQ124" s="44">
        <v>84.4</v>
      </c>
      <c r="AR124" s="35">
        <v>30</v>
      </c>
      <c r="AS124" s="46">
        <f t="shared" si="32"/>
        <v>0.80742798552307771</v>
      </c>
      <c r="AT124" s="47">
        <f t="shared" si="33"/>
        <v>1936.5352804785496</v>
      </c>
      <c r="AU124" s="47">
        <f t="shared" si="34"/>
        <v>226.27079318371617</v>
      </c>
      <c r="AV124" s="47">
        <f t="shared" si="35"/>
        <v>72.525346672683952</v>
      </c>
      <c r="AW124" s="87"/>
      <c r="AX124" s="87"/>
      <c r="AY124" s="87"/>
      <c r="AZ124" s="87"/>
      <c r="BA124" s="86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262"/>
      <c r="BN124" s="87"/>
      <c r="BO124" s="87"/>
      <c r="BP124" s="87"/>
      <c r="BQ124" s="87"/>
      <c r="BR124" s="87"/>
      <c r="BS124" s="87"/>
      <c r="BT124" s="87"/>
      <c r="BU124" s="87"/>
    </row>
    <row r="125" spans="1:73" s="42" customFormat="1" ht="55.2" customHeight="1" x14ac:dyDescent="0.3">
      <c r="A125" s="35">
        <v>122</v>
      </c>
      <c r="B125" s="84">
        <v>120050</v>
      </c>
      <c r="C125" s="45" t="s">
        <v>84</v>
      </c>
      <c r="D125" s="45" t="s">
        <v>83</v>
      </c>
      <c r="E125" s="36">
        <v>40000</v>
      </c>
      <c r="F125" s="35">
        <v>0.56000000000000005</v>
      </c>
      <c r="G125" s="37">
        <v>0.48099999999999998</v>
      </c>
      <c r="H125" s="37">
        <v>0.372</v>
      </c>
      <c r="I125" s="37">
        <v>0.30099999999999999</v>
      </c>
      <c r="J125" s="37">
        <v>0.19400000000000001</v>
      </c>
      <c r="K125" s="37">
        <v>9.1999999999999998E-2</v>
      </c>
      <c r="L125" s="37">
        <v>6.7000000000000004E-2</v>
      </c>
      <c r="M125" s="37">
        <v>4.5999999999999999E-2</v>
      </c>
      <c r="N125" s="37" t="str">
        <f t="shared" si="22"/>
        <v>0.481,0.372,0.301,0.194,0.092,0.067,0.046</v>
      </c>
      <c r="O125" s="37" t="s">
        <v>59</v>
      </c>
      <c r="P125" s="37"/>
      <c r="Q125" s="38">
        <f t="shared" si="23"/>
        <v>120050</v>
      </c>
      <c r="R125" s="36">
        <f t="shared" si="36"/>
        <v>250</v>
      </c>
      <c r="S125" s="37">
        <f t="shared" si="24"/>
        <v>0.18</v>
      </c>
      <c r="T125" s="36"/>
      <c r="U125" s="36"/>
      <c r="V125" s="36"/>
      <c r="W125" s="39"/>
      <c r="X125" s="39"/>
      <c r="Y125" s="37"/>
      <c r="Z125" s="39"/>
      <c r="AA125" s="37"/>
      <c r="AB125" s="44">
        <v>0.35</v>
      </c>
      <c r="AC125" s="44">
        <v>0.35</v>
      </c>
      <c r="AD125" s="44">
        <v>0.35</v>
      </c>
      <c r="AE125" s="35" t="s">
        <v>60</v>
      </c>
      <c r="AF125" s="35">
        <f t="shared" si="25"/>
        <v>213.98999999999998</v>
      </c>
      <c r="AG125" s="35">
        <f t="shared" si="26"/>
        <v>261.52</v>
      </c>
      <c r="AH125" s="36" t="str">
        <f t="shared" si="27"/>
        <v>213.99 261.52</v>
      </c>
      <c r="AI125" s="35">
        <v>10</v>
      </c>
      <c r="AJ125" s="40">
        <f t="shared" si="28"/>
        <v>69.150000000000006</v>
      </c>
      <c r="AK125" s="40">
        <f t="shared" si="29"/>
        <v>84.51</v>
      </c>
      <c r="AL125" s="36" t="str">
        <f t="shared" si="30"/>
        <v>69.15 84.51</v>
      </c>
      <c r="AM125" s="36">
        <v>130</v>
      </c>
      <c r="AN125" s="36">
        <f t="shared" si="31"/>
        <v>440</v>
      </c>
      <c r="AO125" s="44">
        <v>2309.6999999999998</v>
      </c>
      <c r="AP125" s="44">
        <v>261.5</v>
      </c>
      <c r="AQ125" s="44">
        <v>84.5</v>
      </c>
      <c r="AR125" s="35">
        <v>30</v>
      </c>
      <c r="AS125" s="46">
        <f t="shared" si="32"/>
        <v>0.80742798552307771</v>
      </c>
      <c r="AT125" s="47">
        <f t="shared" si="33"/>
        <v>1864.9164181626525</v>
      </c>
      <c r="AU125" s="47">
        <f t="shared" si="34"/>
        <v>226.43321891141127</v>
      </c>
      <c r="AV125" s="47">
        <f t="shared" si="35"/>
        <v>72.617722421040781</v>
      </c>
      <c r="AW125" s="87"/>
      <c r="AX125" s="87"/>
      <c r="AY125" s="87"/>
      <c r="AZ125" s="87"/>
      <c r="BA125" s="86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262"/>
      <c r="BN125" s="87"/>
      <c r="BO125" s="87"/>
      <c r="BP125" s="87"/>
      <c r="BQ125" s="87"/>
      <c r="BR125" s="87"/>
      <c r="BS125" s="87"/>
      <c r="BT125" s="87"/>
      <c r="BU125" s="87"/>
    </row>
    <row r="126" spans="1:73" s="42" customFormat="1" ht="55.2" customHeight="1" x14ac:dyDescent="0.3">
      <c r="A126" s="35">
        <v>123</v>
      </c>
      <c r="B126" s="84">
        <v>120300</v>
      </c>
      <c r="C126" s="45" t="s">
        <v>84</v>
      </c>
      <c r="D126" s="45" t="s">
        <v>81</v>
      </c>
      <c r="E126" s="36">
        <v>40000</v>
      </c>
      <c r="F126" s="35">
        <v>0.56000000000000005</v>
      </c>
      <c r="G126" s="37">
        <v>0.14499999999999999</v>
      </c>
      <c r="H126" s="37">
        <v>0.121</v>
      </c>
      <c r="I126" s="37">
        <v>0.106</v>
      </c>
      <c r="J126" s="37">
        <v>8.3000000000000004E-2</v>
      </c>
      <c r="K126" s="37">
        <v>0.05</v>
      </c>
      <c r="L126" s="37">
        <v>0.04</v>
      </c>
      <c r="M126" s="37">
        <v>2.8000000000000001E-2</v>
      </c>
      <c r="N126" s="37" t="str">
        <f t="shared" si="22"/>
        <v>0.145,0.121,0.106,0.083,0.05,0.04,0.028</v>
      </c>
      <c r="O126" s="37" t="s">
        <v>59</v>
      </c>
      <c r="P126" s="37"/>
      <c r="Q126" s="38">
        <f t="shared" si="23"/>
        <v>120300</v>
      </c>
      <c r="R126" s="36">
        <f t="shared" si="36"/>
        <v>250</v>
      </c>
      <c r="S126" s="37">
        <f t="shared" si="24"/>
        <v>3.8999999999999993E-2</v>
      </c>
      <c r="T126" s="36"/>
      <c r="U126" s="36"/>
      <c r="V126" s="36"/>
      <c r="W126" s="39"/>
      <c r="X126" s="39"/>
      <c r="Y126" s="37"/>
      <c r="Z126" s="39"/>
      <c r="AA126" s="37"/>
      <c r="AB126" s="44">
        <v>0.35</v>
      </c>
      <c r="AC126" s="44">
        <v>0.35</v>
      </c>
      <c r="AD126" s="44">
        <v>0.35</v>
      </c>
      <c r="AE126" s="35" t="s">
        <v>60</v>
      </c>
      <c r="AF126" s="35">
        <f t="shared" si="25"/>
        <v>213.98999999999998</v>
      </c>
      <c r="AG126" s="35">
        <f t="shared" si="26"/>
        <v>261.52</v>
      </c>
      <c r="AH126" s="36" t="str">
        <f t="shared" si="27"/>
        <v>213.99 261.52</v>
      </c>
      <c r="AI126" s="35">
        <v>10</v>
      </c>
      <c r="AJ126" s="40">
        <f t="shared" si="28"/>
        <v>69.150000000000006</v>
      </c>
      <c r="AK126" s="40">
        <f t="shared" si="29"/>
        <v>84.51</v>
      </c>
      <c r="AL126" s="36" t="str">
        <f t="shared" si="30"/>
        <v>69.15 84.51</v>
      </c>
      <c r="AM126" s="36">
        <v>130</v>
      </c>
      <c r="AN126" s="36">
        <f t="shared" si="31"/>
        <v>440</v>
      </c>
      <c r="AO126" s="44">
        <v>2374.1999999999998</v>
      </c>
      <c r="AP126" s="44">
        <v>261.5</v>
      </c>
      <c r="AQ126" s="44">
        <v>84.5</v>
      </c>
      <c r="AR126" s="35">
        <v>33</v>
      </c>
      <c r="AS126" s="46">
        <f t="shared" si="32"/>
        <v>0.91655878659925405</v>
      </c>
      <c r="AT126" s="47">
        <f t="shared" si="33"/>
        <v>2176.0938711439489</v>
      </c>
      <c r="AU126" s="47">
        <f t="shared" si="34"/>
        <v>226.43321891141127</v>
      </c>
      <c r="AV126" s="47">
        <f t="shared" si="35"/>
        <v>72.617722421040781</v>
      </c>
      <c r="AW126" s="87"/>
      <c r="AX126" s="87"/>
      <c r="AY126" s="87"/>
      <c r="AZ126" s="87"/>
      <c r="BA126" s="86"/>
      <c r="BB126" s="87"/>
      <c r="BC126" s="87"/>
      <c r="BD126" s="87"/>
      <c r="BE126" s="87"/>
      <c r="BF126" s="87"/>
      <c r="BG126" s="87"/>
      <c r="BH126" s="87"/>
      <c r="BI126" s="87"/>
      <c r="BJ126" s="87"/>
      <c r="BK126" s="87"/>
      <c r="BL126" s="87"/>
      <c r="BM126" s="262"/>
      <c r="BN126" s="87"/>
      <c r="BO126" s="87"/>
      <c r="BP126" s="87"/>
      <c r="BQ126" s="87"/>
      <c r="BR126" s="87"/>
      <c r="BS126" s="87"/>
      <c r="BT126" s="87"/>
      <c r="BU126" s="87"/>
    </row>
    <row r="127" spans="1:73" s="42" customFormat="1" ht="55.2" customHeight="1" x14ac:dyDescent="0.3">
      <c r="A127" s="35">
        <v>124</v>
      </c>
      <c r="B127" s="84">
        <v>120300</v>
      </c>
      <c r="C127" s="45" t="s">
        <v>84</v>
      </c>
      <c r="D127" s="45" t="s">
        <v>83</v>
      </c>
      <c r="E127" s="36">
        <v>40000</v>
      </c>
      <c r="F127" s="35">
        <v>0.56000000000000005</v>
      </c>
      <c r="G127" s="37">
        <v>0.498</v>
      </c>
      <c r="H127" s="37">
        <v>0.4</v>
      </c>
      <c r="I127" s="37">
        <v>0.33700000000000002</v>
      </c>
      <c r="J127" s="37">
        <v>0.249</v>
      </c>
      <c r="K127" s="37">
        <v>0.14299999999999999</v>
      </c>
      <c r="L127" s="37">
        <v>0.106</v>
      </c>
      <c r="M127" s="37">
        <v>6.6000000000000003E-2</v>
      </c>
      <c r="N127" s="37" t="str">
        <f t="shared" si="22"/>
        <v>0.498,0.4,0.337,0.249,0.143,0.106,0.066</v>
      </c>
      <c r="O127" s="37" t="s">
        <v>59</v>
      </c>
      <c r="P127" s="37"/>
      <c r="Q127" s="38">
        <f t="shared" si="23"/>
        <v>120300</v>
      </c>
      <c r="R127" s="36">
        <f t="shared" si="36"/>
        <v>0</v>
      </c>
      <c r="S127" s="37">
        <f t="shared" si="24"/>
        <v>0.16099999999999998</v>
      </c>
      <c r="T127" s="36"/>
      <c r="U127" s="36"/>
      <c r="V127" s="36"/>
      <c r="W127" s="39"/>
      <c r="X127" s="39"/>
      <c r="Y127" s="37"/>
      <c r="Z127" s="39"/>
      <c r="AA127" s="37"/>
      <c r="AB127" s="44">
        <v>0.35</v>
      </c>
      <c r="AC127" s="44">
        <v>0.35</v>
      </c>
      <c r="AD127" s="44">
        <v>0.35</v>
      </c>
      <c r="AE127" s="35" t="s">
        <v>60</v>
      </c>
      <c r="AF127" s="35">
        <f t="shared" si="25"/>
        <v>213.98999999999998</v>
      </c>
      <c r="AG127" s="35">
        <f t="shared" si="26"/>
        <v>261.52</v>
      </c>
      <c r="AH127" s="36" t="str">
        <f t="shared" si="27"/>
        <v>213.99 261.52</v>
      </c>
      <c r="AI127" s="35">
        <v>10</v>
      </c>
      <c r="AJ127" s="40">
        <f t="shared" si="28"/>
        <v>69.150000000000006</v>
      </c>
      <c r="AK127" s="40">
        <f t="shared" si="29"/>
        <v>84.51</v>
      </c>
      <c r="AL127" s="36" t="str">
        <f t="shared" si="30"/>
        <v>69.15 84.51</v>
      </c>
      <c r="AM127" s="36">
        <v>130</v>
      </c>
      <c r="AN127" s="36">
        <f t="shared" si="31"/>
        <v>440</v>
      </c>
      <c r="AO127" s="44">
        <v>2009.7</v>
      </c>
      <c r="AP127" s="44">
        <v>226.1</v>
      </c>
      <c r="AQ127" s="44">
        <v>84.5</v>
      </c>
      <c r="AR127" s="35">
        <v>30</v>
      </c>
      <c r="AS127" s="46">
        <f t="shared" si="32"/>
        <v>0.80742798552307771</v>
      </c>
      <c r="AT127" s="47">
        <f t="shared" si="33"/>
        <v>1622.6880225057294</v>
      </c>
      <c r="AU127" s="47">
        <f t="shared" si="34"/>
        <v>196.90698404054976</v>
      </c>
      <c r="AV127" s="47">
        <f t="shared" si="35"/>
        <v>72.617722421040781</v>
      </c>
      <c r="AW127" s="87"/>
      <c r="AX127" s="87"/>
      <c r="AY127" s="87"/>
      <c r="AZ127" s="87"/>
      <c r="BA127" s="86"/>
      <c r="BB127" s="87"/>
      <c r="BC127" s="87"/>
      <c r="BD127" s="87"/>
      <c r="BE127" s="87"/>
      <c r="BF127" s="87"/>
      <c r="BG127" s="87"/>
      <c r="BH127" s="87"/>
      <c r="BI127" s="87"/>
      <c r="BJ127" s="87"/>
      <c r="BK127" s="87"/>
      <c r="BL127" s="87"/>
      <c r="BM127" s="262"/>
      <c r="BN127" s="87"/>
      <c r="BO127" s="87"/>
      <c r="BP127" s="87"/>
      <c r="BQ127" s="87"/>
      <c r="BR127" s="87"/>
      <c r="BS127" s="87"/>
      <c r="BT127" s="87"/>
      <c r="BU127" s="87"/>
    </row>
    <row r="128" spans="1:73" s="42" customFormat="1" ht="55.2" customHeight="1" x14ac:dyDescent="0.3">
      <c r="A128" s="35">
        <v>125</v>
      </c>
      <c r="B128" s="84">
        <v>120550</v>
      </c>
      <c r="C128" s="45" t="s">
        <v>84</v>
      </c>
      <c r="D128" s="45" t="s">
        <v>83</v>
      </c>
      <c r="E128" s="36">
        <v>40000</v>
      </c>
      <c r="F128" s="35">
        <v>0.56000000000000005</v>
      </c>
      <c r="G128" s="37">
        <v>0.255</v>
      </c>
      <c r="H128" s="37">
        <v>0.22600000000000001</v>
      </c>
      <c r="I128" s="37">
        <v>0.20200000000000001</v>
      </c>
      <c r="J128" s="37">
        <v>0.16600000000000001</v>
      </c>
      <c r="K128" s="37">
        <v>0.11600000000000001</v>
      </c>
      <c r="L128" s="37">
        <v>9.2999999999999999E-2</v>
      </c>
      <c r="M128" s="37">
        <v>6.4000000000000001E-2</v>
      </c>
      <c r="N128" s="37" t="str">
        <f t="shared" si="22"/>
        <v>0.255,0.226,0.202,0.166,0.116,0.093,0.064</v>
      </c>
      <c r="O128" s="37" t="s">
        <v>59</v>
      </c>
      <c r="P128" s="37"/>
      <c r="Q128" s="38">
        <f t="shared" si="23"/>
        <v>120550</v>
      </c>
      <c r="R128" s="36">
        <f t="shared" si="36"/>
        <v>250</v>
      </c>
      <c r="S128" s="37">
        <f t="shared" si="24"/>
        <v>5.2999999999999992E-2</v>
      </c>
      <c r="T128" s="36"/>
      <c r="U128" s="36"/>
      <c r="V128" s="36"/>
      <c r="W128" s="39"/>
      <c r="X128" s="39"/>
      <c r="Y128" s="37"/>
      <c r="Z128" s="39"/>
      <c r="AA128" s="37"/>
      <c r="AB128" s="44">
        <v>0.35</v>
      </c>
      <c r="AC128" s="44">
        <v>0.35</v>
      </c>
      <c r="AD128" s="44">
        <v>0.35</v>
      </c>
      <c r="AE128" s="35" t="s">
        <v>60</v>
      </c>
      <c r="AF128" s="35">
        <f t="shared" si="25"/>
        <v>213.98999999999998</v>
      </c>
      <c r="AG128" s="35">
        <f t="shared" si="26"/>
        <v>261.52</v>
      </c>
      <c r="AH128" s="36" t="str">
        <f t="shared" si="27"/>
        <v>213.99 261.52</v>
      </c>
      <c r="AI128" s="35">
        <v>10</v>
      </c>
      <c r="AJ128" s="40">
        <f t="shared" si="28"/>
        <v>69.150000000000006</v>
      </c>
      <c r="AK128" s="40">
        <f t="shared" si="29"/>
        <v>84.51</v>
      </c>
      <c r="AL128" s="36" t="str">
        <f t="shared" si="30"/>
        <v>69.15 84.51</v>
      </c>
      <c r="AM128" s="36">
        <v>130</v>
      </c>
      <c r="AN128" s="36">
        <f t="shared" si="31"/>
        <v>440</v>
      </c>
      <c r="AO128" s="44">
        <v>2395.1999999999998</v>
      </c>
      <c r="AP128" s="44">
        <v>260.5</v>
      </c>
      <c r="AQ128" s="44">
        <v>84.5</v>
      </c>
      <c r="AR128" s="35">
        <v>30</v>
      </c>
      <c r="AS128" s="46">
        <f t="shared" si="32"/>
        <v>0.80742798552307771</v>
      </c>
      <c r="AT128" s="47">
        <f t="shared" si="33"/>
        <v>1933.9515109248755</v>
      </c>
      <c r="AU128" s="47">
        <f t="shared" si="34"/>
        <v>225.62062226438721</v>
      </c>
      <c r="AV128" s="47">
        <f t="shared" si="35"/>
        <v>72.617722421040781</v>
      </c>
      <c r="AW128" s="87"/>
      <c r="AX128" s="87"/>
      <c r="AY128" s="87"/>
      <c r="AZ128" s="87"/>
      <c r="BA128" s="86"/>
      <c r="BB128" s="87"/>
      <c r="BC128" s="87"/>
      <c r="BD128" s="87"/>
      <c r="BE128" s="87"/>
      <c r="BF128" s="87"/>
      <c r="BG128" s="87"/>
      <c r="BH128" s="87"/>
      <c r="BI128" s="87"/>
      <c r="BJ128" s="87"/>
      <c r="BK128" s="87"/>
      <c r="BL128" s="87"/>
      <c r="BM128" s="262"/>
      <c r="BN128" s="87"/>
      <c r="BO128" s="87"/>
      <c r="BP128" s="87"/>
      <c r="BQ128" s="87"/>
      <c r="BR128" s="87"/>
      <c r="BS128" s="87"/>
      <c r="BT128" s="87"/>
      <c r="BU128" s="87"/>
    </row>
    <row r="129" spans="1:73" s="42" customFormat="1" ht="55.2" customHeight="1" x14ac:dyDescent="0.3">
      <c r="A129" s="35">
        <v>126</v>
      </c>
      <c r="B129" s="84">
        <v>120800</v>
      </c>
      <c r="C129" s="45" t="s">
        <v>84</v>
      </c>
      <c r="D129" s="45" t="s">
        <v>81</v>
      </c>
      <c r="E129" s="36">
        <v>40000</v>
      </c>
      <c r="F129" s="35">
        <v>0.56000000000000005</v>
      </c>
      <c r="G129" s="37">
        <v>0.214</v>
      </c>
      <c r="H129" s="37">
        <v>0.183</v>
      </c>
      <c r="I129" s="37">
        <v>0.159</v>
      </c>
      <c r="J129" s="37">
        <v>0.12</v>
      </c>
      <c r="K129" s="37">
        <v>7.3999999999999996E-2</v>
      </c>
      <c r="L129" s="37">
        <v>6.2E-2</v>
      </c>
      <c r="M129" s="37">
        <v>3.6999999999999998E-2</v>
      </c>
      <c r="N129" s="37" t="str">
        <f t="shared" si="22"/>
        <v>0.214,0.183,0.159,0.12,0.074,0.062,0.037</v>
      </c>
      <c r="O129" s="37" t="s">
        <v>59</v>
      </c>
      <c r="P129" s="37"/>
      <c r="Q129" s="38">
        <f t="shared" si="23"/>
        <v>120800</v>
      </c>
      <c r="R129" s="36">
        <f t="shared" si="36"/>
        <v>250</v>
      </c>
      <c r="S129" s="37">
        <f t="shared" si="24"/>
        <v>5.4999999999999993E-2</v>
      </c>
      <c r="T129" s="36"/>
      <c r="U129" s="36"/>
      <c r="V129" s="36"/>
      <c r="W129" s="39"/>
      <c r="X129" s="39"/>
      <c r="Y129" s="37"/>
      <c r="Z129" s="39"/>
      <c r="AA129" s="37"/>
      <c r="AB129" s="44">
        <v>0.35</v>
      </c>
      <c r="AC129" s="44">
        <v>0.35</v>
      </c>
      <c r="AD129" s="44">
        <v>0.35</v>
      </c>
      <c r="AE129" s="35" t="s">
        <v>60</v>
      </c>
      <c r="AF129" s="35">
        <f t="shared" si="25"/>
        <v>213.98999999999998</v>
      </c>
      <c r="AG129" s="35">
        <f t="shared" si="26"/>
        <v>261.52</v>
      </c>
      <c r="AH129" s="36" t="str">
        <f t="shared" si="27"/>
        <v>213.99 261.52</v>
      </c>
      <c r="AI129" s="35">
        <v>10</v>
      </c>
      <c r="AJ129" s="40">
        <f t="shared" si="28"/>
        <v>69.150000000000006</v>
      </c>
      <c r="AK129" s="40">
        <f t="shared" si="29"/>
        <v>84.51</v>
      </c>
      <c r="AL129" s="36" t="str">
        <f t="shared" si="30"/>
        <v>69.15 84.51</v>
      </c>
      <c r="AM129" s="36">
        <v>130</v>
      </c>
      <c r="AN129" s="36">
        <f t="shared" si="31"/>
        <v>440</v>
      </c>
      <c r="AO129" s="44">
        <v>2387.1</v>
      </c>
      <c r="AP129" s="44">
        <v>261.39999999999998</v>
      </c>
      <c r="AQ129" s="44">
        <v>84.4</v>
      </c>
      <c r="AR129" s="35">
        <v>33</v>
      </c>
      <c r="AS129" s="46">
        <f t="shared" si="32"/>
        <v>0.91655878659925405</v>
      </c>
      <c r="AT129" s="47">
        <f t="shared" si="33"/>
        <v>2187.9174794910791</v>
      </c>
      <c r="AU129" s="47">
        <f t="shared" si="34"/>
        <v>226.35201188842771</v>
      </c>
      <c r="AV129" s="47">
        <f t="shared" si="35"/>
        <v>72.525346672683952</v>
      </c>
      <c r="AW129" s="87"/>
      <c r="AX129" s="87"/>
      <c r="AY129" s="87"/>
      <c r="AZ129" s="87"/>
      <c r="BA129" s="86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262"/>
      <c r="BN129" s="87"/>
      <c r="BO129" s="87"/>
      <c r="BP129" s="87"/>
      <c r="BQ129" s="87"/>
      <c r="BR129" s="87"/>
      <c r="BS129" s="87"/>
      <c r="BT129" s="87"/>
      <c r="BU129" s="87"/>
    </row>
    <row r="130" spans="1:73" s="42" customFormat="1" ht="55.2" customHeight="1" x14ac:dyDescent="0.3">
      <c r="A130" s="35">
        <v>127</v>
      </c>
      <c r="B130" s="84">
        <v>120800</v>
      </c>
      <c r="C130" s="45" t="s">
        <v>84</v>
      </c>
      <c r="D130" s="45" t="s">
        <v>83</v>
      </c>
      <c r="E130" s="36">
        <v>40000</v>
      </c>
      <c r="F130" s="35">
        <v>0.56000000000000005</v>
      </c>
      <c r="G130" s="37">
        <v>0.30399999999999999</v>
      </c>
      <c r="H130" s="37">
        <v>0.23500000000000001</v>
      </c>
      <c r="I130" s="37">
        <v>0.191</v>
      </c>
      <c r="J130" s="37">
        <v>0.13400000000000001</v>
      </c>
      <c r="K130" s="37">
        <v>7.2999999999999995E-2</v>
      </c>
      <c r="L130" s="37">
        <v>5.6000000000000001E-2</v>
      </c>
      <c r="M130" s="37">
        <v>0.04</v>
      </c>
      <c r="N130" s="37" t="str">
        <f t="shared" si="22"/>
        <v>0.304,0.235,0.191,0.134,0.073,0.056,0.04</v>
      </c>
      <c r="O130" s="37" t="s">
        <v>59</v>
      </c>
      <c r="P130" s="37"/>
      <c r="Q130" s="38">
        <f t="shared" si="23"/>
        <v>120800</v>
      </c>
      <c r="R130" s="36">
        <f t="shared" si="36"/>
        <v>0</v>
      </c>
      <c r="S130" s="37">
        <f t="shared" si="24"/>
        <v>0.11299999999999999</v>
      </c>
      <c r="T130" s="36"/>
      <c r="U130" s="36"/>
      <c r="V130" s="36"/>
      <c r="W130" s="39"/>
      <c r="X130" s="39"/>
      <c r="Y130" s="37"/>
      <c r="Z130" s="39"/>
      <c r="AA130" s="37"/>
      <c r="AB130" s="44">
        <v>0.35</v>
      </c>
      <c r="AC130" s="44">
        <v>0.35</v>
      </c>
      <c r="AD130" s="44">
        <v>0.35</v>
      </c>
      <c r="AE130" s="35" t="s">
        <v>60</v>
      </c>
      <c r="AF130" s="35">
        <f t="shared" si="25"/>
        <v>213.98999999999998</v>
      </c>
      <c r="AG130" s="35">
        <f t="shared" si="26"/>
        <v>261.52</v>
      </c>
      <c r="AH130" s="36" t="str">
        <f t="shared" si="27"/>
        <v>213.99 261.52</v>
      </c>
      <c r="AI130" s="35">
        <v>10</v>
      </c>
      <c r="AJ130" s="40">
        <f t="shared" si="28"/>
        <v>69.150000000000006</v>
      </c>
      <c r="AK130" s="40">
        <f t="shared" si="29"/>
        <v>84.51</v>
      </c>
      <c r="AL130" s="36" t="str">
        <f t="shared" si="30"/>
        <v>69.15 84.51</v>
      </c>
      <c r="AM130" s="36">
        <v>130</v>
      </c>
      <c r="AN130" s="36">
        <f t="shared" si="31"/>
        <v>440</v>
      </c>
      <c r="AO130" s="44">
        <v>2387.1</v>
      </c>
      <c r="AP130" s="44">
        <v>259.89999999999998</v>
      </c>
      <c r="AQ130" s="44">
        <v>84.5</v>
      </c>
      <c r="AR130" s="35">
        <v>30</v>
      </c>
      <c r="AS130" s="46">
        <f t="shared" si="32"/>
        <v>0.80742798552307771</v>
      </c>
      <c r="AT130" s="47">
        <f t="shared" si="33"/>
        <v>1927.4113442421387</v>
      </c>
      <c r="AU130" s="47">
        <f t="shared" si="34"/>
        <v>225.13250128094145</v>
      </c>
      <c r="AV130" s="47">
        <f t="shared" si="35"/>
        <v>72.617722421040781</v>
      </c>
      <c r="AW130" s="87"/>
      <c r="AX130" s="87"/>
      <c r="AY130" s="87"/>
      <c r="AZ130" s="87"/>
      <c r="BA130" s="86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262"/>
      <c r="BN130" s="87"/>
      <c r="BO130" s="87"/>
      <c r="BP130" s="87"/>
      <c r="BQ130" s="87"/>
      <c r="BR130" s="87"/>
      <c r="BS130" s="87"/>
      <c r="BT130" s="87"/>
      <c r="BU130" s="87"/>
    </row>
    <row r="131" spans="1:73" s="42" customFormat="1" ht="55.2" customHeight="1" x14ac:dyDescent="0.3">
      <c r="A131" s="35">
        <v>128</v>
      </c>
      <c r="B131" s="84">
        <v>121050</v>
      </c>
      <c r="C131" s="45" t="s">
        <v>84</v>
      </c>
      <c r="D131" s="45" t="s">
        <v>83</v>
      </c>
      <c r="E131" s="36">
        <v>40000</v>
      </c>
      <c r="F131" s="35">
        <v>0.56000000000000005</v>
      </c>
      <c r="G131" s="37">
        <v>0.28100000000000003</v>
      </c>
      <c r="H131" s="37">
        <v>0.22600000000000001</v>
      </c>
      <c r="I131" s="37">
        <v>0.193</v>
      </c>
      <c r="J131" s="37">
        <v>0.14699999999999999</v>
      </c>
      <c r="K131" s="37">
        <v>9.1999999999999998E-2</v>
      </c>
      <c r="L131" s="37">
        <v>7.1999999999999995E-2</v>
      </c>
      <c r="M131" s="37">
        <v>0.05</v>
      </c>
      <c r="N131" s="37" t="str">
        <f t="shared" si="22"/>
        <v>0.281,0.226,0.193,0.147,0.092,0.072,0.05</v>
      </c>
      <c r="O131" s="37" t="s">
        <v>59</v>
      </c>
      <c r="P131" s="37"/>
      <c r="Q131" s="38">
        <f t="shared" si="23"/>
        <v>121050</v>
      </c>
      <c r="R131" s="36">
        <f t="shared" si="36"/>
        <v>250</v>
      </c>
      <c r="S131" s="37">
        <f t="shared" si="24"/>
        <v>8.8000000000000023E-2</v>
      </c>
      <c r="T131" s="36"/>
      <c r="U131" s="36"/>
      <c r="V131" s="36"/>
      <c r="W131" s="39"/>
      <c r="X131" s="39"/>
      <c r="Y131" s="37"/>
      <c r="Z131" s="39"/>
      <c r="AA131" s="37"/>
      <c r="AB131" s="44">
        <v>0.35</v>
      </c>
      <c r="AC131" s="44">
        <v>0.35</v>
      </c>
      <c r="AD131" s="44">
        <v>0.35</v>
      </c>
      <c r="AE131" s="35" t="s">
        <v>60</v>
      </c>
      <c r="AF131" s="35">
        <f t="shared" si="25"/>
        <v>213.98999999999998</v>
      </c>
      <c r="AG131" s="35">
        <f t="shared" si="26"/>
        <v>261.52</v>
      </c>
      <c r="AH131" s="36" t="str">
        <f t="shared" si="27"/>
        <v>213.99 261.52</v>
      </c>
      <c r="AI131" s="35">
        <v>10</v>
      </c>
      <c r="AJ131" s="40">
        <f t="shared" si="28"/>
        <v>69.150000000000006</v>
      </c>
      <c r="AK131" s="40">
        <f t="shared" si="29"/>
        <v>84.51</v>
      </c>
      <c r="AL131" s="36" t="str">
        <f t="shared" si="30"/>
        <v>69.15 84.51</v>
      </c>
      <c r="AM131" s="36">
        <v>130</v>
      </c>
      <c r="AN131" s="36">
        <f t="shared" si="31"/>
        <v>440</v>
      </c>
      <c r="AO131" s="44">
        <v>2353.1999999999998</v>
      </c>
      <c r="AP131" s="44">
        <v>261.3</v>
      </c>
      <c r="AQ131" s="44">
        <v>84.5</v>
      </c>
      <c r="AR131" s="35">
        <v>30</v>
      </c>
      <c r="AS131" s="46">
        <f t="shared" si="32"/>
        <v>0.80742798552307771</v>
      </c>
      <c r="AT131" s="47">
        <f t="shared" si="33"/>
        <v>1900.0395355329063</v>
      </c>
      <c r="AU131" s="47">
        <f t="shared" si="34"/>
        <v>226.27079318371617</v>
      </c>
      <c r="AV131" s="47">
        <f t="shared" si="35"/>
        <v>72.617722421040781</v>
      </c>
      <c r="AW131" s="87"/>
      <c r="AX131" s="87"/>
      <c r="AY131" s="87"/>
      <c r="AZ131" s="87"/>
      <c r="BA131" s="86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262"/>
      <c r="BN131" s="87"/>
      <c r="BO131" s="87"/>
      <c r="BP131" s="87"/>
      <c r="BQ131" s="87"/>
      <c r="BR131" s="87"/>
      <c r="BS131" s="87"/>
      <c r="BT131" s="87"/>
      <c r="BU131" s="87"/>
    </row>
    <row r="132" spans="1:73" s="42" customFormat="1" ht="55.2" customHeight="1" x14ac:dyDescent="0.3">
      <c r="A132" s="35">
        <v>129</v>
      </c>
      <c r="B132" s="84">
        <v>121300</v>
      </c>
      <c r="C132" s="45" t="s">
        <v>84</v>
      </c>
      <c r="D132" s="45" t="s">
        <v>81</v>
      </c>
      <c r="E132" s="36">
        <v>40000</v>
      </c>
      <c r="F132" s="35">
        <v>0.56000000000000005</v>
      </c>
      <c r="G132" s="37">
        <v>0.42299999999999999</v>
      </c>
      <c r="H132" s="37">
        <v>0.34200000000000003</v>
      </c>
      <c r="I132" s="37">
        <v>0.27800000000000002</v>
      </c>
      <c r="J132" s="37">
        <v>0.19800000000000001</v>
      </c>
      <c r="K132" s="37">
        <v>9.8000000000000004E-2</v>
      </c>
      <c r="L132" s="37">
        <v>7.1999999999999995E-2</v>
      </c>
      <c r="M132" s="37">
        <v>4.8000000000000001E-2</v>
      </c>
      <c r="N132" s="37" t="str">
        <f t="shared" ref="N132:N195" si="37">CONCATENATE(G132,",",H132,",",I132,",",J132,",",K132,",",L132,",",M132)</f>
        <v>0.423,0.342,0.278,0.198,0.098,0.072,0.048</v>
      </c>
      <c r="O132" s="37" t="s">
        <v>59</v>
      </c>
      <c r="P132" s="37"/>
      <c r="Q132" s="38">
        <f t="shared" si="23"/>
        <v>121300</v>
      </c>
      <c r="R132" s="36">
        <f t="shared" si="36"/>
        <v>250</v>
      </c>
      <c r="S132" s="37">
        <f t="shared" si="24"/>
        <v>0.14499999999999996</v>
      </c>
      <c r="T132" s="36"/>
      <c r="U132" s="36"/>
      <c r="V132" s="36"/>
      <c r="W132" s="39"/>
      <c r="X132" s="39"/>
      <c r="Y132" s="37"/>
      <c r="Z132" s="39"/>
      <c r="AA132" s="37"/>
      <c r="AB132" s="44">
        <v>0.35</v>
      </c>
      <c r="AC132" s="44">
        <v>0.35</v>
      </c>
      <c r="AD132" s="44">
        <v>0.35</v>
      </c>
      <c r="AE132" s="35" t="s">
        <v>60</v>
      </c>
      <c r="AF132" s="35">
        <f t="shared" si="25"/>
        <v>213.98999999999998</v>
      </c>
      <c r="AG132" s="35">
        <f t="shared" si="26"/>
        <v>261.52</v>
      </c>
      <c r="AH132" s="36" t="str">
        <f t="shared" si="27"/>
        <v>213.99 261.52</v>
      </c>
      <c r="AI132" s="35">
        <v>10</v>
      </c>
      <c r="AJ132" s="40">
        <f t="shared" si="28"/>
        <v>69.150000000000006</v>
      </c>
      <c r="AK132" s="40">
        <f t="shared" si="29"/>
        <v>84.51</v>
      </c>
      <c r="AL132" s="36" t="str">
        <f t="shared" si="30"/>
        <v>69.15 84.51</v>
      </c>
      <c r="AM132" s="36">
        <v>130</v>
      </c>
      <c r="AN132" s="36">
        <f t="shared" si="31"/>
        <v>440</v>
      </c>
      <c r="AO132" s="44">
        <v>2398.4</v>
      </c>
      <c r="AP132" s="44">
        <v>260.10000000000002</v>
      </c>
      <c r="AQ132" s="44">
        <v>84.5</v>
      </c>
      <c r="AR132" s="35">
        <v>33</v>
      </c>
      <c r="AS132" s="46">
        <f t="shared" si="32"/>
        <v>0.91655878659925405</v>
      </c>
      <c r="AT132" s="47">
        <f t="shared" si="33"/>
        <v>2198.2745937796508</v>
      </c>
      <c r="AU132" s="47">
        <f t="shared" si="34"/>
        <v>225.29525530742299</v>
      </c>
      <c r="AV132" s="47">
        <f t="shared" si="35"/>
        <v>72.617722421040781</v>
      </c>
      <c r="AW132" s="87"/>
      <c r="AX132" s="87"/>
      <c r="AY132" s="87"/>
      <c r="AZ132" s="87"/>
      <c r="BA132" s="86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262"/>
      <c r="BN132" s="87"/>
      <c r="BO132" s="87"/>
      <c r="BP132" s="87"/>
      <c r="BQ132" s="87"/>
      <c r="BR132" s="87"/>
      <c r="BS132" s="87"/>
      <c r="BT132" s="87"/>
      <c r="BU132" s="87"/>
    </row>
    <row r="133" spans="1:73" s="42" customFormat="1" ht="55.2" customHeight="1" x14ac:dyDescent="0.3">
      <c r="A133" s="35">
        <v>130</v>
      </c>
      <c r="B133" s="84">
        <v>121300</v>
      </c>
      <c r="C133" s="45" t="s">
        <v>84</v>
      </c>
      <c r="D133" s="45" t="s">
        <v>83</v>
      </c>
      <c r="E133" s="36">
        <v>40000</v>
      </c>
      <c r="F133" s="35">
        <v>0.56000000000000005</v>
      </c>
      <c r="G133" s="37">
        <v>0.40400000000000003</v>
      </c>
      <c r="H133" s="37">
        <v>0.28299999999999997</v>
      </c>
      <c r="I133" s="37">
        <v>0.22800000000000001</v>
      </c>
      <c r="J133" s="37">
        <v>0.16</v>
      </c>
      <c r="K133" s="37">
        <v>7.9000000000000001E-2</v>
      </c>
      <c r="L133" s="37">
        <v>5.6000000000000001E-2</v>
      </c>
      <c r="M133" s="37">
        <v>3.9E-2</v>
      </c>
      <c r="N133" s="37" t="str">
        <f t="shared" si="37"/>
        <v>0.404,0.283,0.228,0.16,0.079,0.056,0.039</v>
      </c>
      <c r="O133" s="37" t="s">
        <v>59</v>
      </c>
      <c r="P133" s="37"/>
      <c r="Q133" s="38">
        <f t="shared" ref="Q133:Q196" si="38">+B133</f>
        <v>121300</v>
      </c>
      <c r="R133" s="36">
        <f t="shared" si="36"/>
        <v>0</v>
      </c>
      <c r="S133" s="37">
        <f t="shared" ref="S133:S196" si="39">+G133-I133</f>
        <v>0.17600000000000002</v>
      </c>
      <c r="T133" s="36"/>
      <c r="U133" s="36"/>
      <c r="V133" s="36"/>
      <c r="W133" s="39"/>
      <c r="X133" s="39"/>
      <c r="Y133" s="37"/>
      <c r="Z133" s="39"/>
      <c r="AA133" s="37"/>
      <c r="AB133" s="44">
        <v>0.35</v>
      </c>
      <c r="AC133" s="44">
        <v>0.35</v>
      </c>
      <c r="AD133" s="44">
        <v>0.35</v>
      </c>
      <c r="AE133" s="35" t="s">
        <v>60</v>
      </c>
      <c r="AF133" s="35">
        <f t="shared" ref="AF133:AF196" si="40">ROUNDUP(0.2*(AN133)^0.45*AJ133,2)</f>
        <v>213.98999999999998</v>
      </c>
      <c r="AG133" s="35">
        <f t="shared" ref="AG133:AG196" si="41">ROUNDUP(0.2*(AN133)^0.45*AK133,2)</f>
        <v>261.52</v>
      </c>
      <c r="AH133" s="36" t="str">
        <f t="shared" ref="AH133:AH196" si="42">CONCATENATE(AF133," ",AG133)</f>
        <v>213.99 261.52</v>
      </c>
      <c r="AI133" s="35">
        <v>10</v>
      </c>
      <c r="AJ133" s="40">
        <f t="shared" ref="AJ133:AJ196" si="43">ROUNDUP(0.9*17.6*AI133^0.64,2)</f>
        <v>69.150000000000006</v>
      </c>
      <c r="AK133" s="40">
        <f t="shared" ref="AK133:AK196" si="44">ROUNDUP(1.1*17.6*AI133^0.64,2)</f>
        <v>84.51</v>
      </c>
      <c r="AL133" s="36" t="str">
        <f t="shared" ref="AL133:AL196" si="45">CONCATENATE(AJ133," ",AK133)</f>
        <v>69.15 84.51</v>
      </c>
      <c r="AM133" s="36">
        <v>130</v>
      </c>
      <c r="AN133" s="36">
        <f t="shared" ref="AN133:AN173" si="46">245+195</f>
        <v>440</v>
      </c>
      <c r="AO133" s="44">
        <v>2354.8000000000002</v>
      </c>
      <c r="AP133" s="44">
        <v>260.89999999999998</v>
      </c>
      <c r="AQ133" s="44">
        <v>84.5</v>
      </c>
      <c r="AR133" s="35">
        <v>30</v>
      </c>
      <c r="AS133" s="46">
        <f t="shared" ref="AS133:AS196" si="47">(1-0.238*LN(35))/(1-0.238*LN(AR133))</f>
        <v>0.80742798552307771</v>
      </c>
      <c r="AT133" s="47">
        <f t="shared" ref="AT133:AT196" si="48">AS133*AO133</f>
        <v>1901.3314203097436</v>
      </c>
      <c r="AU133" s="47">
        <f t="shared" ref="AU133:AU196" si="49">10.5523*AP133^0.624-113.857</f>
        <v>225.94580142446281</v>
      </c>
      <c r="AV133" s="47">
        <f t="shared" ref="AV133:AV196" si="50">3.351*AQ133^0.7688-28.9</f>
        <v>72.617722421040781</v>
      </c>
      <c r="AW133" s="87"/>
      <c r="AX133" s="87"/>
      <c r="AY133" s="87"/>
      <c r="AZ133" s="87"/>
      <c r="BA133" s="86"/>
      <c r="BB133" s="87"/>
      <c r="BC133" s="87"/>
      <c r="BD133" s="87"/>
      <c r="BE133" s="87"/>
      <c r="BF133" s="87"/>
      <c r="BG133" s="87"/>
      <c r="BH133" s="87"/>
      <c r="BI133" s="87"/>
      <c r="BJ133" s="87"/>
      <c r="BK133" s="87"/>
      <c r="BL133" s="87"/>
      <c r="BM133" s="262"/>
      <c r="BN133" s="87"/>
      <c r="BO133" s="87"/>
      <c r="BP133" s="87"/>
      <c r="BQ133" s="87"/>
      <c r="BR133" s="87"/>
      <c r="BS133" s="87"/>
      <c r="BT133" s="87"/>
      <c r="BU133" s="87"/>
    </row>
    <row r="134" spans="1:73" s="42" customFormat="1" ht="55.2" customHeight="1" x14ac:dyDescent="0.3">
      <c r="A134" s="35">
        <v>131</v>
      </c>
      <c r="B134" s="84">
        <v>121550</v>
      </c>
      <c r="C134" s="45" t="s">
        <v>84</v>
      </c>
      <c r="D134" s="45" t="s">
        <v>83</v>
      </c>
      <c r="E134" s="36">
        <v>40000</v>
      </c>
      <c r="F134" s="35">
        <v>0.56000000000000005</v>
      </c>
      <c r="G134" s="37">
        <v>0.31</v>
      </c>
      <c r="H134" s="37">
        <v>0.26300000000000001</v>
      </c>
      <c r="I134" s="37">
        <v>0.22700000000000001</v>
      </c>
      <c r="J134" s="37">
        <v>0.16400000000000001</v>
      </c>
      <c r="K134" s="37">
        <v>0.1</v>
      </c>
      <c r="L134" s="37">
        <v>8.1000000000000003E-2</v>
      </c>
      <c r="M134" s="37">
        <v>5.2999999999999999E-2</v>
      </c>
      <c r="N134" s="37" t="str">
        <f t="shared" si="37"/>
        <v>0.31,0.263,0.227,0.164,0.1,0.081,0.053</v>
      </c>
      <c r="O134" s="37" t="s">
        <v>59</v>
      </c>
      <c r="P134" s="37"/>
      <c r="Q134" s="38">
        <f t="shared" si="38"/>
        <v>121550</v>
      </c>
      <c r="R134" s="36">
        <f t="shared" si="36"/>
        <v>250</v>
      </c>
      <c r="S134" s="37">
        <f t="shared" si="39"/>
        <v>8.299999999999999E-2</v>
      </c>
      <c r="T134" s="36"/>
      <c r="U134" s="36"/>
      <c r="V134" s="36"/>
      <c r="W134" s="39"/>
      <c r="X134" s="39"/>
      <c r="Y134" s="37"/>
      <c r="Z134" s="39"/>
      <c r="AA134" s="37"/>
      <c r="AB134" s="44">
        <v>0.35</v>
      </c>
      <c r="AC134" s="44">
        <v>0.35</v>
      </c>
      <c r="AD134" s="44">
        <v>0.35</v>
      </c>
      <c r="AE134" s="35" t="s">
        <v>60</v>
      </c>
      <c r="AF134" s="35">
        <f t="shared" si="40"/>
        <v>213.98999999999998</v>
      </c>
      <c r="AG134" s="35">
        <f t="shared" si="41"/>
        <v>261.52</v>
      </c>
      <c r="AH134" s="36" t="str">
        <f t="shared" si="42"/>
        <v>213.99 261.52</v>
      </c>
      <c r="AI134" s="35">
        <v>10</v>
      </c>
      <c r="AJ134" s="40">
        <f t="shared" si="43"/>
        <v>69.150000000000006</v>
      </c>
      <c r="AK134" s="40">
        <f t="shared" si="44"/>
        <v>84.51</v>
      </c>
      <c r="AL134" s="36" t="str">
        <f t="shared" si="45"/>
        <v>69.15 84.51</v>
      </c>
      <c r="AM134" s="36">
        <v>130</v>
      </c>
      <c r="AN134" s="36">
        <f t="shared" si="46"/>
        <v>440</v>
      </c>
      <c r="AO134" s="44">
        <v>2398.4</v>
      </c>
      <c r="AP134" s="44">
        <v>261.39999999999998</v>
      </c>
      <c r="AQ134" s="44">
        <v>84.4</v>
      </c>
      <c r="AR134" s="35">
        <v>30</v>
      </c>
      <c r="AS134" s="46">
        <f t="shared" si="47"/>
        <v>0.80742798552307771</v>
      </c>
      <c r="AT134" s="47">
        <f t="shared" si="48"/>
        <v>1936.5352804785496</v>
      </c>
      <c r="AU134" s="47">
        <f t="shared" si="49"/>
        <v>226.35201188842771</v>
      </c>
      <c r="AV134" s="47">
        <f t="shared" si="50"/>
        <v>72.525346672683952</v>
      </c>
      <c r="AW134" s="87"/>
      <c r="AX134" s="87"/>
      <c r="AY134" s="87"/>
      <c r="AZ134" s="87"/>
      <c r="BA134" s="86"/>
      <c r="BB134" s="87"/>
      <c r="BC134" s="87"/>
      <c r="BD134" s="87"/>
      <c r="BE134" s="87"/>
      <c r="BF134" s="87"/>
      <c r="BG134" s="87"/>
      <c r="BH134" s="87"/>
      <c r="BI134" s="87"/>
      <c r="BJ134" s="87"/>
      <c r="BK134" s="87"/>
      <c r="BL134" s="87"/>
      <c r="BM134" s="262"/>
      <c r="BN134" s="87"/>
      <c r="BO134" s="87"/>
      <c r="BP134" s="87"/>
      <c r="BQ134" s="87"/>
      <c r="BR134" s="87"/>
      <c r="BS134" s="87"/>
      <c r="BT134" s="87"/>
      <c r="BU134" s="87"/>
    </row>
    <row r="135" spans="1:73" s="42" customFormat="1" ht="55.2" customHeight="1" x14ac:dyDescent="0.3">
      <c r="A135" s="35">
        <v>132</v>
      </c>
      <c r="B135" s="84">
        <v>121800</v>
      </c>
      <c r="C135" s="45" t="s">
        <v>84</v>
      </c>
      <c r="D135" s="45" t="s">
        <v>81</v>
      </c>
      <c r="E135" s="36">
        <v>40000</v>
      </c>
      <c r="F135" s="35">
        <v>0.56000000000000005</v>
      </c>
      <c r="G135" s="37">
        <v>0.26400000000000001</v>
      </c>
      <c r="H135" s="37">
        <v>0.23300000000000001</v>
      </c>
      <c r="I135" s="37">
        <v>0.20799999999999999</v>
      </c>
      <c r="J135" s="37">
        <v>0.16500000000000001</v>
      </c>
      <c r="K135" s="37">
        <v>0.10299999999999999</v>
      </c>
      <c r="L135" s="37">
        <v>7.8E-2</v>
      </c>
      <c r="M135" s="37">
        <v>4.9000000000000002E-2</v>
      </c>
      <c r="N135" s="37" t="str">
        <f t="shared" si="37"/>
        <v>0.264,0.233,0.208,0.165,0.103,0.078,0.049</v>
      </c>
      <c r="O135" s="37" t="s">
        <v>59</v>
      </c>
      <c r="P135" s="37"/>
      <c r="Q135" s="38">
        <f t="shared" si="38"/>
        <v>121800</v>
      </c>
      <c r="R135" s="36">
        <f t="shared" ref="R135:R198" si="51">+Q135-Q134</f>
        <v>250</v>
      </c>
      <c r="S135" s="37">
        <f t="shared" si="39"/>
        <v>5.6000000000000022E-2</v>
      </c>
      <c r="T135" s="36"/>
      <c r="U135" s="36"/>
      <c r="V135" s="36"/>
      <c r="W135" s="39"/>
      <c r="X135" s="39"/>
      <c r="Y135" s="37"/>
      <c r="Z135" s="39"/>
      <c r="AA135" s="37"/>
      <c r="AB135" s="44">
        <v>0.35</v>
      </c>
      <c r="AC135" s="44">
        <v>0.35</v>
      </c>
      <c r="AD135" s="44">
        <v>0.35</v>
      </c>
      <c r="AE135" s="35" t="s">
        <v>60</v>
      </c>
      <c r="AF135" s="35">
        <f t="shared" si="40"/>
        <v>213.98999999999998</v>
      </c>
      <c r="AG135" s="35">
        <f t="shared" si="41"/>
        <v>261.52</v>
      </c>
      <c r="AH135" s="36" t="str">
        <f t="shared" si="42"/>
        <v>213.99 261.52</v>
      </c>
      <c r="AI135" s="35">
        <v>10</v>
      </c>
      <c r="AJ135" s="40">
        <f t="shared" si="43"/>
        <v>69.150000000000006</v>
      </c>
      <c r="AK135" s="40">
        <f t="shared" si="44"/>
        <v>84.51</v>
      </c>
      <c r="AL135" s="36" t="str">
        <f t="shared" si="45"/>
        <v>69.15 84.51</v>
      </c>
      <c r="AM135" s="36">
        <v>130</v>
      </c>
      <c r="AN135" s="36">
        <f t="shared" si="46"/>
        <v>440</v>
      </c>
      <c r="AO135" s="44">
        <v>2372.6</v>
      </c>
      <c r="AP135" s="44">
        <v>260.39999999999998</v>
      </c>
      <c r="AQ135" s="44">
        <v>84.5</v>
      </c>
      <c r="AR135" s="35">
        <v>33</v>
      </c>
      <c r="AS135" s="46">
        <f t="shared" si="47"/>
        <v>0.91655878659925405</v>
      </c>
      <c r="AT135" s="47">
        <f t="shared" si="48"/>
        <v>2174.62737708539</v>
      </c>
      <c r="AU135" s="47">
        <f t="shared" si="49"/>
        <v>225.53929814660754</v>
      </c>
      <c r="AV135" s="47">
        <f t="shared" si="50"/>
        <v>72.617722421040781</v>
      </c>
      <c r="AW135" s="87"/>
      <c r="AX135" s="87"/>
      <c r="AY135" s="87"/>
      <c r="AZ135" s="87"/>
      <c r="BA135" s="86"/>
      <c r="BB135" s="87"/>
      <c r="BC135" s="87"/>
      <c r="BD135" s="87"/>
      <c r="BE135" s="87"/>
      <c r="BF135" s="87"/>
      <c r="BG135" s="87"/>
      <c r="BH135" s="87"/>
      <c r="BI135" s="87"/>
      <c r="BJ135" s="87"/>
      <c r="BK135" s="87"/>
      <c r="BL135" s="87"/>
      <c r="BM135" s="262"/>
      <c r="BN135" s="87"/>
      <c r="BO135" s="87"/>
      <c r="BP135" s="87"/>
      <c r="BQ135" s="87"/>
      <c r="BR135" s="87"/>
      <c r="BS135" s="87"/>
      <c r="BT135" s="87"/>
      <c r="BU135" s="87"/>
    </row>
    <row r="136" spans="1:73" s="42" customFormat="1" ht="55.2" customHeight="1" x14ac:dyDescent="0.3">
      <c r="A136" s="35">
        <v>133</v>
      </c>
      <c r="B136" s="84">
        <v>121800</v>
      </c>
      <c r="C136" s="45" t="s">
        <v>84</v>
      </c>
      <c r="D136" s="45" t="s">
        <v>83</v>
      </c>
      <c r="E136" s="36">
        <v>40000</v>
      </c>
      <c r="F136" s="35">
        <v>0.56000000000000005</v>
      </c>
      <c r="G136" s="37">
        <v>0.33800000000000002</v>
      </c>
      <c r="H136" s="37">
        <v>0.28599999999999998</v>
      </c>
      <c r="I136" s="37">
        <v>0.251</v>
      </c>
      <c r="J136" s="37">
        <v>0.17699999999999999</v>
      </c>
      <c r="K136" s="37">
        <v>9.4E-2</v>
      </c>
      <c r="L136" s="37">
        <v>7.0000000000000007E-2</v>
      </c>
      <c r="M136" s="37">
        <v>3.6000000000000004E-2</v>
      </c>
      <c r="N136" s="37" t="str">
        <f t="shared" si="37"/>
        <v>0.338,0.286,0.251,0.177,0.094,0.07,0.036</v>
      </c>
      <c r="O136" s="37" t="s">
        <v>59</v>
      </c>
      <c r="P136" s="37"/>
      <c r="Q136" s="38">
        <f t="shared" si="38"/>
        <v>121800</v>
      </c>
      <c r="R136" s="36">
        <f t="shared" si="51"/>
        <v>0</v>
      </c>
      <c r="S136" s="37">
        <f t="shared" si="39"/>
        <v>8.7000000000000022E-2</v>
      </c>
      <c r="T136" s="36"/>
      <c r="U136" s="36"/>
      <c r="V136" s="36"/>
      <c r="W136" s="39"/>
      <c r="X136" s="39"/>
      <c r="Y136" s="37"/>
      <c r="Z136" s="39"/>
      <c r="AA136" s="37"/>
      <c r="AB136" s="44">
        <v>0.35</v>
      </c>
      <c r="AC136" s="44">
        <v>0.35</v>
      </c>
      <c r="AD136" s="44">
        <v>0.35</v>
      </c>
      <c r="AE136" s="35" t="s">
        <v>60</v>
      </c>
      <c r="AF136" s="35">
        <f t="shared" si="40"/>
        <v>213.98999999999998</v>
      </c>
      <c r="AG136" s="35">
        <f t="shared" si="41"/>
        <v>261.52</v>
      </c>
      <c r="AH136" s="36" t="str">
        <f t="shared" si="42"/>
        <v>213.99 261.52</v>
      </c>
      <c r="AI136" s="35">
        <v>10</v>
      </c>
      <c r="AJ136" s="40">
        <f t="shared" si="43"/>
        <v>69.150000000000006</v>
      </c>
      <c r="AK136" s="40">
        <f t="shared" si="44"/>
        <v>84.51</v>
      </c>
      <c r="AL136" s="36" t="str">
        <f t="shared" si="45"/>
        <v>69.15 84.51</v>
      </c>
      <c r="AM136" s="36">
        <v>130</v>
      </c>
      <c r="AN136" s="36">
        <f t="shared" si="46"/>
        <v>440</v>
      </c>
      <c r="AO136" s="44">
        <v>2341.9</v>
      </c>
      <c r="AP136" s="44">
        <v>261</v>
      </c>
      <c r="AQ136" s="44">
        <v>84.5</v>
      </c>
      <c r="AR136" s="35">
        <v>30</v>
      </c>
      <c r="AS136" s="46">
        <f t="shared" si="47"/>
        <v>0.80742798552307771</v>
      </c>
      <c r="AT136" s="47">
        <f t="shared" si="48"/>
        <v>1890.9155992964957</v>
      </c>
      <c r="AU136" s="47">
        <f t="shared" si="49"/>
        <v>226.02706691766369</v>
      </c>
      <c r="AV136" s="47">
        <f t="shared" si="50"/>
        <v>72.617722421040781</v>
      </c>
      <c r="AW136" s="87"/>
      <c r="AX136" s="87"/>
      <c r="AY136" s="87"/>
      <c r="AZ136" s="87"/>
      <c r="BA136" s="86"/>
      <c r="BB136" s="87"/>
      <c r="BC136" s="87"/>
      <c r="BD136" s="87"/>
      <c r="BE136" s="87"/>
      <c r="BF136" s="87"/>
      <c r="BG136" s="87"/>
      <c r="BH136" s="87"/>
      <c r="BI136" s="87"/>
      <c r="BJ136" s="87"/>
      <c r="BK136" s="87"/>
      <c r="BL136" s="87"/>
      <c r="BM136" s="262"/>
      <c r="BN136" s="87"/>
      <c r="BO136" s="87"/>
      <c r="BP136" s="87"/>
      <c r="BQ136" s="87"/>
      <c r="BR136" s="87"/>
      <c r="BS136" s="87"/>
      <c r="BT136" s="87"/>
      <c r="BU136" s="87"/>
    </row>
    <row r="137" spans="1:73" s="42" customFormat="1" ht="55.2" customHeight="1" x14ac:dyDescent="0.3">
      <c r="A137" s="35">
        <v>134</v>
      </c>
      <c r="B137" s="84">
        <v>122050</v>
      </c>
      <c r="C137" s="45" t="s">
        <v>84</v>
      </c>
      <c r="D137" s="45" t="s">
        <v>83</v>
      </c>
      <c r="E137" s="36">
        <v>40000</v>
      </c>
      <c r="F137" s="35">
        <v>0.56000000000000005</v>
      </c>
      <c r="G137" s="37">
        <v>0.79100000000000004</v>
      </c>
      <c r="H137" s="37">
        <v>0.66300000000000003</v>
      </c>
      <c r="I137" s="37">
        <v>0.52400000000000002</v>
      </c>
      <c r="J137" s="37">
        <v>0.33400000000000002</v>
      </c>
      <c r="K137" s="37">
        <v>0.16200000000000001</v>
      </c>
      <c r="L137" s="37">
        <v>0.11800000000000001</v>
      </c>
      <c r="M137" s="37">
        <v>8.2000000000000003E-2</v>
      </c>
      <c r="N137" s="37" t="str">
        <f t="shared" si="37"/>
        <v>0.791,0.663,0.524,0.334,0.162,0.118,0.082</v>
      </c>
      <c r="O137" s="37" t="s">
        <v>59</v>
      </c>
      <c r="P137" s="37"/>
      <c r="Q137" s="38">
        <f t="shared" si="38"/>
        <v>122050</v>
      </c>
      <c r="R137" s="36">
        <f t="shared" si="51"/>
        <v>250</v>
      </c>
      <c r="S137" s="37">
        <f t="shared" si="39"/>
        <v>0.26700000000000002</v>
      </c>
      <c r="T137" s="36"/>
      <c r="U137" s="36"/>
      <c r="V137" s="36"/>
      <c r="W137" s="39"/>
      <c r="X137" s="39"/>
      <c r="Y137" s="37"/>
      <c r="Z137" s="39"/>
      <c r="AA137" s="37"/>
      <c r="AB137" s="44">
        <v>0.35</v>
      </c>
      <c r="AC137" s="44">
        <v>0.35</v>
      </c>
      <c r="AD137" s="44">
        <v>0.35</v>
      </c>
      <c r="AE137" s="35" t="s">
        <v>60</v>
      </c>
      <c r="AF137" s="35">
        <f t="shared" si="40"/>
        <v>213.98999999999998</v>
      </c>
      <c r="AG137" s="35">
        <f t="shared" si="41"/>
        <v>261.52</v>
      </c>
      <c r="AH137" s="36" t="str">
        <f t="shared" si="42"/>
        <v>213.99 261.52</v>
      </c>
      <c r="AI137" s="35">
        <v>10</v>
      </c>
      <c r="AJ137" s="40">
        <f t="shared" si="43"/>
        <v>69.150000000000006</v>
      </c>
      <c r="AK137" s="40">
        <f t="shared" si="44"/>
        <v>84.51</v>
      </c>
      <c r="AL137" s="36" t="str">
        <f t="shared" si="45"/>
        <v>69.15 84.51</v>
      </c>
      <c r="AM137" s="36">
        <v>130</v>
      </c>
      <c r="AN137" s="36">
        <f t="shared" si="46"/>
        <v>440</v>
      </c>
      <c r="AO137" s="44">
        <v>759.7</v>
      </c>
      <c r="AP137" s="44">
        <v>214.2</v>
      </c>
      <c r="AQ137" s="44">
        <v>84.2</v>
      </c>
      <c r="AR137" s="35">
        <v>30</v>
      </c>
      <c r="AS137" s="46">
        <f t="shared" si="47"/>
        <v>0.80742798552307771</v>
      </c>
      <c r="AT137" s="47">
        <f t="shared" si="48"/>
        <v>613.40304060188214</v>
      </c>
      <c r="AU137" s="47">
        <f t="shared" si="49"/>
        <v>186.59733656456754</v>
      </c>
      <c r="AV137" s="47">
        <f t="shared" si="50"/>
        <v>72.340519214106394</v>
      </c>
      <c r="AW137" s="87"/>
      <c r="AX137" s="87"/>
      <c r="AY137" s="87"/>
      <c r="AZ137" s="87"/>
      <c r="BA137" s="86"/>
      <c r="BB137" s="87"/>
      <c r="BC137" s="87"/>
      <c r="BD137" s="87"/>
      <c r="BE137" s="87"/>
      <c r="BF137" s="87"/>
      <c r="BG137" s="87"/>
      <c r="BH137" s="87"/>
      <c r="BI137" s="87"/>
      <c r="BJ137" s="87"/>
      <c r="BK137" s="87"/>
      <c r="BL137" s="87"/>
      <c r="BM137" s="262"/>
      <c r="BN137" s="87"/>
      <c r="BO137" s="87"/>
      <c r="BP137" s="87"/>
      <c r="BQ137" s="87"/>
      <c r="BR137" s="87"/>
      <c r="BS137" s="87"/>
      <c r="BT137" s="87"/>
      <c r="BU137" s="87"/>
    </row>
    <row r="138" spans="1:73" s="42" customFormat="1" ht="55.2" customHeight="1" x14ac:dyDescent="0.3">
      <c r="A138" s="35">
        <v>135</v>
      </c>
      <c r="B138" s="84">
        <v>122300</v>
      </c>
      <c r="C138" s="45" t="s">
        <v>84</v>
      </c>
      <c r="D138" s="45" t="s">
        <v>81</v>
      </c>
      <c r="E138" s="36">
        <v>40000</v>
      </c>
      <c r="F138" s="35">
        <v>0.56000000000000005</v>
      </c>
      <c r="G138" s="37">
        <v>0.20100000000000001</v>
      </c>
      <c r="H138" s="37">
        <v>0.17299999999999999</v>
      </c>
      <c r="I138" s="37">
        <v>0.158</v>
      </c>
      <c r="J138" s="37">
        <v>0.13</v>
      </c>
      <c r="K138" s="37">
        <v>8.8999999999999996E-2</v>
      </c>
      <c r="L138" s="37">
        <v>7.1999999999999995E-2</v>
      </c>
      <c r="M138" s="37">
        <v>4.9000000000000002E-2</v>
      </c>
      <c r="N138" s="37" t="str">
        <f t="shared" si="37"/>
        <v>0.201,0.173,0.158,0.13,0.089,0.072,0.049</v>
      </c>
      <c r="O138" s="37" t="s">
        <v>59</v>
      </c>
      <c r="P138" s="37"/>
      <c r="Q138" s="38">
        <f t="shared" si="38"/>
        <v>122300</v>
      </c>
      <c r="R138" s="36">
        <f t="shared" si="51"/>
        <v>250</v>
      </c>
      <c r="S138" s="37">
        <f t="shared" si="39"/>
        <v>4.300000000000001E-2</v>
      </c>
      <c r="T138" s="36"/>
      <c r="U138" s="36"/>
      <c r="V138" s="36"/>
      <c r="W138" s="39"/>
      <c r="X138" s="39"/>
      <c r="Y138" s="37"/>
      <c r="Z138" s="39"/>
      <c r="AA138" s="37"/>
      <c r="AB138" s="44">
        <v>0.35</v>
      </c>
      <c r="AC138" s="44">
        <v>0.35</v>
      </c>
      <c r="AD138" s="44">
        <v>0.35</v>
      </c>
      <c r="AE138" s="35" t="s">
        <v>60</v>
      </c>
      <c r="AF138" s="35">
        <f t="shared" si="40"/>
        <v>213.98999999999998</v>
      </c>
      <c r="AG138" s="35">
        <f t="shared" si="41"/>
        <v>261.52</v>
      </c>
      <c r="AH138" s="36" t="str">
        <f t="shared" si="42"/>
        <v>213.99 261.52</v>
      </c>
      <c r="AI138" s="35">
        <v>10</v>
      </c>
      <c r="AJ138" s="40">
        <f t="shared" si="43"/>
        <v>69.150000000000006</v>
      </c>
      <c r="AK138" s="40">
        <f t="shared" si="44"/>
        <v>84.51</v>
      </c>
      <c r="AL138" s="36" t="str">
        <f t="shared" si="45"/>
        <v>69.15 84.51</v>
      </c>
      <c r="AM138" s="36">
        <v>130</v>
      </c>
      <c r="AN138" s="36">
        <f t="shared" si="46"/>
        <v>440</v>
      </c>
      <c r="AO138" s="44">
        <v>2390.3000000000002</v>
      </c>
      <c r="AP138" s="44">
        <v>261.3</v>
      </c>
      <c r="AQ138" s="44">
        <v>84.4</v>
      </c>
      <c r="AR138" s="35">
        <v>33</v>
      </c>
      <c r="AS138" s="46">
        <f t="shared" si="47"/>
        <v>0.91655878659925405</v>
      </c>
      <c r="AT138" s="47">
        <f t="shared" si="48"/>
        <v>2190.8504676081971</v>
      </c>
      <c r="AU138" s="47">
        <f t="shared" si="49"/>
        <v>226.27079318371617</v>
      </c>
      <c r="AV138" s="47">
        <f t="shared" si="50"/>
        <v>72.525346672683952</v>
      </c>
      <c r="AW138" s="87"/>
      <c r="AX138" s="87"/>
      <c r="AY138" s="87"/>
      <c r="AZ138" s="87"/>
      <c r="BA138" s="86"/>
      <c r="BB138" s="87"/>
      <c r="BC138" s="87"/>
      <c r="BD138" s="87"/>
      <c r="BE138" s="87"/>
      <c r="BF138" s="87"/>
      <c r="BG138" s="87"/>
      <c r="BH138" s="87"/>
      <c r="BI138" s="87"/>
      <c r="BJ138" s="87"/>
      <c r="BK138" s="87"/>
      <c r="BL138" s="87"/>
      <c r="BM138" s="262"/>
      <c r="BN138" s="87"/>
      <c r="BO138" s="87"/>
      <c r="BP138" s="87"/>
      <c r="BQ138" s="87"/>
      <c r="BR138" s="87"/>
      <c r="BS138" s="87"/>
      <c r="BT138" s="87"/>
      <c r="BU138" s="87"/>
    </row>
    <row r="139" spans="1:73" s="42" customFormat="1" ht="55.2" customHeight="1" x14ac:dyDescent="0.3">
      <c r="A139" s="35">
        <v>136</v>
      </c>
      <c r="B139" s="84">
        <v>122800</v>
      </c>
      <c r="C139" s="45" t="s">
        <v>84</v>
      </c>
      <c r="D139" s="45" t="s">
        <v>81</v>
      </c>
      <c r="E139" s="36">
        <v>40000</v>
      </c>
      <c r="F139" s="35">
        <v>0.56000000000000005</v>
      </c>
      <c r="G139" s="37">
        <v>0.17699999999999999</v>
      </c>
      <c r="H139" s="37">
        <v>0.14599999999999999</v>
      </c>
      <c r="I139" s="37">
        <v>0.122</v>
      </c>
      <c r="J139" s="37">
        <v>0.09</v>
      </c>
      <c r="K139" s="37">
        <v>5.3999999999999999E-2</v>
      </c>
      <c r="L139" s="37">
        <v>4.2000000000000003E-2</v>
      </c>
      <c r="M139" s="37">
        <v>3.0000000000000002E-2</v>
      </c>
      <c r="N139" s="37" t="str">
        <f t="shared" si="37"/>
        <v>0.177,0.146,0.122,0.09,0.054,0.042,0.03</v>
      </c>
      <c r="O139" s="37" t="s">
        <v>59</v>
      </c>
      <c r="P139" s="37"/>
      <c r="Q139" s="38">
        <f t="shared" si="38"/>
        <v>122800</v>
      </c>
      <c r="R139" s="36">
        <f t="shared" si="51"/>
        <v>500</v>
      </c>
      <c r="S139" s="37">
        <f t="shared" si="39"/>
        <v>5.4999999999999993E-2</v>
      </c>
      <c r="T139" s="36"/>
      <c r="U139" s="36"/>
      <c r="V139" s="36"/>
      <c r="W139" s="39"/>
      <c r="X139" s="39"/>
      <c r="Y139" s="37"/>
      <c r="Z139" s="39"/>
      <c r="AA139" s="37"/>
      <c r="AB139" s="44">
        <v>0.35</v>
      </c>
      <c r="AC139" s="44">
        <v>0.35</v>
      </c>
      <c r="AD139" s="44">
        <v>0.35</v>
      </c>
      <c r="AE139" s="35" t="s">
        <v>60</v>
      </c>
      <c r="AF139" s="35">
        <f t="shared" si="40"/>
        <v>213.98999999999998</v>
      </c>
      <c r="AG139" s="35">
        <f t="shared" si="41"/>
        <v>261.52</v>
      </c>
      <c r="AH139" s="36" t="str">
        <f t="shared" si="42"/>
        <v>213.99 261.52</v>
      </c>
      <c r="AI139" s="35">
        <v>10</v>
      </c>
      <c r="AJ139" s="40">
        <f t="shared" si="43"/>
        <v>69.150000000000006</v>
      </c>
      <c r="AK139" s="40">
        <f t="shared" si="44"/>
        <v>84.51</v>
      </c>
      <c r="AL139" s="36" t="str">
        <f t="shared" si="45"/>
        <v>69.15 84.51</v>
      </c>
      <c r="AM139" s="36">
        <v>130</v>
      </c>
      <c r="AN139" s="36">
        <f t="shared" si="46"/>
        <v>440</v>
      </c>
      <c r="AO139" s="44">
        <v>2371</v>
      </c>
      <c r="AP139" s="44">
        <v>261.5</v>
      </c>
      <c r="AQ139" s="44">
        <v>84.5</v>
      </c>
      <c r="AR139" s="35">
        <v>33</v>
      </c>
      <c r="AS139" s="46">
        <f t="shared" si="47"/>
        <v>0.91655878659925405</v>
      </c>
      <c r="AT139" s="47">
        <f t="shared" si="48"/>
        <v>2173.1608830268315</v>
      </c>
      <c r="AU139" s="47">
        <f t="shared" si="49"/>
        <v>226.43321891141127</v>
      </c>
      <c r="AV139" s="47">
        <f t="shared" si="50"/>
        <v>72.617722421040781</v>
      </c>
      <c r="AW139" s="87"/>
      <c r="AX139" s="87"/>
      <c r="AY139" s="87"/>
      <c r="AZ139" s="87"/>
      <c r="BA139" s="86"/>
      <c r="BB139" s="87"/>
      <c r="BC139" s="87"/>
      <c r="BD139" s="87"/>
      <c r="BE139" s="87"/>
      <c r="BF139" s="87"/>
      <c r="BG139" s="87"/>
      <c r="BH139" s="87"/>
      <c r="BI139" s="87"/>
      <c r="BJ139" s="87"/>
      <c r="BK139" s="87"/>
      <c r="BL139" s="87"/>
      <c r="BM139" s="262"/>
      <c r="BN139" s="87"/>
      <c r="BO139" s="87"/>
      <c r="BP139" s="87"/>
      <c r="BQ139" s="87"/>
      <c r="BR139" s="87"/>
      <c r="BS139" s="87"/>
      <c r="BT139" s="87"/>
      <c r="BU139" s="87"/>
    </row>
    <row r="140" spans="1:73" s="42" customFormat="1" ht="55.2" customHeight="1" x14ac:dyDescent="0.3">
      <c r="A140" s="35">
        <v>137</v>
      </c>
      <c r="B140" s="84">
        <v>123300</v>
      </c>
      <c r="C140" s="45" t="s">
        <v>84</v>
      </c>
      <c r="D140" s="45" t="s">
        <v>81</v>
      </c>
      <c r="E140" s="36">
        <v>40000</v>
      </c>
      <c r="F140" s="35">
        <v>0.56000000000000005</v>
      </c>
      <c r="G140" s="37">
        <v>0.184</v>
      </c>
      <c r="H140" s="37">
        <v>0.151</v>
      </c>
      <c r="I140" s="37">
        <v>0.129</v>
      </c>
      <c r="J140" s="37">
        <v>9.9000000000000005E-2</v>
      </c>
      <c r="K140" s="37">
        <v>6.3E-2</v>
      </c>
      <c r="L140" s="37">
        <v>0.05</v>
      </c>
      <c r="M140" s="37">
        <v>3.6000000000000004E-2</v>
      </c>
      <c r="N140" s="37" t="str">
        <f t="shared" si="37"/>
        <v>0.184,0.151,0.129,0.099,0.063,0.05,0.036</v>
      </c>
      <c r="O140" s="37" t="s">
        <v>59</v>
      </c>
      <c r="P140" s="37"/>
      <c r="Q140" s="38">
        <f t="shared" si="38"/>
        <v>123300</v>
      </c>
      <c r="R140" s="36">
        <f t="shared" si="51"/>
        <v>500</v>
      </c>
      <c r="S140" s="37">
        <f t="shared" si="39"/>
        <v>5.4999999999999993E-2</v>
      </c>
      <c r="T140" s="36"/>
      <c r="U140" s="36"/>
      <c r="V140" s="36"/>
      <c r="W140" s="39"/>
      <c r="X140" s="39"/>
      <c r="Y140" s="37"/>
      <c r="Z140" s="39"/>
      <c r="AA140" s="37"/>
      <c r="AB140" s="44">
        <v>0.35</v>
      </c>
      <c r="AC140" s="44">
        <v>0.35</v>
      </c>
      <c r="AD140" s="44">
        <v>0.35</v>
      </c>
      <c r="AE140" s="35" t="s">
        <v>60</v>
      </c>
      <c r="AF140" s="35">
        <f t="shared" si="40"/>
        <v>213.98999999999998</v>
      </c>
      <c r="AG140" s="35">
        <f t="shared" si="41"/>
        <v>261.52</v>
      </c>
      <c r="AH140" s="36" t="str">
        <f t="shared" si="42"/>
        <v>213.99 261.52</v>
      </c>
      <c r="AI140" s="35">
        <v>10</v>
      </c>
      <c r="AJ140" s="40">
        <f t="shared" si="43"/>
        <v>69.150000000000006</v>
      </c>
      <c r="AK140" s="40">
        <f t="shared" si="44"/>
        <v>84.51</v>
      </c>
      <c r="AL140" s="36" t="str">
        <f t="shared" si="45"/>
        <v>69.15 84.51</v>
      </c>
      <c r="AM140" s="36">
        <v>130</v>
      </c>
      <c r="AN140" s="36">
        <f t="shared" si="46"/>
        <v>440</v>
      </c>
      <c r="AO140" s="44">
        <v>2379</v>
      </c>
      <c r="AP140" s="44">
        <v>261.39999999999998</v>
      </c>
      <c r="AQ140" s="44">
        <v>84.5</v>
      </c>
      <c r="AR140" s="35">
        <v>33</v>
      </c>
      <c r="AS140" s="46">
        <f t="shared" si="47"/>
        <v>0.91655878659925405</v>
      </c>
      <c r="AT140" s="47">
        <f t="shared" si="48"/>
        <v>2180.4933533196254</v>
      </c>
      <c r="AU140" s="47">
        <f t="shared" si="49"/>
        <v>226.35201188842771</v>
      </c>
      <c r="AV140" s="47">
        <f t="shared" si="50"/>
        <v>72.617722421040781</v>
      </c>
      <c r="AW140" s="87"/>
      <c r="AX140" s="87"/>
      <c r="AY140" s="87"/>
      <c r="AZ140" s="87"/>
      <c r="BA140" s="86"/>
      <c r="BB140" s="87"/>
      <c r="BC140" s="87"/>
      <c r="BD140" s="87"/>
      <c r="BE140" s="87"/>
      <c r="BF140" s="87"/>
      <c r="BG140" s="87"/>
      <c r="BH140" s="87"/>
      <c r="BI140" s="87"/>
      <c r="BJ140" s="87"/>
      <c r="BK140" s="87"/>
      <c r="BL140" s="87"/>
      <c r="BM140" s="262"/>
      <c r="BN140" s="87"/>
      <c r="BO140" s="87"/>
      <c r="BP140" s="87"/>
      <c r="BQ140" s="87"/>
      <c r="BR140" s="87"/>
      <c r="BS140" s="87"/>
      <c r="BT140" s="87"/>
      <c r="BU140" s="87"/>
    </row>
    <row r="141" spans="1:73" s="42" customFormat="1" ht="55.2" customHeight="1" x14ac:dyDescent="0.3">
      <c r="A141" s="35">
        <v>138</v>
      </c>
      <c r="B141" s="84">
        <v>123800</v>
      </c>
      <c r="C141" s="45" t="s">
        <v>84</v>
      </c>
      <c r="D141" s="45" t="s">
        <v>81</v>
      </c>
      <c r="E141" s="36">
        <v>40000</v>
      </c>
      <c r="F141" s="35">
        <v>0.56000000000000005</v>
      </c>
      <c r="G141" s="37">
        <v>0.29699999999999999</v>
      </c>
      <c r="H141" s="37">
        <v>0.24099999999999999</v>
      </c>
      <c r="I141" s="37">
        <v>0.21</v>
      </c>
      <c r="J141" s="37">
        <v>0.16500000000000001</v>
      </c>
      <c r="K141" s="37">
        <v>9.9000000000000005E-2</v>
      </c>
      <c r="L141" s="37">
        <v>7.8E-2</v>
      </c>
      <c r="M141" s="37">
        <v>0.04</v>
      </c>
      <c r="N141" s="37" t="str">
        <f t="shared" si="37"/>
        <v>0.297,0.241,0.21,0.165,0.099,0.078,0.04</v>
      </c>
      <c r="O141" s="37" t="s">
        <v>59</v>
      </c>
      <c r="P141" s="37"/>
      <c r="Q141" s="38">
        <f t="shared" si="38"/>
        <v>123800</v>
      </c>
      <c r="R141" s="36">
        <f t="shared" si="51"/>
        <v>500</v>
      </c>
      <c r="S141" s="37">
        <f t="shared" si="39"/>
        <v>8.6999999999999994E-2</v>
      </c>
      <c r="T141" s="36"/>
      <c r="U141" s="36"/>
      <c r="V141" s="36"/>
      <c r="W141" s="39"/>
      <c r="X141" s="39"/>
      <c r="Y141" s="37"/>
      <c r="Z141" s="39"/>
      <c r="AA141" s="37"/>
      <c r="AB141" s="44">
        <v>0.35</v>
      </c>
      <c r="AC141" s="44">
        <v>0.35</v>
      </c>
      <c r="AD141" s="44">
        <v>0.35</v>
      </c>
      <c r="AE141" s="35" t="s">
        <v>60</v>
      </c>
      <c r="AF141" s="35">
        <f t="shared" si="40"/>
        <v>213.98999999999998</v>
      </c>
      <c r="AG141" s="35">
        <f t="shared" si="41"/>
        <v>261.52</v>
      </c>
      <c r="AH141" s="36" t="str">
        <f t="shared" si="42"/>
        <v>213.99 261.52</v>
      </c>
      <c r="AI141" s="35">
        <v>10</v>
      </c>
      <c r="AJ141" s="40">
        <f t="shared" si="43"/>
        <v>69.150000000000006</v>
      </c>
      <c r="AK141" s="40">
        <f t="shared" si="44"/>
        <v>84.51</v>
      </c>
      <c r="AL141" s="36" t="str">
        <f t="shared" si="45"/>
        <v>69.15 84.51</v>
      </c>
      <c r="AM141" s="36">
        <v>130</v>
      </c>
      <c r="AN141" s="36">
        <f t="shared" si="46"/>
        <v>440</v>
      </c>
      <c r="AO141" s="44">
        <v>2388.6999999999998</v>
      </c>
      <c r="AP141" s="44">
        <v>260.10000000000002</v>
      </c>
      <c r="AQ141" s="44">
        <v>84.5</v>
      </c>
      <c r="AR141" s="35">
        <v>33</v>
      </c>
      <c r="AS141" s="46">
        <f t="shared" si="47"/>
        <v>0.91655878659925405</v>
      </c>
      <c r="AT141" s="47">
        <f t="shared" si="48"/>
        <v>2189.3839735496381</v>
      </c>
      <c r="AU141" s="47">
        <f t="shared" si="49"/>
        <v>225.29525530742299</v>
      </c>
      <c r="AV141" s="47">
        <f t="shared" si="50"/>
        <v>72.617722421040781</v>
      </c>
      <c r="AW141" s="87"/>
      <c r="AX141" s="87"/>
      <c r="AY141" s="87"/>
      <c r="AZ141" s="87"/>
      <c r="BA141" s="86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262"/>
      <c r="BN141" s="87"/>
      <c r="BO141" s="87"/>
      <c r="BP141" s="87"/>
      <c r="BQ141" s="87"/>
      <c r="BR141" s="87"/>
      <c r="BS141" s="87"/>
      <c r="BT141" s="87"/>
      <c r="BU141" s="87"/>
    </row>
    <row r="142" spans="1:73" s="42" customFormat="1" ht="55.2" customHeight="1" x14ac:dyDescent="0.3">
      <c r="A142" s="35">
        <v>139</v>
      </c>
      <c r="B142" s="84">
        <v>124300</v>
      </c>
      <c r="C142" s="45" t="s">
        <v>84</v>
      </c>
      <c r="D142" s="45" t="s">
        <v>81</v>
      </c>
      <c r="E142" s="36">
        <v>40000</v>
      </c>
      <c r="F142" s="35">
        <v>0.56000000000000005</v>
      </c>
      <c r="G142" s="37">
        <v>0.23899999999999999</v>
      </c>
      <c r="H142" s="37">
        <v>0.19</v>
      </c>
      <c r="I142" s="37">
        <v>0.16300000000000001</v>
      </c>
      <c r="J142" s="37">
        <v>0.12</v>
      </c>
      <c r="K142" s="37">
        <v>7.0000000000000007E-2</v>
      </c>
      <c r="L142" s="37">
        <v>5.3999999999999999E-2</v>
      </c>
      <c r="M142" s="37">
        <v>3.9E-2</v>
      </c>
      <c r="N142" s="37" t="str">
        <f t="shared" si="37"/>
        <v>0.239,0.19,0.163,0.12,0.07,0.054,0.039</v>
      </c>
      <c r="O142" s="37" t="s">
        <v>59</v>
      </c>
      <c r="P142" s="37"/>
      <c r="Q142" s="38">
        <f t="shared" si="38"/>
        <v>124300</v>
      </c>
      <c r="R142" s="36">
        <f t="shared" si="51"/>
        <v>500</v>
      </c>
      <c r="S142" s="37">
        <f t="shared" si="39"/>
        <v>7.5999999999999984E-2</v>
      </c>
      <c r="T142" s="36"/>
      <c r="U142" s="36"/>
      <c r="V142" s="36"/>
      <c r="W142" s="39"/>
      <c r="X142" s="39"/>
      <c r="Y142" s="37"/>
      <c r="Z142" s="39"/>
      <c r="AA142" s="37"/>
      <c r="AB142" s="44">
        <v>0.35</v>
      </c>
      <c r="AC142" s="44">
        <v>0.35</v>
      </c>
      <c r="AD142" s="44">
        <v>0.35</v>
      </c>
      <c r="AE142" s="35" t="s">
        <v>60</v>
      </c>
      <c r="AF142" s="35">
        <f t="shared" si="40"/>
        <v>213.98999999999998</v>
      </c>
      <c r="AG142" s="35">
        <f t="shared" si="41"/>
        <v>261.52</v>
      </c>
      <c r="AH142" s="36" t="str">
        <f t="shared" si="42"/>
        <v>213.99 261.52</v>
      </c>
      <c r="AI142" s="35">
        <v>10</v>
      </c>
      <c r="AJ142" s="40">
        <f t="shared" si="43"/>
        <v>69.150000000000006</v>
      </c>
      <c r="AK142" s="40">
        <f t="shared" si="44"/>
        <v>84.51</v>
      </c>
      <c r="AL142" s="36" t="str">
        <f t="shared" si="45"/>
        <v>69.15 84.51</v>
      </c>
      <c r="AM142" s="36">
        <v>130</v>
      </c>
      <c r="AN142" s="36">
        <f t="shared" si="46"/>
        <v>440</v>
      </c>
      <c r="AO142" s="44">
        <v>2383.9</v>
      </c>
      <c r="AP142" s="44">
        <v>261.2</v>
      </c>
      <c r="AQ142" s="44">
        <v>84.5</v>
      </c>
      <c r="AR142" s="35">
        <v>33</v>
      </c>
      <c r="AS142" s="46">
        <f t="shared" si="47"/>
        <v>0.91655878659925405</v>
      </c>
      <c r="AT142" s="47">
        <f t="shared" si="48"/>
        <v>2184.9844913739616</v>
      </c>
      <c r="AU142" s="47">
        <f t="shared" si="49"/>
        <v>226.1895627911243</v>
      </c>
      <c r="AV142" s="47">
        <f t="shared" si="50"/>
        <v>72.617722421040781</v>
      </c>
      <c r="AW142" s="87"/>
      <c r="AX142" s="87"/>
      <c r="AY142" s="87"/>
      <c r="AZ142" s="87"/>
      <c r="BA142" s="86"/>
      <c r="BB142" s="87"/>
      <c r="BC142" s="87"/>
      <c r="BD142" s="87"/>
      <c r="BE142" s="87"/>
      <c r="BF142" s="87"/>
      <c r="BG142" s="87"/>
      <c r="BH142" s="87"/>
      <c r="BI142" s="87"/>
      <c r="BJ142" s="87"/>
      <c r="BK142" s="87"/>
      <c r="BL142" s="87"/>
      <c r="BM142" s="262"/>
      <c r="BN142" s="87"/>
      <c r="BO142" s="87"/>
      <c r="BP142" s="87"/>
      <c r="BQ142" s="87"/>
      <c r="BR142" s="87"/>
      <c r="BS142" s="87"/>
      <c r="BT142" s="87"/>
      <c r="BU142" s="87"/>
    </row>
    <row r="143" spans="1:73" s="42" customFormat="1" ht="55.2" customHeight="1" x14ac:dyDescent="0.3">
      <c r="A143" s="35">
        <v>140</v>
      </c>
      <c r="B143" s="84">
        <v>124800</v>
      </c>
      <c r="C143" s="45" t="s">
        <v>84</v>
      </c>
      <c r="D143" s="45" t="s">
        <v>81</v>
      </c>
      <c r="E143" s="36">
        <v>40000</v>
      </c>
      <c r="F143" s="35">
        <v>0.56000000000000005</v>
      </c>
      <c r="G143" s="37">
        <v>0.31</v>
      </c>
      <c r="H143" s="37">
        <v>0.23400000000000001</v>
      </c>
      <c r="I143" s="37">
        <v>0.20200000000000001</v>
      </c>
      <c r="J143" s="37">
        <v>0.154</v>
      </c>
      <c r="K143" s="37">
        <v>0.09</v>
      </c>
      <c r="L143" s="37">
        <v>6.6000000000000003E-2</v>
      </c>
      <c r="M143" s="37">
        <v>3.4000000000000002E-2</v>
      </c>
      <c r="N143" s="37" t="str">
        <f t="shared" si="37"/>
        <v>0.31,0.234,0.202,0.154,0.09,0.066,0.034</v>
      </c>
      <c r="O143" s="37" t="s">
        <v>59</v>
      </c>
      <c r="P143" s="37"/>
      <c r="Q143" s="38">
        <f t="shared" si="38"/>
        <v>124800</v>
      </c>
      <c r="R143" s="36">
        <f t="shared" si="51"/>
        <v>500</v>
      </c>
      <c r="S143" s="37">
        <f t="shared" si="39"/>
        <v>0.10799999999999998</v>
      </c>
      <c r="T143" s="36"/>
      <c r="U143" s="36"/>
      <c r="V143" s="36"/>
      <c r="W143" s="39"/>
      <c r="X143" s="39"/>
      <c r="Y143" s="37"/>
      <c r="Z143" s="39"/>
      <c r="AA143" s="37"/>
      <c r="AB143" s="44">
        <v>0.35</v>
      </c>
      <c r="AC143" s="44">
        <v>0.35</v>
      </c>
      <c r="AD143" s="44">
        <v>0.35</v>
      </c>
      <c r="AE143" s="35" t="s">
        <v>60</v>
      </c>
      <c r="AF143" s="35">
        <f t="shared" si="40"/>
        <v>213.98999999999998</v>
      </c>
      <c r="AG143" s="35">
        <f t="shared" si="41"/>
        <v>261.52</v>
      </c>
      <c r="AH143" s="36" t="str">
        <f t="shared" si="42"/>
        <v>213.99 261.52</v>
      </c>
      <c r="AI143" s="35">
        <v>10</v>
      </c>
      <c r="AJ143" s="40">
        <f t="shared" si="43"/>
        <v>69.150000000000006</v>
      </c>
      <c r="AK143" s="40">
        <f t="shared" si="44"/>
        <v>84.51</v>
      </c>
      <c r="AL143" s="36" t="str">
        <f t="shared" si="45"/>
        <v>69.15 84.51</v>
      </c>
      <c r="AM143" s="36">
        <v>130</v>
      </c>
      <c r="AN143" s="36">
        <f>245+195</f>
        <v>440</v>
      </c>
      <c r="AO143" s="44">
        <v>2372.6</v>
      </c>
      <c r="AP143" s="44">
        <v>261</v>
      </c>
      <c r="AQ143" s="44">
        <v>84.5</v>
      </c>
      <c r="AR143" s="35">
        <v>33</v>
      </c>
      <c r="AS143" s="46">
        <f t="shared" si="47"/>
        <v>0.91655878659925405</v>
      </c>
      <c r="AT143" s="47">
        <f t="shared" si="48"/>
        <v>2174.62737708539</v>
      </c>
      <c r="AU143" s="47">
        <f t="shared" si="49"/>
        <v>226.02706691766369</v>
      </c>
      <c r="AV143" s="47">
        <f t="shared" si="50"/>
        <v>72.617722421040781</v>
      </c>
      <c r="AW143" s="87"/>
      <c r="AX143" s="87"/>
      <c r="AY143" s="87"/>
      <c r="AZ143" s="87"/>
      <c r="BA143" s="86"/>
      <c r="BB143" s="87"/>
      <c r="BC143" s="87"/>
      <c r="BD143" s="87"/>
      <c r="BE143" s="87"/>
      <c r="BF143" s="87"/>
      <c r="BG143" s="87"/>
      <c r="BH143" s="87"/>
      <c r="BI143" s="87"/>
      <c r="BJ143" s="87"/>
      <c r="BK143" s="87"/>
      <c r="BL143" s="87"/>
      <c r="BM143" s="262"/>
      <c r="BN143" s="87"/>
      <c r="BO143" s="87"/>
      <c r="BP143" s="87"/>
      <c r="BQ143" s="87"/>
      <c r="BR143" s="87"/>
      <c r="BS143" s="87"/>
      <c r="BT143" s="87"/>
      <c r="BU143" s="87"/>
    </row>
    <row r="144" spans="1:73" s="42" customFormat="1" ht="55.2" customHeight="1" x14ac:dyDescent="0.3">
      <c r="A144" s="35">
        <v>141</v>
      </c>
      <c r="B144" s="84">
        <v>125300</v>
      </c>
      <c r="C144" s="45" t="s">
        <v>84</v>
      </c>
      <c r="D144" s="45" t="s">
        <v>81</v>
      </c>
      <c r="E144" s="36">
        <v>40000</v>
      </c>
      <c r="F144" s="35">
        <v>0.56000000000000005</v>
      </c>
      <c r="G144" s="37">
        <v>0.51</v>
      </c>
      <c r="H144" s="37">
        <v>0.42</v>
      </c>
      <c r="I144" s="37">
        <v>0.35899999999999999</v>
      </c>
      <c r="J144" s="37">
        <v>0.26600000000000001</v>
      </c>
      <c r="K144" s="37">
        <v>0.155</v>
      </c>
      <c r="L144" s="37">
        <v>0.11899999999999999</v>
      </c>
      <c r="M144" s="37">
        <v>7.9000000000000001E-2</v>
      </c>
      <c r="N144" s="37" t="str">
        <f t="shared" si="37"/>
        <v>0.51,0.42,0.359,0.266,0.155,0.119,0.079</v>
      </c>
      <c r="O144" s="37" t="s">
        <v>59</v>
      </c>
      <c r="P144" s="37"/>
      <c r="Q144" s="38">
        <f t="shared" si="38"/>
        <v>125300</v>
      </c>
      <c r="R144" s="36">
        <f t="shared" si="51"/>
        <v>500</v>
      </c>
      <c r="S144" s="37">
        <f t="shared" si="39"/>
        <v>0.15100000000000002</v>
      </c>
      <c r="T144" s="36"/>
      <c r="U144" s="36"/>
      <c r="V144" s="36"/>
      <c r="W144" s="39"/>
      <c r="X144" s="39"/>
      <c r="Y144" s="37"/>
      <c r="Z144" s="39"/>
      <c r="AA144" s="37"/>
      <c r="AB144" s="44">
        <v>0.35</v>
      </c>
      <c r="AC144" s="44">
        <v>0.35</v>
      </c>
      <c r="AD144" s="44">
        <v>0.35</v>
      </c>
      <c r="AE144" s="35" t="s">
        <v>60</v>
      </c>
      <c r="AF144" s="35">
        <f t="shared" si="40"/>
        <v>213.98999999999998</v>
      </c>
      <c r="AG144" s="35">
        <f t="shared" si="41"/>
        <v>261.52</v>
      </c>
      <c r="AH144" s="36" t="str">
        <f t="shared" si="42"/>
        <v>213.99 261.52</v>
      </c>
      <c r="AI144" s="35">
        <v>10</v>
      </c>
      <c r="AJ144" s="40">
        <f t="shared" si="43"/>
        <v>69.150000000000006</v>
      </c>
      <c r="AK144" s="40">
        <f t="shared" si="44"/>
        <v>84.51</v>
      </c>
      <c r="AL144" s="36" t="str">
        <f t="shared" si="45"/>
        <v>69.15 84.51</v>
      </c>
      <c r="AM144" s="36">
        <v>130</v>
      </c>
      <c r="AN144" s="36">
        <f t="shared" si="46"/>
        <v>440</v>
      </c>
      <c r="AO144" s="44">
        <v>1466.1</v>
      </c>
      <c r="AP144" s="44">
        <v>215.1</v>
      </c>
      <c r="AQ144" s="44">
        <v>84.5</v>
      </c>
      <c r="AR144" s="35">
        <v>33</v>
      </c>
      <c r="AS144" s="46">
        <f t="shared" si="47"/>
        <v>0.91655878659925405</v>
      </c>
      <c r="AT144" s="47">
        <f t="shared" si="48"/>
        <v>1343.7668370331662</v>
      </c>
      <c r="AU144" s="47">
        <f t="shared" si="49"/>
        <v>187.38446133136537</v>
      </c>
      <c r="AV144" s="47">
        <f t="shared" si="50"/>
        <v>72.617722421040781</v>
      </c>
      <c r="AW144" s="87"/>
      <c r="AX144" s="87"/>
      <c r="AY144" s="87"/>
      <c r="AZ144" s="87"/>
      <c r="BA144" s="86"/>
      <c r="BB144" s="87"/>
      <c r="BC144" s="87"/>
      <c r="BD144" s="87"/>
      <c r="BE144" s="87"/>
      <c r="BF144" s="87"/>
      <c r="BG144" s="87"/>
      <c r="BH144" s="87"/>
      <c r="BI144" s="87"/>
      <c r="BJ144" s="87"/>
      <c r="BK144" s="87"/>
      <c r="BL144" s="87"/>
      <c r="BM144" s="262"/>
      <c r="BN144" s="87"/>
      <c r="BO144" s="87"/>
      <c r="BP144" s="87"/>
      <c r="BQ144" s="87"/>
      <c r="BR144" s="87"/>
      <c r="BS144" s="87"/>
      <c r="BT144" s="87"/>
      <c r="BU144" s="87"/>
    </row>
    <row r="145" spans="1:73" s="42" customFormat="1" ht="55.2" customHeight="1" x14ac:dyDescent="0.3">
      <c r="A145" s="35">
        <v>142</v>
      </c>
      <c r="B145" s="84"/>
      <c r="C145" s="45"/>
      <c r="D145" s="45"/>
      <c r="E145" s="36">
        <v>40000</v>
      </c>
      <c r="F145" s="35">
        <v>0.56000000000000005</v>
      </c>
      <c r="G145" s="37"/>
      <c r="H145" s="37"/>
      <c r="I145" s="37"/>
      <c r="J145" s="37"/>
      <c r="K145" s="37"/>
      <c r="L145" s="37"/>
      <c r="M145" s="37"/>
      <c r="N145" s="37" t="str">
        <f t="shared" si="37"/>
        <v>,,,,,,</v>
      </c>
      <c r="O145" s="37" t="s">
        <v>59</v>
      </c>
      <c r="P145" s="37"/>
      <c r="Q145" s="38">
        <f t="shared" si="38"/>
        <v>0</v>
      </c>
      <c r="R145" s="36">
        <f t="shared" si="51"/>
        <v>-125300</v>
      </c>
      <c r="S145" s="37">
        <f t="shared" si="39"/>
        <v>0</v>
      </c>
      <c r="T145" s="36"/>
      <c r="U145" s="36"/>
      <c r="V145" s="36"/>
      <c r="W145" s="39"/>
      <c r="X145" s="39"/>
      <c r="Y145" s="37"/>
      <c r="Z145" s="39"/>
      <c r="AA145" s="37"/>
      <c r="AB145" s="44">
        <v>0.35</v>
      </c>
      <c r="AC145" s="44">
        <v>0.35</v>
      </c>
      <c r="AD145" s="44">
        <v>0.35</v>
      </c>
      <c r="AE145" s="35" t="s">
        <v>60</v>
      </c>
      <c r="AF145" s="35">
        <f t="shared" si="40"/>
        <v>213.98999999999998</v>
      </c>
      <c r="AG145" s="35">
        <f t="shared" si="41"/>
        <v>261.52</v>
      </c>
      <c r="AH145" s="36" t="str">
        <f t="shared" si="42"/>
        <v>213.99 261.52</v>
      </c>
      <c r="AI145" s="35">
        <v>10</v>
      </c>
      <c r="AJ145" s="40">
        <f t="shared" si="43"/>
        <v>69.150000000000006</v>
      </c>
      <c r="AK145" s="40">
        <f t="shared" si="44"/>
        <v>84.51</v>
      </c>
      <c r="AL145" s="36" t="str">
        <f t="shared" si="45"/>
        <v>69.15 84.51</v>
      </c>
      <c r="AM145" s="36">
        <v>130</v>
      </c>
      <c r="AN145" s="36">
        <f t="shared" si="46"/>
        <v>440</v>
      </c>
      <c r="AO145" s="44"/>
      <c r="AP145" s="44"/>
      <c r="AQ145" s="44"/>
      <c r="AR145" s="35"/>
      <c r="AS145" s="46" t="e">
        <f t="shared" si="47"/>
        <v>#NUM!</v>
      </c>
      <c r="AT145" s="47" t="e">
        <f t="shared" si="48"/>
        <v>#NUM!</v>
      </c>
      <c r="AU145" s="47">
        <f t="shared" si="49"/>
        <v>-113.857</v>
      </c>
      <c r="AV145" s="47">
        <f t="shared" si="50"/>
        <v>-28.9</v>
      </c>
      <c r="AW145" s="87"/>
      <c r="AX145" s="87"/>
      <c r="AY145" s="87"/>
      <c r="AZ145" s="87"/>
      <c r="BA145" s="86"/>
      <c r="BB145" s="87"/>
      <c r="BC145" s="87"/>
      <c r="BD145" s="87"/>
      <c r="BE145" s="87"/>
      <c r="BF145" s="87"/>
      <c r="BG145" s="87"/>
      <c r="BH145" s="87"/>
      <c r="BI145" s="87"/>
      <c r="BJ145" s="87"/>
      <c r="BK145" s="87"/>
      <c r="BL145" s="87"/>
      <c r="BM145" s="262"/>
      <c r="BN145" s="87"/>
      <c r="BO145" s="87"/>
      <c r="BP145" s="87"/>
      <c r="BQ145" s="87"/>
      <c r="BR145" s="87"/>
      <c r="BS145" s="87"/>
      <c r="BT145" s="87"/>
      <c r="BU145" s="87"/>
    </row>
    <row r="146" spans="1:73" s="42" customFormat="1" ht="55.2" customHeight="1" x14ac:dyDescent="0.3">
      <c r="A146" s="35">
        <v>143</v>
      </c>
      <c r="B146" s="84">
        <v>123500</v>
      </c>
      <c r="C146" s="45" t="s">
        <v>12</v>
      </c>
      <c r="D146" s="45" t="s">
        <v>83</v>
      </c>
      <c r="E146" s="36">
        <v>40000</v>
      </c>
      <c r="F146" s="35">
        <v>0.56000000000000005</v>
      </c>
      <c r="G146" s="37">
        <v>0.60299999999999998</v>
      </c>
      <c r="H146" s="37">
        <v>0.45900000000000002</v>
      </c>
      <c r="I146" s="37">
        <v>0.36699999999999999</v>
      </c>
      <c r="J146" s="37">
        <v>0.23500000000000001</v>
      </c>
      <c r="K146" s="37">
        <v>0.10100000000000001</v>
      </c>
      <c r="L146" s="37">
        <v>6.6000000000000003E-2</v>
      </c>
      <c r="M146" s="37">
        <v>3.6999999999999998E-2</v>
      </c>
      <c r="N146" s="37" t="str">
        <f t="shared" si="37"/>
        <v>0.603,0.459,0.367,0.235,0.101,0.066,0.037</v>
      </c>
      <c r="O146" s="37" t="s">
        <v>59</v>
      </c>
      <c r="P146" s="37"/>
      <c r="Q146" s="38">
        <f t="shared" si="38"/>
        <v>123500</v>
      </c>
      <c r="R146" s="36">
        <f t="shared" si="51"/>
        <v>123500</v>
      </c>
      <c r="S146" s="37">
        <f t="shared" si="39"/>
        <v>0.23599999999999999</v>
      </c>
      <c r="T146" s="36"/>
      <c r="U146" s="36"/>
      <c r="V146" s="36"/>
      <c r="W146" s="39"/>
      <c r="X146" s="39"/>
      <c r="Y146" s="37"/>
      <c r="Z146" s="39"/>
      <c r="AA146" s="37"/>
      <c r="AB146" s="44">
        <v>0.35</v>
      </c>
      <c r="AC146" s="44">
        <v>0.35</v>
      </c>
      <c r="AD146" s="44">
        <v>0.35</v>
      </c>
      <c r="AE146" s="35" t="s">
        <v>60</v>
      </c>
      <c r="AF146" s="35">
        <f t="shared" si="40"/>
        <v>213.98999999999998</v>
      </c>
      <c r="AG146" s="35">
        <f t="shared" si="41"/>
        <v>261.52</v>
      </c>
      <c r="AH146" s="36" t="str">
        <f t="shared" si="42"/>
        <v>213.99 261.52</v>
      </c>
      <c r="AI146" s="35">
        <v>10</v>
      </c>
      <c r="AJ146" s="40">
        <f t="shared" si="43"/>
        <v>69.150000000000006</v>
      </c>
      <c r="AK146" s="40">
        <f t="shared" si="44"/>
        <v>84.51</v>
      </c>
      <c r="AL146" s="36" t="str">
        <f t="shared" si="45"/>
        <v>69.15 84.51</v>
      </c>
      <c r="AM146" s="36">
        <v>130</v>
      </c>
      <c r="AN146" s="36">
        <f t="shared" si="46"/>
        <v>440</v>
      </c>
      <c r="AO146" s="44">
        <v>2366.1</v>
      </c>
      <c r="AP146" s="44">
        <v>259.2</v>
      </c>
      <c r="AQ146" s="44">
        <v>84.5</v>
      </c>
      <c r="AR146" s="35">
        <v>26</v>
      </c>
      <c r="AS146" s="46">
        <f t="shared" si="47"/>
        <v>0.68497613230323107</v>
      </c>
      <c r="AT146" s="47">
        <f t="shared" si="48"/>
        <v>1620.722026642675</v>
      </c>
      <c r="AU146" s="47">
        <f t="shared" si="49"/>
        <v>224.56249096052554</v>
      </c>
      <c r="AV146" s="47">
        <f t="shared" si="50"/>
        <v>72.617722421040781</v>
      </c>
      <c r="AW146" s="87"/>
      <c r="AX146" s="87"/>
      <c r="AY146" s="87"/>
      <c r="AZ146" s="87"/>
      <c r="BA146" s="86"/>
      <c r="BB146" s="87"/>
      <c r="BC146" s="87"/>
      <c r="BD146" s="87"/>
      <c r="BE146" s="87"/>
      <c r="BF146" s="87"/>
      <c r="BG146" s="87"/>
      <c r="BH146" s="87"/>
      <c r="BI146" s="87"/>
      <c r="BJ146" s="87"/>
      <c r="BK146" s="87"/>
      <c r="BL146" s="87"/>
      <c r="BM146" s="262"/>
      <c r="BN146" s="87"/>
      <c r="BO146" s="87"/>
      <c r="BP146" s="87"/>
      <c r="BQ146" s="87"/>
      <c r="BR146" s="87"/>
      <c r="BS146" s="87"/>
      <c r="BT146" s="87"/>
      <c r="BU146" s="87"/>
    </row>
    <row r="147" spans="1:73" s="42" customFormat="1" ht="55.2" customHeight="1" x14ac:dyDescent="0.3">
      <c r="A147" s="35">
        <v>144</v>
      </c>
      <c r="B147" s="84">
        <v>123500</v>
      </c>
      <c r="C147" s="45" t="s">
        <v>12</v>
      </c>
      <c r="D147" s="45" t="s">
        <v>81</v>
      </c>
      <c r="E147" s="36">
        <v>40000</v>
      </c>
      <c r="F147" s="35">
        <v>0.56000000000000005</v>
      </c>
      <c r="G147" s="37">
        <v>0.54500000000000004</v>
      </c>
      <c r="H147" s="37">
        <v>0.41599999999999998</v>
      </c>
      <c r="I147" s="37">
        <v>0.33600000000000002</v>
      </c>
      <c r="J147" s="37">
        <v>0.22600000000000001</v>
      </c>
      <c r="K147" s="37">
        <v>0.107</v>
      </c>
      <c r="L147" s="37">
        <v>7.5999999999999998E-2</v>
      </c>
      <c r="M147" s="37">
        <v>4.8000000000000001E-2</v>
      </c>
      <c r="N147" s="37" t="str">
        <f t="shared" si="37"/>
        <v>0.545,0.416,0.336,0.226,0.107,0.076,0.048</v>
      </c>
      <c r="O147" s="37" t="s">
        <v>59</v>
      </c>
      <c r="P147" s="37"/>
      <c r="Q147" s="38">
        <f t="shared" si="38"/>
        <v>123500</v>
      </c>
      <c r="R147" s="36">
        <f t="shared" si="51"/>
        <v>0</v>
      </c>
      <c r="S147" s="37">
        <f t="shared" si="39"/>
        <v>0.20900000000000002</v>
      </c>
      <c r="T147" s="36"/>
      <c r="U147" s="36"/>
      <c r="V147" s="36"/>
      <c r="W147" s="39"/>
      <c r="X147" s="39"/>
      <c r="Y147" s="37"/>
      <c r="Z147" s="39"/>
      <c r="AA147" s="37"/>
      <c r="AB147" s="44">
        <v>0.35</v>
      </c>
      <c r="AC147" s="44">
        <v>0.35</v>
      </c>
      <c r="AD147" s="44">
        <v>0.35</v>
      </c>
      <c r="AE147" s="35" t="s">
        <v>60</v>
      </c>
      <c r="AF147" s="35">
        <f t="shared" si="40"/>
        <v>213.98999999999998</v>
      </c>
      <c r="AG147" s="35">
        <f t="shared" si="41"/>
        <v>261.52</v>
      </c>
      <c r="AH147" s="36" t="str">
        <f t="shared" si="42"/>
        <v>213.99 261.52</v>
      </c>
      <c r="AI147" s="35">
        <v>10</v>
      </c>
      <c r="AJ147" s="40">
        <f t="shared" si="43"/>
        <v>69.150000000000006</v>
      </c>
      <c r="AK147" s="40">
        <f t="shared" si="44"/>
        <v>84.51</v>
      </c>
      <c r="AL147" s="36" t="str">
        <f t="shared" si="45"/>
        <v>69.15 84.51</v>
      </c>
      <c r="AM147" s="36">
        <v>130</v>
      </c>
      <c r="AN147" s="36">
        <f t="shared" si="46"/>
        <v>440</v>
      </c>
      <c r="AO147" s="44">
        <v>2359.6999999999998</v>
      </c>
      <c r="AP147" s="44">
        <v>259.60000000000002</v>
      </c>
      <c r="AQ147" s="44">
        <v>84.5</v>
      </c>
      <c r="AR147" s="35">
        <v>26</v>
      </c>
      <c r="AS147" s="46">
        <f t="shared" si="47"/>
        <v>0.68497613230323107</v>
      </c>
      <c r="AT147" s="47">
        <f t="shared" si="48"/>
        <v>1616.3381793959343</v>
      </c>
      <c r="AU147" s="47">
        <f t="shared" si="49"/>
        <v>224.88828191611722</v>
      </c>
      <c r="AV147" s="47">
        <f t="shared" si="50"/>
        <v>72.617722421040781</v>
      </c>
      <c r="AW147" s="87"/>
      <c r="AX147" s="87"/>
      <c r="AY147" s="87"/>
      <c r="AZ147" s="87"/>
      <c r="BA147" s="86"/>
      <c r="BB147" s="87"/>
      <c r="BC147" s="87"/>
      <c r="BD147" s="87"/>
      <c r="BE147" s="87"/>
      <c r="BF147" s="87"/>
      <c r="BG147" s="87"/>
      <c r="BH147" s="87"/>
      <c r="BI147" s="87"/>
      <c r="BJ147" s="87"/>
      <c r="BK147" s="87"/>
      <c r="BL147" s="87"/>
      <c r="BM147" s="262"/>
      <c r="BN147" s="87"/>
      <c r="BO147" s="87"/>
      <c r="BP147" s="87"/>
      <c r="BQ147" s="87"/>
      <c r="BR147" s="87"/>
      <c r="BS147" s="87"/>
      <c r="BT147" s="87"/>
      <c r="BU147" s="87"/>
    </row>
    <row r="148" spans="1:73" s="42" customFormat="1" ht="55.2" customHeight="1" x14ac:dyDescent="0.3">
      <c r="A148" s="35">
        <v>145</v>
      </c>
      <c r="B148" s="84">
        <v>123750</v>
      </c>
      <c r="C148" s="45" t="s">
        <v>12</v>
      </c>
      <c r="D148" s="45" t="s">
        <v>81</v>
      </c>
      <c r="E148" s="36">
        <v>40000</v>
      </c>
      <c r="F148" s="35">
        <v>0.56000000000000005</v>
      </c>
      <c r="G148" s="37">
        <v>0.60199999999999998</v>
      </c>
      <c r="H148" s="37">
        <v>0.45500000000000002</v>
      </c>
      <c r="I148" s="37">
        <v>0.36899999999999999</v>
      </c>
      <c r="J148" s="37">
        <v>0.248</v>
      </c>
      <c r="K148" s="37">
        <v>0.124</v>
      </c>
      <c r="L148" s="37">
        <v>9.0999999999999998E-2</v>
      </c>
      <c r="M148" s="37">
        <v>5.8000000000000003E-2</v>
      </c>
      <c r="N148" s="37" t="str">
        <f t="shared" si="37"/>
        <v>0.602,0.455,0.369,0.248,0.124,0.091,0.058</v>
      </c>
      <c r="O148" s="37" t="s">
        <v>59</v>
      </c>
      <c r="P148" s="37"/>
      <c r="Q148" s="38">
        <f t="shared" si="38"/>
        <v>123750</v>
      </c>
      <c r="R148" s="36">
        <f t="shared" si="51"/>
        <v>250</v>
      </c>
      <c r="S148" s="37">
        <f t="shared" si="39"/>
        <v>0.23299999999999998</v>
      </c>
      <c r="T148" s="36"/>
      <c r="U148" s="36"/>
      <c r="V148" s="36"/>
      <c r="W148" s="39"/>
      <c r="X148" s="39"/>
      <c r="Y148" s="37"/>
      <c r="Z148" s="39"/>
      <c r="AA148" s="37"/>
      <c r="AB148" s="44">
        <v>0.35</v>
      </c>
      <c r="AC148" s="44">
        <v>0.35</v>
      </c>
      <c r="AD148" s="44">
        <v>0.35</v>
      </c>
      <c r="AE148" s="35" t="s">
        <v>60</v>
      </c>
      <c r="AF148" s="35">
        <f t="shared" si="40"/>
        <v>213.98999999999998</v>
      </c>
      <c r="AG148" s="35">
        <f t="shared" si="41"/>
        <v>261.52</v>
      </c>
      <c r="AH148" s="36" t="str">
        <f t="shared" si="42"/>
        <v>213.99 261.52</v>
      </c>
      <c r="AI148" s="35">
        <v>10</v>
      </c>
      <c r="AJ148" s="40">
        <f t="shared" si="43"/>
        <v>69.150000000000006</v>
      </c>
      <c r="AK148" s="40">
        <f t="shared" si="44"/>
        <v>84.51</v>
      </c>
      <c r="AL148" s="36" t="str">
        <f t="shared" si="45"/>
        <v>69.15 84.51</v>
      </c>
      <c r="AM148" s="36">
        <v>130</v>
      </c>
      <c r="AN148" s="36">
        <f t="shared" si="46"/>
        <v>440</v>
      </c>
      <c r="AO148" s="44">
        <v>1517.7</v>
      </c>
      <c r="AP148" s="44">
        <v>216.3</v>
      </c>
      <c r="AQ148" s="44">
        <v>84.5</v>
      </c>
      <c r="AR148" s="35">
        <v>26</v>
      </c>
      <c r="AS148" s="46">
        <f t="shared" si="47"/>
        <v>0.68497613230323107</v>
      </c>
      <c r="AT148" s="47">
        <f t="shared" si="48"/>
        <v>1039.5882759966139</v>
      </c>
      <c r="AU148" s="47">
        <f t="shared" si="49"/>
        <v>188.43203747704868</v>
      </c>
      <c r="AV148" s="47">
        <f t="shared" si="50"/>
        <v>72.617722421040781</v>
      </c>
      <c r="AW148" s="87"/>
      <c r="AX148" s="87"/>
      <c r="AY148" s="87"/>
      <c r="AZ148" s="87"/>
      <c r="BA148" s="86"/>
      <c r="BB148" s="87"/>
      <c r="BC148" s="87"/>
      <c r="BD148" s="87"/>
      <c r="BE148" s="87"/>
      <c r="BF148" s="87"/>
      <c r="BG148" s="87"/>
      <c r="BH148" s="87"/>
      <c r="BI148" s="87"/>
      <c r="BJ148" s="87"/>
      <c r="BK148" s="87"/>
      <c r="BL148" s="87"/>
      <c r="BM148" s="262"/>
      <c r="BN148" s="87"/>
      <c r="BO148" s="87"/>
      <c r="BP148" s="87"/>
      <c r="BQ148" s="87"/>
      <c r="BR148" s="87"/>
      <c r="BS148" s="87"/>
      <c r="BT148" s="87"/>
      <c r="BU148" s="87"/>
    </row>
    <row r="149" spans="1:73" s="42" customFormat="1" ht="55.2" customHeight="1" x14ac:dyDescent="0.3">
      <c r="A149" s="35">
        <v>146</v>
      </c>
      <c r="B149" s="84">
        <v>123773</v>
      </c>
      <c r="C149" s="45" t="s">
        <v>12</v>
      </c>
      <c r="D149" s="45" t="s">
        <v>83</v>
      </c>
      <c r="E149" s="36">
        <v>40000</v>
      </c>
      <c r="F149" s="35">
        <v>0.56000000000000005</v>
      </c>
      <c r="G149" s="37">
        <v>0.58099999999999996</v>
      </c>
      <c r="H149" s="37">
        <v>0.45600000000000002</v>
      </c>
      <c r="I149" s="37">
        <v>0.376</v>
      </c>
      <c r="J149" s="37">
        <v>0.26300000000000001</v>
      </c>
      <c r="K149" s="37">
        <v>0.14100000000000001</v>
      </c>
      <c r="L149" s="37">
        <v>0.11</v>
      </c>
      <c r="M149" s="37">
        <v>7.5999999999999998E-2</v>
      </c>
      <c r="N149" s="37" t="str">
        <f t="shared" si="37"/>
        <v>0.581,0.456,0.376,0.263,0.141,0.11,0.076</v>
      </c>
      <c r="O149" s="37" t="s">
        <v>59</v>
      </c>
      <c r="P149" s="37"/>
      <c r="Q149" s="38">
        <f t="shared" si="38"/>
        <v>123773</v>
      </c>
      <c r="R149" s="36">
        <f t="shared" si="51"/>
        <v>23</v>
      </c>
      <c r="S149" s="37">
        <f t="shared" si="39"/>
        <v>0.20499999999999996</v>
      </c>
      <c r="T149" s="36"/>
      <c r="U149" s="36"/>
      <c r="V149" s="36"/>
      <c r="W149" s="39"/>
      <c r="X149" s="39"/>
      <c r="Y149" s="37"/>
      <c r="Z149" s="39"/>
      <c r="AA149" s="37"/>
      <c r="AB149" s="44">
        <v>0.35</v>
      </c>
      <c r="AC149" s="44">
        <v>0.35</v>
      </c>
      <c r="AD149" s="44">
        <v>0.35</v>
      </c>
      <c r="AE149" s="35" t="s">
        <v>60</v>
      </c>
      <c r="AF149" s="35">
        <f t="shared" si="40"/>
        <v>213.98999999999998</v>
      </c>
      <c r="AG149" s="35">
        <f t="shared" si="41"/>
        <v>261.52</v>
      </c>
      <c r="AH149" s="36" t="str">
        <f t="shared" si="42"/>
        <v>213.99 261.52</v>
      </c>
      <c r="AI149" s="35">
        <v>10</v>
      </c>
      <c r="AJ149" s="40">
        <f t="shared" si="43"/>
        <v>69.150000000000006</v>
      </c>
      <c r="AK149" s="40">
        <f t="shared" si="44"/>
        <v>84.51</v>
      </c>
      <c r="AL149" s="36" t="str">
        <f t="shared" si="45"/>
        <v>69.15 84.51</v>
      </c>
      <c r="AM149" s="36">
        <v>130</v>
      </c>
      <c r="AN149" s="36">
        <f t="shared" si="46"/>
        <v>440</v>
      </c>
      <c r="AO149" s="44">
        <v>1067.7</v>
      </c>
      <c r="AP149" s="44">
        <v>214.3</v>
      </c>
      <c r="AQ149" s="44">
        <v>84.5</v>
      </c>
      <c r="AR149" s="35">
        <v>26</v>
      </c>
      <c r="AS149" s="46">
        <f t="shared" si="47"/>
        <v>0.68497613230323107</v>
      </c>
      <c r="AT149" s="47">
        <f t="shared" si="48"/>
        <v>731.34901646015987</v>
      </c>
      <c r="AU149" s="47">
        <f t="shared" si="49"/>
        <v>186.68485619780935</v>
      </c>
      <c r="AV149" s="47">
        <f t="shared" si="50"/>
        <v>72.617722421040781</v>
      </c>
      <c r="AW149" s="87"/>
      <c r="AX149" s="87"/>
      <c r="AY149" s="87"/>
      <c r="AZ149" s="87"/>
      <c r="BA149" s="86"/>
      <c r="BB149" s="87"/>
      <c r="BC149" s="87"/>
      <c r="BD149" s="87"/>
      <c r="BE149" s="87"/>
      <c r="BF149" s="87"/>
      <c r="BG149" s="87"/>
      <c r="BH149" s="87"/>
      <c r="BI149" s="87"/>
      <c r="BJ149" s="87"/>
      <c r="BK149" s="87"/>
      <c r="BL149" s="87"/>
      <c r="BM149" s="262"/>
      <c r="BN149" s="87"/>
      <c r="BO149" s="87"/>
      <c r="BP149" s="87"/>
      <c r="BQ149" s="87"/>
      <c r="BR149" s="87"/>
      <c r="BS149" s="87"/>
      <c r="BT149" s="87"/>
      <c r="BU149" s="87"/>
    </row>
    <row r="150" spans="1:73" s="42" customFormat="1" ht="55.2" customHeight="1" x14ac:dyDescent="0.3">
      <c r="A150" s="35">
        <v>147</v>
      </c>
      <c r="B150" s="84">
        <v>124000</v>
      </c>
      <c r="C150" s="45" t="s">
        <v>12</v>
      </c>
      <c r="D150" s="45" t="s">
        <v>83</v>
      </c>
      <c r="E150" s="36">
        <v>40000</v>
      </c>
      <c r="F150" s="35">
        <v>0.56000000000000005</v>
      </c>
      <c r="G150" s="37">
        <v>0.64600000000000002</v>
      </c>
      <c r="H150" s="37">
        <v>0.496</v>
      </c>
      <c r="I150" s="37">
        <v>0.40500000000000003</v>
      </c>
      <c r="J150" s="37">
        <v>0.27900000000000003</v>
      </c>
      <c r="K150" s="37">
        <v>0.14499999999999999</v>
      </c>
      <c r="L150" s="37">
        <v>0.10200000000000001</v>
      </c>
      <c r="M150" s="37">
        <v>5.9000000000000004E-2</v>
      </c>
      <c r="N150" s="37" t="str">
        <f t="shared" si="37"/>
        <v>0.646,0.496,0.405,0.279,0.145,0.102,0.059</v>
      </c>
      <c r="O150" s="37" t="s">
        <v>59</v>
      </c>
      <c r="P150" s="37"/>
      <c r="Q150" s="38">
        <f t="shared" si="38"/>
        <v>124000</v>
      </c>
      <c r="R150" s="36">
        <f t="shared" si="51"/>
        <v>227</v>
      </c>
      <c r="S150" s="37">
        <f t="shared" si="39"/>
        <v>0.24099999999999999</v>
      </c>
      <c r="T150" s="36"/>
      <c r="U150" s="36"/>
      <c r="V150" s="36"/>
      <c r="W150" s="39"/>
      <c r="X150" s="39"/>
      <c r="Y150" s="37"/>
      <c r="Z150" s="39"/>
      <c r="AA150" s="37"/>
      <c r="AB150" s="44">
        <v>0.35</v>
      </c>
      <c r="AC150" s="44">
        <v>0.35</v>
      </c>
      <c r="AD150" s="44">
        <v>0.35</v>
      </c>
      <c r="AE150" s="35" t="s">
        <v>60</v>
      </c>
      <c r="AF150" s="35">
        <f t="shared" si="40"/>
        <v>213.98999999999998</v>
      </c>
      <c r="AG150" s="35">
        <f t="shared" si="41"/>
        <v>261.52</v>
      </c>
      <c r="AH150" s="36" t="str">
        <f t="shared" si="42"/>
        <v>213.99 261.52</v>
      </c>
      <c r="AI150" s="35">
        <v>10</v>
      </c>
      <c r="AJ150" s="40">
        <f t="shared" si="43"/>
        <v>69.150000000000006</v>
      </c>
      <c r="AK150" s="40">
        <f t="shared" si="44"/>
        <v>84.51</v>
      </c>
      <c r="AL150" s="36" t="str">
        <f t="shared" si="45"/>
        <v>69.15 84.51</v>
      </c>
      <c r="AM150" s="36">
        <v>130</v>
      </c>
      <c r="AN150" s="36">
        <f t="shared" si="46"/>
        <v>440</v>
      </c>
      <c r="AO150" s="44">
        <v>1051.5999999999999</v>
      </c>
      <c r="AP150" s="44">
        <v>214.7</v>
      </c>
      <c r="AQ150" s="44">
        <v>84.5</v>
      </c>
      <c r="AR150" s="35">
        <v>26</v>
      </c>
      <c r="AS150" s="46">
        <f t="shared" si="47"/>
        <v>0.68497613230323107</v>
      </c>
      <c r="AT150" s="47">
        <f t="shared" si="48"/>
        <v>720.32090073007771</v>
      </c>
      <c r="AU150" s="47">
        <f t="shared" si="49"/>
        <v>187.03478128517426</v>
      </c>
      <c r="AV150" s="47">
        <f t="shared" si="50"/>
        <v>72.617722421040781</v>
      </c>
      <c r="AW150" s="87"/>
      <c r="AX150" s="87"/>
      <c r="AY150" s="87"/>
      <c r="AZ150" s="87"/>
      <c r="BA150" s="86"/>
      <c r="BB150" s="87"/>
      <c r="BC150" s="87"/>
      <c r="BD150" s="87"/>
      <c r="BE150" s="87"/>
      <c r="BF150" s="87"/>
      <c r="BG150" s="87"/>
      <c r="BH150" s="87"/>
      <c r="BI150" s="87"/>
      <c r="BJ150" s="87"/>
      <c r="BK150" s="87"/>
      <c r="BL150" s="87"/>
      <c r="BM150" s="262"/>
      <c r="BN150" s="87"/>
      <c r="BO150" s="87"/>
      <c r="BP150" s="87"/>
      <c r="BQ150" s="87"/>
      <c r="BR150" s="87"/>
      <c r="BS150" s="87"/>
      <c r="BT150" s="87"/>
      <c r="BU150" s="87"/>
    </row>
    <row r="151" spans="1:73" s="42" customFormat="1" ht="55.2" customHeight="1" x14ac:dyDescent="0.3">
      <c r="A151" s="35">
        <v>148</v>
      </c>
      <c r="B151" s="84">
        <v>124009</v>
      </c>
      <c r="C151" s="45" t="s">
        <v>12</v>
      </c>
      <c r="D151" s="45" t="s">
        <v>81</v>
      </c>
      <c r="E151" s="36">
        <v>40000</v>
      </c>
      <c r="F151" s="35">
        <v>0.56000000000000005</v>
      </c>
      <c r="G151" s="37">
        <v>0.434</v>
      </c>
      <c r="H151" s="37">
        <v>0.34200000000000003</v>
      </c>
      <c r="I151" s="37">
        <v>0.28699999999999998</v>
      </c>
      <c r="J151" s="37">
        <v>0.20899999999999999</v>
      </c>
      <c r="K151" s="37">
        <v>0.114</v>
      </c>
      <c r="L151" s="37">
        <v>8.6000000000000007E-2</v>
      </c>
      <c r="M151" s="37">
        <v>5.8000000000000003E-2</v>
      </c>
      <c r="N151" s="37" t="str">
        <f t="shared" si="37"/>
        <v>0.434,0.342,0.287,0.209,0.114,0.086,0.058</v>
      </c>
      <c r="O151" s="37" t="s">
        <v>59</v>
      </c>
      <c r="P151" s="37"/>
      <c r="Q151" s="38">
        <f t="shared" si="38"/>
        <v>124009</v>
      </c>
      <c r="R151" s="36">
        <f t="shared" si="51"/>
        <v>9</v>
      </c>
      <c r="S151" s="37">
        <f t="shared" si="39"/>
        <v>0.14700000000000002</v>
      </c>
      <c r="T151" s="36"/>
      <c r="U151" s="36"/>
      <c r="V151" s="36"/>
      <c r="W151" s="39"/>
      <c r="X151" s="39"/>
      <c r="Y151" s="37"/>
      <c r="Z151" s="39"/>
      <c r="AA151" s="37"/>
      <c r="AB151" s="44">
        <v>0.35</v>
      </c>
      <c r="AC151" s="44">
        <v>0.35</v>
      </c>
      <c r="AD151" s="44">
        <v>0.35</v>
      </c>
      <c r="AE151" s="35" t="s">
        <v>60</v>
      </c>
      <c r="AF151" s="35">
        <f t="shared" si="40"/>
        <v>213.98999999999998</v>
      </c>
      <c r="AG151" s="35">
        <f t="shared" si="41"/>
        <v>261.52</v>
      </c>
      <c r="AH151" s="36" t="str">
        <f t="shared" si="42"/>
        <v>213.99 261.52</v>
      </c>
      <c r="AI151" s="35">
        <v>10</v>
      </c>
      <c r="AJ151" s="40">
        <f t="shared" si="43"/>
        <v>69.150000000000006</v>
      </c>
      <c r="AK151" s="40">
        <f t="shared" si="44"/>
        <v>84.51</v>
      </c>
      <c r="AL151" s="36" t="str">
        <f t="shared" si="45"/>
        <v>69.15 84.51</v>
      </c>
      <c r="AM151" s="36">
        <v>130</v>
      </c>
      <c r="AN151" s="36">
        <f t="shared" si="46"/>
        <v>440</v>
      </c>
      <c r="AO151" s="44">
        <v>2387.1</v>
      </c>
      <c r="AP151" s="44">
        <v>261.3</v>
      </c>
      <c r="AQ151" s="44">
        <v>84.5</v>
      </c>
      <c r="AR151" s="35">
        <v>26</v>
      </c>
      <c r="AS151" s="46">
        <f t="shared" si="47"/>
        <v>0.68497613230323107</v>
      </c>
      <c r="AT151" s="47">
        <f t="shared" si="48"/>
        <v>1635.1065254210428</v>
      </c>
      <c r="AU151" s="47">
        <f t="shared" si="49"/>
        <v>226.27079318371617</v>
      </c>
      <c r="AV151" s="47">
        <f t="shared" si="50"/>
        <v>72.617722421040781</v>
      </c>
      <c r="AW151" s="87"/>
      <c r="AX151" s="87"/>
      <c r="AY151" s="87"/>
      <c r="AZ151" s="87"/>
      <c r="BA151" s="86"/>
      <c r="BB151" s="87"/>
      <c r="BC151" s="87"/>
      <c r="BD151" s="87"/>
      <c r="BE151" s="87"/>
      <c r="BF151" s="87"/>
      <c r="BG151" s="87"/>
      <c r="BH151" s="87"/>
      <c r="BI151" s="87"/>
      <c r="BJ151" s="87"/>
      <c r="BK151" s="87"/>
      <c r="BL151" s="87"/>
      <c r="BM151" s="262"/>
      <c r="BN151" s="87"/>
      <c r="BO151" s="87"/>
      <c r="BP151" s="87"/>
      <c r="BQ151" s="87"/>
      <c r="BR151" s="87"/>
      <c r="BS151" s="87"/>
      <c r="BT151" s="87"/>
      <c r="BU151" s="87"/>
    </row>
    <row r="152" spans="1:73" s="42" customFormat="1" ht="55.2" customHeight="1" x14ac:dyDescent="0.3">
      <c r="A152" s="35">
        <v>149</v>
      </c>
      <c r="B152" s="84">
        <v>124252</v>
      </c>
      <c r="C152" s="45" t="s">
        <v>12</v>
      </c>
      <c r="D152" s="45" t="s">
        <v>83</v>
      </c>
      <c r="E152" s="36">
        <v>40000</v>
      </c>
      <c r="F152" s="35">
        <v>0.56000000000000005</v>
      </c>
      <c r="G152" s="37">
        <v>0.23899999999999999</v>
      </c>
      <c r="H152" s="37">
        <v>0.16</v>
      </c>
      <c r="I152" s="37">
        <v>0.113</v>
      </c>
      <c r="J152" s="37">
        <v>6.4000000000000001E-2</v>
      </c>
      <c r="K152" s="37">
        <v>3.6000000000000004E-2</v>
      </c>
      <c r="L152" s="37">
        <v>3.2000000000000001E-2</v>
      </c>
      <c r="M152" s="37">
        <v>2.7E-2</v>
      </c>
      <c r="N152" s="37" t="str">
        <f t="shared" si="37"/>
        <v>0.239,0.16,0.113,0.064,0.036,0.032,0.027</v>
      </c>
      <c r="O152" s="37" t="s">
        <v>59</v>
      </c>
      <c r="P152" s="37"/>
      <c r="Q152" s="38">
        <f t="shared" si="38"/>
        <v>124252</v>
      </c>
      <c r="R152" s="36">
        <f t="shared" si="51"/>
        <v>243</v>
      </c>
      <c r="S152" s="37">
        <f t="shared" si="39"/>
        <v>0.126</v>
      </c>
      <c r="T152" s="36"/>
      <c r="U152" s="36"/>
      <c r="V152" s="36"/>
      <c r="W152" s="39"/>
      <c r="X152" s="39"/>
      <c r="Y152" s="37"/>
      <c r="Z152" s="39"/>
      <c r="AA152" s="37"/>
      <c r="AB152" s="44">
        <v>0.35</v>
      </c>
      <c r="AC152" s="44">
        <v>0.35</v>
      </c>
      <c r="AD152" s="44">
        <v>0.35</v>
      </c>
      <c r="AE152" s="35" t="s">
        <v>60</v>
      </c>
      <c r="AF152" s="35">
        <f t="shared" si="40"/>
        <v>213.98999999999998</v>
      </c>
      <c r="AG152" s="35">
        <f t="shared" si="41"/>
        <v>261.52</v>
      </c>
      <c r="AH152" s="36" t="str">
        <f t="shared" si="42"/>
        <v>213.99 261.52</v>
      </c>
      <c r="AI152" s="35">
        <v>10</v>
      </c>
      <c r="AJ152" s="40">
        <f t="shared" si="43"/>
        <v>69.150000000000006</v>
      </c>
      <c r="AK152" s="40">
        <f t="shared" si="44"/>
        <v>84.51</v>
      </c>
      <c r="AL152" s="36" t="str">
        <f t="shared" si="45"/>
        <v>69.15 84.51</v>
      </c>
      <c r="AM152" s="36">
        <v>130</v>
      </c>
      <c r="AN152" s="36">
        <f t="shared" si="46"/>
        <v>440</v>
      </c>
      <c r="AO152" s="44">
        <v>2369.4</v>
      </c>
      <c r="AP152" s="44">
        <v>261.2</v>
      </c>
      <c r="AQ152" s="44">
        <v>84.5</v>
      </c>
      <c r="AR152" s="35">
        <v>26</v>
      </c>
      <c r="AS152" s="46">
        <f t="shared" si="47"/>
        <v>0.68497613230323107</v>
      </c>
      <c r="AT152" s="47">
        <f t="shared" si="48"/>
        <v>1622.9824478792757</v>
      </c>
      <c r="AU152" s="47">
        <f t="shared" si="49"/>
        <v>226.1895627911243</v>
      </c>
      <c r="AV152" s="47">
        <f t="shared" si="50"/>
        <v>72.617722421040781</v>
      </c>
      <c r="AW152" s="87"/>
      <c r="AX152" s="87"/>
      <c r="AY152" s="87"/>
      <c r="AZ152" s="87"/>
      <c r="BA152" s="86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262"/>
      <c r="BN152" s="87"/>
      <c r="BO152" s="87"/>
      <c r="BP152" s="87"/>
      <c r="BQ152" s="87"/>
      <c r="BR152" s="87"/>
      <c r="BS152" s="87"/>
      <c r="BT152" s="87"/>
      <c r="BU152" s="87"/>
    </row>
    <row r="153" spans="1:73" s="42" customFormat="1" ht="55.2" customHeight="1" x14ac:dyDescent="0.3">
      <c r="A153" s="35">
        <v>150</v>
      </c>
      <c r="B153" s="84">
        <v>124263</v>
      </c>
      <c r="C153" s="45" t="s">
        <v>12</v>
      </c>
      <c r="D153" s="45" t="s">
        <v>81</v>
      </c>
      <c r="E153" s="36">
        <v>40000</v>
      </c>
      <c r="F153" s="35">
        <v>0.56000000000000005</v>
      </c>
      <c r="G153" s="37">
        <v>0.32400000000000001</v>
      </c>
      <c r="H153" s="37">
        <v>0.22900000000000001</v>
      </c>
      <c r="I153" s="37">
        <v>0.17399999999999999</v>
      </c>
      <c r="J153" s="37">
        <v>0.104</v>
      </c>
      <c r="K153" s="37">
        <v>0.04</v>
      </c>
      <c r="L153" s="37">
        <v>2.8000000000000001E-2</v>
      </c>
      <c r="M153" s="37">
        <v>1.9E-2</v>
      </c>
      <c r="N153" s="37" t="str">
        <f t="shared" si="37"/>
        <v>0.324,0.229,0.174,0.104,0.04,0.028,0.019</v>
      </c>
      <c r="O153" s="37" t="s">
        <v>59</v>
      </c>
      <c r="P153" s="37"/>
      <c r="Q153" s="38">
        <f t="shared" si="38"/>
        <v>124263</v>
      </c>
      <c r="R153" s="36">
        <f t="shared" si="51"/>
        <v>11</v>
      </c>
      <c r="S153" s="37">
        <f t="shared" si="39"/>
        <v>0.15000000000000002</v>
      </c>
      <c r="T153" s="36"/>
      <c r="U153" s="36"/>
      <c r="V153" s="36"/>
      <c r="W153" s="39"/>
      <c r="X153" s="39"/>
      <c r="Y153" s="37"/>
      <c r="Z153" s="39"/>
      <c r="AA153" s="37"/>
      <c r="AB153" s="44">
        <v>0.35</v>
      </c>
      <c r="AC153" s="44">
        <v>0.35</v>
      </c>
      <c r="AD153" s="44">
        <v>0.35</v>
      </c>
      <c r="AE153" s="35" t="s">
        <v>60</v>
      </c>
      <c r="AF153" s="35">
        <f t="shared" si="40"/>
        <v>213.98999999999998</v>
      </c>
      <c r="AG153" s="35">
        <f t="shared" si="41"/>
        <v>261.52</v>
      </c>
      <c r="AH153" s="36" t="str">
        <f t="shared" si="42"/>
        <v>213.99 261.52</v>
      </c>
      <c r="AI153" s="35">
        <v>10</v>
      </c>
      <c r="AJ153" s="40">
        <f t="shared" si="43"/>
        <v>69.150000000000006</v>
      </c>
      <c r="AK153" s="40">
        <f t="shared" si="44"/>
        <v>84.51</v>
      </c>
      <c r="AL153" s="36" t="str">
        <f t="shared" si="45"/>
        <v>69.15 84.51</v>
      </c>
      <c r="AM153" s="36">
        <v>130</v>
      </c>
      <c r="AN153" s="36">
        <f t="shared" si="46"/>
        <v>440</v>
      </c>
      <c r="AO153" s="44">
        <v>2354.8000000000002</v>
      </c>
      <c r="AP153" s="44">
        <v>260.10000000000002</v>
      </c>
      <c r="AQ153" s="44">
        <v>84.5</v>
      </c>
      <c r="AR153" s="35">
        <v>26</v>
      </c>
      <c r="AS153" s="46">
        <f t="shared" si="47"/>
        <v>0.68497613230323107</v>
      </c>
      <c r="AT153" s="47">
        <f t="shared" si="48"/>
        <v>1612.9817963476487</v>
      </c>
      <c r="AU153" s="47">
        <f t="shared" si="49"/>
        <v>225.29525530742299</v>
      </c>
      <c r="AV153" s="47">
        <f t="shared" si="50"/>
        <v>72.617722421040781</v>
      </c>
      <c r="AW153" s="87"/>
      <c r="AX153" s="87"/>
      <c r="AY153" s="87"/>
      <c r="AZ153" s="87"/>
      <c r="BA153" s="86"/>
      <c r="BB153" s="87"/>
      <c r="BC153" s="87"/>
      <c r="BD153" s="87"/>
      <c r="BE153" s="87"/>
      <c r="BF153" s="87"/>
      <c r="BG153" s="87"/>
      <c r="BH153" s="87"/>
      <c r="BI153" s="87"/>
      <c r="BJ153" s="87"/>
      <c r="BK153" s="87"/>
      <c r="BL153" s="87"/>
      <c r="BM153" s="262"/>
      <c r="BN153" s="87"/>
      <c r="BO153" s="87"/>
      <c r="BP153" s="87"/>
      <c r="BQ153" s="87"/>
      <c r="BR153" s="87"/>
      <c r="BS153" s="87"/>
      <c r="BT153" s="87"/>
      <c r="BU153" s="87"/>
    </row>
    <row r="154" spans="1:73" s="42" customFormat="1" ht="55.2" customHeight="1" x14ac:dyDescent="0.3">
      <c r="A154" s="35">
        <v>151</v>
      </c>
      <c r="B154" s="84">
        <v>124500</v>
      </c>
      <c r="C154" s="45" t="s">
        <v>12</v>
      </c>
      <c r="D154" s="45" t="s">
        <v>83</v>
      </c>
      <c r="E154" s="36">
        <v>40000</v>
      </c>
      <c r="F154" s="35">
        <v>0.56000000000000005</v>
      </c>
      <c r="G154" s="37">
        <v>0.48599999999999999</v>
      </c>
      <c r="H154" s="37">
        <v>0.372</v>
      </c>
      <c r="I154" s="37">
        <v>0.308</v>
      </c>
      <c r="J154" s="37">
        <v>0.217</v>
      </c>
      <c r="K154" s="37">
        <v>0.108</v>
      </c>
      <c r="L154" s="37">
        <v>7.6999999999999999E-2</v>
      </c>
      <c r="M154" s="37">
        <v>0.04</v>
      </c>
      <c r="N154" s="37" t="str">
        <f t="shared" si="37"/>
        <v>0.486,0.372,0.308,0.217,0.108,0.077,0.04</v>
      </c>
      <c r="O154" s="37" t="s">
        <v>59</v>
      </c>
      <c r="P154" s="37"/>
      <c r="Q154" s="38">
        <f t="shared" si="38"/>
        <v>124500</v>
      </c>
      <c r="R154" s="36">
        <f t="shared" si="51"/>
        <v>237</v>
      </c>
      <c r="S154" s="37">
        <f t="shared" si="39"/>
        <v>0.17799999999999999</v>
      </c>
      <c r="T154" s="36"/>
      <c r="U154" s="36"/>
      <c r="V154" s="36"/>
      <c r="W154" s="39"/>
      <c r="X154" s="39"/>
      <c r="Y154" s="37"/>
      <c r="Z154" s="39"/>
      <c r="AA154" s="37"/>
      <c r="AB154" s="44">
        <v>0.35</v>
      </c>
      <c r="AC154" s="44">
        <v>0.35</v>
      </c>
      <c r="AD154" s="44">
        <v>0.35</v>
      </c>
      <c r="AE154" s="35" t="s">
        <v>60</v>
      </c>
      <c r="AF154" s="35">
        <f t="shared" si="40"/>
        <v>213.98999999999998</v>
      </c>
      <c r="AG154" s="35">
        <f t="shared" si="41"/>
        <v>261.52</v>
      </c>
      <c r="AH154" s="36" t="str">
        <f t="shared" si="42"/>
        <v>213.99 261.52</v>
      </c>
      <c r="AI154" s="35">
        <v>10</v>
      </c>
      <c r="AJ154" s="40">
        <f t="shared" si="43"/>
        <v>69.150000000000006</v>
      </c>
      <c r="AK154" s="40">
        <f t="shared" si="44"/>
        <v>84.51</v>
      </c>
      <c r="AL154" s="36" t="str">
        <f t="shared" si="45"/>
        <v>69.15 84.51</v>
      </c>
      <c r="AM154" s="36">
        <v>130</v>
      </c>
      <c r="AN154" s="36">
        <f t="shared" si="46"/>
        <v>440</v>
      </c>
      <c r="AO154" s="44">
        <v>2396.8000000000002</v>
      </c>
      <c r="AP154" s="44">
        <v>258.7</v>
      </c>
      <c r="AQ154" s="44">
        <v>84.5</v>
      </c>
      <c r="AR154" s="35">
        <v>25</v>
      </c>
      <c r="AS154" s="46">
        <f t="shared" si="47"/>
        <v>0.65764084547292945</v>
      </c>
      <c r="AT154" s="47">
        <f t="shared" si="48"/>
        <v>1576.2335784295174</v>
      </c>
      <c r="AU154" s="47">
        <f t="shared" si="49"/>
        <v>224.15498630529189</v>
      </c>
      <c r="AV154" s="47">
        <f t="shared" si="50"/>
        <v>72.617722421040781</v>
      </c>
      <c r="AW154" s="87"/>
      <c r="AX154" s="87"/>
      <c r="AY154" s="87"/>
      <c r="AZ154" s="87"/>
      <c r="BA154" s="86"/>
      <c r="BB154" s="87"/>
      <c r="BC154" s="87"/>
      <c r="BD154" s="87"/>
      <c r="BE154" s="87"/>
      <c r="BF154" s="87"/>
      <c r="BG154" s="87"/>
      <c r="BH154" s="87"/>
      <c r="BI154" s="87"/>
      <c r="BJ154" s="87"/>
      <c r="BK154" s="87"/>
      <c r="BL154" s="87"/>
      <c r="BM154" s="262"/>
      <c r="BN154" s="87"/>
      <c r="BO154" s="87"/>
      <c r="BP154" s="87"/>
      <c r="BQ154" s="87"/>
      <c r="BR154" s="87"/>
      <c r="BS154" s="87"/>
      <c r="BT154" s="87"/>
      <c r="BU154" s="87"/>
    </row>
    <row r="155" spans="1:73" s="42" customFormat="1" ht="55.2" customHeight="1" x14ac:dyDescent="0.3">
      <c r="A155" s="35">
        <v>152</v>
      </c>
      <c r="B155" s="84">
        <v>124505</v>
      </c>
      <c r="C155" s="45" t="s">
        <v>12</v>
      </c>
      <c r="D155" s="45" t="s">
        <v>81</v>
      </c>
      <c r="E155" s="36">
        <v>40000</v>
      </c>
      <c r="F155" s="35">
        <v>0.56000000000000005</v>
      </c>
      <c r="G155" s="37">
        <v>0.50800000000000001</v>
      </c>
      <c r="H155" s="37">
        <v>0.39</v>
      </c>
      <c r="I155" s="37">
        <v>0.308</v>
      </c>
      <c r="J155" s="37">
        <v>0.20400000000000001</v>
      </c>
      <c r="K155" s="37">
        <v>9.7000000000000003E-2</v>
      </c>
      <c r="L155" s="37">
        <v>6.8000000000000005E-2</v>
      </c>
      <c r="M155" s="37">
        <v>4.2000000000000003E-2</v>
      </c>
      <c r="N155" s="37" t="str">
        <f t="shared" si="37"/>
        <v>0.508,0.39,0.308,0.204,0.097,0.068,0.042</v>
      </c>
      <c r="O155" s="37" t="s">
        <v>59</v>
      </c>
      <c r="P155" s="37"/>
      <c r="Q155" s="38">
        <f t="shared" si="38"/>
        <v>124505</v>
      </c>
      <c r="R155" s="36">
        <f t="shared" si="51"/>
        <v>5</v>
      </c>
      <c r="S155" s="37">
        <f t="shared" si="39"/>
        <v>0.2</v>
      </c>
      <c r="T155" s="36"/>
      <c r="U155" s="36"/>
      <c r="V155" s="36"/>
      <c r="W155" s="39"/>
      <c r="X155" s="39"/>
      <c r="Y155" s="37"/>
      <c r="Z155" s="39"/>
      <c r="AA155" s="37"/>
      <c r="AB155" s="44">
        <v>0.35</v>
      </c>
      <c r="AC155" s="44">
        <v>0.35</v>
      </c>
      <c r="AD155" s="44">
        <v>0.35</v>
      </c>
      <c r="AE155" s="35" t="s">
        <v>60</v>
      </c>
      <c r="AF155" s="35">
        <f t="shared" si="40"/>
        <v>213.98999999999998</v>
      </c>
      <c r="AG155" s="35">
        <f t="shared" si="41"/>
        <v>261.52</v>
      </c>
      <c r="AH155" s="36" t="str">
        <f t="shared" si="42"/>
        <v>213.99 261.52</v>
      </c>
      <c r="AI155" s="35">
        <v>10</v>
      </c>
      <c r="AJ155" s="40">
        <f t="shared" si="43"/>
        <v>69.150000000000006</v>
      </c>
      <c r="AK155" s="40">
        <f t="shared" si="44"/>
        <v>84.51</v>
      </c>
      <c r="AL155" s="36" t="str">
        <f t="shared" si="45"/>
        <v>69.15 84.51</v>
      </c>
      <c r="AM155" s="36">
        <v>130</v>
      </c>
      <c r="AN155" s="36">
        <f t="shared" si="46"/>
        <v>440</v>
      </c>
      <c r="AO155" s="44">
        <v>2377.4</v>
      </c>
      <c r="AP155" s="44">
        <v>261.2</v>
      </c>
      <c r="AQ155" s="44">
        <v>84.5</v>
      </c>
      <c r="AR155" s="35">
        <v>25</v>
      </c>
      <c r="AS155" s="46">
        <f t="shared" si="47"/>
        <v>0.65764084547292945</v>
      </c>
      <c r="AT155" s="47">
        <f t="shared" si="48"/>
        <v>1563.4753460273425</v>
      </c>
      <c r="AU155" s="47">
        <f t="shared" si="49"/>
        <v>226.1895627911243</v>
      </c>
      <c r="AV155" s="47">
        <f t="shared" si="50"/>
        <v>72.617722421040781</v>
      </c>
      <c r="AW155" s="87"/>
      <c r="AX155" s="87"/>
      <c r="AY155" s="87"/>
      <c r="AZ155" s="87"/>
      <c r="BA155" s="86"/>
      <c r="BB155" s="87"/>
      <c r="BC155" s="87"/>
      <c r="BD155" s="87"/>
      <c r="BE155" s="87"/>
      <c r="BF155" s="87"/>
      <c r="BG155" s="87"/>
      <c r="BH155" s="87"/>
      <c r="BI155" s="87"/>
      <c r="BJ155" s="87"/>
      <c r="BK155" s="87"/>
      <c r="BL155" s="87"/>
      <c r="BM155" s="262"/>
      <c r="BN155" s="87"/>
      <c r="BO155" s="87"/>
      <c r="BP155" s="87"/>
      <c r="BQ155" s="87"/>
      <c r="BR155" s="87"/>
      <c r="BS155" s="87"/>
      <c r="BT155" s="87"/>
      <c r="BU155" s="87"/>
    </row>
    <row r="156" spans="1:73" s="42" customFormat="1" ht="55.2" customHeight="1" x14ac:dyDescent="0.3">
      <c r="A156" s="35">
        <v>153</v>
      </c>
      <c r="B156" s="84">
        <v>124755</v>
      </c>
      <c r="C156" s="45" t="s">
        <v>12</v>
      </c>
      <c r="D156" s="45" t="s">
        <v>81</v>
      </c>
      <c r="E156" s="36">
        <v>40000</v>
      </c>
      <c r="F156" s="35">
        <v>0.56000000000000005</v>
      </c>
      <c r="G156" s="37">
        <v>0.42899999999999999</v>
      </c>
      <c r="H156" s="37">
        <v>0.32100000000000001</v>
      </c>
      <c r="I156" s="37">
        <v>0.25600000000000001</v>
      </c>
      <c r="J156" s="37">
        <v>0.16900000000000001</v>
      </c>
      <c r="K156" s="37">
        <v>8.1000000000000003E-2</v>
      </c>
      <c r="L156" s="37">
        <v>5.9000000000000004E-2</v>
      </c>
      <c r="M156" s="37">
        <v>3.6000000000000004E-2</v>
      </c>
      <c r="N156" s="37" t="str">
        <f t="shared" si="37"/>
        <v>0.429,0.321,0.256,0.169,0.081,0.059,0.036</v>
      </c>
      <c r="O156" s="37" t="s">
        <v>59</v>
      </c>
      <c r="P156" s="37"/>
      <c r="Q156" s="38">
        <f t="shared" si="38"/>
        <v>124755</v>
      </c>
      <c r="R156" s="36">
        <f t="shared" si="51"/>
        <v>250</v>
      </c>
      <c r="S156" s="37">
        <f t="shared" si="39"/>
        <v>0.17299999999999999</v>
      </c>
      <c r="T156" s="36"/>
      <c r="U156" s="36"/>
      <c r="V156" s="36"/>
      <c r="W156" s="39"/>
      <c r="X156" s="39"/>
      <c r="Y156" s="37"/>
      <c r="Z156" s="39"/>
      <c r="AA156" s="37"/>
      <c r="AB156" s="44">
        <v>0.35</v>
      </c>
      <c r="AC156" s="44">
        <v>0.35</v>
      </c>
      <c r="AD156" s="44">
        <v>0.35</v>
      </c>
      <c r="AE156" s="35" t="s">
        <v>60</v>
      </c>
      <c r="AF156" s="35">
        <f t="shared" si="40"/>
        <v>213.98999999999998</v>
      </c>
      <c r="AG156" s="35">
        <f t="shared" si="41"/>
        <v>261.52</v>
      </c>
      <c r="AH156" s="36" t="str">
        <f t="shared" si="42"/>
        <v>213.99 261.52</v>
      </c>
      <c r="AI156" s="35">
        <v>10</v>
      </c>
      <c r="AJ156" s="40">
        <f t="shared" si="43"/>
        <v>69.150000000000006</v>
      </c>
      <c r="AK156" s="40">
        <f t="shared" si="44"/>
        <v>84.51</v>
      </c>
      <c r="AL156" s="36" t="str">
        <f t="shared" si="45"/>
        <v>69.15 84.51</v>
      </c>
      <c r="AM156" s="36">
        <v>130</v>
      </c>
      <c r="AN156" s="36">
        <f t="shared" si="46"/>
        <v>440</v>
      </c>
      <c r="AO156" s="44">
        <v>2379</v>
      </c>
      <c r="AP156" s="44">
        <v>259.3</v>
      </c>
      <c r="AQ156" s="44">
        <v>84.5</v>
      </c>
      <c r="AR156" s="35">
        <v>25</v>
      </c>
      <c r="AS156" s="46">
        <f t="shared" si="47"/>
        <v>0.65764084547292945</v>
      </c>
      <c r="AT156" s="47">
        <f t="shared" si="48"/>
        <v>1564.5275713800991</v>
      </c>
      <c r="AU156" s="47">
        <f t="shared" si="49"/>
        <v>224.64395641131782</v>
      </c>
      <c r="AV156" s="47">
        <f t="shared" si="50"/>
        <v>72.617722421040781</v>
      </c>
      <c r="AW156" s="87"/>
      <c r="AX156" s="87"/>
      <c r="AY156" s="87"/>
      <c r="AZ156" s="87"/>
      <c r="BA156" s="86"/>
      <c r="BB156" s="87"/>
      <c r="BC156" s="87"/>
      <c r="BD156" s="87"/>
      <c r="BE156" s="87"/>
      <c r="BF156" s="87"/>
      <c r="BG156" s="87"/>
      <c r="BH156" s="87"/>
      <c r="BI156" s="87"/>
      <c r="BJ156" s="87"/>
      <c r="BK156" s="87"/>
      <c r="BL156" s="87"/>
      <c r="BM156" s="262"/>
      <c r="BN156" s="87"/>
      <c r="BO156" s="87"/>
      <c r="BP156" s="87"/>
      <c r="BQ156" s="87"/>
      <c r="BR156" s="87"/>
      <c r="BS156" s="87"/>
      <c r="BT156" s="87"/>
      <c r="BU156" s="87"/>
    </row>
    <row r="157" spans="1:73" s="42" customFormat="1" ht="55.2" customHeight="1" x14ac:dyDescent="0.3">
      <c r="A157" s="35">
        <v>154</v>
      </c>
      <c r="B157" s="84">
        <v>124760</v>
      </c>
      <c r="C157" s="45" t="s">
        <v>12</v>
      </c>
      <c r="D157" s="45" t="s">
        <v>83</v>
      </c>
      <c r="E157" s="36">
        <v>40000</v>
      </c>
      <c r="F157" s="35">
        <v>0.56000000000000005</v>
      </c>
      <c r="G157" s="37">
        <v>0.44</v>
      </c>
      <c r="H157" s="37">
        <v>0.32900000000000001</v>
      </c>
      <c r="I157" s="37">
        <v>0.26300000000000001</v>
      </c>
      <c r="J157" s="37">
        <v>0.17100000000000001</v>
      </c>
      <c r="K157" s="37">
        <v>7.8E-2</v>
      </c>
      <c r="L157" s="37">
        <v>5.6000000000000001E-2</v>
      </c>
      <c r="M157" s="37">
        <v>3.5000000000000003E-2</v>
      </c>
      <c r="N157" s="37" t="str">
        <f t="shared" si="37"/>
        <v>0.44,0.329,0.263,0.171,0.078,0.056,0.035</v>
      </c>
      <c r="O157" s="37" t="s">
        <v>59</v>
      </c>
      <c r="P157" s="37"/>
      <c r="Q157" s="38">
        <f t="shared" si="38"/>
        <v>124760</v>
      </c>
      <c r="R157" s="36">
        <f t="shared" si="51"/>
        <v>5</v>
      </c>
      <c r="S157" s="37">
        <f t="shared" si="39"/>
        <v>0.17699999999999999</v>
      </c>
      <c r="T157" s="36"/>
      <c r="U157" s="36"/>
      <c r="V157" s="36"/>
      <c r="W157" s="39"/>
      <c r="X157" s="39"/>
      <c r="Y157" s="37"/>
      <c r="Z157" s="39"/>
      <c r="AA157" s="37"/>
      <c r="AB157" s="44">
        <v>0.35</v>
      </c>
      <c r="AC157" s="44">
        <v>0.35</v>
      </c>
      <c r="AD157" s="44">
        <v>0.35</v>
      </c>
      <c r="AE157" s="35" t="s">
        <v>60</v>
      </c>
      <c r="AF157" s="35">
        <f t="shared" si="40"/>
        <v>213.98999999999998</v>
      </c>
      <c r="AG157" s="35">
        <f t="shared" si="41"/>
        <v>261.52</v>
      </c>
      <c r="AH157" s="36" t="str">
        <f t="shared" si="42"/>
        <v>213.99 261.52</v>
      </c>
      <c r="AI157" s="35">
        <v>10</v>
      </c>
      <c r="AJ157" s="40">
        <f t="shared" si="43"/>
        <v>69.150000000000006</v>
      </c>
      <c r="AK157" s="40">
        <f t="shared" si="44"/>
        <v>84.51</v>
      </c>
      <c r="AL157" s="36" t="str">
        <f t="shared" si="45"/>
        <v>69.15 84.51</v>
      </c>
      <c r="AM157" s="36">
        <v>130</v>
      </c>
      <c r="AN157" s="36">
        <f t="shared" si="46"/>
        <v>440</v>
      </c>
      <c r="AO157" s="44">
        <v>2380.6</v>
      </c>
      <c r="AP157" s="44">
        <v>261.10000000000002</v>
      </c>
      <c r="AQ157" s="44">
        <v>84.5</v>
      </c>
      <c r="AR157" s="35">
        <v>25</v>
      </c>
      <c r="AS157" s="46">
        <f t="shared" si="47"/>
        <v>0.65764084547292945</v>
      </c>
      <c r="AT157" s="47">
        <f t="shared" si="48"/>
        <v>1565.5797967328558</v>
      </c>
      <c r="AU157" s="47">
        <f t="shared" si="49"/>
        <v>226.10832070449462</v>
      </c>
      <c r="AV157" s="47">
        <f t="shared" si="50"/>
        <v>72.617722421040781</v>
      </c>
      <c r="AW157" s="87"/>
      <c r="AX157" s="87"/>
      <c r="AY157" s="87"/>
      <c r="AZ157" s="87"/>
      <c r="BA157" s="86"/>
      <c r="BB157" s="87"/>
      <c r="BC157" s="87"/>
      <c r="BD157" s="87"/>
      <c r="BE157" s="87"/>
      <c r="BF157" s="87"/>
      <c r="BG157" s="87"/>
      <c r="BH157" s="87"/>
      <c r="BI157" s="87"/>
      <c r="BJ157" s="87"/>
      <c r="BK157" s="87"/>
      <c r="BL157" s="87"/>
      <c r="BM157" s="262"/>
      <c r="BN157" s="87"/>
      <c r="BO157" s="87"/>
      <c r="BP157" s="87"/>
      <c r="BQ157" s="87"/>
      <c r="BR157" s="87"/>
      <c r="BS157" s="87"/>
      <c r="BT157" s="87"/>
      <c r="BU157" s="87"/>
    </row>
    <row r="158" spans="1:73" s="42" customFormat="1" ht="55.2" customHeight="1" x14ac:dyDescent="0.3">
      <c r="A158" s="35">
        <v>155</v>
      </c>
      <c r="B158" s="84">
        <v>124917</v>
      </c>
      <c r="C158" s="45" t="s">
        <v>12</v>
      </c>
      <c r="D158" s="45" t="s">
        <v>81</v>
      </c>
      <c r="E158" s="36">
        <v>40000</v>
      </c>
      <c r="F158" s="35">
        <v>0.56000000000000005</v>
      </c>
      <c r="G158" s="37">
        <v>0.374</v>
      </c>
      <c r="H158" s="37">
        <v>0.27400000000000002</v>
      </c>
      <c r="I158" s="37">
        <v>0.21</v>
      </c>
      <c r="J158" s="37">
        <v>0.13400000000000001</v>
      </c>
      <c r="K158" s="37">
        <v>6.3E-2</v>
      </c>
      <c r="L158" s="37">
        <v>4.8000000000000001E-2</v>
      </c>
      <c r="M158" s="37">
        <v>3.5000000000000003E-2</v>
      </c>
      <c r="N158" s="37" t="str">
        <f t="shared" si="37"/>
        <v>0.374,0.274,0.21,0.134,0.063,0.048,0.035</v>
      </c>
      <c r="O158" s="37" t="s">
        <v>59</v>
      </c>
      <c r="P158" s="37"/>
      <c r="Q158" s="38">
        <f t="shared" si="38"/>
        <v>124917</v>
      </c>
      <c r="R158" s="36">
        <f t="shared" si="51"/>
        <v>157</v>
      </c>
      <c r="S158" s="37">
        <f t="shared" si="39"/>
        <v>0.16400000000000001</v>
      </c>
      <c r="T158" s="36"/>
      <c r="U158" s="36"/>
      <c r="V158" s="36"/>
      <c r="W158" s="39"/>
      <c r="X158" s="39"/>
      <c r="Y158" s="37"/>
      <c r="Z158" s="39"/>
      <c r="AA158" s="37"/>
      <c r="AB158" s="44">
        <v>0.35</v>
      </c>
      <c r="AC158" s="44">
        <v>0.35</v>
      </c>
      <c r="AD158" s="44">
        <v>0.35</v>
      </c>
      <c r="AE158" s="35" t="s">
        <v>60</v>
      </c>
      <c r="AF158" s="35">
        <f t="shared" si="40"/>
        <v>213.98999999999998</v>
      </c>
      <c r="AG158" s="35">
        <f t="shared" si="41"/>
        <v>261.52</v>
      </c>
      <c r="AH158" s="36" t="str">
        <f t="shared" si="42"/>
        <v>213.99 261.52</v>
      </c>
      <c r="AI158" s="35">
        <v>10</v>
      </c>
      <c r="AJ158" s="40">
        <f t="shared" si="43"/>
        <v>69.150000000000006</v>
      </c>
      <c r="AK158" s="40">
        <f t="shared" si="44"/>
        <v>84.51</v>
      </c>
      <c r="AL158" s="36" t="str">
        <f t="shared" si="45"/>
        <v>69.15 84.51</v>
      </c>
      <c r="AM158" s="36">
        <v>130</v>
      </c>
      <c r="AN158" s="36">
        <f t="shared" si="46"/>
        <v>440</v>
      </c>
      <c r="AO158" s="44">
        <v>2388.6999999999998</v>
      </c>
      <c r="AP158" s="44">
        <v>261.5</v>
      </c>
      <c r="AQ158" s="44">
        <v>84.5</v>
      </c>
      <c r="AR158" s="35">
        <v>25</v>
      </c>
      <c r="AS158" s="46">
        <f t="shared" si="47"/>
        <v>0.65764084547292945</v>
      </c>
      <c r="AT158" s="47">
        <f t="shared" si="48"/>
        <v>1570.9066875811864</v>
      </c>
      <c r="AU158" s="47">
        <f t="shared" si="49"/>
        <v>226.43321891141127</v>
      </c>
      <c r="AV158" s="47">
        <f t="shared" si="50"/>
        <v>72.617722421040781</v>
      </c>
      <c r="AW158" s="87"/>
      <c r="AX158" s="87"/>
      <c r="AY158" s="87"/>
      <c r="AZ158" s="87"/>
      <c r="BA158" s="86"/>
      <c r="BB158" s="87"/>
      <c r="BC158" s="87"/>
      <c r="BD158" s="87"/>
      <c r="BE158" s="87"/>
      <c r="BF158" s="87"/>
      <c r="BG158" s="87"/>
      <c r="BH158" s="87"/>
      <c r="BI158" s="87"/>
      <c r="BJ158" s="87"/>
      <c r="BK158" s="87"/>
      <c r="BL158" s="87"/>
      <c r="BM158" s="262"/>
      <c r="BN158" s="87"/>
      <c r="BO158" s="87"/>
      <c r="BP158" s="87"/>
      <c r="BQ158" s="87"/>
      <c r="BR158" s="87"/>
      <c r="BS158" s="87"/>
      <c r="BT158" s="87"/>
      <c r="BU158" s="87"/>
    </row>
    <row r="159" spans="1:73" s="42" customFormat="1" ht="55.2" customHeight="1" x14ac:dyDescent="0.3">
      <c r="A159" s="35">
        <v>156</v>
      </c>
      <c r="B159" s="84">
        <v>125001</v>
      </c>
      <c r="C159" s="45" t="s">
        <v>12</v>
      </c>
      <c r="D159" s="45" t="s">
        <v>83</v>
      </c>
      <c r="E159" s="36">
        <v>40000</v>
      </c>
      <c r="F159" s="35">
        <v>0.56000000000000005</v>
      </c>
      <c r="G159" s="37">
        <v>0.5</v>
      </c>
      <c r="H159" s="37">
        <v>0.377</v>
      </c>
      <c r="I159" s="37">
        <v>0.29099999999999998</v>
      </c>
      <c r="J159" s="37">
        <v>0.193</v>
      </c>
      <c r="K159" s="37">
        <v>8.6999999999999994E-2</v>
      </c>
      <c r="L159" s="37">
        <v>0.06</v>
      </c>
      <c r="M159" s="37">
        <v>0.04</v>
      </c>
      <c r="N159" s="37" t="str">
        <f t="shared" si="37"/>
        <v>0.5,0.377,0.291,0.193,0.087,0.06,0.04</v>
      </c>
      <c r="O159" s="37" t="s">
        <v>59</v>
      </c>
      <c r="P159" s="37"/>
      <c r="Q159" s="38">
        <f t="shared" si="38"/>
        <v>125001</v>
      </c>
      <c r="R159" s="36">
        <f t="shared" si="51"/>
        <v>84</v>
      </c>
      <c r="S159" s="37">
        <f t="shared" si="39"/>
        <v>0.20900000000000002</v>
      </c>
      <c r="T159" s="36"/>
      <c r="U159" s="36"/>
      <c r="V159" s="36"/>
      <c r="W159" s="39"/>
      <c r="X159" s="39"/>
      <c r="Y159" s="37"/>
      <c r="Z159" s="39"/>
      <c r="AA159" s="37"/>
      <c r="AB159" s="44">
        <v>0.35</v>
      </c>
      <c r="AC159" s="44">
        <v>0.35</v>
      </c>
      <c r="AD159" s="44">
        <v>0.35</v>
      </c>
      <c r="AE159" s="35" t="s">
        <v>60</v>
      </c>
      <c r="AF159" s="35">
        <f t="shared" si="40"/>
        <v>213.98999999999998</v>
      </c>
      <c r="AG159" s="35">
        <f t="shared" si="41"/>
        <v>261.52</v>
      </c>
      <c r="AH159" s="36" t="str">
        <f t="shared" si="42"/>
        <v>213.99 261.52</v>
      </c>
      <c r="AI159" s="35">
        <v>10</v>
      </c>
      <c r="AJ159" s="40">
        <f t="shared" si="43"/>
        <v>69.150000000000006</v>
      </c>
      <c r="AK159" s="40">
        <f t="shared" si="44"/>
        <v>84.51</v>
      </c>
      <c r="AL159" s="36" t="str">
        <f t="shared" si="45"/>
        <v>69.15 84.51</v>
      </c>
      <c r="AM159" s="36">
        <v>130</v>
      </c>
      <c r="AN159" s="36">
        <f t="shared" si="46"/>
        <v>440</v>
      </c>
      <c r="AO159" s="44">
        <v>2371</v>
      </c>
      <c r="AP159" s="44">
        <v>260.3</v>
      </c>
      <c r="AQ159" s="44">
        <v>84.5</v>
      </c>
      <c r="AR159" s="35">
        <v>25</v>
      </c>
      <c r="AS159" s="46">
        <f t="shared" si="47"/>
        <v>0.65764084547292945</v>
      </c>
      <c r="AT159" s="47">
        <f t="shared" si="48"/>
        <v>1559.2664446163158</v>
      </c>
      <c r="AU159" s="47">
        <f t="shared" si="49"/>
        <v>225.45796228532677</v>
      </c>
      <c r="AV159" s="47">
        <f t="shared" si="50"/>
        <v>72.617722421040781</v>
      </c>
      <c r="AW159" s="87"/>
      <c r="AX159" s="87"/>
      <c r="AY159" s="87"/>
      <c r="AZ159" s="87"/>
      <c r="BA159" s="86"/>
      <c r="BB159" s="87"/>
      <c r="BC159" s="87"/>
      <c r="BD159" s="87"/>
      <c r="BE159" s="87"/>
      <c r="BF159" s="87"/>
      <c r="BG159" s="87"/>
      <c r="BH159" s="87"/>
      <c r="BI159" s="87"/>
      <c r="BJ159" s="87"/>
      <c r="BK159" s="87"/>
      <c r="BL159" s="87"/>
      <c r="BM159" s="262"/>
      <c r="BN159" s="87"/>
      <c r="BO159" s="87"/>
      <c r="BP159" s="87"/>
      <c r="BQ159" s="87"/>
      <c r="BR159" s="87"/>
      <c r="BS159" s="87"/>
      <c r="BT159" s="87"/>
      <c r="BU159" s="87"/>
    </row>
    <row r="160" spans="1:73" s="42" customFormat="1" ht="55.2" customHeight="1" x14ac:dyDescent="0.3">
      <c r="A160" s="35">
        <v>157</v>
      </c>
      <c r="B160" s="84"/>
      <c r="C160" s="45"/>
      <c r="D160" s="45"/>
      <c r="E160" s="36">
        <v>40000</v>
      </c>
      <c r="F160" s="35">
        <v>0.56000000000000005</v>
      </c>
      <c r="G160" s="37"/>
      <c r="H160" s="37"/>
      <c r="I160" s="37"/>
      <c r="J160" s="37"/>
      <c r="K160" s="37"/>
      <c r="L160" s="37"/>
      <c r="M160" s="37"/>
      <c r="N160" s="37" t="str">
        <f t="shared" si="37"/>
        <v>,,,,,,</v>
      </c>
      <c r="O160" s="37" t="s">
        <v>59</v>
      </c>
      <c r="P160" s="37"/>
      <c r="Q160" s="38">
        <f t="shared" si="38"/>
        <v>0</v>
      </c>
      <c r="R160" s="36">
        <f t="shared" si="51"/>
        <v>-125001</v>
      </c>
      <c r="S160" s="37">
        <f t="shared" si="39"/>
        <v>0</v>
      </c>
      <c r="T160" s="36"/>
      <c r="U160" s="36"/>
      <c r="V160" s="36"/>
      <c r="W160" s="39"/>
      <c r="X160" s="39"/>
      <c r="Y160" s="37"/>
      <c r="Z160" s="39"/>
      <c r="AA160" s="37"/>
      <c r="AB160" s="44">
        <v>0.35</v>
      </c>
      <c r="AC160" s="44">
        <v>0.35</v>
      </c>
      <c r="AD160" s="44">
        <v>0.35</v>
      </c>
      <c r="AE160" s="35" t="s">
        <v>60</v>
      </c>
      <c r="AF160" s="35">
        <f t="shared" si="40"/>
        <v>213.98999999999998</v>
      </c>
      <c r="AG160" s="35">
        <f t="shared" si="41"/>
        <v>261.52</v>
      </c>
      <c r="AH160" s="36" t="str">
        <f t="shared" si="42"/>
        <v>213.99 261.52</v>
      </c>
      <c r="AI160" s="35">
        <v>10</v>
      </c>
      <c r="AJ160" s="40">
        <f t="shared" si="43"/>
        <v>69.150000000000006</v>
      </c>
      <c r="AK160" s="40">
        <f t="shared" si="44"/>
        <v>84.51</v>
      </c>
      <c r="AL160" s="36" t="str">
        <f t="shared" si="45"/>
        <v>69.15 84.51</v>
      </c>
      <c r="AM160" s="36">
        <v>130</v>
      </c>
      <c r="AN160" s="36">
        <f t="shared" si="46"/>
        <v>440</v>
      </c>
      <c r="AO160" s="44"/>
      <c r="AP160" s="44"/>
      <c r="AQ160" s="44"/>
      <c r="AR160" s="35"/>
      <c r="AS160" s="46" t="e">
        <f t="shared" si="47"/>
        <v>#NUM!</v>
      </c>
      <c r="AT160" s="47" t="e">
        <f t="shared" si="48"/>
        <v>#NUM!</v>
      </c>
      <c r="AU160" s="47">
        <f t="shared" si="49"/>
        <v>-113.857</v>
      </c>
      <c r="AV160" s="47">
        <f t="shared" si="50"/>
        <v>-28.9</v>
      </c>
      <c r="AW160" s="87"/>
      <c r="AX160" s="87"/>
      <c r="AY160" s="87"/>
      <c r="AZ160" s="87"/>
      <c r="BA160" s="86"/>
      <c r="BB160" s="87"/>
      <c r="BC160" s="87"/>
      <c r="BD160" s="87"/>
      <c r="BE160" s="87"/>
      <c r="BF160" s="87"/>
      <c r="BG160" s="87"/>
      <c r="BH160" s="87"/>
      <c r="BI160" s="87"/>
      <c r="BJ160" s="87"/>
      <c r="BK160" s="87"/>
      <c r="BL160" s="87"/>
      <c r="BM160" s="262"/>
      <c r="BN160" s="87"/>
      <c r="BO160" s="87"/>
      <c r="BP160" s="87"/>
      <c r="BQ160" s="87"/>
      <c r="BR160" s="87"/>
      <c r="BS160" s="87"/>
      <c r="BT160" s="87"/>
      <c r="BU160" s="87"/>
    </row>
    <row r="161" spans="1:73" s="42" customFormat="1" ht="55.2" customHeight="1" x14ac:dyDescent="0.3">
      <c r="A161" s="35">
        <v>158</v>
      </c>
      <c r="B161" s="84">
        <v>123500</v>
      </c>
      <c r="C161" s="45" t="s">
        <v>84</v>
      </c>
      <c r="D161" s="45" t="s">
        <v>83</v>
      </c>
      <c r="E161" s="36">
        <v>40000</v>
      </c>
      <c r="F161" s="35">
        <v>0.56000000000000005</v>
      </c>
      <c r="G161" s="37">
        <v>0.60399999999999998</v>
      </c>
      <c r="H161" s="37">
        <v>0.46800000000000003</v>
      </c>
      <c r="I161" s="37">
        <v>0.39800000000000002</v>
      </c>
      <c r="J161" s="37">
        <v>0.29099999999999998</v>
      </c>
      <c r="K161" s="37">
        <v>0.161</v>
      </c>
      <c r="L161" s="37">
        <v>0.123</v>
      </c>
      <c r="M161" s="37">
        <v>7.4999999999999997E-2</v>
      </c>
      <c r="N161" s="37" t="str">
        <f t="shared" si="37"/>
        <v>0.604,0.468,0.398,0.291,0.161,0.123,0.075</v>
      </c>
      <c r="O161" s="37" t="s">
        <v>59</v>
      </c>
      <c r="P161" s="37"/>
      <c r="Q161" s="38">
        <f t="shared" si="38"/>
        <v>123500</v>
      </c>
      <c r="R161" s="36">
        <f t="shared" si="51"/>
        <v>123500</v>
      </c>
      <c r="S161" s="37">
        <f t="shared" si="39"/>
        <v>0.20599999999999996</v>
      </c>
      <c r="T161" s="36"/>
      <c r="U161" s="36"/>
      <c r="V161" s="36"/>
      <c r="W161" s="39"/>
      <c r="X161" s="39"/>
      <c r="Y161" s="37"/>
      <c r="Z161" s="39"/>
      <c r="AA161" s="37"/>
      <c r="AB161" s="44">
        <v>0.35</v>
      </c>
      <c r="AC161" s="44">
        <v>0.35</v>
      </c>
      <c r="AD161" s="44">
        <v>0.35</v>
      </c>
      <c r="AE161" s="35" t="s">
        <v>60</v>
      </c>
      <c r="AF161" s="35">
        <f t="shared" si="40"/>
        <v>213.98999999999998</v>
      </c>
      <c r="AG161" s="35">
        <f t="shared" si="41"/>
        <v>261.52</v>
      </c>
      <c r="AH161" s="36" t="str">
        <f t="shared" si="42"/>
        <v>213.99 261.52</v>
      </c>
      <c r="AI161" s="35">
        <v>10</v>
      </c>
      <c r="AJ161" s="40">
        <f t="shared" si="43"/>
        <v>69.150000000000006</v>
      </c>
      <c r="AK161" s="40">
        <f t="shared" si="44"/>
        <v>84.51</v>
      </c>
      <c r="AL161" s="36" t="str">
        <f t="shared" si="45"/>
        <v>69.15 84.51</v>
      </c>
      <c r="AM161" s="36">
        <v>130</v>
      </c>
      <c r="AN161" s="36">
        <f t="shared" si="46"/>
        <v>440</v>
      </c>
      <c r="AO161" s="44">
        <v>872.6</v>
      </c>
      <c r="AP161" s="44">
        <v>214.1</v>
      </c>
      <c r="AQ161" s="44">
        <v>84.5</v>
      </c>
      <c r="AR161" s="35">
        <v>26</v>
      </c>
      <c r="AS161" s="46">
        <f t="shared" si="47"/>
        <v>0.68497613230323107</v>
      </c>
      <c r="AT161" s="47">
        <f t="shared" si="48"/>
        <v>597.71017304779946</v>
      </c>
      <c r="AU161" s="47">
        <f t="shared" si="49"/>
        <v>186.50980156705324</v>
      </c>
      <c r="AV161" s="47">
        <f t="shared" si="50"/>
        <v>72.617722421040781</v>
      </c>
      <c r="AW161" s="87"/>
      <c r="AX161" s="87"/>
      <c r="AY161" s="87"/>
      <c r="AZ161" s="87"/>
      <c r="BA161" s="86"/>
      <c r="BB161" s="87"/>
      <c r="BC161" s="87"/>
      <c r="BD161" s="87"/>
      <c r="BE161" s="87"/>
      <c r="BF161" s="87"/>
      <c r="BG161" s="87"/>
      <c r="BH161" s="87"/>
      <c r="BI161" s="87"/>
      <c r="BJ161" s="87"/>
      <c r="BK161" s="87"/>
      <c r="BL161" s="87"/>
      <c r="BM161" s="262"/>
      <c r="BN161" s="87"/>
      <c r="BO161" s="87"/>
      <c r="BP161" s="87"/>
      <c r="BQ161" s="87"/>
      <c r="BR161" s="87"/>
      <c r="BS161" s="87"/>
      <c r="BT161" s="87"/>
      <c r="BU161" s="87"/>
    </row>
    <row r="162" spans="1:73" s="42" customFormat="1" ht="55.2" customHeight="1" x14ac:dyDescent="0.3">
      <c r="A162" s="35">
        <v>159</v>
      </c>
      <c r="B162" s="84">
        <v>123500</v>
      </c>
      <c r="C162" s="45" t="s">
        <v>84</v>
      </c>
      <c r="D162" s="45" t="s">
        <v>81</v>
      </c>
      <c r="E162" s="36">
        <v>40000</v>
      </c>
      <c r="F162" s="35">
        <v>0.56000000000000005</v>
      </c>
      <c r="G162" s="37">
        <v>0.68</v>
      </c>
      <c r="H162" s="37">
        <v>0.55400000000000005</v>
      </c>
      <c r="I162" s="37">
        <v>0.46700000000000003</v>
      </c>
      <c r="J162" s="37">
        <v>0.34499999999999997</v>
      </c>
      <c r="K162" s="37">
        <v>0.19800000000000001</v>
      </c>
      <c r="L162" s="37">
        <v>0.14899999999999999</v>
      </c>
      <c r="M162" s="37">
        <v>9.4E-2</v>
      </c>
      <c r="N162" s="37" t="str">
        <f t="shared" si="37"/>
        <v>0.68,0.554,0.467,0.345,0.198,0.149,0.094</v>
      </c>
      <c r="O162" s="37" t="s">
        <v>59</v>
      </c>
      <c r="P162" s="37"/>
      <c r="Q162" s="38">
        <f t="shared" si="38"/>
        <v>123500</v>
      </c>
      <c r="R162" s="36">
        <f t="shared" si="51"/>
        <v>0</v>
      </c>
      <c r="S162" s="37">
        <f t="shared" si="39"/>
        <v>0.21300000000000002</v>
      </c>
      <c r="T162" s="36"/>
      <c r="U162" s="36"/>
      <c r="V162" s="36"/>
      <c r="W162" s="39"/>
      <c r="X162" s="39"/>
      <c r="Y162" s="37"/>
      <c r="Z162" s="39"/>
      <c r="AA162" s="37"/>
      <c r="AB162" s="44">
        <v>0.35</v>
      </c>
      <c r="AC162" s="44">
        <v>0.35</v>
      </c>
      <c r="AD162" s="44">
        <v>0.35</v>
      </c>
      <c r="AE162" s="35" t="s">
        <v>60</v>
      </c>
      <c r="AF162" s="35">
        <f t="shared" si="40"/>
        <v>213.98999999999998</v>
      </c>
      <c r="AG162" s="35">
        <f t="shared" si="41"/>
        <v>261.52</v>
      </c>
      <c r="AH162" s="36" t="str">
        <f t="shared" si="42"/>
        <v>213.99 261.52</v>
      </c>
      <c r="AI162" s="35">
        <v>10</v>
      </c>
      <c r="AJ162" s="40">
        <f t="shared" si="43"/>
        <v>69.150000000000006</v>
      </c>
      <c r="AK162" s="40">
        <f t="shared" si="44"/>
        <v>84.51</v>
      </c>
      <c r="AL162" s="36" t="str">
        <f t="shared" si="45"/>
        <v>69.15 84.51</v>
      </c>
      <c r="AM162" s="36">
        <v>130</v>
      </c>
      <c r="AN162" s="36">
        <f t="shared" si="46"/>
        <v>440</v>
      </c>
      <c r="AO162" s="44">
        <v>754.8</v>
      </c>
      <c r="AP162" s="44">
        <v>214</v>
      </c>
      <c r="AQ162" s="44">
        <v>80.8</v>
      </c>
      <c r="AR162" s="35">
        <v>26</v>
      </c>
      <c r="AS162" s="46">
        <f t="shared" si="47"/>
        <v>0.68497613230323107</v>
      </c>
      <c r="AT162" s="47">
        <f t="shared" si="48"/>
        <v>517.01998466247881</v>
      </c>
      <c r="AU162" s="47">
        <f t="shared" si="49"/>
        <v>186.42225119539094</v>
      </c>
      <c r="AV162" s="47">
        <f t="shared" si="50"/>
        <v>69.182670525686973</v>
      </c>
      <c r="AW162" s="87"/>
      <c r="AX162" s="87"/>
      <c r="AY162" s="87"/>
      <c r="AZ162" s="87"/>
      <c r="BA162" s="86"/>
      <c r="BB162" s="87"/>
      <c r="BC162" s="87"/>
      <c r="BD162" s="87"/>
      <c r="BE162" s="87"/>
      <c r="BF162" s="87"/>
      <c r="BG162" s="87"/>
      <c r="BH162" s="87"/>
      <c r="BI162" s="87"/>
      <c r="BJ162" s="87"/>
      <c r="BK162" s="87"/>
      <c r="BL162" s="87"/>
      <c r="BM162" s="262"/>
      <c r="BN162" s="87"/>
      <c r="BO162" s="87"/>
      <c r="BP162" s="87"/>
      <c r="BQ162" s="87"/>
      <c r="BR162" s="87"/>
      <c r="BS162" s="87"/>
      <c r="BT162" s="87"/>
      <c r="BU162" s="87"/>
    </row>
    <row r="163" spans="1:73" s="42" customFormat="1" ht="55.2" customHeight="1" x14ac:dyDescent="0.3">
      <c r="A163" s="35">
        <v>160</v>
      </c>
      <c r="B163" s="84">
        <v>123750</v>
      </c>
      <c r="C163" s="45" t="s">
        <v>84</v>
      </c>
      <c r="D163" s="45" t="s">
        <v>83</v>
      </c>
      <c r="E163" s="36">
        <v>40000</v>
      </c>
      <c r="F163" s="35">
        <v>0.56000000000000005</v>
      </c>
      <c r="G163" s="37">
        <v>0.44400000000000001</v>
      </c>
      <c r="H163" s="37">
        <v>0.35299999999999998</v>
      </c>
      <c r="I163" s="37">
        <v>0.29099999999999998</v>
      </c>
      <c r="J163" s="37">
        <v>0.20699999999999999</v>
      </c>
      <c r="K163" s="37">
        <v>0.104</v>
      </c>
      <c r="L163" s="37">
        <v>7.2999999999999995E-2</v>
      </c>
      <c r="M163" s="37">
        <v>4.4999999999999998E-2</v>
      </c>
      <c r="N163" s="37" t="str">
        <f t="shared" si="37"/>
        <v>0.444,0.353,0.291,0.207,0.104,0.073,0.045</v>
      </c>
      <c r="O163" s="37" t="s">
        <v>59</v>
      </c>
      <c r="P163" s="37"/>
      <c r="Q163" s="38">
        <f t="shared" si="38"/>
        <v>123750</v>
      </c>
      <c r="R163" s="36">
        <f t="shared" si="51"/>
        <v>250</v>
      </c>
      <c r="S163" s="37">
        <f t="shared" si="39"/>
        <v>0.15300000000000002</v>
      </c>
      <c r="T163" s="36"/>
      <c r="U163" s="36"/>
      <c r="V163" s="36"/>
      <c r="W163" s="39"/>
      <c r="X163" s="39"/>
      <c r="Y163" s="37"/>
      <c r="Z163" s="39"/>
      <c r="AA163" s="37"/>
      <c r="AB163" s="44">
        <v>0.35</v>
      </c>
      <c r="AC163" s="44">
        <v>0.35</v>
      </c>
      <c r="AD163" s="44">
        <v>0.35</v>
      </c>
      <c r="AE163" s="35" t="s">
        <v>60</v>
      </c>
      <c r="AF163" s="35">
        <f t="shared" si="40"/>
        <v>213.98999999999998</v>
      </c>
      <c r="AG163" s="35">
        <f t="shared" si="41"/>
        <v>261.52</v>
      </c>
      <c r="AH163" s="36" t="str">
        <f t="shared" si="42"/>
        <v>213.99 261.52</v>
      </c>
      <c r="AI163" s="35">
        <v>10</v>
      </c>
      <c r="AJ163" s="40">
        <f t="shared" si="43"/>
        <v>69.150000000000006</v>
      </c>
      <c r="AK163" s="40">
        <f t="shared" si="44"/>
        <v>84.51</v>
      </c>
      <c r="AL163" s="36" t="str">
        <f t="shared" si="45"/>
        <v>69.15 84.51</v>
      </c>
      <c r="AM163" s="36">
        <v>130</v>
      </c>
      <c r="AN163" s="36">
        <f t="shared" si="46"/>
        <v>440</v>
      </c>
      <c r="AO163" s="44">
        <v>2390.3000000000002</v>
      </c>
      <c r="AP163" s="44">
        <v>259.89999999999998</v>
      </c>
      <c r="AQ163" s="44">
        <v>84.5</v>
      </c>
      <c r="AR163" s="35">
        <v>26</v>
      </c>
      <c r="AS163" s="46">
        <f t="shared" si="47"/>
        <v>0.68497613230323107</v>
      </c>
      <c r="AT163" s="47">
        <f t="shared" si="48"/>
        <v>1637.2984490444132</v>
      </c>
      <c r="AU163" s="47">
        <f t="shared" si="49"/>
        <v>225.13250128094145</v>
      </c>
      <c r="AV163" s="47">
        <f t="shared" si="50"/>
        <v>72.617722421040781</v>
      </c>
      <c r="AW163" s="87"/>
      <c r="AX163" s="87"/>
      <c r="AY163" s="87"/>
      <c r="AZ163" s="87"/>
      <c r="BA163" s="86"/>
      <c r="BB163" s="87"/>
      <c r="BC163" s="87"/>
      <c r="BD163" s="87"/>
      <c r="BE163" s="87"/>
      <c r="BF163" s="87"/>
      <c r="BG163" s="87"/>
      <c r="BH163" s="87"/>
      <c r="BI163" s="87"/>
      <c r="BJ163" s="87"/>
      <c r="BK163" s="87"/>
      <c r="BL163" s="87"/>
      <c r="BM163" s="262"/>
      <c r="BN163" s="87"/>
      <c r="BO163" s="87"/>
      <c r="BP163" s="87"/>
      <c r="BQ163" s="87"/>
      <c r="BR163" s="87"/>
      <c r="BS163" s="87"/>
      <c r="BT163" s="87"/>
      <c r="BU163" s="87"/>
    </row>
    <row r="164" spans="1:73" s="42" customFormat="1" ht="55.2" customHeight="1" x14ac:dyDescent="0.3">
      <c r="A164" s="35">
        <v>161</v>
      </c>
      <c r="B164" s="84">
        <v>123750</v>
      </c>
      <c r="C164" s="45" t="s">
        <v>84</v>
      </c>
      <c r="D164" s="45" t="s">
        <v>81</v>
      </c>
      <c r="E164" s="36">
        <v>40000</v>
      </c>
      <c r="F164" s="35">
        <v>0.56000000000000005</v>
      </c>
      <c r="G164" s="37">
        <v>0.505</v>
      </c>
      <c r="H164" s="37">
        <v>0.40200000000000002</v>
      </c>
      <c r="I164" s="37">
        <v>0.33300000000000002</v>
      </c>
      <c r="J164" s="37">
        <v>0.23200000000000001</v>
      </c>
      <c r="K164" s="37">
        <v>0.121</v>
      </c>
      <c r="L164" s="37">
        <v>9.8000000000000004E-2</v>
      </c>
      <c r="M164" s="37">
        <v>0.05</v>
      </c>
      <c r="N164" s="37" t="str">
        <f t="shared" si="37"/>
        <v>0.505,0.402,0.333,0.232,0.121,0.098,0.05</v>
      </c>
      <c r="O164" s="37" t="s">
        <v>59</v>
      </c>
      <c r="P164" s="37"/>
      <c r="Q164" s="38">
        <f t="shared" si="38"/>
        <v>123750</v>
      </c>
      <c r="R164" s="36">
        <f t="shared" si="51"/>
        <v>0</v>
      </c>
      <c r="S164" s="37">
        <f t="shared" si="39"/>
        <v>0.17199999999999999</v>
      </c>
      <c r="T164" s="36"/>
      <c r="U164" s="36"/>
      <c r="V164" s="36"/>
      <c r="W164" s="39"/>
      <c r="X164" s="39"/>
      <c r="Y164" s="37"/>
      <c r="Z164" s="39"/>
      <c r="AA164" s="37"/>
      <c r="AB164" s="44">
        <v>0.35</v>
      </c>
      <c r="AC164" s="44">
        <v>0.35</v>
      </c>
      <c r="AD164" s="44">
        <v>0.35</v>
      </c>
      <c r="AE164" s="35" t="s">
        <v>60</v>
      </c>
      <c r="AF164" s="35">
        <f t="shared" si="40"/>
        <v>213.98999999999998</v>
      </c>
      <c r="AG164" s="35">
        <f t="shared" si="41"/>
        <v>261.52</v>
      </c>
      <c r="AH164" s="36" t="str">
        <f t="shared" si="42"/>
        <v>213.99 261.52</v>
      </c>
      <c r="AI164" s="35">
        <v>10</v>
      </c>
      <c r="AJ164" s="40">
        <f t="shared" si="43"/>
        <v>69.150000000000006</v>
      </c>
      <c r="AK164" s="40">
        <f t="shared" si="44"/>
        <v>84.51</v>
      </c>
      <c r="AL164" s="36" t="str">
        <f t="shared" si="45"/>
        <v>69.15 84.51</v>
      </c>
      <c r="AM164" s="36">
        <v>130</v>
      </c>
      <c r="AN164" s="36">
        <f t="shared" si="46"/>
        <v>440</v>
      </c>
      <c r="AO164" s="44">
        <v>2366.1</v>
      </c>
      <c r="AP164" s="44">
        <v>261</v>
      </c>
      <c r="AQ164" s="44">
        <v>84.5</v>
      </c>
      <c r="AR164" s="35">
        <v>26</v>
      </c>
      <c r="AS164" s="46">
        <f t="shared" si="47"/>
        <v>0.68497613230323107</v>
      </c>
      <c r="AT164" s="47">
        <f t="shared" si="48"/>
        <v>1620.722026642675</v>
      </c>
      <c r="AU164" s="47">
        <f t="shared" si="49"/>
        <v>226.02706691766369</v>
      </c>
      <c r="AV164" s="47">
        <f t="shared" si="50"/>
        <v>72.617722421040781</v>
      </c>
      <c r="AW164" s="87"/>
      <c r="AX164" s="87"/>
      <c r="AY164" s="87"/>
      <c r="AZ164" s="87"/>
      <c r="BA164" s="86"/>
      <c r="BB164" s="87"/>
      <c r="BC164" s="87"/>
      <c r="BD164" s="87"/>
      <c r="BE164" s="87"/>
      <c r="BF164" s="87"/>
      <c r="BG164" s="87"/>
      <c r="BH164" s="87"/>
      <c r="BI164" s="87"/>
      <c r="BJ164" s="87"/>
      <c r="BK164" s="87"/>
      <c r="BL164" s="87"/>
      <c r="BM164" s="262"/>
      <c r="BN164" s="87"/>
      <c r="BO164" s="87"/>
      <c r="BP164" s="87"/>
      <c r="BQ164" s="87"/>
      <c r="BR164" s="87"/>
      <c r="BS164" s="87"/>
      <c r="BT164" s="87"/>
      <c r="BU164" s="87"/>
    </row>
    <row r="165" spans="1:73" s="42" customFormat="1" ht="55.2" customHeight="1" x14ac:dyDescent="0.3">
      <c r="A165" s="35">
        <v>162</v>
      </c>
      <c r="B165" s="84">
        <v>124009</v>
      </c>
      <c r="C165" s="45" t="s">
        <v>84</v>
      </c>
      <c r="D165" s="45" t="s">
        <v>83</v>
      </c>
      <c r="E165" s="36">
        <v>40000</v>
      </c>
      <c r="F165" s="35">
        <v>0.56000000000000005</v>
      </c>
      <c r="G165" s="37">
        <v>0.42599999999999999</v>
      </c>
      <c r="H165" s="37">
        <v>0.32200000000000001</v>
      </c>
      <c r="I165" s="37">
        <v>0.26</v>
      </c>
      <c r="J165" s="37">
        <v>0.17100000000000001</v>
      </c>
      <c r="K165" s="37">
        <v>0.08</v>
      </c>
      <c r="L165" s="37">
        <v>5.9000000000000004E-2</v>
      </c>
      <c r="M165" s="37">
        <v>4.1000000000000002E-2</v>
      </c>
      <c r="N165" s="37" t="str">
        <f t="shared" si="37"/>
        <v>0.426,0.322,0.26,0.171,0.08,0.059,0.041</v>
      </c>
      <c r="O165" s="37" t="s">
        <v>59</v>
      </c>
      <c r="P165" s="37"/>
      <c r="Q165" s="38">
        <f t="shared" si="38"/>
        <v>124009</v>
      </c>
      <c r="R165" s="36">
        <f t="shared" si="51"/>
        <v>259</v>
      </c>
      <c r="S165" s="37">
        <f t="shared" si="39"/>
        <v>0.16599999999999998</v>
      </c>
      <c r="T165" s="36"/>
      <c r="U165" s="36"/>
      <c r="V165" s="36"/>
      <c r="W165" s="39"/>
      <c r="X165" s="39"/>
      <c r="Y165" s="37"/>
      <c r="Z165" s="39"/>
      <c r="AA165" s="37"/>
      <c r="AB165" s="44">
        <v>0.35</v>
      </c>
      <c r="AC165" s="44">
        <v>0.35</v>
      </c>
      <c r="AD165" s="44">
        <v>0.35</v>
      </c>
      <c r="AE165" s="35" t="s">
        <v>60</v>
      </c>
      <c r="AF165" s="35">
        <f t="shared" si="40"/>
        <v>213.98999999999998</v>
      </c>
      <c r="AG165" s="35">
        <f t="shared" si="41"/>
        <v>261.52</v>
      </c>
      <c r="AH165" s="36" t="str">
        <f t="shared" si="42"/>
        <v>213.99 261.52</v>
      </c>
      <c r="AI165" s="35">
        <v>10</v>
      </c>
      <c r="AJ165" s="40">
        <f t="shared" si="43"/>
        <v>69.150000000000006</v>
      </c>
      <c r="AK165" s="40">
        <f t="shared" si="44"/>
        <v>84.51</v>
      </c>
      <c r="AL165" s="36" t="str">
        <f t="shared" si="45"/>
        <v>69.15 84.51</v>
      </c>
      <c r="AM165" s="36">
        <v>130</v>
      </c>
      <c r="AN165" s="36">
        <f t="shared" si="46"/>
        <v>440</v>
      </c>
      <c r="AO165" s="44">
        <v>2388.6999999999998</v>
      </c>
      <c r="AP165" s="44">
        <v>259.7</v>
      </c>
      <c r="AQ165" s="44">
        <v>84.5</v>
      </c>
      <c r="AR165" s="35">
        <v>26</v>
      </c>
      <c r="AS165" s="46">
        <f t="shared" si="47"/>
        <v>0.68497613230323107</v>
      </c>
      <c r="AT165" s="47">
        <f t="shared" si="48"/>
        <v>1636.2024872327279</v>
      </c>
      <c r="AU165" s="47">
        <f t="shared" si="49"/>
        <v>224.96970015605629</v>
      </c>
      <c r="AV165" s="47">
        <f t="shared" si="50"/>
        <v>72.617722421040781</v>
      </c>
      <c r="AW165" s="87"/>
      <c r="AX165" s="87"/>
      <c r="AY165" s="87"/>
      <c r="AZ165" s="87"/>
      <c r="BA165" s="86"/>
      <c r="BB165" s="87"/>
      <c r="BC165" s="87"/>
      <c r="BD165" s="87"/>
      <c r="BE165" s="87"/>
      <c r="BF165" s="87"/>
      <c r="BG165" s="87"/>
      <c r="BH165" s="87"/>
      <c r="BI165" s="87"/>
      <c r="BJ165" s="87"/>
      <c r="BK165" s="87"/>
      <c r="BL165" s="87"/>
      <c r="BM165" s="262"/>
      <c r="BN165" s="87"/>
      <c r="BO165" s="87"/>
      <c r="BP165" s="87"/>
      <c r="BQ165" s="87"/>
      <c r="BR165" s="87"/>
      <c r="BS165" s="87"/>
      <c r="BT165" s="87"/>
      <c r="BU165" s="87"/>
    </row>
    <row r="166" spans="1:73" s="42" customFormat="1" ht="55.2" customHeight="1" x14ac:dyDescent="0.3">
      <c r="A166" s="35">
        <v>163</v>
      </c>
      <c r="B166" s="84">
        <v>124009</v>
      </c>
      <c r="C166" s="45" t="s">
        <v>84</v>
      </c>
      <c r="D166" s="45" t="s">
        <v>81</v>
      </c>
      <c r="E166" s="36">
        <v>40000</v>
      </c>
      <c r="F166" s="35">
        <v>0.56000000000000005</v>
      </c>
      <c r="G166" s="37">
        <v>0.35399999999999998</v>
      </c>
      <c r="H166" s="37">
        <v>0.25</v>
      </c>
      <c r="I166" s="37">
        <v>0.187</v>
      </c>
      <c r="J166" s="37">
        <v>0.115</v>
      </c>
      <c r="K166" s="37">
        <v>5.3999999999999999E-2</v>
      </c>
      <c r="L166" s="37">
        <v>4.2000000000000003E-2</v>
      </c>
      <c r="M166" s="37">
        <v>3.2000000000000001E-2</v>
      </c>
      <c r="N166" s="37" t="str">
        <f t="shared" si="37"/>
        <v>0.354,0.25,0.187,0.115,0.054,0.042,0.032</v>
      </c>
      <c r="O166" s="37" t="s">
        <v>59</v>
      </c>
      <c r="P166" s="37"/>
      <c r="Q166" s="38">
        <f t="shared" si="38"/>
        <v>124009</v>
      </c>
      <c r="R166" s="36">
        <f t="shared" si="51"/>
        <v>0</v>
      </c>
      <c r="S166" s="37">
        <f t="shared" si="39"/>
        <v>0.16699999999999998</v>
      </c>
      <c r="T166" s="36"/>
      <c r="U166" s="36"/>
      <c r="V166" s="36"/>
      <c r="W166" s="39"/>
      <c r="X166" s="39"/>
      <c r="Y166" s="37"/>
      <c r="Z166" s="39"/>
      <c r="AA166" s="37"/>
      <c r="AB166" s="44">
        <v>0.35</v>
      </c>
      <c r="AC166" s="44">
        <v>0.35</v>
      </c>
      <c r="AD166" s="44">
        <v>0.35</v>
      </c>
      <c r="AE166" s="35" t="s">
        <v>60</v>
      </c>
      <c r="AF166" s="35">
        <f t="shared" si="40"/>
        <v>213.98999999999998</v>
      </c>
      <c r="AG166" s="35">
        <f t="shared" si="41"/>
        <v>261.52</v>
      </c>
      <c r="AH166" s="36" t="str">
        <f t="shared" si="42"/>
        <v>213.99 261.52</v>
      </c>
      <c r="AI166" s="35">
        <v>10</v>
      </c>
      <c r="AJ166" s="40">
        <f t="shared" si="43"/>
        <v>69.150000000000006</v>
      </c>
      <c r="AK166" s="40">
        <f t="shared" si="44"/>
        <v>84.51</v>
      </c>
      <c r="AL166" s="36" t="str">
        <f t="shared" si="45"/>
        <v>69.15 84.51</v>
      </c>
      <c r="AM166" s="36">
        <v>130</v>
      </c>
      <c r="AN166" s="36">
        <f t="shared" si="46"/>
        <v>440</v>
      </c>
      <c r="AO166" s="44">
        <v>2374.1999999999998</v>
      </c>
      <c r="AP166" s="44">
        <v>259.5</v>
      </c>
      <c r="AQ166" s="44">
        <v>84.5</v>
      </c>
      <c r="AR166" s="35">
        <v>27</v>
      </c>
      <c r="AS166" s="46">
        <f t="shared" si="47"/>
        <v>0.71351441198761567</v>
      </c>
      <c r="AT166" s="47">
        <f t="shared" si="48"/>
        <v>1694.0259169409969</v>
      </c>
      <c r="AU166" s="47">
        <f t="shared" si="49"/>
        <v>224.80685188285113</v>
      </c>
      <c r="AV166" s="47">
        <f t="shared" si="50"/>
        <v>72.617722421040781</v>
      </c>
      <c r="AW166" s="87"/>
      <c r="AX166" s="87"/>
      <c r="AY166" s="87"/>
      <c r="AZ166" s="87"/>
      <c r="BA166" s="86"/>
      <c r="BB166" s="87"/>
      <c r="BC166" s="87"/>
      <c r="BD166" s="87"/>
      <c r="BE166" s="87"/>
      <c r="BF166" s="87"/>
      <c r="BG166" s="87"/>
      <c r="BH166" s="87"/>
      <c r="BI166" s="87"/>
      <c r="BJ166" s="87"/>
      <c r="BK166" s="87"/>
      <c r="BL166" s="87"/>
      <c r="BM166" s="262"/>
      <c r="BN166" s="87"/>
      <c r="BO166" s="87"/>
      <c r="BP166" s="87"/>
      <c r="BQ166" s="87"/>
      <c r="BR166" s="87"/>
      <c r="BS166" s="87"/>
      <c r="BT166" s="87"/>
      <c r="BU166" s="87"/>
    </row>
    <row r="167" spans="1:73" s="42" customFormat="1" ht="55.2" customHeight="1" x14ac:dyDescent="0.3">
      <c r="A167" s="35">
        <v>164</v>
      </c>
      <c r="B167" s="84">
        <v>124263</v>
      </c>
      <c r="C167" s="45" t="s">
        <v>84</v>
      </c>
      <c r="D167" s="45" t="s">
        <v>83</v>
      </c>
      <c r="E167" s="36">
        <v>40000</v>
      </c>
      <c r="F167" s="35">
        <v>0.56000000000000005</v>
      </c>
      <c r="G167" s="37">
        <v>0.49</v>
      </c>
      <c r="H167" s="37">
        <v>0.39600000000000002</v>
      </c>
      <c r="I167" s="37">
        <v>0.34200000000000003</v>
      </c>
      <c r="J167" s="37">
        <v>0.25800000000000001</v>
      </c>
      <c r="K167" s="37">
        <v>0.16</v>
      </c>
      <c r="L167" s="37">
        <v>0.124</v>
      </c>
      <c r="M167" s="37">
        <v>8.5000000000000006E-2</v>
      </c>
      <c r="N167" s="37" t="str">
        <f t="shared" si="37"/>
        <v>0.49,0.396,0.342,0.258,0.16,0.124,0.085</v>
      </c>
      <c r="O167" s="37" t="s">
        <v>59</v>
      </c>
      <c r="P167" s="37"/>
      <c r="Q167" s="38">
        <f t="shared" si="38"/>
        <v>124263</v>
      </c>
      <c r="R167" s="36">
        <f t="shared" si="51"/>
        <v>254</v>
      </c>
      <c r="S167" s="37">
        <f t="shared" si="39"/>
        <v>0.14799999999999996</v>
      </c>
      <c r="T167" s="36"/>
      <c r="U167" s="36"/>
      <c r="V167" s="36"/>
      <c r="W167" s="39"/>
      <c r="X167" s="39"/>
      <c r="Y167" s="37"/>
      <c r="Z167" s="39"/>
      <c r="AA167" s="37"/>
      <c r="AB167" s="44">
        <v>0.35</v>
      </c>
      <c r="AC167" s="44">
        <v>0.35</v>
      </c>
      <c r="AD167" s="44">
        <v>0.35</v>
      </c>
      <c r="AE167" s="35" t="s">
        <v>60</v>
      </c>
      <c r="AF167" s="35">
        <f t="shared" si="40"/>
        <v>213.98999999999998</v>
      </c>
      <c r="AG167" s="35">
        <f t="shared" si="41"/>
        <v>261.52</v>
      </c>
      <c r="AH167" s="36" t="str">
        <f t="shared" si="42"/>
        <v>213.99 261.52</v>
      </c>
      <c r="AI167" s="35">
        <v>10</v>
      </c>
      <c r="AJ167" s="40">
        <f t="shared" si="43"/>
        <v>69.150000000000006</v>
      </c>
      <c r="AK167" s="40">
        <f t="shared" si="44"/>
        <v>84.51</v>
      </c>
      <c r="AL167" s="36" t="str">
        <f t="shared" si="45"/>
        <v>69.15 84.51</v>
      </c>
      <c r="AM167" s="36">
        <v>130</v>
      </c>
      <c r="AN167" s="36">
        <f t="shared" si="46"/>
        <v>440</v>
      </c>
      <c r="AO167" s="44">
        <v>1859.7</v>
      </c>
      <c r="AP167" s="44">
        <v>215.2</v>
      </c>
      <c r="AQ167" s="44">
        <v>84.5</v>
      </c>
      <c r="AR167" s="35">
        <v>27</v>
      </c>
      <c r="AS167" s="46">
        <f t="shared" si="47"/>
        <v>0.71351441198761567</v>
      </c>
      <c r="AT167" s="47">
        <f t="shared" si="48"/>
        <v>1326.9227519733688</v>
      </c>
      <c r="AU167" s="47">
        <f t="shared" si="49"/>
        <v>187.47184312874313</v>
      </c>
      <c r="AV167" s="47">
        <f t="shared" si="50"/>
        <v>72.617722421040781</v>
      </c>
      <c r="AW167" s="87"/>
      <c r="AX167" s="87"/>
      <c r="AY167" s="87"/>
      <c r="AZ167" s="87"/>
      <c r="BA167" s="86"/>
      <c r="BB167" s="87"/>
      <c r="BC167" s="87"/>
      <c r="BD167" s="87"/>
      <c r="BE167" s="87"/>
      <c r="BF167" s="87"/>
      <c r="BG167" s="87"/>
      <c r="BH167" s="87"/>
      <c r="BI167" s="87"/>
      <c r="BJ167" s="87"/>
      <c r="BK167" s="87"/>
      <c r="BL167" s="87"/>
      <c r="BM167" s="262"/>
      <c r="BN167" s="87"/>
      <c r="BO167" s="87"/>
      <c r="BP167" s="87"/>
      <c r="BQ167" s="87"/>
      <c r="BR167" s="87"/>
      <c r="BS167" s="87"/>
      <c r="BT167" s="87"/>
      <c r="BU167" s="87"/>
    </row>
    <row r="168" spans="1:73" s="42" customFormat="1" ht="55.2" customHeight="1" x14ac:dyDescent="0.3">
      <c r="A168" s="35">
        <v>165</v>
      </c>
      <c r="B168" s="84">
        <v>124263</v>
      </c>
      <c r="C168" s="45" t="s">
        <v>84</v>
      </c>
      <c r="D168" s="45" t="s">
        <v>81</v>
      </c>
      <c r="E168" s="36">
        <v>40000</v>
      </c>
      <c r="F168" s="35">
        <v>0.56000000000000005</v>
      </c>
      <c r="G168" s="37">
        <v>0.42399999999999999</v>
      </c>
      <c r="H168" s="37">
        <v>0.34200000000000003</v>
      </c>
      <c r="I168" s="37">
        <v>0.28599999999999998</v>
      </c>
      <c r="J168" s="37">
        <v>0.20200000000000001</v>
      </c>
      <c r="K168" s="37">
        <v>0.112</v>
      </c>
      <c r="L168" s="37">
        <v>8.6000000000000007E-2</v>
      </c>
      <c r="M168" s="37">
        <v>0.06</v>
      </c>
      <c r="N168" s="37" t="str">
        <f t="shared" si="37"/>
        <v>0.424,0.342,0.286,0.202,0.112,0.086,0.06</v>
      </c>
      <c r="O168" s="37" t="s">
        <v>59</v>
      </c>
      <c r="P168" s="37"/>
      <c r="Q168" s="38">
        <f t="shared" si="38"/>
        <v>124263</v>
      </c>
      <c r="R168" s="36">
        <f t="shared" si="51"/>
        <v>0</v>
      </c>
      <c r="S168" s="37">
        <f t="shared" si="39"/>
        <v>0.13800000000000001</v>
      </c>
      <c r="T168" s="36"/>
      <c r="U168" s="36"/>
      <c r="V168" s="36"/>
      <c r="W168" s="39"/>
      <c r="X168" s="39"/>
      <c r="Y168" s="37"/>
      <c r="Z168" s="39"/>
      <c r="AA168" s="37"/>
      <c r="AB168" s="44">
        <v>0.35</v>
      </c>
      <c r="AC168" s="44">
        <v>0.35</v>
      </c>
      <c r="AD168" s="44">
        <v>0.35</v>
      </c>
      <c r="AE168" s="35" t="s">
        <v>60</v>
      </c>
      <c r="AF168" s="35">
        <f t="shared" si="40"/>
        <v>213.98999999999998</v>
      </c>
      <c r="AG168" s="35">
        <f t="shared" si="41"/>
        <v>261.52</v>
      </c>
      <c r="AH168" s="36" t="str">
        <f t="shared" si="42"/>
        <v>213.99 261.52</v>
      </c>
      <c r="AI168" s="35">
        <v>10</v>
      </c>
      <c r="AJ168" s="40">
        <f t="shared" si="43"/>
        <v>69.150000000000006</v>
      </c>
      <c r="AK168" s="40">
        <f t="shared" si="44"/>
        <v>84.51</v>
      </c>
      <c r="AL168" s="36" t="str">
        <f t="shared" si="45"/>
        <v>69.15 84.51</v>
      </c>
      <c r="AM168" s="36">
        <v>130</v>
      </c>
      <c r="AN168" s="36">
        <f t="shared" si="46"/>
        <v>440</v>
      </c>
      <c r="AO168" s="44">
        <v>1859.7</v>
      </c>
      <c r="AP168" s="44">
        <v>215.2</v>
      </c>
      <c r="AQ168" s="44">
        <v>84.5</v>
      </c>
      <c r="AR168" s="35">
        <v>27</v>
      </c>
      <c r="AS168" s="46">
        <f t="shared" si="47"/>
        <v>0.71351441198761567</v>
      </c>
      <c r="AT168" s="47">
        <f t="shared" si="48"/>
        <v>1326.9227519733688</v>
      </c>
      <c r="AU168" s="47">
        <f t="shared" si="49"/>
        <v>187.47184312874313</v>
      </c>
      <c r="AV168" s="47">
        <f t="shared" si="50"/>
        <v>72.617722421040781</v>
      </c>
      <c r="AW168" s="87"/>
      <c r="AX168" s="87"/>
      <c r="AY168" s="87"/>
      <c r="AZ168" s="87"/>
      <c r="BA168" s="86"/>
      <c r="BB168" s="87"/>
      <c r="BC168" s="87"/>
      <c r="BD168" s="87"/>
      <c r="BE168" s="87"/>
      <c r="BF168" s="87"/>
      <c r="BG168" s="87"/>
      <c r="BH168" s="87"/>
      <c r="BI168" s="87"/>
      <c r="BJ168" s="87"/>
      <c r="BK168" s="87"/>
      <c r="BL168" s="87"/>
      <c r="BM168" s="262"/>
      <c r="BN168" s="87"/>
      <c r="BO168" s="87"/>
      <c r="BP168" s="87"/>
      <c r="BQ168" s="87"/>
      <c r="BR168" s="87"/>
      <c r="BS168" s="87"/>
      <c r="BT168" s="87"/>
      <c r="BU168" s="87"/>
    </row>
    <row r="169" spans="1:73" s="42" customFormat="1" ht="55.2" customHeight="1" x14ac:dyDescent="0.3">
      <c r="A169" s="35">
        <v>166</v>
      </c>
      <c r="B169" s="84">
        <v>124505</v>
      </c>
      <c r="C169" s="45" t="s">
        <v>84</v>
      </c>
      <c r="D169" s="45" t="s">
        <v>83</v>
      </c>
      <c r="E169" s="36">
        <v>40000</v>
      </c>
      <c r="F169" s="35">
        <v>0.56000000000000005</v>
      </c>
      <c r="G169" s="37">
        <v>0.62</v>
      </c>
      <c r="H169" s="37">
        <v>0.48199999999999998</v>
      </c>
      <c r="I169" s="37">
        <v>0.38</v>
      </c>
      <c r="J169" s="37">
        <v>0.254</v>
      </c>
      <c r="K169" s="37">
        <v>0.123</v>
      </c>
      <c r="L169" s="37">
        <v>8.6000000000000007E-2</v>
      </c>
      <c r="M169" s="37">
        <v>4.7E-2</v>
      </c>
      <c r="N169" s="37" t="str">
        <f t="shared" si="37"/>
        <v>0.62,0.482,0.38,0.254,0.123,0.086,0.047</v>
      </c>
      <c r="O169" s="37" t="s">
        <v>59</v>
      </c>
      <c r="P169" s="37"/>
      <c r="Q169" s="38">
        <f t="shared" si="38"/>
        <v>124505</v>
      </c>
      <c r="R169" s="36">
        <f t="shared" si="51"/>
        <v>242</v>
      </c>
      <c r="S169" s="37">
        <f t="shared" si="39"/>
        <v>0.24</v>
      </c>
      <c r="T169" s="36"/>
      <c r="U169" s="36"/>
      <c r="V169" s="36"/>
      <c r="W169" s="39"/>
      <c r="X169" s="39"/>
      <c r="Y169" s="37"/>
      <c r="Z169" s="39"/>
      <c r="AA169" s="37"/>
      <c r="AB169" s="44">
        <v>0.35</v>
      </c>
      <c r="AC169" s="44">
        <v>0.35</v>
      </c>
      <c r="AD169" s="44">
        <v>0.35</v>
      </c>
      <c r="AE169" s="35" t="s">
        <v>60</v>
      </c>
      <c r="AF169" s="35">
        <f t="shared" si="40"/>
        <v>213.98999999999998</v>
      </c>
      <c r="AG169" s="35">
        <f t="shared" si="41"/>
        <v>261.52</v>
      </c>
      <c r="AH169" s="36" t="str">
        <f t="shared" si="42"/>
        <v>213.99 261.52</v>
      </c>
      <c r="AI169" s="35">
        <v>10</v>
      </c>
      <c r="AJ169" s="40">
        <f t="shared" si="43"/>
        <v>69.150000000000006</v>
      </c>
      <c r="AK169" s="40">
        <f t="shared" si="44"/>
        <v>84.51</v>
      </c>
      <c r="AL169" s="36" t="str">
        <f t="shared" si="45"/>
        <v>69.15 84.51</v>
      </c>
      <c r="AM169" s="36">
        <v>130</v>
      </c>
      <c r="AN169" s="36">
        <f t="shared" si="46"/>
        <v>440</v>
      </c>
      <c r="AO169" s="44">
        <v>2391.9</v>
      </c>
      <c r="AP169" s="44">
        <v>261.10000000000002</v>
      </c>
      <c r="AQ169" s="44">
        <v>84.5</v>
      </c>
      <c r="AR169" s="35">
        <v>27</v>
      </c>
      <c r="AS169" s="46">
        <f t="shared" si="47"/>
        <v>0.71351441198761567</v>
      </c>
      <c r="AT169" s="47">
        <f t="shared" si="48"/>
        <v>1706.655122033178</v>
      </c>
      <c r="AU169" s="47">
        <f t="shared" si="49"/>
        <v>226.10832070449462</v>
      </c>
      <c r="AV169" s="47">
        <f t="shared" si="50"/>
        <v>72.617722421040781</v>
      </c>
      <c r="AW169" s="87"/>
      <c r="AX169" s="87"/>
      <c r="AY169" s="87"/>
      <c r="AZ169" s="87"/>
      <c r="BA169" s="86"/>
      <c r="BB169" s="87"/>
      <c r="BC169" s="87"/>
      <c r="BD169" s="87"/>
      <c r="BE169" s="87"/>
      <c r="BF169" s="87"/>
      <c r="BG169" s="87"/>
      <c r="BH169" s="87"/>
      <c r="BI169" s="87"/>
      <c r="BJ169" s="87"/>
      <c r="BK169" s="87"/>
      <c r="BL169" s="87"/>
      <c r="BM169" s="262"/>
      <c r="BN169" s="87"/>
      <c r="BO169" s="87"/>
      <c r="BP169" s="87"/>
      <c r="BQ169" s="87"/>
      <c r="BR169" s="87"/>
      <c r="BS169" s="87"/>
      <c r="BT169" s="87"/>
      <c r="BU169" s="87"/>
    </row>
    <row r="170" spans="1:73" s="42" customFormat="1" ht="55.2" customHeight="1" x14ac:dyDescent="0.3">
      <c r="A170" s="35">
        <v>167</v>
      </c>
      <c r="B170" s="84">
        <v>124505</v>
      </c>
      <c r="C170" s="45" t="s">
        <v>84</v>
      </c>
      <c r="D170" s="45" t="s">
        <v>81</v>
      </c>
      <c r="E170" s="36">
        <v>40000</v>
      </c>
      <c r="F170" s="35">
        <v>0.56000000000000005</v>
      </c>
      <c r="G170" s="37">
        <v>0.53900000000000003</v>
      </c>
      <c r="H170" s="37">
        <v>0.41499999999999998</v>
      </c>
      <c r="I170" s="37">
        <v>0.33200000000000002</v>
      </c>
      <c r="J170" s="37">
        <v>0.23300000000000001</v>
      </c>
      <c r="K170" s="37">
        <v>0.11899999999999999</v>
      </c>
      <c r="L170" s="37">
        <v>8.6999999999999994E-2</v>
      </c>
      <c r="M170" s="37">
        <v>3.6999999999999998E-2</v>
      </c>
      <c r="N170" s="37" t="str">
        <f t="shared" si="37"/>
        <v>0.539,0.415,0.332,0.233,0.119,0.087,0.037</v>
      </c>
      <c r="O170" s="37" t="s">
        <v>59</v>
      </c>
      <c r="P170" s="37"/>
      <c r="Q170" s="38">
        <f t="shared" si="38"/>
        <v>124505</v>
      </c>
      <c r="R170" s="36">
        <f t="shared" si="51"/>
        <v>0</v>
      </c>
      <c r="S170" s="37">
        <f t="shared" si="39"/>
        <v>0.20700000000000002</v>
      </c>
      <c r="T170" s="36"/>
      <c r="U170" s="36"/>
      <c r="V170" s="36"/>
      <c r="W170" s="39"/>
      <c r="X170" s="39"/>
      <c r="Y170" s="37"/>
      <c r="Z170" s="39"/>
      <c r="AA170" s="37"/>
      <c r="AB170" s="44">
        <v>0.35</v>
      </c>
      <c r="AC170" s="44">
        <v>0.35</v>
      </c>
      <c r="AD170" s="44">
        <v>0.35</v>
      </c>
      <c r="AE170" s="35" t="s">
        <v>60</v>
      </c>
      <c r="AF170" s="35">
        <f t="shared" si="40"/>
        <v>213.98999999999998</v>
      </c>
      <c r="AG170" s="35">
        <f t="shared" si="41"/>
        <v>261.52</v>
      </c>
      <c r="AH170" s="36" t="str">
        <f t="shared" si="42"/>
        <v>213.99 261.52</v>
      </c>
      <c r="AI170" s="35">
        <v>10</v>
      </c>
      <c r="AJ170" s="40">
        <f t="shared" si="43"/>
        <v>69.150000000000006</v>
      </c>
      <c r="AK170" s="40">
        <f t="shared" si="44"/>
        <v>84.51</v>
      </c>
      <c r="AL170" s="36" t="str">
        <f t="shared" si="45"/>
        <v>69.15 84.51</v>
      </c>
      <c r="AM170" s="36">
        <v>130</v>
      </c>
      <c r="AN170" s="36">
        <f t="shared" si="46"/>
        <v>440</v>
      </c>
      <c r="AO170" s="44">
        <v>2372.6</v>
      </c>
      <c r="AP170" s="44">
        <v>255</v>
      </c>
      <c r="AQ170" s="44">
        <v>84.5</v>
      </c>
      <c r="AR170" s="35">
        <v>27</v>
      </c>
      <c r="AS170" s="46">
        <f t="shared" si="47"/>
        <v>0.71351441198761567</v>
      </c>
      <c r="AT170" s="47">
        <f t="shared" si="48"/>
        <v>1692.8842938818168</v>
      </c>
      <c r="AU170" s="47">
        <f t="shared" si="49"/>
        <v>221.13019185282033</v>
      </c>
      <c r="AV170" s="47">
        <f t="shared" si="50"/>
        <v>72.617722421040781</v>
      </c>
      <c r="AW170" s="87"/>
      <c r="AX170" s="87"/>
      <c r="AY170" s="87"/>
      <c r="AZ170" s="87"/>
      <c r="BA170" s="86"/>
      <c r="BB170" s="87"/>
      <c r="BC170" s="87"/>
      <c r="BD170" s="87"/>
      <c r="BE170" s="87"/>
      <c r="BF170" s="87"/>
      <c r="BG170" s="87"/>
      <c r="BH170" s="87"/>
      <c r="BI170" s="87"/>
      <c r="BJ170" s="87"/>
      <c r="BK170" s="87"/>
      <c r="BL170" s="87"/>
      <c r="BM170" s="262"/>
      <c r="BN170" s="87"/>
      <c r="BO170" s="87"/>
      <c r="BP170" s="87"/>
      <c r="BQ170" s="87"/>
      <c r="BR170" s="87"/>
      <c r="BS170" s="87"/>
      <c r="BT170" s="87"/>
      <c r="BU170" s="87"/>
    </row>
    <row r="171" spans="1:73" s="42" customFormat="1" ht="55.2" customHeight="1" x14ac:dyDescent="0.3">
      <c r="A171" s="35">
        <v>168</v>
      </c>
      <c r="B171" s="84">
        <v>124755</v>
      </c>
      <c r="C171" s="45" t="s">
        <v>84</v>
      </c>
      <c r="D171" s="45" t="s">
        <v>83</v>
      </c>
      <c r="E171" s="36">
        <v>40000</v>
      </c>
      <c r="F171" s="35">
        <v>0.56000000000000005</v>
      </c>
      <c r="G171" s="37">
        <v>0.40700000000000003</v>
      </c>
      <c r="H171" s="37">
        <v>0.32500000000000001</v>
      </c>
      <c r="I171" s="37">
        <v>0.27900000000000003</v>
      </c>
      <c r="J171" s="37">
        <v>0.20300000000000001</v>
      </c>
      <c r="K171" s="37">
        <v>0.104</v>
      </c>
      <c r="L171" s="37">
        <v>7.4999999999999997E-2</v>
      </c>
      <c r="M171" s="37">
        <v>4.5999999999999999E-2</v>
      </c>
      <c r="N171" s="37" t="str">
        <f t="shared" si="37"/>
        <v>0.407,0.325,0.279,0.203,0.104,0.075,0.046</v>
      </c>
      <c r="O171" s="37" t="s">
        <v>59</v>
      </c>
      <c r="P171" s="37"/>
      <c r="Q171" s="38">
        <f t="shared" si="38"/>
        <v>124755</v>
      </c>
      <c r="R171" s="36">
        <f t="shared" si="51"/>
        <v>250</v>
      </c>
      <c r="S171" s="37">
        <f t="shared" si="39"/>
        <v>0.128</v>
      </c>
      <c r="T171" s="36"/>
      <c r="U171" s="36"/>
      <c r="V171" s="36"/>
      <c r="W171" s="39"/>
      <c r="X171" s="39"/>
      <c r="Y171" s="37"/>
      <c r="Z171" s="39"/>
      <c r="AA171" s="37"/>
      <c r="AB171" s="44">
        <v>0.35</v>
      </c>
      <c r="AC171" s="44">
        <v>0.35</v>
      </c>
      <c r="AD171" s="44">
        <v>0.35</v>
      </c>
      <c r="AE171" s="35" t="s">
        <v>60</v>
      </c>
      <c r="AF171" s="35">
        <f t="shared" si="40"/>
        <v>213.98999999999998</v>
      </c>
      <c r="AG171" s="35">
        <f t="shared" si="41"/>
        <v>261.52</v>
      </c>
      <c r="AH171" s="36" t="str">
        <f t="shared" si="42"/>
        <v>213.99 261.52</v>
      </c>
      <c r="AI171" s="35">
        <v>10</v>
      </c>
      <c r="AJ171" s="40">
        <f t="shared" si="43"/>
        <v>69.150000000000006</v>
      </c>
      <c r="AK171" s="40">
        <f t="shared" si="44"/>
        <v>84.51</v>
      </c>
      <c r="AL171" s="36" t="str">
        <f t="shared" si="45"/>
        <v>69.15 84.51</v>
      </c>
      <c r="AM171" s="36">
        <v>130</v>
      </c>
      <c r="AN171" s="36">
        <f t="shared" si="46"/>
        <v>440</v>
      </c>
      <c r="AO171" s="44">
        <v>2346.8000000000002</v>
      </c>
      <c r="AP171" s="44">
        <v>260.8</v>
      </c>
      <c r="AQ171" s="44">
        <v>84.5</v>
      </c>
      <c r="AR171" s="35">
        <v>27</v>
      </c>
      <c r="AS171" s="46">
        <f t="shared" si="47"/>
        <v>0.71351441198761567</v>
      </c>
      <c r="AT171" s="47">
        <f t="shared" si="48"/>
        <v>1674.4756220525367</v>
      </c>
      <c r="AU171" s="47">
        <f t="shared" si="49"/>
        <v>225.86452421871772</v>
      </c>
      <c r="AV171" s="47">
        <f t="shared" si="50"/>
        <v>72.617722421040781</v>
      </c>
      <c r="AW171" s="87"/>
      <c r="AX171" s="87"/>
      <c r="AY171" s="87"/>
      <c r="AZ171" s="87"/>
      <c r="BA171" s="86"/>
      <c r="BB171" s="87"/>
      <c r="BC171" s="87"/>
      <c r="BD171" s="87"/>
      <c r="BE171" s="87"/>
      <c r="BF171" s="87"/>
      <c r="BG171" s="87"/>
      <c r="BH171" s="87"/>
      <c r="BI171" s="87"/>
      <c r="BJ171" s="87"/>
      <c r="BK171" s="87"/>
      <c r="BL171" s="87"/>
      <c r="BM171" s="262"/>
      <c r="BN171" s="87"/>
      <c r="BO171" s="87"/>
      <c r="BP171" s="87"/>
      <c r="BQ171" s="87"/>
      <c r="BR171" s="87"/>
      <c r="BS171" s="87"/>
      <c r="BT171" s="87"/>
      <c r="BU171" s="87"/>
    </row>
    <row r="172" spans="1:73" s="42" customFormat="1" ht="55.2" customHeight="1" x14ac:dyDescent="0.3">
      <c r="A172" s="35">
        <v>169</v>
      </c>
      <c r="B172" s="84">
        <v>124755</v>
      </c>
      <c r="C172" s="45" t="s">
        <v>84</v>
      </c>
      <c r="D172" s="45" t="s">
        <v>81</v>
      </c>
      <c r="E172" s="36">
        <v>40000</v>
      </c>
      <c r="F172" s="35">
        <v>0.56000000000000005</v>
      </c>
      <c r="G172" s="37">
        <v>0.58899999999999997</v>
      </c>
      <c r="H172" s="37">
        <v>0.443</v>
      </c>
      <c r="I172" s="37">
        <v>0.36299999999999999</v>
      </c>
      <c r="J172" s="37">
        <v>0.24399999999999999</v>
      </c>
      <c r="K172" s="37">
        <v>0.12</v>
      </c>
      <c r="L172" s="37">
        <v>8.8999999999999996E-2</v>
      </c>
      <c r="M172" s="37">
        <v>5.8000000000000003E-2</v>
      </c>
      <c r="N172" s="37" t="str">
        <f t="shared" si="37"/>
        <v>0.589,0.443,0.363,0.244,0.12,0.089,0.058</v>
      </c>
      <c r="O172" s="37" t="s">
        <v>59</v>
      </c>
      <c r="P172" s="37"/>
      <c r="Q172" s="38">
        <f t="shared" si="38"/>
        <v>124755</v>
      </c>
      <c r="R172" s="36">
        <f t="shared" si="51"/>
        <v>0</v>
      </c>
      <c r="S172" s="37">
        <f t="shared" si="39"/>
        <v>0.22599999999999998</v>
      </c>
      <c r="T172" s="36"/>
      <c r="U172" s="36"/>
      <c r="V172" s="36"/>
      <c r="W172" s="39"/>
      <c r="X172" s="39"/>
      <c r="Y172" s="37"/>
      <c r="Z172" s="39"/>
      <c r="AA172" s="37"/>
      <c r="AB172" s="44">
        <v>0.35</v>
      </c>
      <c r="AC172" s="44">
        <v>0.35</v>
      </c>
      <c r="AD172" s="44">
        <v>0.35</v>
      </c>
      <c r="AE172" s="35" t="s">
        <v>60</v>
      </c>
      <c r="AF172" s="35">
        <f t="shared" si="40"/>
        <v>213.98999999999998</v>
      </c>
      <c r="AG172" s="35">
        <f t="shared" si="41"/>
        <v>261.52</v>
      </c>
      <c r="AH172" s="36" t="str">
        <f t="shared" si="42"/>
        <v>213.99 261.52</v>
      </c>
      <c r="AI172" s="35">
        <v>10</v>
      </c>
      <c r="AJ172" s="40">
        <f t="shared" si="43"/>
        <v>69.150000000000006</v>
      </c>
      <c r="AK172" s="40">
        <f t="shared" si="44"/>
        <v>84.51</v>
      </c>
      <c r="AL172" s="36" t="str">
        <f t="shared" si="45"/>
        <v>69.15 84.51</v>
      </c>
      <c r="AM172" s="36">
        <v>130</v>
      </c>
      <c r="AN172" s="36">
        <f t="shared" si="46"/>
        <v>440</v>
      </c>
      <c r="AO172" s="44">
        <v>1862.9</v>
      </c>
      <c r="AP172" s="44">
        <v>233.6</v>
      </c>
      <c r="AQ172" s="44">
        <v>84.5</v>
      </c>
      <c r="AR172" s="35">
        <v>27</v>
      </c>
      <c r="AS172" s="46">
        <f t="shared" si="47"/>
        <v>0.71351441198761567</v>
      </c>
      <c r="AT172" s="47">
        <f t="shared" si="48"/>
        <v>1329.2059980917293</v>
      </c>
      <c r="AU172" s="47">
        <f t="shared" si="49"/>
        <v>203.29991209176043</v>
      </c>
      <c r="AV172" s="47">
        <f t="shared" si="50"/>
        <v>72.617722421040781</v>
      </c>
      <c r="AW172" s="87"/>
      <c r="AX172" s="87"/>
      <c r="AY172" s="87"/>
      <c r="AZ172" s="87"/>
      <c r="BA172" s="86"/>
      <c r="BB172" s="87"/>
      <c r="BC172" s="87"/>
      <c r="BD172" s="87"/>
      <c r="BE172" s="87"/>
      <c r="BF172" s="87"/>
      <c r="BG172" s="87"/>
      <c r="BH172" s="87"/>
      <c r="BI172" s="87"/>
      <c r="BJ172" s="87"/>
      <c r="BK172" s="87"/>
      <c r="BL172" s="87"/>
      <c r="BM172" s="262"/>
      <c r="BN172" s="87"/>
      <c r="BO172" s="87"/>
      <c r="BP172" s="87"/>
      <c r="BQ172" s="87"/>
      <c r="BR172" s="87"/>
      <c r="BS172" s="87"/>
      <c r="BT172" s="87"/>
      <c r="BU172" s="87"/>
    </row>
    <row r="173" spans="1:73" s="42" customFormat="1" ht="55.2" customHeight="1" x14ac:dyDescent="0.3">
      <c r="A173" s="35">
        <v>170</v>
      </c>
      <c r="B173" s="84">
        <v>124917</v>
      </c>
      <c r="C173" s="45" t="s">
        <v>84</v>
      </c>
      <c r="D173" s="45" t="s">
        <v>83</v>
      </c>
      <c r="E173" s="36">
        <v>40000</v>
      </c>
      <c r="F173" s="35">
        <v>0.56000000000000005</v>
      </c>
      <c r="G173" s="37">
        <v>0.36799999999999999</v>
      </c>
      <c r="H173" s="37">
        <v>0.27900000000000003</v>
      </c>
      <c r="I173" s="37">
        <v>0.224</v>
      </c>
      <c r="J173" s="37">
        <v>0.154</v>
      </c>
      <c r="K173" s="37">
        <v>7.5999999999999998E-2</v>
      </c>
      <c r="L173" s="37">
        <v>5.3999999999999999E-2</v>
      </c>
      <c r="M173" s="37">
        <v>3.5000000000000003E-2</v>
      </c>
      <c r="N173" s="37" t="str">
        <f t="shared" si="37"/>
        <v>0.368,0.279,0.224,0.154,0.076,0.054,0.035</v>
      </c>
      <c r="O173" s="37" t="s">
        <v>59</v>
      </c>
      <c r="P173" s="37"/>
      <c r="Q173" s="38">
        <f t="shared" si="38"/>
        <v>124917</v>
      </c>
      <c r="R173" s="36">
        <f t="shared" si="51"/>
        <v>162</v>
      </c>
      <c r="S173" s="37">
        <f t="shared" si="39"/>
        <v>0.14399999999999999</v>
      </c>
      <c r="T173" s="36"/>
      <c r="U173" s="36"/>
      <c r="V173" s="36"/>
      <c r="W173" s="39"/>
      <c r="X173" s="39"/>
      <c r="Y173" s="37"/>
      <c r="Z173" s="39"/>
      <c r="AA173" s="37"/>
      <c r="AB173" s="44">
        <v>0.35</v>
      </c>
      <c r="AC173" s="44">
        <v>0.35</v>
      </c>
      <c r="AD173" s="44">
        <v>0.35</v>
      </c>
      <c r="AE173" s="35" t="s">
        <v>60</v>
      </c>
      <c r="AF173" s="35">
        <f t="shared" si="40"/>
        <v>213.98999999999998</v>
      </c>
      <c r="AG173" s="35">
        <f t="shared" si="41"/>
        <v>261.52</v>
      </c>
      <c r="AH173" s="36" t="str">
        <f t="shared" si="42"/>
        <v>213.99 261.52</v>
      </c>
      <c r="AI173" s="35">
        <v>10</v>
      </c>
      <c r="AJ173" s="40">
        <f t="shared" si="43"/>
        <v>69.150000000000006</v>
      </c>
      <c r="AK173" s="40">
        <f t="shared" si="44"/>
        <v>84.51</v>
      </c>
      <c r="AL173" s="36" t="str">
        <f t="shared" si="45"/>
        <v>69.15 84.51</v>
      </c>
      <c r="AM173" s="36">
        <v>130</v>
      </c>
      <c r="AN173" s="36">
        <f t="shared" si="46"/>
        <v>440</v>
      </c>
      <c r="AO173" s="44">
        <v>2396.8000000000002</v>
      </c>
      <c r="AP173" s="44">
        <v>258.39999999999998</v>
      </c>
      <c r="AQ173" s="44">
        <v>84.5</v>
      </c>
      <c r="AR173" s="35">
        <v>27</v>
      </c>
      <c r="AS173" s="46">
        <f t="shared" si="47"/>
        <v>0.71351441198761567</v>
      </c>
      <c r="AT173" s="47">
        <f t="shared" si="48"/>
        <v>1710.1513426519173</v>
      </c>
      <c r="AU173" s="47">
        <f t="shared" si="49"/>
        <v>223.9103413646487</v>
      </c>
      <c r="AV173" s="47">
        <f t="shared" si="50"/>
        <v>72.617722421040781</v>
      </c>
      <c r="AW173" s="87"/>
      <c r="AX173" s="87"/>
      <c r="AY173" s="87"/>
      <c r="AZ173" s="87"/>
      <c r="BA173" s="86"/>
      <c r="BB173" s="87"/>
      <c r="BC173" s="87"/>
      <c r="BD173" s="87"/>
      <c r="BE173" s="87"/>
      <c r="BF173" s="87"/>
      <c r="BG173" s="87"/>
      <c r="BH173" s="87"/>
      <c r="BI173" s="87"/>
      <c r="BJ173" s="87"/>
      <c r="BK173" s="87"/>
      <c r="BL173" s="87"/>
      <c r="BM173" s="262"/>
      <c r="BN173" s="87"/>
      <c r="BO173" s="87"/>
      <c r="BP173" s="87"/>
      <c r="BQ173" s="87"/>
      <c r="BR173" s="87"/>
      <c r="BS173" s="87"/>
      <c r="BT173" s="87"/>
      <c r="BU173" s="87"/>
    </row>
    <row r="174" spans="1:73" s="42" customFormat="1" ht="55.2" customHeight="1" x14ac:dyDescent="0.3">
      <c r="A174" s="35">
        <v>171</v>
      </c>
      <c r="B174" s="84">
        <v>124917</v>
      </c>
      <c r="C174" s="45" t="s">
        <v>84</v>
      </c>
      <c r="D174" s="45" t="s">
        <v>81</v>
      </c>
      <c r="E174" s="36">
        <v>40000</v>
      </c>
      <c r="F174" s="35">
        <v>0.56000000000000005</v>
      </c>
      <c r="G174" s="37">
        <v>0.34799999999999998</v>
      </c>
      <c r="H174" s="37">
        <v>0.26900000000000002</v>
      </c>
      <c r="I174" s="37">
        <v>0.219</v>
      </c>
      <c r="J174" s="37">
        <v>0.151</v>
      </c>
      <c r="K174" s="37">
        <v>0.08</v>
      </c>
      <c r="L174" s="37">
        <v>6.2E-2</v>
      </c>
      <c r="M174" s="37">
        <v>4.3000000000000003E-2</v>
      </c>
      <c r="N174" s="37" t="str">
        <f t="shared" si="37"/>
        <v>0.348,0.269,0.219,0.151,0.08,0.062,0.043</v>
      </c>
      <c r="O174" s="37" t="s">
        <v>59</v>
      </c>
      <c r="P174" s="37"/>
      <c r="Q174" s="38">
        <f t="shared" si="38"/>
        <v>124917</v>
      </c>
      <c r="R174" s="36">
        <f t="shared" si="51"/>
        <v>0</v>
      </c>
      <c r="S174" s="37">
        <f t="shared" si="39"/>
        <v>0.12899999999999998</v>
      </c>
      <c r="T174" s="36"/>
      <c r="U174" s="36"/>
      <c r="V174" s="36"/>
      <c r="W174" s="39"/>
      <c r="X174" s="39"/>
      <c r="Y174" s="37"/>
      <c r="Z174" s="39"/>
      <c r="AA174" s="37"/>
      <c r="AB174" s="44">
        <v>0.35</v>
      </c>
      <c r="AC174" s="44">
        <v>0.35</v>
      </c>
      <c r="AD174" s="44">
        <v>0.35</v>
      </c>
      <c r="AE174" s="35" t="s">
        <v>60</v>
      </c>
      <c r="AF174" s="35">
        <f t="shared" si="40"/>
        <v>0</v>
      </c>
      <c r="AG174" s="35">
        <f t="shared" si="41"/>
        <v>0</v>
      </c>
      <c r="AH174" s="36" t="str">
        <f t="shared" si="42"/>
        <v>0 0</v>
      </c>
      <c r="AI174" s="35">
        <v>10</v>
      </c>
      <c r="AJ174" s="40">
        <f t="shared" si="43"/>
        <v>69.150000000000006</v>
      </c>
      <c r="AK174" s="40">
        <f t="shared" si="44"/>
        <v>84.51</v>
      </c>
      <c r="AL174" s="36" t="str">
        <f t="shared" si="45"/>
        <v>69.15 84.51</v>
      </c>
      <c r="AM174" s="36"/>
      <c r="AN174" s="36"/>
      <c r="AO174" s="44"/>
      <c r="AP174" s="44"/>
      <c r="AQ174" s="44"/>
      <c r="AR174" s="35">
        <v>27</v>
      </c>
      <c r="AS174" s="46">
        <f t="shared" si="47"/>
        <v>0.71351441198761567</v>
      </c>
      <c r="AT174" s="47">
        <f t="shared" si="48"/>
        <v>0</v>
      </c>
      <c r="AU174" s="47">
        <f t="shared" si="49"/>
        <v>-113.857</v>
      </c>
      <c r="AV174" s="47">
        <f t="shared" si="50"/>
        <v>-28.9</v>
      </c>
      <c r="AW174" s="87"/>
      <c r="AX174" s="87"/>
      <c r="AY174" s="87"/>
      <c r="AZ174" s="87"/>
      <c r="BA174" s="86"/>
      <c r="BB174" s="87"/>
      <c r="BC174" s="87"/>
      <c r="BD174" s="87"/>
      <c r="BE174" s="87"/>
      <c r="BF174" s="87"/>
      <c r="BG174" s="87"/>
      <c r="BH174" s="87"/>
      <c r="BI174" s="87"/>
      <c r="BJ174" s="87"/>
      <c r="BK174" s="87"/>
      <c r="BL174" s="87"/>
      <c r="BM174" s="262"/>
      <c r="BN174" s="87"/>
      <c r="BO174" s="87"/>
      <c r="BP174" s="87"/>
      <c r="BQ174" s="87"/>
      <c r="BR174" s="87"/>
      <c r="BS174" s="87"/>
      <c r="BT174" s="87"/>
      <c r="BU174" s="87"/>
    </row>
    <row r="175" spans="1:73" s="42" customFormat="1" ht="55.2" customHeight="1" x14ac:dyDescent="0.3">
      <c r="A175" s="35">
        <v>172</v>
      </c>
      <c r="B175" s="84"/>
      <c r="C175" s="45"/>
      <c r="D175" s="45"/>
      <c r="E175" s="36">
        <v>40000</v>
      </c>
      <c r="F175" s="35">
        <v>0.56000000000000005</v>
      </c>
      <c r="G175" s="37"/>
      <c r="H175" s="37"/>
      <c r="I175" s="37"/>
      <c r="J175" s="37"/>
      <c r="K175" s="37"/>
      <c r="L175" s="37"/>
      <c r="M175" s="37"/>
      <c r="N175" s="37" t="str">
        <f t="shared" si="37"/>
        <v>,,,,,,</v>
      </c>
      <c r="O175" s="37" t="s">
        <v>59</v>
      </c>
      <c r="P175" s="37"/>
      <c r="Q175" s="38">
        <f t="shared" si="38"/>
        <v>0</v>
      </c>
      <c r="R175" s="36">
        <f t="shared" si="51"/>
        <v>-124917</v>
      </c>
      <c r="S175" s="37">
        <f t="shared" si="39"/>
        <v>0</v>
      </c>
      <c r="T175" s="36"/>
      <c r="U175" s="36"/>
      <c r="V175" s="36"/>
      <c r="W175" s="39"/>
      <c r="X175" s="39"/>
      <c r="Y175" s="37"/>
      <c r="Z175" s="39"/>
      <c r="AA175" s="37"/>
      <c r="AB175" s="44">
        <v>0.35</v>
      </c>
      <c r="AC175" s="44">
        <v>0.35</v>
      </c>
      <c r="AD175" s="44">
        <v>0.35</v>
      </c>
      <c r="AE175" s="35" t="s">
        <v>60</v>
      </c>
      <c r="AF175" s="35">
        <f t="shared" si="40"/>
        <v>0</v>
      </c>
      <c r="AG175" s="35">
        <f t="shared" si="41"/>
        <v>0</v>
      </c>
      <c r="AH175" s="36" t="str">
        <f t="shared" si="42"/>
        <v>0 0</v>
      </c>
      <c r="AI175" s="44"/>
      <c r="AJ175" s="40">
        <f t="shared" si="43"/>
        <v>0</v>
      </c>
      <c r="AK175" s="40">
        <f t="shared" si="44"/>
        <v>0</v>
      </c>
      <c r="AL175" s="36" t="str">
        <f t="shared" si="45"/>
        <v>0 0</v>
      </c>
      <c r="AM175" s="36"/>
      <c r="AN175" s="36"/>
      <c r="AO175" s="44"/>
      <c r="AP175" s="44"/>
      <c r="AQ175" s="44"/>
      <c r="AR175" s="35"/>
      <c r="AS175" s="46" t="e">
        <f t="shared" si="47"/>
        <v>#NUM!</v>
      </c>
      <c r="AT175" s="47" t="e">
        <f t="shared" si="48"/>
        <v>#NUM!</v>
      </c>
      <c r="AU175" s="47">
        <f t="shared" si="49"/>
        <v>-113.857</v>
      </c>
      <c r="AV175" s="47">
        <f t="shared" si="50"/>
        <v>-28.9</v>
      </c>
      <c r="AW175" s="87"/>
      <c r="AX175" s="87"/>
      <c r="AY175" s="87"/>
      <c r="AZ175" s="87"/>
      <c r="BA175" s="86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262"/>
      <c r="BN175" s="87"/>
      <c r="BO175" s="87"/>
      <c r="BP175" s="87"/>
      <c r="BQ175" s="87"/>
      <c r="BR175" s="87"/>
      <c r="BS175" s="87"/>
      <c r="BT175" s="87"/>
      <c r="BU175" s="87"/>
    </row>
    <row r="176" spans="1:73" s="42" customFormat="1" ht="55.2" customHeight="1" x14ac:dyDescent="0.3">
      <c r="A176" s="35">
        <v>173</v>
      </c>
      <c r="B176" s="84">
        <v>141000</v>
      </c>
      <c r="C176" s="45" t="s">
        <v>12</v>
      </c>
      <c r="D176" s="45" t="s">
        <v>83</v>
      </c>
      <c r="E176" s="36">
        <v>40000</v>
      </c>
      <c r="F176" s="35">
        <v>0.56000000000000005</v>
      </c>
      <c r="G176" s="37">
        <v>0.187</v>
      </c>
      <c r="H176" s="37">
        <v>0.16800000000000001</v>
      </c>
      <c r="I176" s="37">
        <v>0.155</v>
      </c>
      <c r="J176" s="37">
        <v>0.13100000000000001</v>
      </c>
      <c r="K176" s="37">
        <v>9.2999999999999999E-2</v>
      </c>
      <c r="L176" s="37">
        <v>7.6999999999999999E-2</v>
      </c>
      <c r="M176" s="37">
        <v>4.8000000000000001E-2</v>
      </c>
      <c r="N176" s="37" t="str">
        <f t="shared" si="37"/>
        <v>0.187,0.168,0.155,0.131,0.093,0.077,0.048</v>
      </c>
      <c r="O176" s="37" t="s">
        <v>59</v>
      </c>
      <c r="P176" s="37"/>
      <c r="Q176" s="38">
        <f t="shared" si="38"/>
        <v>141000</v>
      </c>
      <c r="R176" s="36">
        <f t="shared" si="51"/>
        <v>141000</v>
      </c>
      <c r="S176" s="37">
        <f t="shared" si="39"/>
        <v>3.2000000000000001E-2</v>
      </c>
      <c r="T176" s="36"/>
      <c r="U176" s="36"/>
      <c r="V176" s="36"/>
      <c r="W176" s="39"/>
      <c r="X176" s="39"/>
      <c r="Y176" s="37"/>
      <c r="Z176" s="39"/>
      <c r="AA176" s="37"/>
      <c r="AB176" s="44">
        <v>0.35</v>
      </c>
      <c r="AC176" s="44">
        <v>0.35</v>
      </c>
      <c r="AD176" s="44">
        <v>0.35</v>
      </c>
      <c r="AE176" s="35" t="s">
        <v>60</v>
      </c>
      <c r="AF176" s="35">
        <f t="shared" si="40"/>
        <v>268.08</v>
      </c>
      <c r="AG176" s="35">
        <f t="shared" si="41"/>
        <v>327.65999999999997</v>
      </c>
      <c r="AH176" s="36" t="str">
        <f t="shared" si="42"/>
        <v>268.08 327.66</v>
      </c>
      <c r="AI176" s="44">
        <v>14</v>
      </c>
      <c r="AJ176" s="40">
        <f t="shared" si="43"/>
        <v>85.76</v>
      </c>
      <c r="AK176" s="40">
        <f t="shared" si="44"/>
        <v>104.82000000000001</v>
      </c>
      <c r="AL176" s="36" t="str">
        <f t="shared" si="45"/>
        <v>85.76 104.82</v>
      </c>
      <c r="AM176" s="36">
        <v>170</v>
      </c>
      <c r="AN176" s="36">
        <f>250+200</f>
        <v>450</v>
      </c>
      <c r="AO176" s="44">
        <v>2387.1</v>
      </c>
      <c r="AP176" s="44">
        <v>327.5</v>
      </c>
      <c r="AQ176" s="44">
        <v>104.8</v>
      </c>
      <c r="AR176" s="35">
        <v>25</v>
      </c>
      <c r="AS176" s="46">
        <f t="shared" si="47"/>
        <v>0.65764084547292945</v>
      </c>
      <c r="AT176" s="47">
        <f t="shared" si="48"/>
        <v>1569.8544622284298</v>
      </c>
      <c r="AU176" s="47">
        <f t="shared" si="49"/>
        <v>277.73966411117067</v>
      </c>
      <c r="AV176" s="47">
        <f t="shared" si="50"/>
        <v>90.892100995902098</v>
      </c>
      <c r="AW176" s="87"/>
      <c r="AX176" s="87"/>
      <c r="AY176" s="87"/>
      <c r="AZ176" s="87"/>
      <c r="BA176" s="86"/>
      <c r="BB176" s="87"/>
      <c r="BC176" s="87"/>
      <c r="BD176" s="87"/>
      <c r="BE176" s="87"/>
      <c r="BF176" s="87"/>
      <c r="BG176" s="87"/>
      <c r="BH176" s="87"/>
      <c r="BI176" s="87"/>
      <c r="BJ176" s="87"/>
      <c r="BK176" s="87"/>
      <c r="BL176" s="87"/>
      <c r="BM176" s="262"/>
      <c r="BN176" s="87"/>
      <c r="BO176" s="87"/>
      <c r="BP176" s="87"/>
      <c r="BQ176" s="87"/>
      <c r="BR176" s="87"/>
      <c r="BS176" s="87"/>
      <c r="BT176" s="87"/>
      <c r="BU176" s="87"/>
    </row>
    <row r="177" spans="1:73" s="42" customFormat="1" ht="55.2" customHeight="1" x14ac:dyDescent="0.3">
      <c r="A177" s="35">
        <v>174</v>
      </c>
      <c r="B177" s="84">
        <v>141002</v>
      </c>
      <c r="C177" s="45" t="s">
        <v>84</v>
      </c>
      <c r="D177" s="45" t="s">
        <v>81</v>
      </c>
      <c r="E177" s="36">
        <v>40000</v>
      </c>
      <c r="F177" s="35">
        <v>0.56000000000000005</v>
      </c>
      <c r="G177" s="37">
        <v>0.36399999999999999</v>
      </c>
      <c r="H177" s="37">
        <v>0.27700000000000002</v>
      </c>
      <c r="I177" s="37">
        <v>0.22500000000000001</v>
      </c>
      <c r="J177" s="37">
        <v>0.157</v>
      </c>
      <c r="K177" s="37">
        <v>6.6000000000000003E-2</v>
      </c>
      <c r="L177" s="37">
        <v>4.1000000000000002E-2</v>
      </c>
      <c r="M177" s="37">
        <v>2.2000000000000002E-2</v>
      </c>
      <c r="N177" s="37" t="str">
        <f t="shared" si="37"/>
        <v>0.364,0.277,0.225,0.157,0.066,0.041,0.022</v>
      </c>
      <c r="O177" s="37" t="s">
        <v>59</v>
      </c>
      <c r="P177" s="37"/>
      <c r="Q177" s="38">
        <f t="shared" si="38"/>
        <v>141002</v>
      </c>
      <c r="R177" s="36">
        <f t="shared" si="51"/>
        <v>2</v>
      </c>
      <c r="S177" s="37">
        <f t="shared" si="39"/>
        <v>0.13899999999999998</v>
      </c>
      <c r="T177" s="36"/>
      <c r="U177" s="36"/>
      <c r="V177" s="36"/>
      <c r="W177" s="39"/>
      <c r="X177" s="39"/>
      <c r="Y177" s="37"/>
      <c r="Z177" s="39"/>
      <c r="AA177" s="37"/>
      <c r="AB177" s="44">
        <v>0.35</v>
      </c>
      <c r="AC177" s="44">
        <v>0.35</v>
      </c>
      <c r="AD177" s="44">
        <v>0.35</v>
      </c>
      <c r="AE177" s="35" t="s">
        <v>60</v>
      </c>
      <c r="AF177" s="35">
        <f t="shared" si="40"/>
        <v>268.08</v>
      </c>
      <c r="AG177" s="35">
        <f t="shared" si="41"/>
        <v>327.65999999999997</v>
      </c>
      <c r="AH177" s="36" t="str">
        <f t="shared" si="42"/>
        <v>268.08 327.66</v>
      </c>
      <c r="AI177" s="44">
        <v>14</v>
      </c>
      <c r="AJ177" s="40">
        <f t="shared" si="43"/>
        <v>85.76</v>
      </c>
      <c r="AK177" s="40">
        <f t="shared" si="44"/>
        <v>104.82000000000001</v>
      </c>
      <c r="AL177" s="36" t="str">
        <f t="shared" si="45"/>
        <v>85.76 104.82</v>
      </c>
      <c r="AM177" s="36">
        <v>170</v>
      </c>
      <c r="AN177" s="36">
        <f t="shared" ref="AN177:AN225" si="52">250+200</f>
        <v>450</v>
      </c>
      <c r="AO177" s="44">
        <v>2391.9</v>
      </c>
      <c r="AP177" s="44">
        <v>326.60000000000002</v>
      </c>
      <c r="AQ177" s="44">
        <v>104.8</v>
      </c>
      <c r="AR177" s="35">
        <v>25</v>
      </c>
      <c r="AS177" s="46">
        <f t="shared" si="47"/>
        <v>0.65764084547292945</v>
      </c>
      <c r="AT177" s="47">
        <f t="shared" si="48"/>
        <v>1573.0111382867001</v>
      </c>
      <c r="AU177" s="47">
        <f t="shared" si="49"/>
        <v>277.06780319482107</v>
      </c>
      <c r="AV177" s="47">
        <f t="shared" si="50"/>
        <v>90.892100995902098</v>
      </c>
      <c r="AW177" s="87"/>
      <c r="AX177" s="87"/>
      <c r="AY177" s="87"/>
      <c r="AZ177" s="87"/>
      <c r="BA177" s="86"/>
      <c r="BB177" s="87"/>
      <c r="BC177" s="87"/>
      <c r="BD177" s="87"/>
      <c r="BE177" s="87"/>
      <c r="BF177" s="87"/>
      <c r="BG177" s="87"/>
      <c r="BH177" s="87"/>
      <c r="BI177" s="87"/>
      <c r="BJ177" s="87"/>
      <c r="BK177" s="87"/>
      <c r="BL177" s="87"/>
      <c r="BM177" s="262"/>
      <c r="BN177" s="87"/>
      <c r="BO177" s="87"/>
      <c r="BP177" s="87"/>
      <c r="BQ177" s="87"/>
      <c r="BR177" s="87"/>
      <c r="BS177" s="87"/>
      <c r="BT177" s="87"/>
      <c r="BU177" s="87"/>
    </row>
    <row r="178" spans="1:73" s="42" customFormat="1" ht="55.2" customHeight="1" x14ac:dyDescent="0.3">
      <c r="A178" s="35">
        <v>175</v>
      </c>
      <c r="B178" s="84">
        <v>141240</v>
      </c>
      <c r="C178" s="45" t="s">
        <v>12</v>
      </c>
      <c r="D178" s="45" t="s">
        <v>83</v>
      </c>
      <c r="E178" s="36">
        <v>40000</v>
      </c>
      <c r="F178" s="35">
        <v>0.56000000000000005</v>
      </c>
      <c r="G178" s="37">
        <v>0.29299999999999998</v>
      </c>
      <c r="H178" s="37">
        <v>0.23400000000000001</v>
      </c>
      <c r="I178" s="37">
        <v>0.19900000000000001</v>
      </c>
      <c r="J178" s="37">
        <v>0.14899999999999999</v>
      </c>
      <c r="K178" s="37">
        <v>8.5000000000000006E-2</v>
      </c>
      <c r="L178" s="37">
        <v>6.3E-2</v>
      </c>
      <c r="M178" s="37">
        <v>3.9E-2</v>
      </c>
      <c r="N178" s="37" t="str">
        <f t="shared" si="37"/>
        <v>0.293,0.234,0.199,0.149,0.085,0.063,0.039</v>
      </c>
      <c r="O178" s="37" t="s">
        <v>59</v>
      </c>
      <c r="P178" s="37"/>
      <c r="Q178" s="38">
        <f t="shared" si="38"/>
        <v>141240</v>
      </c>
      <c r="R178" s="36">
        <f t="shared" si="51"/>
        <v>238</v>
      </c>
      <c r="S178" s="37">
        <f t="shared" si="39"/>
        <v>9.3999999999999972E-2</v>
      </c>
      <c r="T178" s="36"/>
      <c r="U178" s="36"/>
      <c r="V178" s="36"/>
      <c r="W178" s="39"/>
      <c r="X178" s="39"/>
      <c r="Y178" s="37"/>
      <c r="Z178" s="39"/>
      <c r="AA178" s="37"/>
      <c r="AB178" s="44">
        <v>0.35</v>
      </c>
      <c r="AC178" s="44">
        <v>0.35</v>
      </c>
      <c r="AD178" s="44">
        <v>0.35</v>
      </c>
      <c r="AE178" s="35" t="s">
        <v>60</v>
      </c>
      <c r="AF178" s="35">
        <f t="shared" si="40"/>
        <v>268.08</v>
      </c>
      <c r="AG178" s="35">
        <f t="shared" si="41"/>
        <v>327.65999999999997</v>
      </c>
      <c r="AH178" s="36" t="str">
        <f t="shared" si="42"/>
        <v>268.08 327.66</v>
      </c>
      <c r="AI178" s="44">
        <v>14</v>
      </c>
      <c r="AJ178" s="40">
        <f t="shared" si="43"/>
        <v>85.76</v>
      </c>
      <c r="AK178" s="40">
        <f t="shared" si="44"/>
        <v>104.82000000000001</v>
      </c>
      <c r="AL178" s="36" t="str">
        <f t="shared" si="45"/>
        <v>85.76 104.82</v>
      </c>
      <c r="AM178" s="36">
        <v>170</v>
      </c>
      <c r="AN178" s="36">
        <f t="shared" si="52"/>
        <v>450</v>
      </c>
      <c r="AO178" s="44">
        <v>2395.1999999999998</v>
      </c>
      <c r="AP178" s="44">
        <v>327.60000000000002</v>
      </c>
      <c r="AQ178" s="44">
        <v>104.8</v>
      </c>
      <c r="AR178" s="35">
        <v>25</v>
      </c>
      <c r="AS178" s="46">
        <f t="shared" si="47"/>
        <v>0.65764084547292945</v>
      </c>
      <c r="AT178" s="47">
        <f t="shared" si="48"/>
        <v>1575.1813530767604</v>
      </c>
      <c r="AU178" s="47">
        <f t="shared" si="49"/>
        <v>277.81427244497172</v>
      </c>
      <c r="AV178" s="47">
        <f t="shared" si="50"/>
        <v>90.892100995902098</v>
      </c>
      <c r="AW178" s="87"/>
      <c r="AX178" s="87"/>
      <c r="AY178" s="87"/>
      <c r="AZ178" s="87"/>
      <c r="BA178" s="86"/>
      <c r="BB178" s="87"/>
      <c r="BC178" s="87"/>
      <c r="BD178" s="87"/>
      <c r="BE178" s="87"/>
      <c r="BF178" s="87"/>
      <c r="BG178" s="87"/>
      <c r="BH178" s="87"/>
      <c r="BI178" s="87"/>
      <c r="BJ178" s="87"/>
      <c r="BK178" s="87"/>
      <c r="BL178" s="87"/>
      <c r="BM178" s="262"/>
      <c r="BN178" s="87"/>
      <c r="BO178" s="87"/>
      <c r="BP178" s="87"/>
      <c r="BQ178" s="87"/>
      <c r="BR178" s="87"/>
      <c r="BS178" s="87"/>
      <c r="BT178" s="87"/>
      <c r="BU178" s="87"/>
    </row>
    <row r="179" spans="1:73" s="42" customFormat="1" ht="55.2" customHeight="1" x14ac:dyDescent="0.3">
      <c r="A179" s="35">
        <v>176</v>
      </c>
      <c r="B179" s="84">
        <v>141250</v>
      </c>
      <c r="C179" s="45" t="s">
        <v>84</v>
      </c>
      <c r="D179" s="45" t="s">
        <v>81</v>
      </c>
      <c r="E179" s="36">
        <v>40000</v>
      </c>
      <c r="F179" s="35">
        <v>0.56000000000000005</v>
      </c>
      <c r="G179" s="37">
        <v>0.30399999999999999</v>
      </c>
      <c r="H179" s="37">
        <v>0.248</v>
      </c>
      <c r="I179" s="37">
        <v>0.217</v>
      </c>
      <c r="J179" s="37">
        <v>0.17</v>
      </c>
      <c r="K179" s="37">
        <v>0.10299999999999999</v>
      </c>
      <c r="L179" s="37">
        <v>7.8E-2</v>
      </c>
      <c r="M179" s="37">
        <v>4.7E-2</v>
      </c>
      <c r="N179" s="37" t="str">
        <f t="shared" si="37"/>
        <v>0.304,0.248,0.217,0.17,0.103,0.078,0.047</v>
      </c>
      <c r="O179" s="37" t="s">
        <v>59</v>
      </c>
      <c r="P179" s="37"/>
      <c r="Q179" s="38">
        <f t="shared" si="38"/>
        <v>141250</v>
      </c>
      <c r="R179" s="36">
        <f t="shared" si="51"/>
        <v>10</v>
      </c>
      <c r="S179" s="37">
        <f t="shared" si="39"/>
        <v>8.6999999999999994E-2</v>
      </c>
      <c r="T179" s="36"/>
      <c r="U179" s="36"/>
      <c r="V179" s="36"/>
      <c r="W179" s="39"/>
      <c r="X179" s="39"/>
      <c r="Y179" s="37"/>
      <c r="Z179" s="39"/>
      <c r="AA179" s="37"/>
      <c r="AB179" s="44">
        <v>0.35</v>
      </c>
      <c r="AC179" s="44">
        <v>0.35</v>
      </c>
      <c r="AD179" s="44">
        <v>0.35</v>
      </c>
      <c r="AE179" s="35" t="s">
        <v>60</v>
      </c>
      <c r="AF179" s="35">
        <f t="shared" si="40"/>
        <v>268.08</v>
      </c>
      <c r="AG179" s="35">
        <f t="shared" si="41"/>
        <v>327.65999999999997</v>
      </c>
      <c r="AH179" s="36" t="str">
        <f t="shared" si="42"/>
        <v>268.08 327.66</v>
      </c>
      <c r="AI179" s="44">
        <v>14</v>
      </c>
      <c r="AJ179" s="40">
        <f t="shared" si="43"/>
        <v>85.76</v>
      </c>
      <c r="AK179" s="40">
        <f t="shared" si="44"/>
        <v>104.82000000000001</v>
      </c>
      <c r="AL179" s="36" t="str">
        <f t="shared" si="45"/>
        <v>85.76 104.82</v>
      </c>
      <c r="AM179" s="36">
        <v>170</v>
      </c>
      <c r="AN179" s="36">
        <f t="shared" si="52"/>
        <v>450</v>
      </c>
      <c r="AO179" s="44">
        <v>2395.1999999999998</v>
      </c>
      <c r="AP179" s="44">
        <v>327.3</v>
      </c>
      <c r="AQ179" s="44">
        <v>104.8</v>
      </c>
      <c r="AR179" s="35">
        <v>25</v>
      </c>
      <c r="AS179" s="46">
        <f t="shared" si="47"/>
        <v>0.65764084547292945</v>
      </c>
      <c r="AT179" s="47">
        <f t="shared" si="48"/>
        <v>1575.1813530767604</v>
      </c>
      <c r="AU179" s="47">
        <f t="shared" si="49"/>
        <v>277.59042174133253</v>
      </c>
      <c r="AV179" s="47">
        <f t="shared" si="50"/>
        <v>90.892100995902098</v>
      </c>
      <c r="AW179" s="87"/>
      <c r="AX179" s="87"/>
      <c r="AY179" s="87"/>
      <c r="AZ179" s="87"/>
      <c r="BA179" s="86"/>
      <c r="BB179" s="87"/>
      <c r="BC179" s="87"/>
      <c r="BD179" s="87"/>
      <c r="BE179" s="87"/>
      <c r="BF179" s="87"/>
      <c r="BG179" s="87"/>
      <c r="BH179" s="87"/>
      <c r="BI179" s="87"/>
      <c r="BJ179" s="87"/>
      <c r="BK179" s="87"/>
      <c r="BL179" s="87"/>
      <c r="BM179" s="262"/>
      <c r="BN179" s="87"/>
      <c r="BO179" s="87"/>
      <c r="BP179" s="87"/>
      <c r="BQ179" s="87"/>
      <c r="BR179" s="87"/>
      <c r="BS179" s="87"/>
      <c r="BT179" s="87"/>
      <c r="BU179" s="87"/>
    </row>
    <row r="180" spans="1:73" s="42" customFormat="1" ht="55.2" customHeight="1" x14ac:dyDescent="0.3">
      <c r="A180" s="35">
        <v>177</v>
      </c>
      <c r="B180" s="84">
        <v>141520</v>
      </c>
      <c r="C180" s="45" t="s">
        <v>12</v>
      </c>
      <c r="D180" s="45" t="s">
        <v>83</v>
      </c>
      <c r="E180" s="36">
        <v>40000</v>
      </c>
      <c r="F180" s="35">
        <v>0.56000000000000005</v>
      </c>
      <c r="G180" s="37">
        <v>0.49</v>
      </c>
      <c r="H180" s="37">
        <v>0.38400000000000001</v>
      </c>
      <c r="I180" s="37">
        <v>0.318</v>
      </c>
      <c r="J180" s="37">
        <v>0.22600000000000001</v>
      </c>
      <c r="K180" s="37">
        <v>0.11700000000000001</v>
      </c>
      <c r="L180" s="37">
        <v>8.1000000000000003E-2</v>
      </c>
      <c r="M180" s="37">
        <v>4.8000000000000001E-2</v>
      </c>
      <c r="N180" s="37" t="str">
        <f t="shared" si="37"/>
        <v>0.49,0.384,0.318,0.226,0.117,0.081,0.048</v>
      </c>
      <c r="O180" s="37" t="s">
        <v>59</v>
      </c>
      <c r="P180" s="37"/>
      <c r="Q180" s="38">
        <f t="shared" si="38"/>
        <v>141520</v>
      </c>
      <c r="R180" s="36">
        <f t="shared" si="51"/>
        <v>270</v>
      </c>
      <c r="S180" s="37">
        <f t="shared" si="39"/>
        <v>0.17199999999999999</v>
      </c>
      <c r="T180" s="36"/>
      <c r="U180" s="36"/>
      <c r="V180" s="36"/>
      <c r="W180" s="39"/>
      <c r="X180" s="39"/>
      <c r="Y180" s="37"/>
      <c r="Z180" s="39"/>
      <c r="AA180" s="37"/>
      <c r="AB180" s="44">
        <v>0.35</v>
      </c>
      <c r="AC180" s="44">
        <v>0.35</v>
      </c>
      <c r="AD180" s="44">
        <v>0.35</v>
      </c>
      <c r="AE180" s="35" t="s">
        <v>60</v>
      </c>
      <c r="AF180" s="35">
        <f t="shared" si="40"/>
        <v>268.08</v>
      </c>
      <c r="AG180" s="35">
        <f t="shared" si="41"/>
        <v>327.65999999999997</v>
      </c>
      <c r="AH180" s="36" t="str">
        <f t="shared" si="42"/>
        <v>268.08 327.66</v>
      </c>
      <c r="AI180" s="44">
        <v>14</v>
      </c>
      <c r="AJ180" s="40">
        <f t="shared" si="43"/>
        <v>85.76</v>
      </c>
      <c r="AK180" s="40">
        <f t="shared" si="44"/>
        <v>104.82000000000001</v>
      </c>
      <c r="AL180" s="36" t="str">
        <f t="shared" si="45"/>
        <v>85.76 104.82</v>
      </c>
      <c r="AM180" s="36">
        <v>170</v>
      </c>
      <c r="AN180" s="36">
        <f t="shared" si="52"/>
        <v>450</v>
      </c>
      <c r="AO180" s="44">
        <v>766.1</v>
      </c>
      <c r="AP180" s="44">
        <v>270.89999999999998</v>
      </c>
      <c r="AQ180" s="44">
        <v>104.8</v>
      </c>
      <c r="AR180" s="35">
        <v>25</v>
      </c>
      <c r="AS180" s="46">
        <f t="shared" si="47"/>
        <v>0.65764084547292945</v>
      </c>
      <c r="AT180" s="47">
        <f t="shared" si="48"/>
        <v>503.81865171681125</v>
      </c>
      <c r="AU180" s="47">
        <f t="shared" si="49"/>
        <v>234.01538024217072</v>
      </c>
      <c r="AV180" s="47">
        <f t="shared" si="50"/>
        <v>90.892100995902098</v>
      </c>
      <c r="AW180" s="87"/>
      <c r="AX180" s="87"/>
      <c r="AY180" s="87"/>
      <c r="AZ180" s="87"/>
      <c r="BA180" s="86"/>
      <c r="BB180" s="87"/>
      <c r="BC180" s="87"/>
      <c r="BD180" s="87"/>
      <c r="BE180" s="87"/>
      <c r="BF180" s="87"/>
      <c r="BG180" s="87"/>
      <c r="BH180" s="87"/>
      <c r="BI180" s="87"/>
      <c r="BJ180" s="87"/>
      <c r="BK180" s="87"/>
      <c r="BL180" s="87"/>
      <c r="BM180" s="262"/>
      <c r="BN180" s="87"/>
      <c r="BO180" s="87"/>
      <c r="BP180" s="87"/>
      <c r="BQ180" s="87"/>
      <c r="BR180" s="87"/>
      <c r="BS180" s="87"/>
      <c r="BT180" s="87"/>
      <c r="BU180" s="87"/>
    </row>
    <row r="181" spans="1:73" s="42" customFormat="1" ht="55.2" customHeight="1" x14ac:dyDescent="0.3">
      <c r="A181" s="35">
        <v>178</v>
      </c>
      <c r="B181" s="84">
        <v>141530</v>
      </c>
      <c r="C181" s="45" t="s">
        <v>84</v>
      </c>
      <c r="D181" s="45" t="s">
        <v>81</v>
      </c>
      <c r="E181" s="36">
        <v>40000</v>
      </c>
      <c r="F181" s="35">
        <v>0.56000000000000005</v>
      </c>
      <c r="G181" s="37">
        <v>0.42199999999999999</v>
      </c>
      <c r="H181" s="37">
        <v>0.34300000000000003</v>
      </c>
      <c r="I181" s="37">
        <v>0.29499999999999998</v>
      </c>
      <c r="J181" s="37">
        <v>0.22</v>
      </c>
      <c r="K181" s="37">
        <v>0.12</v>
      </c>
      <c r="L181" s="37">
        <v>0.09</v>
      </c>
      <c r="M181" s="37">
        <v>5.5E-2</v>
      </c>
      <c r="N181" s="37" t="str">
        <f t="shared" si="37"/>
        <v>0.422,0.343,0.295,0.22,0.12,0.09,0.055</v>
      </c>
      <c r="O181" s="37" t="s">
        <v>59</v>
      </c>
      <c r="P181" s="37"/>
      <c r="Q181" s="38">
        <f t="shared" si="38"/>
        <v>141530</v>
      </c>
      <c r="R181" s="36">
        <f t="shared" si="51"/>
        <v>10</v>
      </c>
      <c r="S181" s="37">
        <f t="shared" si="39"/>
        <v>0.127</v>
      </c>
      <c r="T181" s="36"/>
      <c r="U181" s="36"/>
      <c r="V181" s="36"/>
      <c r="W181" s="39"/>
      <c r="X181" s="39"/>
      <c r="Y181" s="37"/>
      <c r="Z181" s="39"/>
      <c r="AA181" s="37"/>
      <c r="AB181" s="44">
        <v>0.35</v>
      </c>
      <c r="AC181" s="44">
        <v>0.35</v>
      </c>
      <c r="AD181" s="44">
        <v>0.35</v>
      </c>
      <c r="AE181" s="35" t="s">
        <v>60</v>
      </c>
      <c r="AF181" s="35">
        <f t="shared" si="40"/>
        <v>268.08</v>
      </c>
      <c r="AG181" s="35">
        <f t="shared" si="41"/>
        <v>327.65999999999997</v>
      </c>
      <c r="AH181" s="36" t="str">
        <f t="shared" si="42"/>
        <v>268.08 327.66</v>
      </c>
      <c r="AI181" s="44">
        <v>14</v>
      </c>
      <c r="AJ181" s="40">
        <f t="shared" si="43"/>
        <v>85.76</v>
      </c>
      <c r="AK181" s="40">
        <f t="shared" si="44"/>
        <v>104.82000000000001</v>
      </c>
      <c r="AL181" s="36" t="str">
        <f t="shared" si="45"/>
        <v>85.76 104.82</v>
      </c>
      <c r="AM181" s="36">
        <v>170</v>
      </c>
      <c r="AN181" s="36">
        <f t="shared" si="52"/>
        <v>450</v>
      </c>
      <c r="AO181" s="44">
        <v>1066.0999999999999</v>
      </c>
      <c r="AP181" s="44">
        <v>269.2</v>
      </c>
      <c r="AQ181" s="44">
        <v>104.8</v>
      </c>
      <c r="AR181" s="35">
        <v>25</v>
      </c>
      <c r="AS181" s="46">
        <f t="shared" si="47"/>
        <v>0.65764084547292945</v>
      </c>
      <c r="AT181" s="47">
        <f t="shared" si="48"/>
        <v>701.11090535869005</v>
      </c>
      <c r="AU181" s="47">
        <f t="shared" si="49"/>
        <v>232.65155727625356</v>
      </c>
      <c r="AV181" s="47">
        <f t="shared" si="50"/>
        <v>90.892100995902098</v>
      </c>
      <c r="AW181" s="87"/>
      <c r="AX181" s="87"/>
      <c r="AY181" s="87"/>
      <c r="AZ181" s="87"/>
      <c r="BA181" s="86"/>
      <c r="BB181" s="87"/>
      <c r="BC181" s="87"/>
      <c r="BD181" s="87"/>
      <c r="BE181" s="87"/>
      <c r="BF181" s="87"/>
      <c r="BG181" s="87"/>
      <c r="BH181" s="87"/>
      <c r="BI181" s="87"/>
      <c r="BJ181" s="87"/>
      <c r="BK181" s="87"/>
      <c r="BL181" s="87"/>
      <c r="BM181" s="262"/>
      <c r="BN181" s="87"/>
      <c r="BO181" s="87"/>
      <c r="BP181" s="87"/>
      <c r="BQ181" s="87"/>
      <c r="BR181" s="87"/>
      <c r="BS181" s="87"/>
      <c r="BT181" s="87"/>
      <c r="BU181" s="87"/>
    </row>
    <row r="182" spans="1:73" s="42" customFormat="1" ht="55.2" customHeight="1" x14ac:dyDescent="0.3">
      <c r="A182" s="35">
        <v>179</v>
      </c>
      <c r="B182" s="84">
        <v>141588</v>
      </c>
      <c r="C182" s="45" t="s">
        <v>12</v>
      </c>
      <c r="D182" s="45" t="s">
        <v>83</v>
      </c>
      <c r="E182" s="36">
        <v>40000</v>
      </c>
      <c r="F182" s="35">
        <v>0.56000000000000005</v>
      </c>
      <c r="G182" s="37">
        <v>0.34699999999999998</v>
      </c>
      <c r="H182" s="37">
        <v>0.27300000000000002</v>
      </c>
      <c r="I182" s="37">
        <v>0.23</v>
      </c>
      <c r="J182" s="37">
        <v>0.16500000000000001</v>
      </c>
      <c r="K182" s="37">
        <v>0.08</v>
      </c>
      <c r="L182" s="37">
        <v>4.9000000000000002E-2</v>
      </c>
      <c r="M182" s="37">
        <v>2.8000000000000001E-2</v>
      </c>
      <c r="N182" s="37" t="str">
        <f t="shared" si="37"/>
        <v>0.347,0.273,0.23,0.165,0.08,0.049,0.028</v>
      </c>
      <c r="O182" s="37" t="s">
        <v>59</v>
      </c>
      <c r="P182" s="37"/>
      <c r="Q182" s="38">
        <f t="shared" si="38"/>
        <v>141588</v>
      </c>
      <c r="R182" s="36">
        <f t="shared" si="51"/>
        <v>58</v>
      </c>
      <c r="S182" s="37">
        <f t="shared" si="39"/>
        <v>0.11699999999999997</v>
      </c>
      <c r="T182" s="36"/>
      <c r="U182" s="36"/>
      <c r="V182" s="36"/>
      <c r="W182" s="39"/>
      <c r="X182" s="39"/>
      <c r="Y182" s="37"/>
      <c r="Z182" s="39"/>
      <c r="AA182" s="37"/>
      <c r="AB182" s="44">
        <v>0.35</v>
      </c>
      <c r="AC182" s="44">
        <v>0.35</v>
      </c>
      <c r="AD182" s="44">
        <v>0.35</v>
      </c>
      <c r="AE182" s="35" t="s">
        <v>60</v>
      </c>
      <c r="AF182" s="35">
        <f t="shared" si="40"/>
        <v>268.08</v>
      </c>
      <c r="AG182" s="35">
        <f t="shared" si="41"/>
        <v>327.65999999999997</v>
      </c>
      <c r="AH182" s="36" t="str">
        <f t="shared" si="42"/>
        <v>268.08 327.66</v>
      </c>
      <c r="AI182" s="44">
        <v>14</v>
      </c>
      <c r="AJ182" s="40">
        <f t="shared" si="43"/>
        <v>85.76</v>
      </c>
      <c r="AK182" s="40">
        <f t="shared" si="44"/>
        <v>104.82000000000001</v>
      </c>
      <c r="AL182" s="36" t="str">
        <f t="shared" si="45"/>
        <v>85.76 104.82</v>
      </c>
      <c r="AM182" s="36">
        <v>170</v>
      </c>
      <c r="AN182" s="36">
        <f t="shared" si="52"/>
        <v>450</v>
      </c>
      <c r="AO182" s="44">
        <v>2382.3000000000002</v>
      </c>
      <c r="AP182" s="44">
        <v>326.8</v>
      </c>
      <c r="AQ182" s="44">
        <v>104.8</v>
      </c>
      <c r="AR182" s="35">
        <v>25</v>
      </c>
      <c r="AS182" s="46">
        <f t="shared" si="47"/>
        <v>0.65764084547292945</v>
      </c>
      <c r="AT182" s="47">
        <f t="shared" si="48"/>
        <v>1566.69778617016</v>
      </c>
      <c r="AU182" s="47">
        <f t="shared" si="49"/>
        <v>277.21716571882098</v>
      </c>
      <c r="AV182" s="47">
        <f t="shared" si="50"/>
        <v>90.892100995902098</v>
      </c>
      <c r="AW182" s="87"/>
      <c r="AX182" s="87"/>
      <c r="AY182" s="87"/>
      <c r="AZ182" s="87"/>
      <c r="BA182" s="86"/>
      <c r="BB182" s="87"/>
      <c r="BC182" s="87"/>
      <c r="BD182" s="87"/>
      <c r="BE182" s="87"/>
      <c r="BF182" s="87"/>
      <c r="BG182" s="87"/>
      <c r="BH182" s="87"/>
      <c r="BI182" s="87"/>
      <c r="BJ182" s="87"/>
      <c r="BK182" s="87"/>
      <c r="BL182" s="87"/>
      <c r="BM182" s="262"/>
      <c r="BN182" s="87"/>
      <c r="BO182" s="87"/>
      <c r="BP182" s="87"/>
      <c r="BQ182" s="87"/>
      <c r="BR182" s="87"/>
      <c r="BS182" s="87"/>
      <c r="BT182" s="87"/>
      <c r="BU182" s="87"/>
    </row>
    <row r="183" spans="1:73" s="42" customFormat="1" ht="55.2" customHeight="1" x14ac:dyDescent="0.3">
      <c r="A183" s="35">
        <v>180</v>
      </c>
      <c r="B183" s="84"/>
      <c r="C183" s="45"/>
      <c r="D183" s="45"/>
      <c r="E183" s="36">
        <v>40000</v>
      </c>
      <c r="F183" s="35">
        <v>0.56000000000000005</v>
      </c>
      <c r="G183" s="37"/>
      <c r="H183" s="37"/>
      <c r="I183" s="37"/>
      <c r="J183" s="37"/>
      <c r="K183" s="37"/>
      <c r="L183" s="37"/>
      <c r="M183" s="37"/>
      <c r="N183" s="37" t="str">
        <f t="shared" si="37"/>
        <v>,,,,,,</v>
      </c>
      <c r="O183" s="37" t="s">
        <v>59</v>
      </c>
      <c r="P183" s="37"/>
      <c r="Q183" s="38">
        <f t="shared" si="38"/>
        <v>0</v>
      </c>
      <c r="R183" s="36">
        <f t="shared" si="51"/>
        <v>-141588</v>
      </c>
      <c r="S183" s="37">
        <f t="shared" si="39"/>
        <v>0</v>
      </c>
      <c r="T183" s="36"/>
      <c r="U183" s="36"/>
      <c r="V183" s="36"/>
      <c r="W183" s="39"/>
      <c r="X183" s="39"/>
      <c r="Y183" s="37"/>
      <c r="Z183" s="39"/>
      <c r="AA183" s="37"/>
      <c r="AB183" s="44">
        <v>0.35</v>
      </c>
      <c r="AC183" s="44">
        <v>0.35</v>
      </c>
      <c r="AD183" s="44">
        <v>0.35</v>
      </c>
      <c r="AE183" s="35" t="s">
        <v>60</v>
      </c>
      <c r="AF183" s="35">
        <f t="shared" si="40"/>
        <v>268.08</v>
      </c>
      <c r="AG183" s="35">
        <f t="shared" si="41"/>
        <v>327.65999999999997</v>
      </c>
      <c r="AH183" s="36" t="str">
        <f t="shared" si="42"/>
        <v>268.08 327.66</v>
      </c>
      <c r="AI183" s="44">
        <v>14</v>
      </c>
      <c r="AJ183" s="40">
        <f t="shared" si="43"/>
        <v>85.76</v>
      </c>
      <c r="AK183" s="40">
        <f t="shared" si="44"/>
        <v>104.82000000000001</v>
      </c>
      <c r="AL183" s="36" t="str">
        <f t="shared" si="45"/>
        <v>85.76 104.82</v>
      </c>
      <c r="AM183" s="36">
        <v>170</v>
      </c>
      <c r="AN183" s="36">
        <f t="shared" si="52"/>
        <v>450</v>
      </c>
      <c r="AO183" s="44"/>
      <c r="AP183" s="44"/>
      <c r="AQ183" s="44"/>
      <c r="AR183" s="35"/>
      <c r="AS183" s="46" t="e">
        <f t="shared" si="47"/>
        <v>#NUM!</v>
      </c>
      <c r="AT183" s="47" t="e">
        <f t="shared" si="48"/>
        <v>#NUM!</v>
      </c>
      <c r="AU183" s="47">
        <f t="shared" si="49"/>
        <v>-113.857</v>
      </c>
      <c r="AV183" s="47">
        <f t="shared" si="50"/>
        <v>-28.9</v>
      </c>
      <c r="AW183" s="87"/>
      <c r="AX183" s="87"/>
      <c r="AY183" s="87"/>
      <c r="AZ183" s="87"/>
      <c r="BA183" s="86"/>
      <c r="BB183" s="87"/>
      <c r="BC183" s="87"/>
      <c r="BD183" s="87"/>
      <c r="BE183" s="87"/>
      <c r="BF183" s="87"/>
      <c r="BG183" s="87"/>
      <c r="BH183" s="87"/>
      <c r="BI183" s="87"/>
      <c r="BJ183" s="87"/>
      <c r="BK183" s="87"/>
      <c r="BL183" s="87"/>
      <c r="BM183" s="262"/>
      <c r="BN183" s="87"/>
      <c r="BO183" s="87"/>
      <c r="BP183" s="87"/>
      <c r="BQ183" s="87"/>
      <c r="BR183" s="87"/>
      <c r="BS183" s="87"/>
      <c r="BT183" s="87"/>
      <c r="BU183" s="87"/>
    </row>
    <row r="184" spans="1:73" s="42" customFormat="1" ht="55.2" customHeight="1" x14ac:dyDescent="0.3">
      <c r="A184" s="35">
        <v>181</v>
      </c>
      <c r="B184" s="84">
        <v>142600</v>
      </c>
      <c r="C184" s="45" t="s">
        <v>12</v>
      </c>
      <c r="D184" s="45" t="s">
        <v>83</v>
      </c>
      <c r="E184" s="36">
        <v>40000</v>
      </c>
      <c r="F184" s="35">
        <v>0.56000000000000005</v>
      </c>
      <c r="G184" s="37">
        <v>0.29599999999999999</v>
      </c>
      <c r="H184" s="37">
        <v>0.23699999999999999</v>
      </c>
      <c r="I184" s="37">
        <v>0.20799999999999999</v>
      </c>
      <c r="J184" s="37">
        <v>0.154</v>
      </c>
      <c r="K184" s="37">
        <v>9.2999999999999999E-2</v>
      </c>
      <c r="L184" s="37">
        <v>7.1999999999999995E-2</v>
      </c>
      <c r="M184" s="37">
        <v>4.2000000000000003E-2</v>
      </c>
      <c r="N184" s="37" t="str">
        <f t="shared" si="37"/>
        <v>0.296,0.237,0.208,0.154,0.093,0.072,0.042</v>
      </c>
      <c r="O184" s="37" t="s">
        <v>59</v>
      </c>
      <c r="P184" s="37"/>
      <c r="Q184" s="38">
        <f t="shared" si="38"/>
        <v>142600</v>
      </c>
      <c r="R184" s="36">
        <f t="shared" si="51"/>
        <v>142600</v>
      </c>
      <c r="S184" s="37">
        <f t="shared" si="39"/>
        <v>8.7999999999999995E-2</v>
      </c>
      <c r="T184" s="36"/>
      <c r="U184" s="36"/>
      <c r="V184" s="36"/>
      <c r="W184" s="39"/>
      <c r="X184" s="39"/>
      <c r="Y184" s="37"/>
      <c r="Z184" s="39"/>
      <c r="AA184" s="37"/>
      <c r="AB184" s="44">
        <v>0.35</v>
      </c>
      <c r="AC184" s="44">
        <v>0.35</v>
      </c>
      <c r="AD184" s="44">
        <v>0.35</v>
      </c>
      <c r="AE184" s="35" t="s">
        <v>60</v>
      </c>
      <c r="AF184" s="35">
        <f t="shared" si="40"/>
        <v>268.08</v>
      </c>
      <c r="AG184" s="35">
        <f t="shared" si="41"/>
        <v>327.65999999999997</v>
      </c>
      <c r="AH184" s="36" t="str">
        <f t="shared" si="42"/>
        <v>268.08 327.66</v>
      </c>
      <c r="AI184" s="44">
        <v>14</v>
      </c>
      <c r="AJ184" s="40">
        <f t="shared" si="43"/>
        <v>85.76</v>
      </c>
      <c r="AK184" s="40">
        <f t="shared" si="44"/>
        <v>104.82000000000001</v>
      </c>
      <c r="AL184" s="36" t="str">
        <f t="shared" si="45"/>
        <v>85.76 104.82</v>
      </c>
      <c r="AM184" s="36">
        <v>170</v>
      </c>
      <c r="AN184" s="36">
        <f t="shared" si="52"/>
        <v>450</v>
      </c>
      <c r="AO184" s="44">
        <v>2359.6999999999998</v>
      </c>
      <c r="AP184" s="44">
        <v>326.89999999999998</v>
      </c>
      <c r="AQ184" s="44">
        <v>104.8</v>
      </c>
      <c r="AR184" s="35">
        <v>26</v>
      </c>
      <c r="AS184" s="46">
        <f t="shared" si="47"/>
        <v>0.68497613230323107</v>
      </c>
      <c r="AT184" s="47">
        <f t="shared" si="48"/>
        <v>1616.3381793959343</v>
      </c>
      <c r="AU184" s="47">
        <f t="shared" si="49"/>
        <v>277.29183409180666</v>
      </c>
      <c r="AV184" s="47">
        <f t="shared" si="50"/>
        <v>90.892100995902098</v>
      </c>
      <c r="AW184" s="87"/>
      <c r="AX184" s="87"/>
      <c r="AY184" s="87"/>
      <c r="AZ184" s="87"/>
      <c r="BA184" s="86"/>
      <c r="BB184" s="87"/>
      <c r="BC184" s="87"/>
      <c r="BD184" s="87"/>
      <c r="BE184" s="87"/>
      <c r="BF184" s="87"/>
      <c r="BG184" s="87"/>
      <c r="BH184" s="87"/>
      <c r="BI184" s="87"/>
      <c r="BJ184" s="87"/>
      <c r="BK184" s="87"/>
      <c r="BL184" s="87"/>
      <c r="BM184" s="262"/>
      <c r="BN184" s="87"/>
      <c r="BO184" s="87"/>
      <c r="BP184" s="87"/>
      <c r="BQ184" s="87"/>
      <c r="BR184" s="87"/>
      <c r="BS184" s="87"/>
      <c r="BT184" s="87"/>
      <c r="BU184" s="87"/>
    </row>
    <row r="185" spans="1:73" s="42" customFormat="1" ht="55.2" customHeight="1" x14ac:dyDescent="0.3">
      <c r="A185" s="35">
        <v>182</v>
      </c>
      <c r="B185" s="84">
        <v>142600</v>
      </c>
      <c r="C185" s="45" t="s">
        <v>84</v>
      </c>
      <c r="D185" s="45" t="s">
        <v>83</v>
      </c>
      <c r="E185" s="36">
        <v>40000</v>
      </c>
      <c r="F185" s="35">
        <v>0.56000000000000005</v>
      </c>
      <c r="G185" s="37">
        <v>0.34</v>
      </c>
      <c r="H185" s="37">
        <v>0.26500000000000001</v>
      </c>
      <c r="I185" s="37">
        <v>0.22500000000000001</v>
      </c>
      <c r="J185" s="37">
        <v>0.17</v>
      </c>
      <c r="K185" s="37">
        <v>9.6000000000000002E-2</v>
      </c>
      <c r="L185" s="37">
        <v>7.0000000000000007E-2</v>
      </c>
      <c r="M185" s="37">
        <v>4.2000000000000003E-2</v>
      </c>
      <c r="N185" s="37" t="str">
        <f t="shared" si="37"/>
        <v>0.34,0.265,0.225,0.17,0.096,0.07,0.042</v>
      </c>
      <c r="O185" s="37" t="s">
        <v>59</v>
      </c>
      <c r="P185" s="37"/>
      <c r="Q185" s="38">
        <f t="shared" si="38"/>
        <v>142600</v>
      </c>
      <c r="R185" s="36">
        <f t="shared" si="51"/>
        <v>0</v>
      </c>
      <c r="S185" s="37">
        <f t="shared" si="39"/>
        <v>0.11500000000000002</v>
      </c>
      <c r="T185" s="36"/>
      <c r="U185" s="36"/>
      <c r="V185" s="36"/>
      <c r="W185" s="39"/>
      <c r="X185" s="39"/>
      <c r="Y185" s="37"/>
      <c r="Z185" s="39"/>
      <c r="AA185" s="37"/>
      <c r="AB185" s="44">
        <v>0.35</v>
      </c>
      <c r="AC185" s="44">
        <v>0.35</v>
      </c>
      <c r="AD185" s="44">
        <v>0.35</v>
      </c>
      <c r="AE185" s="35" t="s">
        <v>60</v>
      </c>
      <c r="AF185" s="35">
        <f t="shared" si="40"/>
        <v>268.08</v>
      </c>
      <c r="AG185" s="35">
        <f t="shared" si="41"/>
        <v>327.65999999999997</v>
      </c>
      <c r="AH185" s="36" t="str">
        <f t="shared" si="42"/>
        <v>268.08 327.66</v>
      </c>
      <c r="AI185" s="44">
        <v>14</v>
      </c>
      <c r="AJ185" s="40">
        <f t="shared" si="43"/>
        <v>85.76</v>
      </c>
      <c r="AK185" s="40">
        <f t="shared" si="44"/>
        <v>104.82000000000001</v>
      </c>
      <c r="AL185" s="36" t="str">
        <f t="shared" si="45"/>
        <v>85.76 104.82</v>
      </c>
      <c r="AM185" s="36">
        <v>170</v>
      </c>
      <c r="AN185" s="36">
        <f t="shared" si="52"/>
        <v>450</v>
      </c>
      <c r="AO185" s="44">
        <v>2398.4</v>
      </c>
      <c r="AP185" s="44">
        <v>327.7</v>
      </c>
      <c r="AQ185" s="44">
        <v>104.8</v>
      </c>
      <c r="AR185" s="35">
        <v>26</v>
      </c>
      <c r="AS185" s="46">
        <f t="shared" si="47"/>
        <v>0.68497613230323107</v>
      </c>
      <c r="AT185" s="47">
        <f t="shared" si="48"/>
        <v>1642.8467557160695</v>
      </c>
      <c r="AU185" s="47">
        <f t="shared" si="49"/>
        <v>277.88887221615801</v>
      </c>
      <c r="AV185" s="47">
        <f t="shared" si="50"/>
        <v>90.892100995902098</v>
      </c>
      <c r="AW185" s="87"/>
      <c r="AX185" s="87"/>
      <c r="AY185" s="87"/>
      <c r="AZ185" s="87"/>
      <c r="BA185" s="86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/>
      <c r="BM185" s="262"/>
      <c r="BN185" s="87"/>
      <c r="BO185" s="87"/>
      <c r="BP185" s="87"/>
      <c r="BQ185" s="87"/>
      <c r="BR185" s="87"/>
      <c r="BS185" s="87"/>
      <c r="BT185" s="87"/>
      <c r="BU185" s="87"/>
    </row>
    <row r="186" spans="1:73" s="42" customFormat="1" ht="55.2" customHeight="1" x14ac:dyDescent="0.3">
      <c r="A186" s="35">
        <v>183</v>
      </c>
      <c r="B186" s="84">
        <v>142813</v>
      </c>
      <c r="C186" s="45" t="s">
        <v>12</v>
      </c>
      <c r="D186" s="45" t="s">
        <v>83</v>
      </c>
      <c r="E186" s="36">
        <v>40000</v>
      </c>
      <c r="F186" s="35">
        <v>0.56000000000000005</v>
      </c>
      <c r="G186" s="37">
        <v>0.34599999999999997</v>
      </c>
      <c r="H186" s="37">
        <v>0.27800000000000002</v>
      </c>
      <c r="I186" s="37">
        <v>0.24</v>
      </c>
      <c r="J186" s="37">
        <v>0.185</v>
      </c>
      <c r="K186" s="37">
        <v>0.107</v>
      </c>
      <c r="L186" s="37">
        <v>7.9000000000000001E-2</v>
      </c>
      <c r="M186" s="37">
        <v>4.9000000000000002E-2</v>
      </c>
      <c r="N186" s="37" t="str">
        <f t="shared" si="37"/>
        <v>0.346,0.278,0.24,0.185,0.107,0.079,0.049</v>
      </c>
      <c r="O186" s="37" t="s">
        <v>59</v>
      </c>
      <c r="P186" s="37"/>
      <c r="Q186" s="38">
        <f t="shared" si="38"/>
        <v>142813</v>
      </c>
      <c r="R186" s="36">
        <f t="shared" si="51"/>
        <v>213</v>
      </c>
      <c r="S186" s="37">
        <f t="shared" si="39"/>
        <v>0.10599999999999998</v>
      </c>
      <c r="T186" s="36"/>
      <c r="U186" s="36"/>
      <c r="V186" s="36"/>
      <c r="W186" s="39"/>
      <c r="X186" s="39"/>
      <c r="Y186" s="37"/>
      <c r="Z186" s="39"/>
      <c r="AA186" s="37"/>
      <c r="AB186" s="44">
        <v>0.35</v>
      </c>
      <c r="AC186" s="44">
        <v>0.35</v>
      </c>
      <c r="AD186" s="44">
        <v>0.35</v>
      </c>
      <c r="AE186" s="35" t="s">
        <v>60</v>
      </c>
      <c r="AF186" s="35">
        <f t="shared" si="40"/>
        <v>268.08</v>
      </c>
      <c r="AG186" s="35">
        <f t="shared" si="41"/>
        <v>327.65999999999997</v>
      </c>
      <c r="AH186" s="36" t="str">
        <f t="shared" si="42"/>
        <v>268.08 327.66</v>
      </c>
      <c r="AI186" s="44">
        <v>14</v>
      </c>
      <c r="AJ186" s="40">
        <f t="shared" si="43"/>
        <v>85.76</v>
      </c>
      <c r="AK186" s="40">
        <f t="shared" si="44"/>
        <v>104.82000000000001</v>
      </c>
      <c r="AL186" s="36" t="str">
        <f t="shared" si="45"/>
        <v>85.76 104.82</v>
      </c>
      <c r="AM186" s="36">
        <v>170</v>
      </c>
      <c r="AN186" s="36">
        <f t="shared" si="52"/>
        <v>450</v>
      </c>
      <c r="AO186" s="44">
        <v>2393.5</v>
      </c>
      <c r="AP186" s="44">
        <v>327.10000000000002</v>
      </c>
      <c r="AQ186" s="44">
        <v>104.8</v>
      </c>
      <c r="AR186" s="35">
        <v>26</v>
      </c>
      <c r="AS186" s="46">
        <f t="shared" si="47"/>
        <v>0.68497613230323107</v>
      </c>
      <c r="AT186" s="47">
        <f t="shared" si="48"/>
        <v>1639.4903726677835</v>
      </c>
      <c r="AU186" s="47">
        <f t="shared" si="49"/>
        <v>277.4411450778299</v>
      </c>
      <c r="AV186" s="47">
        <f t="shared" si="50"/>
        <v>90.892100995902098</v>
      </c>
      <c r="AW186" s="87"/>
      <c r="AX186" s="87"/>
      <c r="AY186" s="87"/>
      <c r="AZ186" s="87"/>
      <c r="BA186" s="86"/>
      <c r="BB186" s="87"/>
      <c r="BC186" s="87"/>
      <c r="BD186" s="87"/>
      <c r="BE186" s="87"/>
      <c r="BF186" s="87"/>
      <c r="BG186" s="87"/>
      <c r="BH186" s="87"/>
      <c r="BI186" s="87"/>
      <c r="BJ186" s="87"/>
      <c r="BK186" s="87"/>
      <c r="BL186" s="87"/>
      <c r="BM186" s="262"/>
      <c r="BN186" s="87"/>
      <c r="BO186" s="87"/>
      <c r="BP186" s="87"/>
      <c r="BQ186" s="87"/>
      <c r="BR186" s="87"/>
      <c r="BS186" s="87"/>
      <c r="BT186" s="87"/>
      <c r="BU186" s="87"/>
    </row>
    <row r="187" spans="1:73" s="42" customFormat="1" ht="55.2" customHeight="1" x14ac:dyDescent="0.3">
      <c r="A187" s="35">
        <v>184</v>
      </c>
      <c r="B187" s="84">
        <v>142850</v>
      </c>
      <c r="C187" s="45" t="s">
        <v>84</v>
      </c>
      <c r="D187" s="45" t="s">
        <v>83</v>
      </c>
      <c r="E187" s="36">
        <v>40000</v>
      </c>
      <c r="F187" s="35">
        <v>0.56000000000000005</v>
      </c>
      <c r="G187" s="37">
        <v>0.36</v>
      </c>
      <c r="H187" s="37">
        <v>0.29299999999999998</v>
      </c>
      <c r="I187" s="37">
        <v>0.253</v>
      </c>
      <c r="J187" s="37">
        <v>0.19400000000000001</v>
      </c>
      <c r="K187" s="37">
        <v>0.113</v>
      </c>
      <c r="L187" s="37">
        <v>8.4000000000000005E-2</v>
      </c>
      <c r="M187" s="37">
        <v>5.1999999999999998E-2</v>
      </c>
      <c r="N187" s="37" t="str">
        <f t="shared" si="37"/>
        <v>0.36,0.293,0.253,0.194,0.113,0.084,0.052</v>
      </c>
      <c r="O187" s="37" t="s">
        <v>59</v>
      </c>
      <c r="P187" s="37"/>
      <c r="Q187" s="38">
        <f t="shared" si="38"/>
        <v>142850</v>
      </c>
      <c r="R187" s="36">
        <f t="shared" si="51"/>
        <v>37</v>
      </c>
      <c r="S187" s="37">
        <f t="shared" si="39"/>
        <v>0.10699999999999998</v>
      </c>
      <c r="T187" s="36"/>
      <c r="U187" s="36"/>
      <c r="V187" s="36"/>
      <c r="W187" s="39"/>
      <c r="X187" s="39"/>
      <c r="Y187" s="37"/>
      <c r="Z187" s="39"/>
      <c r="AA187" s="37"/>
      <c r="AB187" s="44">
        <v>0.35</v>
      </c>
      <c r="AC187" s="44">
        <v>0.35</v>
      </c>
      <c r="AD187" s="44">
        <v>0.35</v>
      </c>
      <c r="AE187" s="35" t="s">
        <v>60</v>
      </c>
      <c r="AF187" s="35">
        <f t="shared" si="40"/>
        <v>268.08</v>
      </c>
      <c r="AG187" s="35">
        <f t="shared" si="41"/>
        <v>327.65999999999997</v>
      </c>
      <c r="AH187" s="36" t="str">
        <f t="shared" si="42"/>
        <v>268.08 327.66</v>
      </c>
      <c r="AI187" s="44">
        <v>14</v>
      </c>
      <c r="AJ187" s="40">
        <f t="shared" si="43"/>
        <v>85.76</v>
      </c>
      <c r="AK187" s="40">
        <f t="shared" si="44"/>
        <v>104.82000000000001</v>
      </c>
      <c r="AL187" s="36" t="str">
        <f t="shared" si="45"/>
        <v>85.76 104.82</v>
      </c>
      <c r="AM187" s="36">
        <v>170</v>
      </c>
      <c r="AN187" s="36">
        <f t="shared" si="52"/>
        <v>450</v>
      </c>
      <c r="AO187" s="44">
        <v>1798.4</v>
      </c>
      <c r="AP187" s="44">
        <v>327.60000000000002</v>
      </c>
      <c r="AQ187" s="44">
        <v>104.8</v>
      </c>
      <c r="AR187" s="35">
        <v>26</v>
      </c>
      <c r="AS187" s="46">
        <f t="shared" si="47"/>
        <v>0.68497613230323107</v>
      </c>
      <c r="AT187" s="47">
        <f t="shared" si="48"/>
        <v>1231.8610763341308</v>
      </c>
      <c r="AU187" s="47">
        <f t="shared" si="49"/>
        <v>277.81427244497172</v>
      </c>
      <c r="AV187" s="47">
        <f t="shared" si="50"/>
        <v>90.892100995902098</v>
      </c>
      <c r="AW187" s="87"/>
      <c r="AX187" s="87"/>
      <c r="AY187" s="87"/>
      <c r="AZ187" s="87"/>
      <c r="BA187" s="86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262"/>
      <c r="BN187" s="87"/>
      <c r="BO187" s="87"/>
      <c r="BP187" s="87"/>
      <c r="BQ187" s="87"/>
      <c r="BR187" s="87"/>
      <c r="BS187" s="87"/>
      <c r="BT187" s="87"/>
      <c r="BU187" s="87"/>
    </row>
    <row r="188" spans="1:73" s="42" customFormat="1" ht="55.2" customHeight="1" x14ac:dyDescent="0.3">
      <c r="A188" s="35">
        <v>185</v>
      </c>
      <c r="B188" s="84">
        <v>143100</v>
      </c>
      <c r="C188" s="45" t="s">
        <v>84</v>
      </c>
      <c r="D188" s="45" t="s">
        <v>83</v>
      </c>
      <c r="E188" s="36">
        <v>40000</v>
      </c>
      <c r="F188" s="35">
        <v>0.56000000000000005</v>
      </c>
      <c r="G188" s="37">
        <v>0.38100000000000001</v>
      </c>
      <c r="H188" s="37">
        <v>0.29799999999999999</v>
      </c>
      <c r="I188" s="37">
        <v>0.25900000000000001</v>
      </c>
      <c r="J188" s="37">
        <v>0.19800000000000001</v>
      </c>
      <c r="K188" s="37">
        <v>0.121</v>
      </c>
      <c r="L188" s="37">
        <v>0.09</v>
      </c>
      <c r="M188" s="37">
        <v>0.05</v>
      </c>
      <c r="N188" s="37" t="str">
        <f t="shared" si="37"/>
        <v>0.381,0.298,0.259,0.198,0.121,0.09,0.05</v>
      </c>
      <c r="O188" s="37" t="s">
        <v>59</v>
      </c>
      <c r="P188" s="37"/>
      <c r="Q188" s="38">
        <f t="shared" si="38"/>
        <v>143100</v>
      </c>
      <c r="R188" s="36">
        <f t="shared" si="51"/>
        <v>250</v>
      </c>
      <c r="S188" s="37">
        <f t="shared" si="39"/>
        <v>0.122</v>
      </c>
      <c r="T188" s="36"/>
      <c r="U188" s="36"/>
      <c r="V188" s="36"/>
      <c r="W188" s="39"/>
      <c r="X188" s="39"/>
      <c r="Y188" s="37"/>
      <c r="Z188" s="39"/>
      <c r="AA188" s="37"/>
      <c r="AB188" s="44">
        <v>0.35</v>
      </c>
      <c r="AC188" s="44">
        <v>0.35</v>
      </c>
      <c r="AD188" s="44">
        <v>0.35</v>
      </c>
      <c r="AE188" s="35" t="s">
        <v>60</v>
      </c>
      <c r="AF188" s="35">
        <f t="shared" si="40"/>
        <v>268.08</v>
      </c>
      <c r="AG188" s="35">
        <f t="shared" si="41"/>
        <v>327.65999999999997</v>
      </c>
      <c r="AH188" s="36" t="str">
        <f t="shared" si="42"/>
        <v>268.08 327.66</v>
      </c>
      <c r="AI188" s="44">
        <v>14</v>
      </c>
      <c r="AJ188" s="40">
        <f t="shared" si="43"/>
        <v>85.76</v>
      </c>
      <c r="AK188" s="40">
        <f t="shared" si="44"/>
        <v>104.82000000000001</v>
      </c>
      <c r="AL188" s="36" t="str">
        <f t="shared" si="45"/>
        <v>85.76 104.82</v>
      </c>
      <c r="AM188" s="36">
        <v>170</v>
      </c>
      <c r="AN188" s="36">
        <f t="shared" si="52"/>
        <v>450</v>
      </c>
      <c r="AO188" s="44">
        <v>1591.9</v>
      </c>
      <c r="AP188" s="44">
        <v>279</v>
      </c>
      <c r="AQ188" s="44">
        <v>104.8</v>
      </c>
      <c r="AR188" s="35">
        <v>26</v>
      </c>
      <c r="AS188" s="46">
        <f t="shared" si="47"/>
        <v>0.68497613230323107</v>
      </c>
      <c r="AT188" s="47">
        <f t="shared" si="48"/>
        <v>1090.4135050135135</v>
      </c>
      <c r="AU188" s="47">
        <f t="shared" si="49"/>
        <v>240.46992272988021</v>
      </c>
      <c r="AV188" s="47">
        <f t="shared" si="50"/>
        <v>90.892100995902098</v>
      </c>
      <c r="AW188" s="87"/>
      <c r="AX188" s="87"/>
      <c r="AY188" s="87"/>
      <c r="AZ188" s="87"/>
      <c r="BA188" s="86"/>
      <c r="BB188" s="87"/>
      <c r="BC188" s="87"/>
      <c r="BD188" s="87"/>
      <c r="BE188" s="87"/>
      <c r="BF188" s="87"/>
      <c r="BG188" s="87"/>
      <c r="BH188" s="87"/>
      <c r="BI188" s="87"/>
      <c r="BJ188" s="87"/>
      <c r="BK188" s="87"/>
      <c r="BL188" s="87"/>
      <c r="BM188" s="262"/>
      <c r="BN188" s="87"/>
      <c r="BO188" s="87"/>
      <c r="BP188" s="87"/>
      <c r="BQ188" s="87"/>
      <c r="BR188" s="87"/>
      <c r="BS188" s="87"/>
      <c r="BT188" s="87"/>
      <c r="BU188" s="87"/>
    </row>
    <row r="189" spans="1:73" s="42" customFormat="1" ht="55.2" customHeight="1" x14ac:dyDescent="0.3">
      <c r="A189" s="35">
        <v>186</v>
      </c>
      <c r="B189" s="84">
        <v>143108</v>
      </c>
      <c r="C189" s="45" t="s">
        <v>12</v>
      </c>
      <c r="D189" s="45" t="s">
        <v>83</v>
      </c>
      <c r="E189" s="36">
        <v>40000</v>
      </c>
      <c r="F189" s="35">
        <v>0.56000000000000005</v>
      </c>
      <c r="G189" s="37">
        <v>0.40700000000000003</v>
      </c>
      <c r="H189" s="37">
        <v>0.32</v>
      </c>
      <c r="I189" s="37">
        <v>0.27</v>
      </c>
      <c r="J189" s="37">
        <v>0.19600000000000001</v>
      </c>
      <c r="K189" s="37">
        <v>0.10100000000000001</v>
      </c>
      <c r="L189" s="37">
        <v>7.2999999999999995E-2</v>
      </c>
      <c r="M189" s="37">
        <v>4.3000000000000003E-2</v>
      </c>
      <c r="N189" s="37" t="str">
        <f t="shared" si="37"/>
        <v>0.407,0.32,0.27,0.196,0.101,0.073,0.043</v>
      </c>
      <c r="O189" s="37" t="s">
        <v>59</v>
      </c>
      <c r="P189" s="37"/>
      <c r="Q189" s="38">
        <f t="shared" si="38"/>
        <v>143108</v>
      </c>
      <c r="R189" s="36">
        <f t="shared" si="51"/>
        <v>8</v>
      </c>
      <c r="S189" s="37">
        <f t="shared" si="39"/>
        <v>0.13700000000000001</v>
      </c>
      <c r="T189" s="36"/>
      <c r="U189" s="36"/>
      <c r="V189" s="36"/>
      <c r="W189" s="39"/>
      <c r="X189" s="39"/>
      <c r="Y189" s="37"/>
      <c r="Z189" s="39"/>
      <c r="AA189" s="37"/>
      <c r="AB189" s="44">
        <v>0.35</v>
      </c>
      <c r="AC189" s="44">
        <v>0.35</v>
      </c>
      <c r="AD189" s="44">
        <v>0.35</v>
      </c>
      <c r="AE189" s="35" t="s">
        <v>60</v>
      </c>
      <c r="AF189" s="35">
        <f t="shared" si="40"/>
        <v>268.08</v>
      </c>
      <c r="AG189" s="35">
        <f t="shared" si="41"/>
        <v>327.65999999999997</v>
      </c>
      <c r="AH189" s="36" t="str">
        <f t="shared" si="42"/>
        <v>268.08 327.66</v>
      </c>
      <c r="AI189" s="44">
        <v>14</v>
      </c>
      <c r="AJ189" s="40">
        <f t="shared" si="43"/>
        <v>85.76</v>
      </c>
      <c r="AK189" s="40">
        <f t="shared" si="44"/>
        <v>104.82000000000001</v>
      </c>
      <c r="AL189" s="36" t="str">
        <f t="shared" si="45"/>
        <v>85.76 104.82</v>
      </c>
      <c r="AM189" s="36">
        <v>170</v>
      </c>
      <c r="AN189" s="36">
        <f t="shared" si="52"/>
        <v>450</v>
      </c>
      <c r="AO189" s="44">
        <v>1829</v>
      </c>
      <c r="AP189" s="44">
        <v>324.10000000000002</v>
      </c>
      <c r="AQ189" s="44">
        <v>104.8</v>
      </c>
      <c r="AR189" s="35">
        <v>26</v>
      </c>
      <c r="AS189" s="46">
        <f t="shared" si="47"/>
        <v>0.68497613230323107</v>
      </c>
      <c r="AT189" s="47">
        <f t="shared" si="48"/>
        <v>1252.8213459826097</v>
      </c>
      <c r="AU189" s="47">
        <f t="shared" si="49"/>
        <v>275.19786016326611</v>
      </c>
      <c r="AV189" s="47">
        <f t="shared" si="50"/>
        <v>90.892100995902098</v>
      </c>
      <c r="AW189" s="87"/>
      <c r="AX189" s="87"/>
      <c r="AY189" s="87"/>
      <c r="AZ189" s="87"/>
      <c r="BA189" s="86"/>
      <c r="BB189" s="87"/>
      <c r="BC189" s="87"/>
      <c r="BD189" s="87"/>
      <c r="BE189" s="87"/>
      <c r="BF189" s="87"/>
      <c r="BG189" s="87"/>
      <c r="BH189" s="87"/>
      <c r="BI189" s="87"/>
      <c r="BJ189" s="87"/>
      <c r="BK189" s="87"/>
      <c r="BL189" s="87"/>
      <c r="BM189" s="262"/>
      <c r="BN189" s="87"/>
      <c r="BO189" s="87"/>
      <c r="BP189" s="87"/>
      <c r="BQ189" s="87"/>
      <c r="BR189" s="87"/>
      <c r="BS189" s="87"/>
      <c r="BT189" s="87"/>
      <c r="BU189" s="87"/>
    </row>
    <row r="190" spans="1:73" s="42" customFormat="1" ht="55.2" customHeight="1" x14ac:dyDescent="0.3">
      <c r="A190" s="35">
        <v>187</v>
      </c>
      <c r="B190" s="84">
        <v>143347</v>
      </c>
      <c r="C190" s="45" t="s">
        <v>12</v>
      </c>
      <c r="D190" s="45" t="s">
        <v>83</v>
      </c>
      <c r="E190" s="36">
        <v>40000</v>
      </c>
      <c r="F190" s="35">
        <v>0.56000000000000005</v>
      </c>
      <c r="G190" s="37">
        <v>0.34</v>
      </c>
      <c r="H190" s="37">
        <v>0.26900000000000002</v>
      </c>
      <c r="I190" s="37">
        <v>0.23200000000000001</v>
      </c>
      <c r="J190" s="37">
        <v>0.17499999999999999</v>
      </c>
      <c r="K190" s="37">
        <v>9.4E-2</v>
      </c>
      <c r="L190" s="37">
        <v>6.9000000000000006E-2</v>
      </c>
      <c r="M190" s="37">
        <v>0.04</v>
      </c>
      <c r="N190" s="37" t="str">
        <f t="shared" si="37"/>
        <v>0.34,0.269,0.232,0.175,0.094,0.069,0.04</v>
      </c>
      <c r="O190" s="37" t="s">
        <v>59</v>
      </c>
      <c r="P190" s="37"/>
      <c r="Q190" s="38">
        <f t="shared" si="38"/>
        <v>143347</v>
      </c>
      <c r="R190" s="36">
        <f t="shared" si="51"/>
        <v>239</v>
      </c>
      <c r="S190" s="37">
        <f t="shared" si="39"/>
        <v>0.10800000000000001</v>
      </c>
      <c r="T190" s="36"/>
      <c r="U190" s="36"/>
      <c r="V190" s="36"/>
      <c r="W190" s="39"/>
      <c r="X190" s="39"/>
      <c r="Y190" s="37"/>
      <c r="Z190" s="39"/>
      <c r="AA190" s="37"/>
      <c r="AB190" s="44">
        <v>0.35</v>
      </c>
      <c r="AC190" s="44">
        <v>0.35</v>
      </c>
      <c r="AD190" s="44">
        <v>0.35</v>
      </c>
      <c r="AE190" s="35" t="s">
        <v>60</v>
      </c>
      <c r="AF190" s="35">
        <f t="shared" si="40"/>
        <v>268.08</v>
      </c>
      <c r="AG190" s="35">
        <f t="shared" si="41"/>
        <v>327.65999999999997</v>
      </c>
      <c r="AH190" s="36" t="str">
        <f t="shared" si="42"/>
        <v>268.08 327.66</v>
      </c>
      <c r="AI190" s="44">
        <v>14</v>
      </c>
      <c r="AJ190" s="40">
        <f t="shared" si="43"/>
        <v>85.76</v>
      </c>
      <c r="AK190" s="40">
        <f t="shared" si="44"/>
        <v>104.82000000000001</v>
      </c>
      <c r="AL190" s="36" t="str">
        <f t="shared" si="45"/>
        <v>85.76 104.82</v>
      </c>
      <c r="AM190" s="36">
        <v>170</v>
      </c>
      <c r="AN190" s="36">
        <f t="shared" si="52"/>
        <v>450</v>
      </c>
      <c r="AO190" s="44">
        <v>2385.5</v>
      </c>
      <c r="AP190" s="44">
        <v>327.39999999999998</v>
      </c>
      <c r="AQ190" s="44">
        <v>104.8</v>
      </c>
      <c r="AR190" s="35">
        <v>26</v>
      </c>
      <c r="AS190" s="46">
        <f t="shared" si="47"/>
        <v>0.68497613230323107</v>
      </c>
      <c r="AT190" s="47">
        <f t="shared" si="48"/>
        <v>1634.0105636093576</v>
      </c>
      <c r="AU190" s="47">
        <f t="shared" si="49"/>
        <v>277.66504721115791</v>
      </c>
      <c r="AV190" s="47">
        <f t="shared" si="50"/>
        <v>90.892100995902098</v>
      </c>
      <c r="AW190" s="87"/>
      <c r="AX190" s="87"/>
      <c r="AY190" s="87"/>
      <c r="AZ190" s="87"/>
      <c r="BA190" s="86"/>
      <c r="BB190" s="87"/>
      <c r="BC190" s="87"/>
      <c r="BD190" s="87"/>
      <c r="BE190" s="87"/>
      <c r="BF190" s="87"/>
      <c r="BG190" s="87"/>
      <c r="BH190" s="87"/>
      <c r="BI190" s="87"/>
      <c r="BJ190" s="87"/>
      <c r="BK190" s="87"/>
      <c r="BL190" s="87"/>
      <c r="BM190" s="262"/>
      <c r="BN190" s="87"/>
      <c r="BO190" s="87"/>
      <c r="BP190" s="87"/>
      <c r="BQ190" s="87"/>
      <c r="BR190" s="87"/>
      <c r="BS190" s="87"/>
      <c r="BT190" s="87"/>
      <c r="BU190" s="87"/>
    </row>
    <row r="191" spans="1:73" s="42" customFormat="1" ht="55.2" customHeight="1" x14ac:dyDescent="0.3">
      <c r="A191" s="35">
        <v>188</v>
      </c>
      <c r="B191" s="84">
        <v>143350</v>
      </c>
      <c r="C191" s="45" t="s">
        <v>84</v>
      </c>
      <c r="D191" s="45" t="s">
        <v>83</v>
      </c>
      <c r="E191" s="36">
        <v>40000</v>
      </c>
      <c r="F191" s="35">
        <v>0.56000000000000005</v>
      </c>
      <c r="G191" s="37">
        <v>0.34</v>
      </c>
      <c r="H191" s="37">
        <v>0.26500000000000001</v>
      </c>
      <c r="I191" s="37">
        <v>0.224</v>
      </c>
      <c r="J191" s="37">
        <v>0.161</v>
      </c>
      <c r="K191" s="37">
        <v>8.7999999999999995E-2</v>
      </c>
      <c r="L191" s="37">
        <v>6.5000000000000002E-2</v>
      </c>
      <c r="M191" s="37">
        <v>4.1000000000000002E-2</v>
      </c>
      <c r="N191" s="37" t="str">
        <f t="shared" si="37"/>
        <v>0.34,0.265,0.224,0.161,0.088,0.065,0.041</v>
      </c>
      <c r="O191" s="37" t="s">
        <v>59</v>
      </c>
      <c r="P191" s="37"/>
      <c r="Q191" s="38">
        <f t="shared" si="38"/>
        <v>143350</v>
      </c>
      <c r="R191" s="36">
        <f t="shared" si="51"/>
        <v>3</v>
      </c>
      <c r="S191" s="37">
        <f t="shared" si="39"/>
        <v>0.11600000000000002</v>
      </c>
      <c r="T191" s="36"/>
      <c r="U191" s="36"/>
      <c r="V191" s="36"/>
      <c r="W191" s="39"/>
      <c r="X191" s="39"/>
      <c r="Y191" s="37"/>
      <c r="Z191" s="39"/>
      <c r="AA191" s="37"/>
      <c r="AB191" s="44">
        <v>0.35</v>
      </c>
      <c r="AC191" s="44">
        <v>0.35</v>
      </c>
      <c r="AD191" s="44">
        <v>0.35</v>
      </c>
      <c r="AE191" s="35" t="s">
        <v>60</v>
      </c>
      <c r="AF191" s="35">
        <f t="shared" si="40"/>
        <v>268.08</v>
      </c>
      <c r="AG191" s="35">
        <f t="shared" si="41"/>
        <v>327.65999999999997</v>
      </c>
      <c r="AH191" s="36" t="str">
        <f t="shared" si="42"/>
        <v>268.08 327.66</v>
      </c>
      <c r="AI191" s="44">
        <v>14</v>
      </c>
      <c r="AJ191" s="40">
        <f t="shared" si="43"/>
        <v>85.76</v>
      </c>
      <c r="AK191" s="40">
        <f t="shared" si="44"/>
        <v>104.82000000000001</v>
      </c>
      <c r="AL191" s="36" t="str">
        <f t="shared" si="45"/>
        <v>85.76 104.82</v>
      </c>
      <c r="AM191" s="36">
        <v>170</v>
      </c>
      <c r="AN191" s="36">
        <f t="shared" si="52"/>
        <v>450</v>
      </c>
      <c r="AO191" s="44">
        <v>2398.4</v>
      </c>
      <c r="AP191" s="44">
        <v>326.8</v>
      </c>
      <c r="AQ191" s="44">
        <v>104.8</v>
      </c>
      <c r="AR191" s="35">
        <v>26</v>
      </c>
      <c r="AS191" s="46">
        <f t="shared" si="47"/>
        <v>0.68497613230323107</v>
      </c>
      <c r="AT191" s="47">
        <f t="shared" si="48"/>
        <v>1642.8467557160695</v>
      </c>
      <c r="AU191" s="47">
        <f t="shared" si="49"/>
        <v>277.21716571882098</v>
      </c>
      <c r="AV191" s="47">
        <f t="shared" si="50"/>
        <v>90.892100995902098</v>
      </c>
      <c r="AW191" s="87"/>
      <c r="AX191" s="87"/>
      <c r="AY191" s="87"/>
      <c r="AZ191" s="87"/>
      <c r="BA191" s="86"/>
      <c r="BB191" s="87"/>
      <c r="BC191" s="87"/>
      <c r="BD191" s="87"/>
      <c r="BE191" s="87"/>
      <c r="BF191" s="87"/>
      <c r="BG191" s="87"/>
      <c r="BH191" s="87"/>
      <c r="BI191" s="87"/>
      <c r="BJ191" s="87"/>
      <c r="BK191" s="87"/>
      <c r="BL191" s="87"/>
      <c r="BM191" s="262"/>
      <c r="BN191" s="87"/>
      <c r="BO191" s="87"/>
      <c r="BP191" s="87"/>
      <c r="BQ191" s="87"/>
      <c r="BR191" s="87"/>
      <c r="BS191" s="87"/>
      <c r="BT191" s="87"/>
      <c r="BU191" s="87"/>
    </row>
    <row r="192" spans="1:73" s="42" customFormat="1" ht="55.2" customHeight="1" x14ac:dyDescent="0.3">
      <c r="A192" s="35">
        <v>189</v>
      </c>
      <c r="B192" s="84">
        <v>143600</v>
      </c>
      <c r="C192" s="45" t="s">
        <v>84</v>
      </c>
      <c r="D192" s="45" t="s">
        <v>83</v>
      </c>
      <c r="E192" s="36">
        <v>40000</v>
      </c>
      <c r="F192" s="35">
        <v>0.56000000000000005</v>
      </c>
      <c r="G192" s="37">
        <v>0.29799999999999999</v>
      </c>
      <c r="H192" s="37">
        <v>0.27600000000000002</v>
      </c>
      <c r="I192" s="37">
        <v>0.215</v>
      </c>
      <c r="J192" s="37">
        <v>0.16700000000000001</v>
      </c>
      <c r="K192" s="37">
        <v>0.10100000000000001</v>
      </c>
      <c r="L192" s="37">
        <v>7.6999999999999999E-2</v>
      </c>
      <c r="M192" s="37">
        <v>4.9000000000000002E-2</v>
      </c>
      <c r="N192" s="37" t="str">
        <f t="shared" si="37"/>
        <v>0.298,0.276,0.215,0.167,0.101,0.077,0.049</v>
      </c>
      <c r="O192" s="37" t="s">
        <v>59</v>
      </c>
      <c r="P192" s="37"/>
      <c r="Q192" s="38">
        <f t="shared" si="38"/>
        <v>143600</v>
      </c>
      <c r="R192" s="36">
        <f t="shared" si="51"/>
        <v>250</v>
      </c>
      <c r="S192" s="37">
        <f t="shared" si="39"/>
        <v>8.299999999999999E-2</v>
      </c>
      <c r="T192" s="36"/>
      <c r="U192" s="36"/>
      <c r="V192" s="36"/>
      <c r="W192" s="39"/>
      <c r="X192" s="39"/>
      <c r="Y192" s="37"/>
      <c r="Z192" s="39"/>
      <c r="AA192" s="37"/>
      <c r="AB192" s="44">
        <v>0.35</v>
      </c>
      <c r="AC192" s="44">
        <v>0.35</v>
      </c>
      <c r="AD192" s="44">
        <v>0.35</v>
      </c>
      <c r="AE192" s="35" t="s">
        <v>60</v>
      </c>
      <c r="AF192" s="35">
        <f t="shared" si="40"/>
        <v>268.08</v>
      </c>
      <c r="AG192" s="35">
        <f t="shared" si="41"/>
        <v>327.65999999999997</v>
      </c>
      <c r="AH192" s="36" t="str">
        <f t="shared" si="42"/>
        <v>268.08 327.66</v>
      </c>
      <c r="AI192" s="44">
        <v>14</v>
      </c>
      <c r="AJ192" s="40">
        <f t="shared" si="43"/>
        <v>85.76</v>
      </c>
      <c r="AK192" s="40">
        <f t="shared" si="44"/>
        <v>104.82000000000001</v>
      </c>
      <c r="AL192" s="36" t="str">
        <f t="shared" si="45"/>
        <v>85.76 104.82</v>
      </c>
      <c r="AM192" s="36">
        <v>170</v>
      </c>
      <c r="AN192" s="36">
        <f t="shared" si="52"/>
        <v>450</v>
      </c>
      <c r="AO192" s="44">
        <v>2395.1999999999998</v>
      </c>
      <c r="AP192" s="44">
        <v>326.7</v>
      </c>
      <c r="AQ192" s="44">
        <v>104.8</v>
      </c>
      <c r="AR192" s="35">
        <v>26</v>
      </c>
      <c r="AS192" s="46">
        <f t="shared" si="47"/>
        <v>0.68497613230323107</v>
      </c>
      <c r="AT192" s="47">
        <f t="shared" si="48"/>
        <v>1640.6548320926988</v>
      </c>
      <c r="AU192" s="47">
        <f t="shared" si="49"/>
        <v>277.14248875436544</v>
      </c>
      <c r="AV192" s="47">
        <f t="shared" si="50"/>
        <v>90.892100995902098</v>
      </c>
      <c r="AW192" s="87"/>
      <c r="AX192" s="87"/>
      <c r="AY192" s="87"/>
      <c r="AZ192" s="87"/>
      <c r="BA192" s="86"/>
      <c r="BB192" s="87"/>
      <c r="BC192" s="87"/>
      <c r="BD192" s="87"/>
      <c r="BE192" s="87"/>
      <c r="BF192" s="87"/>
      <c r="BG192" s="87"/>
      <c r="BH192" s="87"/>
      <c r="BI192" s="87"/>
      <c r="BJ192" s="87"/>
      <c r="BK192" s="87"/>
      <c r="BL192" s="87"/>
      <c r="BM192" s="262"/>
      <c r="BN192" s="87"/>
      <c r="BO192" s="87"/>
      <c r="BP192" s="87"/>
      <c r="BQ192" s="87"/>
      <c r="BR192" s="87"/>
      <c r="BS192" s="87"/>
      <c r="BT192" s="87"/>
      <c r="BU192" s="87"/>
    </row>
    <row r="193" spans="1:73" s="42" customFormat="1" ht="55.2" customHeight="1" x14ac:dyDescent="0.3">
      <c r="A193" s="35">
        <v>190</v>
      </c>
      <c r="B193" s="84">
        <v>143634</v>
      </c>
      <c r="C193" s="45" t="s">
        <v>12</v>
      </c>
      <c r="D193" s="45" t="s">
        <v>83</v>
      </c>
      <c r="E193" s="36">
        <v>40000</v>
      </c>
      <c r="F193" s="35">
        <v>0.56000000000000005</v>
      </c>
      <c r="G193" s="37">
        <v>0.35499999999999998</v>
      </c>
      <c r="H193" s="37">
        <v>0.27500000000000002</v>
      </c>
      <c r="I193" s="37">
        <v>0.23</v>
      </c>
      <c r="J193" s="37">
        <v>0.16500000000000001</v>
      </c>
      <c r="K193" s="37">
        <v>8.7999999999999995E-2</v>
      </c>
      <c r="L193" s="37">
        <v>6.4000000000000001E-2</v>
      </c>
      <c r="M193" s="37">
        <v>4.1000000000000002E-2</v>
      </c>
      <c r="N193" s="37" t="str">
        <f t="shared" si="37"/>
        <v>0.355,0.275,0.23,0.165,0.088,0.064,0.041</v>
      </c>
      <c r="O193" s="37" t="s">
        <v>59</v>
      </c>
      <c r="P193" s="37"/>
      <c r="Q193" s="38">
        <f t="shared" si="38"/>
        <v>143634</v>
      </c>
      <c r="R193" s="36">
        <f t="shared" si="51"/>
        <v>34</v>
      </c>
      <c r="S193" s="37">
        <f t="shared" si="39"/>
        <v>0.12499999999999997</v>
      </c>
      <c r="T193" s="36"/>
      <c r="U193" s="36"/>
      <c r="V193" s="36"/>
      <c r="W193" s="39"/>
      <c r="X193" s="39"/>
      <c r="Y193" s="37"/>
      <c r="Z193" s="39"/>
      <c r="AA193" s="37"/>
      <c r="AB193" s="44">
        <v>0.35</v>
      </c>
      <c r="AC193" s="44">
        <v>0.35</v>
      </c>
      <c r="AD193" s="44">
        <v>0.35</v>
      </c>
      <c r="AE193" s="35" t="s">
        <v>60</v>
      </c>
      <c r="AF193" s="35">
        <f t="shared" si="40"/>
        <v>268.08</v>
      </c>
      <c r="AG193" s="35">
        <f t="shared" si="41"/>
        <v>327.65999999999997</v>
      </c>
      <c r="AH193" s="36" t="str">
        <f t="shared" si="42"/>
        <v>268.08 327.66</v>
      </c>
      <c r="AI193" s="44">
        <v>14</v>
      </c>
      <c r="AJ193" s="40">
        <f t="shared" si="43"/>
        <v>85.76</v>
      </c>
      <c r="AK193" s="40">
        <f t="shared" si="44"/>
        <v>104.82000000000001</v>
      </c>
      <c r="AL193" s="36" t="str">
        <f t="shared" si="45"/>
        <v>85.76 104.82</v>
      </c>
      <c r="AM193" s="36">
        <v>170</v>
      </c>
      <c r="AN193" s="36">
        <f t="shared" si="52"/>
        <v>450</v>
      </c>
      <c r="AO193" s="44">
        <v>2393.5</v>
      </c>
      <c r="AP193" s="44">
        <v>327</v>
      </c>
      <c r="AQ193" s="44">
        <v>104.8</v>
      </c>
      <c r="AR193" s="35">
        <v>26</v>
      </c>
      <c r="AS193" s="46">
        <f t="shared" si="47"/>
        <v>0.68497613230323107</v>
      </c>
      <c r="AT193" s="47">
        <f t="shared" si="48"/>
        <v>1639.4903726677835</v>
      </c>
      <c r="AU193" s="47">
        <f t="shared" si="49"/>
        <v>277.36649387693842</v>
      </c>
      <c r="AV193" s="47">
        <f t="shared" si="50"/>
        <v>90.892100995902098</v>
      </c>
      <c r="AW193" s="87"/>
      <c r="AX193" s="87"/>
      <c r="AY193" s="87"/>
      <c r="AZ193" s="87"/>
      <c r="BA193" s="86"/>
      <c r="BB193" s="87"/>
      <c r="BC193" s="87"/>
      <c r="BD193" s="87"/>
      <c r="BE193" s="87"/>
      <c r="BF193" s="87"/>
      <c r="BG193" s="87"/>
      <c r="BH193" s="87"/>
      <c r="BI193" s="87"/>
      <c r="BJ193" s="87"/>
      <c r="BK193" s="87"/>
      <c r="BL193" s="87"/>
      <c r="BM193" s="262"/>
      <c r="BN193" s="87"/>
      <c r="BO193" s="87"/>
      <c r="BP193" s="87"/>
      <c r="BQ193" s="87"/>
      <c r="BR193" s="87"/>
      <c r="BS193" s="87"/>
      <c r="BT193" s="87"/>
      <c r="BU193" s="87"/>
    </row>
    <row r="194" spans="1:73" s="42" customFormat="1" ht="55.2" customHeight="1" x14ac:dyDescent="0.3">
      <c r="A194" s="35">
        <v>191</v>
      </c>
      <c r="B194" s="84">
        <v>143850</v>
      </c>
      <c r="C194" s="45" t="s">
        <v>84</v>
      </c>
      <c r="D194" s="45" t="s">
        <v>83</v>
      </c>
      <c r="E194" s="36">
        <v>40000</v>
      </c>
      <c r="F194" s="35">
        <v>0.56000000000000005</v>
      </c>
      <c r="G194" s="37">
        <v>0.42</v>
      </c>
      <c r="H194" s="37">
        <v>0.34799999999999998</v>
      </c>
      <c r="I194" s="37">
        <v>0.30099999999999999</v>
      </c>
      <c r="J194" s="37">
        <v>0.22600000000000001</v>
      </c>
      <c r="K194" s="37">
        <v>0.13500000000000001</v>
      </c>
      <c r="L194" s="37">
        <v>0.10100000000000001</v>
      </c>
      <c r="M194" s="37">
        <v>6.2E-2</v>
      </c>
      <c r="N194" s="37" t="str">
        <f t="shared" si="37"/>
        <v>0.42,0.348,0.301,0.226,0.135,0.101,0.062</v>
      </c>
      <c r="O194" s="37" t="s">
        <v>59</v>
      </c>
      <c r="P194" s="37"/>
      <c r="Q194" s="38">
        <f t="shared" si="38"/>
        <v>143850</v>
      </c>
      <c r="R194" s="36">
        <f t="shared" si="51"/>
        <v>216</v>
      </c>
      <c r="S194" s="37">
        <f t="shared" si="39"/>
        <v>0.11899999999999999</v>
      </c>
      <c r="T194" s="36"/>
      <c r="U194" s="36"/>
      <c r="V194" s="36"/>
      <c r="W194" s="39"/>
      <c r="X194" s="39"/>
      <c r="Y194" s="37"/>
      <c r="Z194" s="39"/>
      <c r="AA194" s="37"/>
      <c r="AB194" s="44">
        <v>0.35</v>
      </c>
      <c r="AC194" s="44">
        <v>0.35</v>
      </c>
      <c r="AD194" s="44">
        <v>0.35</v>
      </c>
      <c r="AE194" s="35" t="s">
        <v>60</v>
      </c>
      <c r="AF194" s="35">
        <f t="shared" si="40"/>
        <v>268.08</v>
      </c>
      <c r="AG194" s="35">
        <f t="shared" si="41"/>
        <v>327.65999999999997</v>
      </c>
      <c r="AH194" s="36" t="str">
        <f t="shared" si="42"/>
        <v>268.08 327.66</v>
      </c>
      <c r="AI194" s="44">
        <v>14</v>
      </c>
      <c r="AJ194" s="40">
        <f t="shared" si="43"/>
        <v>85.76</v>
      </c>
      <c r="AK194" s="40">
        <f t="shared" si="44"/>
        <v>104.82000000000001</v>
      </c>
      <c r="AL194" s="36" t="str">
        <f t="shared" si="45"/>
        <v>85.76 104.82</v>
      </c>
      <c r="AM194" s="36">
        <v>170</v>
      </c>
      <c r="AN194" s="36">
        <f t="shared" si="52"/>
        <v>450</v>
      </c>
      <c r="AO194" s="44">
        <v>945.2</v>
      </c>
      <c r="AP194" s="44">
        <v>268.2</v>
      </c>
      <c r="AQ194" s="44">
        <v>104.8</v>
      </c>
      <c r="AR194" s="35">
        <v>26</v>
      </c>
      <c r="AS194" s="46">
        <f t="shared" si="47"/>
        <v>0.68497613230323107</v>
      </c>
      <c r="AT194" s="47">
        <f t="shared" si="48"/>
        <v>647.43944025301403</v>
      </c>
      <c r="AU194" s="47">
        <f t="shared" si="49"/>
        <v>231.84779576392819</v>
      </c>
      <c r="AV194" s="47">
        <f t="shared" si="50"/>
        <v>90.892100995902098</v>
      </c>
      <c r="AW194" s="87"/>
      <c r="AX194" s="87"/>
      <c r="AY194" s="87"/>
      <c r="AZ194" s="87"/>
      <c r="BA194" s="86"/>
      <c r="BB194" s="87"/>
      <c r="BC194" s="87"/>
      <c r="BD194" s="87"/>
      <c r="BE194" s="87"/>
      <c r="BF194" s="87"/>
      <c r="BG194" s="87"/>
      <c r="BH194" s="87"/>
      <c r="BI194" s="87"/>
      <c r="BJ194" s="87"/>
      <c r="BK194" s="87"/>
      <c r="BL194" s="87"/>
      <c r="BM194" s="262"/>
      <c r="BN194" s="87"/>
      <c r="BO194" s="87"/>
      <c r="BP194" s="87"/>
      <c r="BQ194" s="87"/>
      <c r="BR194" s="87"/>
      <c r="BS194" s="87"/>
      <c r="BT194" s="87"/>
      <c r="BU194" s="87"/>
    </row>
    <row r="195" spans="1:73" s="42" customFormat="1" ht="55.2" customHeight="1" x14ac:dyDescent="0.3">
      <c r="A195" s="35">
        <v>192</v>
      </c>
      <c r="B195" s="84">
        <v>144000</v>
      </c>
      <c r="C195" s="45" t="s">
        <v>12</v>
      </c>
      <c r="D195" s="45" t="s">
        <v>83</v>
      </c>
      <c r="E195" s="36">
        <v>40000</v>
      </c>
      <c r="F195" s="35">
        <v>0.56000000000000005</v>
      </c>
      <c r="G195" s="37">
        <v>0.39600000000000002</v>
      </c>
      <c r="H195" s="37">
        <v>0.317</v>
      </c>
      <c r="I195" s="37">
        <v>0.27800000000000002</v>
      </c>
      <c r="J195" s="37">
        <v>0.214</v>
      </c>
      <c r="K195" s="37">
        <v>0.13400000000000001</v>
      </c>
      <c r="L195" s="37">
        <v>0.10299999999999999</v>
      </c>
      <c r="M195" s="37">
        <v>6.6000000000000003E-2</v>
      </c>
      <c r="N195" s="37" t="str">
        <f t="shared" si="37"/>
        <v>0.396,0.317,0.278,0.214,0.134,0.103,0.066</v>
      </c>
      <c r="O195" s="37" t="s">
        <v>59</v>
      </c>
      <c r="P195" s="37"/>
      <c r="Q195" s="38">
        <f t="shared" si="38"/>
        <v>144000</v>
      </c>
      <c r="R195" s="36">
        <f t="shared" si="51"/>
        <v>150</v>
      </c>
      <c r="S195" s="37">
        <f t="shared" si="39"/>
        <v>0.11799999999999999</v>
      </c>
      <c r="T195" s="36"/>
      <c r="U195" s="36"/>
      <c r="V195" s="36"/>
      <c r="W195" s="39"/>
      <c r="X195" s="39"/>
      <c r="Y195" s="37"/>
      <c r="Z195" s="39"/>
      <c r="AA195" s="37"/>
      <c r="AB195" s="44">
        <v>0.35</v>
      </c>
      <c r="AC195" s="44">
        <v>0.35</v>
      </c>
      <c r="AD195" s="44">
        <v>0.35</v>
      </c>
      <c r="AE195" s="35" t="s">
        <v>60</v>
      </c>
      <c r="AF195" s="35">
        <f t="shared" si="40"/>
        <v>268.08</v>
      </c>
      <c r="AG195" s="35">
        <f t="shared" si="41"/>
        <v>327.65999999999997</v>
      </c>
      <c r="AH195" s="36" t="str">
        <f t="shared" si="42"/>
        <v>268.08 327.66</v>
      </c>
      <c r="AI195" s="44">
        <v>14</v>
      </c>
      <c r="AJ195" s="40">
        <f t="shared" si="43"/>
        <v>85.76</v>
      </c>
      <c r="AK195" s="40">
        <f t="shared" si="44"/>
        <v>104.82000000000001</v>
      </c>
      <c r="AL195" s="36" t="str">
        <f t="shared" si="45"/>
        <v>85.76 104.82</v>
      </c>
      <c r="AM195" s="36">
        <v>170</v>
      </c>
      <c r="AN195" s="36">
        <f t="shared" si="52"/>
        <v>450</v>
      </c>
      <c r="AO195" s="44">
        <v>1143.5</v>
      </c>
      <c r="AP195" s="44">
        <v>268.39999999999998</v>
      </c>
      <c r="AQ195" s="44">
        <v>104.8</v>
      </c>
      <c r="AR195" s="35">
        <v>26</v>
      </c>
      <c r="AS195" s="46">
        <f t="shared" si="47"/>
        <v>0.68497613230323107</v>
      </c>
      <c r="AT195" s="47">
        <f t="shared" si="48"/>
        <v>783.2702072887447</v>
      </c>
      <c r="AU195" s="47">
        <f t="shared" si="49"/>
        <v>232.00863809077421</v>
      </c>
      <c r="AV195" s="47">
        <f t="shared" si="50"/>
        <v>90.892100995902098</v>
      </c>
      <c r="AW195" s="87"/>
      <c r="AX195" s="87"/>
      <c r="AY195" s="87"/>
      <c r="AZ195" s="87"/>
      <c r="BA195" s="86"/>
      <c r="BB195" s="87"/>
      <c r="BC195" s="87"/>
      <c r="BD195" s="87"/>
      <c r="BE195" s="87"/>
      <c r="BF195" s="87"/>
      <c r="BG195" s="87"/>
      <c r="BH195" s="87"/>
      <c r="BI195" s="87"/>
      <c r="BJ195" s="87"/>
      <c r="BK195" s="87"/>
      <c r="BL195" s="87"/>
      <c r="BM195" s="262"/>
      <c r="BN195" s="87"/>
      <c r="BO195" s="87"/>
      <c r="BP195" s="87"/>
      <c r="BQ195" s="87"/>
      <c r="BR195" s="87"/>
      <c r="BS195" s="87"/>
      <c r="BT195" s="87"/>
      <c r="BU195" s="87"/>
    </row>
    <row r="196" spans="1:73" s="42" customFormat="1" ht="55.2" customHeight="1" x14ac:dyDescent="0.3">
      <c r="A196" s="35">
        <v>193</v>
      </c>
      <c r="B196" s="84">
        <v>144100</v>
      </c>
      <c r="C196" s="45" t="s">
        <v>84</v>
      </c>
      <c r="D196" s="45" t="s">
        <v>83</v>
      </c>
      <c r="E196" s="36">
        <v>40000</v>
      </c>
      <c r="F196" s="35">
        <v>0.56000000000000005</v>
      </c>
      <c r="G196" s="37">
        <v>0.26500000000000001</v>
      </c>
      <c r="H196" s="37">
        <v>0.20699999999999999</v>
      </c>
      <c r="I196" s="37">
        <v>0.17100000000000001</v>
      </c>
      <c r="J196" s="37">
        <v>0.12</v>
      </c>
      <c r="K196" s="37">
        <v>6.4000000000000001E-2</v>
      </c>
      <c r="L196" s="37">
        <v>4.7E-2</v>
      </c>
      <c r="M196" s="37">
        <v>3.1E-2</v>
      </c>
      <c r="N196" s="37" t="str">
        <f t="shared" ref="N196:N225" si="53">CONCATENATE(G196,",",H196,",",I196,",",J196,",",K196,",",L196,",",M196)</f>
        <v>0.265,0.207,0.171,0.12,0.064,0.047,0.031</v>
      </c>
      <c r="O196" s="37" t="s">
        <v>59</v>
      </c>
      <c r="P196" s="37"/>
      <c r="Q196" s="38">
        <f t="shared" si="38"/>
        <v>144100</v>
      </c>
      <c r="R196" s="36">
        <f t="shared" si="51"/>
        <v>100</v>
      </c>
      <c r="S196" s="37">
        <f t="shared" si="39"/>
        <v>9.4E-2</v>
      </c>
      <c r="T196" s="36"/>
      <c r="U196" s="36"/>
      <c r="V196" s="36"/>
      <c r="W196" s="39"/>
      <c r="X196" s="39"/>
      <c r="Y196" s="37"/>
      <c r="Z196" s="39"/>
      <c r="AA196" s="37"/>
      <c r="AB196" s="44">
        <v>0.35</v>
      </c>
      <c r="AC196" s="44">
        <v>0.35</v>
      </c>
      <c r="AD196" s="44">
        <v>0.35</v>
      </c>
      <c r="AE196" s="35" t="s">
        <v>60</v>
      </c>
      <c r="AF196" s="35">
        <f t="shared" si="40"/>
        <v>268.08</v>
      </c>
      <c r="AG196" s="35">
        <f t="shared" si="41"/>
        <v>327.65999999999997</v>
      </c>
      <c r="AH196" s="36" t="str">
        <f t="shared" si="42"/>
        <v>268.08 327.66</v>
      </c>
      <c r="AI196" s="44">
        <v>14</v>
      </c>
      <c r="AJ196" s="40">
        <f t="shared" si="43"/>
        <v>85.76</v>
      </c>
      <c r="AK196" s="40">
        <f t="shared" si="44"/>
        <v>104.82000000000001</v>
      </c>
      <c r="AL196" s="36" t="str">
        <f t="shared" si="45"/>
        <v>85.76 104.82</v>
      </c>
      <c r="AM196" s="36">
        <v>170</v>
      </c>
      <c r="AN196" s="36">
        <f t="shared" si="52"/>
        <v>450</v>
      </c>
      <c r="AO196" s="44">
        <v>2375.8000000000002</v>
      </c>
      <c r="AP196" s="44">
        <v>324.2</v>
      </c>
      <c r="AQ196" s="44">
        <v>104.8</v>
      </c>
      <c r="AR196" s="35">
        <v>26</v>
      </c>
      <c r="AS196" s="46">
        <f t="shared" si="47"/>
        <v>0.68497613230323107</v>
      </c>
      <c r="AT196" s="47">
        <f t="shared" si="48"/>
        <v>1627.3662951260164</v>
      </c>
      <c r="AU196" s="47">
        <f t="shared" si="49"/>
        <v>275.27276178388092</v>
      </c>
      <c r="AV196" s="47">
        <f t="shared" si="50"/>
        <v>90.892100995902098</v>
      </c>
      <c r="AW196" s="87"/>
      <c r="AX196" s="87"/>
      <c r="AY196" s="87"/>
      <c r="AZ196" s="87"/>
      <c r="BA196" s="86"/>
      <c r="BB196" s="87"/>
      <c r="BC196" s="87"/>
      <c r="BD196" s="87"/>
      <c r="BE196" s="87"/>
      <c r="BF196" s="87"/>
      <c r="BG196" s="87"/>
      <c r="BH196" s="87"/>
      <c r="BI196" s="87"/>
      <c r="BJ196" s="87"/>
      <c r="BK196" s="87"/>
      <c r="BL196" s="87"/>
      <c r="BM196" s="262"/>
      <c r="BN196" s="87"/>
      <c r="BO196" s="87"/>
      <c r="BP196" s="87"/>
      <c r="BQ196" s="87"/>
      <c r="BR196" s="87"/>
      <c r="BS196" s="87"/>
      <c r="BT196" s="87"/>
      <c r="BU196" s="87"/>
    </row>
    <row r="197" spans="1:73" s="42" customFormat="1" ht="55.2" customHeight="1" x14ac:dyDescent="0.3">
      <c r="A197" s="35">
        <v>194</v>
      </c>
      <c r="B197" s="84">
        <v>144297</v>
      </c>
      <c r="C197" s="45" t="s">
        <v>12</v>
      </c>
      <c r="D197" s="45" t="s">
        <v>83</v>
      </c>
      <c r="E197" s="36">
        <v>40000</v>
      </c>
      <c r="F197" s="35">
        <v>0.56000000000000005</v>
      </c>
      <c r="G197" s="37">
        <v>0.34400000000000003</v>
      </c>
      <c r="H197" s="37">
        <v>0.26900000000000002</v>
      </c>
      <c r="I197" s="37">
        <v>0.22800000000000001</v>
      </c>
      <c r="J197" s="37">
        <v>0.16800000000000001</v>
      </c>
      <c r="K197" s="37">
        <v>8.8999999999999996E-2</v>
      </c>
      <c r="L197" s="37">
        <v>6.5000000000000002E-2</v>
      </c>
      <c r="M197" s="37">
        <v>3.9E-2</v>
      </c>
      <c r="N197" s="37" t="str">
        <f t="shared" si="53"/>
        <v>0.344,0.269,0.228,0.168,0.089,0.065,0.039</v>
      </c>
      <c r="O197" s="37" t="s">
        <v>59</v>
      </c>
      <c r="P197" s="37"/>
      <c r="Q197" s="38">
        <f t="shared" ref="Q197:Q225" si="54">+B197</f>
        <v>144297</v>
      </c>
      <c r="R197" s="36">
        <f t="shared" si="51"/>
        <v>197</v>
      </c>
      <c r="S197" s="37">
        <f t="shared" ref="S197:S225" si="55">+G197-I197</f>
        <v>0.11600000000000002</v>
      </c>
      <c r="T197" s="36"/>
      <c r="U197" s="36"/>
      <c r="V197" s="36"/>
      <c r="W197" s="39"/>
      <c r="X197" s="39"/>
      <c r="Y197" s="37"/>
      <c r="Z197" s="39"/>
      <c r="AA197" s="37"/>
      <c r="AB197" s="44">
        <v>0.35</v>
      </c>
      <c r="AC197" s="44">
        <v>0.35</v>
      </c>
      <c r="AD197" s="44">
        <v>0.35</v>
      </c>
      <c r="AE197" s="35" t="s">
        <v>60</v>
      </c>
      <c r="AF197" s="35">
        <f t="shared" ref="AF197:AF225" si="56">ROUNDUP(0.2*(AN197)^0.45*AJ197,2)</f>
        <v>268.08</v>
      </c>
      <c r="AG197" s="35">
        <f t="shared" ref="AG197:AG225" si="57">ROUNDUP(0.2*(AN197)^0.45*AK197,2)</f>
        <v>327.65999999999997</v>
      </c>
      <c r="AH197" s="36" t="str">
        <f t="shared" ref="AH197:AH225" si="58">CONCATENATE(AF197," ",AG197)</f>
        <v>268.08 327.66</v>
      </c>
      <c r="AI197" s="44">
        <v>14</v>
      </c>
      <c r="AJ197" s="40">
        <f t="shared" ref="AJ197:AJ225" si="59">ROUNDUP(0.9*17.6*AI197^0.64,2)</f>
        <v>85.76</v>
      </c>
      <c r="AK197" s="40">
        <f t="shared" ref="AK197:AK225" si="60">ROUNDUP(1.1*17.6*AI197^0.64,2)</f>
        <v>104.82000000000001</v>
      </c>
      <c r="AL197" s="36" t="str">
        <f t="shared" ref="AL197:AL225" si="61">CONCATENATE(AJ197," ",AK197)</f>
        <v>85.76 104.82</v>
      </c>
      <c r="AM197" s="36">
        <v>170</v>
      </c>
      <c r="AN197" s="36">
        <f t="shared" si="52"/>
        <v>450</v>
      </c>
      <c r="AO197" s="44">
        <v>2396.8000000000002</v>
      </c>
      <c r="AP197" s="44">
        <v>326.60000000000002</v>
      </c>
      <c r="AQ197" s="44">
        <v>104.8</v>
      </c>
      <c r="AR197" s="35">
        <v>26</v>
      </c>
      <c r="AS197" s="46">
        <f t="shared" ref="AS197:AS225" si="62">(1-0.238*LN(35))/(1-0.238*LN(AR197))</f>
        <v>0.68497613230323107</v>
      </c>
      <c r="AT197" s="47">
        <f t="shared" ref="AT197:AT225" si="63">AS197*AO197</f>
        <v>1641.7507939043844</v>
      </c>
      <c r="AU197" s="47">
        <f t="shared" ref="AU197:AU225" si="64">10.5523*AP197^0.624-113.857</f>
        <v>277.06780319482107</v>
      </c>
      <c r="AV197" s="47">
        <f t="shared" ref="AV197:AV225" si="65">3.351*AQ197^0.7688-28.9</f>
        <v>90.892100995902098</v>
      </c>
      <c r="AW197" s="87"/>
      <c r="AX197" s="87"/>
      <c r="AY197" s="87"/>
      <c r="AZ197" s="87"/>
      <c r="BA197" s="86"/>
      <c r="BB197" s="87"/>
      <c r="BC197" s="87"/>
      <c r="BD197" s="87"/>
      <c r="BE197" s="87"/>
      <c r="BF197" s="87"/>
      <c r="BG197" s="87"/>
      <c r="BH197" s="87"/>
      <c r="BI197" s="87"/>
      <c r="BJ197" s="87"/>
      <c r="BK197" s="87"/>
      <c r="BL197" s="87"/>
      <c r="BM197" s="262"/>
      <c r="BN197" s="87"/>
      <c r="BO197" s="87"/>
      <c r="BP197" s="87"/>
      <c r="BQ197" s="87"/>
      <c r="BR197" s="87"/>
      <c r="BS197" s="87"/>
      <c r="BT197" s="87"/>
      <c r="BU197" s="87"/>
    </row>
    <row r="198" spans="1:73" s="42" customFormat="1" ht="55.2" customHeight="1" x14ac:dyDescent="0.3">
      <c r="A198" s="35">
        <v>195</v>
      </c>
      <c r="B198" s="84">
        <v>144350</v>
      </c>
      <c r="C198" s="45" t="s">
        <v>84</v>
      </c>
      <c r="D198" s="45" t="s">
        <v>83</v>
      </c>
      <c r="E198" s="36">
        <v>40000</v>
      </c>
      <c r="F198" s="35">
        <v>0.56000000000000005</v>
      </c>
      <c r="G198" s="37">
        <v>0.42499999999999999</v>
      </c>
      <c r="H198" s="37">
        <v>0.33300000000000002</v>
      </c>
      <c r="I198" s="37">
        <v>0.27800000000000002</v>
      </c>
      <c r="J198" s="37">
        <v>0.19800000000000001</v>
      </c>
      <c r="K198" s="37">
        <v>9.9000000000000005E-2</v>
      </c>
      <c r="L198" s="37">
        <v>6.9000000000000006E-2</v>
      </c>
      <c r="M198" s="37">
        <v>3.4000000000000002E-2</v>
      </c>
      <c r="N198" s="37" t="str">
        <f t="shared" si="53"/>
        <v>0.425,0.333,0.278,0.198,0.099,0.069,0.034</v>
      </c>
      <c r="O198" s="37" t="s">
        <v>59</v>
      </c>
      <c r="P198" s="37"/>
      <c r="Q198" s="38">
        <f t="shared" si="54"/>
        <v>144350</v>
      </c>
      <c r="R198" s="36">
        <f t="shared" si="51"/>
        <v>53</v>
      </c>
      <c r="S198" s="37">
        <f t="shared" si="55"/>
        <v>0.14699999999999996</v>
      </c>
      <c r="T198" s="36"/>
      <c r="U198" s="36"/>
      <c r="V198" s="36"/>
      <c r="W198" s="39"/>
      <c r="X198" s="39"/>
      <c r="Y198" s="37"/>
      <c r="Z198" s="39"/>
      <c r="AA198" s="37"/>
      <c r="AB198" s="44">
        <v>0.35</v>
      </c>
      <c r="AC198" s="44">
        <v>0.35</v>
      </c>
      <c r="AD198" s="44">
        <v>0.35</v>
      </c>
      <c r="AE198" s="35" t="s">
        <v>60</v>
      </c>
      <c r="AF198" s="35">
        <f t="shared" si="56"/>
        <v>268.08</v>
      </c>
      <c r="AG198" s="35">
        <f t="shared" si="57"/>
        <v>327.65999999999997</v>
      </c>
      <c r="AH198" s="36" t="str">
        <f t="shared" si="58"/>
        <v>268.08 327.66</v>
      </c>
      <c r="AI198" s="44">
        <v>14</v>
      </c>
      <c r="AJ198" s="40">
        <f t="shared" si="59"/>
        <v>85.76</v>
      </c>
      <c r="AK198" s="40">
        <f t="shared" si="60"/>
        <v>104.82000000000001</v>
      </c>
      <c r="AL198" s="36" t="str">
        <f t="shared" si="61"/>
        <v>85.76 104.82</v>
      </c>
      <c r="AM198" s="36">
        <v>170</v>
      </c>
      <c r="AN198" s="36">
        <f t="shared" si="52"/>
        <v>450</v>
      </c>
      <c r="AO198" s="44">
        <v>2258.1</v>
      </c>
      <c r="AP198" s="44">
        <v>327.5</v>
      </c>
      <c r="AQ198" s="44">
        <v>104.8</v>
      </c>
      <c r="AR198" s="35">
        <v>26</v>
      </c>
      <c r="AS198" s="46">
        <f t="shared" si="62"/>
        <v>0.68497613230323107</v>
      </c>
      <c r="AT198" s="47">
        <f t="shared" si="63"/>
        <v>1546.744604353926</v>
      </c>
      <c r="AU198" s="47">
        <f t="shared" si="64"/>
        <v>277.73966411117067</v>
      </c>
      <c r="AV198" s="47">
        <f t="shared" si="65"/>
        <v>90.892100995902098</v>
      </c>
      <c r="AW198" s="87"/>
      <c r="AX198" s="87"/>
      <c r="AY198" s="87"/>
      <c r="AZ198" s="87"/>
      <c r="BA198" s="86"/>
      <c r="BB198" s="87"/>
      <c r="BC198" s="87"/>
      <c r="BD198" s="87"/>
      <c r="BE198" s="87"/>
      <c r="BF198" s="87"/>
      <c r="BG198" s="87"/>
      <c r="BH198" s="87"/>
      <c r="BI198" s="87"/>
      <c r="BJ198" s="87"/>
      <c r="BK198" s="87"/>
      <c r="BL198" s="87"/>
      <c r="BM198" s="262"/>
      <c r="BN198" s="87"/>
      <c r="BO198" s="87"/>
      <c r="BP198" s="87"/>
      <c r="BQ198" s="87"/>
      <c r="BR198" s="87"/>
      <c r="BS198" s="87"/>
      <c r="BT198" s="87"/>
      <c r="BU198" s="87"/>
    </row>
    <row r="199" spans="1:73" s="42" customFormat="1" ht="55.2" customHeight="1" x14ac:dyDescent="0.3">
      <c r="A199" s="35">
        <v>196</v>
      </c>
      <c r="B199" s="84">
        <v>144507</v>
      </c>
      <c r="C199" s="45" t="s">
        <v>12</v>
      </c>
      <c r="D199" s="45" t="s">
        <v>83</v>
      </c>
      <c r="E199" s="36">
        <v>40000</v>
      </c>
      <c r="F199" s="35">
        <v>0.56000000000000005</v>
      </c>
      <c r="G199" s="37">
        <v>0.35199999999999998</v>
      </c>
      <c r="H199" s="37">
        <v>0.27600000000000002</v>
      </c>
      <c r="I199" s="37">
        <v>0.23599999999999999</v>
      </c>
      <c r="J199" s="37">
        <v>0.17599999999999999</v>
      </c>
      <c r="K199" s="37">
        <v>9.5000000000000001E-2</v>
      </c>
      <c r="L199" s="37">
        <v>6.6000000000000003E-2</v>
      </c>
      <c r="M199" s="37">
        <v>3.7999999999999999E-2</v>
      </c>
      <c r="N199" s="37" t="str">
        <f t="shared" si="53"/>
        <v>0.352,0.276,0.236,0.176,0.095,0.066,0.038</v>
      </c>
      <c r="O199" s="37" t="s">
        <v>59</v>
      </c>
      <c r="P199" s="37"/>
      <c r="Q199" s="38">
        <f t="shared" si="54"/>
        <v>144507</v>
      </c>
      <c r="R199" s="36">
        <f t="shared" ref="R199:R225" si="66">+Q199-Q198</f>
        <v>157</v>
      </c>
      <c r="S199" s="37">
        <f t="shared" si="55"/>
        <v>0.11599999999999999</v>
      </c>
      <c r="T199" s="36"/>
      <c r="U199" s="36"/>
      <c r="V199" s="36"/>
      <c r="W199" s="39"/>
      <c r="X199" s="39"/>
      <c r="Y199" s="37"/>
      <c r="Z199" s="39"/>
      <c r="AA199" s="37"/>
      <c r="AB199" s="44">
        <v>0.35</v>
      </c>
      <c r="AC199" s="44">
        <v>0.35</v>
      </c>
      <c r="AD199" s="44">
        <v>0.35</v>
      </c>
      <c r="AE199" s="35" t="s">
        <v>60</v>
      </c>
      <c r="AF199" s="35">
        <f t="shared" si="56"/>
        <v>268.08</v>
      </c>
      <c r="AG199" s="35">
        <f t="shared" si="57"/>
        <v>327.65999999999997</v>
      </c>
      <c r="AH199" s="36" t="str">
        <f t="shared" si="58"/>
        <v>268.08 327.66</v>
      </c>
      <c r="AI199" s="44">
        <v>14</v>
      </c>
      <c r="AJ199" s="40">
        <f t="shared" si="59"/>
        <v>85.76</v>
      </c>
      <c r="AK199" s="40">
        <f t="shared" si="60"/>
        <v>104.82000000000001</v>
      </c>
      <c r="AL199" s="36" t="str">
        <f t="shared" si="61"/>
        <v>85.76 104.82</v>
      </c>
      <c r="AM199" s="36">
        <v>170</v>
      </c>
      <c r="AN199" s="36">
        <f t="shared" si="52"/>
        <v>450</v>
      </c>
      <c r="AO199" s="44">
        <v>2327.4</v>
      </c>
      <c r="AP199" s="44">
        <v>326.89999999999998</v>
      </c>
      <c r="AQ199" s="44">
        <v>104.8</v>
      </c>
      <c r="AR199" s="35">
        <v>26</v>
      </c>
      <c r="AS199" s="46">
        <f t="shared" si="62"/>
        <v>0.68497613230323107</v>
      </c>
      <c r="AT199" s="47">
        <f t="shared" si="63"/>
        <v>1594.21345032254</v>
      </c>
      <c r="AU199" s="47">
        <f t="shared" si="64"/>
        <v>277.29183409180666</v>
      </c>
      <c r="AV199" s="47">
        <f t="shared" si="65"/>
        <v>90.892100995902098</v>
      </c>
      <c r="AW199" s="87"/>
      <c r="AX199" s="87"/>
      <c r="AY199" s="87"/>
      <c r="AZ199" s="87"/>
      <c r="BA199" s="86"/>
      <c r="BB199" s="87"/>
      <c r="BC199" s="87"/>
      <c r="BD199" s="87"/>
      <c r="BE199" s="87"/>
      <c r="BF199" s="87"/>
      <c r="BG199" s="87"/>
      <c r="BH199" s="87"/>
      <c r="BI199" s="87"/>
      <c r="BJ199" s="87"/>
      <c r="BK199" s="87"/>
      <c r="BL199" s="87"/>
      <c r="BM199" s="262"/>
      <c r="BN199" s="87"/>
      <c r="BO199" s="87"/>
      <c r="BP199" s="87"/>
      <c r="BQ199" s="87"/>
      <c r="BR199" s="87"/>
      <c r="BS199" s="87"/>
      <c r="BT199" s="87"/>
      <c r="BU199" s="87"/>
    </row>
    <row r="200" spans="1:73" s="42" customFormat="1" ht="55.2" customHeight="1" x14ac:dyDescent="0.3">
      <c r="A200" s="35">
        <v>197</v>
      </c>
      <c r="B200" s="84">
        <v>144600</v>
      </c>
      <c r="C200" s="45" t="s">
        <v>84</v>
      </c>
      <c r="D200" s="45" t="s">
        <v>83</v>
      </c>
      <c r="E200" s="36">
        <v>40000</v>
      </c>
      <c r="F200" s="35">
        <v>0.56000000000000005</v>
      </c>
      <c r="G200" s="37">
        <v>0.36799999999999999</v>
      </c>
      <c r="H200" s="37">
        <v>0.31</v>
      </c>
      <c r="I200" s="37">
        <v>0.26600000000000001</v>
      </c>
      <c r="J200" s="37">
        <v>0.19700000000000001</v>
      </c>
      <c r="K200" s="37">
        <v>0.112</v>
      </c>
      <c r="L200" s="37">
        <v>8.6000000000000007E-2</v>
      </c>
      <c r="M200" s="37">
        <v>5.6000000000000001E-2</v>
      </c>
      <c r="N200" s="37" t="str">
        <f t="shared" si="53"/>
        <v>0.368,0.31,0.266,0.197,0.112,0.086,0.056</v>
      </c>
      <c r="O200" s="37" t="s">
        <v>59</v>
      </c>
      <c r="P200" s="37"/>
      <c r="Q200" s="38">
        <f t="shared" si="54"/>
        <v>144600</v>
      </c>
      <c r="R200" s="36">
        <f t="shared" si="66"/>
        <v>93</v>
      </c>
      <c r="S200" s="37">
        <f t="shared" si="55"/>
        <v>0.10199999999999998</v>
      </c>
      <c r="T200" s="36"/>
      <c r="U200" s="36"/>
      <c r="V200" s="36"/>
      <c r="W200" s="39"/>
      <c r="X200" s="39"/>
      <c r="Y200" s="37"/>
      <c r="Z200" s="39"/>
      <c r="AA200" s="37"/>
      <c r="AB200" s="44">
        <v>0.35</v>
      </c>
      <c r="AC200" s="44">
        <v>0.35</v>
      </c>
      <c r="AD200" s="44">
        <v>0.35</v>
      </c>
      <c r="AE200" s="35" t="s">
        <v>60</v>
      </c>
      <c r="AF200" s="35">
        <f t="shared" si="56"/>
        <v>268.08</v>
      </c>
      <c r="AG200" s="35">
        <f t="shared" si="57"/>
        <v>327.65999999999997</v>
      </c>
      <c r="AH200" s="36" t="str">
        <f t="shared" si="58"/>
        <v>268.08 327.66</v>
      </c>
      <c r="AI200" s="44">
        <v>14</v>
      </c>
      <c r="AJ200" s="40">
        <f t="shared" si="59"/>
        <v>85.76</v>
      </c>
      <c r="AK200" s="40">
        <f t="shared" si="60"/>
        <v>104.82000000000001</v>
      </c>
      <c r="AL200" s="36" t="str">
        <f t="shared" si="61"/>
        <v>85.76 104.82</v>
      </c>
      <c r="AM200" s="36">
        <v>170</v>
      </c>
      <c r="AN200" s="36">
        <f t="shared" si="52"/>
        <v>450</v>
      </c>
      <c r="AO200" s="44">
        <v>1630.6</v>
      </c>
      <c r="AP200" s="44">
        <v>298.39999999999998</v>
      </c>
      <c r="AQ200" s="44">
        <v>104.8</v>
      </c>
      <c r="AR200" s="35">
        <v>26</v>
      </c>
      <c r="AS200" s="46">
        <f t="shared" si="62"/>
        <v>0.68497613230323107</v>
      </c>
      <c r="AT200" s="47">
        <f t="shared" si="63"/>
        <v>1116.9220813336485</v>
      </c>
      <c r="AU200" s="47">
        <f t="shared" si="64"/>
        <v>255.64908316166347</v>
      </c>
      <c r="AV200" s="47">
        <f t="shared" si="65"/>
        <v>90.892100995902098</v>
      </c>
      <c r="AW200" s="87"/>
      <c r="AX200" s="87"/>
      <c r="AY200" s="87"/>
      <c r="AZ200" s="87"/>
      <c r="BA200" s="86"/>
      <c r="BB200" s="87"/>
      <c r="BC200" s="87"/>
      <c r="BD200" s="87"/>
      <c r="BE200" s="87"/>
      <c r="BF200" s="87"/>
      <c r="BG200" s="87"/>
      <c r="BH200" s="87"/>
      <c r="BI200" s="87"/>
      <c r="BJ200" s="87"/>
      <c r="BK200" s="87"/>
      <c r="BL200" s="87"/>
      <c r="BM200" s="262"/>
      <c r="BN200" s="87"/>
      <c r="BO200" s="87"/>
      <c r="BP200" s="87"/>
      <c r="BQ200" s="87"/>
      <c r="BR200" s="87"/>
      <c r="BS200" s="87"/>
      <c r="BT200" s="87"/>
      <c r="BU200" s="87"/>
    </row>
    <row r="201" spans="1:73" s="42" customFormat="1" ht="55.2" customHeight="1" x14ac:dyDescent="0.3">
      <c r="A201" s="35">
        <v>198</v>
      </c>
      <c r="B201" s="84">
        <v>144753</v>
      </c>
      <c r="C201" s="45" t="s">
        <v>12</v>
      </c>
      <c r="D201" s="45" t="s">
        <v>83</v>
      </c>
      <c r="E201" s="36">
        <v>40000</v>
      </c>
      <c r="F201" s="35">
        <v>0.56000000000000005</v>
      </c>
      <c r="G201" s="37">
        <v>0.36099999999999999</v>
      </c>
      <c r="H201" s="37">
        <v>0.28999999999999998</v>
      </c>
      <c r="I201" s="37">
        <v>0.25</v>
      </c>
      <c r="J201" s="37">
        <v>0.19</v>
      </c>
      <c r="K201" s="37">
        <v>0.11</v>
      </c>
      <c r="L201" s="37">
        <v>8.1000000000000003E-2</v>
      </c>
      <c r="M201" s="37">
        <v>4.9000000000000002E-2</v>
      </c>
      <c r="N201" s="37" t="str">
        <f t="shared" si="53"/>
        <v>0.361,0.29,0.25,0.19,0.11,0.081,0.049</v>
      </c>
      <c r="O201" s="37" t="s">
        <v>59</v>
      </c>
      <c r="P201" s="37"/>
      <c r="Q201" s="38">
        <f t="shared" si="54"/>
        <v>144753</v>
      </c>
      <c r="R201" s="36">
        <f t="shared" si="66"/>
        <v>153</v>
      </c>
      <c r="S201" s="37">
        <f t="shared" si="55"/>
        <v>0.11099999999999999</v>
      </c>
      <c r="T201" s="36"/>
      <c r="U201" s="36"/>
      <c r="V201" s="36"/>
      <c r="W201" s="39"/>
      <c r="X201" s="39"/>
      <c r="Y201" s="37"/>
      <c r="Z201" s="39"/>
      <c r="AA201" s="37"/>
      <c r="AB201" s="44">
        <v>0.35</v>
      </c>
      <c r="AC201" s="44">
        <v>0.35</v>
      </c>
      <c r="AD201" s="44">
        <v>0.35</v>
      </c>
      <c r="AE201" s="35" t="s">
        <v>60</v>
      </c>
      <c r="AF201" s="35">
        <f t="shared" si="56"/>
        <v>268.08</v>
      </c>
      <c r="AG201" s="35">
        <f t="shared" si="57"/>
        <v>327.65999999999997</v>
      </c>
      <c r="AH201" s="36" t="str">
        <f t="shared" si="58"/>
        <v>268.08 327.66</v>
      </c>
      <c r="AI201" s="44">
        <v>14</v>
      </c>
      <c r="AJ201" s="40">
        <f t="shared" si="59"/>
        <v>85.76</v>
      </c>
      <c r="AK201" s="40">
        <f t="shared" si="60"/>
        <v>104.82000000000001</v>
      </c>
      <c r="AL201" s="36" t="str">
        <f t="shared" si="61"/>
        <v>85.76 104.82</v>
      </c>
      <c r="AM201" s="36">
        <v>170</v>
      </c>
      <c r="AN201" s="36">
        <f t="shared" si="52"/>
        <v>450</v>
      </c>
      <c r="AO201" s="44">
        <v>1819.4</v>
      </c>
      <c r="AP201" s="44">
        <v>326.5</v>
      </c>
      <c r="AQ201" s="44">
        <v>104.8</v>
      </c>
      <c r="AR201" s="35">
        <v>26</v>
      </c>
      <c r="AS201" s="46">
        <f t="shared" si="62"/>
        <v>0.68497613230323107</v>
      </c>
      <c r="AT201" s="47">
        <f t="shared" si="63"/>
        <v>1246.2455751124987</v>
      </c>
      <c r="AU201" s="47">
        <f t="shared" si="64"/>
        <v>276.99310903656658</v>
      </c>
      <c r="AV201" s="47">
        <f t="shared" si="65"/>
        <v>90.892100995902098</v>
      </c>
      <c r="AW201" s="87"/>
      <c r="AX201" s="87"/>
      <c r="AY201" s="87"/>
      <c r="AZ201" s="87"/>
      <c r="BA201" s="86"/>
      <c r="BB201" s="87"/>
      <c r="BC201" s="87"/>
      <c r="BD201" s="87"/>
      <c r="BE201" s="87"/>
      <c r="BF201" s="87"/>
      <c r="BG201" s="87"/>
      <c r="BH201" s="87"/>
      <c r="BI201" s="87"/>
      <c r="BJ201" s="87"/>
      <c r="BK201" s="87"/>
      <c r="BL201" s="87"/>
      <c r="BM201" s="262"/>
      <c r="BN201" s="87"/>
      <c r="BO201" s="87"/>
      <c r="BP201" s="87"/>
      <c r="BQ201" s="87"/>
      <c r="BR201" s="87"/>
      <c r="BS201" s="87"/>
      <c r="BT201" s="87"/>
      <c r="BU201" s="87"/>
    </row>
    <row r="202" spans="1:73" s="42" customFormat="1" ht="55.2" customHeight="1" x14ac:dyDescent="0.3">
      <c r="A202" s="35">
        <v>199</v>
      </c>
      <c r="B202" s="84">
        <v>144850</v>
      </c>
      <c r="C202" s="45" t="s">
        <v>84</v>
      </c>
      <c r="D202" s="45" t="s">
        <v>83</v>
      </c>
      <c r="E202" s="36">
        <v>40000</v>
      </c>
      <c r="F202" s="35">
        <v>0.56000000000000005</v>
      </c>
      <c r="G202" s="37">
        <v>0.48099999999999998</v>
      </c>
      <c r="H202" s="37">
        <v>0.39500000000000002</v>
      </c>
      <c r="I202" s="37">
        <v>0.33200000000000002</v>
      </c>
      <c r="J202" s="37">
        <v>0.24</v>
      </c>
      <c r="K202" s="37">
        <v>0.13</v>
      </c>
      <c r="L202" s="37">
        <v>9.1999999999999998E-2</v>
      </c>
      <c r="M202" s="37">
        <v>2.8000000000000001E-2</v>
      </c>
      <c r="N202" s="37" t="str">
        <f t="shared" si="53"/>
        <v>0.481,0.395,0.332,0.24,0.13,0.092,0.028</v>
      </c>
      <c r="O202" s="37" t="s">
        <v>59</v>
      </c>
      <c r="P202" s="37"/>
      <c r="Q202" s="38">
        <f t="shared" si="54"/>
        <v>144850</v>
      </c>
      <c r="R202" s="36">
        <f t="shared" si="66"/>
        <v>97</v>
      </c>
      <c r="S202" s="37">
        <f t="shared" si="55"/>
        <v>0.14899999999999997</v>
      </c>
      <c r="T202" s="36"/>
      <c r="U202" s="36"/>
      <c r="V202" s="36"/>
      <c r="W202" s="39"/>
      <c r="X202" s="39"/>
      <c r="Y202" s="37"/>
      <c r="Z202" s="39"/>
      <c r="AA202" s="37"/>
      <c r="AB202" s="44">
        <v>0.35</v>
      </c>
      <c r="AC202" s="44">
        <v>0.35</v>
      </c>
      <c r="AD202" s="44">
        <v>0.35</v>
      </c>
      <c r="AE202" s="35" t="s">
        <v>60</v>
      </c>
      <c r="AF202" s="35">
        <f t="shared" si="56"/>
        <v>268.08</v>
      </c>
      <c r="AG202" s="35">
        <f t="shared" si="57"/>
        <v>327.65999999999997</v>
      </c>
      <c r="AH202" s="36" t="str">
        <f t="shared" si="58"/>
        <v>268.08 327.66</v>
      </c>
      <c r="AI202" s="44">
        <v>14</v>
      </c>
      <c r="AJ202" s="40">
        <f t="shared" si="59"/>
        <v>85.76</v>
      </c>
      <c r="AK202" s="40">
        <f t="shared" si="60"/>
        <v>104.82000000000001</v>
      </c>
      <c r="AL202" s="36" t="str">
        <f t="shared" si="61"/>
        <v>85.76 104.82</v>
      </c>
      <c r="AM202" s="36">
        <v>170</v>
      </c>
      <c r="AN202" s="36">
        <f t="shared" si="52"/>
        <v>450</v>
      </c>
      <c r="AO202" s="44">
        <v>1819.4</v>
      </c>
      <c r="AP202" s="44">
        <v>326.5</v>
      </c>
      <c r="AQ202" s="44">
        <v>104.8</v>
      </c>
      <c r="AR202" s="35">
        <v>26</v>
      </c>
      <c r="AS202" s="46">
        <f t="shared" si="62"/>
        <v>0.68497613230323107</v>
      </c>
      <c r="AT202" s="47">
        <f t="shared" si="63"/>
        <v>1246.2455751124987</v>
      </c>
      <c r="AU202" s="47">
        <f t="shared" si="64"/>
        <v>276.99310903656658</v>
      </c>
      <c r="AV202" s="47">
        <f t="shared" si="65"/>
        <v>90.892100995902098</v>
      </c>
      <c r="AW202" s="87"/>
      <c r="AX202" s="87"/>
      <c r="AY202" s="87"/>
      <c r="AZ202" s="87"/>
      <c r="BA202" s="86"/>
      <c r="BB202" s="87"/>
      <c r="BC202" s="87"/>
      <c r="BD202" s="87"/>
      <c r="BE202" s="87"/>
      <c r="BF202" s="87"/>
      <c r="BG202" s="87"/>
      <c r="BH202" s="87"/>
      <c r="BI202" s="87"/>
      <c r="BJ202" s="87"/>
      <c r="BK202" s="87"/>
      <c r="BL202" s="87"/>
      <c r="BM202" s="262"/>
      <c r="BN202" s="87"/>
      <c r="BO202" s="87"/>
      <c r="BP202" s="87"/>
      <c r="BQ202" s="87"/>
      <c r="BR202" s="87"/>
      <c r="BS202" s="87"/>
      <c r="BT202" s="87"/>
      <c r="BU202" s="87"/>
    </row>
    <row r="203" spans="1:73" s="42" customFormat="1" ht="55.2" customHeight="1" x14ac:dyDescent="0.3">
      <c r="A203" s="35">
        <v>200</v>
      </c>
      <c r="B203" s="84">
        <v>145012</v>
      </c>
      <c r="C203" s="45" t="s">
        <v>12</v>
      </c>
      <c r="D203" s="45" t="s">
        <v>83</v>
      </c>
      <c r="E203" s="36">
        <v>40000</v>
      </c>
      <c r="F203" s="35">
        <v>0.56000000000000005</v>
      </c>
      <c r="G203" s="37">
        <v>0.438</v>
      </c>
      <c r="H203" s="37">
        <v>0.33200000000000002</v>
      </c>
      <c r="I203" s="37">
        <v>0.28000000000000003</v>
      </c>
      <c r="J203" s="37">
        <v>0.2</v>
      </c>
      <c r="K203" s="37">
        <v>0.105</v>
      </c>
      <c r="L203" s="37">
        <v>7.4999999999999997E-2</v>
      </c>
      <c r="M203" s="37">
        <v>4.8000000000000001E-2</v>
      </c>
      <c r="N203" s="37" t="str">
        <f t="shared" si="53"/>
        <v>0.438,0.332,0.28,0.2,0.105,0.075,0.048</v>
      </c>
      <c r="O203" s="37" t="s">
        <v>59</v>
      </c>
      <c r="P203" s="37"/>
      <c r="Q203" s="38">
        <f t="shared" si="54"/>
        <v>145012</v>
      </c>
      <c r="R203" s="36">
        <f t="shared" si="66"/>
        <v>162</v>
      </c>
      <c r="S203" s="37">
        <f t="shared" si="55"/>
        <v>0.15799999999999997</v>
      </c>
      <c r="T203" s="36"/>
      <c r="U203" s="36"/>
      <c r="V203" s="36"/>
      <c r="W203" s="39"/>
      <c r="X203" s="39"/>
      <c r="Y203" s="37"/>
      <c r="Z203" s="39"/>
      <c r="AA203" s="37"/>
      <c r="AB203" s="44">
        <v>0.35</v>
      </c>
      <c r="AC203" s="44">
        <v>0.35</v>
      </c>
      <c r="AD203" s="44">
        <v>0.35</v>
      </c>
      <c r="AE203" s="35" t="s">
        <v>60</v>
      </c>
      <c r="AF203" s="35">
        <f t="shared" si="56"/>
        <v>268.08</v>
      </c>
      <c r="AG203" s="35">
        <f t="shared" si="57"/>
        <v>327.65999999999997</v>
      </c>
      <c r="AH203" s="36" t="str">
        <f t="shared" si="58"/>
        <v>268.08 327.66</v>
      </c>
      <c r="AI203" s="44">
        <v>14</v>
      </c>
      <c r="AJ203" s="40">
        <f t="shared" si="59"/>
        <v>85.76</v>
      </c>
      <c r="AK203" s="40">
        <f t="shared" si="60"/>
        <v>104.82000000000001</v>
      </c>
      <c r="AL203" s="36" t="str">
        <f t="shared" si="61"/>
        <v>85.76 104.82</v>
      </c>
      <c r="AM203" s="36">
        <v>170</v>
      </c>
      <c r="AN203" s="36">
        <f t="shared" si="52"/>
        <v>450</v>
      </c>
      <c r="AO203" s="44">
        <v>1283.9000000000001</v>
      </c>
      <c r="AP203" s="44">
        <v>285.89999999999998</v>
      </c>
      <c r="AQ203" s="44">
        <v>104.8</v>
      </c>
      <c r="AR203" s="35">
        <v>26</v>
      </c>
      <c r="AS203" s="46">
        <f t="shared" si="62"/>
        <v>0.68497613230323107</v>
      </c>
      <c r="AT203" s="47">
        <f t="shared" si="63"/>
        <v>879.44085626411845</v>
      </c>
      <c r="AU203" s="47">
        <f t="shared" si="64"/>
        <v>245.91284790229307</v>
      </c>
      <c r="AV203" s="47">
        <f t="shared" si="65"/>
        <v>90.892100995902098</v>
      </c>
      <c r="AW203" s="87"/>
      <c r="AX203" s="87"/>
      <c r="AY203" s="87"/>
      <c r="AZ203" s="87"/>
      <c r="BA203" s="86"/>
      <c r="BB203" s="87"/>
      <c r="BC203" s="87"/>
      <c r="BD203" s="87"/>
      <c r="BE203" s="87"/>
      <c r="BF203" s="87"/>
      <c r="BG203" s="87"/>
      <c r="BH203" s="87"/>
      <c r="BI203" s="87"/>
      <c r="BJ203" s="87"/>
      <c r="BK203" s="87"/>
      <c r="BL203" s="87"/>
      <c r="BM203" s="262"/>
      <c r="BN203" s="87"/>
      <c r="BO203" s="87"/>
      <c r="BP203" s="87"/>
      <c r="BQ203" s="87"/>
      <c r="BR203" s="87"/>
      <c r="BS203" s="87"/>
      <c r="BT203" s="87"/>
      <c r="BU203" s="87"/>
    </row>
    <row r="204" spans="1:73" s="42" customFormat="1" ht="55.2" customHeight="1" x14ac:dyDescent="0.3">
      <c r="A204" s="35">
        <v>201</v>
      </c>
      <c r="B204" s="84">
        <v>145100</v>
      </c>
      <c r="C204" s="45" t="s">
        <v>84</v>
      </c>
      <c r="D204" s="45" t="s">
        <v>83</v>
      </c>
      <c r="E204" s="36">
        <v>40000</v>
      </c>
      <c r="F204" s="35">
        <v>0.56000000000000005</v>
      </c>
      <c r="G204" s="37">
        <v>0.438</v>
      </c>
      <c r="H204" s="37">
        <v>0.33300000000000002</v>
      </c>
      <c r="I204" s="37">
        <v>0.28299999999999997</v>
      </c>
      <c r="J204" s="37">
        <v>0.20799999999999999</v>
      </c>
      <c r="K204" s="37">
        <v>0.11</v>
      </c>
      <c r="L204" s="37">
        <v>0.08</v>
      </c>
      <c r="M204" s="37">
        <v>4.9000000000000002E-2</v>
      </c>
      <c r="N204" s="37" t="str">
        <f t="shared" si="53"/>
        <v>0.438,0.333,0.283,0.208,0.11,0.08,0.049</v>
      </c>
      <c r="O204" s="37" t="s">
        <v>59</v>
      </c>
      <c r="P204" s="37"/>
      <c r="Q204" s="38">
        <f t="shared" si="54"/>
        <v>145100</v>
      </c>
      <c r="R204" s="36">
        <f t="shared" si="66"/>
        <v>88</v>
      </c>
      <c r="S204" s="37">
        <f t="shared" si="55"/>
        <v>0.15500000000000003</v>
      </c>
      <c r="T204" s="36"/>
      <c r="U204" s="36"/>
      <c r="V204" s="36"/>
      <c r="W204" s="39"/>
      <c r="X204" s="39"/>
      <c r="Y204" s="37"/>
      <c r="Z204" s="39"/>
      <c r="AA204" s="37"/>
      <c r="AB204" s="44">
        <v>0.35</v>
      </c>
      <c r="AC204" s="44">
        <v>0.35</v>
      </c>
      <c r="AD204" s="44">
        <v>0.35</v>
      </c>
      <c r="AE204" s="35" t="s">
        <v>60</v>
      </c>
      <c r="AF204" s="35">
        <f t="shared" si="56"/>
        <v>268.08</v>
      </c>
      <c r="AG204" s="35">
        <f t="shared" si="57"/>
        <v>327.65999999999997</v>
      </c>
      <c r="AH204" s="36" t="str">
        <f t="shared" si="58"/>
        <v>268.08 327.66</v>
      </c>
      <c r="AI204" s="44">
        <v>14</v>
      </c>
      <c r="AJ204" s="40">
        <f t="shared" si="59"/>
        <v>85.76</v>
      </c>
      <c r="AK204" s="40">
        <f t="shared" si="60"/>
        <v>104.82000000000001</v>
      </c>
      <c r="AL204" s="36" t="str">
        <f t="shared" si="61"/>
        <v>85.76 104.82</v>
      </c>
      <c r="AM204" s="36">
        <v>170</v>
      </c>
      <c r="AN204" s="36">
        <f t="shared" si="52"/>
        <v>450</v>
      </c>
      <c r="AO204" s="44">
        <v>1153.2</v>
      </c>
      <c r="AP204" s="44">
        <v>270.10000000000002</v>
      </c>
      <c r="AQ204" s="44">
        <v>104.8</v>
      </c>
      <c r="AR204" s="35">
        <v>28</v>
      </c>
      <c r="AS204" s="46">
        <f t="shared" si="62"/>
        <v>0.74335863242428823</v>
      </c>
      <c r="AT204" s="47">
        <f t="shared" si="63"/>
        <v>857.2411749116892</v>
      </c>
      <c r="AU204" s="47">
        <f t="shared" si="64"/>
        <v>233.37398328558291</v>
      </c>
      <c r="AV204" s="47">
        <f t="shared" si="65"/>
        <v>90.892100995902098</v>
      </c>
      <c r="AW204" s="87"/>
      <c r="AX204" s="87"/>
      <c r="AY204" s="87"/>
      <c r="AZ204" s="87"/>
      <c r="BA204" s="86"/>
      <c r="BB204" s="87"/>
      <c r="BC204" s="87"/>
      <c r="BD204" s="87"/>
      <c r="BE204" s="87"/>
      <c r="BF204" s="87"/>
      <c r="BG204" s="87"/>
      <c r="BH204" s="87"/>
      <c r="BI204" s="87"/>
      <c r="BJ204" s="87"/>
      <c r="BK204" s="87"/>
      <c r="BL204" s="87"/>
      <c r="BM204" s="262"/>
      <c r="BN204" s="87"/>
      <c r="BO204" s="87"/>
      <c r="BP204" s="87"/>
      <c r="BQ204" s="87"/>
      <c r="BR204" s="87"/>
      <c r="BS204" s="87"/>
      <c r="BT204" s="87"/>
      <c r="BU204" s="87"/>
    </row>
    <row r="205" spans="1:73" s="42" customFormat="1" ht="55.2" customHeight="1" x14ac:dyDescent="0.3">
      <c r="A205" s="35">
        <v>202</v>
      </c>
      <c r="B205" s="84">
        <v>145264</v>
      </c>
      <c r="C205" s="45" t="s">
        <v>12</v>
      </c>
      <c r="D205" s="45" t="s">
        <v>83</v>
      </c>
      <c r="E205" s="36">
        <v>40000</v>
      </c>
      <c r="F205" s="35">
        <v>0.56000000000000005</v>
      </c>
      <c r="G205" s="37">
        <v>0.33500000000000002</v>
      </c>
      <c r="H205" s="37">
        <v>0.26100000000000001</v>
      </c>
      <c r="I205" s="37">
        <v>0.219</v>
      </c>
      <c r="J205" s="37">
        <v>0.159</v>
      </c>
      <c r="K205" s="37">
        <v>8.6000000000000007E-2</v>
      </c>
      <c r="L205" s="37">
        <v>6.2E-2</v>
      </c>
      <c r="M205" s="37">
        <v>3.9E-2</v>
      </c>
      <c r="N205" s="37" t="str">
        <f t="shared" si="53"/>
        <v>0.335,0.261,0.219,0.159,0.086,0.062,0.039</v>
      </c>
      <c r="O205" s="37" t="s">
        <v>59</v>
      </c>
      <c r="P205" s="37"/>
      <c r="Q205" s="38">
        <f t="shared" si="54"/>
        <v>145264</v>
      </c>
      <c r="R205" s="36">
        <f t="shared" si="66"/>
        <v>164</v>
      </c>
      <c r="S205" s="37">
        <f t="shared" si="55"/>
        <v>0.11600000000000002</v>
      </c>
      <c r="T205" s="36"/>
      <c r="U205" s="36"/>
      <c r="V205" s="36"/>
      <c r="W205" s="39"/>
      <c r="X205" s="39"/>
      <c r="Y205" s="37"/>
      <c r="Z205" s="39"/>
      <c r="AA205" s="37"/>
      <c r="AB205" s="44">
        <v>0.35</v>
      </c>
      <c r="AC205" s="44">
        <v>0.35</v>
      </c>
      <c r="AD205" s="44">
        <v>0.35</v>
      </c>
      <c r="AE205" s="35" t="s">
        <v>60</v>
      </c>
      <c r="AF205" s="35">
        <f t="shared" si="56"/>
        <v>268.08</v>
      </c>
      <c r="AG205" s="35">
        <f t="shared" si="57"/>
        <v>327.65999999999997</v>
      </c>
      <c r="AH205" s="36" t="str">
        <f t="shared" si="58"/>
        <v>268.08 327.66</v>
      </c>
      <c r="AI205" s="44">
        <v>14</v>
      </c>
      <c r="AJ205" s="40">
        <f t="shared" si="59"/>
        <v>85.76</v>
      </c>
      <c r="AK205" s="40">
        <f t="shared" si="60"/>
        <v>104.82000000000001</v>
      </c>
      <c r="AL205" s="36" t="str">
        <f t="shared" si="61"/>
        <v>85.76 104.82</v>
      </c>
      <c r="AM205" s="36">
        <v>170</v>
      </c>
      <c r="AN205" s="36">
        <f t="shared" si="52"/>
        <v>450</v>
      </c>
      <c r="AO205" s="44">
        <v>2380.6</v>
      </c>
      <c r="AP205" s="44">
        <v>327.7</v>
      </c>
      <c r="AQ205" s="44">
        <v>104.8</v>
      </c>
      <c r="AR205" s="35">
        <v>28</v>
      </c>
      <c r="AS205" s="46">
        <f t="shared" si="62"/>
        <v>0.74335863242428823</v>
      </c>
      <c r="AT205" s="47">
        <f t="shared" si="63"/>
        <v>1769.6395603492606</v>
      </c>
      <c r="AU205" s="47">
        <f t="shared" si="64"/>
        <v>277.88887221615801</v>
      </c>
      <c r="AV205" s="47">
        <f t="shared" si="65"/>
        <v>90.892100995902098</v>
      </c>
      <c r="AW205" s="87"/>
      <c r="AX205" s="87"/>
      <c r="AY205" s="87"/>
      <c r="AZ205" s="87"/>
      <c r="BA205" s="86"/>
      <c r="BB205" s="87"/>
      <c r="BC205" s="87"/>
      <c r="BD205" s="87"/>
      <c r="BE205" s="87"/>
      <c r="BF205" s="87"/>
      <c r="BG205" s="87"/>
      <c r="BH205" s="87"/>
      <c r="BI205" s="87"/>
      <c r="BJ205" s="87"/>
      <c r="BK205" s="87"/>
      <c r="BL205" s="87"/>
      <c r="BM205" s="262"/>
      <c r="BN205" s="87"/>
      <c r="BO205" s="87"/>
      <c r="BP205" s="87"/>
      <c r="BQ205" s="87"/>
      <c r="BR205" s="87"/>
      <c r="BS205" s="87"/>
      <c r="BT205" s="87"/>
      <c r="BU205" s="87"/>
    </row>
    <row r="206" spans="1:73" s="42" customFormat="1" ht="55.2" customHeight="1" x14ac:dyDescent="0.3">
      <c r="A206" s="35">
        <v>203</v>
      </c>
      <c r="B206" s="84">
        <v>145350</v>
      </c>
      <c r="C206" s="45" t="s">
        <v>84</v>
      </c>
      <c r="D206" s="45" t="s">
        <v>83</v>
      </c>
      <c r="E206" s="36">
        <v>40000</v>
      </c>
      <c r="F206" s="35">
        <v>0.56000000000000005</v>
      </c>
      <c r="G206" s="37">
        <v>0.437</v>
      </c>
      <c r="H206" s="37">
        <v>0.36</v>
      </c>
      <c r="I206" s="37">
        <v>0.314</v>
      </c>
      <c r="J206" s="37">
        <v>0.24399999999999999</v>
      </c>
      <c r="K206" s="37">
        <v>0.13600000000000001</v>
      </c>
      <c r="L206" s="37">
        <v>9.9000000000000005E-2</v>
      </c>
      <c r="M206" s="37">
        <v>5.8000000000000003E-2</v>
      </c>
      <c r="N206" s="37" t="str">
        <f t="shared" si="53"/>
        <v>0.437,0.36,0.314,0.244,0.136,0.099,0.058</v>
      </c>
      <c r="O206" s="37" t="s">
        <v>59</v>
      </c>
      <c r="P206" s="37"/>
      <c r="Q206" s="38">
        <f t="shared" si="54"/>
        <v>145350</v>
      </c>
      <c r="R206" s="36">
        <f t="shared" si="66"/>
        <v>86</v>
      </c>
      <c r="S206" s="37">
        <f t="shared" si="55"/>
        <v>0.123</v>
      </c>
      <c r="T206" s="36"/>
      <c r="U206" s="36"/>
      <c r="V206" s="36"/>
      <c r="W206" s="39"/>
      <c r="X206" s="39"/>
      <c r="Y206" s="37"/>
      <c r="Z206" s="39"/>
      <c r="AA206" s="37"/>
      <c r="AB206" s="44">
        <v>0.35</v>
      </c>
      <c r="AC206" s="44">
        <v>0.35</v>
      </c>
      <c r="AD206" s="44">
        <v>0.35</v>
      </c>
      <c r="AE206" s="35" t="s">
        <v>60</v>
      </c>
      <c r="AF206" s="35">
        <f t="shared" si="56"/>
        <v>268.08</v>
      </c>
      <c r="AG206" s="35">
        <f t="shared" si="57"/>
        <v>327.65999999999997</v>
      </c>
      <c r="AH206" s="36" t="str">
        <f t="shared" si="58"/>
        <v>268.08 327.66</v>
      </c>
      <c r="AI206" s="44">
        <v>14</v>
      </c>
      <c r="AJ206" s="40">
        <f t="shared" si="59"/>
        <v>85.76</v>
      </c>
      <c r="AK206" s="40">
        <f t="shared" si="60"/>
        <v>104.82000000000001</v>
      </c>
      <c r="AL206" s="36" t="str">
        <f t="shared" si="61"/>
        <v>85.76 104.82</v>
      </c>
      <c r="AM206" s="36">
        <v>170</v>
      </c>
      <c r="AN206" s="36">
        <f t="shared" si="52"/>
        <v>450</v>
      </c>
      <c r="AO206" s="44">
        <v>774.2</v>
      </c>
      <c r="AP206" s="44">
        <v>268.39999999999998</v>
      </c>
      <c r="AQ206" s="44">
        <v>104.8</v>
      </c>
      <c r="AR206" s="35">
        <v>28</v>
      </c>
      <c r="AS206" s="46">
        <f t="shared" si="62"/>
        <v>0.74335863242428823</v>
      </c>
      <c r="AT206" s="47">
        <f t="shared" si="63"/>
        <v>575.50825322288404</v>
      </c>
      <c r="AU206" s="47">
        <f t="shared" si="64"/>
        <v>232.00863809077421</v>
      </c>
      <c r="AV206" s="47">
        <f t="shared" si="65"/>
        <v>90.892100995902098</v>
      </c>
      <c r="AW206" s="87"/>
      <c r="AX206" s="87"/>
      <c r="AY206" s="87"/>
      <c r="AZ206" s="87"/>
      <c r="BA206" s="86"/>
      <c r="BB206" s="87"/>
      <c r="BC206" s="87"/>
      <c r="BD206" s="87"/>
      <c r="BE206" s="87"/>
      <c r="BF206" s="87"/>
      <c r="BG206" s="87"/>
      <c r="BH206" s="87"/>
      <c r="BI206" s="87"/>
      <c r="BJ206" s="87"/>
      <c r="BK206" s="87"/>
      <c r="BL206" s="87"/>
      <c r="BM206" s="262"/>
      <c r="BN206" s="87"/>
      <c r="BO206" s="87"/>
      <c r="BP206" s="87"/>
      <c r="BQ206" s="87"/>
      <c r="BR206" s="87"/>
      <c r="BS206" s="87"/>
      <c r="BT206" s="87"/>
      <c r="BU206" s="87"/>
    </row>
    <row r="207" spans="1:73" s="42" customFormat="1" ht="55.2" customHeight="1" x14ac:dyDescent="0.3">
      <c r="A207" s="35">
        <v>204</v>
      </c>
      <c r="B207" s="84">
        <v>145530</v>
      </c>
      <c r="C207" s="45" t="s">
        <v>12</v>
      </c>
      <c r="D207" s="45" t="s">
        <v>83</v>
      </c>
      <c r="E207" s="36">
        <v>40000</v>
      </c>
      <c r="F207" s="35">
        <v>0.56000000000000005</v>
      </c>
      <c r="G207" s="37">
        <v>0.44</v>
      </c>
      <c r="H207" s="37">
        <v>0.35</v>
      </c>
      <c r="I207" s="37">
        <v>0.30199999999999999</v>
      </c>
      <c r="J207" s="37">
        <v>0.22800000000000001</v>
      </c>
      <c r="K207" s="37">
        <v>0.13</v>
      </c>
      <c r="L207" s="37">
        <v>9.7000000000000003E-2</v>
      </c>
      <c r="M207" s="37">
        <v>5.8000000000000003E-2</v>
      </c>
      <c r="N207" s="37" t="str">
        <f t="shared" si="53"/>
        <v>0.44,0.35,0.302,0.228,0.13,0.097,0.058</v>
      </c>
      <c r="O207" s="37" t="s">
        <v>59</v>
      </c>
      <c r="P207" s="37"/>
      <c r="Q207" s="38">
        <f t="shared" si="54"/>
        <v>145530</v>
      </c>
      <c r="R207" s="36">
        <f t="shared" si="66"/>
        <v>180</v>
      </c>
      <c r="S207" s="37">
        <f t="shared" si="55"/>
        <v>0.13800000000000001</v>
      </c>
      <c r="T207" s="36"/>
      <c r="U207" s="36"/>
      <c r="V207" s="36"/>
      <c r="W207" s="39"/>
      <c r="X207" s="39"/>
      <c r="Y207" s="37"/>
      <c r="Z207" s="39"/>
      <c r="AA207" s="37"/>
      <c r="AB207" s="44">
        <v>0.35</v>
      </c>
      <c r="AC207" s="44">
        <v>0.35</v>
      </c>
      <c r="AD207" s="44">
        <v>0.35</v>
      </c>
      <c r="AE207" s="35" t="s">
        <v>60</v>
      </c>
      <c r="AF207" s="35">
        <f t="shared" si="56"/>
        <v>268.08</v>
      </c>
      <c r="AG207" s="35">
        <f t="shared" si="57"/>
        <v>327.65999999999997</v>
      </c>
      <c r="AH207" s="36" t="str">
        <f t="shared" si="58"/>
        <v>268.08 327.66</v>
      </c>
      <c r="AI207" s="44">
        <v>14</v>
      </c>
      <c r="AJ207" s="40">
        <f t="shared" si="59"/>
        <v>85.76</v>
      </c>
      <c r="AK207" s="40">
        <f t="shared" si="60"/>
        <v>104.82000000000001</v>
      </c>
      <c r="AL207" s="36" t="str">
        <f t="shared" si="61"/>
        <v>85.76 104.82</v>
      </c>
      <c r="AM207" s="36">
        <v>170</v>
      </c>
      <c r="AN207" s="36">
        <f t="shared" si="52"/>
        <v>450</v>
      </c>
      <c r="AO207" s="44">
        <v>804.8</v>
      </c>
      <c r="AP207" s="44">
        <v>269.5</v>
      </c>
      <c r="AQ207" s="44">
        <v>104.8</v>
      </c>
      <c r="AR207" s="35">
        <v>28</v>
      </c>
      <c r="AS207" s="46">
        <f t="shared" si="62"/>
        <v>0.74335863242428823</v>
      </c>
      <c r="AT207" s="47">
        <f t="shared" si="63"/>
        <v>598.25502737506713</v>
      </c>
      <c r="AU207" s="47">
        <f t="shared" si="64"/>
        <v>232.89246670688632</v>
      </c>
      <c r="AV207" s="47">
        <f t="shared" si="65"/>
        <v>90.892100995902098</v>
      </c>
      <c r="AW207" s="87"/>
      <c r="AX207" s="87"/>
      <c r="AY207" s="87"/>
      <c r="AZ207" s="87"/>
      <c r="BA207" s="86"/>
      <c r="BB207" s="87"/>
      <c r="BC207" s="87"/>
      <c r="BD207" s="87"/>
      <c r="BE207" s="87"/>
      <c r="BF207" s="87"/>
      <c r="BG207" s="87"/>
      <c r="BH207" s="87"/>
      <c r="BI207" s="87"/>
      <c r="BJ207" s="87"/>
      <c r="BK207" s="87"/>
      <c r="BL207" s="87"/>
      <c r="BM207" s="262"/>
      <c r="BN207" s="87"/>
      <c r="BO207" s="87"/>
      <c r="BP207" s="87"/>
      <c r="BQ207" s="87"/>
      <c r="BR207" s="87"/>
      <c r="BS207" s="87"/>
      <c r="BT207" s="87"/>
      <c r="BU207" s="87"/>
    </row>
    <row r="208" spans="1:73" s="42" customFormat="1" ht="55.2" customHeight="1" x14ac:dyDescent="0.3">
      <c r="A208" s="35">
        <v>205</v>
      </c>
      <c r="B208" s="84">
        <v>145600</v>
      </c>
      <c r="C208" s="45" t="s">
        <v>84</v>
      </c>
      <c r="D208" s="45" t="s">
        <v>83</v>
      </c>
      <c r="E208" s="36">
        <v>40000</v>
      </c>
      <c r="F208" s="35">
        <v>0.56000000000000005</v>
      </c>
      <c r="G208" s="37">
        <v>0.39800000000000002</v>
      </c>
      <c r="H208" s="37">
        <v>0.315</v>
      </c>
      <c r="I208" s="37">
        <v>0.26900000000000002</v>
      </c>
      <c r="J208" s="37">
        <v>0.19800000000000001</v>
      </c>
      <c r="K208" s="37">
        <v>0.113</v>
      </c>
      <c r="L208" s="37">
        <v>8.2000000000000003E-2</v>
      </c>
      <c r="M208" s="37">
        <v>5.1000000000000004E-2</v>
      </c>
      <c r="N208" s="37" t="str">
        <f t="shared" si="53"/>
        <v>0.398,0.315,0.269,0.198,0.113,0.082,0.051</v>
      </c>
      <c r="O208" s="37" t="s">
        <v>59</v>
      </c>
      <c r="P208" s="37"/>
      <c r="Q208" s="38">
        <f t="shared" si="54"/>
        <v>145600</v>
      </c>
      <c r="R208" s="36">
        <f t="shared" si="66"/>
        <v>70</v>
      </c>
      <c r="S208" s="37">
        <f t="shared" si="55"/>
        <v>0.129</v>
      </c>
      <c r="T208" s="36"/>
      <c r="U208" s="36"/>
      <c r="V208" s="36"/>
      <c r="W208" s="39"/>
      <c r="X208" s="39"/>
      <c r="Y208" s="37"/>
      <c r="Z208" s="39"/>
      <c r="AA208" s="37"/>
      <c r="AB208" s="44">
        <v>0.35</v>
      </c>
      <c r="AC208" s="44">
        <v>0.35</v>
      </c>
      <c r="AD208" s="44">
        <v>0.35</v>
      </c>
      <c r="AE208" s="35" t="s">
        <v>60</v>
      </c>
      <c r="AF208" s="35">
        <f t="shared" si="56"/>
        <v>268.08</v>
      </c>
      <c r="AG208" s="35">
        <f t="shared" si="57"/>
        <v>327.65999999999997</v>
      </c>
      <c r="AH208" s="36" t="str">
        <f t="shared" si="58"/>
        <v>268.08 327.66</v>
      </c>
      <c r="AI208" s="44">
        <v>14</v>
      </c>
      <c r="AJ208" s="40">
        <f t="shared" si="59"/>
        <v>85.76</v>
      </c>
      <c r="AK208" s="40">
        <f t="shared" si="60"/>
        <v>104.82000000000001</v>
      </c>
      <c r="AL208" s="36" t="str">
        <f t="shared" si="61"/>
        <v>85.76 104.82</v>
      </c>
      <c r="AM208" s="36">
        <v>170</v>
      </c>
      <c r="AN208" s="36">
        <f t="shared" si="52"/>
        <v>450</v>
      </c>
      <c r="AO208" s="44">
        <v>1537.1</v>
      </c>
      <c r="AP208" s="44">
        <v>275.2</v>
      </c>
      <c r="AQ208" s="44">
        <v>104.8</v>
      </c>
      <c r="AR208" s="35">
        <v>28</v>
      </c>
      <c r="AS208" s="46">
        <f t="shared" si="62"/>
        <v>0.74335863242428823</v>
      </c>
      <c r="AT208" s="47">
        <f t="shared" si="63"/>
        <v>1142.6165538993735</v>
      </c>
      <c r="AU208" s="47">
        <f t="shared" si="64"/>
        <v>237.45076541398996</v>
      </c>
      <c r="AV208" s="47">
        <f t="shared" si="65"/>
        <v>90.892100995902098</v>
      </c>
      <c r="AW208" s="87"/>
      <c r="AX208" s="87"/>
      <c r="AY208" s="87"/>
      <c r="AZ208" s="87"/>
      <c r="BA208" s="86"/>
      <c r="BB208" s="87"/>
      <c r="BC208" s="87"/>
      <c r="BD208" s="87"/>
      <c r="BE208" s="87"/>
      <c r="BF208" s="87"/>
      <c r="BG208" s="87"/>
      <c r="BH208" s="87"/>
      <c r="BI208" s="87"/>
      <c r="BJ208" s="87"/>
      <c r="BK208" s="87"/>
      <c r="BL208" s="87"/>
      <c r="BM208" s="262"/>
      <c r="BN208" s="87"/>
      <c r="BO208" s="87"/>
      <c r="BP208" s="87"/>
      <c r="BQ208" s="87"/>
      <c r="BR208" s="87"/>
      <c r="BS208" s="87"/>
      <c r="BT208" s="87"/>
      <c r="BU208" s="87"/>
    </row>
    <row r="209" spans="1:73" s="42" customFormat="1" ht="55.2" customHeight="1" x14ac:dyDescent="0.3">
      <c r="A209" s="35">
        <v>206</v>
      </c>
      <c r="B209" s="84">
        <v>145795</v>
      </c>
      <c r="C209" s="45" t="s">
        <v>12</v>
      </c>
      <c r="D209" s="45" t="s">
        <v>83</v>
      </c>
      <c r="E209" s="36">
        <v>40000</v>
      </c>
      <c r="F209" s="35">
        <v>0.56000000000000005</v>
      </c>
      <c r="G209" s="37">
        <v>0.49399999999999999</v>
      </c>
      <c r="H209" s="37">
        <v>0.36399999999999999</v>
      </c>
      <c r="I209" s="37">
        <v>0.30199999999999999</v>
      </c>
      <c r="J209" s="37">
        <v>0.20899999999999999</v>
      </c>
      <c r="K209" s="37">
        <v>0.107</v>
      </c>
      <c r="L209" s="37">
        <v>7.6999999999999999E-2</v>
      </c>
      <c r="M209" s="37">
        <v>3.9E-2</v>
      </c>
      <c r="N209" s="37" t="str">
        <f t="shared" si="53"/>
        <v>0.494,0.364,0.302,0.209,0.107,0.077,0.039</v>
      </c>
      <c r="O209" s="37" t="s">
        <v>59</v>
      </c>
      <c r="P209" s="37"/>
      <c r="Q209" s="38">
        <f t="shared" si="54"/>
        <v>145795</v>
      </c>
      <c r="R209" s="36">
        <f t="shared" si="66"/>
        <v>195</v>
      </c>
      <c r="S209" s="37">
        <f t="shared" si="55"/>
        <v>0.192</v>
      </c>
      <c r="T209" s="36"/>
      <c r="U209" s="36"/>
      <c r="V209" s="36"/>
      <c r="W209" s="39"/>
      <c r="X209" s="39"/>
      <c r="Y209" s="37"/>
      <c r="Z209" s="39"/>
      <c r="AA209" s="37"/>
      <c r="AB209" s="44">
        <v>0.35</v>
      </c>
      <c r="AC209" s="44">
        <v>0.35</v>
      </c>
      <c r="AD209" s="44">
        <v>0.35</v>
      </c>
      <c r="AE209" s="35" t="s">
        <v>60</v>
      </c>
      <c r="AF209" s="35">
        <f t="shared" si="56"/>
        <v>268.08</v>
      </c>
      <c r="AG209" s="35">
        <f t="shared" si="57"/>
        <v>327.65999999999997</v>
      </c>
      <c r="AH209" s="36" t="str">
        <f t="shared" si="58"/>
        <v>268.08 327.66</v>
      </c>
      <c r="AI209" s="44">
        <v>14</v>
      </c>
      <c r="AJ209" s="40">
        <f t="shared" si="59"/>
        <v>85.76</v>
      </c>
      <c r="AK209" s="40">
        <f t="shared" si="60"/>
        <v>104.82000000000001</v>
      </c>
      <c r="AL209" s="36" t="str">
        <f t="shared" si="61"/>
        <v>85.76 104.82</v>
      </c>
      <c r="AM209" s="36">
        <v>170</v>
      </c>
      <c r="AN209" s="36">
        <f t="shared" si="52"/>
        <v>450</v>
      </c>
      <c r="AO209" s="44">
        <v>1119.4000000000001</v>
      </c>
      <c r="AP209" s="44">
        <v>268.10000000000002</v>
      </c>
      <c r="AQ209" s="44">
        <v>104.8</v>
      </c>
      <c r="AR209" s="35">
        <v>28</v>
      </c>
      <c r="AS209" s="46">
        <f t="shared" si="62"/>
        <v>0.74335863242428823</v>
      </c>
      <c r="AT209" s="47">
        <f t="shared" si="63"/>
        <v>832.11565313574829</v>
      </c>
      <c r="AU209" s="47">
        <f t="shared" si="64"/>
        <v>231.76735768919261</v>
      </c>
      <c r="AV209" s="47">
        <f t="shared" si="65"/>
        <v>90.892100995902098</v>
      </c>
      <c r="AW209" s="87"/>
      <c r="AX209" s="87"/>
      <c r="AY209" s="87"/>
      <c r="AZ209" s="87"/>
      <c r="BA209" s="86"/>
      <c r="BB209" s="87"/>
      <c r="BC209" s="87"/>
      <c r="BD209" s="87"/>
      <c r="BE209" s="87"/>
      <c r="BF209" s="87"/>
      <c r="BG209" s="87"/>
      <c r="BH209" s="87"/>
      <c r="BI209" s="87"/>
      <c r="BJ209" s="87"/>
      <c r="BK209" s="87"/>
      <c r="BL209" s="87"/>
      <c r="BM209" s="262"/>
      <c r="BN209" s="87"/>
      <c r="BO209" s="87"/>
      <c r="BP209" s="87"/>
      <c r="BQ209" s="87"/>
      <c r="BR209" s="87"/>
      <c r="BS209" s="87"/>
      <c r="BT209" s="87"/>
      <c r="BU209" s="87"/>
    </row>
    <row r="210" spans="1:73" s="42" customFormat="1" ht="55.2" customHeight="1" x14ac:dyDescent="0.3">
      <c r="A210" s="35">
        <v>207</v>
      </c>
      <c r="B210" s="84">
        <v>145850</v>
      </c>
      <c r="C210" s="45" t="s">
        <v>84</v>
      </c>
      <c r="D210" s="45" t="s">
        <v>83</v>
      </c>
      <c r="E210" s="36">
        <v>40000</v>
      </c>
      <c r="F210" s="35">
        <v>0.56000000000000005</v>
      </c>
      <c r="G210" s="37">
        <v>0.439</v>
      </c>
      <c r="H210" s="37">
        <v>0.35499999999999998</v>
      </c>
      <c r="I210" s="37">
        <v>0.30299999999999999</v>
      </c>
      <c r="J210" s="37">
        <v>0.22500000000000001</v>
      </c>
      <c r="K210" s="37">
        <v>0.13</v>
      </c>
      <c r="L210" s="37">
        <v>9.5000000000000001E-2</v>
      </c>
      <c r="M210" s="37">
        <v>5.6000000000000001E-2</v>
      </c>
      <c r="N210" s="37" t="str">
        <f t="shared" si="53"/>
        <v>0.439,0.355,0.303,0.225,0.13,0.095,0.056</v>
      </c>
      <c r="O210" s="37" t="s">
        <v>59</v>
      </c>
      <c r="P210" s="37"/>
      <c r="Q210" s="38">
        <f t="shared" si="54"/>
        <v>145850</v>
      </c>
      <c r="R210" s="36">
        <f t="shared" si="66"/>
        <v>55</v>
      </c>
      <c r="S210" s="37">
        <f t="shared" si="55"/>
        <v>0.13600000000000001</v>
      </c>
      <c r="T210" s="36"/>
      <c r="U210" s="36"/>
      <c r="V210" s="36"/>
      <c r="W210" s="39"/>
      <c r="X210" s="39"/>
      <c r="Y210" s="37"/>
      <c r="Z210" s="39"/>
      <c r="AA210" s="37"/>
      <c r="AB210" s="44">
        <v>0.35</v>
      </c>
      <c r="AC210" s="44">
        <v>0.35</v>
      </c>
      <c r="AD210" s="44">
        <v>0.35</v>
      </c>
      <c r="AE210" s="35" t="s">
        <v>60</v>
      </c>
      <c r="AF210" s="35">
        <f t="shared" si="56"/>
        <v>268.08</v>
      </c>
      <c r="AG210" s="35">
        <f t="shared" si="57"/>
        <v>327.65999999999997</v>
      </c>
      <c r="AH210" s="36" t="str">
        <f t="shared" si="58"/>
        <v>268.08 327.66</v>
      </c>
      <c r="AI210" s="44">
        <v>14</v>
      </c>
      <c r="AJ210" s="40">
        <f t="shared" si="59"/>
        <v>85.76</v>
      </c>
      <c r="AK210" s="40">
        <f t="shared" si="60"/>
        <v>104.82000000000001</v>
      </c>
      <c r="AL210" s="36" t="str">
        <f t="shared" si="61"/>
        <v>85.76 104.82</v>
      </c>
      <c r="AM210" s="36">
        <v>170</v>
      </c>
      <c r="AN210" s="36">
        <f t="shared" si="52"/>
        <v>450</v>
      </c>
      <c r="AO210" s="44">
        <v>885.5</v>
      </c>
      <c r="AP210" s="44">
        <v>268.39999999999998</v>
      </c>
      <c r="AQ210" s="44">
        <v>104.8</v>
      </c>
      <c r="AR210" s="35">
        <v>28</v>
      </c>
      <c r="AS210" s="46">
        <f t="shared" si="62"/>
        <v>0.74335863242428823</v>
      </c>
      <c r="AT210" s="47">
        <f t="shared" si="63"/>
        <v>658.24406901170721</v>
      </c>
      <c r="AU210" s="47">
        <f t="shared" si="64"/>
        <v>232.00863809077421</v>
      </c>
      <c r="AV210" s="47">
        <f t="shared" si="65"/>
        <v>90.892100995902098</v>
      </c>
      <c r="AW210" s="87"/>
      <c r="AX210" s="87"/>
      <c r="AY210" s="87"/>
      <c r="AZ210" s="87"/>
      <c r="BA210" s="86"/>
      <c r="BB210" s="87"/>
      <c r="BC210" s="87"/>
      <c r="BD210" s="87"/>
      <c r="BE210" s="87"/>
      <c r="BF210" s="87"/>
      <c r="BG210" s="87"/>
      <c r="BH210" s="87"/>
      <c r="BI210" s="87"/>
      <c r="BJ210" s="87"/>
      <c r="BK210" s="87"/>
      <c r="BL210" s="87"/>
      <c r="BM210" s="262"/>
      <c r="BN210" s="87"/>
      <c r="BO210" s="87"/>
      <c r="BP210" s="87"/>
      <c r="BQ210" s="87"/>
      <c r="BR210" s="87"/>
      <c r="BS210" s="87"/>
      <c r="BT210" s="87"/>
      <c r="BU210" s="87"/>
    </row>
    <row r="211" spans="1:73" s="42" customFormat="1" ht="55.2" customHeight="1" x14ac:dyDescent="0.3">
      <c r="A211" s="35">
        <v>208</v>
      </c>
      <c r="B211" s="84">
        <v>146065</v>
      </c>
      <c r="C211" s="45" t="s">
        <v>12</v>
      </c>
      <c r="D211" s="45" t="s">
        <v>83</v>
      </c>
      <c r="E211" s="36">
        <v>40000</v>
      </c>
      <c r="F211" s="35">
        <v>0.56000000000000005</v>
      </c>
      <c r="G211" s="37">
        <v>0.65600000000000003</v>
      </c>
      <c r="H211" s="37">
        <v>0.53600000000000003</v>
      </c>
      <c r="I211" s="37">
        <v>0.42399999999999999</v>
      </c>
      <c r="J211" s="37">
        <v>0.30499999999999999</v>
      </c>
      <c r="K211" s="37">
        <v>0.16700000000000001</v>
      </c>
      <c r="L211" s="37">
        <v>0.11800000000000001</v>
      </c>
      <c r="M211" s="37">
        <v>6.5000000000000002E-2</v>
      </c>
      <c r="N211" s="37" t="str">
        <f t="shared" si="53"/>
        <v>0.656,0.536,0.424,0.305,0.167,0.118,0.065</v>
      </c>
      <c r="O211" s="37" t="s">
        <v>59</v>
      </c>
      <c r="P211" s="37"/>
      <c r="Q211" s="38">
        <f t="shared" si="54"/>
        <v>146065</v>
      </c>
      <c r="R211" s="36">
        <f t="shared" si="66"/>
        <v>215</v>
      </c>
      <c r="S211" s="37">
        <f t="shared" si="55"/>
        <v>0.23200000000000004</v>
      </c>
      <c r="T211" s="36"/>
      <c r="U211" s="36"/>
      <c r="V211" s="36"/>
      <c r="W211" s="39"/>
      <c r="X211" s="39"/>
      <c r="Y211" s="37"/>
      <c r="Z211" s="39"/>
      <c r="AA211" s="37"/>
      <c r="AB211" s="44">
        <v>0.35</v>
      </c>
      <c r="AC211" s="44">
        <v>0.35</v>
      </c>
      <c r="AD211" s="44">
        <v>0.35</v>
      </c>
      <c r="AE211" s="35" t="s">
        <v>60</v>
      </c>
      <c r="AF211" s="35">
        <f t="shared" si="56"/>
        <v>268.08</v>
      </c>
      <c r="AG211" s="35">
        <f t="shared" si="57"/>
        <v>327.65999999999997</v>
      </c>
      <c r="AH211" s="36" t="str">
        <f t="shared" si="58"/>
        <v>268.08 327.66</v>
      </c>
      <c r="AI211" s="44">
        <v>14</v>
      </c>
      <c r="AJ211" s="40">
        <f t="shared" si="59"/>
        <v>85.76</v>
      </c>
      <c r="AK211" s="40">
        <f t="shared" si="60"/>
        <v>104.82000000000001</v>
      </c>
      <c r="AL211" s="36" t="str">
        <f t="shared" si="61"/>
        <v>85.76 104.82</v>
      </c>
      <c r="AM211" s="36">
        <v>170</v>
      </c>
      <c r="AN211" s="36">
        <f t="shared" si="52"/>
        <v>450</v>
      </c>
      <c r="AO211" s="44">
        <v>750</v>
      </c>
      <c r="AP211" s="44">
        <v>268.39999999999998</v>
      </c>
      <c r="AQ211" s="44">
        <v>103.2</v>
      </c>
      <c r="AR211" s="35">
        <v>28</v>
      </c>
      <c r="AS211" s="46">
        <f t="shared" si="62"/>
        <v>0.74335863242428823</v>
      </c>
      <c r="AT211" s="47">
        <f t="shared" si="63"/>
        <v>557.51897431821612</v>
      </c>
      <c r="AU211" s="47">
        <f t="shared" si="64"/>
        <v>232.00863809077421</v>
      </c>
      <c r="AV211" s="47">
        <f t="shared" si="65"/>
        <v>89.483555444630298</v>
      </c>
      <c r="AW211" s="87"/>
      <c r="AX211" s="87"/>
      <c r="AY211" s="87"/>
      <c r="AZ211" s="87"/>
      <c r="BA211" s="86"/>
      <c r="BB211" s="87"/>
      <c r="BC211" s="87"/>
      <c r="BD211" s="87"/>
      <c r="BE211" s="87"/>
      <c r="BF211" s="87"/>
      <c r="BG211" s="87"/>
      <c r="BH211" s="87"/>
      <c r="BI211" s="87"/>
      <c r="BJ211" s="87"/>
      <c r="BK211" s="87"/>
      <c r="BL211" s="87"/>
      <c r="BM211" s="262"/>
      <c r="BN211" s="87"/>
      <c r="BO211" s="87"/>
      <c r="BP211" s="87"/>
      <c r="BQ211" s="87"/>
      <c r="BR211" s="87"/>
      <c r="BS211" s="87"/>
      <c r="BT211" s="87"/>
      <c r="BU211" s="87"/>
    </row>
    <row r="212" spans="1:73" s="42" customFormat="1" ht="55.2" customHeight="1" x14ac:dyDescent="0.3">
      <c r="A212" s="35">
        <v>209</v>
      </c>
      <c r="B212" s="84">
        <v>146100</v>
      </c>
      <c r="C212" s="45" t="s">
        <v>84</v>
      </c>
      <c r="D212" s="45" t="s">
        <v>83</v>
      </c>
      <c r="E212" s="36">
        <v>40000</v>
      </c>
      <c r="F212" s="35">
        <v>0.56000000000000005</v>
      </c>
      <c r="G212" s="37">
        <v>0.81300000000000006</v>
      </c>
      <c r="H212" s="37">
        <v>0.63900000000000001</v>
      </c>
      <c r="I212" s="37">
        <v>0.47599999999999998</v>
      </c>
      <c r="J212" s="37">
        <v>0.32100000000000001</v>
      </c>
      <c r="K212" s="37">
        <v>0.159</v>
      </c>
      <c r="L212" s="37">
        <v>0.113</v>
      </c>
      <c r="M212" s="37">
        <v>6.8000000000000005E-2</v>
      </c>
      <c r="N212" s="37" t="str">
        <f t="shared" si="53"/>
        <v>0.813,0.639,0.476,0.321,0.159,0.113,0.068</v>
      </c>
      <c r="O212" s="37" t="s">
        <v>59</v>
      </c>
      <c r="P212" s="37"/>
      <c r="Q212" s="38">
        <f t="shared" si="54"/>
        <v>146100</v>
      </c>
      <c r="R212" s="36">
        <f t="shared" si="66"/>
        <v>35</v>
      </c>
      <c r="S212" s="37">
        <f t="shared" si="55"/>
        <v>0.33700000000000008</v>
      </c>
      <c r="T212" s="36"/>
      <c r="U212" s="36"/>
      <c r="V212" s="36"/>
      <c r="W212" s="39"/>
      <c r="X212" s="39"/>
      <c r="Y212" s="37"/>
      <c r="Z212" s="39"/>
      <c r="AA212" s="37"/>
      <c r="AB212" s="44">
        <v>0.35</v>
      </c>
      <c r="AC212" s="44">
        <v>0.35</v>
      </c>
      <c r="AD212" s="44">
        <v>0.35</v>
      </c>
      <c r="AE212" s="35" t="s">
        <v>60</v>
      </c>
      <c r="AF212" s="35">
        <f t="shared" si="56"/>
        <v>268.08</v>
      </c>
      <c r="AG212" s="35">
        <f t="shared" si="57"/>
        <v>327.65999999999997</v>
      </c>
      <c r="AH212" s="36" t="str">
        <f t="shared" si="58"/>
        <v>268.08 327.66</v>
      </c>
      <c r="AI212" s="44">
        <v>14</v>
      </c>
      <c r="AJ212" s="40">
        <f t="shared" si="59"/>
        <v>85.76</v>
      </c>
      <c r="AK212" s="40">
        <f t="shared" si="60"/>
        <v>104.82000000000001</v>
      </c>
      <c r="AL212" s="36" t="str">
        <f t="shared" si="61"/>
        <v>85.76 104.82</v>
      </c>
      <c r="AM212" s="36">
        <v>170</v>
      </c>
      <c r="AN212" s="36">
        <f t="shared" si="52"/>
        <v>450</v>
      </c>
      <c r="AO212" s="44">
        <v>753.2</v>
      </c>
      <c r="AP212" s="44">
        <v>268.2</v>
      </c>
      <c r="AQ212" s="44">
        <v>102.7</v>
      </c>
      <c r="AR212" s="35">
        <v>28</v>
      </c>
      <c r="AS212" s="46">
        <f t="shared" si="62"/>
        <v>0.74335863242428823</v>
      </c>
      <c r="AT212" s="47">
        <f t="shared" si="63"/>
        <v>559.89772194197394</v>
      </c>
      <c r="AU212" s="47">
        <f t="shared" si="64"/>
        <v>231.84779576392819</v>
      </c>
      <c r="AV212" s="47">
        <f t="shared" si="65"/>
        <v>89.042352181318677</v>
      </c>
      <c r="AW212" s="87"/>
      <c r="AX212" s="87"/>
      <c r="AY212" s="87"/>
      <c r="AZ212" s="87"/>
      <c r="BA212" s="86"/>
      <c r="BB212" s="87"/>
      <c r="BC212" s="87"/>
      <c r="BD212" s="87"/>
      <c r="BE212" s="87"/>
      <c r="BF212" s="87"/>
      <c r="BG212" s="87"/>
      <c r="BH212" s="87"/>
      <c r="BI212" s="87"/>
      <c r="BJ212" s="87"/>
      <c r="BK212" s="87"/>
      <c r="BL212" s="87"/>
      <c r="BM212" s="262"/>
      <c r="BN212" s="87"/>
      <c r="BO212" s="87"/>
      <c r="BP212" s="87"/>
      <c r="BQ212" s="87"/>
      <c r="BR212" s="87"/>
      <c r="BS212" s="87"/>
      <c r="BT212" s="87"/>
      <c r="BU212" s="87"/>
    </row>
    <row r="213" spans="1:73" s="42" customFormat="1" ht="55.2" customHeight="1" x14ac:dyDescent="0.3">
      <c r="A213" s="35">
        <v>210</v>
      </c>
      <c r="B213" s="84">
        <v>146307</v>
      </c>
      <c r="C213" s="45" t="s">
        <v>12</v>
      </c>
      <c r="D213" s="45" t="s">
        <v>83</v>
      </c>
      <c r="E213" s="36">
        <v>40000</v>
      </c>
      <c r="F213" s="35">
        <v>0.56000000000000005</v>
      </c>
      <c r="G213" s="37">
        <v>0.89</v>
      </c>
      <c r="H213" s="37">
        <v>0.70399999999999996</v>
      </c>
      <c r="I213" s="37">
        <v>0.58499999999999996</v>
      </c>
      <c r="J213" s="37">
        <v>0.40400000000000003</v>
      </c>
      <c r="K213" s="37">
        <v>0.20599999999999999</v>
      </c>
      <c r="L213" s="37">
        <v>0.15</v>
      </c>
      <c r="M213" s="37">
        <v>8.4000000000000005E-2</v>
      </c>
      <c r="N213" s="37" t="str">
        <f t="shared" si="53"/>
        <v>0.89,0.704,0.585,0.404,0.206,0.15,0.084</v>
      </c>
      <c r="O213" s="37" t="s">
        <v>59</v>
      </c>
      <c r="P213" s="37"/>
      <c r="Q213" s="38">
        <f t="shared" si="54"/>
        <v>146307</v>
      </c>
      <c r="R213" s="36">
        <f t="shared" si="66"/>
        <v>207</v>
      </c>
      <c r="S213" s="37">
        <f t="shared" si="55"/>
        <v>0.30500000000000005</v>
      </c>
      <c r="T213" s="36"/>
      <c r="U213" s="36"/>
      <c r="V213" s="36"/>
      <c r="W213" s="39"/>
      <c r="X213" s="39"/>
      <c r="Y213" s="37"/>
      <c r="Z213" s="39"/>
      <c r="AA213" s="37"/>
      <c r="AB213" s="44">
        <v>0.35</v>
      </c>
      <c r="AC213" s="44">
        <v>0.35</v>
      </c>
      <c r="AD213" s="44">
        <v>0.35</v>
      </c>
      <c r="AE213" s="35" t="s">
        <v>60</v>
      </c>
      <c r="AF213" s="35">
        <f t="shared" si="56"/>
        <v>268.08</v>
      </c>
      <c r="AG213" s="35">
        <f t="shared" si="57"/>
        <v>327.65999999999997</v>
      </c>
      <c r="AH213" s="36" t="str">
        <f t="shared" si="58"/>
        <v>268.08 327.66</v>
      </c>
      <c r="AI213" s="44">
        <v>14</v>
      </c>
      <c r="AJ213" s="40">
        <f t="shared" si="59"/>
        <v>85.76</v>
      </c>
      <c r="AK213" s="40">
        <f t="shared" si="60"/>
        <v>104.82000000000001</v>
      </c>
      <c r="AL213" s="36" t="str">
        <f t="shared" si="61"/>
        <v>85.76 104.82</v>
      </c>
      <c r="AM213" s="36">
        <v>170</v>
      </c>
      <c r="AN213" s="36">
        <f t="shared" si="52"/>
        <v>450</v>
      </c>
      <c r="AO213" s="44">
        <v>756.5</v>
      </c>
      <c r="AP213" s="44">
        <v>268.3</v>
      </c>
      <c r="AQ213" s="44">
        <v>85.9</v>
      </c>
      <c r="AR213" s="35">
        <v>28</v>
      </c>
      <c r="AS213" s="46">
        <f t="shared" si="62"/>
        <v>0.74335863242428823</v>
      </c>
      <c r="AT213" s="47">
        <f t="shared" si="63"/>
        <v>562.35080542897401</v>
      </c>
      <c r="AU213" s="47">
        <f t="shared" si="64"/>
        <v>231.92822256252791</v>
      </c>
      <c r="AV213" s="47">
        <f t="shared" si="65"/>
        <v>73.90834599864516</v>
      </c>
      <c r="AW213" s="87"/>
      <c r="AX213" s="87"/>
      <c r="AY213" s="87"/>
      <c r="AZ213" s="87"/>
      <c r="BA213" s="86"/>
      <c r="BB213" s="87"/>
      <c r="BC213" s="87"/>
      <c r="BD213" s="87"/>
      <c r="BE213" s="87"/>
      <c r="BF213" s="87"/>
      <c r="BG213" s="87"/>
      <c r="BH213" s="87"/>
      <c r="BI213" s="87"/>
      <c r="BJ213" s="87"/>
      <c r="BK213" s="87"/>
      <c r="BL213" s="87"/>
      <c r="BM213" s="262"/>
      <c r="BN213" s="87"/>
      <c r="BO213" s="87"/>
      <c r="BP213" s="87"/>
      <c r="BQ213" s="87"/>
      <c r="BR213" s="87"/>
      <c r="BS213" s="87"/>
      <c r="BT213" s="87"/>
      <c r="BU213" s="87"/>
    </row>
    <row r="214" spans="1:73" s="42" customFormat="1" ht="55.2" customHeight="1" x14ac:dyDescent="0.3">
      <c r="A214" s="35">
        <v>211</v>
      </c>
      <c r="B214" s="84">
        <v>146350</v>
      </c>
      <c r="C214" s="45" t="s">
        <v>84</v>
      </c>
      <c r="D214" s="45" t="s">
        <v>83</v>
      </c>
      <c r="E214" s="36">
        <v>40000</v>
      </c>
      <c r="F214" s="35">
        <v>0.56000000000000005</v>
      </c>
      <c r="G214" s="37">
        <v>0.70199999999999996</v>
      </c>
      <c r="H214" s="37">
        <v>0.53900000000000003</v>
      </c>
      <c r="I214" s="37">
        <v>0.40500000000000003</v>
      </c>
      <c r="J214" s="37">
        <v>0.23799999999999999</v>
      </c>
      <c r="K214" s="37">
        <v>0.112</v>
      </c>
      <c r="L214" s="37">
        <v>0.08</v>
      </c>
      <c r="M214" s="37">
        <v>5.3999999999999999E-2</v>
      </c>
      <c r="N214" s="37" t="str">
        <f t="shared" si="53"/>
        <v>0.702,0.539,0.405,0.238,0.112,0.08,0.054</v>
      </c>
      <c r="O214" s="37" t="s">
        <v>59</v>
      </c>
      <c r="P214" s="37"/>
      <c r="Q214" s="38">
        <f t="shared" si="54"/>
        <v>146350</v>
      </c>
      <c r="R214" s="36">
        <f t="shared" si="66"/>
        <v>43</v>
      </c>
      <c r="S214" s="37">
        <f t="shared" si="55"/>
        <v>0.29699999999999993</v>
      </c>
      <c r="T214" s="36"/>
      <c r="U214" s="36"/>
      <c r="V214" s="36"/>
      <c r="W214" s="39"/>
      <c r="X214" s="39"/>
      <c r="Y214" s="37"/>
      <c r="Z214" s="39"/>
      <c r="AA214" s="37"/>
      <c r="AB214" s="44">
        <v>0.35</v>
      </c>
      <c r="AC214" s="44">
        <v>0.35</v>
      </c>
      <c r="AD214" s="44">
        <v>0.35</v>
      </c>
      <c r="AE214" s="35" t="s">
        <v>60</v>
      </c>
      <c r="AF214" s="35">
        <f t="shared" si="56"/>
        <v>268.08</v>
      </c>
      <c r="AG214" s="35">
        <f t="shared" si="57"/>
        <v>327.65999999999997</v>
      </c>
      <c r="AH214" s="36" t="str">
        <f t="shared" si="58"/>
        <v>268.08 327.66</v>
      </c>
      <c r="AI214" s="44">
        <v>14</v>
      </c>
      <c r="AJ214" s="40">
        <f t="shared" si="59"/>
        <v>85.76</v>
      </c>
      <c r="AK214" s="40">
        <f t="shared" si="60"/>
        <v>104.82000000000001</v>
      </c>
      <c r="AL214" s="36" t="str">
        <f t="shared" si="61"/>
        <v>85.76 104.82</v>
      </c>
      <c r="AM214" s="36">
        <v>170</v>
      </c>
      <c r="AN214" s="36">
        <f t="shared" si="52"/>
        <v>450</v>
      </c>
      <c r="AO214" s="44">
        <v>779</v>
      </c>
      <c r="AP214" s="44">
        <v>268.3</v>
      </c>
      <c r="AQ214" s="44">
        <v>104.8</v>
      </c>
      <c r="AR214" s="35">
        <v>28</v>
      </c>
      <c r="AS214" s="46">
        <f t="shared" si="62"/>
        <v>0.74335863242428823</v>
      </c>
      <c r="AT214" s="47">
        <f t="shared" si="63"/>
        <v>579.07637465852054</v>
      </c>
      <c r="AU214" s="47">
        <f t="shared" si="64"/>
        <v>231.92822256252791</v>
      </c>
      <c r="AV214" s="47">
        <f t="shared" si="65"/>
        <v>90.892100995902098</v>
      </c>
      <c r="AW214" s="87"/>
      <c r="AX214" s="87"/>
      <c r="AY214" s="87"/>
      <c r="AZ214" s="87"/>
      <c r="BA214" s="86"/>
      <c r="BB214" s="87"/>
      <c r="BC214" s="87"/>
      <c r="BD214" s="87"/>
      <c r="BE214" s="87"/>
      <c r="BF214" s="87"/>
      <c r="BG214" s="87"/>
      <c r="BH214" s="87"/>
      <c r="BI214" s="87"/>
      <c r="BJ214" s="87"/>
      <c r="BK214" s="87"/>
      <c r="BL214" s="87"/>
      <c r="BM214" s="262"/>
      <c r="BN214" s="87"/>
      <c r="BO214" s="87"/>
      <c r="BP214" s="87"/>
      <c r="BQ214" s="87"/>
      <c r="BR214" s="87"/>
      <c r="BS214" s="87"/>
      <c r="BT214" s="87"/>
      <c r="BU214" s="87"/>
    </row>
    <row r="215" spans="1:73" s="42" customFormat="1" ht="55.2" customHeight="1" x14ac:dyDescent="0.3">
      <c r="A215" s="35">
        <v>212</v>
      </c>
      <c r="B215" s="84">
        <v>146524</v>
      </c>
      <c r="C215" s="45" t="s">
        <v>12</v>
      </c>
      <c r="D215" s="45" t="s">
        <v>83</v>
      </c>
      <c r="E215" s="36">
        <v>40000</v>
      </c>
      <c r="F215" s="35">
        <v>0.56000000000000005</v>
      </c>
      <c r="G215" s="37">
        <v>0.56499999999999995</v>
      </c>
      <c r="H215" s="37">
        <v>0.433</v>
      </c>
      <c r="I215" s="37">
        <v>0.36499999999999999</v>
      </c>
      <c r="J215" s="37">
        <v>0.24299999999999999</v>
      </c>
      <c r="K215" s="37">
        <v>0.112</v>
      </c>
      <c r="L215" s="37">
        <v>0.08</v>
      </c>
      <c r="M215" s="37">
        <v>5.8000000000000003E-2</v>
      </c>
      <c r="N215" s="37" t="str">
        <f t="shared" si="53"/>
        <v>0.565,0.433,0.365,0.243,0.112,0.08,0.058</v>
      </c>
      <c r="O215" s="37" t="s">
        <v>59</v>
      </c>
      <c r="P215" s="37"/>
      <c r="Q215" s="38">
        <f t="shared" si="54"/>
        <v>146524</v>
      </c>
      <c r="R215" s="36">
        <f t="shared" si="66"/>
        <v>174</v>
      </c>
      <c r="S215" s="37">
        <f t="shared" si="55"/>
        <v>0.19999999999999996</v>
      </c>
      <c r="T215" s="36"/>
      <c r="U215" s="36"/>
      <c r="V215" s="36"/>
      <c r="W215" s="39"/>
      <c r="X215" s="39"/>
      <c r="Y215" s="37"/>
      <c r="Z215" s="39"/>
      <c r="AA215" s="37"/>
      <c r="AB215" s="44">
        <v>0.35</v>
      </c>
      <c r="AC215" s="44">
        <v>0.35</v>
      </c>
      <c r="AD215" s="44">
        <v>0.35</v>
      </c>
      <c r="AE215" s="35" t="s">
        <v>60</v>
      </c>
      <c r="AF215" s="35">
        <f t="shared" si="56"/>
        <v>268.08</v>
      </c>
      <c r="AG215" s="35">
        <f t="shared" si="57"/>
        <v>327.65999999999997</v>
      </c>
      <c r="AH215" s="36" t="str">
        <f t="shared" si="58"/>
        <v>268.08 327.66</v>
      </c>
      <c r="AI215" s="44">
        <v>14</v>
      </c>
      <c r="AJ215" s="40">
        <f t="shared" si="59"/>
        <v>85.76</v>
      </c>
      <c r="AK215" s="40">
        <f t="shared" si="60"/>
        <v>104.82000000000001</v>
      </c>
      <c r="AL215" s="36" t="str">
        <f t="shared" si="61"/>
        <v>85.76 104.82</v>
      </c>
      <c r="AM215" s="36">
        <v>170</v>
      </c>
      <c r="AN215" s="36">
        <f t="shared" si="52"/>
        <v>450</v>
      </c>
      <c r="AO215" s="44">
        <v>750</v>
      </c>
      <c r="AP215" s="44">
        <v>270.2</v>
      </c>
      <c r="AQ215" s="44">
        <v>104.8</v>
      </c>
      <c r="AR215" s="35">
        <v>28</v>
      </c>
      <c r="AS215" s="46">
        <f t="shared" si="62"/>
        <v>0.74335863242428823</v>
      </c>
      <c r="AT215" s="47">
        <f t="shared" si="63"/>
        <v>557.51897431821612</v>
      </c>
      <c r="AU215" s="47">
        <f t="shared" si="64"/>
        <v>233.45419693049811</v>
      </c>
      <c r="AV215" s="47">
        <f t="shared" si="65"/>
        <v>90.892100995902098</v>
      </c>
      <c r="AW215" s="87"/>
      <c r="AX215" s="87"/>
      <c r="AY215" s="87"/>
      <c r="AZ215" s="87"/>
      <c r="BA215" s="86"/>
      <c r="BB215" s="87"/>
      <c r="BC215" s="87"/>
      <c r="BD215" s="87"/>
      <c r="BE215" s="87"/>
      <c r="BF215" s="87"/>
      <c r="BG215" s="87"/>
      <c r="BH215" s="87"/>
      <c r="BI215" s="87"/>
      <c r="BJ215" s="87"/>
      <c r="BK215" s="87"/>
      <c r="BL215" s="87"/>
      <c r="BM215" s="262"/>
      <c r="BN215" s="87"/>
      <c r="BO215" s="87"/>
      <c r="BP215" s="87"/>
      <c r="BQ215" s="87"/>
      <c r="BR215" s="87"/>
      <c r="BS215" s="87"/>
      <c r="BT215" s="87"/>
      <c r="BU215" s="87"/>
    </row>
    <row r="216" spans="1:73" s="42" customFormat="1" ht="55.2" customHeight="1" x14ac:dyDescent="0.3">
      <c r="A216" s="35">
        <v>213</v>
      </c>
      <c r="B216" s="84">
        <v>146600</v>
      </c>
      <c r="C216" s="45" t="s">
        <v>84</v>
      </c>
      <c r="D216" s="45" t="s">
        <v>83</v>
      </c>
      <c r="E216" s="36">
        <v>40000</v>
      </c>
      <c r="F216" s="35">
        <v>0.56000000000000005</v>
      </c>
      <c r="G216" s="37">
        <v>0.86</v>
      </c>
      <c r="H216" s="37">
        <v>0.73499999999999999</v>
      </c>
      <c r="I216" s="37">
        <v>0.57299999999999995</v>
      </c>
      <c r="J216" s="37">
        <v>0.375</v>
      </c>
      <c r="K216" s="37">
        <v>0.16500000000000001</v>
      </c>
      <c r="L216" s="37">
        <v>9.6000000000000002E-2</v>
      </c>
      <c r="M216" s="37">
        <v>6.0999999999999999E-2</v>
      </c>
      <c r="N216" s="37" t="str">
        <f t="shared" si="53"/>
        <v>0.86,0.735,0.573,0.375,0.165,0.096,0.061</v>
      </c>
      <c r="O216" s="37" t="s">
        <v>59</v>
      </c>
      <c r="P216" s="37"/>
      <c r="Q216" s="38">
        <f t="shared" si="54"/>
        <v>146600</v>
      </c>
      <c r="R216" s="36">
        <f t="shared" si="66"/>
        <v>76</v>
      </c>
      <c r="S216" s="37">
        <f t="shared" si="55"/>
        <v>0.28700000000000003</v>
      </c>
      <c r="T216" s="36"/>
      <c r="U216" s="36"/>
      <c r="V216" s="36"/>
      <c r="W216" s="39"/>
      <c r="X216" s="39"/>
      <c r="Y216" s="37"/>
      <c r="Z216" s="39"/>
      <c r="AA216" s="37"/>
      <c r="AB216" s="44">
        <v>0.35</v>
      </c>
      <c r="AC216" s="44">
        <v>0.35</v>
      </c>
      <c r="AD216" s="44">
        <v>0.35</v>
      </c>
      <c r="AE216" s="35" t="s">
        <v>60</v>
      </c>
      <c r="AF216" s="35">
        <f t="shared" si="56"/>
        <v>268.08</v>
      </c>
      <c r="AG216" s="35">
        <f t="shared" si="57"/>
        <v>327.65999999999997</v>
      </c>
      <c r="AH216" s="36" t="str">
        <f t="shared" si="58"/>
        <v>268.08 327.66</v>
      </c>
      <c r="AI216" s="44">
        <v>14</v>
      </c>
      <c r="AJ216" s="40">
        <f t="shared" si="59"/>
        <v>85.76</v>
      </c>
      <c r="AK216" s="40">
        <f t="shared" si="60"/>
        <v>104.82000000000001</v>
      </c>
      <c r="AL216" s="36" t="str">
        <f t="shared" si="61"/>
        <v>85.76 104.82</v>
      </c>
      <c r="AM216" s="36">
        <v>170</v>
      </c>
      <c r="AN216" s="36">
        <f t="shared" si="52"/>
        <v>450</v>
      </c>
      <c r="AO216" s="44">
        <v>751.6</v>
      </c>
      <c r="AP216" s="44">
        <v>268.3</v>
      </c>
      <c r="AQ216" s="44">
        <v>104.7</v>
      </c>
      <c r="AR216" s="35">
        <v>28</v>
      </c>
      <c r="AS216" s="46">
        <f t="shared" si="62"/>
        <v>0.74335863242428823</v>
      </c>
      <c r="AT216" s="47">
        <f t="shared" si="63"/>
        <v>558.70834813009503</v>
      </c>
      <c r="AU216" s="47">
        <f t="shared" si="64"/>
        <v>231.92822256252791</v>
      </c>
      <c r="AV216" s="47">
        <f t="shared" si="65"/>
        <v>90.80421327650771</v>
      </c>
      <c r="AW216" s="87"/>
      <c r="AX216" s="87"/>
      <c r="AY216" s="87"/>
      <c r="AZ216" s="87"/>
      <c r="BA216" s="86"/>
      <c r="BB216" s="87"/>
      <c r="BC216" s="87"/>
      <c r="BD216" s="87"/>
      <c r="BE216" s="87"/>
      <c r="BF216" s="87"/>
      <c r="BG216" s="87"/>
      <c r="BH216" s="87"/>
      <c r="BI216" s="87"/>
      <c r="BJ216" s="87"/>
      <c r="BK216" s="87"/>
      <c r="BL216" s="87"/>
      <c r="BM216" s="262"/>
      <c r="BN216" s="87"/>
      <c r="BO216" s="87"/>
      <c r="BP216" s="87"/>
      <c r="BQ216" s="87"/>
      <c r="BR216" s="87"/>
      <c r="BS216" s="87"/>
      <c r="BT216" s="87"/>
      <c r="BU216" s="87"/>
    </row>
    <row r="217" spans="1:73" s="42" customFormat="1" ht="55.2" customHeight="1" x14ac:dyDescent="0.3">
      <c r="A217" s="35">
        <v>214</v>
      </c>
      <c r="B217" s="84">
        <v>146771</v>
      </c>
      <c r="C217" s="45" t="s">
        <v>12</v>
      </c>
      <c r="D217" s="45" t="s">
        <v>83</v>
      </c>
      <c r="E217" s="36">
        <v>40000</v>
      </c>
      <c r="F217" s="35">
        <v>0.56000000000000005</v>
      </c>
      <c r="G217" s="37">
        <v>0.79800000000000004</v>
      </c>
      <c r="H217" s="37">
        <v>0.65200000000000002</v>
      </c>
      <c r="I217" s="37">
        <v>0.53100000000000003</v>
      </c>
      <c r="J217" s="37">
        <v>0.36199999999999999</v>
      </c>
      <c r="K217" s="37">
        <v>0.17</v>
      </c>
      <c r="L217" s="37">
        <v>0.114</v>
      </c>
      <c r="M217" s="37">
        <v>6.7000000000000004E-2</v>
      </c>
      <c r="N217" s="37" t="str">
        <f t="shared" si="53"/>
        <v>0.798,0.652,0.531,0.362,0.17,0.114,0.067</v>
      </c>
      <c r="O217" s="37" t="s">
        <v>59</v>
      </c>
      <c r="P217" s="37"/>
      <c r="Q217" s="38">
        <f t="shared" si="54"/>
        <v>146771</v>
      </c>
      <c r="R217" s="36">
        <f t="shared" si="66"/>
        <v>171</v>
      </c>
      <c r="S217" s="37">
        <f t="shared" si="55"/>
        <v>0.26700000000000002</v>
      </c>
      <c r="T217" s="36"/>
      <c r="U217" s="36"/>
      <c r="V217" s="36"/>
      <c r="W217" s="39"/>
      <c r="X217" s="39"/>
      <c r="Y217" s="37"/>
      <c r="Z217" s="39"/>
      <c r="AA217" s="37"/>
      <c r="AB217" s="44">
        <v>0.35</v>
      </c>
      <c r="AC217" s="44">
        <v>0.35</v>
      </c>
      <c r="AD217" s="44">
        <v>0.35</v>
      </c>
      <c r="AE217" s="35" t="s">
        <v>60</v>
      </c>
      <c r="AF217" s="35">
        <f t="shared" si="56"/>
        <v>268.08</v>
      </c>
      <c r="AG217" s="35">
        <f t="shared" si="57"/>
        <v>327.65999999999997</v>
      </c>
      <c r="AH217" s="36" t="str">
        <f t="shared" si="58"/>
        <v>268.08 327.66</v>
      </c>
      <c r="AI217" s="44">
        <v>14</v>
      </c>
      <c r="AJ217" s="40">
        <f t="shared" si="59"/>
        <v>85.76</v>
      </c>
      <c r="AK217" s="40">
        <f t="shared" si="60"/>
        <v>104.82000000000001</v>
      </c>
      <c r="AL217" s="36" t="str">
        <f t="shared" si="61"/>
        <v>85.76 104.82</v>
      </c>
      <c r="AM217" s="36">
        <v>170</v>
      </c>
      <c r="AN217" s="36">
        <f t="shared" si="52"/>
        <v>450</v>
      </c>
      <c r="AO217" s="44">
        <v>750</v>
      </c>
      <c r="AP217" s="44">
        <v>268.10000000000002</v>
      </c>
      <c r="AQ217" s="44">
        <v>102.8</v>
      </c>
      <c r="AR217" s="35">
        <v>28</v>
      </c>
      <c r="AS217" s="46">
        <f t="shared" si="62"/>
        <v>0.74335863242428823</v>
      </c>
      <c r="AT217" s="47">
        <f t="shared" si="63"/>
        <v>557.51897431821612</v>
      </c>
      <c r="AU217" s="47">
        <f t="shared" si="64"/>
        <v>231.76735768919261</v>
      </c>
      <c r="AV217" s="47">
        <f t="shared" si="65"/>
        <v>89.13063249103746</v>
      </c>
      <c r="AW217" s="87"/>
      <c r="AX217" s="87"/>
      <c r="AY217" s="87"/>
      <c r="AZ217" s="87"/>
      <c r="BA217" s="86"/>
      <c r="BB217" s="87"/>
      <c r="BC217" s="87"/>
      <c r="BD217" s="87"/>
      <c r="BE217" s="87"/>
      <c r="BF217" s="87"/>
      <c r="BG217" s="87"/>
      <c r="BH217" s="87"/>
      <c r="BI217" s="87"/>
      <c r="BJ217" s="87"/>
      <c r="BK217" s="87"/>
      <c r="BL217" s="87"/>
      <c r="BM217" s="262"/>
      <c r="BN217" s="87"/>
      <c r="BO217" s="87"/>
      <c r="BP217" s="87"/>
      <c r="BQ217" s="87"/>
      <c r="BR217" s="87"/>
      <c r="BS217" s="87"/>
      <c r="BT217" s="87"/>
      <c r="BU217" s="87"/>
    </row>
    <row r="218" spans="1:73" s="42" customFormat="1" ht="55.2" customHeight="1" x14ac:dyDescent="0.3">
      <c r="A218" s="35">
        <v>215</v>
      </c>
      <c r="B218" s="84">
        <v>146850</v>
      </c>
      <c r="C218" s="45" t="s">
        <v>84</v>
      </c>
      <c r="D218" s="45" t="s">
        <v>83</v>
      </c>
      <c r="E218" s="36">
        <v>40000</v>
      </c>
      <c r="F218" s="35">
        <v>0.56000000000000005</v>
      </c>
      <c r="G218" s="37">
        <v>0.47</v>
      </c>
      <c r="H218" s="37">
        <v>0.371</v>
      </c>
      <c r="I218" s="37">
        <v>0.31900000000000001</v>
      </c>
      <c r="J218" s="37">
        <v>0.23699999999999999</v>
      </c>
      <c r="K218" s="37">
        <v>0.13100000000000001</v>
      </c>
      <c r="L218" s="37">
        <v>9.7000000000000003E-2</v>
      </c>
      <c r="M218" s="37">
        <v>6.3E-2</v>
      </c>
      <c r="N218" s="37" t="str">
        <f t="shared" si="53"/>
        <v>0.47,0.371,0.319,0.237,0.131,0.097,0.063</v>
      </c>
      <c r="O218" s="37" t="s">
        <v>59</v>
      </c>
      <c r="P218" s="37"/>
      <c r="Q218" s="38">
        <f t="shared" si="54"/>
        <v>146850</v>
      </c>
      <c r="R218" s="36">
        <f t="shared" si="66"/>
        <v>79</v>
      </c>
      <c r="S218" s="37">
        <f t="shared" si="55"/>
        <v>0.15099999999999997</v>
      </c>
      <c r="T218" s="36"/>
      <c r="U218" s="36"/>
      <c r="V218" s="36"/>
      <c r="W218" s="39"/>
      <c r="X218" s="39"/>
      <c r="Y218" s="37"/>
      <c r="Z218" s="39"/>
      <c r="AA218" s="37"/>
      <c r="AB218" s="44">
        <v>0.35</v>
      </c>
      <c r="AC218" s="44">
        <v>0.35</v>
      </c>
      <c r="AD218" s="44">
        <v>0.35</v>
      </c>
      <c r="AE218" s="35" t="s">
        <v>60</v>
      </c>
      <c r="AF218" s="35">
        <f t="shared" si="56"/>
        <v>268.08</v>
      </c>
      <c r="AG218" s="35">
        <f t="shared" si="57"/>
        <v>327.65999999999997</v>
      </c>
      <c r="AH218" s="36" t="str">
        <f t="shared" si="58"/>
        <v>268.08 327.66</v>
      </c>
      <c r="AI218" s="44">
        <v>14</v>
      </c>
      <c r="AJ218" s="40">
        <f t="shared" si="59"/>
        <v>85.76</v>
      </c>
      <c r="AK218" s="40">
        <f t="shared" si="60"/>
        <v>104.82000000000001</v>
      </c>
      <c r="AL218" s="36" t="str">
        <f t="shared" si="61"/>
        <v>85.76 104.82</v>
      </c>
      <c r="AM218" s="36">
        <v>170</v>
      </c>
      <c r="AN218" s="36">
        <f t="shared" si="52"/>
        <v>450</v>
      </c>
      <c r="AO218" s="44">
        <v>782.3</v>
      </c>
      <c r="AP218" s="44">
        <v>269.10000000000002</v>
      </c>
      <c r="AQ218" s="44">
        <v>104.8</v>
      </c>
      <c r="AR218" s="35">
        <v>28</v>
      </c>
      <c r="AS218" s="46">
        <f t="shared" si="62"/>
        <v>0.74335863242428823</v>
      </c>
      <c r="AT218" s="47">
        <f t="shared" si="63"/>
        <v>581.52945814552061</v>
      </c>
      <c r="AU218" s="47">
        <f t="shared" si="64"/>
        <v>232.57123170327182</v>
      </c>
      <c r="AV218" s="47">
        <f t="shared" si="65"/>
        <v>90.892100995902098</v>
      </c>
      <c r="AW218" s="87"/>
      <c r="AX218" s="87"/>
      <c r="AY218" s="87"/>
      <c r="AZ218" s="87"/>
      <c r="BA218" s="86"/>
      <c r="BB218" s="87"/>
      <c r="BC218" s="87"/>
      <c r="BD218" s="87"/>
      <c r="BE218" s="87"/>
      <c r="BF218" s="87"/>
      <c r="BG218" s="87"/>
      <c r="BH218" s="87"/>
      <c r="BI218" s="87"/>
      <c r="BJ218" s="87"/>
      <c r="BK218" s="87"/>
      <c r="BL218" s="87"/>
      <c r="BM218" s="262"/>
      <c r="BN218" s="87"/>
      <c r="BO218" s="87"/>
      <c r="BP218" s="87"/>
      <c r="BQ218" s="87"/>
      <c r="BR218" s="87"/>
      <c r="BS218" s="87"/>
      <c r="BT218" s="87"/>
      <c r="BU218" s="87"/>
    </row>
    <row r="219" spans="1:73" s="42" customFormat="1" ht="55.2" customHeight="1" x14ac:dyDescent="0.3">
      <c r="A219" s="35">
        <v>216</v>
      </c>
      <c r="B219" s="84">
        <v>147022</v>
      </c>
      <c r="C219" s="45" t="s">
        <v>12</v>
      </c>
      <c r="D219" s="45" t="s">
        <v>83</v>
      </c>
      <c r="E219" s="36">
        <v>40000</v>
      </c>
      <c r="F219" s="35">
        <v>0.56000000000000005</v>
      </c>
      <c r="G219" s="37">
        <v>0.33900000000000002</v>
      </c>
      <c r="H219" s="37">
        <v>0.26700000000000002</v>
      </c>
      <c r="I219" s="37">
        <v>0.23500000000000001</v>
      </c>
      <c r="J219" s="37">
        <v>0.188</v>
      </c>
      <c r="K219" s="37">
        <v>0.114</v>
      </c>
      <c r="L219" s="37">
        <v>8.5000000000000006E-2</v>
      </c>
      <c r="M219" s="37">
        <v>5.5E-2</v>
      </c>
      <c r="N219" s="37" t="str">
        <f t="shared" si="53"/>
        <v>0.339,0.267,0.235,0.188,0.114,0.085,0.055</v>
      </c>
      <c r="O219" s="37" t="s">
        <v>59</v>
      </c>
      <c r="P219" s="37"/>
      <c r="Q219" s="38">
        <f t="shared" si="54"/>
        <v>147022</v>
      </c>
      <c r="R219" s="36">
        <f t="shared" si="66"/>
        <v>172</v>
      </c>
      <c r="S219" s="37">
        <f t="shared" si="55"/>
        <v>0.10400000000000001</v>
      </c>
      <c r="T219" s="36"/>
      <c r="U219" s="36"/>
      <c r="V219" s="36"/>
      <c r="W219" s="39"/>
      <c r="X219" s="39"/>
      <c r="Y219" s="37"/>
      <c r="Z219" s="39"/>
      <c r="AA219" s="37"/>
      <c r="AB219" s="44">
        <v>0.35</v>
      </c>
      <c r="AC219" s="44">
        <v>0.35</v>
      </c>
      <c r="AD219" s="44">
        <v>0.35</v>
      </c>
      <c r="AE219" s="35" t="s">
        <v>60</v>
      </c>
      <c r="AF219" s="35">
        <f t="shared" si="56"/>
        <v>268.08</v>
      </c>
      <c r="AG219" s="35">
        <f t="shared" si="57"/>
        <v>327.65999999999997</v>
      </c>
      <c r="AH219" s="36" t="str">
        <f t="shared" si="58"/>
        <v>268.08 327.66</v>
      </c>
      <c r="AI219" s="44">
        <v>14</v>
      </c>
      <c r="AJ219" s="40">
        <f t="shared" si="59"/>
        <v>85.76</v>
      </c>
      <c r="AK219" s="40">
        <f t="shared" si="60"/>
        <v>104.82000000000001</v>
      </c>
      <c r="AL219" s="36" t="str">
        <f t="shared" si="61"/>
        <v>85.76 104.82</v>
      </c>
      <c r="AM219" s="36">
        <v>170</v>
      </c>
      <c r="AN219" s="36">
        <f t="shared" si="52"/>
        <v>450</v>
      </c>
      <c r="AO219" s="44">
        <v>2312.9</v>
      </c>
      <c r="AP219" s="44">
        <v>327.7</v>
      </c>
      <c r="AQ219" s="44">
        <v>104.8</v>
      </c>
      <c r="AR219" s="35">
        <v>28</v>
      </c>
      <c r="AS219" s="46">
        <f t="shared" si="62"/>
        <v>0.74335863242428823</v>
      </c>
      <c r="AT219" s="47">
        <f t="shared" si="63"/>
        <v>1719.3141809341364</v>
      </c>
      <c r="AU219" s="47">
        <f t="shared" si="64"/>
        <v>277.88887221615801</v>
      </c>
      <c r="AV219" s="47">
        <f t="shared" si="65"/>
        <v>90.892100995902098</v>
      </c>
      <c r="AW219" s="87"/>
      <c r="AX219" s="87"/>
      <c r="AY219" s="87"/>
      <c r="AZ219" s="87"/>
      <c r="BA219" s="86"/>
      <c r="BB219" s="87"/>
      <c r="BC219" s="87"/>
      <c r="BD219" s="87"/>
      <c r="BE219" s="87"/>
      <c r="BF219" s="87"/>
      <c r="BG219" s="87"/>
      <c r="BH219" s="87"/>
      <c r="BI219" s="87"/>
      <c r="BJ219" s="87"/>
      <c r="BK219" s="87"/>
      <c r="BL219" s="87"/>
      <c r="BM219" s="262"/>
      <c r="BN219" s="87"/>
      <c r="BO219" s="87"/>
      <c r="BP219" s="87"/>
      <c r="BQ219" s="87"/>
      <c r="BR219" s="87"/>
      <c r="BS219" s="87"/>
      <c r="BT219" s="87"/>
      <c r="BU219" s="87"/>
    </row>
    <row r="220" spans="1:73" s="42" customFormat="1" ht="55.2" customHeight="1" x14ac:dyDescent="0.3">
      <c r="A220" s="35">
        <v>217</v>
      </c>
      <c r="B220" s="84">
        <v>147100</v>
      </c>
      <c r="C220" s="45" t="s">
        <v>84</v>
      </c>
      <c r="D220" s="45" t="s">
        <v>83</v>
      </c>
      <c r="E220" s="36">
        <v>40000</v>
      </c>
      <c r="F220" s="35">
        <v>0.56000000000000005</v>
      </c>
      <c r="G220" s="37">
        <v>0.438</v>
      </c>
      <c r="H220" s="37">
        <v>0.36199999999999999</v>
      </c>
      <c r="I220" s="37">
        <v>0.314</v>
      </c>
      <c r="J220" s="37">
        <v>0.23799999999999999</v>
      </c>
      <c r="K220" s="37">
        <v>0.13900000000000001</v>
      </c>
      <c r="L220" s="37">
        <v>0.105</v>
      </c>
      <c r="M220" s="37">
        <v>6.3E-2</v>
      </c>
      <c r="N220" s="37" t="str">
        <f t="shared" si="53"/>
        <v>0.438,0.362,0.314,0.238,0.139,0.105,0.063</v>
      </c>
      <c r="O220" s="37" t="s">
        <v>59</v>
      </c>
      <c r="P220" s="37"/>
      <c r="Q220" s="38">
        <f t="shared" si="54"/>
        <v>147100</v>
      </c>
      <c r="R220" s="36">
        <f t="shared" si="66"/>
        <v>78</v>
      </c>
      <c r="S220" s="37">
        <f t="shared" si="55"/>
        <v>0.124</v>
      </c>
      <c r="T220" s="36"/>
      <c r="U220" s="36"/>
      <c r="V220" s="36"/>
      <c r="W220" s="39"/>
      <c r="X220" s="39"/>
      <c r="Y220" s="37"/>
      <c r="Z220" s="39"/>
      <c r="AA220" s="37"/>
      <c r="AB220" s="44">
        <v>0.35</v>
      </c>
      <c r="AC220" s="44">
        <v>0.35</v>
      </c>
      <c r="AD220" s="44">
        <v>0.35</v>
      </c>
      <c r="AE220" s="35" t="s">
        <v>60</v>
      </c>
      <c r="AF220" s="35">
        <f t="shared" si="56"/>
        <v>268.08</v>
      </c>
      <c r="AG220" s="35">
        <f t="shared" si="57"/>
        <v>327.65999999999997</v>
      </c>
      <c r="AH220" s="36" t="str">
        <f t="shared" si="58"/>
        <v>268.08 327.66</v>
      </c>
      <c r="AI220" s="44">
        <v>14</v>
      </c>
      <c r="AJ220" s="40">
        <f t="shared" si="59"/>
        <v>85.76</v>
      </c>
      <c r="AK220" s="40">
        <f t="shared" si="60"/>
        <v>104.82000000000001</v>
      </c>
      <c r="AL220" s="36" t="str">
        <f t="shared" si="61"/>
        <v>85.76 104.82</v>
      </c>
      <c r="AM220" s="36">
        <v>170</v>
      </c>
      <c r="AN220" s="36">
        <f t="shared" si="52"/>
        <v>450</v>
      </c>
      <c r="AO220" s="44">
        <v>822.6</v>
      </c>
      <c r="AP220" s="44">
        <v>268.39999999999998</v>
      </c>
      <c r="AQ220" s="44">
        <v>104.7</v>
      </c>
      <c r="AR220" s="35">
        <v>28</v>
      </c>
      <c r="AS220" s="46">
        <f t="shared" si="62"/>
        <v>0.74335863242428823</v>
      </c>
      <c r="AT220" s="47">
        <f t="shared" si="63"/>
        <v>611.48681103221952</v>
      </c>
      <c r="AU220" s="47">
        <f t="shared" si="64"/>
        <v>232.00863809077421</v>
      </c>
      <c r="AV220" s="47">
        <f t="shared" si="65"/>
        <v>90.80421327650771</v>
      </c>
      <c r="AW220" s="87"/>
      <c r="AX220" s="87"/>
      <c r="AY220" s="87"/>
      <c r="AZ220" s="87"/>
      <c r="BA220" s="86"/>
      <c r="BB220" s="87"/>
      <c r="BC220" s="87"/>
      <c r="BD220" s="87"/>
      <c r="BE220" s="87"/>
      <c r="BF220" s="87"/>
      <c r="BG220" s="87"/>
      <c r="BH220" s="87"/>
      <c r="BI220" s="87"/>
      <c r="BJ220" s="87"/>
      <c r="BK220" s="87"/>
      <c r="BL220" s="87"/>
      <c r="BM220" s="262"/>
      <c r="BN220" s="87"/>
      <c r="BO220" s="87"/>
      <c r="BP220" s="87"/>
      <c r="BQ220" s="87"/>
      <c r="BR220" s="87"/>
      <c r="BS220" s="87"/>
      <c r="BT220" s="87"/>
      <c r="BU220" s="87"/>
    </row>
    <row r="221" spans="1:73" s="42" customFormat="1" ht="55.2" customHeight="1" x14ac:dyDescent="0.3">
      <c r="A221" s="35">
        <v>218</v>
      </c>
      <c r="B221" s="84">
        <v>147285</v>
      </c>
      <c r="C221" s="45" t="s">
        <v>12</v>
      </c>
      <c r="D221" s="45" t="s">
        <v>83</v>
      </c>
      <c r="E221" s="36">
        <v>40000</v>
      </c>
      <c r="F221" s="35">
        <v>0.56000000000000005</v>
      </c>
      <c r="G221" s="37">
        <v>0.372</v>
      </c>
      <c r="H221" s="37">
        <v>0.30599999999999999</v>
      </c>
      <c r="I221" s="37">
        <v>0.26900000000000002</v>
      </c>
      <c r="J221" s="37">
        <v>0.20499999999999999</v>
      </c>
      <c r="K221" s="37">
        <v>0.123</v>
      </c>
      <c r="L221" s="37">
        <v>9.6000000000000002E-2</v>
      </c>
      <c r="M221" s="37">
        <v>5.2999999999999999E-2</v>
      </c>
      <c r="N221" s="37" t="str">
        <f t="shared" si="53"/>
        <v>0.372,0.306,0.269,0.205,0.123,0.096,0.053</v>
      </c>
      <c r="O221" s="37" t="s">
        <v>59</v>
      </c>
      <c r="P221" s="37"/>
      <c r="Q221" s="38">
        <f t="shared" si="54"/>
        <v>147285</v>
      </c>
      <c r="R221" s="36">
        <f t="shared" si="66"/>
        <v>185</v>
      </c>
      <c r="S221" s="37">
        <f t="shared" si="55"/>
        <v>0.10299999999999998</v>
      </c>
      <c r="T221" s="36"/>
      <c r="U221" s="36"/>
      <c r="V221" s="36"/>
      <c r="W221" s="39"/>
      <c r="X221" s="39"/>
      <c r="Y221" s="37"/>
      <c r="Z221" s="39"/>
      <c r="AA221" s="37"/>
      <c r="AB221" s="44">
        <v>0.35</v>
      </c>
      <c r="AC221" s="44">
        <v>0.35</v>
      </c>
      <c r="AD221" s="44">
        <v>0.35</v>
      </c>
      <c r="AE221" s="35" t="s">
        <v>60</v>
      </c>
      <c r="AF221" s="35">
        <f t="shared" si="56"/>
        <v>268.08</v>
      </c>
      <c r="AG221" s="35">
        <f t="shared" si="57"/>
        <v>327.65999999999997</v>
      </c>
      <c r="AH221" s="36" t="str">
        <f t="shared" si="58"/>
        <v>268.08 327.66</v>
      </c>
      <c r="AI221" s="44">
        <v>14</v>
      </c>
      <c r="AJ221" s="40">
        <f t="shared" si="59"/>
        <v>85.76</v>
      </c>
      <c r="AK221" s="40">
        <f t="shared" si="60"/>
        <v>104.82000000000001</v>
      </c>
      <c r="AL221" s="36" t="str">
        <f t="shared" si="61"/>
        <v>85.76 104.82</v>
      </c>
      <c r="AM221" s="36">
        <v>170</v>
      </c>
      <c r="AN221" s="36">
        <f t="shared" si="52"/>
        <v>450</v>
      </c>
      <c r="AO221" s="44">
        <v>1595.2</v>
      </c>
      <c r="AP221" s="44">
        <v>271.8</v>
      </c>
      <c r="AQ221" s="44">
        <v>104.8</v>
      </c>
      <c r="AR221" s="35">
        <v>28</v>
      </c>
      <c r="AS221" s="46">
        <f t="shared" si="62"/>
        <v>0.74335863242428823</v>
      </c>
      <c r="AT221" s="47">
        <f t="shared" si="63"/>
        <v>1185.8056904432246</v>
      </c>
      <c r="AU221" s="47">
        <f t="shared" si="64"/>
        <v>234.73610114376734</v>
      </c>
      <c r="AV221" s="47">
        <f t="shared" si="65"/>
        <v>90.892100995902098</v>
      </c>
      <c r="AW221" s="87"/>
      <c r="AX221" s="87"/>
      <c r="AY221" s="87"/>
      <c r="AZ221" s="87"/>
      <c r="BA221" s="86"/>
      <c r="BB221" s="87"/>
      <c r="BC221" s="87"/>
      <c r="BD221" s="87"/>
      <c r="BE221" s="87"/>
      <c r="BF221" s="87"/>
      <c r="BG221" s="87"/>
      <c r="BH221" s="87"/>
      <c r="BI221" s="87"/>
      <c r="BJ221" s="87"/>
      <c r="BK221" s="87"/>
      <c r="BL221" s="87"/>
      <c r="BM221" s="262"/>
      <c r="BN221" s="87"/>
      <c r="BO221" s="87"/>
      <c r="BP221" s="87"/>
      <c r="BQ221" s="87"/>
      <c r="BR221" s="87"/>
      <c r="BS221" s="87"/>
      <c r="BT221" s="87"/>
      <c r="BU221" s="87"/>
    </row>
    <row r="222" spans="1:73" s="42" customFormat="1" ht="55.2" customHeight="1" x14ac:dyDescent="0.3">
      <c r="A222" s="35">
        <v>219</v>
      </c>
      <c r="B222" s="84">
        <v>147350</v>
      </c>
      <c r="C222" s="45" t="s">
        <v>84</v>
      </c>
      <c r="D222" s="45" t="s">
        <v>83</v>
      </c>
      <c r="E222" s="36">
        <v>40000</v>
      </c>
      <c r="F222" s="35">
        <v>0.56000000000000005</v>
      </c>
      <c r="G222" s="37">
        <v>0.36599999999999999</v>
      </c>
      <c r="H222" s="37">
        <v>0.30099999999999999</v>
      </c>
      <c r="I222" s="37">
        <v>0.25600000000000001</v>
      </c>
      <c r="J222" s="37">
        <v>0.191</v>
      </c>
      <c r="K222" s="37">
        <v>0.108</v>
      </c>
      <c r="L222" s="37">
        <v>8.1000000000000003E-2</v>
      </c>
      <c r="M222" s="37">
        <v>5.3999999999999999E-2</v>
      </c>
      <c r="N222" s="37" t="str">
        <f t="shared" si="53"/>
        <v>0.366,0.301,0.256,0.191,0.108,0.081,0.054</v>
      </c>
      <c r="O222" s="37" t="s">
        <v>59</v>
      </c>
      <c r="P222" s="37"/>
      <c r="Q222" s="38">
        <f t="shared" si="54"/>
        <v>147350</v>
      </c>
      <c r="R222" s="36">
        <f t="shared" si="66"/>
        <v>65</v>
      </c>
      <c r="S222" s="37">
        <f t="shared" si="55"/>
        <v>0.10999999999999999</v>
      </c>
      <c r="T222" s="36"/>
      <c r="U222" s="36"/>
      <c r="V222" s="36"/>
      <c r="W222" s="39"/>
      <c r="X222" s="39"/>
      <c r="Y222" s="37"/>
      <c r="Z222" s="39"/>
      <c r="AA222" s="37"/>
      <c r="AB222" s="44">
        <v>0.35</v>
      </c>
      <c r="AC222" s="44">
        <v>0.35</v>
      </c>
      <c r="AD222" s="44">
        <v>0.35</v>
      </c>
      <c r="AE222" s="35" t="s">
        <v>60</v>
      </c>
      <c r="AF222" s="35">
        <f t="shared" si="56"/>
        <v>268.08</v>
      </c>
      <c r="AG222" s="35">
        <f t="shared" si="57"/>
        <v>327.65999999999997</v>
      </c>
      <c r="AH222" s="36" t="str">
        <f t="shared" si="58"/>
        <v>268.08 327.66</v>
      </c>
      <c r="AI222" s="44">
        <v>14</v>
      </c>
      <c r="AJ222" s="40">
        <f t="shared" si="59"/>
        <v>85.76</v>
      </c>
      <c r="AK222" s="40">
        <f t="shared" si="60"/>
        <v>104.82000000000001</v>
      </c>
      <c r="AL222" s="36" t="str">
        <f t="shared" si="61"/>
        <v>85.76 104.82</v>
      </c>
      <c r="AM222" s="36">
        <v>170</v>
      </c>
      <c r="AN222" s="36">
        <f t="shared" si="52"/>
        <v>450</v>
      </c>
      <c r="AO222" s="44">
        <v>1704.8</v>
      </c>
      <c r="AP222" s="44">
        <v>325.2</v>
      </c>
      <c r="AQ222" s="44">
        <v>104.8</v>
      </c>
      <c r="AR222" s="35">
        <v>28</v>
      </c>
      <c r="AS222" s="46">
        <f t="shared" si="62"/>
        <v>0.74335863242428823</v>
      </c>
      <c r="AT222" s="47">
        <f t="shared" si="63"/>
        <v>1267.2777965569267</v>
      </c>
      <c r="AU222" s="47">
        <f t="shared" si="64"/>
        <v>276.02130084408213</v>
      </c>
      <c r="AV222" s="47">
        <f t="shared" si="65"/>
        <v>90.892100995902098</v>
      </c>
      <c r="AW222" s="87"/>
      <c r="AX222" s="87"/>
      <c r="AY222" s="87"/>
      <c r="AZ222" s="87"/>
      <c r="BA222" s="86"/>
      <c r="BB222" s="87"/>
      <c r="BC222" s="87"/>
      <c r="BD222" s="87"/>
      <c r="BE222" s="87"/>
      <c r="BF222" s="87"/>
      <c r="BG222" s="87"/>
      <c r="BH222" s="87"/>
      <c r="BI222" s="87"/>
      <c r="BJ222" s="87"/>
      <c r="BK222" s="87"/>
      <c r="BL222" s="87"/>
      <c r="BM222" s="262"/>
      <c r="BN222" s="87"/>
      <c r="BO222" s="87"/>
      <c r="BP222" s="87"/>
      <c r="BQ222" s="87"/>
      <c r="BR222" s="87"/>
      <c r="BS222" s="87"/>
      <c r="BT222" s="87"/>
      <c r="BU222" s="87"/>
    </row>
    <row r="223" spans="1:73" s="42" customFormat="1" ht="55.2" customHeight="1" x14ac:dyDescent="0.3">
      <c r="A223" s="35">
        <v>220</v>
      </c>
      <c r="B223" s="84">
        <v>147551</v>
      </c>
      <c r="C223" s="45" t="s">
        <v>12</v>
      </c>
      <c r="D223" s="45" t="s">
        <v>83</v>
      </c>
      <c r="E223" s="36">
        <v>40000</v>
      </c>
      <c r="F223" s="35">
        <v>0.56000000000000005</v>
      </c>
      <c r="G223" s="37">
        <v>0.36299999999999999</v>
      </c>
      <c r="H223" s="37">
        <v>0.29299999999999998</v>
      </c>
      <c r="I223" s="37">
        <v>0.251</v>
      </c>
      <c r="J223" s="37">
        <v>0.184</v>
      </c>
      <c r="K223" s="37">
        <v>0.105</v>
      </c>
      <c r="L223" s="37">
        <v>0.08</v>
      </c>
      <c r="M223" s="37">
        <v>5.5E-2</v>
      </c>
      <c r="N223" s="37" t="str">
        <f t="shared" si="53"/>
        <v>0.363,0.293,0.251,0.184,0.105,0.08,0.055</v>
      </c>
      <c r="O223" s="37" t="s">
        <v>59</v>
      </c>
      <c r="P223" s="37"/>
      <c r="Q223" s="38">
        <f t="shared" si="54"/>
        <v>147551</v>
      </c>
      <c r="R223" s="36">
        <f t="shared" si="66"/>
        <v>201</v>
      </c>
      <c r="S223" s="37">
        <f t="shared" si="55"/>
        <v>0.11199999999999999</v>
      </c>
      <c r="T223" s="36"/>
      <c r="U223" s="36"/>
      <c r="V223" s="36"/>
      <c r="W223" s="39"/>
      <c r="X223" s="39"/>
      <c r="Y223" s="37"/>
      <c r="Z223" s="39"/>
      <c r="AA223" s="37"/>
      <c r="AB223" s="44">
        <v>0.35</v>
      </c>
      <c r="AC223" s="44">
        <v>0.35</v>
      </c>
      <c r="AD223" s="44">
        <v>0.35</v>
      </c>
      <c r="AE223" s="35" t="s">
        <v>60</v>
      </c>
      <c r="AF223" s="35">
        <f t="shared" si="56"/>
        <v>268.08</v>
      </c>
      <c r="AG223" s="35">
        <f t="shared" si="57"/>
        <v>327.65999999999997</v>
      </c>
      <c r="AH223" s="36" t="str">
        <f t="shared" si="58"/>
        <v>268.08 327.66</v>
      </c>
      <c r="AI223" s="44">
        <v>14</v>
      </c>
      <c r="AJ223" s="40">
        <f t="shared" si="59"/>
        <v>85.76</v>
      </c>
      <c r="AK223" s="40">
        <f t="shared" si="60"/>
        <v>104.82000000000001</v>
      </c>
      <c r="AL223" s="36" t="str">
        <f t="shared" si="61"/>
        <v>85.76 104.82</v>
      </c>
      <c r="AM223" s="36">
        <v>170</v>
      </c>
      <c r="AN223" s="36">
        <f t="shared" si="52"/>
        <v>450</v>
      </c>
      <c r="AO223" s="44">
        <v>1769.4</v>
      </c>
      <c r="AP223" s="44">
        <v>327.39999999999998</v>
      </c>
      <c r="AQ223" s="44">
        <v>104.8</v>
      </c>
      <c r="AR223" s="35">
        <v>28</v>
      </c>
      <c r="AS223" s="46">
        <f t="shared" si="62"/>
        <v>0.74335863242428823</v>
      </c>
      <c r="AT223" s="47">
        <f t="shared" si="63"/>
        <v>1315.2987642115356</v>
      </c>
      <c r="AU223" s="47">
        <f t="shared" si="64"/>
        <v>277.66504721115791</v>
      </c>
      <c r="AV223" s="47">
        <f t="shared" si="65"/>
        <v>90.892100995902098</v>
      </c>
      <c r="AW223" s="87"/>
      <c r="AX223" s="87"/>
      <c r="AY223" s="87"/>
      <c r="AZ223" s="87"/>
      <c r="BA223" s="86"/>
      <c r="BB223" s="87"/>
      <c r="BC223" s="87"/>
      <c r="BD223" s="87"/>
      <c r="BE223" s="87"/>
      <c r="BF223" s="87"/>
      <c r="BG223" s="87"/>
      <c r="BH223" s="87"/>
      <c r="BI223" s="87"/>
      <c r="BJ223" s="87"/>
      <c r="BK223" s="87"/>
      <c r="BL223" s="87"/>
      <c r="BM223" s="262"/>
      <c r="BN223" s="87"/>
      <c r="BO223" s="87"/>
      <c r="BP223" s="87"/>
      <c r="BQ223" s="87"/>
      <c r="BR223" s="87"/>
      <c r="BS223" s="87"/>
      <c r="BT223" s="87"/>
      <c r="BU223" s="87"/>
    </row>
    <row r="224" spans="1:73" s="42" customFormat="1" ht="55.2" customHeight="1" x14ac:dyDescent="0.3">
      <c r="A224" s="35">
        <v>221</v>
      </c>
      <c r="B224" s="84">
        <v>147600</v>
      </c>
      <c r="C224" s="45" t="s">
        <v>84</v>
      </c>
      <c r="D224" s="45" t="s">
        <v>83</v>
      </c>
      <c r="E224" s="36">
        <v>40000</v>
      </c>
      <c r="F224" s="35">
        <v>0.56000000000000005</v>
      </c>
      <c r="G224" s="37">
        <v>0.33400000000000002</v>
      </c>
      <c r="H224" s="37">
        <v>0.27200000000000002</v>
      </c>
      <c r="I224" s="37">
        <v>0.23</v>
      </c>
      <c r="J224" s="37">
        <v>0.17399999999999999</v>
      </c>
      <c r="K224" s="37">
        <v>9.7000000000000003E-2</v>
      </c>
      <c r="L224" s="37">
        <v>7.0000000000000007E-2</v>
      </c>
      <c r="M224" s="80">
        <v>3.7999999999999999E-2</v>
      </c>
      <c r="N224" s="37" t="str">
        <f t="shared" si="53"/>
        <v>0.334,0.272,0.23,0.174,0.097,0.07,0.038</v>
      </c>
      <c r="O224" s="37" t="s">
        <v>59</v>
      </c>
      <c r="P224" s="81"/>
      <c r="Q224" s="38">
        <f t="shared" si="54"/>
        <v>147600</v>
      </c>
      <c r="R224" s="36">
        <f t="shared" si="66"/>
        <v>49</v>
      </c>
      <c r="S224" s="37">
        <f t="shared" si="55"/>
        <v>0.10400000000000001</v>
      </c>
      <c r="T224" s="36"/>
      <c r="U224" s="36"/>
      <c r="V224" s="36"/>
      <c r="W224" s="39"/>
      <c r="X224" s="39"/>
      <c r="Y224" s="37"/>
      <c r="Z224" s="39"/>
      <c r="AA224" s="37"/>
      <c r="AB224" s="44">
        <v>0.35</v>
      </c>
      <c r="AC224" s="44">
        <v>0.35</v>
      </c>
      <c r="AD224" s="44">
        <v>0.35</v>
      </c>
      <c r="AE224" s="35" t="s">
        <v>60</v>
      </c>
      <c r="AF224" s="35">
        <f t="shared" si="56"/>
        <v>268.08</v>
      </c>
      <c r="AG224" s="35">
        <f t="shared" si="57"/>
        <v>327.65999999999997</v>
      </c>
      <c r="AH224" s="36" t="str">
        <f t="shared" si="58"/>
        <v>268.08 327.66</v>
      </c>
      <c r="AI224" s="44">
        <v>14</v>
      </c>
      <c r="AJ224" s="40">
        <f t="shared" si="59"/>
        <v>85.76</v>
      </c>
      <c r="AK224" s="40">
        <f t="shared" si="60"/>
        <v>104.82000000000001</v>
      </c>
      <c r="AL224" s="36" t="str">
        <f t="shared" si="61"/>
        <v>85.76 104.82</v>
      </c>
      <c r="AM224" s="36">
        <v>170</v>
      </c>
      <c r="AN224" s="36">
        <f t="shared" si="52"/>
        <v>450</v>
      </c>
      <c r="AO224" s="44">
        <v>2398.4</v>
      </c>
      <c r="AP224" s="44">
        <v>326.10000000000002</v>
      </c>
      <c r="AQ224" s="44">
        <v>104.8</v>
      </c>
      <c r="AR224" s="35">
        <v>28</v>
      </c>
      <c r="AS224" s="46">
        <f t="shared" si="62"/>
        <v>0.74335863242428823</v>
      </c>
      <c r="AT224" s="47">
        <f t="shared" si="63"/>
        <v>1782.871344006413</v>
      </c>
      <c r="AU224" s="47">
        <f t="shared" si="64"/>
        <v>276.69424634392635</v>
      </c>
      <c r="AV224" s="47">
        <f t="shared" si="65"/>
        <v>90.892100995902098</v>
      </c>
      <c r="AW224" s="87"/>
      <c r="AX224" s="87"/>
      <c r="AY224" s="87"/>
      <c r="AZ224" s="87"/>
      <c r="BA224" s="86"/>
      <c r="BB224" s="87"/>
      <c r="BC224" s="87"/>
      <c r="BD224" s="87"/>
      <c r="BE224" s="87"/>
      <c r="BF224" s="87"/>
      <c r="BG224" s="87"/>
      <c r="BH224" s="87"/>
      <c r="BI224" s="87"/>
      <c r="BJ224" s="87"/>
      <c r="BK224" s="87"/>
      <c r="BL224" s="87"/>
      <c r="BM224" s="262"/>
      <c r="BN224" s="87"/>
      <c r="BO224" s="87"/>
      <c r="BP224" s="87"/>
      <c r="BQ224" s="87"/>
      <c r="BR224" s="87"/>
      <c r="BS224" s="87"/>
      <c r="BT224" s="87"/>
      <c r="BU224" s="87"/>
    </row>
    <row r="225" spans="1:74" s="42" customFormat="1" ht="55.2" customHeight="1" x14ac:dyDescent="0.3">
      <c r="A225" s="35">
        <v>222</v>
      </c>
      <c r="B225" s="84">
        <v>147800</v>
      </c>
      <c r="C225" s="45" t="s">
        <v>12</v>
      </c>
      <c r="D225" s="45" t="s">
        <v>83</v>
      </c>
      <c r="E225" s="36">
        <v>40000</v>
      </c>
      <c r="F225" s="35">
        <v>0.56000000000000005</v>
      </c>
      <c r="G225" s="37">
        <v>0.27600000000000002</v>
      </c>
      <c r="H225" s="37">
        <v>0.22</v>
      </c>
      <c r="I225" s="37">
        <v>0.189</v>
      </c>
      <c r="J225" s="37">
        <v>0.14199999999999999</v>
      </c>
      <c r="K225" s="37">
        <v>7.6999999999999999E-2</v>
      </c>
      <c r="L225" s="37">
        <v>5.1999999999999998E-2</v>
      </c>
      <c r="M225" s="80">
        <v>2.8000000000000001E-2</v>
      </c>
      <c r="N225" s="37" t="str">
        <f t="shared" si="53"/>
        <v>0.276,0.22,0.189,0.142,0.077,0.052,0.028</v>
      </c>
      <c r="O225" s="37" t="s">
        <v>59</v>
      </c>
      <c r="P225" s="81"/>
      <c r="Q225" s="38">
        <f t="shared" si="54"/>
        <v>147800</v>
      </c>
      <c r="R225" s="36">
        <f t="shared" si="66"/>
        <v>200</v>
      </c>
      <c r="S225" s="37">
        <f t="shared" si="55"/>
        <v>8.7000000000000022E-2</v>
      </c>
      <c r="T225" s="36"/>
      <c r="U225" s="36"/>
      <c r="V225" s="36"/>
      <c r="W225" s="39"/>
      <c r="X225" s="39"/>
      <c r="Y225" s="37"/>
      <c r="Z225" s="39"/>
      <c r="AA225" s="37"/>
      <c r="AB225" s="44">
        <v>0.35</v>
      </c>
      <c r="AC225" s="44">
        <v>0.35</v>
      </c>
      <c r="AD225" s="44">
        <v>0.35</v>
      </c>
      <c r="AE225" s="35" t="s">
        <v>60</v>
      </c>
      <c r="AF225" s="35">
        <f t="shared" si="56"/>
        <v>268.08</v>
      </c>
      <c r="AG225" s="35">
        <f t="shared" si="57"/>
        <v>327.65999999999997</v>
      </c>
      <c r="AH225" s="36" t="str">
        <f t="shared" si="58"/>
        <v>268.08 327.66</v>
      </c>
      <c r="AI225" s="44">
        <v>14</v>
      </c>
      <c r="AJ225" s="40">
        <f t="shared" si="59"/>
        <v>85.76</v>
      </c>
      <c r="AK225" s="40">
        <f t="shared" si="60"/>
        <v>104.82000000000001</v>
      </c>
      <c r="AL225" s="36" t="str">
        <f t="shared" si="61"/>
        <v>85.76 104.82</v>
      </c>
      <c r="AM225" s="36">
        <v>170</v>
      </c>
      <c r="AN225" s="36">
        <f t="shared" si="52"/>
        <v>450</v>
      </c>
      <c r="AO225" s="44">
        <v>2372.6</v>
      </c>
      <c r="AP225" s="44">
        <v>325.10000000000002</v>
      </c>
      <c r="AQ225" s="44">
        <v>104.8</v>
      </c>
      <c r="AR225" s="35">
        <v>28</v>
      </c>
      <c r="AS225" s="46">
        <f t="shared" si="62"/>
        <v>0.74335863242428823</v>
      </c>
      <c r="AT225" s="47">
        <f t="shared" si="63"/>
        <v>1763.6926912898662</v>
      </c>
      <c r="AU225" s="47">
        <f t="shared" si="64"/>
        <v>275.94648592215594</v>
      </c>
      <c r="AV225" s="47">
        <f t="shared" si="65"/>
        <v>90.892100995902098</v>
      </c>
      <c r="AW225" s="87"/>
      <c r="AX225" s="87"/>
      <c r="AY225" s="87"/>
      <c r="AZ225" s="87"/>
      <c r="BA225" s="86"/>
      <c r="BB225" s="87"/>
      <c r="BC225" s="87"/>
      <c r="BD225" s="87"/>
      <c r="BE225" s="87"/>
      <c r="BF225" s="87"/>
      <c r="BG225" s="87"/>
      <c r="BH225" s="87"/>
      <c r="BI225" s="87"/>
      <c r="BJ225" s="87"/>
      <c r="BK225" s="87"/>
      <c r="BL225" s="87"/>
      <c r="BM225" s="262"/>
      <c r="BN225" s="87"/>
      <c r="BO225" s="87"/>
      <c r="BP225" s="87"/>
      <c r="BQ225" s="87"/>
      <c r="BR225" s="87"/>
      <c r="BS225" s="87"/>
      <c r="BT225" s="87"/>
      <c r="BU225" s="87"/>
    </row>
    <row r="226" spans="1:74" s="42" customFormat="1" ht="55.2" customHeight="1" x14ac:dyDescent="0.3">
      <c r="A226" s="35"/>
      <c r="B226" s="45"/>
      <c r="C226" s="45"/>
      <c r="D226" s="45"/>
      <c r="E226" s="36"/>
      <c r="F226" s="35"/>
      <c r="G226" s="37"/>
      <c r="H226" s="37"/>
      <c r="I226" s="37"/>
      <c r="J226" s="37"/>
      <c r="K226" s="37"/>
      <c r="L226" s="37"/>
      <c r="M226" s="80"/>
      <c r="N226" s="37"/>
      <c r="O226" s="37"/>
      <c r="P226" s="81"/>
      <c r="Q226" s="38"/>
      <c r="R226" s="36"/>
      <c r="S226" s="37"/>
      <c r="T226" s="36"/>
      <c r="U226" s="36"/>
      <c r="V226" s="36"/>
      <c r="W226" s="39"/>
      <c r="X226" s="39"/>
      <c r="Y226" s="37"/>
      <c r="Z226" s="39"/>
      <c r="AA226" s="37"/>
      <c r="AB226" s="44"/>
      <c r="AC226" s="44"/>
      <c r="AD226" s="44"/>
      <c r="AE226" s="35"/>
      <c r="AF226" s="44"/>
      <c r="AG226" s="44"/>
      <c r="AH226" s="45"/>
      <c r="AI226" s="44"/>
      <c r="AJ226" s="47"/>
      <c r="AK226" s="47"/>
      <c r="AL226" s="45"/>
      <c r="AM226" s="36"/>
      <c r="AN226" s="36"/>
      <c r="AO226" s="44"/>
      <c r="AP226" s="44"/>
      <c r="AQ226" s="44"/>
      <c r="AR226" s="35"/>
      <c r="AS226" s="46"/>
      <c r="AT226" s="47"/>
      <c r="AU226" s="47"/>
      <c r="AV226" s="47"/>
      <c r="AW226" s="87"/>
      <c r="AX226" s="87"/>
      <c r="AY226" s="87"/>
      <c r="AZ226" s="87"/>
      <c r="BA226" s="86"/>
      <c r="BB226" s="87"/>
      <c r="BC226" s="87"/>
      <c r="BD226" s="87"/>
      <c r="BE226" s="87"/>
      <c r="BF226" s="87"/>
      <c r="BG226" s="87"/>
      <c r="BH226" s="87"/>
      <c r="BI226" s="87"/>
      <c r="BJ226" s="87"/>
      <c r="BK226" s="87"/>
      <c r="BL226" s="87"/>
      <c r="BM226" s="262"/>
      <c r="BN226" s="87"/>
      <c r="BO226" s="87"/>
      <c r="BP226" s="87"/>
      <c r="BQ226" s="87"/>
      <c r="BR226" s="87"/>
      <c r="BS226" s="87"/>
      <c r="BT226" s="87"/>
      <c r="BU226" s="87"/>
    </row>
    <row r="227" spans="1:74" ht="34.200000000000003" customHeight="1" x14ac:dyDescent="0.3">
      <c r="A227" s="18"/>
      <c r="B227" s="19"/>
      <c r="C227" s="19"/>
      <c r="D227" s="79"/>
      <c r="E227" s="77"/>
      <c r="F227" s="78"/>
      <c r="G227" s="20"/>
      <c r="H227" s="20"/>
      <c r="I227" s="20"/>
      <c r="J227" s="20"/>
      <c r="K227" s="20"/>
      <c r="L227" s="20"/>
      <c r="M227" s="20"/>
      <c r="N227" s="82"/>
      <c r="O227" s="82"/>
      <c r="P227" s="20"/>
      <c r="Q227" s="38"/>
      <c r="R227" s="36"/>
      <c r="S227" s="37"/>
      <c r="T227" s="22"/>
      <c r="U227" s="22"/>
      <c r="V227" s="22">
        <f>SUM(V4:V226)</f>
        <v>39513</v>
      </c>
      <c r="W227" s="23"/>
      <c r="X227" s="23"/>
      <c r="Y227" s="20"/>
      <c r="Z227" s="23"/>
      <c r="AA227" s="20"/>
      <c r="AB227" s="42"/>
      <c r="AC227" s="42"/>
      <c r="AD227" s="42"/>
      <c r="AE227" s="78"/>
      <c r="AF227" s="42"/>
      <c r="AG227" s="42"/>
      <c r="AH227" s="79"/>
      <c r="AI227" s="18"/>
      <c r="AJ227" s="83"/>
      <c r="AK227" s="83"/>
      <c r="AL227" s="79"/>
      <c r="AM227" s="22"/>
      <c r="AN227" s="22"/>
      <c r="AO227" s="18"/>
      <c r="AP227" s="18"/>
      <c r="AQ227" s="18"/>
      <c r="AR227" s="25"/>
      <c r="AS227" s="85"/>
      <c r="AT227" s="83"/>
      <c r="AU227" s="83"/>
      <c r="AV227" s="83"/>
      <c r="AW227" s="17"/>
      <c r="AX227" s="17"/>
      <c r="AY227" s="17"/>
      <c r="AZ227" s="17"/>
      <c r="BA227" s="17"/>
      <c r="BB227" s="29"/>
      <c r="BC227" s="17"/>
      <c r="BD227" s="17"/>
      <c r="BE227" s="17"/>
      <c r="BF227" s="17"/>
      <c r="BG227" s="17"/>
      <c r="BH227" s="17"/>
      <c r="BI227" s="17"/>
      <c r="BJ227" s="17"/>
      <c r="BK227" s="27"/>
      <c r="BL227" s="28"/>
      <c r="BM227" s="25"/>
      <c r="BN227" s="24"/>
      <c r="BO227" s="24"/>
      <c r="BP227" s="24"/>
      <c r="BQ227" s="25"/>
      <c r="BR227" s="24"/>
      <c r="BV227" s="255"/>
    </row>
    <row r="228" spans="1:74" ht="34.200000000000003" customHeight="1" x14ac:dyDescent="0.3">
      <c r="A228" s="18"/>
      <c r="B228" s="19"/>
      <c r="C228" s="19"/>
      <c r="D228" s="79"/>
      <c r="E228" s="77"/>
      <c r="F228" s="78"/>
      <c r="G228" s="20"/>
      <c r="H228" s="20"/>
      <c r="I228" s="20"/>
      <c r="J228" s="20"/>
      <c r="K228" s="20"/>
      <c r="L228" s="20"/>
      <c r="M228" s="20"/>
      <c r="N228" s="82"/>
      <c r="O228" s="82"/>
      <c r="P228" s="20"/>
      <c r="Q228" s="38"/>
      <c r="R228" s="36"/>
      <c r="S228" s="37"/>
      <c r="T228" s="22"/>
      <c r="U228" s="22"/>
      <c r="V228" s="22"/>
      <c r="W228" s="23"/>
      <c r="X228" s="23"/>
      <c r="Y228" s="20"/>
      <c r="Z228" s="23"/>
      <c r="AA228" s="20"/>
      <c r="AB228" s="42"/>
      <c r="AC228" s="42"/>
      <c r="AD228" s="42"/>
      <c r="AE228" s="78"/>
      <c r="AF228" s="42"/>
      <c r="AG228" s="42"/>
      <c r="AH228" s="79"/>
      <c r="AI228" s="18"/>
      <c r="AJ228" s="83"/>
      <c r="AK228" s="83"/>
      <c r="AL228" s="79"/>
      <c r="AM228" s="22"/>
      <c r="AN228" s="22"/>
      <c r="AO228" s="18"/>
      <c r="AP228" s="18"/>
      <c r="AQ228" s="18"/>
      <c r="AR228" s="25"/>
      <c r="AS228" s="85"/>
      <c r="AT228" s="83"/>
      <c r="AU228" s="83"/>
      <c r="AV228" s="83"/>
      <c r="AW228" s="17"/>
      <c r="AX228" s="17"/>
      <c r="AY228" s="17"/>
      <c r="AZ228" s="32"/>
      <c r="BA228" s="17"/>
      <c r="BB228" s="29"/>
      <c r="BC228" s="17"/>
      <c r="BD228" s="32"/>
      <c r="BE228" s="17"/>
      <c r="BF228" s="17"/>
      <c r="BG228" s="17"/>
      <c r="BH228" s="17"/>
      <c r="BI228" s="17"/>
      <c r="BJ228" s="17"/>
      <c r="BK228" s="27"/>
      <c r="BL228" s="28"/>
      <c r="BM228" s="25"/>
      <c r="BN228" s="24"/>
      <c r="BO228" s="24"/>
      <c r="BP228" s="24"/>
      <c r="BQ228" s="25"/>
      <c r="BR228" s="24"/>
      <c r="BV228" s="255"/>
    </row>
    <row r="229" spans="1:74" ht="34.200000000000003" customHeight="1" x14ac:dyDescent="0.3">
      <c r="A229" s="18"/>
      <c r="B229" s="19"/>
      <c r="C229" s="19"/>
      <c r="D229" s="79"/>
      <c r="E229" s="77"/>
      <c r="F229" s="78"/>
      <c r="G229" s="20"/>
      <c r="H229" s="20"/>
      <c r="I229" s="20"/>
      <c r="J229" s="20"/>
      <c r="K229" s="20"/>
      <c r="L229" s="20"/>
      <c r="M229" s="20"/>
      <c r="N229" s="82"/>
      <c r="O229" s="82"/>
      <c r="P229" s="20"/>
      <c r="Q229" s="38"/>
      <c r="R229" s="36"/>
      <c r="S229" s="37"/>
      <c r="T229" s="22"/>
      <c r="U229" s="22"/>
      <c r="V229" s="22"/>
      <c r="W229" s="23"/>
      <c r="X229" s="23"/>
      <c r="Y229" s="20"/>
      <c r="Z229" s="23"/>
      <c r="AA229" s="20"/>
      <c r="AB229" s="42"/>
      <c r="AC229" s="42"/>
      <c r="AD229" s="42"/>
      <c r="AE229" s="78"/>
      <c r="AF229" s="42"/>
      <c r="AG229" s="42"/>
      <c r="AH229" s="79"/>
      <c r="AI229" s="18"/>
      <c r="AJ229" s="83"/>
      <c r="AK229" s="83"/>
      <c r="AL229" s="79"/>
      <c r="AM229" s="22"/>
      <c r="AN229" s="22"/>
      <c r="AO229" s="18"/>
      <c r="AP229" s="18"/>
      <c r="AQ229" s="18"/>
      <c r="AR229" s="25"/>
      <c r="AS229" s="85"/>
      <c r="AT229" s="83"/>
      <c r="AU229" s="83"/>
      <c r="AV229" s="83"/>
      <c r="AW229" s="17"/>
      <c r="AX229" s="17"/>
      <c r="AY229" s="17"/>
      <c r="AZ229" s="32"/>
      <c r="BA229" s="17"/>
      <c r="BB229" s="29"/>
      <c r="BC229" s="17"/>
      <c r="BD229" s="32"/>
      <c r="BE229" s="17"/>
      <c r="BF229" s="17"/>
      <c r="BG229" s="17"/>
      <c r="BH229" s="17"/>
      <c r="BI229" s="17"/>
      <c r="BJ229" s="17"/>
      <c r="BK229" s="27"/>
      <c r="BL229" s="28"/>
      <c r="BM229" s="25"/>
      <c r="BN229" s="24"/>
      <c r="BO229" s="24"/>
      <c r="BP229" s="24"/>
      <c r="BQ229" s="25"/>
      <c r="BR229" s="24"/>
      <c r="BV229" s="255"/>
    </row>
    <row r="230" spans="1:74" ht="25.8" x14ac:dyDescent="0.3">
      <c r="D230" s="79"/>
      <c r="E230" s="77"/>
      <c r="F230" s="78"/>
      <c r="N230" s="82"/>
      <c r="O230" s="82"/>
      <c r="Q230" s="38"/>
      <c r="R230" s="36"/>
      <c r="S230" s="37"/>
      <c r="AB230" s="42"/>
      <c r="AC230" s="42"/>
      <c r="AD230" s="42"/>
      <c r="AE230" s="78"/>
      <c r="AF230" s="42"/>
      <c r="AG230" s="42"/>
      <c r="AH230" s="79"/>
      <c r="AJ230" s="83"/>
      <c r="AK230" s="83"/>
      <c r="AL230" s="79"/>
      <c r="AM230" s="22"/>
      <c r="AN230" s="22"/>
      <c r="AR230" s="25"/>
      <c r="AS230" s="85"/>
      <c r="AT230" s="83"/>
      <c r="AU230" s="83"/>
      <c r="AV230" s="83"/>
      <c r="BB230" s="29"/>
      <c r="BF230" s="17"/>
      <c r="BJ230" s="17"/>
      <c r="BV230" s="255"/>
    </row>
    <row r="231" spans="1:74" x14ac:dyDescent="0.3">
      <c r="BV231" s="255"/>
    </row>
  </sheetData>
  <autoFilter ref="D1:D230" xr:uid="{00000000-0009-0000-0000-00001D000000}"/>
  <mergeCells count="24">
    <mergeCell ref="BM49:BM226"/>
    <mergeCell ref="BV227:BV231"/>
    <mergeCell ref="BA2:BG2"/>
    <mergeCell ref="BH2:BI2"/>
    <mergeCell ref="BJ2:BJ3"/>
    <mergeCell ref="BK2:BK3"/>
    <mergeCell ref="BM2:BS2"/>
    <mergeCell ref="BT2:BU2"/>
    <mergeCell ref="AW2:AY2"/>
    <mergeCell ref="A1:BU1"/>
    <mergeCell ref="A2:A3"/>
    <mergeCell ref="B2:B3"/>
    <mergeCell ref="C2:C3"/>
    <mergeCell ref="D2:D3"/>
    <mergeCell ref="E2:E3"/>
    <mergeCell ref="F2:F3"/>
    <mergeCell ref="G2:M2"/>
    <mergeCell ref="AB2:AD2"/>
    <mergeCell ref="AE2:AL2"/>
    <mergeCell ref="AM2:AN2"/>
    <mergeCell ref="AO2:AQ2"/>
    <mergeCell ref="AR2:AR3"/>
    <mergeCell ref="AS2:AS3"/>
    <mergeCell ref="AT2:AV2"/>
  </mergeCells>
  <printOptions horizontalCentered="1"/>
  <pageMargins left="0.25" right="0.2" top="0.75" bottom="0.75" header="0.3" footer="0.3"/>
  <pageSetup paperSize="8" scale="25" fitToHeight="100" orientation="landscape" horizontalDpi="1200" verticalDpi="1200" r:id="rId1"/>
  <headerFooter>
    <oddHeader>&amp;C&amp;20 &amp;R&amp;16ANNEXURE 1</oddHeader>
  </headerFooter>
  <rowBreaks count="1" manualBreakCount="1">
    <brk id="48" max="7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B1:E223"/>
  <sheetViews>
    <sheetView workbookViewId="0">
      <selection activeCell="AW4" sqref="AW4:AW41"/>
    </sheetView>
  </sheetViews>
  <sheetFormatPr defaultRowHeight="14.4" x14ac:dyDescent="0.3"/>
  <cols>
    <col min="2" max="2" width="21.5546875" customWidth="1"/>
    <col min="3" max="3" width="18" customWidth="1"/>
    <col min="4" max="4" width="20.109375" customWidth="1"/>
    <col min="5" max="5" width="16.33203125" customWidth="1"/>
  </cols>
  <sheetData>
    <row r="1" spans="2:5" s="4" customFormat="1" ht="43.2" customHeight="1" x14ac:dyDescent="0.3">
      <c r="B1" s="92" t="s">
        <v>52</v>
      </c>
      <c r="C1" s="92" t="s">
        <v>53</v>
      </c>
      <c r="D1" s="92" t="s">
        <v>74</v>
      </c>
      <c r="E1" s="92" t="s">
        <v>75</v>
      </c>
    </row>
    <row r="2" spans="2:5" x14ac:dyDescent="0.3">
      <c r="B2">
        <v>298.3</v>
      </c>
      <c r="C2">
        <v>230.17845053432166</v>
      </c>
      <c r="D2">
        <v>414.2</v>
      </c>
      <c r="E2">
        <v>477.89729000779016</v>
      </c>
    </row>
    <row r="3" spans="2:5" hidden="1" x14ac:dyDescent="0.3">
      <c r="B3">
        <v>326.79999999999995</v>
      </c>
      <c r="C3">
        <v>234.09690037935928</v>
      </c>
    </row>
    <row r="4" spans="2:5" hidden="1" x14ac:dyDescent="0.3">
      <c r="B4">
        <v>304.20000000000005</v>
      </c>
      <c r="C4">
        <v>234.2823223621819</v>
      </c>
    </row>
    <row r="5" spans="2:5" hidden="1" x14ac:dyDescent="0.3">
      <c r="B5">
        <v>307.8</v>
      </c>
      <c r="C5">
        <v>245.70425347215294</v>
      </c>
    </row>
    <row r="6" spans="2:5" hidden="1" x14ac:dyDescent="0.3">
      <c r="B6">
        <v>269</v>
      </c>
      <c r="C6">
        <v>238.06546809951405</v>
      </c>
    </row>
    <row r="7" spans="2:5" hidden="1" x14ac:dyDescent="0.3">
      <c r="B7">
        <v>320.39999999999998</v>
      </c>
      <c r="C7">
        <v>246.15383137095995</v>
      </c>
    </row>
    <row r="8" spans="2:5" hidden="1" x14ac:dyDescent="0.3">
      <c r="B8">
        <v>202.39999999999998</v>
      </c>
      <c r="C8">
        <v>217.7014853876916</v>
      </c>
    </row>
    <row r="9" spans="2:5" hidden="1" x14ac:dyDescent="0.3">
      <c r="B9">
        <v>274.3</v>
      </c>
      <c r="C9">
        <v>240.71224099536394</v>
      </c>
    </row>
    <row r="10" spans="2:5" hidden="1" x14ac:dyDescent="0.3"/>
    <row r="11" spans="2:5" hidden="1" x14ac:dyDescent="0.3"/>
    <row r="12" spans="2:5" hidden="1" x14ac:dyDescent="0.3"/>
    <row r="13" spans="2:5" hidden="1" x14ac:dyDescent="0.3"/>
    <row r="14" spans="2:5" hidden="1" x14ac:dyDescent="0.3"/>
    <row r="15" spans="2:5" hidden="1" x14ac:dyDescent="0.3"/>
    <row r="16" spans="2:5" hidden="1" x14ac:dyDescent="0.3"/>
    <row r="17" hidden="1" x14ac:dyDescent="0.3"/>
    <row r="18" hidden="1" x14ac:dyDescent="0.3"/>
    <row r="19" hidden="1" x14ac:dyDescent="0.3"/>
    <row r="20" hidden="1" x14ac:dyDescent="0.3"/>
    <row r="21" hidden="1" x14ac:dyDescent="0.3"/>
    <row r="22" hidden="1" x14ac:dyDescent="0.3"/>
    <row r="23" hidden="1" x14ac:dyDescent="0.3"/>
    <row r="24" hidden="1" x14ac:dyDescent="0.3"/>
    <row r="25" hidden="1" x14ac:dyDescent="0.3"/>
    <row r="26" hidden="1" x14ac:dyDescent="0.3"/>
    <row r="27" hidden="1" x14ac:dyDescent="0.3"/>
    <row r="28" hidden="1" x14ac:dyDescent="0.3"/>
    <row r="29" hidden="1" x14ac:dyDescent="0.3"/>
    <row r="30" hidden="1" x14ac:dyDescent="0.3"/>
    <row r="31" hidden="1" x14ac:dyDescent="0.3"/>
    <row r="32" hidden="1" x14ac:dyDescent="0.3"/>
    <row r="33" spans="4:5" hidden="1" x14ac:dyDescent="0.3"/>
    <row r="34" spans="4:5" hidden="1" x14ac:dyDescent="0.3"/>
    <row r="35" spans="4:5" hidden="1" x14ac:dyDescent="0.3"/>
    <row r="36" spans="4:5" hidden="1" x14ac:dyDescent="0.3"/>
    <row r="37" spans="4:5" hidden="1" x14ac:dyDescent="0.3"/>
    <row r="38" spans="4:5" hidden="1" x14ac:dyDescent="0.3"/>
    <row r="39" spans="4:5" hidden="1" x14ac:dyDescent="0.3"/>
    <row r="40" spans="4:5" hidden="1" x14ac:dyDescent="0.3"/>
    <row r="41" spans="4:5" x14ac:dyDescent="0.3">
      <c r="D41">
        <v>428</v>
      </c>
      <c r="E41">
        <v>477.89729000779016</v>
      </c>
    </row>
    <row r="42" spans="4:5" hidden="1" x14ac:dyDescent="0.3"/>
    <row r="43" spans="4:5" hidden="1" x14ac:dyDescent="0.3"/>
    <row r="44" spans="4:5" hidden="1" x14ac:dyDescent="0.3"/>
    <row r="45" spans="4:5" hidden="1" x14ac:dyDescent="0.3"/>
    <row r="46" spans="4:5" hidden="1" x14ac:dyDescent="0.3"/>
    <row r="47" spans="4:5" hidden="1" x14ac:dyDescent="0.3"/>
    <row r="48" spans="4:5" hidden="1" x14ac:dyDescent="0.3"/>
    <row r="49" hidden="1" x14ac:dyDescent="0.3"/>
    <row r="50" hidden="1" x14ac:dyDescent="0.3"/>
    <row r="51" hidden="1" x14ac:dyDescent="0.3"/>
    <row r="52" hidden="1" x14ac:dyDescent="0.3"/>
    <row r="53" hidden="1" x14ac:dyDescent="0.3"/>
    <row r="54" hidden="1" x14ac:dyDescent="0.3"/>
    <row r="55" hidden="1" x14ac:dyDescent="0.3"/>
    <row r="56" hidden="1" x14ac:dyDescent="0.3"/>
    <row r="57" hidden="1" x14ac:dyDescent="0.3"/>
    <row r="58" hidden="1" x14ac:dyDescent="0.3"/>
    <row r="59" hidden="1" x14ac:dyDescent="0.3"/>
    <row r="60" hidden="1" x14ac:dyDescent="0.3"/>
    <row r="61" hidden="1" x14ac:dyDescent="0.3"/>
    <row r="62" hidden="1" x14ac:dyDescent="0.3"/>
    <row r="63" hidden="1" x14ac:dyDescent="0.3"/>
    <row r="64" hidden="1" x14ac:dyDescent="0.3"/>
    <row r="65" spans="4:5" hidden="1" x14ac:dyDescent="0.3"/>
    <row r="66" spans="4:5" hidden="1" x14ac:dyDescent="0.3"/>
    <row r="67" spans="4:5" hidden="1" x14ac:dyDescent="0.3"/>
    <row r="68" spans="4:5" hidden="1" x14ac:dyDescent="0.3"/>
    <row r="69" spans="4:5" hidden="1" x14ac:dyDescent="0.3"/>
    <row r="70" spans="4:5" hidden="1" x14ac:dyDescent="0.3"/>
    <row r="71" spans="4:5" hidden="1" x14ac:dyDescent="0.3"/>
    <row r="72" spans="4:5" hidden="1" x14ac:dyDescent="0.3"/>
    <row r="73" spans="4:5" hidden="1" x14ac:dyDescent="0.3"/>
    <row r="74" spans="4:5" hidden="1" x14ac:dyDescent="0.3"/>
    <row r="75" spans="4:5" hidden="1" x14ac:dyDescent="0.3"/>
    <row r="76" spans="4:5" hidden="1" x14ac:dyDescent="0.3"/>
    <row r="77" spans="4:5" hidden="1" x14ac:dyDescent="0.3"/>
    <row r="78" spans="4:5" hidden="1" x14ac:dyDescent="0.3"/>
    <row r="79" spans="4:5" hidden="1" x14ac:dyDescent="0.3"/>
    <row r="80" spans="4:5" x14ac:dyDescent="0.3">
      <c r="D80">
        <v>415.90000000000003</v>
      </c>
      <c r="E80">
        <v>477.89729000779016</v>
      </c>
    </row>
    <row r="81" hidden="1" x14ac:dyDescent="0.3"/>
    <row r="82" hidden="1" x14ac:dyDescent="0.3"/>
    <row r="83" hidden="1" x14ac:dyDescent="0.3"/>
    <row r="84" hidden="1" x14ac:dyDescent="0.3"/>
    <row r="85" hidden="1" x14ac:dyDescent="0.3"/>
    <row r="86" hidden="1" x14ac:dyDescent="0.3"/>
    <row r="87" hidden="1" x14ac:dyDescent="0.3"/>
    <row r="88" hidden="1" x14ac:dyDescent="0.3"/>
    <row r="89" hidden="1" x14ac:dyDescent="0.3"/>
    <row r="90" hidden="1" x14ac:dyDescent="0.3"/>
    <row r="91" hidden="1" x14ac:dyDescent="0.3"/>
    <row r="92" hidden="1" x14ac:dyDescent="0.3"/>
    <row r="93" hidden="1" x14ac:dyDescent="0.3"/>
    <row r="94" hidden="1" x14ac:dyDescent="0.3"/>
    <row r="95" hidden="1" x14ac:dyDescent="0.3"/>
    <row r="96" hidden="1" x14ac:dyDescent="0.3"/>
    <row r="97" spans="4:5" hidden="1" x14ac:dyDescent="0.3"/>
    <row r="98" spans="4:5" hidden="1" x14ac:dyDescent="0.3"/>
    <row r="99" spans="4:5" hidden="1" x14ac:dyDescent="0.3"/>
    <row r="100" spans="4:5" hidden="1" x14ac:dyDescent="0.3"/>
    <row r="101" spans="4:5" hidden="1" x14ac:dyDescent="0.3"/>
    <row r="102" spans="4:5" hidden="1" x14ac:dyDescent="0.3"/>
    <row r="103" spans="4:5" hidden="1" x14ac:dyDescent="0.3"/>
    <row r="104" spans="4:5" hidden="1" x14ac:dyDescent="0.3"/>
    <row r="105" spans="4:5" hidden="1" x14ac:dyDescent="0.3"/>
    <row r="106" spans="4:5" hidden="1" x14ac:dyDescent="0.3"/>
    <row r="107" spans="4:5" hidden="1" x14ac:dyDescent="0.3"/>
    <row r="108" spans="4:5" hidden="1" x14ac:dyDescent="0.3"/>
    <row r="109" spans="4:5" x14ac:dyDescent="0.3">
      <c r="D109">
        <v>416.8</v>
      </c>
      <c r="E109">
        <v>477.89729000779016</v>
      </c>
    </row>
    <row r="110" spans="4:5" hidden="1" x14ac:dyDescent="0.3"/>
    <row r="111" spans="4:5" hidden="1" x14ac:dyDescent="0.3"/>
    <row r="112" spans="4:5" hidden="1" x14ac:dyDescent="0.3"/>
    <row r="113" hidden="1" x14ac:dyDescent="0.3"/>
    <row r="114" hidden="1" x14ac:dyDescent="0.3"/>
    <row r="115" hidden="1" x14ac:dyDescent="0.3"/>
    <row r="116" hidden="1" x14ac:dyDescent="0.3"/>
    <row r="117" hidden="1" x14ac:dyDescent="0.3"/>
    <row r="118" hidden="1" x14ac:dyDescent="0.3"/>
    <row r="119" hidden="1" x14ac:dyDescent="0.3"/>
    <row r="120" hidden="1" x14ac:dyDescent="0.3"/>
    <row r="121" hidden="1" x14ac:dyDescent="0.3"/>
    <row r="122" hidden="1" x14ac:dyDescent="0.3"/>
    <row r="123" hidden="1" x14ac:dyDescent="0.3"/>
    <row r="124" hidden="1" x14ac:dyDescent="0.3"/>
    <row r="125" hidden="1" x14ac:dyDescent="0.3"/>
    <row r="126" hidden="1" x14ac:dyDescent="0.3"/>
    <row r="127" hidden="1" x14ac:dyDescent="0.3"/>
    <row r="128" hidden="1" x14ac:dyDescent="0.3"/>
    <row r="129" spans="4:5" hidden="1" x14ac:dyDescent="0.3"/>
    <row r="130" spans="4:5" hidden="1" x14ac:dyDescent="0.3"/>
    <row r="131" spans="4:5" hidden="1" x14ac:dyDescent="0.3"/>
    <row r="132" spans="4:5" hidden="1" x14ac:dyDescent="0.3"/>
    <row r="133" spans="4:5" hidden="1" x14ac:dyDescent="0.3"/>
    <row r="134" spans="4:5" hidden="1" x14ac:dyDescent="0.3"/>
    <row r="135" spans="4:5" hidden="1" x14ac:dyDescent="0.3"/>
    <row r="136" spans="4:5" hidden="1" x14ac:dyDescent="0.3"/>
    <row r="137" spans="4:5" hidden="1" x14ac:dyDescent="0.3"/>
    <row r="138" spans="4:5" hidden="1" x14ac:dyDescent="0.3"/>
    <row r="139" spans="4:5" hidden="1" x14ac:dyDescent="0.3"/>
    <row r="140" spans="4:5" hidden="1" x14ac:dyDescent="0.3"/>
    <row r="141" spans="4:5" hidden="1" x14ac:dyDescent="0.3"/>
    <row r="142" spans="4:5" hidden="1" x14ac:dyDescent="0.3"/>
    <row r="143" spans="4:5" hidden="1" x14ac:dyDescent="0.3"/>
    <row r="144" spans="4:5" x14ac:dyDescent="0.3">
      <c r="D144">
        <v>391.7</v>
      </c>
      <c r="E144">
        <v>477.89729000779016</v>
      </c>
    </row>
    <row r="145" spans="4:5" hidden="1" x14ac:dyDescent="0.3"/>
    <row r="146" spans="4:5" hidden="1" x14ac:dyDescent="0.3"/>
    <row r="147" spans="4:5" hidden="1" x14ac:dyDescent="0.3"/>
    <row r="148" spans="4:5" hidden="1" x14ac:dyDescent="0.3"/>
    <row r="149" spans="4:5" hidden="1" x14ac:dyDescent="0.3"/>
    <row r="150" spans="4:5" hidden="1" x14ac:dyDescent="0.3"/>
    <row r="151" spans="4:5" hidden="1" x14ac:dyDescent="0.3"/>
    <row r="152" spans="4:5" hidden="1" x14ac:dyDescent="0.3"/>
    <row r="153" spans="4:5" hidden="1" x14ac:dyDescent="0.3"/>
    <row r="154" spans="4:5" hidden="1" x14ac:dyDescent="0.3"/>
    <row r="155" spans="4:5" hidden="1" x14ac:dyDescent="0.3"/>
    <row r="156" spans="4:5" hidden="1" x14ac:dyDescent="0.3"/>
    <row r="157" spans="4:5" hidden="1" x14ac:dyDescent="0.3"/>
    <row r="158" spans="4:5" hidden="1" x14ac:dyDescent="0.3"/>
    <row r="159" spans="4:5" x14ac:dyDescent="0.3">
      <c r="D159">
        <v>425</v>
      </c>
      <c r="E159">
        <v>477.89729000779016</v>
      </c>
    </row>
    <row r="160" spans="4:5" hidden="1" x14ac:dyDescent="0.3"/>
    <row r="161" spans="4:5" hidden="1" x14ac:dyDescent="0.3"/>
    <row r="162" spans="4:5" hidden="1" x14ac:dyDescent="0.3"/>
    <row r="163" spans="4:5" hidden="1" x14ac:dyDescent="0.3"/>
    <row r="164" spans="4:5" hidden="1" x14ac:dyDescent="0.3"/>
    <row r="165" spans="4:5" hidden="1" x14ac:dyDescent="0.3"/>
    <row r="166" spans="4:5" hidden="1" x14ac:dyDescent="0.3"/>
    <row r="167" spans="4:5" hidden="1" x14ac:dyDescent="0.3"/>
    <row r="168" spans="4:5" hidden="1" x14ac:dyDescent="0.3"/>
    <row r="169" spans="4:5" hidden="1" x14ac:dyDescent="0.3"/>
    <row r="170" spans="4:5" hidden="1" x14ac:dyDescent="0.3"/>
    <row r="171" spans="4:5" hidden="1" x14ac:dyDescent="0.3"/>
    <row r="172" spans="4:5" hidden="1" x14ac:dyDescent="0.3"/>
    <row r="173" spans="4:5" hidden="1" x14ac:dyDescent="0.3"/>
    <row r="174" spans="4:5" x14ac:dyDescent="0.3">
      <c r="D174">
        <v>272.5</v>
      </c>
      <c r="E174">
        <v>477.89729000779016</v>
      </c>
    </row>
    <row r="175" spans="4:5" hidden="1" x14ac:dyDescent="0.3"/>
    <row r="176" spans="4:5" hidden="1" x14ac:dyDescent="0.3"/>
    <row r="177" spans="4:5" hidden="1" x14ac:dyDescent="0.3"/>
    <row r="178" spans="4:5" hidden="1" x14ac:dyDescent="0.3"/>
    <row r="179" spans="4:5" hidden="1" x14ac:dyDescent="0.3"/>
    <row r="180" spans="4:5" hidden="1" x14ac:dyDescent="0.3"/>
    <row r="181" spans="4:5" hidden="1" x14ac:dyDescent="0.3"/>
    <row r="182" spans="4:5" x14ac:dyDescent="0.3">
      <c r="D182">
        <v>312.2</v>
      </c>
      <c r="E182">
        <v>477.89729000779016</v>
      </c>
    </row>
    <row r="183" spans="4:5" hidden="1" x14ac:dyDescent="0.3"/>
    <row r="184" spans="4:5" hidden="1" x14ac:dyDescent="0.3"/>
    <row r="185" spans="4:5" hidden="1" x14ac:dyDescent="0.3"/>
    <row r="186" spans="4:5" hidden="1" x14ac:dyDescent="0.3"/>
    <row r="187" spans="4:5" hidden="1" x14ac:dyDescent="0.3"/>
    <row r="188" spans="4:5" hidden="1" x14ac:dyDescent="0.3"/>
    <row r="189" spans="4:5" hidden="1" x14ac:dyDescent="0.3"/>
    <row r="190" spans="4:5" hidden="1" x14ac:dyDescent="0.3"/>
    <row r="191" spans="4:5" hidden="1" x14ac:dyDescent="0.3"/>
    <row r="192" spans="4:5" hidden="1" x14ac:dyDescent="0.3"/>
    <row r="193" hidden="1" x14ac:dyDescent="0.3"/>
    <row r="194" hidden="1" x14ac:dyDescent="0.3"/>
    <row r="195" hidden="1" x14ac:dyDescent="0.3"/>
    <row r="196" hidden="1" x14ac:dyDescent="0.3"/>
    <row r="197" hidden="1" x14ac:dyDescent="0.3"/>
    <row r="198" hidden="1" x14ac:dyDescent="0.3"/>
    <row r="199" hidden="1" x14ac:dyDescent="0.3"/>
    <row r="200" hidden="1" x14ac:dyDescent="0.3"/>
    <row r="201" hidden="1" x14ac:dyDescent="0.3"/>
    <row r="202" hidden="1" x14ac:dyDescent="0.3"/>
    <row r="203" hidden="1" x14ac:dyDescent="0.3"/>
    <row r="204" hidden="1" x14ac:dyDescent="0.3"/>
    <row r="205" hidden="1" x14ac:dyDescent="0.3"/>
    <row r="206" hidden="1" x14ac:dyDescent="0.3"/>
    <row r="207" hidden="1" x14ac:dyDescent="0.3"/>
    <row r="208" hidden="1" x14ac:dyDescent="0.3"/>
    <row r="209" hidden="1" x14ac:dyDescent="0.3"/>
    <row r="210" hidden="1" x14ac:dyDescent="0.3"/>
    <row r="211" hidden="1" x14ac:dyDescent="0.3"/>
    <row r="212" hidden="1" x14ac:dyDescent="0.3"/>
    <row r="213" hidden="1" x14ac:dyDescent="0.3"/>
    <row r="214" hidden="1" x14ac:dyDescent="0.3"/>
    <row r="215" hidden="1" x14ac:dyDescent="0.3"/>
    <row r="216" hidden="1" x14ac:dyDescent="0.3"/>
    <row r="217" hidden="1" x14ac:dyDescent="0.3"/>
    <row r="218" hidden="1" x14ac:dyDescent="0.3"/>
    <row r="219" hidden="1" x14ac:dyDescent="0.3"/>
    <row r="220" hidden="1" x14ac:dyDescent="0.3"/>
    <row r="221" hidden="1" x14ac:dyDescent="0.3"/>
    <row r="222" hidden="1" x14ac:dyDescent="0.3"/>
    <row r="223" hidden="1" x14ac:dyDescent="0.3"/>
  </sheetData>
  <autoFilter ref="D1:D223" xr:uid="{00000000-0009-0000-0000-00001E000000}">
    <filterColumn colId="0">
      <customFilters>
        <customFilter operator="notEqual" val=" "/>
      </customFilters>
    </filterColumn>
  </autoFilter>
  <pageMargins left="0.7" right="0.7" top="0.75" bottom="0.75" header="0.3" footer="0.3"/>
  <pageSetup paperSize="0" orientation="portrait" horizontalDpi="0" verticalDpi="0" copies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BU94"/>
  <sheetViews>
    <sheetView view="pageBreakPreview" zoomScale="25" zoomScaleNormal="55" zoomScaleSheetLayoutView="25" workbookViewId="0">
      <selection activeCell="AW4" sqref="AW4:AW48"/>
    </sheetView>
  </sheetViews>
  <sheetFormatPr defaultColWidth="9.109375" defaultRowHeight="14.4" x14ac:dyDescent="0.3"/>
  <cols>
    <col min="1" max="1" width="13.109375" style="15" customWidth="1"/>
    <col min="2" max="2" width="15.88671875" style="16" customWidth="1"/>
    <col min="3" max="3" width="11.5546875" style="16" customWidth="1"/>
    <col min="4" max="4" width="16.44140625" style="15" bestFit="1" customWidth="1"/>
    <col min="5" max="5" width="12.44140625" style="15" bestFit="1" customWidth="1"/>
    <col min="6" max="12" width="10.44140625" style="15" bestFit="1" customWidth="1"/>
    <col min="13" max="13" width="70.44140625" style="15" hidden="1" customWidth="1"/>
    <col min="14" max="14" width="34" style="15" hidden="1" customWidth="1"/>
    <col min="15" max="15" width="17.6640625" style="15" hidden="1" customWidth="1"/>
    <col min="16" max="16" width="12.44140625" style="15" hidden="1" customWidth="1"/>
    <col min="17" max="17" width="15.6640625" style="15" hidden="1" customWidth="1"/>
    <col min="18" max="18" width="22.33203125" style="15" hidden="1" customWidth="1"/>
    <col min="19" max="19" width="23.109375" style="15" hidden="1" customWidth="1"/>
    <col min="20" max="20" width="27.33203125" style="15" hidden="1" customWidth="1"/>
    <col min="21" max="21" width="23.6640625" style="15" hidden="1" customWidth="1"/>
    <col min="22" max="22" width="31.5546875" style="15" hidden="1" customWidth="1"/>
    <col min="23" max="23" width="27.33203125" style="15" hidden="1" customWidth="1"/>
    <col min="24" max="24" width="24" style="15" hidden="1" customWidth="1"/>
    <col min="25" max="25" width="14.33203125" style="15" hidden="1" customWidth="1"/>
    <col min="26" max="26" width="32.33203125" style="15" hidden="1" customWidth="1"/>
    <col min="27" max="27" width="15.6640625" style="15" customWidth="1"/>
    <col min="28" max="28" width="12.33203125" style="15" customWidth="1"/>
    <col min="29" max="29" width="13" style="15" customWidth="1"/>
    <col min="30" max="30" width="21" style="15" customWidth="1"/>
    <col min="31" max="31" width="12.33203125" style="15" hidden="1" customWidth="1"/>
    <col min="32" max="32" width="15.6640625" style="15" hidden="1" customWidth="1"/>
    <col min="33" max="33" width="24.109375" style="15" customWidth="1"/>
    <col min="34" max="34" width="9.44140625" style="15" hidden="1" customWidth="1"/>
    <col min="35" max="36" width="13.88671875" style="15" hidden="1" customWidth="1"/>
    <col min="37" max="37" width="20.88671875" style="15" customWidth="1"/>
    <col min="38" max="38" width="22.33203125" style="15" customWidth="1"/>
    <col min="39" max="39" width="17.6640625" style="15" customWidth="1"/>
    <col min="40" max="40" width="22.33203125" style="15" hidden="1" customWidth="1"/>
    <col min="41" max="41" width="17.6640625" style="15" hidden="1" customWidth="1"/>
    <col min="42" max="42" width="19.33203125" style="15" hidden="1" customWidth="1"/>
    <col min="43" max="43" width="17.44140625" style="15" hidden="1" customWidth="1"/>
    <col min="44" max="44" width="17.5546875" style="15" hidden="1" customWidth="1"/>
    <col min="45" max="45" width="19.33203125" style="15" hidden="1" customWidth="1"/>
    <col min="46" max="46" width="17.44140625" style="15" hidden="1" customWidth="1"/>
    <col min="47" max="47" width="16.6640625" style="15" hidden="1" customWidth="1"/>
    <col min="48" max="48" width="20.5546875" style="15" hidden="1" customWidth="1"/>
    <col min="49" max="49" width="17.88671875" style="15" hidden="1" customWidth="1"/>
    <col min="50" max="50" width="18.33203125" style="15" hidden="1" customWidth="1"/>
    <col min="51" max="51" width="15.5546875" style="33" hidden="1" customWidth="1"/>
    <col min="52" max="52" width="26.44140625" style="15" hidden="1" customWidth="1"/>
    <col min="53" max="53" width="26" style="4" hidden="1" customWidth="1"/>
    <col min="54" max="54" width="20.33203125" style="4" hidden="1" customWidth="1"/>
    <col min="55" max="55" width="17.109375" style="34" hidden="1" customWidth="1"/>
    <col min="56" max="56" width="30.6640625" style="4" hidden="1" customWidth="1"/>
    <col min="57" max="57" width="27" style="4" hidden="1" customWidth="1"/>
    <col min="58" max="60" width="22.44140625" style="4" hidden="1" customWidth="1"/>
    <col min="61" max="61" width="15.109375" style="4" hidden="1" customWidth="1"/>
    <col min="62" max="62" width="23.109375" style="4" hidden="1" customWidth="1"/>
    <col min="63" max="63" width="14.44140625" style="4" hidden="1" customWidth="1"/>
    <col min="64" max="64" width="27.6640625" style="4" hidden="1" customWidth="1"/>
    <col min="65" max="65" width="25.44140625" style="4" hidden="1" customWidth="1"/>
    <col min="66" max="66" width="20.44140625" style="4" hidden="1" customWidth="1"/>
    <col min="67" max="67" width="13" style="4" hidden="1" customWidth="1"/>
    <col min="68" max="69" width="27.33203125" style="4" hidden="1" customWidth="1"/>
    <col min="70" max="70" width="15.33203125" style="15" hidden="1" customWidth="1"/>
    <col min="71" max="71" width="22.88671875" style="15" hidden="1" customWidth="1"/>
    <col min="72" max="72" width="24.5546875" style="15" hidden="1" customWidth="1"/>
    <col min="73" max="16384" width="9.109375" style="15"/>
  </cols>
  <sheetData>
    <row r="1" spans="1:72" s="5" customFormat="1" ht="49.95" customHeight="1" x14ac:dyDescent="0.3">
      <c r="A1" s="418" t="s">
        <v>77</v>
      </c>
      <c r="B1" s="419"/>
      <c r="C1" s="419"/>
      <c r="D1" s="419"/>
      <c r="E1" s="419"/>
      <c r="F1" s="419"/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19"/>
      <c r="R1" s="419"/>
      <c r="S1" s="419"/>
      <c r="T1" s="419"/>
      <c r="U1" s="419"/>
      <c r="V1" s="419"/>
      <c r="W1" s="419"/>
      <c r="X1" s="419"/>
      <c r="Y1" s="419"/>
      <c r="Z1" s="419"/>
      <c r="AA1" s="419"/>
      <c r="AB1" s="419"/>
      <c r="AC1" s="419"/>
      <c r="AD1" s="419"/>
      <c r="AE1" s="419"/>
      <c r="AF1" s="419"/>
      <c r="AG1" s="419"/>
      <c r="AH1" s="419"/>
      <c r="AI1" s="419"/>
      <c r="AJ1" s="419"/>
      <c r="AK1" s="419"/>
      <c r="AL1" s="419"/>
      <c r="AM1" s="419"/>
      <c r="AN1" s="419"/>
      <c r="AO1" s="419"/>
      <c r="AP1" s="419"/>
      <c r="AQ1" s="419"/>
      <c r="AR1" s="419"/>
      <c r="AS1" s="419"/>
      <c r="AT1" s="419"/>
      <c r="AU1" s="419"/>
      <c r="AV1" s="419"/>
      <c r="AW1" s="419"/>
      <c r="AX1" s="419"/>
      <c r="AY1" s="419"/>
      <c r="AZ1" s="419"/>
      <c r="BA1" s="419"/>
      <c r="BB1" s="419"/>
      <c r="BC1" s="419"/>
      <c r="BD1" s="419"/>
      <c r="BE1" s="419"/>
      <c r="BF1" s="419"/>
      <c r="BG1" s="419"/>
      <c r="BH1" s="419"/>
      <c r="BI1" s="419"/>
      <c r="BJ1" s="419"/>
      <c r="BK1" s="419"/>
      <c r="BL1" s="419"/>
      <c r="BM1" s="419"/>
      <c r="BN1" s="419"/>
      <c r="BO1" s="419"/>
      <c r="BP1" s="419"/>
      <c r="BQ1" s="419"/>
      <c r="BR1" s="419"/>
      <c r="BS1" s="419"/>
      <c r="BT1" s="419"/>
    </row>
    <row r="2" spans="1:72" s="10" customFormat="1" ht="42.6" customHeight="1" x14ac:dyDescent="0.3">
      <c r="A2" s="268" t="s">
        <v>14</v>
      </c>
      <c r="B2" s="269" t="s">
        <v>15</v>
      </c>
      <c r="C2" s="270" t="s">
        <v>62</v>
      </c>
      <c r="D2" s="272" t="s">
        <v>16</v>
      </c>
      <c r="E2" s="268" t="s">
        <v>17</v>
      </c>
      <c r="F2" s="272" t="s">
        <v>18</v>
      </c>
      <c r="G2" s="272"/>
      <c r="H2" s="272"/>
      <c r="I2" s="272"/>
      <c r="J2" s="272"/>
      <c r="K2" s="272"/>
      <c r="L2" s="272"/>
      <c r="M2" s="6"/>
      <c r="N2" s="6"/>
      <c r="O2" s="6"/>
      <c r="P2" s="6"/>
      <c r="Q2" s="6"/>
      <c r="R2" s="6"/>
      <c r="S2" s="6"/>
      <c r="T2" s="7">
        <f>SUM(T4:T73)</f>
        <v>840</v>
      </c>
      <c r="U2" s="7">
        <f>$U$73</f>
        <v>840</v>
      </c>
      <c r="V2" s="6"/>
      <c r="W2" s="6"/>
      <c r="X2" s="8">
        <f>+X73</f>
        <v>50.837499999999999</v>
      </c>
      <c r="Y2" s="6"/>
      <c r="Z2" s="6"/>
      <c r="AA2" s="272" t="s">
        <v>19</v>
      </c>
      <c r="AB2" s="272"/>
      <c r="AC2" s="272"/>
      <c r="AD2" s="272" t="s">
        <v>20</v>
      </c>
      <c r="AE2" s="272"/>
      <c r="AF2" s="272"/>
      <c r="AG2" s="272"/>
      <c r="AH2" s="272"/>
      <c r="AI2" s="272"/>
      <c r="AJ2" s="272"/>
      <c r="AK2" s="272"/>
      <c r="AL2" s="272" t="s">
        <v>21</v>
      </c>
      <c r="AM2" s="272"/>
      <c r="AN2" s="272" t="s">
        <v>22</v>
      </c>
      <c r="AO2" s="272"/>
      <c r="AP2" s="272"/>
      <c r="AQ2" s="268" t="s">
        <v>23</v>
      </c>
      <c r="AR2" s="268" t="s">
        <v>24</v>
      </c>
      <c r="AS2" s="272" t="s">
        <v>25</v>
      </c>
      <c r="AT2" s="272"/>
      <c r="AU2" s="272"/>
      <c r="AV2" s="277" t="s">
        <v>26</v>
      </c>
      <c r="AW2" s="278"/>
      <c r="AX2" s="279"/>
      <c r="AY2" s="30"/>
      <c r="AZ2" s="273" t="s">
        <v>68</v>
      </c>
      <c r="BA2" s="274"/>
      <c r="BB2" s="274"/>
      <c r="BC2" s="274"/>
      <c r="BD2" s="274"/>
      <c r="BE2" s="274"/>
      <c r="BF2" s="275"/>
      <c r="BG2" s="281" t="s">
        <v>70</v>
      </c>
      <c r="BH2" s="282"/>
      <c r="BI2" s="268" t="s">
        <v>27</v>
      </c>
      <c r="BJ2" s="268" t="s">
        <v>28</v>
      </c>
      <c r="BK2" s="9"/>
      <c r="BL2" s="280" t="s">
        <v>29</v>
      </c>
      <c r="BM2" s="280"/>
      <c r="BN2" s="280"/>
      <c r="BO2" s="280"/>
      <c r="BP2" s="280"/>
      <c r="BQ2" s="280"/>
      <c r="BR2" s="280"/>
      <c r="BS2" s="266" t="s">
        <v>71</v>
      </c>
      <c r="BT2" s="267"/>
    </row>
    <row r="3" spans="1:72" s="10" customFormat="1" ht="94.5" customHeight="1" x14ac:dyDescent="0.3">
      <c r="A3" s="268"/>
      <c r="B3" s="269"/>
      <c r="C3" s="271"/>
      <c r="D3" s="272"/>
      <c r="E3" s="268"/>
      <c r="F3" s="6" t="s">
        <v>4</v>
      </c>
      <c r="G3" s="6" t="s">
        <v>5</v>
      </c>
      <c r="H3" s="6" t="s">
        <v>6</v>
      </c>
      <c r="I3" s="6" t="s">
        <v>7</v>
      </c>
      <c r="J3" s="6" t="s">
        <v>8</v>
      </c>
      <c r="K3" s="6" t="s">
        <v>9</v>
      </c>
      <c r="L3" s="6" t="s">
        <v>30</v>
      </c>
      <c r="M3" s="6"/>
      <c r="N3" s="6"/>
      <c r="O3" s="6"/>
      <c r="P3" s="11" t="s">
        <v>31</v>
      </c>
      <c r="Q3" s="11" t="s">
        <v>32</v>
      </c>
      <c r="R3" s="12" t="s">
        <v>33</v>
      </c>
      <c r="S3" s="12" t="s">
        <v>34</v>
      </c>
      <c r="T3" s="12" t="s">
        <v>35</v>
      </c>
      <c r="U3" s="12" t="s">
        <v>36</v>
      </c>
      <c r="V3" s="12" t="s">
        <v>37</v>
      </c>
      <c r="W3" s="12" t="s">
        <v>38</v>
      </c>
      <c r="X3" s="12" t="s">
        <v>39</v>
      </c>
      <c r="Y3" s="11" t="s">
        <v>40</v>
      </c>
      <c r="Z3" s="6"/>
      <c r="AA3" s="6" t="s">
        <v>41</v>
      </c>
      <c r="AB3" s="6" t="s">
        <v>42</v>
      </c>
      <c r="AC3" s="6" t="s">
        <v>43</v>
      </c>
      <c r="AD3" s="6" t="s">
        <v>41</v>
      </c>
      <c r="AE3" s="9" t="s">
        <v>44</v>
      </c>
      <c r="AF3" s="9" t="s">
        <v>45</v>
      </c>
      <c r="AG3" s="6" t="s">
        <v>42</v>
      </c>
      <c r="AH3" s="9" t="s">
        <v>46</v>
      </c>
      <c r="AI3" s="9" t="s">
        <v>47</v>
      </c>
      <c r="AJ3" s="9" t="s">
        <v>48</v>
      </c>
      <c r="AK3" s="6" t="s">
        <v>43</v>
      </c>
      <c r="AL3" s="6" t="s">
        <v>41</v>
      </c>
      <c r="AM3" s="6" t="s">
        <v>42</v>
      </c>
      <c r="AN3" s="6" t="s">
        <v>41</v>
      </c>
      <c r="AO3" s="6" t="s">
        <v>42</v>
      </c>
      <c r="AP3" s="6" t="s">
        <v>43</v>
      </c>
      <c r="AQ3" s="268"/>
      <c r="AR3" s="268"/>
      <c r="AS3" s="9" t="s">
        <v>49</v>
      </c>
      <c r="AT3" s="9" t="s">
        <v>50</v>
      </c>
      <c r="AU3" s="9" t="s">
        <v>51</v>
      </c>
      <c r="AV3" s="13" t="s">
        <v>41</v>
      </c>
      <c r="AW3" s="13" t="s">
        <v>42</v>
      </c>
      <c r="AX3" s="13" t="s">
        <v>43</v>
      </c>
      <c r="AY3" s="31"/>
      <c r="AZ3" s="14" t="s">
        <v>52</v>
      </c>
      <c r="BA3" s="14" t="s">
        <v>53</v>
      </c>
      <c r="BB3" s="14" t="s">
        <v>54</v>
      </c>
      <c r="BC3" s="31"/>
      <c r="BD3" s="14" t="s">
        <v>74</v>
      </c>
      <c r="BE3" s="14" t="s">
        <v>75</v>
      </c>
      <c r="BF3" s="14" t="s">
        <v>54</v>
      </c>
      <c r="BG3" s="14" t="s">
        <v>72</v>
      </c>
      <c r="BH3" s="14" t="s">
        <v>73</v>
      </c>
      <c r="BI3" s="276"/>
      <c r="BJ3" s="276"/>
      <c r="BK3" s="14"/>
      <c r="BL3" s="14" t="s">
        <v>57</v>
      </c>
      <c r="BM3" s="14" t="s">
        <v>53</v>
      </c>
      <c r="BN3" s="14" t="s">
        <v>54</v>
      </c>
      <c r="BO3" s="14"/>
      <c r="BP3" s="14" t="s">
        <v>58</v>
      </c>
      <c r="BQ3" s="14" t="s">
        <v>56</v>
      </c>
      <c r="BR3" s="14" t="s">
        <v>54</v>
      </c>
      <c r="BS3" s="14" t="s">
        <v>72</v>
      </c>
      <c r="BT3" s="14" t="s">
        <v>73</v>
      </c>
    </row>
    <row r="4" spans="1:72" s="42" customFormat="1" ht="55.2" customHeight="1" x14ac:dyDescent="0.3">
      <c r="A4" s="35">
        <v>1</v>
      </c>
      <c r="B4" s="36">
        <v>0</v>
      </c>
      <c r="C4" s="36" t="s">
        <v>63</v>
      </c>
      <c r="D4" s="36">
        <v>40000</v>
      </c>
      <c r="E4" s="35">
        <v>0.56000000000000005</v>
      </c>
      <c r="F4" s="37">
        <v>0.14899999999999999</v>
      </c>
      <c r="G4" s="37">
        <v>0.108</v>
      </c>
      <c r="H4" s="37">
        <v>8.8999999999999996E-2</v>
      </c>
      <c r="I4" s="37">
        <v>6.8000000000000005E-2</v>
      </c>
      <c r="J4" s="37">
        <v>4.4999999999999998E-2</v>
      </c>
      <c r="K4" s="37">
        <v>3.6999999999999998E-2</v>
      </c>
      <c r="L4" s="37">
        <v>2.7E-2</v>
      </c>
      <c r="M4" s="37" t="str">
        <f t="shared" ref="M4:M71" si="0">CONCATENATE(F4,",",G4,",",H4,",",I4,",",J4,",",K4,",",L4)</f>
        <v>0.149,0.108,0.089,0.068,0.045,0.037,0.027</v>
      </c>
      <c r="N4" s="37" t="s">
        <v>59</v>
      </c>
      <c r="O4" s="37"/>
      <c r="P4" s="38">
        <f>+B4</f>
        <v>0</v>
      </c>
      <c r="Q4" s="36">
        <v>0</v>
      </c>
      <c r="R4" s="37">
        <f>+F4-H4</f>
        <v>0.06</v>
      </c>
      <c r="S4" s="36">
        <v>1</v>
      </c>
      <c r="T4" s="36">
        <v>0</v>
      </c>
      <c r="U4" s="36">
        <f>+T4</f>
        <v>0</v>
      </c>
      <c r="V4" s="39">
        <v>0</v>
      </c>
      <c r="W4" s="39">
        <f>V4*T4</f>
        <v>0</v>
      </c>
      <c r="X4" s="39">
        <f>+W4</f>
        <v>0</v>
      </c>
      <c r="Y4" s="39">
        <f>X4-(($X$2/$U$2)*U4)</f>
        <v>0</v>
      </c>
      <c r="Z4" s="37"/>
      <c r="AA4" s="35">
        <v>0.35</v>
      </c>
      <c r="AB4" s="35">
        <v>0.35</v>
      </c>
      <c r="AC4" s="35">
        <v>0.35</v>
      </c>
      <c r="AD4" s="35" t="s">
        <v>60</v>
      </c>
      <c r="AE4" s="35">
        <f>ROUNDUP(0.2*(AM4)^0.45*AI4,2)</f>
        <v>238</v>
      </c>
      <c r="AF4" s="35">
        <f>ROUNDUP(0.2*(AM4)^0.45*AJ4,2)</f>
        <v>290.86</v>
      </c>
      <c r="AG4" s="36" t="str">
        <f>CONCATENATE(AE4," ",AF4)</f>
        <v>238 290.86</v>
      </c>
      <c r="AH4" s="35">
        <v>12</v>
      </c>
      <c r="AI4" s="40">
        <f>ROUNDUP(0.9*17.6*AH4^0.64,2)</f>
        <v>77.710000000000008</v>
      </c>
      <c r="AJ4" s="40">
        <f>ROUNDUP(1.1*17.6*AH4^0.64,2)</f>
        <v>94.97</v>
      </c>
      <c r="AK4" s="36" t="str">
        <f>CONCATENATE(AI4," ",AJ4)</f>
        <v>77.71 94.97</v>
      </c>
      <c r="AL4" s="36">
        <v>150</v>
      </c>
      <c r="AM4" s="36">
        <v>430</v>
      </c>
      <c r="AN4" s="40">
        <v>2400</v>
      </c>
      <c r="AO4" s="40">
        <v>288.39999999999998</v>
      </c>
      <c r="AP4" s="40">
        <v>95</v>
      </c>
      <c r="AQ4" s="35">
        <v>28</v>
      </c>
      <c r="AR4" s="37">
        <f>(1-0.238*LN(35))/(1-0.238*LN(AQ4))</f>
        <v>0.74335863242428823</v>
      </c>
      <c r="AS4" s="40">
        <f>AR4*AN4</f>
        <v>1784.0607178182918</v>
      </c>
      <c r="AT4" s="40">
        <f>10.5523*AO4^0.624-113.857</f>
        <v>247.87270100623275</v>
      </c>
      <c r="AU4" s="41">
        <f>3.351*AP4^0.7688-28.9</f>
        <v>82.183188106073175</v>
      </c>
      <c r="AV4" s="259">
        <v>1759.1582036320799</v>
      </c>
      <c r="AW4" s="259">
        <v>248.947895975102</v>
      </c>
      <c r="AX4" s="259">
        <v>82.093281630882302</v>
      </c>
      <c r="AY4" s="259">
        <v>2.1489999999999999E-4</v>
      </c>
      <c r="AZ4" s="259">
        <f>AY4*10^6</f>
        <v>214.9</v>
      </c>
      <c r="BA4" s="259">
        <f>(1/($BI$4*10^6/(0.711*10^-4*(1/AV4)^0.854))^(1/3.89))*10^6</f>
        <v>223.88876064386278</v>
      </c>
      <c r="BB4" s="259" t="str">
        <f>IF(AZ4&lt;BA4,"Safe","Unsafe")</f>
        <v>Safe</v>
      </c>
      <c r="BC4" s="259">
        <v>3.0130000000000001E-4</v>
      </c>
      <c r="BD4" s="259">
        <f>BC4*10^6</f>
        <v>301.3</v>
      </c>
      <c r="BE4" s="259">
        <f>(1/((($BI$4*10^6/(1.41*10^-8)))^(1/4.5337)))*10^6</f>
        <v>460.12157860808867</v>
      </c>
      <c r="BF4" s="259" t="str">
        <f>IF(BD4&lt;BE4,"Safe","Unsafe")</f>
        <v>Safe</v>
      </c>
      <c r="BG4" s="286">
        <f>(0.711*10^-4*(1/AY4)^3.89*(1/AV4)^0.854)/10^6</f>
        <v>22.283302791354835</v>
      </c>
      <c r="BH4" s="259">
        <f>(1.41*10^-8*(1/BC4)^4.5337)/10^6</f>
        <v>129.5330970638278</v>
      </c>
      <c r="BI4" s="283">
        <v>19</v>
      </c>
      <c r="BJ4" s="283"/>
      <c r="BK4" s="259">
        <v>1.9650000000000001E-4</v>
      </c>
      <c r="BL4" s="259">
        <f>BK4*10^6</f>
        <v>196.5</v>
      </c>
      <c r="BM4" s="259">
        <f>BA4</f>
        <v>223.88876064386278</v>
      </c>
      <c r="BN4" s="259" t="str">
        <f>IF(BL4&lt;BM4,"Safe","Unsafe")</f>
        <v>Safe</v>
      </c>
      <c r="BO4" s="259">
        <v>3.8779999999999999E-4</v>
      </c>
      <c r="BP4" s="259">
        <f>BO4*10^6</f>
        <v>387.8</v>
      </c>
      <c r="BQ4" s="259">
        <f>BE4</f>
        <v>460.12157860808867</v>
      </c>
      <c r="BR4" s="259" t="str">
        <f>IF(BP4&lt;BQ4,"Safe","Unsafe")</f>
        <v>Safe</v>
      </c>
      <c r="BS4" s="286">
        <f>(0.711*10^-4*(1/BK4)^3.89*(1/AV4)^0.854)/10^6</f>
        <v>31.564497515675676</v>
      </c>
      <c r="BT4" s="259">
        <f>(1.41*10^-8*(1/BO4)^4.5337)/10^6</f>
        <v>41.252275386528936</v>
      </c>
    </row>
    <row r="5" spans="1:72" s="42" customFormat="1" ht="55.2" customHeight="1" x14ac:dyDescent="0.3">
      <c r="A5" s="35">
        <v>2</v>
      </c>
      <c r="B5" s="36">
        <v>0</v>
      </c>
      <c r="C5" s="36" t="s">
        <v>64</v>
      </c>
      <c r="D5" s="36">
        <v>40000</v>
      </c>
      <c r="E5" s="35">
        <v>0.56000000000000005</v>
      </c>
      <c r="F5" s="37">
        <v>0.12</v>
      </c>
      <c r="G5" s="37">
        <v>8.3000000000000004E-2</v>
      </c>
      <c r="H5" s="37">
        <v>6.9000000000000006E-2</v>
      </c>
      <c r="I5" s="37">
        <v>5.6000000000000001E-2</v>
      </c>
      <c r="J5" s="37">
        <v>0.04</v>
      </c>
      <c r="K5" s="37">
        <v>3.3000000000000002E-2</v>
      </c>
      <c r="L5" s="37">
        <v>2.4E-2</v>
      </c>
      <c r="M5" s="37" t="str">
        <f t="shared" si="0"/>
        <v>0.12,0.083,0.069,0.056,0.04,0.033,0.024</v>
      </c>
      <c r="N5" s="37" t="s">
        <v>59</v>
      </c>
      <c r="O5" s="37"/>
      <c r="P5" s="38">
        <f t="shared" ref="P5:P68" si="1">+B5</f>
        <v>0</v>
      </c>
      <c r="Q5" s="36">
        <f>+P5-P4</f>
        <v>0</v>
      </c>
      <c r="R5" s="37">
        <f t="shared" ref="R5:R68" si="2">+F5-H5</f>
        <v>5.099999999999999E-2</v>
      </c>
      <c r="S5" s="36">
        <f>+S4+1</f>
        <v>2</v>
      </c>
      <c r="T5" s="36">
        <f>+P5-P4</f>
        <v>0</v>
      </c>
      <c r="U5" s="36">
        <f>+T5+U4</f>
        <v>0</v>
      </c>
      <c r="V5" s="39">
        <f>(R5+R4)/2</f>
        <v>5.5499999999999994E-2</v>
      </c>
      <c r="W5" s="39">
        <f t="shared" ref="W5:W68" si="3">V5*T5</f>
        <v>0</v>
      </c>
      <c r="X5" s="37">
        <f>+X4+W5</f>
        <v>0</v>
      </c>
      <c r="Y5" s="39">
        <f>X5-(($X$2/$U$2)*U5)</f>
        <v>0</v>
      </c>
      <c r="Z5" s="37"/>
      <c r="AA5" s="35">
        <v>0.35</v>
      </c>
      <c r="AB5" s="35">
        <v>0.35</v>
      </c>
      <c r="AC5" s="35">
        <v>0.35</v>
      </c>
      <c r="AD5" s="35" t="s">
        <v>60</v>
      </c>
      <c r="AE5" s="35">
        <f t="shared" ref="AE5:AE68" si="4">ROUNDUP(0.2*(AM5)^0.45*AI5,2)</f>
        <v>238</v>
      </c>
      <c r="AF5" s="35">
        <f t="shared" ref="AF5:AF68" si="5">ROUNDUP(0.2*(AM5)^0.45*AJ5,2)</f>
        <v>290.86</v>
      </c>
      <c r="AG5" s="36" t="str">
        <f t="shared" ref="AG5:AG68" si="6">CONCATENATE(AE5," ",AF5)</f>
        <v>238 290.86</v>
      </c>
      <c r="AH5" s="35">
        <v>12</v>
      </c>
      <c r="AI5" s="40">
        <f t="shared" ref="AI5:AI68" si="7">ROUNDUP(0.9*17.6*AH5^0.64,2)</f>
        <v>77.710000000000008</v>
      </c>
      <c r="AJ5" s="40">
        <f t="shared" ref="AJ5:AJ68" si="8">ROUNDUP(1.1*17.6*AH5^0.64,2)</f>
        <v>94.97</v>
      </c>
      <c r="AK5" s="36" t="str">
        <f t="shared" ref="AK5:AK68" si="9">CONCATENATE(AI5," ",AJ5)</f>
        <v>77.71 94.97</v>
      </c>
      <c r="AL5" s="36">
        <v>150</v>
      </c>
      <c r="AM5" s="36">
        <v>430</v>
      </c>
      <c r="AN5" s="40">
        <v>2398.4</v>
      </c>
      <c r="AO5" s="40">
        <v>290.3</v>
      </c>
      <c r="AP5" s="40">
        <v>94.9</v>
      </c>
      <c r="AQ5" s="35">
        <v>28</v>
      </c>
      <c r="AR5" s="37">
        <f t="shared" ref="AR5:AR72" si="10">(1-0.238*LN(35))/(1-0.238*LN(AQ5))</f>
        <v>0.74335863242428823</v>
      </c>
      <c r="AS5" s="40">
        <f t="shared" ref="AS5:AS68" si="11">AR5*AN5</f>
        <v>1782.871344006413</v>
      </c>
      <c r="AT5" s="40">
        <f t="shared" ref="AT5:AT68" si="12">10.5523*AO5^0.624-113.857</f>
        <v>249.35791999442787</v>
      </c>
      <c r="AU5" s="41">
        <f t="shared" ref="AU5:AU68" si="13">3.351*AP5^0.7688-28.9</f>
        <v>82.093281630882302</v>
      </c>
      <c r="AV5" s="260"/>
      <c r="AW5" s="260"/>
      <c r="AX5" s="260"/>
      <c r="AY5" s="260"/>
      <c r="AZ5" s="260"/>
      <c r="BA5" s="260"/>
      <c r="BB5" s="260"/>
      <c r="BC5" s="260"/>
      <c r="BD5" s="260"/>
      <c r="BE5" s="260"/>
      <c r="BF5" s="260"/>
      <c r="BG5" s="287"/>
      <c r="BH5" s="260"/>
      <c r="BI5" s="284"/>
      <c r="BJ5" s="284"/>
      <c r="BK5" s="260"/>
      <c r="BL5" s="260">
        <f t="shared" ref="BL5:BL68" si="14">BK5*10^6</f>
        <v>0</v>
      </c>
      <c r="BM5" s="260" t="e">
        <f>#REF!</f>
        <v>#REF!</v>
      </c>
      <c r="BN5" s="260"/>
      <c r="BO5" s="260"/>
      <c r="BP5" s="260">
        <f t="shared" ref="BP5:BP68" si="15">BO5*10^6</f>
        <v>0</v>
      </c>
      <c r="BQ5" s="260" t="e">
        <f>#REF!</f>
        <v>#REF!</v>
      </c>
      <c r="BR5" s="260"/>
      <c r="BS5" s="287"/>
      <c r="BT5" s="260"/>
    </row>
    <row r="6" spans="1:72" s="42" customFormat="1" ht="55.2" customHeight="1" x14ac:dyDescent="0.3">
      <c r="A6" s="35">
        <v>3</v>
      </c>
      <c r="B6" s="36">
        <v>0</v>
      </c>
      <c r="C6" s="36" t="s">
        <v>65</v>
      </c>
      <c r="D6" s="36">
        <v>40000</v>
      </c>
      <c r="E6" s="35">
        <v>0.56000000000000005</v>
      </c>
      <c r="F6" s="37">
        <v>9.6000000000000002E-2</v>
      </c>
      <c r="G6" s="37">
        <v>7.3999999999999996E-2</v>
      </c>
      <c r="H6" s="37">
        <v>6.2E-2</v>
      </c>
      <c r="I6" s="37">
        <v>4.9000000000000002E-2</v>
      </c>
      <c r="J6" s="37">
        <v>3.6000000000000004E-2</v>
      </c>
      <c r="K6" s="37">
        <v>2.9000000000000001E-2</v>
      </c>
      <c r="L6" s="37">
        <v>8.0000000000000002E-3</v>
      </c>
      <c r="M6" s="37" t="str">
        <f t="shared" si="0"/>
        <v>0.096,0.074,0.062,0.049,0.036,0.029,0.008</v>
      </c>
      <c r="N6" s="37" t="s">
        <v>59</v>
      </c>
      <c r="O6" s="37"/>
      <c r="P6" s="38">
        <f t="shared" si="1"/>
        <v>0</v>
      </c>
      <c r="Q6" s="36">
        <f t="shared" ref="Q6:Q69" si="16">+P6-P5</f>
        <v>0</v>
      </c>
      <c r="R6" s="37">
        <f t="shared" si="2"/>
        <v>3.4000000000000002E-2</v>
      </c>
      <c r="S6" s="36">
        <f t="shared" ref="S6:S69" si="17">+S5+1</f>
        <v>3</v>
      </c>
      <c r="T6" s="36">
        <f t="shared" ref="T6:T69" si="18">+P6-P5</f>
        <v>0</v>
      </c>
      <c r="U6" s="36">
        <f t="shared" ref="U6:U69" si="19">+T6+U5</f>
        <v>0</v>
      </c>
      <c r="V6" s="39">
        <f t="shared" ref="V6:V69" si="20">(R6+R5)/2</f>
        <v>4.2499999999999996E-2</v>
      </c>
      <c r="W6" s="39">
        <f t="shared" si="3"/>
        <v>0</v>
      </c>
      <c r="X6" s="37">
        <f t="shared" ref="X6:X69" si="21">+X5+W6</f>
        <v>0</v>
      </c>
      <c r="Y6" s="39">
        <f t="shared" ref="Y6:Y69" si="22">X6-(($X$2/$U$2)*U6)</f>
        <v>0</v>
      </c>
      <c r="Z6" s="37"/>
      <c r="AA6" s="35">
        <v>0.35</v>
      </c>
      <c r="AB6" s="35">
        <v>0.35</v>
      </c>
      <c r="AC6" s="35">
        <v>0.35</v>
      </c>
      <c r="AD6" s="35" t="s">
        <v>60</v>
      </c>
      <c r="AE6" s="35">
        <f t="shared" si="4"/>
        <v>238</v>
      </c>
      <c r="AF6" s="35">
        <f t="shared" si="5"/>
        <v>290.86</v>
      </c>
      <c r="AG6" s="36" t="str">
        <f t="shared" si="6"/>
        <v>238 290.86</v>
      </c>
      <c r="AH6" s="35">
        <v>12</v>
      </c>
      <c r="AI6" s="40">
        <f t="shared" si="7"/>
        <v>77.710000000000008</v>
      </c>
      <c r="AJ6" s="40">
        <f t="shared" si="8"/>
        <v>94.97</v>
      </c>
      <c r="AK6" s="36" t="str">
        <f>CONCATENATE(AI6," ",AJ6)</f>
        <v>77.71 94.97</v>
      </c>
      <c r="AL6" s="36">
        <v>150</v>
      </c>
      <c r="AM6" s="36">
        <v>430</v>
      </c>
      <c r="AN6" s="40">
        <v>2374.1999999999998</v>
      </c>
      <c r="AO6" s="40">
        <v>289.2</v>
      </c>
      <c r="AP6" s="40">
        <v>95</v>
      </c>
      <c r="AQ6" s="35">
        <v>28</v>
      </c>
      <c r="AR6" s="37">
        <f t="shared" si="10"/>
        <v>0.74335863242428823</v>
      </c>
      <c r="AS6" s="40">
        <f t="shared" si="11"/>
        <v>1764.882065101745</v>
      </c>
      <c r="AT6" s="40">
        <f t="shared" si="12"/>
        <v>248.49850342172456</v>
      </c>
      <c r="AU6" s="41">
        <f t="shared" si="13"/>
        <v>82.183188106073175</v>
      </c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87"/>
      <c r="BH6" s="260"/>
      <c r="BI6" s="284"/>
      <c r="BJ6" s="284"/>
      <c r="BK6" s="260"/>
      <c r="BL6" s="260">
        <f t="shared" si="14"/>
        <v>0</v>
      </c>
      <c r="BM6" s="260" t="e">
        <f>#REF!</f>
        <v>#REF!</v>
      </c>
      <c r="BN6" s="260"/>
      <c r="BO6" s="260"/>
      <c r="BP6" s="260">
        <f t="shared" si="15"/>
        <v>0</v>
      </c>
      <c r="BQ6" s="260" t="e">
        <f>#REF!</f>
        <v>#REF!</v>
      </c>
      <c r="BR6" s="260"/>
      <c r="BS6" s="287"/>
      <c r="BT6" s="260"/>
    </row>
    <row r="7" spans="1:72" s="42" customFormat="1" ht="55.2" customHeight="1" x14ac:dyDescent="0.3">
      <c r="A7" s="35">
        <v>4</v>
      </c>
      <c r="B7" s="36">
        <v>0</v>
      </c>
      <c r="C7" s="36" t="s">
        <v>66</v>
      </c>
      <c r="D7" s="36">
        <v>40000</v>
      </c>
      <c r="E7" s="35">
        <v>0.56000000000000005</v>
      </c>
      <c r="F7" s="37">
        <v>0.185</v>
      </c>
      <c r="G7" s="37">
        <v>0.14000000000000001</v>
      </c>
      <c r="H7" s="37">
        <v>0.112</v>
      </c>
      <c r="I7" s="37">
        <v>7.8E-2</v>
      </c>
      <c r="J7" s="37">
        <v>4.8000000000000001E-2</v>
      </c>
      <c r="K7" s="37">
        <v>3.5000000000000003E-2</v>
      </c>
      <c r="L7" s="37">
        <v>3.0000000000000002E-2</v>
      </c>
      <c r="M7" s="37" t="str">
        <f t="shared" si="0"/>
        <v>0.185,0.14,0.112,0.078,0.048,0.035,0.03</v>
      </c>
      <c r="N7" s="37" t="s">
        <v>59</v>
      </c>
      <c r="O7" s="37"/>
      <c r="P7" s="38">
        <f t="shared" si="1"/>
        <v>0</v>
      </c>
      <c r="Q7" s="36">
        <f t="shared" si="16"/>
        <v>0</v>
      </c>
      <c r="R7" s="37">
        <f t="shared" si="2"/>
        <v>7.2999999999999995E-2</v>
      </c>
      <c r="S7" s="36">
        <f t="shared" si="17"/>
        <v>4</v>
      </c>
      <c r="T7" s="36">
        <f t="shared" si="18"/>
        <v>0</v>
      </c>
      <c r="U7" s="36">
        <f t="shared" si="19"/>
        <v>0</v>
      </c>
      <c r="V7" s="39">
        <f t="shared" si="20"/>
        <v>5.3499999999999999E-2</v>
      </c>
      <c r="W7" s="39">
        <f t="shared" si="3"/>
        <v>0</v>
      </c>
      <c r="X7" s="37">
        <f t="shared" si="21"/>
        <v>0</v>
      </c>
      <c r="Y7" s="39">
        <f t="shared" si="22"/>
        <v>0</v>
      </c>
      <c r="Z7" s="37"/>
      <c r="AA7" s="35">
        <v>0.35</v>
      </c>
      <c r="AB7" s="35">
        <v>0.35</v>
      </c>
      <c r="AC7" s="35">
        <v>0.35</v>
      </c>
      <c r="AD7" s="35" t="s">
        <v>60</v>
      </c>
      <c r="AE7" s="35">
        <f t="shared" si="4"/>
        <v>238</v>
      </c>
      <c r="AF7" s="35">
        <f t="shared" si="5"/>
        <v>290.86</v>
      </c>
      <c r="AG7" s="36" t="str">
        <f t="shared" si="6"/>
        <v>238 290.86</v>
      </c>
      <c r="AH7" s="35">
        <v>12</v>
      </c>
      <c r="AI7" s="40">
        <f t="shared" si="7"/>
        <v>77.710000000000008</v>
      </c>
      <c r="AJ7" s="40">
        <f t="shared" si="8"/>
        <v>94.97</v>
      </c>
      <c r="AK7" s="36" t="str">
        <f t="shared" si="9"/>
        <v>77.71 94.97</v>
      </c>
      <c r="AL7" s="36">
        <v>150</v>
      </c>
      <c r="AM7" s="36">
        <v>430</v>
      </c>
      <c r="AN7" s="40">
        <v>2398.4</v>
      </c>
      <c r="AO7" s="35">
        <v>290.39999999999998</v>
      </c>
      <c r="AP7" s="35">
        <v>94.9</v>
      </c>
      <c r="AQ7" s="35">
        <v>28</v>
      </c>
      <c r="AR7" s="37">
        <f t="shared" si="10"/>
        <v>0.74335863242428823</v>
      </c>
      <c r="AS7" s="40">
        <f t="shared" si="11"/>
        <v>1782.871344006413</v>
      </c>
      <c r="AT7" s="40">
        <f t="shared" si="12"/>
        <v>249.43598800498879</v>
      </c>
      <c r="AU7" s="41">
        <f t="shared" si="13"/>
        <v>82.093281630882302</v>
      </c>
      <c r="AV7" s="260"/>
      <c r="AW7" s="260"/>
      <c r="AX7" s="260"/>
      <c r="AY7" s="260"/>
      <c r="AZ7" s="260"/>
      <c r="BA7" s="260"/>
      <c r="BB7" s="260"/>
      <c r="BC7" s="260"/>
      <c r="BD7" s="260"/>
      <c r="BE7" s="260"/>
      <c r="BF7" s="260"/>
      <c r="BG7" s="287"/>
      <c r="BH7" s="260"/>
      <c r="BI7" s="284"/>
      <c r="BJ7" s="284"/>
      <c r="BK7" s="260"/>
      <c r="BL7" s="260">
        <f t="shared" si="14"/>
        <v>0</v>
      </c>
      <c r="BM7" s="260" t="e">
        <f>#REF!</f>
        <v>#REF!</v>
      </c>
      <c r="BN7" s="260"/>
      <c r="BO7" s="260"/>
      <c r="BP7" s="260">
        <f t="shared" si="15"/>
        <v>0</v>
      </c>
      <c r="BQ7" s="260" t="e">
        <f>#REF!</f>
        <v>#REF!</v>
      </c>
      <c r="BR7" s="260"/>
      <c r="BS7" s="287"/>
      <c r="BT7" s="260"/>
    </row>
    <row r="8" spans="1:72" s="42" customFormat="1" ht="55.2" customHeight="1" x14ac:dyDescent="0.3">
      <c r="A8" s="35">
        <v>5</v>
      </c>
      <c r="B8" s="36">
        <v>0</v>
      </c>
      <c r="C8" s="36" t="s">
        <v>67</v>
      </c>
      <c r="D8" s="36">
        <v>40000</v>
      </c>
      <c r="E8" s="35">
        <v>0.56000000000000005</v>
      </c>
      <c r="F8" s="37">
        <v>0.189</v>
      </c>
      <c r="G8" s="37">
        <v>0.13500000000000001</v>
      </c>
      <c r="H8" s="37">
        <v>0.106</v>
      </c>
      <c r="I8" s="37">
        <v>7.1000000000000008E-2</v>
      </c>
      <c r="J8" s="37">
        <v>4.2000000000000003E-2</v>
      </c>
      <c r="K8" s="37">
        <v>3.4000000000000002E-2</v>
      </c>
      <c r="L8" s="37">
        <v>2.5000000000000001E-2</v>
      </c>
      <c r="M8" s="37" t="str">
        <f t="shared" si="0"/>
        <v>0.189,0.135,0.106,0.071,0.042,0.034,0.025</v>
      </c>
      <c r="N8" s="37" t="s">
        <v>59</v>
      </c>
      <c r="O8" s="37"/>
      <c r="P8" s="38">
        <f t="shared" si="1"/>
        <v>0</v>
      </c>
      <c r="Q8" s="36">
        <f t="shared" si="16"/>
        <v>0</v>
      </c>
      <c r="R8" s="37">
        <f t="shared" si="2"/>
        <v>8.3000000000000004E-2</v>
      </c>
      <c r="S8" s="36">
        <f t="shared" si="17"/>
        <v>5</v>
      </c>
      <c r="T8" s="36">
        <f t="shared" si="18"/>
        <v>0</v>
      </c>
      <c r="U8" s="36">
        <f t="shared" si="19"/>
        <v>0</v>
      </c>
      <c r="V8" s="39">
        <f t="shared" si="20"/>
        <v>7.8E-2</v>
      </c>
      <c r="W8" s="39">
        <f t="shared" si="3"/>
        <v>0</v>
      </c>
      <c r="X8" s="37">
        <f t="shared" si="21"/>
        <v>0</v>
      </c>
      <c r="Y8" s="39">
        <f t="shared" si="22"/>
        <v>0</v>
      </c>
      <c r="Z8" s="37"/>
      <c r="AA8" s="35">
        <v>0.35</v>
      </c>
      <c r="AB8" s="35">
        <v>0.35</v>
      </c>
      <c r="AC8" s="35">
        <v>0.35</v>
      </c>
      <c r="AD8" s="35" t="s">
        <v>60</v>
      </c>
      <c r="AE8" s="35">
        <f t="shared" si="4"/>
        <v>238</v>
      </c>
      <c r="AF8" s="35">
        <f t="shared" si="5"/>
        <v>290.86</v>
      </c>
      <c r="AG8" s="36" t="str">
        <f t="shared" si="6"/>
        <v>238 290.86</v>
      </c>
      <c r="AH8" s="35">
        <v>12</v>
      </c>
      <c r="AI8" s="40">
        <f t="shared" si="7"/>
        <v>77.710000000000008</v>
      </c>
      <c r="AJ8" s="40">
        <f t="shared" si="8"/>
        <v>94.97</v>
      </c>
      <c r="AK8" s="36" t="str">
        <f t="shared" si="9"/>
        <v>77.71 94.97</v>
      </c>
      <c r="AL8" s="36">
        <v>150</v>
      </c>
      <c r="AM8" s="36">
        <v>430</v>
      </c>
      <c r="AN8" s="40">
        <v>2371</v>
      </c>
      <c r="AO8" s="35">
        <v>290.8</v>
      </c>
      <c r="AP8" s="35">
        <v>95</v>
      </c>
      <c r="AQ8" s="35">
        <v>28</v>
      </c>
      <c r="AR8" s="37">
        <f t="shared" si="10"/>
        <v>0.74335863242428823</v>
      </c>
      <c r="AS8" s="40">
        <f t="shared" si="11"/>
        <v>1762.5033174779874</v>
      </c>
      <c r="AT8" s="40">
        <f t="shared" si="12"/>
        <v>249.74815902183312</v>
      </c>
      <c r="AU8" s="41">
        <f t="shared" si="13"/>
        <v>82.183188106073175</v>
      </c>
      <c r="AV8" s="260"/>
      <c r="AW8" s="260"/>
      <c r="AX8" s="260"/>
      <c r="AY8" s="260"/>
      <c r="AZ8" s="260"/>
      <c r="BA8" s="260"/>
      <c r="BB8" s="260"/>
      <c r="BC8" s="260"/>
      <c r="BD8" s="260"/>
      <c r="BE8" s="260"/>
      <c r="BF8" s="260"/>
      <c r="BG8" s="287"/>
      <c r="BH8" s="260"/>
      <c r="BI8" s="284"/>
      <c r="BJ8" s="284"/>
      <c r="BK8" s="260"/>
      <c r="BL8" s="260">
        <f t="shared" si="14"/>
        <v>0</v>
      </c>
      <c r="BM8" s="260" t="e">
        <f>#REF!</f>
        <v>#REF!</v>
      </c>
      <c r="BN8" s="260"/>
      <c r="BO8" s="260"/>
      <c r="BP8" s="260">
        <f t="shared" si="15"/>
        <v>0</v>
      </c>
      <c r="BQ8" s="260" t="e">
        <f>#REF!</f>
        <v>#REF!</v>
      </c>
      <c r="BR8" s="260"/>
      <c r="BS8" s="287"/>
      <c r="BT8" s="260"/>
    </row>
    <row r="9" spans="1:72" s="42" customFormat="1" ht="55.2" customHeight="1" x14ac:dyDescent="0.3">
      <c r="A9" s="35">
        <v>6</v>
      </c>
      <c r="B9" s="36">
        <v>65</v>
      </c>
      <c r="C9" s="36" t="s">
        <v>63</v>
      </c>
      <c r="D9" s="36">
        <v>40000</v>
      </c>
      <c r="E9" s="35">
        <v>0.56000000000000005</v>
      </c>
      <c r="F9" s="37">
        <v>0.17</v>
      </c>
      <c r="G9" s="37">
        <v>0.11899999999999999</v>
      </c>
      <c r="H9" s="37">
        <v>0.1</v>
      </c>
      <c r="I9" s="37">
        <v>7.2999999999999995E-2</v>
      </c>
      <c r="J9" s="37">
        <v>4.4999999999999998E-2</v>
      </c>
      <c r="K9" s="37">
        <v>3.5000000000000003E-2</v>
      </c>
      <c r="L9" s="37">
        <v>2.3E-2</v>
      </c>
      <c r="M9" s="37" t="str">
        <f t="shared" si="0"/>
        <v>0.17,0.119,0.1,0.073,0.045,0.035,0.023</v>
      </c>
      <c r="N9" s="37" t="s">
        <v>59</v>
      </c>
      <c r="O9" s="37"/>
      <c r="P9" s="38">
        <f t="shared" si="1"/>
        <v>65</v>
      </c>
      <c r="Q9" s="36">
        <f t="shared" si="16"/>
        <v>65</v>
      </c>
      <c r="R9" s="37">
        <f t="shared" si="2"/>
        <v>7.0000000000000007E-2</v>
      </c>
      <c r="S9" s="36">
        <f t="shared" si="17"/>
        <v>6</v>
      </c>
      <c r="T9" s="36">
        <f t="shared" si="18"/>
        <v>65</v>
      </c>
      <c r="U9" s="36">
        <f t="shared" si="19"/>
        <v>65</v>
      </c>
      <c r="V9" s="39">
        <f t="shared" si="20"/>
        <v>7.6500000000000012E-2</v>
      </c>
      <c r="W9" s="39">
        <f t="shared" si="3"/>
        <v>4.972500000000001</v>
      </c>
      <c r="X9" s="37">
        <f t="shared" si="21"/>
        <v>4.972500000000001</v>
      </c>
      <c r="Y9" s="39">
        <f t="shared" si="22"/>
        <v>1.0386458333333346</v>
      </c>
      <c r="Z9" s="37"/>
      <c r="AA9" s="35">
        <v>0.35</v>
      </c>
      <c r="AB9" s="35">
        <v>0.35</v>
      </c>
      <c r="AC9" s="35">
        <v>0.35</v>
      </c>
      <c r="AD9" s="35" t="s">
        <v>60</v>
      </c>
      <c r="AE9" s="35">
        <f t="shared" si="4"/>
        <v>238</v>
      </c>
      <c r="AF9" s="35">
        <f t="shared" si="5"/>
        <v>290.86</v>
      </c>
      <c r="AG9" s="36" t="str">
        <f t="shared" si="6"/>
        <v>238 290.86</v>
      </c>
      <c r="AH9" s="35">
        <v>12</v>
      </c>
      <c r="AI9" s="40">
        <f t="shared" si="7"/>
        <v>77.710000000000008</v>
      </c>
      <c r="AJ9" s="40">
        <f t="shared" si="8"/>
        <v>94.97</v>
      </c>
      <c r="AK9" s="36" t="str">
        <f t="shared" si="9"/>
        <v>77.71 94.97</v>
      </c>
      <c r="AL9" s="36">
        <v>150</v>
      </c>
      <c r="AM9" s="36">
        <v>430</v>
      </c>
      <c r="AN9" s="40">
        <v>2396.8000000000002</v>
      </c>
      <c r="AO9" s="35">
        <v>289.89999999999998</v>
      </c>
      <c r="AP9" s="35">
        <v>94.9</v>
      </c>
      <c r="AQ9" s="35">
        <v>28</v>
      </c>
      <c r="AR9" s="37">
        <f t="shared" si="10"/>
        <v>0.74335863242428823</v>
      </c>
      <c r="AS9" s="40">
        <f t="shared" si="11"/>
        <v>1781.6819701945342</v>
      </c>
      <c r="AT9" s="40">
        <f t="shared" si="12"/>
        <v>249.04554678305041</v>
      </c>
      <c r="AU9" s="41">
        <f t="shared" si="13"/>
        <v>82.093281630882302</v>
      </c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87"/>
      <c r="BH9" s="260"/>
      <c r="BI9" s="284"/>
      <c r="BJ9" s="284"/>
      <c r="BK9" s="260"/>
      <c r="BL9" s="260">
        <f t="shared" si="14"/>
        <v>0</v>
      </c>
      <c r="BM9" s="260" t="e">
        <f>#REF!</f>
        <v>#REF!</v>
      </c>
      <c r="BN9" s="260"/>
      <c r="BO9" s="260"/>
      <c r="BP9" s="260">
        <f t="shared" si="15"/>
        <v>0</v>
      </c>
      <c r="BQ9" s="260" t="e">
        <f>#REF!</f>
        <v>#REF!</v>
      </c>
      <c r="BR9" s="260"/>
      <c r="BS9" s="287"/>
      <c r="BT9" s="260"/>
    </row>
    <row r="10" spans="1:72" s="42" customFormat="1" ht="55.2" customHeight="1" x14ac:dyDescent="0.3">
      <c r="A10" s="35">
        <v>7</v>
      </c>
      <c r="B10" s="36">
        <v>65</v>
      </c>
      <c r="C10" s="36" t="s">
        <v>64</v>
      </c>
      <c r="D10" s="36">
        <v>40000</v>
      </c>
      <c r="E10" s="35">
        <v>0.56000000000000005</v>
      </c>
      <c r="F10" s="37">
        <v>0.13400000000000001</v>
      </c>
      <c r="G10" s="37">
        <v>9.1999999999999998E-2</v>
      </c>
      <c r="H10" s="37">
        <v>7.2999999999999995E-2</v>
      </c>
      <c r="I10" s="37">
        <v>5.9000000000000004E-2</v>
      </c>
      <c r="J10" s="37">
        <v>3.9E-2</v>
      </c>
      <c r="K10" s="37">
        <v>3.2000000000000001E-2</v>
      </c>
      <c r="L10" s="37">
        <v>2.4E-2</v>
      </c>
      <c r="M10" s="37" t="str">
        <f t="shared" si="0"/>
        <v>0.134,0.092,0.073,0.059,0.039,0.032,0.024</v>
      </c>
      <c r="N10" s="37" t="s">
        <v>59</v>
      </c>
      <c r="O10" s="37"/>
      <c r="P10" s="38">
        <f t="shared" si="1"/>
        <v>65</v>
      </c>
      <c r="Q10" s="36">
        <f t="shared" si="16"/>
        <v>0</v>
      </c>
      <c r="R10" s="37">
        <f t="shared" si="2"/>
        <v>6.1000000000000013E-2</v>
      </c>
      <c r="S10" s="36">
        <f t="shared" si="17"/>
        <v>7</v>
      </c>
      <c r="T10" s="36">
        <f t="shared" si="18"/>
        <v>0</v>
      </c>
      <c r="U10" s="36">
        <f t="shared" si="19"/>
        <v>65</v>
      </c>
      <c r="V10" s="39">
        <f t="shared" si="20"/>
        <v>6.5500000000000003E-2</v>
      </c>
      <c r="W10" s="39">
        <f t="shared" si="3"/>
        <v>0</v>
      </c>
      <c r="X10" s="37">
        <f t="shared" si="21"/>
        <v>4.972500000000001</v>
      </c>
      <c r="Y10" s="39">
        <f t="shared" si="22"/>
        <v>1.0386458333333346</v>
      </c>
      <c r="Z10" s="37"/>
      <c r="AA10" s="35">
        <v>0.35</v>
      </c>
      <c r="AB10" s="35">
        <v>0.35</v>
      </c>
      <c r="AC10" s="35">
        <v>0.35</v>
      </c>
      <c r="AD10" s="35" t="s">
        <v>60</v>
      </c>
      <c r="AE10" s="35">
        <f t="shared" si="4"/>
        <v>238</v>
      </c>
      <c r="AF10" s="35">
        <f t="shared" si="5"/>
        <v>290.86</v>
      </c>
      <c r="AG10" s="36" t="str">
        <f t="shared" si="6"/>
        <v>238 290.86</v>
      </c>
      <c r="AH10" s="35">
        <v>12</v>
      </c>
      <c r="AI10" s="40">
        <f t="shared" si="7"/>
        <v>77.710000000000008</v>
      </c>
      <c r="AJ10" s="40">
        <f t="shared" si="8"/>
        <v>94.97</v>
      </c>
      <c r="AK10" s="36" t="str">
        <f t="shared" si="9"/>
        <v>77.71 94.97</v>
      </c>
      <c r="AL10" s="36">
        <v>150</v>
      </c>
      <c r="AM10" s="36">
        <v>430</v>
      </c>
      <c r="AN10" s="40">
        <v>2383.9</v>
      </c>
      <c r="AO10" s="40">
        <v>290</v>
      </c>
      <c r="AP10" s="40">
        <v>94.9</v>
      </c>
      <c r="AQ10" s="35">
        <v>28</v>
      </c>
      <c r="AR10" s="37">
        <f t="shared" si="10"/>
        <v>0.74335863242428823</v>
      </c>
      <c r="AS10" s="40">
        <f t="shared" si="11"/>
        <v>1772.0926438362608</v>
      </c>
      <c r="AT10" s="40">
        <f t="shared" si="12"/>
        <v>249.12365527086254</v>
      </c>
      <c r="AU10" s="41">
        <f t="shared" si="13"/>
        <v>82.093281630882302</v>
      </c>
      <c r="AV10" s="260"/>
      <c r="AW10" s="260"/>
      <c r="AX10" s="260"/>
      <c r="AY10" s="260"/>
      <c r="AZ10" s="260"/>
      <c r="BA10" s="260"/>
      <c r="BB10" s="260"/>
      <c r="BC10" s="260"/>
      <c r="BD10" s="260"/>
      <c r="BE10" s="260"/>
      <c r="BF10" s="260"/>
      <c r="BG10" s="287"/>
      <c r="BH10" s="260"/>
      <c r="BI10" s="284"/>
      <c r="BJ10" s="284"/>
      <c r="BK10" s="260"/>
      <c r="BL10" s="260">
        <f t="shared" si="14"/>
        <v>0</v>
      </c>
      <c r="BM10" s="260" t="e">
        <f>#REF!</f>
        <v>#REF!</v>
      </c>
      <c r="BN10" s="260"/>
      <c r="BO10" s="260"/>
      <c r="BP10" s="260">
        <f t="shared" si="15"/>
        <v>0</v>
      </c>
      <c r="BQ10" s="260" t="e">
        <f>#REF!</f>
        <v>#REF!</v>
      </c>
      <c r="BR10" s="260"/>
      <c r="BS10" s="287"/>
      <c r="BT10" s="260"/>
    </row>
    <row r="11" spans="1:72" s="42" customFormat="1" ht="55.2" customHeight="1" x14ac:dyDescent="0.3">
      <c r="A11" s="35">
        <v>8</v>
      </c>
      <c r="B11" s="36">
        <v>65</v>
      </c>
      <c r="C11" s="36" t="s">
        <v>65</v>
      </c>
      <c r="D11" s="36">
        <v>40000</v>
      </c>
      <c r="E11" s="35">
        <v>0.56000000000000005</v>
      </c>
      <c r="F11" s="37">
        <v>0.09</v>
      </c>
      <c r="G11" s="37">
        <v>6.6000000000000003E-2</v>
      </c>
      <c r="H11" s="37">
        <v>5.3999999999999999E-2</v>
      </c>
      <c r="I11" s="37">
        <v>4.3999999999999997E-2</v>
      </c>
      <c r="J11" s="37">
        <v>3.1E-2</v>
      </c>
      <c r="K11" s="37">
        <v>2.7E-2</v>
      </c>
      <c r="L11" s="37">
        <v>2.1000000000000001E-2</v>
      </c>
      <c r="M11" s="37" t="str">
        <f t="shared" si="0"/>
        <v>0.09,0.066,0.054,0.044,0.031,0.027,0.021</v>
      </c>
      <c r="N11" s="37" t="s">
        <v>59</v>
      </c>
      <c r="O11" s="37"/>
      <c r="P11" s="38">
        <f t="shared" si="1"/>
        <v>65</v>
      </c>
      <c r="Q11" s="36">
        <f t="shared" si="16"/>
        <v>0</v>
      </c>
      <c r="R11" s="37">
        <f t="shared" si="2"/>
        <v>3.5999999999999997E-2</v>
      </c>
      <c r="S11" s="36">
        <f t="shared" si="17"/>
        <v>8</v>
      </c>
      <c r="T11" s="36">
        <f t="shared" si="18"/>
        <v>0</v>
      </c>
      <c r="U11" s="36">
        <f t="shared" si="19"/>
        <v>65</v>
      </c>
      <c r="V11" s="39">
        <f t="shared" si="20"/>
        <v>4.8500000000000001E-2</v>
      </c>
      <c r="W11" s="39">
        <f t="shared" si="3"/>
        <v>0</v>
      </c>
      <c r="X11" s="37">
        <f t="shared" si="21"/>
        <v>4.972500000000001</v>
      </c>
      <c r="Y11" s="39">
        <f t="shared" si="22"/>
        <v>1.0386458333333346</v>
      </c>
      <c r="Z11" s="37"/>
      <c r="AA11" s="35">
        <v>0.35</v>
      </c>
      <c r="AB11" s="35">
        <v>0.35</v>
      </c>
      <c r="AC11" s="35">
        <v>0.35</v>
      </c>
      <c r="AD11" s="35" t="s">
        <v>60</v>
      </c>
      <c r="AE11" s="35">
        <f t="shared" si="4"/>
        <v>238</v>
      </c>
      <c r="AF11" s="35">
        <f t="shared" si="5"/>
        <v>290.86</v>
      </c>
      <c r="AG11" s="36" t="str">
        <f t="shared" si="6"/>
        <v>238 290.86</v>
      </c>
      <c r="AH11" s="35">
        <v>12</v>
      </c>
      <c r="AI11" s="40">
        <f t="shared" si="7"/>
        <v>77.710000000000008</v>
      </c>
      <c r="AJ11" s="40">
        <f t="shared" si="8"/>
        <v>94.97</v>
      </c>
      <c r="AK11" s="36" t="str">
        <f t="shared" si="9"/>
        <v>77.71 94.97</v>
      </c>
      <c r="AL11" s="36">
        <v>150</v>
      </c>
      <c r="AM11" s="36">
        <v>430</v>
      </c>
      <c r="AN11" s="40">
        <v>2396.8000000000002</v>
      </c>
      <c r="AO11" s="40">
        <v>290.5</v>
      </c>
      <c r="AP11" s="40">
        <v>94.9</v>
      </c>
      <c r="AQ11" s="35">
        <v>28</v>
      </c>
      <c r="AR11" s="37">
        <f t="shared" si="10"/>
        <v>0.74335863242428823</v>
      </c>
      <c r="AS11" s="40">
        <f t="shared" si="11"/>
        <v>1781.6819701945342</v>
      </c>
      <c r="AT11" s="40">
        <f t="shared" si="12"/>
        <v>249.5140459082248</v>
      </c>
      <c r="AU11" s="41">
        <f t="shared" si="13"/>
        <v>82.093281630882302</v>
      </c>
      <c r="AV11" s="260"/>
      <c r="AW11" s="260"/>
      <c r="AX11" s="260"/>
      <c r="AY11" s="260"/>
      <c r="AZ11" s="260"/>
      <c r="BA11" s="260"/>
      <c r="BB11" s="260"/>
      <c r="BC11" s="260"/>
      <c r="BD11" s="260"/>
      <c r="BE11" s="260"/>
      <c r="BF11" s="260"/>
      <c r="BG11" s="287"/>
      <c r="BH11" s="260"/>
      <c r="BI11" s="284"/>
      <c r="BJ11" s="284"/>
      <c r="BK11" s="260"/>
      <c r="BL11" s="260">
        <f t="shared" si="14"/>
        <v>0</v>
      </c>
      <c r="BM11" s="260" t="e">
        <f>#REF!</f>
        <v>#REF!</v>
      </c>
      <c r="BN11" s="260"/>
      <c r="BO11" s="260"/>
      <c r="BP11" s="260">
        <f t="shared" si="15"/>
        <v>0</v>
      </c>
      <c r="BQ11" s="260" t="e">
        <f>#REF!</f>
        <v>#REF!</v>
      </c>
      <c r="BR11" s="260"/>
      <c r="BS11" s="287"/>
      <c r="BT11" s="260"/>
    </row>
    <row r="12" spans="1:72" s="42" customFormat="1" ht="55.2" customHeight="1" x14ac:dyDescent="0.3">
      <c r="A12" s="35">
        <v>9</v>
      </c>
      <c r="B12" s="36">
        <v>65</v>
      </c>
      <c r="C12" s="36" t="s">
        <v>66</v>
      </c>
      <c r="D12" s="36">
        <v>40000</v>
      </c>
      <c r="E12" s="35">
        <v>0.56000000000000005</v>
      </c>
      <c r="F12" s="37">
        <v>0.11800000000000001</v>
      </c>
      <c r="G12" s="37">
        <v>8.6999999999999994E-2</v>
      </c>
      <c r="H12" s="37">
        <v>7.1999999999999995E-2</v>
      </c>
      <c r="I12" s="37">
        <v>5.9000000000000004E-2</v>
      </c>
      <c r="J12" s="37">
        <v>4.4999999999999998E-2</v>
      </c>
      <c r="K12" s="37">
        <v>3.9E-2</v>
      </c>
      <c r="L12" s="37">
        <v>1.6E-2</v>
      </c>
      <c r="M12" s="37" t="str">
        <f t="shared" si="0"/>
        <v>0.118,0.087,0.072,0.059,0.045,0.039,0.016</v>
      </c>
      <c r="N12" s="37" t="s">
        <v>59</v>
      </c>
      <c r="O12" s="37"/>
      <c r="P12" s="38">
        <f t="shared" si="1"/>
        <v>65</v>
      </c>
      <c r="Q12" s="36">
        <f t="shared" si="16"/>
        <v>0</v>
      </c>
      <c r="R12" s="37">
        <f t="shared" si="2"/>
        <v>4.6000000000000013E-2</v>
      </c>
      <c r="S12" s="36">
        <f t="shared" si="17"/>
        <v>9</v>
      </c>
      <c r="T12" s="36">
        <f t="shared" si="18"/>
        <v>0</v>
      </c>
      <c r="U12" s="36">
        <f t="shared" si="19"/>
        <v>65</v>
      </c>
      <c r="V12" s="39">
        <f t="shared" si="20"/>
        <v>4.1000000000000009E-2</v>
      </c>
      <c r="W12" s="39">
        <f t="shared" si="3"/>
        <v>0</v>
      </c>
      <c r="X12" s="37">
        <f t="shared" si="21"/>
        <v>4.972500000000001</v>
      </c>
      <c r="Y12" s="39">
        <f t="shared" si="22"/>
        <v>1.0386458333333346</v>
      </c>
      <c r="Z12" s="37"/>
      <c r="AA12" s="35">
        <v>0.35</v>
      </c>
      <c r="AB12" s="35">
        <v>0.35</v>
      </c>
      <c r="AC12" s="35">
        <v>0.35</v>
      </c>
      <c r="AD12" s="35" t="s">
        <v>60</v>
      </c>
      <c r="AE12" s="35">
        <f t="shared" si="4"/>
        <v>238</v>
      </c>
      <c r="AF12" s="35">
        <f t="shared" si="5"/>
        <v>290.86</v>
      </c>
      <c r="AG12" s="36" t="str">
        <f t="shared" si="6"/>
        <v>238 290.86</v>
      </c>
      <c r="AH12" s="35">
        <v>12</v>
      </c>
      <c r="AI12" s="40">
        <f t="shared" si="7"/>
        <v>77.710000000000008</v>
      </c>
      <c r="AJ12" s="40">
        <f t="shared" si="8"/>
        <v>94.97</v>
      </c>
      <c r="AK12" s="36" t="str">
        <f t="shared" si="9"/>
        <v>77.71 94.97</v>
      </c>
      <c r="AL12" s="36">
        <v>150</v>
      </c>
      <c r="AM12" s="36">
        <v>430</v>
      </c>
      <c r="AN12" s="40">
        <v>2390.3000000000002</v>
      </c>
      <c r="AO12" s="40">
        <v>290.7</v>
      </c>
      <c r="AP12" s="40">
        <v>94.9</v>
      </c>
      <c r="AQ12" s="35">
        <v>28</v>
      </c>
      <c r="AR12" s="37">
        <f t="shared" si="10"/>
        <v>0.74335863242428823</v>
      </c>
      <c r="AS12" s="40">
        <f t="shared" si="11"/>
        <v>1776.8501390837764</v>
      </c>
      <c r="AT12" s="40">
        <f t="shared" si="12"/>
        <v>249.6701314118657</v>
      </c>
      <c r="AU12" s="41">
        <f t="shared" si="13"/>
        <v>82.093281630882302</v>
      </c>
      <c r="AV12" s="260"/>
      <c r="AW12" s="260"/>
      <c r="AX12" s="260"/>
      <c r="AY12" s="260"/>
      <c r="AZ12" s="260"/>
      <c r="BA12" s="260"/>
      <c r="BB12" s="260"/>
      <c r="BC12" s="260"/>
      <c r="BD12" s="260"/>
      <c r="BE12" s="260"/>
      <c r="BF12" s="260"/>
      <c r="BG12" s="287"/>
      <c r="BH12" s="260"/>
      <c r="BI12" s="284"/>
      <c r="BJ12" s="284"/>
      <c r="BK12" s="260"/>
      <c r="BL12" s="260">
        <f t="shared" si="14"/>
        <v>0</v>
      </c>
      <c r="BM12" s="260" t="e">
        <f>#REF!</f>
        <v>#REF!</v>
      </c>
      <c r="BN12" s="260"/>
      <c r="BO12" s="260"/>
      <c r="BP12" s="260">
        <f t="shared" si="15"/>
        <v>0</v>
      </c>
      <c r="BQ12" s="260" t="e">
        <f>#REF!</f>
        <v>#REF!</v>
      </c>
      <c r="BR12" s="260"/>
      <c r="BS12" s="287"/>
      <c r="BT12" s="260"/>
    </row>
    <row r="13" spans="1:72" s="42" customFormat="1" ht="55.2" customHeight="1" x14ac:dyDescent="0.3">
      <c r="A13" s="35">
        <v>10</v>
      </c>
      <c r="B13" s="36">
        <v>65</v>
      </c>
      <c r="C13" s="36" t="s">
        <v>67</v>
      </c>
      <c r="D13" s="36">
        <v>40000</v>
      </c>
      <c r="E13" s="35">
        <v>0.56000000000000005</v>
      </c>
      <c r="F13" s="37">
        <v>0.20899999999999999</v>
      </c>
      <c r="G13" s="37">
        <v>0.17299999999999999</v>
      </c>
      <c r="H13" s="37">
        <v>0.154</v>
      </c>
      <c r="I13" s="37">
        <v>0.124</v>
      </c>
      <c r="J13" s="37">
        <v>7.9000000000000001E-2</v>
      </c>
      <c r="K13" s="37">
        <v>6.8000000000000005E-2</v>
      </c>
      <c r="L13" s="37">
        <v>2.9000000000000001E-2</v>
      </c>
      <c r="M13" s="37" t="str">
        <f t="shared" si="0"/>
        <v>0.209,0.173,0.154,0.124,0.079,0.068,0.029</v>
      </c>
      <c r="N13" s="37" t="s">
        <v>59</v>
      </c>
      <c r="O13" s="37"/>
      <c r="P13" s="38">
        <f t="shared" si="1"/>
        <v>65</v>
      </c>
      <c r="Q13" s="36">
        <f t="shared" si="16"/>
        <v>0</v>
      </c>
      <c r="R13" s="37">
        <f t="shared" si="2"/>
        <v>5.4999999999999993E-2</v>
      </c>
      <c r="S13" s="36">
        <f t="shared" si="17"/>
        <v>10</v>
      </c>
      <c r="T13" s="36">
        <f t="shared" si="18"/>
        <v>0</v>
      </c>
      <c r="U13" s="36">
        <f t="shared" si="19"/>
        <v>65</v>
      </c>
      <c r="V13" s="39">
        <f t="shared" si="20"/>
        <v>5.0500000000000003E-2</v>
      </c>
      <c r="W13" s="39">
        <f t="shared" si="3"/>
        <v>0</v>
      </c>
      <c r="X13" s="37">
        <f t="shared" si="21"/>
        <v>4.972500000000001</v>
      </c>
      <c r="Y13" s="39">
        <f t="shared" si="22"/>
        <v>1.0386458333333346</v>
      </c>
      <c r="Z13" s="37"/>
      <c r="AA13" s="35">
        <v>0.35</v>
      </c>
      <c r="AB13" s="35">
        <v>0.35</v>
      </c>
      <c r="AC13" s="35">
        <v>0.35</v>
      </c>
      <c r="AD13" s="35" t="s">
        <v>60</v>
      </c>
      <c r="AE13" s="35">
        <f t="shared" si="4"/>
        <v>238</v>
      </c>
      <c r="AF13" s="35">
        <f t="shared" si="5"/>
        <v>290.86</v>
      </c>
      <c r="AG13" s="36" t="str">
        <f t="shared" si="6"/>
        <v>238 290.86</v>
      </c>
      <c r="AH13" s="35">
        <v>12</v>
      </c>
      <c r="AI13" s="40">
        <f t="shared" si="7"/>
        <v>77.710000000000008</v>
      </c>
      <c r="AJ13" s="40">
        <f t="shared" si="8"/>
        <v>94.97</v>
      </c>
      <c r="AK13" s="36" t="str">
        <f t="shared" si="9"/>
        <v>77.71 94.97</v>
      </c>
      <c r="AL13" s="36">
        <v>150</v>
      </c>
      <c r="AM13" s="36">
        <v>430</v>
      </c>
      <c r="AN13" s="40">
        <v>2391.9</v>
      </c>
      <c r="AO13" s="40">
        <v>290.8</v>
      </c>
      <c r="AP13" s="40">
        <v>95</v>
      </c>
      <c r="AQ13" s="35">
        <v>28</v>
      </c>
      <c r="AR13" s="37">
        <f t="shared" si="10"/>
        <v>0.74335863242428823</v>
      </c>
      <c r="AS13" s="40">
        <f t="shared" si="11"/>
        <v>1778.0395128956552</v>
      </c>
      <c r="AT13" s="40">
        <f t="shared" si="12"/>
        <v>249.74815902183312</v>
      </c>
      <c r="AU13" s="41">
        <f t="shared" si="13"/>
        <v>82.183188106073175</v>
      </c>
      <c r="AV13" s="260"/>
      <c r="AW13" s="260"/>
      <c r="AX13" s="260"/>
      <c r="AY13" s="260"/>
      <c r="AZ13" s="260"/>
      <c r="BA13" s="260"/>
      <c r="BB13" s="260"/>
      <c r="BC13" s="260"/>
      <c r="BD13" s="260"/>
      <c r="BE13" s="260"/>
      <c r="BF13" s="260"/>
      <c r="BG13" s="287"/>
      <c r="BH13" s="260"/>
      <c r="BI13" s="284"/>
      <c r="BJ13" s="284"/>
      <c r="BK13" s="260"/>
      <c r="BL13" s="260">
        <f t="shared" si="14"/>
        <v>0</v>
      </c>
      <c r="BM13" s="260" t="e">
        <f>#REF!</f>
        <v>#REF!</v>
      </c>
      <c r="BN13" s="260"/>
      <c r="BO13" s="260"/>
      <c r="BP13" s="260">
        <f t="shared" si="15"/>
        <v>0</v>
      </c>
      <c r="BQ13" s="260" t="e">
        <f>#REF!</f>
        <v>#REF!</v>
      </c>
      <c r="BR13" s="260"/>
      <c r="BS13" s="287"/>
      <c r="BT13" s="260"/>
    </row>
    <row r="14" spans="1:72" s="42" customFormat="1" ht="55.2" customHeight="1" x14ac:dyDescent="0.3">
      <c r="A14" s="35">
        <v>11</v>
      </c>
      <c r="B14" s="36">
        <v>130</v>
      </c>
      <c r="C14" s="36" t="s">
        <v>63</v>
      </c>
      <c r="D14" s="36">
        <v>40000</v>
      </c>
      <c r="E14" s="35">
        <v>0.56000000000000005</v>
      </c>
      <c r="F14" s="37">
        <v>0.14100000000000001</v>
      </c>
      <c r="G14" s="37">
        <v>0.11600000000000001</v>
      </c>
      <c r="H14" s="37">
        <v>0.1</v>
      </c>
      <c r="I14" s="37">
        <v>8.1000000000000003E-2</v>
      </c>
      <c r="J14" s="37">
        <v>5.3999999999999999E-2</v>
      </c>
      <c r="K14" s="37">
        <v>4.3999999999999997E-2</v>
      </c>
      <c r="L14" s="37">
        <v>2.6000000000000002E-2</v>
      </c>
      <c r="M14" s="37" t="str">
        <f t="shared" si="0"/>
        <v>0.141,0.116,0.1,0.081,0.054,0.044,0.026</v>
      </c>
      <c r="N14" s="37" t="s">
        <v>59</v>
      </c>
      <c r="O14" s="37"/>
      <c r="P14" s="38">
        <f t="shared" si="1"/>
        <v>130</v>
      </c>
      <c r="Q14" s="36">
        <f t="shared" si="16"/>
        <v>65</v>
      </c>
      <c r="R14" s="37">
        <f t="shared" si="2"/>
        <v>4.1000000000000009E-2</v>
      </c>
      <c r="S14" s="36">
        <f t="shared" si="17"/>
        <v>11</v>
      </c>
      <c r="T14" s="36">
        <f t="shared" si="18"/>
        <v>65</v>
      </c>
      <c r="U14" s="36">
        <f t="shared" si="19"/>
        <v>130</v>
      </c>
      <c r="V14" s="39">
        <f t="shared" si="20"/>
        <v>4.8000000000000001E-2</v>
      </c>
      <c r="W14" s="39">
        <f t="shared" si="3"/>
        <v>3.12</v>
      </c>
      <c r="X14" s="37">
        <f t="shared" si="21"/>
        <v>8.0925000000000011</v>
      </c>
      <c r="Y14" s="39">
        <f t="shared" si="22"/>
        <v>0.22479166666666828</v>
      </c>
      <c r="Z14" s="37"/>
      <c r="AA14" s="35">
        <v>0.35</v>
      </c>
      <c r="AB14" s="35">
        <v>0.35</v>
      </c>
      <c r="AC14" s="35">
        <v>0.35</v>
      </c>
      <c r="AD14" s="35" t="s">
        <v>60</v>
      </c>
      <c r="AE14" s="35">
        <f t="shared" si="4"/>
        <v>238</v>
      </c>
      <c r="AF14" s="35">
        <f t="shared" si="5"/>
        <v>290.86</v>
      </c>
      <c r="AG14" s="36" t="str">
        <f t="shared" si="6"/>
        <v>238 290.86</v>
      </c>
      <c r="AH14" s="35">
        <v>12</v>
      </c>
      <c r="AI14" s="40">
        <f t="shared" si="7"/>
        <v>77.710000000000008</v>
      </c>
      <c r="AJ14" s="40">
        <f t="shared" si="8"/>
        <v>94.97</v>
      </c>
      <c r="AK14" s="36" t="str">
        <f t="shared" si="9"/>
        <v>77.71 94.97</v>
      </c>
      <c r="AL14" s="36">
        <v>150</v>
      </c>
      <c r="AM14" s="36">
        <v>430</v>
      </c>
      <c r="AN14" s="40">
        <v>2374.1999999999998</v>
      </c>
      <c r="AO14" s="35">
        <v>290.89999999999998</v>
      </c>
      <c r="AP14" s="35">
        <v>95</v>
      </c>
      <c r="AQ14" s="35">
        <v>28</v>
      </c>
      <c r="AR14" s="37">
        <f t="shared" si="10"/>
        <v>0.74335863242428823</v>
      </c>
      <c r="AS14" s="40">
        <f t="shared" si="11"/>
        <v>1764.882065101745</v>
      </c>
      <c r="AT14" s="40">
        <f t="shared" si="12"/>
        <v>249.82617654360095</v>
      </c>
      <c r="AU14" s="41">
        <f t="shared" si="13"/>
        <v>82.183188106073175</v>
      </c>
      <c r="AV14" s="260"/>
      <c r="AW14" s="260"/>
      <c r="AX14" s="260"/>
      <c r="AY14" s="260"/>
      <c r="AZ14" s="260"/>
      <c r="BA14" s="260"/>
      <c r="BB14" s="260"/>
      <c r="BC14" s="260"/>
      <c r="BD14" s="260"/>
      <c r="BE14" s="260"/>
      <c r="BF14" s="260"/>
      <c r="BG14" s="287"/>
      <c r="BH14" s="260"/>
      <c r="BI14" s="284"/>
      <c r="BJ14" s="284"/>
      <c r="BK14" s="260"/>
      <c r="BL14" s="260">
        <f t="shared" si="14"/>
        <v>0</v>
      </c>
      <c r="BM14" s="260" t="e">
        <f>#REF!</f>
        <v>#REF!</v>
      </c>
      <c r="BN14" s="260"/>
      <c r="BO14" s="260"/>
      <c r="BP14" s="260">
        <f t="shared" si="15"/>
        <v>0</v>
      </c>
      <c r="BQ14" s="260" t="e">
        <f>#REF!</f>
        <v>#REF!</v>
      </c>
      <c r="BR14" s="260"/>
      <c r="BS14" s="287"/>
      <c r="BT14" s="260"/>
    </row>
    <row r="15" spans="1:72" s="42" customFormat="1" ht="55.2" customHeight="1" x14ac:dyDescent="0.3">
      <c r="A15" s="35">
        <v>12</v>
      </c>
      <c r="B15" s="36">
        <v>130</v>
      </c>
      <c r="C15" s="36" t="s">
        <v>64</v>
      </c>
      <c r="D15" s="36">
        <v>40000</v>
      </c>
      <c r="E15" s="35">
        <v>0.56000000000000005</v>
      </c>
      <c r="F15" s="37">
        <v>0.17100000000000001</v>
      </c>
      <c r="G15" s="37">
        <v>0.13100000000000001</v>
      </c>
      <c r="H15" s="37">
        <v>0.111</v>
      </c>
      <c r="I15" s="37">
        <v>0.09</v>
      </c>
      <c r="J15" s="37">
        <v>5.6000000000000001E-2</v>
      </c>
      <c r="K15" s="37">
        <v>4.5999999999999999E-2</v>
      </c>
      <c r="L15" s="37">
        <v>2.6000000000000002E-2</v>
      </c>
      <c r="M15" s="37" t="str">
        <f t="shared" si="0"/>
        <v>0.171,0.131,0.111,0.09,0.056,0.046,0.026</v>
      </c>
      <c r="N15" s="37" t="s">
        <v>59</v>
      </c>
      <c r="O15" s="37"/>
      <c r="P15" s="38">
        <f t="shared" si="1"/>
        <v>130</v>
      </c>
      <c r="Q15" s="36">
        <f t="shared" si="16"/>
        <v>0</v>
      </c>
      <c r="R15" s="37">
        <f t="shared" si="2"/>
        <v>6.0000000000000012E-2</v>
      </c>
      <c r="S15" s="36">
        <f t="shared" si="17"/>
        <v>12</v>
      </c>
      <c r="T15" s="36">
        <f t="shared" si="18"/>
        <v>0</v>
      </c>
      <c r="U15" s="36">
        <f t="shared" si="19"/>
        <v>130</v>
      </c>
      <c r="V15" s="39">
        <f t="shared" si="20"/>
        <v>5.050000000000001E-2</v>
      </c>
      <c r="W15" s="39">
        <f t="shared" si="3"/>
        <v>0</v>
      </c>
      <c r="X15" s="37">
        <f t="shared" si="21"/>
        <v>8.0925000000000011</v>
      </c>
      <c r="Y15" s="39">
        <f t="shared" si="22"/>
        <v>0.22479166666666828</v>
      </c>
      <c r="Z15" s="37"/>
      <c r="AA15" s="35">
        <v>0.35</v>
      </c>
      <c r="AB15" s="35">
        <v>0.35</v>
      </c>
      <c r="AC15" s="35">
        <v>0.35</v>
      </c>
      <c r="AD15" s="35" t="s">
        <v>60</v>
      </c>
      <c r="AE15" s="35">
        <f t="shared" si="4"/>
        <v>238</v>
      </c>
      <c r="AF15" s="35">
        <f t="shared" si="5"/>
        <v>290.86</v>
      </c>
      <c r="AG15" s="36" t="str">
        <f t="shared" si="6"/>
        <v>238 290.86</v>
      </c>
      <c r="AH15" s="35">
        <v>12</v>
      </c>
      <c r="AI15" s="40">
        <f t="shared" si="7"/>
        <v>77.710000000000008</v>
      </c>
      <c r="AJ15" s="40">
        <f t="shared" si="8"/>
        <v>94.97</v>
      </c>
      <c r="AK15" s="36" t="str">
        <f t="shared" si="9"/>
        <v>77.71 94.97</v>
      </c>
      <c r="AL15" s="36">
        <v>150</v>
      </c>
      <c r="AM15" s="36">
        <v>430</v>
      </c>
      <c r="AN15" s="40">
        <v>2383.9</v>
      </c>
      <c r="AO15" s="40">
        <v>290.39999999999998</v>
      </c>
      <c r="AP15" s="40">
        <v>95</v>
      </c>
      <c r="AQ15" s="35">
        <v>28</v>
      </c>
      <c r="AR15" s="37">
        <f t="shared" si="10"/>
        <v>0.74335863242428823</v>
      </c>
      <c r="AS15" s="40">
        <f t="shared" si="11"/>
        <v>1772.0926438362608</v>
      </c>
      <c r="AT15" s="40">
        <f t="shared" si="12"/>
        <v>249.43598800498879</v>
      </c>
      <c r="AU15" s="41">
        <f t="shared" si="13"/>
        <v>82.183188106073175</v>
      </c>
      <c r="AV15" s="260"/>
      <c r="AW15" s="260"/>
      <c r="AX15" s="260"/>
      <c r="AY15" s="260"/>
      <c r="AZ15" s="260"/>
      <c r="BA15" s="260"/>
      <c r="BB15" s="260"/>
      <c r="BC15" s="260"/>
      <c r="BD15" s="260"/>
      <c r="BE15" s="260"/>
      <c r="BF15" s="260"/>
      <c r="BG15" s="287"/>
      <c r="BH15" s="260"/>
      <c r="BI15" s="284"/>
      <c r="BJ15" s="284"/>
      <c r="BK15" s="260"/>
      <c r="BL15" s="260">
        <f t="shared" si="14"/>
        <v>0</v>
      </c>
      <c r="BM15" s="260" t="e">
        <f>#REF!</f>
        <v>#REF!</v>
      </c>
      <c r="BN15" s="260" t="e">
        <f t="shared" ref="BN15" si="23">IF(BL15&lt;BM15,"Safe","Unsafe")</f>
        <v>#REF!</v>
      </c>
      <c r="BO15" s="260"/>
      <c r="BP15" s="260">
        <f t="shared" si="15"/>
        <v>0</v>
      </c>
      <c r="BQ15" s="260" t="e">
        <f>#REF!</f>
        <v>#REF!</v>
      </c>
      <c r="BR15" s="260" t="e">
        <f t="shared" ref="BR15" si="24">IF(BP15&lt;BQ15,"Safe","Unsafe")</f>
        <v>#REF!</v>
      </c>
      <c r="BS15" s="287"/>
      <c r="BT15" s="260"/>
    </row>
    <row r="16" spans="1:72" s="42" customFormat="1" ht="55.2" customHeight="1" x14ac:dyDescent="0.3">
      <c r="A16" s="35">
        <v>13</v>
      </c>
      <c r="B16" s="36">
        <v>130</v>
      </c>
      <c r="C16" s="36" t="s">
        <v>65</v>
      </c>
      <c r="D16" s="36">
        <v>40000</v>
      </c>
      <c r="E16" s="35">
        <v>0.56000000000000005</v>
      </c>
      <c r="F16" s="37">
        <v>0.08</v>
      </c>
      <c r="G16" s="37">
        <v>0.06</v>
      </c>
      <c r="H16" s="37">
        <v>5.1000000000000004E-2</v>
      </c>
      <c r="I16" s="37">
        <v>4.3000000000000003E-2</v>
      </c>
      <c r="J16" s="37">
        <v>3.5000000000000003E-2</v>
      </c>
      <c r="K16" s="37">
        <v>3.4000000000000002E-2</v>
      </c>
      <c r="L16" s="37">
        <v>2.7E-2</v>
      </c>
      <c r="M16" s="37" t="str">
        <f t="shared" si="0"/>
        <v>0.08,0.06,0.051,0.043,0.035,0.034,0.027</v>
      </c>
      <c r="N16" s="37" t="s">
        <v>59</v>
      </c>
      <c r="O16" s="37"/>
      <c r="P16" s="38">
        <f t="shared" si="1"/>
        <v>130</v>
      </c>
      <c r="Q16" s="36">
        <f t="shared" si="16"/>
        <v>0</v>
      </c>
      <c r="R16" s="37">
        <f t="shared" si="2"/>
        <v>2.8999999999999998E-2</v>
      </c>
      <c r="S16" s="36">
        <f t="shared" si="17"/>
        <v>13</v>
      </c>
      <c r="T16" s="36">
        <f t="shared" si="18"/>
        <v>0</v>
      </c>
      <c r="U16" s="36">
        <f t="shared" si="19"/>
        <v>130</v>
      </c>
      <c r="V16" s="39">
        <f t="shared" si="20"/>
        <v>4.4500000000000005E-2</v>
      </c>
      <c r="W16" s="39">
        <f t="shared" si="3"/>
        <v>0</v>
      </c>
      <c r="X16" s="37">
        <f t="shared" si="21"/>
        <v>8.0925000000000011</v>
      </c>
      <c r="Y16" s="39">
        <f t="shared" si="22"/>
        <v>0.22479166666666828</v>
      </c>
      <c r="Z16" s="37"/>
      <c r="AA16" s="35">
        <v>0.35</v>
      </c>
      <c r="AB16" s="35">
        <v>0.35</v>
      </c>
      <c r="AC16" s="35">
        <v>0.35</v>
      </c>
      <c r="AD16" s="35" t="s">
        <v>60</v>
      </c>
      <c r="AE16" s="35">
        <f t="shared" si="4"/>
        <v>238</v>
      </c>
      <c r="AF16" s="35">
        <f t="shared" si="5"/>
        <v>290.86</v>
      </c>
      <c r="AG16" s="36" t="str">
        <f t="shared" si="6"/>
        <v>238 290.86</v>
      </c>
      <c r="AH16" s="35">
        <v>12</v>
      </c>
      <c r="AI16" s="40">
        <f t="shared" si="7"/>
        <v>77.710000000000008</v>
      </c>
      <c r="AJ16" s="40">
        <f t="shared" si="8"/>
        <v>94.97</v>
      </c>
      <c r="AK16" s="36" t="str">
        <f t="shared" si="9"/>
        <v>77.71 94.97</v>
      </c>
      <c r="AL16" s="36">
        <v>150</v>
      </c>
      <c r="AM16" s="36">
        <v>430</v>
      </c>
      <c r="AN16" s="40">
        <v>2398.4</v>
      </c>
      <c r="AO16" s="40">
        <v>290.39999999999998</v>
      </c>
      <c r="AP16" s="40">
        <v>95</v>
      </c>
      <c r="AQ16" s="35">
        <v>28</v>
      </c>
      <c r="AR16" s="37">
        <f t="shared" si="10"/>
        <v>0.74335863242428823</v>
      </c>
      <c r="AS16" s="40">
        <f t="shared" si="11"/>
        <v>1782.871344006413</v>
      </c>
      <c r="AT16" s="40">
        <f t="shared" si="12"/>
        <v>249.43598800498879</v>
      </c>
      <c r="AU16" s="41">
        <f t="shared" si="13"/>
        <v>82.183188106073175</v>
      </c>
      <c r="AV16" s="260"/>
      <c r="AW16" s="260"/>
      <c r="AX16" s="260"/>
      <c r="AY16" s="260"/>
      <c r="AZ16" s="260"/>
      <c r="BA16" s="260"/>
      <c r="BB16" s="260"/>
      <c r="BC16" s="260"/>
      <c r="BD16" s="260"/>
      <c r="BE16" s="260"/>
      <c r="BF16" s="260"/>
      <c r="BG16" s="287"/>
      <c r="BH16" s="260"/>
      <c r="BI16" s="284"/>
      <c r="BJ16" s="284"/>
      <c r="BK16" s="260"/>
      <c r="BL16" s="260">
        <f t="shared" si="14"/>
        <v>0</v>
      </c>
      <c r="BM16" s="260" t="e">
        <f>#REF!</f>
        <v>#REF!</v>
      </c>
      <c r="BN16" s="260"/>
      <c r="BO16" s="260"/>
      <c r="BP16" s="260">
        <f t="shared" si="15"/>
        <v>0</v>
      </c>
      <c r="BQ16" s="260" t="e">
        <f>#REF!</f>
        <v>#REF!</v>
      </c>
      <c r="BR16" s="260"/>
      <c r="BS16" s="287"/>
      <c r="BT16" s="260"/>
    </row>
    <row r="17" spans="1:72" s="42" customFormat="1" ht="55.2" customHeight="1" x14ac:dyDescent="0.3">
      <c r="A17" s="35">
        <v>14</v>
      </c>
      <c r="B17" s="45">
        <v>130</v>
      </c>
      <c r="C17" s="45" t="s">
        <v>66</v>
      </c>
      <c r="D17" s="45">
        <v>40000</v>
      </c>
      <c r="E17" s="44">
        <v>0.56000000000000005</v>
      </c>
      <c r="F17" s="37">
        <v>0.14100000000000001</v>
      </c>
      <c r="G17" s="37">
        <v>0.107</v>
      </c>
      <c r="H17" s="37">
        <v>8.8999999999999996E-2</v>
      </c>
      <c r="I17" s="37">
        <v>7.0000000000000007E-2</v>
      </c>
      <c r="J17" s="37">
        <v>4.8000000000000001E-2</v>
      </c>
      <c r="K17" s="37">
        <v>0.04</v>
      </c>
      <c r="L17" s="37">
        <v>2.6000000000000002E-2</v>
      </c>
      <c r="M17" s="37" t="str">
        <f t="shared" si="0"/>
        <v>0.141,0.107,0.089,0.07,0.048,0.04,0.026</v>
      </c>
      <c r="N17" s="37" t="s">
        <v>59</v>
      </c>
      <c r="O17" s="37"/>
      <c r="P17" s="38">
        <f t="shared" si="1"/>
        <v>130</v>
      </c>
      <c r="Q17" s="36">
        <f t="shared" si="16"/>
        <v>0</v>
      </c>
      <c r="R17" s="37">
        <f t="shared" si="2"/>
        <v>5.2000000000000018E-2</v>
      </c>
      <c r="S17" s="36">
        <f t="shared" si="17"/>
        <v>14</v>
      </c>
      <c r="T17" s="36">
        <f t="shared" si="18"/>
        <v>0</v>
      </c>
      <c r="U17" s="36">
        <f t="shared" si="19"/>
        <v>130</v>
      </c>
      <c r="V17" s="39">
        <f t="shared" si="20"/>
        <v>4.0500000000000008E-2</v>
      </c>
      <c r="W17" s="39">
        <f t="shared" si="3"/>
        <v>0</v>
      </c>
      <c r="X17" s="37">
        <f t="shared" si="21"/>
        <v>8.0925000000000011</v>
      </c>
      <c r="Y17" s="39">
        <f t="shared" si="22"/>
        <v>0.22479166666666828</v>
      </c>
      <c r="Z17" s="37"/>
      <c r="AA17" s="44">
        <v>0.35</v>
      </c>
      <c r="AB17" s="44">
        <v>0.35</v>
      </c>
      <c r="AC17" s="44">
        <v>0.35</v>
      </c>
      <c r="AD17" s="44" t="s">
        <v>60</v>
      </c>
      <c r="AE17" s="44">
        <f t="shared" si="4"/>
        <v>238</v>
      </c>
      <c r="AF17" s="44">
        <f t="shared" si="5"/>
        <v>290.86</v>
      </c>
      <c r="AG17" s="45" t="str">
        <f t="shared" si="6"/>
        <v>238 290.86</v>
      </c>
      <c r="AH17" s="44">
        <v>12</v>
      </c>
      <c r="AI17" s="47">
        <f t="shared" si="7"/>
        <v>77.710000000000008</v>
      </c>
      <c r="AJ17" s="47">
        <f t="shared" si="8"/>
        <v>94.97</v>
      </c>
      <c r="AK17" s="45" t="str">
        <f t="shared" si="9"/>
        <v>77.71 94.97</v>
      </c>
      <c r="AL17" s="36">
        <v>150</v>
      </c>
      <c r="AM17" s="36">
        <v>430</v>
      </c>
      <c r="AN17" s="44">
        <v>2391.9</v>
      </c>
      <c r="AO17" s="44">
        <v>290.5</v>
      </c>
      <c r="AP17" s="44">
        <v>95</v>
      </c>
      <c r="AQ17" s="35">
        <v>28</v>
      </c>
      <c r="AR17" s="46">
        <f t="shared" si="10"/>
        <v>0.74335863242428823</v>
      </c>
      <c r="AS17" s="47">
        <f t="shared" si="11"/>
        <v>1778.0395128956552</v>
      </c>
      <c r="AT17" s="47">
        <f t="shared" si="12"/>
        <v>249.5140459082248</v>
      </c>
      <c r="AU17" s="48">
        <f t="shared" si="13"/>
        <v>82.183188106073175</v>
      </c>
      <c r="AV17" s="260"/>
      <c r="AW17" s="260"/>
      <c r="AX17" s="260"/>
      <c r="AY17" s="260"/>
      <c r="AZ17" s="260"/>
      <c r="BA17" s="260"/>
      <c r="BB17" s="260"/>
      <c r="BC17" s="260"/>
      <c r="BD17" s="260"/>
      <c r="BE17" s="260"/>
      <c r="BF17" s="260"/>
      <c r="BG17" s="287"/>
      <c r="BH17" s="260"/>
      <c r="BI17" s="284"/>
      <c r="BJ17" s="284"/>
      <c r="BK17" s="260"/>
      <c r="BL17" s="260">
        <f t="shared" si="14"/>
        <v>0</v>
      </c>
      <c r="BM17" s="260" t="e">
        <f>#REF!</f>
        <v>#REF!</v>
      </c>
      <c r="BN17" s="260"/>
      <c r="BO17" s="260"/>
      <c r="BP17" s="260">
        <f t="shared" si="15"/>
        <v>0</v>
      </c>
      <c r="BQ17" s="260" t="e">
        <f>#REF!</f>
        <v>#REF!</v>
      </c>
      <c r="BR17" s="260"/>
      <c r="BS17" s="287"/>
      <c r="BT17" s="260"/>
    </row>
    <row r="18" spans="1:72" s="42" customFormat="1" ht="55.2" customHeight="1" x14ac:dyDescent="0.3">
      <c r="A18" s="35">
        <v>15</v>
      </c>
      <c r="B18" s="45">
        <v>130</v>
      </c>
      <c r="C18" s="45" t="s">
        <v>67</v>
      </c>
      <c r="D18" s="45">
        <v>40000</v>
      </c>
      <c r="E18" s="44">
        <v>0.56000000000000005</v>
      </c>
      <c r="F18" s="46">
        <v>0.184</v>
      </c>
      <c r="G18" s="46">
        <v>0.15</v>
      </c>
      <c r="H18" s="46">
        <v>0.13200000000000001</v>
      </c>
      <c r="I18" s="46">
        <v>0.105</v>
      </c>
      <c r="J18" s="46">
        <v>6.9000000000000006E-2</v>
      </c>
      <c r="K18" s="46">
        <v>5.2999999999999999E-2</v>
      </c>
      <c r="L18" s="46">
        <v>3.6999999999999998E-2</v>
      </c>
      <c r="M18" s="37" t="str">
        <f t="shared" si="0"/>
        <v>0.184,0.15,0.132,0.105,0.069,0.053,0.037</v>
      </c>
      <c r="N18" s="37" t="s">
        <v>59</v>
      </c>
      <c r="O18" s="37"/>
      <c r="P18" s="38">
        <f t="shared" si="1"/>
        <v>130</v>
      </c>
      <c r="Q18" s="36">
        <f t="shared" si="16"/>
        <v>0</v>
      </c>
      <c r="R18" s="37">
        <f t="shared" si="2"/>
        <v>5.1999999999999991E-2</v>
      </c>
      <c r="S18" s="36">
        <f t="shared" si="17"/>
        <v>15</v>
      </c>
      <c r="T18" s="36">
        <f t="shared" si="18"/>
        <v>0</v>
      </c>
      <c r="U18" s="36">
        <f t="shared" si="19"/>
        <v>130</v>
      </c>
      <c r="V18" s="39">
        <f t="shared" si="20"/>
        <v>5.2000000000000005E-2</v>
      </c>
      <c r="W18" s="39">
        <f t="shared" si="3"/>
        <v>0</v>
      </c>
      <c r="X18" s="37">
        <f t="shared" si="21"/>
        <v>8.0925000000000011</v>
      </c>
      <c r="Y18" s="39">
        <f t="shared" si="22"/>
        <v>0.22479166666666828</v>
      </c>
      <c r="Z18" s="37"/>
      <c r="AA18" s="44">
        <v>0.35</v>
      </c>
      <c r="AB18" s="44">
        <v>0.35</v>
      </c>
      <c r="AC18" s="44">
        <v>0.35</v>
      </c>
      <c r="AD18" s="44" t="s">
        <v>60</v>
      </c>
      <c r="AE18" s="44">
        <f t="shared" si="4"/>
        <v>238</v>
      </c>
      <c r="AF18" s="44">
        <f t="shared" si="5"/>
        <v>290.86</v>
      </c>
      <c r="AG18" s="45" t="str">
        <f t="shared" si="6"/>
        <v>238 290.86</v>
      </c>
      <c r="AH18" s="44">
        <v>12</v>
      </c>
      <c r="AI18" s="47">
        <f t="shared" si="7"/>
        <v>77.710000000000008</v>
      </c>
      <c r="AJ18" s="47">
        <f t="shared" si="8"/>
        <v>94.97</v>
      </c>
      <c r="AK18" s="45" t="str">
        <f t="shared" si="9"/>
        <v>77.71 94.97</v>
      </c>
      <c r="AL18" s="36">
        <v>150</v>
      </c>
      <c r="AM18" s="36">
        <v>430</v>
      </c>
      <c r="AN18" s="47">
        <v>2400</v>
      </c>
      <c r="AO18" s="44">
        <v>290.8</v>
      </c>
      <c r="AP18" s="44">
        <v>94.9</v>
      </c>
      <c r="AQ18" s="35">
        <v>28</v>
      </c>
      <c r="AR18" s="46">
        <f t="shared" si="10"/>
        <v>0.74335863242428823</v>
      </c>
      <c r="AS18" s="47">
        <f t="shared" si="11"/>
        <v>1784.0607178182918</v>
      </c>
      <c r="AT18" s="47">
        <f t="shared" si="12"/>
        <v>249.74815902183312</v>
      </c>
      <c r="AU18" s="48">
        <f t="shared" si="13"/>
        <v>82.093281630882302</v>
      </c>
      <c r="AV18" s="260"/>
      <c r="AW18" s="260"/>
      <c r="AX18" s="260"/>
      <c r="AY18" s="260"/>
      <c r="AZ18" s="260">
        <f>AY18*10^6</f>
        <v>0</v>
      </c>
      <c r="BA18" s="260" t="e">
        <f>(1/($BI$4*10^6/(0.711*10^-4*(1/AV18)^0.854))^(1/3.89))*10^6</f>
        <v>#DIV/0!</v>
      </c>
      <c r="BB18" s="260" t="e">
        <f>IF(AZ18&lt;BA18,"Safe","Unsafe")</f>
        <v>#DIV/0!</v>
      </c>
      <c r="BC18" s="260"/>
      <c r="BD18" s="260">
        <f>BC18*10^6</f>
        <v>0</v>
      </c>
      <c r="BE18" s="260">
        <f>(1/((($BI$4*10^6/(1.41*10^-8)))^(1/4.5337)))*10^6</f>
        <v>460.12157860808867</v>
      </c>
      <c r="BF18" s="260" t="str">
        <f>IF(BD18&lt;BE18,"Safe","Unsafe")</f>
        <v>Safe</v>
      </c>
      <c r="BG18" s="287"/>
      <c r="BH18" s="260"/>
      <c r="BI18" s="284">
        <v>30</v>
      </c>
      <c r="BJ18" s="284"/>
      <c r="BK18" s="260"/>
      <c r="BL18" s="260">
        <f t="shared" si="14"/>
        <v>0</v>
      </c>
      <c r="BM18" s="260" t="e">
        <f>BA18</f>
        <v>#DIV/0!</v>
      </c>
      <c r="BN18" s="260" t="e">
        <f>IF(BL18&lt;BM18,"Safe","Unsafe")</f>
        <v>#DIV/0!</v>
      </c>
      <c r="BO18" s="260"/>
      <c r="BP18" s="260">
        <f>BO18*10^6</f>
        <v>0</v>
      </c>
      <c r="BQ18" s="260">
        <f>BE18</f>
        <v>460.12157860808867</v>
      </c>
      <c r="BR18" s="260" t="str">
        <f>IF(BP18&lt;BQ18,"Safe","Unsafe")</f>
        <v>Safe</v>
      </c>
      <c r="BS18" s="287"/>
      <c r="BT18" s="260"/>
    </row>
    <row r="19" spans="1:72" s="42" customFormat="1" ht="55.2" customHeight="1" x14ac:dyDescent="0.3">
      <c r="A19" s="35">
        <v>16</v>
      </c>
      <c r="B19" s="45">
        <v>195</v>
      </c>
      <c r="C19" s="45" t="s">
        <v>63</v>
      </c>
      <c r="D19" s="45">
        <v>40000</v>
      </c>
      <c r="E19" s="44">
        <v>0.56000000000000005</v>
      </c>
      <c r="F19" s="46">
        <v>8.5000000000000006E-2</v>
      </c>
      <c r="G19" s="46">
        <v>6.0999999999999999E-2</v>
      </c>
      <c r="H19" s="46">
        <v>5.3999999999999999E-2</v>
      </c>
      <c r="I19" s="46">
        <v>4.4999999999999998E-2</v>
      </c>
      <c r="J19" s="46">
        <v>3.4000000000000002E-2</v>
      </c>
      <c r="K19" s="46">
        <v>2.9000000000000001E-2</v>
      </c>
      <c r="L19" s="46">
        <v>2.3E-2</v>
      </c>
      <c r="M19" s="37" t="str">
        <f t="shared" si="0"/>
        <v>0.085,0.061,0.054,0.045,0.034,0.029,0.023</v>
      </c>
      <c r="N19" s="37" t="s">
        <v>59</v>
      </c>
      <c r="O19" s="37"/>
      <c r="P19" s="38">
        <f t="shared" si="1"/>
        <v>195</v>
      </c>
      <c r="Q19" s="36">
        <f t="shared" si="16"/>
        <v>65</v>
      </c>
      <c r="R19" s="37">
        <f t="shared" si="2"/>
        <v>3.1000000000000007E-2</v>
      </c>
      <c r="S19" s="36">
        <f t="shared" si="17"/>
        <v>16</v>
      </c>
      <c r="T19" s="36">
        <f t="shared" si="18"/>
        <v>65</v>
      </c>
      <c r="U19" s="36">
        <f t="shared" si="19"/>
        <v>195</v>
      </c>
      <c r="V19" s="39">
        <f t="shared" si="20"/>
        <v>4.1499999999999995E-2</v>
      </c>
      <c r="W19" s="39">
        <f t="shared" si="3"/>
        <v>2.6974999999999998</v>
      </c>
      <c r="X19" s="37">
        <f t="shared" si="21"/>
        <v>10.790000000000001</v>
      </c>
      <c r="Y19" s="39">
        <f t="shared" si="22"/>
        <v>-1.0115624999999984</v>
      </c>
      <c r="Z19" s="37"/>
      <c r="AA19" s="44">
        <v>0.35</v>
      </c>
      <c r="AB19" s="44">
        <v>0.35</v>
      </c>
      <c r="AC19" s="44">
        <v>0.35</v>
      </c>
      <c r="AD19" s="44" t="s">
        <v>60</v>
      </c>
      <c r="AE19" s="44">
        <f t="shared" si="4"/>
        <v>238</v>
      </c>
      <c r="AF19" s="44">
        <f t="shared" si="5"/>
        <v>290.86</v>
      </c>
      <c r="AG19" s="45" t="str">
        <f t="shared" si="6"/>
        <v>238 290.86</v>
      </c>
      <c r="AH19" s="44">
        <v>12</v>
      </c>
      <c r="AI19" s="47">
        <f t="shared" si="7"/>
        <v>77.710000000000008</v>
      </c>
      <c r="AJ19" s="47">
        <f t="shared" si="8"/>
        <v>94.97</v>
      </c>
      <c r="AK19" s="45" t="str">
        <f t="shared" si="9"/>
        <v>77.71 94.97</v>
      </c>
      <c r="AL19" s="36">
        <v>150</v>
      </c>
      <c r="AM19" s="36">
        <v>430</v>
      </c>
      <c r="AN19" s="47">
        <v>2391.9</v>
      </c>
      <c r="AO19" s="44">
        <v>290.3</v>
      </c>
      <c r="AP19" s="44">
        <v>94.9</v>
      </c>
      <c r="AQ19" s="35">
        <v>28</v>
      </c>
      <c r="AR19" s="46">
        <f t="shared" si="10"/>
        <v>0.74335863242428823</v>
      </c>
      <c r="AS19" s="47">
        <f t="shared" si="11"/>
        <v>1778.0395128956552</v>
      </c>
      <c r="AT19" s="47">
        <f t="shared" si="12"/>
        <v>249.35791999442787</v>
      </c>
      <c r="AU19" s="48">
        <f t="shared" si="13"/>
        <v>82.093281630882302</v>
      </c>
      <c r="AV19" s="260"/>
      <c r="AW19" s="260"/>
      <c r="AX19" s="260"/>
      <c r="AY19" s="260"/>
      <c r="AZ19" s="260"/>
      <c r="BA19" s="260"/>
      <c r="BB19" s="260"/>
      <c r="BC19" s="260"/>
      <c r="BD19" s="260"/>
      <c r="BE19" s="260"/>
      <c r="BF19" s="260"/>
      <c r="BG19" s="287"/>
      <c r="BH19" s="260"/>
      <c r="BI19" s="284"/>
      <c r="BJ19" s="284"/>
      <c r="BK19" s="260"/>
      <c r="BL19" s="260">
        <f t="shared" si="14"/>
        <v>0</v>
      </c>
      <c r="BM19" s="260" t="e">
        <f>#REF!</f>
        <v>#REF!</v>
      </c>
      <c r="BN19" s="260"/>
      <c r="BO19" s="260"/>
      <c r="BP19" s="260">
        <f t="shared" si="15"/>
        <v>0</v>
      </c>
      <c r="BQ19" s="260" t="e">
        <f>#REF!</f>
        <v>#REF!</v>
      </c>
      <c r="BR19" s="260"/>
      <c r="BS19" s="287"/>
      <c r="BT19" s="260"/>
    </row>
    <row r="20" spans="1:72" s="42" customFormat="1" ht="55.2" customHeight="1" x14ac:dyDescent="0.3">
      <c r="A20" s="35">
        <v>17</v>
      </c>
      <c r="B20" s="45">
        <v>195</v>
      </c>
      <c r="C20" s="45" t="s">
        <v>64</v>
      </c>
      <c r="D20" s="45">
        <v>40000</v>
      </c>
      <c r="E20" s="44">
        <v>0.56000000000000005</v>
      </c>
      <c r="F20" s="46">
        <v>0.13900000000000001</v>
      </c>
      <c r="G20" s="46">
        <v>9.9000000000000005E-2</v>
      </c>
      <c r="H20" s="46">
        <v>0.08</v>
      </c>
      <c r="I20" s="46">
        <v>6.2E-2</v>
      </c>
      <c r="J20" s="46">
        <v>3.9E-2</v>
      </c>
      <c r="K20" s="46">
        <v>3.1E-2</v>
      </c>
      <c r="L20" s="46">
        <v>2.3E-2</v>
      </c>
      <c r="M20" s="37" t="str">
        <f t="shared" si="0"/>
        <v>0.139,0.099,0.08,0.062,0.039,0.031,0.023</v>
      </c>
      <c r="N20" s="37" t="s">
        <v>59</v>
      </c>
      <c r="O20" s="37"/>
      <c r="P20" s="38">
        <f t="shared" si="1"/>
        <v>195</v>
      </c>
      <c r="Q20" s="36">
        <f t="shared" si="16"/>
        <v>0</v>
      </c>
      <c r="R20" s="37">
        <f t="shared" si="2"/>
        <v>5.9000000000000011E-2</v>
      </c>
      <c r="S20" s="36">
        <f t="shared" si="17"/>
        <v>17</v>
      </c>
      <c r="T20" s="36">
        <f t="shared" si="18"/>
        <v>0</v>
      </c>
      <c r="U20" s="36">
        <f t="shared" si="19"/>
        <v>195</v>
      </c>
      <c r="V20" s="39">
        <f t="shared" si="20"/>
        <v>4.5000000000000012E-2</v>
      </c>
      <c r="W20" s="39">
        <f t="shared" si="3"/>
        <v>0</v>
      </c>
      <c r="X20" s="37">
        <f t="shared" si="21"/>
        <v>10.790000000000001</v>
      </c>
      <c r="Y20" s="39">
        <f t="shared" si="22"/>
        <v>-1.0115624999999984</v>
      </c>
      <c r="Z20" s="37"/>
      <c r="AA20" s="44">
        <v>0.35</v>
      </c>
      <c r="AB20" s="44">
        <v>0.35</v>
      </c>
      <c r="AC20" s="44">
        <v>0.35</v>
      </c>
      <c r="AD20" s="44" t="s">
        <v>60</v>
      </c>
      <c r="AE20" s="44">
        <f t="shared" si="4"/>
        <v>238</v>
      </c>
      <c r="AF20" s="44">
        <f t="shared" si="5"/>
        <v>290.86</v>
      </c>
      <c r="AG20" s="45" t="str">
        <f t="shared" si="6"/>
        <v>238 290.86</v>
      </c>
      <c r="AH20" s="44">
        <v>12</v>
      </c>
      <c r="AI20" s="47">
        <f t="shared" si="7"/>
        <v>77.710000000000008</v>
      </c>
      <c r="AJ20" s="47">
        <f t="shared" si="8"/>
        <v>94.97</v>
      </c>
      <c r="AK20" s="45" t="str">
        <f t="shared" si="9"/>
        <v>77.71 94.97</v>
      </c>
      <c r="AL20" s="36">
        <v>150</v>
      </c>
      <c r="AM20" s="36">
        <v>430</v>
      </c>
      <c r="AN20" s="47">
        <v>2382.3000000000002</v>
      </c>
      <c r="AO20" s="44">
        <v>290.7</v>
      </c>
      <c r="AP20" s="44">
        <v>95</v>
      </c>
      <c r="AQ20" s="35">
        <v>28</v>
      </c>
      <c r="AR20" s="46">
        <f t="shared" si="10"/>
        <v>0.74335863242428823</v>
      </c>
      <c r="AS20" s="47">
        <f t="shared" si="11"/>
        <v>1770.903270024382</v>
      </c>
      <c r="AT20" s="47">
        <f t="shared" si="12"/>
        <v>249.6701314118657</v>
      </c>
      <c r="AU20" s="48">
        <f t="shared" si="13"/>
        <v>82.183188106073175</v>
      </c>
      <c r="AV20" s="260"/>
      <c r="AW20" s="260"/>
      <c r="AX20" s="260"/>
      <c r="AY20" s="260"/>
      <c r="AZ20" s="260"/>
      <c r="BA20" s="260"/>
      <c r="BB20" s="260"/>
      <c r="BC20" s="260"/>
      <c r="BD20" s="260"/>
      <c r="BE20" s="260"/>
      <c r="BF20" s="260"/>
      <c r="BG20" s="287"/>
      <c r="BH20" s="260"/>
      <c r="BI20" s="284"/>
      <c r="BJ20" s="284"/>
      <c r="BK20" s="260"/>
      <c r="BL20" s="260">
        <f t="shared" si="14"/>
        <v>0</v>
      </c>
      <c r="BM20" s="260" t="e">
        <f>#REF!</f>
        <v>#REF!</v>
      </c>
      <c r="BN20" s="260"/>
      <c r="BO20" s="260"/>
      <c r="BP20" s="260">
        <f t="shared" si="15"/>
        <v>0</v>
      </c>
      <c r="BQ20" s="260" t="e">
        <f>#REF!</f>
        <v>#REF!</v>
      </c>
      <c r="BR20" s="260"/>
      <c r="BS20" s="287"/>
      <c r="BT20" s="260"/>
    </row>
    <row r="21" spans="1:72" s="42" customFormat="1" ht="55.2" customHeight="1" x14ac:dyDescent="0.3">
      <c r="A21" s="35">
        <v>18</v>
      </c>
      <c r="B21" s="45">
        <v>195</v>
      </c>
      <c r="C21" s="45" t="s">
        <v>65</v>
      </c>
      <c r="D21" s="45">
        <v>40000</v>
      </c>
      <c r="E21" s="44">
        <v>0.56000000000000005</v>
      </c>
      <c r="F21" s="37">
        <v>8.4000000000000005E-2</v>
      </c>
      <c r="G21" s="37">
        <v>5.7000000000000002E-2</v>
      </c>
      <c r="H21" s="37">
        <v>4.8000000000000001E-2</v>
      </c>
      <c r="I21" s="37">
        <v>4.3000000000000003E-2</v>
      </c>
      <c r="J21" s="37">
        <v>3.3000000000000002E-2</v>
      </c>
      <c r="K21" s="37">
        <v>2.9000000000000001E-2</v>
      </c>
      <c r="L21" s="37">
        <v>2.3E-2</v>
      </c>
      <c r="M21" s="37" t="str">
        <f t="shared" si="0"/>
        <v>0.084,0.057,0.048,0.043,0.033,0.029,0.023</v>
      </c>
      <c r="N21" s="37" t="s">
        <v>59</v>
      </c>
      <c r="O21" s="37"/>
      <c r="P21" s="38">
        <f t="shared" si="1"/>
        <v>195</v>
      </c>
      <c r="Q21" s="36">
        <f t="shared" si="16"/>
        <v>0</v>
      </c>
      <c r="R21" s="37">
        <f t="shared" si="2"/>
        <v>3.6000000000000004E-2</v>
      </c>
      <c r="S21" s="36">
        <f t="shared" si="17"/>
        <v>18</v>
      </c>
      <c r="T21" s="36">
        <f t="shared" si="18"/>
        <v>0</v>
      </c>
      <c r="U21" s="36">
        <f t="shared" si="19"/>
        <v>195</v>
      </c>
      <c r="V21" s="39">
        <f t="shared" si="20"/>
        <v>4.7500000000000007E-2</v>
      </c>
      <c r="W21" s="39">
        <f t="shared" si="3"/>
        <v>0</v>
      </c>
      <c r="X21" s="37">
        <f t="shared" si="21"/>
        <v>10.790000000000001</v>
      </c>
      <c r="Y21" s="39">
        <f t="shared" si="22"/>
        <v>-1.0115624999999984</v>
      </c>
      <c r="Z21" s="37"/>
      <c r="AA21" s="44">
        <v>0.35</v>
      </c>
      <c r="AB21" s="44">
        <v>0.35</v>
      </c>
      <c r="AC21" s="44">
        <v>0.35</v>
      </c>
      <c r="AD21" s="44" t="s">
        <v>60</v>
      </c>
      <c r="AE21" s="44">
        <f t="shared" si="4"/>
        <v>238</v>
      </c>
      <c r="AF21" s="44">
        <f t="shared" si="5"/>
        <v>290.86</v>
      </c>
      <c r="AG21" s="45" t="str">
        <f t="shared" si="6"/>
        <v>238 290.86</v>
      </c>
      <c r="AH21" s="44">
        <v>12</v>
      </c>
      <c r="AI21" s="47">
        <f t="shared" si="7"/>
        <v>77.710000000000008</v>
      </c>
      <c r="AJ21" s="47">
        <f t="shared" si="8"/>
        <v>94.97</v>
      </c>
      <c r="AK21" s="45" t="str">
        <f t="shared" si="9"/>
        <v>77.71 94.97</v>
      </c>
      <c r="AL21" s="36">
        <v>150</v>
      </c>
      <c r="AM21" s="36">
        <v>430</v>
      </c>
      <c r="AN21" s="47">
        <v>2400</v>
      </c>
      <c r="AO21" s="44">
        <v>290.7</v>
      </c>
      <c r="AP21" s="44">
        <v>94.8</v>
      </c>
      <c r="AQ21" s="35">
        <v>28</v>
      </c>
      <c r="AR21" s="46">
        <f t="shared" si="10"/>
        <v>0.74335863242428823</v>
      </c>
      <c r="AS21" s="47">
        <f t="shared" si="11"/>
        <v>1784.0607178182918</v>
      </c>
      <c r="AT21" s="47">
        <f t="shared" si="12"/>
        <v>249.6701314118657</v>
      </c>
      <c r="AU21" s="48">
        <f t="shared" si="13"/>
        <v>82.003353249565379</v>
      </c>
      <c r="AV21" s="260"/>
      <c r="AW21" s="260"/>
      <c r="AX21" s="260"/>
      <c r="AY21" s="260"/>
      <c r="AZ21" s="260"/>
      <c r="BA21" s="260"/>
      <c r="BB21" s="260"/>
      <c r="BC21" s="260"/>
      <c r="BD21" s="260"/>
      <c r="BE21" s="260"/>
      <c r="BF21" s="260"/>
      <c r="BG21" s="287"/>
      <c r="BH21" s="260"/>
      <c r="BI21" s="284"/>
      <c r="BJ21" s="284"/>
      <c r="BK21" s="260"/>
      <c r="BL21" s="260">
        <f t="shared" si="14"/>
        <v>0</v>
      </c>
      <c r="BM21" s="260" t="e">
        <f>#REF!</f>
        <v>#REF!</v>
      </c>
      <c r="BN21" s="260"/>
      <c r="BO21" s="260"/>
      <c r="BP21" s="260">
        <f t="shared" si="15"/>
        <v>0</v>
      </c>
      <c r="BQ21" s="260" t="e">
        <f>#REF!</f>
        <v>#REF!</v>
      </c>
      <c r="BR21" s="260"/>
      <c r="BS21" s="287"/>
      <c r="BT21" s="260"/>
    </row>
    <row r="22" spans="1:72" s="42" customFormat="1" ht="54.6" customHeight="1" x14ac:dyDescent="0.3">
      <c r="A22" s="35">
        <v>19</v>
      </c>
      <c r="B22" s="45">
        <v>195</v>
      </c>
      <c r="C22" s="45" t="s">
        <v>66</v>
      </c>
      <c r="D22" s="45">
        <v>40000</v>
      </c>
      <c r="E22" s="44">
        <v>0.56000000000000005</v>
      </c>
      <c r="F22" s="46">
        <v>0.113</v>
      </c>
      <c r="G22" s="46">
        <v>7.8E-2</v>
      </c>
      <c r="H22" s="46">
        <v>6.5000000000000002E-2</v>
      </c>
      <c r="I22" s="46">
        <v>5.2999999999999999E-2</v>
      </c>
      <c r="J22" s="46">
        <v>3.9E-2</v>
      </c>
      <c r="K22" s="46">
        <v>3.2000000000000001E-2</v>
      </c>
      <c r="L22" s="46">
        <v>2.4E-2</v>
      </c>
      <c r="M22" s="37" t="str">
        <f t="shared" si="0"/>
        <v>0.113,0.078,0.065,0.053,0.039,0.032,0.024</v>
      </c>
      <c r="N22" s="37" t="s">
        <v>59</v>
      </c>
      <c r="O22" s="37"/>
      <c r="P22" s="38">
        <f t="shared" si="1"/>
        <v>195</v>
      </c>
      <c r="Q22" s="36">
        <f t="shared" si="16"/>
        <v>0</v>
      </c>
      <c r="R22" s="37">
        <f t="shared" si="2"/>
        <v>4.8000000000000001E-2</v>
      </c>
      <c r="S22" s="36">
        <f t="shared" si="17"/>
        <v>19</v>
      </c>
      <c r="T22" s="36">
        <f t="shared" si="18"/>
        <v>0</v>
      </c>
      <c r="U22" s="36">
        <f t="shared" si="19"/>
        <v>195</v>
      </c>
      <c r="V22" s="39">
        <f t="shared" si="20"/>
        <v>4.2000000000000003E-2</v>
      </c>
      <c r="W22" s="39">
        <f t="shared" si="3"/>
        <v>0</v>
      </c>
      <c r="X22" s="37">
        <f t="shared" si="21"/>
        <v>10.790000000000001</v>
      </c>
      <c r="Y22" s="39">
        <f t="shared" si="22"/>
        <v>-1.0115624999999984</v>
      </c>
      <c r="Z22" s="37"/>
      <c r="AA22" s="44">
        <v>0.35</v>
      </c>
      <c r="AB22" s="44">
        <v>0.35</v>
      </c>
      <c r="AC22" s="44">
        <v>0.35</v>
      </c>
      <c r="AD22" s="44" t="s">
        <v>60</v>
      </c>
      <c r="AE22" s="44">
        <f t="shared" si="4"/>
        <v>238</v>
      </c>
      <c r="AF22" s="44">
        <f t="shared" si="5"/>
        <v>290.86</v>
      </c>
      <c r="AG22" s="45" t="str">
        <f t="shared" si="6"/>
        <v>238 290.86</v>
      </c>
      <c r="AH22" s="44">
        <v>12</v>
      </c>
      <c r="AI22" s="47">
        <f t="shared" si="7"/>
        <v>77.710000000000008</v>
      </c>
      <c r="AJ22" s="47">
        <f t="shared" si="8"/>
        <v>94.97</v>
      </c>
      <c r="AK22" s="45" t="str">
        <f t="shared" si="9"/>
        <v>77.71 94.97</v>
      </c>
      <c r="AL22" s="36">
        <v>150</v>
      </c>
      <c r="AM22" s="36">
        <v>430</v>
      </c>
      <c r="AN22" s="47">
        <v>2383.9</v>
      </c>
      <c r="AO22" s="44">
        <v>290.39999999999998</v>
      </c>
      <c r="AP22" s="44">
        <v>94.9</v>
      </c>
      <c r="AQ22" s="35">
        <v>28</v>
      </c>
      <c r="AR22" s="46">
        <f t="shared" si="10"/>
        <v>0.74335863242428823</v>
      </c>
      <c r="AS22" s="47">
        <f t="shared" si="11"/>
        <v>1772.0926438362608</v>
      </c>
      <c r="AT22" s="47">
        <f t="shared" si="12"/>
        <v>249.43598800498879</v>
      </c>
      <c r="AU22" s="48">
        <f t="shared" si="13"/>
        <v>82.093281630882302</v>
      </c>
      <c r="AV22" s="260"/>
      <c r="AW22" s="260"/>
      <c r="AX22" s="260"/>
      <c r="AY22" s="260"/>
      <c r="AZ22" s="260"/>
      <c r="BA22" s="260"/>
      <c r="BB22" s="260"/>
      <c r="BC22" s="260"/>
      <c r="BD22" s="260"/>
      <c r="BE22" s="260"/>
      <c r="BF22" s="260"/>
      <c r="BG22" s="287"/>
      <c r="BH22" s="260"/>
      <c r="BI22" s="284"/>
      <c r="BJ22" s="284"/>
      <c r="BK22" s="260"/>
      <c r="BL22" s="260">
        <f t="shared" si="14"/>
        <v>0</v>
      </c>
      <c r="BM22" s="260" t="e">
        <f>#REF!</f>
        <v>#REF!</v>
      </c>
      <c r="BN22" s="260"/>
      <c r="BO22" s="260"/>
      <c r="BP22" s="260">
        <f t="shared" si="15"/>
        <v>0</v>
      </c>
      <c r="BQ22" s="260" t="e">
        <f>#REF!</f>
        <v>#REF!</v>
      </c>
      <c r="BR22" s="260"/>
      <c r="BS22" s="287"/>
      <c r="BT22" s="260"/>
    </row>
    <row r="23" spans="1:72" s="42" customFormat="1" ht="55.2" customHeight="1" x14ac:dyDescent="0.3">
      <c r="A23" s="35">
        <v>20</v>
      </c>
      <c r="B23" s="45">
        <v>195</v>
      </c>
      <c r="C23" s="45" t="s">
        <v>67</v>
      </c>
      <c r="D23" s="45">
        <v>40000</v>
      </c>
      <c r="E23" s="44">
        <v>0.56000000000000005</v>
      </c>
      <c r="F23" s="37">
        <v>0.13400000000000001</v>
      </c>
      <c r="G23" s="37">
        <v>0.1</v>
      </c>
      <c r="H23" s="37">
        <v>8.5000000000000006E-2</v>
      </c>
      <c r="I23" s="37">
        <v>6.8000000000000005E-2</v>
      </c>
      <c r="J23" s="37">
        <v>4.4999999999999998E-2</v>
      </c>
      <c r="K23" s="37">
        <v>3.6000000000000004E-2</v>
      </c>
      <c r="L23" s="37">
        <v>2.5000000000000001E-2</v>
      </c>
      <c r="M23" s="37" t="str">
        <f t="shared" si="0"/>
        <v>0.134,0.1,0.085,0.068,0.045,0.036,0.025</v>
      </c>
      <c r="N23" s="37" t="s">
        <v>59</v>
      </c>
      <c r="O23" s="37"/>
      <c r="P23" s="38">
        <f t="shared" si="1"/>
        <v>195</v>
      </c>
      <c r="Q23" s="36">
        <f t="shared" si="16"/>
        <v>0</v>
      </c>
      <c r="R23" s="37">
        <f t="shared" si="2"/>
        <v>4.9000000000000002E-2</v>
      </c>
      <c r="S23" s="36">
        <f t="shared" si="17"/>
        <v>20</v>
      </c>
      <c r="T23" s="36">
        <f t="shared" si="18"/>
        <v>0</v>
      </c>
      <c r="U23" s="36">
        <f t="shared" si="19"/>
        <v>195</v>
      </c>
      <c r="V23" s="39">
        <f t="shared" si="20"/>
        <v>4.8500000000000001E-2</v>
      </c>
      <c r="W23" s="39">
        <f t="shared" si="3"/>
        <v>0</v>
      </c>
      <c r="X23" s="37">
        <f t="shared" si="21"/>
        <v>10.790000000000001</v>
      </c>
      <c r="Y23" s="39">
        <f t="shared" si="22"/>
        <v>-1.0115624999999984</v>
      </c>
      <c r="Z23" s="37"/>
      <c r="AA23" s="44">
        <v>0.35</v>
      </c>
      <c r="AB23" s="44">
        <v>0.35</v>
      </c>
      <c r="AC23" s="44">
        <v>0.35</v>
      </c>
      <c r="AD23" s="44" t="s">
        <v>60</v>
      </c>
      <c r="AE23" s="44">
        <f t="shared" si="4"/>
        <v>238</v>
      </c>
      <c r="AF23" s="44">
        <f t="shared" si="5"/>
        <v>290.86</v>
      </c>
      <c r="AG23" s="45" t="str">
        <f t="shared" si="6"/>
        <v>238 290.86</v>
      </c>
      <c r="AH23" s="44">
        <v>12</v>
      </c>
      <c r="AI23" s="47">
        <f t="shared" si="7"/>
        <v>77.710000000000008</v>
      </c>
      <c r="AJ23" s="47">
        <f t="shared" si="8"/>
        <v>94.97</v>
      </c>
      <c r="AK23" s="45" t="str">
        <f t="shared" si="9"/>
        <v>77.71 94.97</v>
      </c>
      <c r="AL23" s="36">
        <v>150</v>
      </c>
      <c r="AM23" s="36">
        <v>430</v>
      </c>
      <c r="AN23" s="44">
        <v>2379</v>
      </c>
      <c r="AO23" s="44">
        <v>290.8</v>
      </c>
      <c r="AP23" s="44">
        <v>95</v>
      </c>
      <c r="AQ23" s="35">
        <v>28</v>
      </c>
      <c r="AR23" s="46">
        <f t="shared" si="10"/>
        <v>0.74335863242428823</v>
      </c>
      <c r="AS23" s="47">
        <f t="shared" si="11"/>
        <v>1768.4501865373818</v>
      </c>
      <c r="AT23" s="47">
        <f t="shared" si="12"/>
        <v>249.74815902183312</v>
      </c>
      <c r="AU23" s="48">
        <f t="shared" si="13"/>
        <v>82.183188106073175</v>
      </c>
      <c r="AV23" s="260"/>
      <c r="AW23" s="260"/>
      <c r="AX23" s="260"/>
      <c r="AY23" s="260"/>
      <c r="AZ23" s="260"/>
      <c r="BA23" s="260"/>
      <c r="BB23" s="260"/>
      <c r="BC23" s="260"/>
      <c r="BD23" s="260"/>
      <c r="BE23" s="260"/>
      <c r="BF23" s="260"/>
      <c r="BG23" s="287"/>
      <c r="BH23" s="260"/>
      <c r="BI23" s="284"/>
      <c r="BJ23" s="284"/>
      <c r="BK23" s="260"/>
      <c r="BL23" s="260">
        <f t="shared" si="14"/>
        <v>0</v>
      </c>
      <c r="BM23" s="260" t="e">
        <f>#REF!</f>
        <v>#REF!</v>
      </c>
      <c r="BN23" s="260"/>
      <c r="BO23" s="260"/>
      <c r="BP23" s="260">
        <f t="shared" si="15"/>
        <v>0</v>
      </c>
      <c r="BQ23" s="260" t="e">
        <f>#REF!</f>
        <v>#REF!</v>
      </c>
      <c r="BR23" s="260"/>
      <c r="BS23" s="287"/>
      <c r="BT23" s="260"/>
    </row>
    <row r="24" spans="1:72" s="42" customFormat="1" ht="55.2" customHeight="1" x14ac:dyDescent="0.3">
      <c r="A24" s="35">
        <v>21</v>
      </c>
      <c r="B24" s="45">
        <v>260</v>
      </c>
      <c r="C24" s="45" t="s">
        <v>63</v>
      </c>
      <c r="D24" s="45">
        <v>40000</v>
      </c>
      <c r="E24" s="44">
        <v>0.56000000000000005</v>
      </c>
      <c r="F24" s="37">
        <v>0.112</v>
      </c>
      <c r="G24" s="37">
        <v>8.3000000000000004E-2</v>
      </c>
      <c r="H24" s="37">
        <v>6.9000000000000006E-2</v>
      </c>
      <c r="I24" s="37">
        <v>5.6000000000000001E-2</v>
      </c>
      <c r="J24" s="37">
        <v>3.7999999999999999E-2</v>
      </c>
      <c r="K24" s="37">
        <v>3.2000000000000001E-2</v>
      </c>
      <c r="L24" s="37">
        <v>2.4E-2</v>
      </c>
      <c r="M24" s="37" t="str">
        <f t="shared" si="0"/>
        <v>0.112,0.083,0.069,0.056,0.038,0.032,0.024</v>
      </c>
      <c r="N24" s="37" t="s">
        <v>59</v>
      </c>
      <c r="O24" s="37"/>
      <c r="P24" s="38">
        <f t="shared" si="1"/>
        <v>260</v>
      </c>
      <c r="Q24" s="36">
        <f t="shared" si="16"/>
        <v>65</v>
      </c>
      <c r="R24" s="37">
        <f t="shared" si="2"/>
        <v>4.2999999999999997E-2</v>
      </c>
      <c r="S24" s="36">
        <f t="shared" si="17"/>
        <v>21</v>
      </c>
      <c r="T24" s="36">
        <f t="shared" si="18"/>
        <v>65</v>
      </c>
      <c r="U24" s="36">
        <f t="shared" si="19"/>
        <v>260</v>
      </c>
      <c r="V24" s="39">
        <f t="shared" si="20"/>
        <v>4.5999999999999999E-2</v>
      </c>
      <c r="W24" s="39">
        <f t="shared" si="3"/>
        <v>2.9899999999999998</v>
      </c>
      <c r="X24" s="37">
        <f t="shared" si="21"/>
        <v>13.780000000000001</v>
      </c>
      <c r="Y24" s="39">
        <f t="shared" si="22"/>
        <v>-1.9554166666666646</v>
      </c>
      <c r="Z24" s="37"/>
      <c r="AA24" s="44">
        <v>0.35</v>
      </c>
      <c r="AB24" s="44">
        <v>0.35</v>
      </c>
      <c r="AC24" s="44">
        <v>0.35</v>
      </c>
      <c r="AD24" s="44" t="s">
        <v>60</v>
      </c>
      <c r="AE24" s="44">
        <f t="shared" si="4"/>
        <v>238</v>
      </c>
      <c r="AF24" s="44">
        <f t="shared" si="5"/>
        <v>290.86</v>
      </c>
      <c r="AG24" s="45" t="str">
        <f t="shared" si="6"/>
        <v>238 290.86</v>
      </c>
      <c r="AH24" s="44">
        <v>12</v>
      </c>
      <c r="AI24" s="47">
        <f t="shared" si="7"/>
        <v>77.710000000000008</v>
      </c>
      <c r="AJ24" s="47">
        <f t="shared" si="8"/>
        <v>94.97</v>
      </c>
      <c r="AK24" s="45" t="str">
        <f t="shared" si="9"/>
        <v>77.71 94.97</v>
      </c>
      <c r="AL24" s="36">
        <v>150</v>
      </c>
      <c r="AM24" s="36">
        <v>430</v>
      </c>
      <c r="AN24" s="44">
        <v>2388.6999999999998</v>
      </c>
      <c r="AO24" s="44">
        <v>290.7</v>
      </c>
      <c r="AP24" s="44">
        <v>94.9</v>
      </c>
      <c r="AQ24" s="35">
        <v>28</v>
      </c>
      <c r="AR24" s="46">
        <f t="shared" si="10"/>
        <v>0.74335863242428823</v>
      </c>
      <c r="AS24" s="47">
        <f t="shared" si="11"/>
        <v>1775.6607652718972</v>
      </c>
      <c r="AT24" s="47">
        <f t="shared" si="12"/>
        <v>249.6701314118657</v>
      </c>
      <c r="AU24" s="48">
        <f t="shared" si="13"/>
        <v>82.093281630882302</v>
      </c>
      <c r="AV24" s="260"/>
      <c r="AW24" s="260"/>
      <c r="AX24" s="260"/>
      <c r="AY24" s="260"/>
      <c r="AZ24" s="260"/>
      <c r="BA24" s="260"/>
      <c r="BB24" s="260"/>
      <c r="BC24" s="260"/>
      <c r="BD24" s="260"/>
      <c r="BE24" s="260"/>
      <c r="BF24" s="260"/>
      <c r="BG24" s="287"/>
      <c r="BH24" s="260"/>
      <c r="BI24" s="284"/>
      <c r="BJ24" s="284"/>
      <c r="BK24" s="260"/>
      <c r="BL24" s="260">
        <f t="shared" si="14"/>
        <v>0</v>
      </c>
      <c r="BM24" s="260" t="e">
        <f>#REF!</f>
        <v>#REF!</v>
      </c>
      <c r="BN24" s="260"/>
      <c r="BO24" s="260"/>
      <c r="BP24" s="260">
        <f t="shared" si="15"/>
        <v>0</v>
      </c>
      <c r="BQ24" s="260" t="e">
        <f>#REF!</f>
        <v>#REF!</v>
      </c>
      <c r="BR24" s="260"/>
      <c r="BS24" s="287"/>
      <c r="BT24" s="260"/>
    </row>
    <row r="25" spans="1:72" s="42" customFormat="1" ht="55.2" customHeight="1" x14ac:dyDescent="0.3">
      <c r="A25" s="35">
        <v>22</v>
      </c>
      <c r="B25" s="45">
        <v>260</v>
      </c>
      <c r="C25" s="45" t="s">
        <v>64</v>
      </c>
      <c r="D25" s="45">
        <v>40000</v>
      </c>
      <c r="E25" s="44">
        <v>0.56000000000000005</v>
      </c>
      <c r="F25" s="37">
        <v>0.13600000000000001</v>
      </c>
      <c r="G25" s="37">
        <v>8.5000000000000006E-2</v>
      </c>
      <c r="H25" s="37">
        <v>7.0000000000000007E-2</v>
      </c>
      <c r="I25" s="37">
        <v>5.5E-2</v>
      </c>
      <c r="J25" s="37">
        <v>3.7999999999999999E-2</v>
      </c>
      <c r="K25" s="37">
        <v>3.2000000000000001E-2</v>
      </c>
      <c r="L25" s="37">
        <v>2.4E-2</v>
      </c>
      <c r="M25" s="37" t="str">
        <f t="shared" si="0"/>
        <v>0.136,0.085,0.07,0.055,0.038,0.032,0.024</v>
      </c>
      <c r="N25" s="37" t="s">
        <v>59</v>
      </c>
      <c r="O25" s="37"/>
      <c r="P25" s="38">
        <f t="shared" si="1"/>
        <v>260</v>
      </c>
      <c r="Q25" s="36">
        <f t="shared" si="16"/>
        <v>0</v>
      </c>
      <c r="R25" s="37">
        <f t="shared" si="2"/>
        <v>6.6000000000000003E-2</v>
      </c>
      <c r="S25" s="36">
        <f t="shared" si="17"/>
        <v>22</v>
      </c>
      <c r="T25" s="36">
        <f t="shared" si="18"/>
        <v>0</v>
      </c>
      <c r="U25" s="36">
        <f t="shared" si="19"/>
        <v>260</v>
      </c>
      <c r="V25" s="39">
        <f t="shared" si="20"/>
        <v>5.45E-2</v>
      </c>
      <c r="W25" s="39">
        <f t="shared" si="3"/>
        <v>0</v>
      </c>
      <c r="X25" s="37">
        <f t="shared" si="21"/>
        <v>13.780000000000001</v>
      </c>
      <c r="Y25" s="39">
        <f t="shared" si="22"/>
        <v>-1.9554166666666646</v>
      </c>
      <c r="Z25" s="37"/>
      <c r="AA25" s="44">
        <v>0.35</v>
      </c>
      <c r="AB25" s="44">
        <v>0.35</v>
      </c>
      <c r="AC25" s="44">
        <v>0.35</v>
      </c>
      <c r="AD25" s="44" t="s">
        <v>60</v>
      </c>
      <c r="AE25" s="44">
        <f t="shared" si="4"/>
        <v>238</v>
      </c>
      <c r="AF25" s="44">
        <f t="shared" si="5"/>
        <v>290.86</v>
      </c>
      <c r="AG25" s="45" t="str">
        <f t="shared" si="6"/>
        <v>238 290.86</v>
      </c>
      <c r="AH25" s="44">
        <v>12</v>
      </c>
      <c r="AI25" s="47">
        <f t="shared" si="7"/>
        <v>77.710000000000008</v>
      </c>
      <c r="AJ25" s="47">
        <f t="shared" si="8"/>
        <v>94.97</v>
      </c>
      <c r="AK25" s="45" t="str">
        <f t="shared" si="9"/>
        <v>77.71 94.97</v>
      </c>
      <c r="AL25" s="36">
        <v>150</v>
      </c>
      <c r="AM25" s="36">
        <v>430</v>
      </c>
      <c r="AN25" s="44">
        <v>2351.6</v>
      </c>
      <c r="AO25" s="44">
        <v>290.8</v>
      </c>
      <c r="AP25" s="44">
        <v>95</v>
      </c>
      <c r="AQ25" s="35">
        <v>28</v>
      </c>
      <c r="AR25" s="46">
        <f t="shared" si="10"/>
        <v>0.74335863242428823</v>
      </c>
      <c r="AS25" s="47">
        <f t="shared" si="11"/>
        <v>1748.0821600089562</v>
      </c>
      <c r="AT25" s="47">
        <f t="shared" si="12"/>
        <v>249.74815902183312</v>
      </c>
      <c r="AU25" s="48">
        <f t="shared" si="13"/>
        <v>82.183188106073175</v>
      </c>
      <c r="AV25" s="260"/>
      <c r="AW25" s="260"/>
      <c r="AX25" s="260"/>
      <c r="AY25" s="260"/>
      <c r="AZ25" s="260"/>
      <c r="BA25" s="260"/>
      <c r="BB25" s="260"/>
      <c r="BC25" s="260"/>
      <c r="BD25" s="260"/>
      <c r="BE25" s="260"/>
      <c r="BF25" s="260"/>
      <c r="BG25" s="287"/>
      <c r="BH25" s="260"/>
      <c r="BI25" s="284"/>
      <c r="BJ25" s="284"/>
      <c r="BK25" s="260"/>
      <c r="BL25" s="260">
        <f t="shared" si="14"/>
        <v>0</v>
      </c>
      <c r="BM25" s="260" t="e">
        <f>#REF!</f>
        <v>#REF!</v>
      </c>
      <c r="BN25" s="260"/>
      <c r="BO25" s="260"/>
      <c r="BP25" s="260">
        <f>BO18*10^6</f>
        <v>0</v>
      </c>
      <c r="BQ25" s="260" t="e">
        <f>#REF!</f>
        <v>#REF!</v>
      </c>
      <c r="BR25" s="260"/>
      <c r="BS25" s="287"/>
      <c r="BT25" s="260"/>
    </row>
    <row r="26" spans="1:72" s="42" customFormat="1" ht="55.2" customHeight="1" x14ac:dyDescent="0.3">
      <c r="A26" s="35">
        <v>23</v>
      </c>
      <c r="B26" s="45">
        <v>260</v>
      </c>
      <c r="C26" s="45" t="s">
        <v>65</v>
      </c>
      <c r="D26" s="45">
        <v>40000</v>
      </c>
      <c r="E26" s="44">
        <v>0.56000000000000005</v>
      </c>
      <c r="F26" s="37">
        <v>9.0999999999999998E-2</v>
      </c>
      <c r="G26" s="37">
        <v>6.4000000000000001E-2</v>
      </c>
      <c r="H26" s="37">
        <v>5.3999999999999999E-2</v>
      </c>
      <c r="I26" s="37">
        <v>4.3000000000000003E-2</v>
      </c>
      <c r="J26" s="37">
        <v>3.3000000000000002E-2</v>
      </c>
      <c r="K26" s="37">
        <v>2.9000000000000001E-2</v>
      </c>
      <c r="L26" s="37">
        <v>1.8000000000000002E-2</v>
      </c>
      <c r="M26" s="37" t="str">
        <f t="shared" si="0"/>
        <v>0.091,0.064,0.054,0.043,0.033,0.029,0.018</v>
      </c>
      <c r="N26" s="37" t="s">
        <v>59</v>
      </c>
      <c r="O26" s="37"/>
      <c r="P26" s="38">
        <f t="shared" si="1"/>
        <v>260</v>
      </c>
      <c r="Q26" s="36">
        <f t="shared" si="16"/>
        <v>0</v>
      </c>
      <c r="R26" s="37">
        <f t="shared" si="2"/>
        <v>3.6999999999999998E-2</v>
      </c>
      <c r="S26" s="36">
        <f t="shared" si="17"/>
        <v>23</v>
      </c>
      <c r="T26" s="36">
        <f t="shared" si="18"/>
        <v>0</v>
      </c>
      <c r="U26" s="36">
        <f t="shared" si="19"/>
        <v>260</v>
      </c>
      <c r="V26" s="39">
        <f t="shared" si="20"/>
        <v>5.1500000000000004E-2</v>
      </c>
      <c r="W26" s="39">
        <f t="shared" si="3"/>
        <v>0</v>
      </c>
      <c r="X26" s="37">
        <f t="shared" si="21"/>
        <v>13.780000000000001</v>
      </c>
      <c r="Y26" s="39">
        <f t="shared" si="22"/>
        <v>-1.9554166666666646</v>
      </c>
      <c r="Z26" s="37"/>
      <c r="AA26" s="44">
        <v>0.35</v>
      </c>
      <c r="AB26" s="44">
        <v>0.35</v>
      </c>
      <c r="AC26" s="44">
        <v>0.35</v>
      </c>
      <c r="AD26" s="44" t="s">
        <v>60</v>
      </c>
      <c r="AE26" s="44">
        <f t="shared" si="4"/>
        <v>238</v>
      </c>
      <c r="AF26" s="44">
        <f t="shared" si="5"/>
        <v>290.86</v>
      </c>
      <c r="AG26" s="45" t="str">
        <f t="shared" si="6"/>
        <v>238 290.86</v>
      </c>
      <c r="AH26" s="44">
        <v>12</v>
      </c>
      <c r="AI26" s="47">
        <f t="shared" si="7"/>
        <v>77.710000000000008</v>
      </c>
      <c r="AJ26" s="47">
        <f t="shared" si="8"/>
        <v>94.97</v>
      </c>
      <c r="AK26" s="45" t="str">
        <f t="shared" si="9"/>
        <v>77.71 94.97</v>
      </c>
      <c r="AL26" s="36">
        <v>150</v>
      </c>
      <c r="AM26" s="36">
        <v>430</v>
      </c>
      <c r="AN26" s="47">
        <v>2395.1999999999998</v>
      </c>
      <c r="AO26" s="49">
        <v>290.89999999999998</v>
      </c>
      <c r="AP26" s="44">
        <v>95</v>
      </c>
      <c r="AQ26" s="35">
        <v>28</v>
      </c>
      <c r="AR26" s="46">
        <f t="shared" si="10"/>
        <v>0.74335863242428823</v>
      </c>
      <c r="AS26" s="47">
        <f t="shared" si="11"/>
        <v>1780.4925963826549</v>
      </c>
      <c r="AT26" s="47">
        <f t="shared" si="12"/>
        <v>249.82617654360095</v>
      </c>
      <c r="AU26" s="48">
        <f t="shared" si="13"/>
        <v>82.183188106073175</v>
      </c>
      <c r="AV26" s="260"/>
      <c r="AW26" s="260"/>
      <c r="AX26" s="260"/>
      <c r="AY26" s="260"/>
      <c r="AZ26" s="260"/>
      <c r="BA26" s="260"/>
      <c r="BB26" s="260"/>
      <c r="BC26" s="260"/>
      <c r="BD26" s="260"/>
      <c r="BE26" s="260"/>
      <c r="BF26" s="260"/>
      <c r="BG26" s="287"/>
      <c r="BH26" s="260"/>
      <c r="BI26" s="284"/>
      <c r="BJ26" s="284"/>
      <c r="BK26" s="260"/>
      <c r="BL26" s="260">
        <f t="shared" si="14"/>
        <v>0</v>
      </c>
      <c r="BM26" s="260" t="e">
        <f>#REF!</f>
        <v>#REF!</v>
      </c>
      <c r="BN26" s="260"/>
      <c r="BO26" s="260"/>
      <c r="BP26" s="260">
        <f t="shared" si="15"/>
        <v>0</v>
      </c>
      <c r="BQ26" s="260" t="e">
        <f>#REF!</f>
        <v>#REF!</v>
      </c>
      <c r="BR26" s="260"/>
      <c r="BS26" s="287"/>
      <c r="BT26" s="260"/>
    </row>
    <row r="27" spans="1:72" s="42" customFormat="1" ht="55.2" customHeight="1" x14ac:dyDescent="0.3">
      <c r="A27" s="35">
        <v>24</v>
      </c>
      <c r="B27" s="45">
        <v>260</v>
      </c>
      <c r="C27" s="45" t="s">
        <v>66</v>
      </c>
      <c r="D27" s="45">
        <v>40000</v>
      </c>
      <c r="E27" s="44">
        <v>0.56000000000000005</v>
      </c>
      <c r="F27" s="37">
        <v>0.155</v>
      </c>
      <c r="G27" s="37">
        <v>0.113</v>
      </c>
      <c r="H27" s="37">
        <v>9.2999999999999999E-2</v>
      </c>
      <c r="I27" s="37">
        <v>7.1999999999999995E-2</v>
      </c>
      <c r="J27" s="37">
        <v>4.8000000000000001E-2</v>
      </c>
      <c r="K27" s="37">
        <v>4.1000000000000002E-2</v>
      </c>
      <c r="L27" s="37">
        <v>0.04</v>
      </c>
      <c r="M27" s="37" t="str">
        <f t="shared" si="0"/>
        <v>0.155,0.113,0.093,0.072,0.048,0.041,0.04</v>
      </c>
      <c r="N27" s="37" t="s">
        <v>59</v>
      </c>
      <c r="O27" s="37"/>
      <c r="P27" s="38">
        <f t="shared" si="1"/>
        <v>260</v>
      </c>
      <c r="Q27" s="36">
        <f t="shared" si="16"/>
        <v>0</v>
      </c>
      <c r="R27" s="37">
        <f t="shared" si="2"/>
        <v>6.2E-2</v>
      </c>
      <c r="S27" s="36">
        <f t="shared" si="17"/>
        <v>24</v>
      </c>
      <c r="T27" s="36">
        <f t="shared" si="18"/>
        <v>0</v>
      </c>
      <c r="U27" s="36">
        <f t="shared" si="19"/>
        <v>260</v>
      </c>
      <c r="V27" s="39">
        <f t="shared" si="20"/>
        <v>4.9500000000000002E-2</v>
      </c>
      <c r="W27" s="39">
        <f t="shared" si="3"/>
        <v>0</v>
      </c>
      <c r="X27" s="37">
        <f t="shared" si="21"/>
        <v>13.780000000000001</v>
      </c>
      <c r="Y27" s="39">
        <f t="shared" si="22"/>
        <v>-1.9554166666666646</v>
      </c>
      <c r="Z27" s="37"/>
      <c r="AA27" s="44">
        <v>0.35</v>
      </c>
      <c r="AB27" s="44">
        <v>0.35</v>
      </c>
      <c r="AC27" s="44">
        <v>0.35</v>
      </c>
      <c r="AD27" s="44" t="s">
        <v>60</v>
      </c>
      <c r="AE27" s="44">
        <f t="shared" si="4"/>
        <v>238</v>
      </c>
      <c r="AF27" s="44">
        <f t="shared" si="5"/>
        <v>290.86</v>
      </c>
      <c r="AG27" s="45" t="str">
        <f t="shared" si="6"/>
        <v>238 290.86</v>
      </c>
      <c r="AH27" s="44">
        <v>12</v>
      </c>
      <c r="AI27" s="47">
        <f t="shared" si="7"/>
        <v>77.710000000000008</v>
      </c>
      <c r="AJ27" s="47">
        <f t="shared" si="8"/>
        <v>94.97</v>
      </c>
      <c r="AK27" s="45" t="str">
        <f t="shared" si="9"/>
        <v>77.71 94.97</v>
      </c>
      <c r="AL27" s="36">
        <v>150</v>
      </c>
      <c r="AM27" s="36">
        <v>430</v>
      </c>
      <c r="AN27" s="47">
        <v>2362.9</v>
      </c>
      <c r="AO27" s="49">
        <v>290.8</v>
      </c>
      <c r="AP27" s="44">
        <v>94.9</v>
      </c>
      <c r="AQ27" s="35">
        <v>28</v>
      </c>
      <c r="AR27" s="46">
        <f t="shared" si="10"/>
        <v>0.74335863242428823</v>
      </c>
      <c r="AS27" s="47">
        <f t="shared" si="11"/>
        <v>1756.4821125553508</v>
      </c>
      <c r="AT27" s="47">
        <f t="shared" si="12"/>
        <v>249.74815902183312</v>
      </c>
      <c r="AU27" s="48">
        <f t="shared" si="13"/>
        <v>82.093281630882302</v>
      </c>
      <c r="AV27" s="260"/>
      <c r="AW27" s="260"/>
      <c r="AX27" s="260"/>
      <c r="AY27" s="260"/>
      <c r="AZ27" s="260"/>
      <c r="BA27" s="260"/>
      <c r="BB27" s="260"/>
      <c r="BC27" s="260"/>
      <c r="BD27" s="260"/>
      <c r="BE27" s="260"/>
      <c r="BF27" s="260"/>
      <c r="BG27" s="287"/>
      <c r="BH27" s="260"/>
      <c r="BI27" s="284"/>
      <c r="BJ27" s="284"/>
      <c r="BK27" s="260"/>
      <c r="BL27" s="260">
        <f t="shared" si="14"/>
        <v>0</v>
      </c>
      <c r="BM27" s="260" t="e">
        <f>#REF!</f>
        <v>#REF!</v>
      </c>
      <c r="BN27" s="260"/>
      <c r="BO27" s="260"/>
      <c r="BP27" s="260">
        <f t="shared" si="15"/>
        <v>0</v>
      </c>
      <c r="BQ27" s="260" t="e">
        <f>#REF!</f>
        <v>#REF!</v>
      </c>
      <c r="BR27" s="260"/>
      <c r="BS27" s="287"/>
      <c r="BT27" s="260"/>
    </row>
    <row r="28" spans="1:72" s="42" customFormat="1" ht="55.2" customHeight="1" x14ac:dyDescent="0.3">
      <c r="A28" s="35">
        <v>25</v>
      </c>
      <c r="B28" s="45">
        <v>260</v>
      </c>
      <c r="C28" s="45" t="s">
        <v>67</v>
      </c>
      <c r="D28" s="45">
        <v>40000</v>
      </c>
      <c r="E28" s="44">
        <v>0.56000000000000005</v>
      </c>
      <c r="F28" s="37">
        <v>0.108</v>
      </c>
      <c r="G28" s="37">
        <v>8.3000000000000004E-2</v>
      </c>
      <c r="H28" s="37">
        <v>7.0000000000000007E-2</v>
      </c>
      <c r="I28" s="37">
        <v>5.6000000000000001E-2</v>
      </c>
      <c r="J28" s="37">
        <v>3.6999999999999998E-2</v>
      </c>
      <c r="K28" s="37">
        <v>3.5000000000000003E-2</v>
      </c>
      <c r="L28" s="37">
        <v>1.9E-2</v>
      </c>
      <c r="M28" s="37" t="str">
        <f t="shared" si="0"/>
        <v>0.108,0.083,0.07,0.056,0.037,0.035,0.019</v>
      </c>
      <c r="N28" s="37" t="s">
        <v>59</v>
      </c>
      <c r="O28" s="37"/>
      <c r="P28" s="38">
        <f t="shared" si="1"/>
        <v>260</v>
      </c>
      <c r="Q28" s="36">
        <f t="shared" si="16"/>
        <v>0</v>
      </c>
      <c r="R28" s="37">
        <f t="shared" si="2"/>
        <v>3.7999999999999992E-2</v>
      </c>
      <c r="S28" s="36">
        <f t="shared" si="17"/>
        <v>25</v>
      </c>
      <c r="T28" s="36">
        <f t="shared" si="18"/>
        <v>0</v>
      </c>
      <c r="U28" s="36">
        <f t="shared" si="19"/>
        <v>260</v>
      </c>
      <c r="V28" s="39">
        <f t="shared" si="20"/>
        <v>4.9999999999999996E-2</v>
      </c>
      <c r="W28" s="39">
        <f t="shared" si="3"/>
        <v>0</v>
      </c>
      <c r="X28" s="37">
        <f t="shared" si="21"/>
        <v>13.780000000000001</v>
      </c>
      <c r="Y28" s="39">
        <f t="shared" si="22"/>
        <v>-1.9554166666666646</v>
      </c>
      <c r="Z28" s="37"/>
      <c r="AA28" s="44">
        <v>0.35</v>
      </c>
      <c r="AB28" s="44">
        <v>0.35</v>
      </c>
      <c r="AC28" s="44">
        <v>0.35</v>
      </c>
      <c r="AD28" s="44" t="s">
        <v>60</v>
      </c>
      <c r="AE28" s="44">
        <f t="shared" si="4"/>
        <v>238</v>
      </c>
      <c r="AF28" s="44">
        <f t="shared" si="5"/>
        <v>290.86</v>
      </c>
      <c r="AG28" s="45" t="str">
        <f t="shared" si="6"/>
        <v>238 290.86</v>
      </c>
      <c r="AH28" s="44">
        <v>12</v>
      </c>
      <c r="AI28" s="47">
        <f t="shared" si="7"/>
        <v>77.710000000000008</v>
      </c>
      <c r="AJ28" s="47">
        <f t="shared" si="8"/>
        <v>94.97</v>
      </c>
      <c r="AK28" s="45" t="str">
        <f t="shared" si="9"/>
        <v>77.71 94.97</v>
      </c>
      <c r="AL28" s="36">
        <v>150</v>
      </c>
      <c r="AM28" s="36">
        <v>430</v>
      </c>
      <c r="AN28" s="47">
        <v>2396.8000000000002</v>
      </c>
      <c r="AO28" s="47">
        <v>290.10000000000002</v>
      </c>
      <c r="AP28" s="47">
        <v>95</v>
      </c>
      <c r="AQ28" s="35">
        <v>28</v>
      </c>
      <c r="AR28" s="46">
        <f t="shared" si="10"/>
        <v>0.74335863242428823</v>
      </c>
      <c r="AS28" s="47">
        <f t="shared" si="11"/>
        <v>1781.6819701945342</v>
      </c>
      <c r="AT28" s="47">
        <f t="shared" si="12"/>
        <v>249.20175363216177</v>
      </c>
      <c r="AU28" s="48">
        <f t="shared" si="13"/>
        <v>82.183188106073175</v>
      </c>
      <c r="AV28" s="260"/>
      <c r="AW28" s="260"/>
      <c r="AX28" s="260"/>
      <c r="AY28" s="260"/>
      <c r="AZ28" s="260"/>
      <c r="BA28" s="260"/>
      <c r="BB28" s="260"/>
      <c r="BC28" s="260"/>
      <c r="BD28" s="260"/>
      <c r="BE28" s="260"/>
      <c r="BF28" s="260"/>
      <c r="BG28" s="287"/>
      <c r="BH28" s="260"/>
      <c r="BI28" s="284"/>
      <c r="BJ28" s="284"/>
      <c r="BK28" s="260"/>
      <c r="BL28" s="260">
        <f t="shared" si="14"/>
        <v>0</v>
      </c>
      <c r="BM28" s="260" t="e">
        <f>#REF!</f>
        <v>#REF!</v>
      </c>
      <c r="BN28" s="260"/>
      <c r="BO28" s="260"/>
      <c r="BP28" s="260">
        <f t="shared" si="15"/>
        <v>0</v>
      </c>
      <c r="BQ28" s="260" t="e">
        <f>#REF!</f>
        <v>#REF!</v>
      </c>
      <c r="BR28" s="260"/>
      <c r="BS28" s="287"/>
      <c r="BT28" s="260"/>
    </row>
    <row r="29" spans="1:72" s="42" customFormat="1" ht="55.2" customHeight="1" x14ac:dyDescent="0.3">
      <c r="A29" s="35">
        <v>26</v>
      </c>
      <c r="B29" s="45">
        <v>325</v>
      </c>
      <c r="C29" s="45" t="s">
        <v>63</v>
      </c>
      <c r="D29" s="45">
        <v>40000</v>
      </c>
      <c r="E29" s="44">
        <v>0.56000000000000005</v>
      </c>
      <c r="F29" s="37">
        <v>0.115</v>
      </c>
      <c r="G29" s="37">
        <v>8.5000000000000006E-2</v>
      </c>
      <c r="H29" s="37">
        <v>7.1000000000000008E-2</v>
      </c>
      <c r="I29" s="37">
        <v>5.5E-2</v>
      </c>
      <c r="J29" s="37">
        <v>3.7999999999999999E-2</v>
      </c>
      <c r="K29" s="37">
        <v>3.1E-2</v>
      </c>
      <c r="L29" s="37">
        <v>2.2000000000000002E-2</v>
      </c>
      <c r="M29" s="37" t="str">
        <f t="shared" si="0"/>
        <v>0.115,0.085,0.071,0.055,0.038,0.031,0.022</v>
      </c>
      <c r="N29" s="37" t="s">
        <v>59</v>
      </c>
      <c r="O29" s="37"/>
      <c r="P29" s="38">
        <f t="shared" si="1"/>
        <v>325</v>
      </c>
      <c r="Q29" s="36">
        <f t="shared" si="16"/>
        <v>65</v>
      </c>
      <c r="R29" s="37">
        <f t="shared" si="2"/>
        <v>4.3999999999999997E-2</v>
      </c>
      <c r="S29" s="36">
        <f t="shared" si="17"/>
        <v>26</v>
      </c>
      <c r="T29" s="36">
        <f t="shared" si="18"/>
        <v>65</v>
      </c>
      <c r="U29" s="36">
        <f t="shared" si="19"/>
        <v>325</v>
      </c>
      <c r="V29" s="39">
        <f t="shared" si="20"/>
        <v>4.0999999999999995E-2</v>
      </c>
      <c r="W29" s="39">
        <f t="shared" si="3"/>
        <v>2.6649999999999996</v>
      </c>
      <c r="X29" s="37">
        <f t="shared" si="21"/>
        <v>16.445</v>
      </c>
      <c r="Y29" s="39">
        <f t="shared" si="22"/>
        <v>-3.2242708333333319</v>
      </c>
      <c r="Z29" s="37"/>
      <c r="AA29" s="44">
        <v>0.35</v>
      </c>
      <c r="AB29" s="44">
        <v>0.35</v>
      </c>
      <c r="AC29" s="44">
        <v>0.35</v>
      </c>
      <c r="AD29" s="44" t="s">
        <v>60</v>
      </c>
      <c r="AE29" s="44">
        <f t="shared" si="4"/>
        <v>238</v>
      </c>
      <c r="AF29" s="44">
        <f t="shared" si="5"/>
        <v>290.86</v>
      </c>
      <c r="AG29" s="45" t="str">
        <f t="shared" si="6"/>
        <v>238 290.86</v>
      </c>
      <c r="AH29" s="44">
        <v>12</v>
      </c>
      <c r="AI29" s="47">
        <f t="shared" si="7"/>
        <v>77.710000000000008</v>
      </c>
      <c r="AJ29" s="47">
        <f t="shared" si="8"/>
        <v>94.97</v>
      </c>
      <c r="AK29" s="45" t="str">
        <f t="shared" si="9"/>
        <v>77.71 94.97</v>
      </c>
      <c r="AL29" s="36">
        <v>150</v>
      </c>
      <c r="AM29" s="36">
        <v>430</v>
      </c>
      <c r="AN29" s="44">
        <v>2350</v>
      </c>
      <c r="AO29" s="44">
        <v>290.7</v>
      </c>
      <c r="AP29" s="44">
        <v>95</v>
      </c>
      <c r="AQ29" s="35">
        <v>28</v>
      </c>
      <c r="AR29" s="46">
        <f t="shared" si="10"/>
        <v>0.74335863242428823</v>
      </c>
      <c r="AS29" s="47">
        <f t="shared" si="11"/>
        <v>1746.8927861970774</v>
      </c>
      <c r="AT29" s="47">
        <f t="shared" si="12"/>
        <v>249.6701314118657</v>
      </c>
      <c r="AU29" s="48">
        <f t="shared" si="13"/>
        <v>82.183188106073175</v>
      </c>
      <c r="AV29" s="260"/>
      <c r="AW29" s="260"/>
      <c r="AX29" s="260"/>
      <c r="AY29" s="260"/>
      <c r="AZ29" s="260"/>
      <c r="BA29" s="260"/>
      <c r="BB29" s="260"/>
      <c r="BC29" s="260"/>
      <c r="BD29" s="260"/>
      <c r="BE29" s="260"/>
      <c r="BF29" s="260"/>
      <c r="BG29" s="287"/>
      <c r="BH29" s="260"/>
      <c r="BI29" s="284"/>
      <c r="BJ29" s="284"/>
      <c r="BK29" s="260"/>
      <c r="BL29" s="260">
        <f t="shared" si="14"/>
        <v>0</v>
      </c>
      <c r="BM29" s="260" t="e">
        <f>#REF!</f>
        <v>#REF!</v>
      </c>
      <c r="BN29" s="260" t="e">
        <f t="shared" ref="BN29" si="25">IF(BL29&lt;BM29,"Safe","Unsafe")</f>
        <v>#REF!</v>
      </c>
      <c r="BO29" s="260"/>
      <c r="BP29" s="260">
        <f t="shared" si="15"/>
        <v>0</v>
      </c>
      <c r="BQ29" s="260" t="e">
        <f>#REF!</f>
        <v>#REF!</v>
      </c>
      <c r="BR29" s="260" t="e">
        <f t="shared" ref="BR29" si="26">IF(BP29&lt;BQ29,"Safe","Unsafe")</f>
        <v>#REF!</v>
      </c>
      <c r="BS29" s="287"/>
      <c r="BT29" s="260"/>
    </row>
    <row r="30" spans="1:72" s="42" customFormat="1" ht="55.2" customHeight="1" x14ac:dyDescent="0.3">
      <c r="A30" s="35">
        <v>27</v>
      </c>
      <c r="B30" s="45">
        <v>325</v>
      </c>
      <c r="C30" s="45" t="s">
        <v>64</v>
      </c>
      <c r="D30" s="45">
        <v>40000</v>
      </c>
      <c r="E30" s="44">
        <v>0.56000000000000005</v>
      </c>
      <c r="F30" s="37">
        <v>0.105</v>
      </c>
      <c r="G30" s="37">
        <v>7.9000000000000001E-2</v>
      </c>
      <c r="H30" s="37">
        <v>6.9000000000000006E-2</v>
      </c>
      <c r="I30" s="37">
        <v>5.6000000000000001E-2</v>
      </c>
      <c r="J30" s="37">
        <v>0.04</v>
      </c>
      <c r="K30" s="37">
        <v>3.3000000000000002E-2</v>
      </c>
      <c r="L30" s="37">
        <v>2.5000000000000001E-2</v>
      </c>
      <c r="M30" s="37" t="str">
        <f t="shared" si="0"/>
        <v>0.105,0.079,0.069,0.056,0.04,0.033,0.025</v>
      </c>
      <c r="N30" s="37" t="s">
        <v>59</v>
      </c>
      <c r="O30" s="37"/>
      <c r="P30" s="38">
        <f t="shared" si="1"/>
        <v>325</v>
      </c>
      <c r="Q30" s="36">
        <f t="shared" si="16"/>
        <v>0</v>
      </c>
      <c r="R30" s="37">
        <f t="shared" si="2"/>
        <v>3.599999999999999E-2</v>
      </c>
      <c r="S30" s="36">
        <f t="shared" si="17"/>
        <v>27</v>
      </c>
      <c r="T30" s="36">
        <f t="shared" si="18"/>
        <v>0</v>
      </c>
      <c r="U30" s="36">
        <f t="shared" si="19"/>
        <v>325</v>
      </c>
      <c r="V30" s="39">
        <f t="shared" si="20"/>
        <v>3.9999999999999994E-2</v>
      </c>
      <c r="W30" s="39">
        <f t="shared" si="3"/>
        <v>0</v>
      </c>
      <c r="X30" s="37">
        <f t="shared" si="21"/>
        <v>16.445</v>
      </c>
      <c r="Y30" s="39">
        <f t="shared" si="22"/>
        <v>-3.2242708333333319</v>
      </c>
      <c r="Z30" s="37"/>
      <c r="AA30" s="44">
        <v>0.35</v>
      </c>
      <c r="AB30" s="44">
        <v>0.35</v>
      </c>
      <c r="AC30" s="44">
        <v>0.35</v>
      </c>
      <c r="AD30" s="44" t="s">
        <v>60</v>
      </c>
      <c r="AE30" s="44">
        <f t="shared" si="4"/>
        <v>238</v>
      </c>
      <c r="AF30" s="44">
        <f t="shared" si="5"/>
        <v>290.86</v>
      </c>
      <c r="AG30" s="45" t="str">
        <f t="shared" si="6"/>
        <v>238 290.86</v>
      </c>
      <c r="AH30" s="44">
        <v>12</v>
      </c>
      <c r="AI30" s="47">
        <f t="shared" si="7"/>
        <v>77.710000000000008</v>
      </c>
      <c r="AJ30" s="47">
        <f t="shared" si="8"/>
        <v>94.97</v>
      </c>
      <c r="AK30" s="45" t="str">
        <f t="shared" si="9"/>
        <v>77.71 94.97</v>
      </c>
      <c r="AL30" s="36">
        <v>150</v>
      </c>
      <c r="AM30" s="36">
        <v>430</v>
      </c>
      <c r="AN30" s="44">
        <v>2369.4</v>
      </c>
      <c r="AO30" s="44">
        <v>290.8</v>
      </c>
      <c r="AP30" s="44">
        <v>95</v>
      </c>
      <c r="AQ30" s="35">
        <v>28</v>
      </c>
      <c r="AR30" s="46">
        <f t="shared" si="10"/>
        <v>0.74335863242428823</v>
      </c>
      <c r="AS30" s="47">
        <f t="shared" si="11"/>
        <v>1761.3139436661086</v>
      </c>
      <c r="AT30" s="47">
        <f t="shared" si="12"/>
        <v>249.74815902183312</v>
      </c>
      <c r="AU30" s="48">
        <f t="shared" si="13"/>
        <v>82.183188106073175</v>
      </c>
      <c r="AV30" s="260"/>
      <c r="AW30" s="260"/>
      <c r="AX30" s="260"/>
      <c r="AY30" s="260"/>
      <c r="AZ30" s="260"/>
      <c r="BA30" s="260"/>
      <c r="BB30" s="260"/>
      <c r="BC30" s="260"/>
      <c r="BD30" s="260"/>
      <c r="BE30" s="260"/>
      <c r="BF30" s="260"/>
      <c r="BG30" s="287"/>
      <c r="BH30" s="260"/>
      <c r="BI30" s="284"/>
      <c r="BJ30" s="284"/>
      <c r="BK30" s="260"/>
      <c r="BL30" s="260">
        <f t="shared" si="14"/>
        <v>0</v>
      </c>
      <c r="BM30" s="260" t="e">
        <f>#REF!</f>
        <v>#REF!</v>
      </c>
      <c r="BN30" s="260"/>
      <c r="BO30" s="260"/>
      <c r="BP30" s="260">
        <f t="shared" si="15"/>
        <v>0</v>
      </c>
      <c r="BQ30" s="260" t="e">
        <f>#REF!</f>
        <v>#REF!</v>
      </c>
      <c r="BR30" s="260"/>
      <c r="BS30" s="287"/>
      <c r="BT30" s="260"/>
    </row>
    <row r="31" spans="1:72" s="42" customFormat="1" ht="55.2" customHeight="1" x14ac:dyDescent="0.3">
      <c r="A31" s="35">
        <v>28</v>
      </c>
      <c r="B31" s="45">
        <v>325</v>
      </c>
      <c r="C31" s="45" t="s">
        <v>65</v>
      </c>
      <c r="D31" s="45">
        <v>40000</v>
      </c>
      <c r="E31" s="44">
        <v>0.56000000000000005</v>
      </c>
      <c r="F31" s="37">
        <v>0.16800000000000001</v>
      </c>
      <c r="G31" s="37">
        <v>7.1000000000000008E-2</v>
      </c>
      <c r="H31" s="37">
        <v>6.0999999999999999E-2</v>
      </c>
      <c r="I31" s="37">
        <v>4.9000000000000002E-2</v>
      </c>
      <c r="J31" s="37">
        <v>3.6999999999999998E-2</v>
      </c>
      <c r="K31" s="37">
        <v>3.0000000000000002E-2</v>
      </c>
      <c r="L31" s="37">
        <v>2.3E-2</v>
      </c>
      <c r="M31" s="37" t="str">
        <f t="shared" si="0"/>
        <v>0.168,0.071,0.061,0.049,0.037,0.03,0.023</v>
      </c>
      <c r="N31" s="37" t="s">
        <v>59</v>
      </c>
      <c r="O31" s="37"/>
      <c r="P31" s="38">
        <f t="shared" si="1"/>
        <v>325</v>
      </c>
      <c r="Q31" s="36">
        <f t="shared" si="16"/>
        <v>0</v>
      </c>
      <c r="R31" s="37">
        <f t="shared" si="2"/>
        <v>0.10700000000000001</v>
      </c>
      <c r="S31" s="36">
        <f t="shared" si="17"/>
        <v>28</v>
      </c>
      <c r="T31" s="36">
        <f t="shared" si="18"/>
        <v>0</v>
      </c>
      <c r="U31" s="36">
        <f t="shared" si="19"/>
        <v>325</v>
      </c>
      <c r="V31" s="39">
        <f t="shared" si="20"/>
        <v>7.1500000000000008E-2</v>
      </c>
      <c r="W31" s="39">
        <f t="shared" si="3"/>
        <v>0</v>
      </c>
      <c r="X31" s="37">
        <f t="shared" si="21"/>
        <v>16.445</v>
      </c>
      <c r="Y31" s="39">
        <f t="shared" si="22"/>
        <v>-3.2242708333333319</v>
      </c>
      <c r="Z31" s="37"/>
      <c r="AA31" s="44">
        <v>0.35</v>
      </c>
      <c r="AB31" s="44">
        <v>0.35</v>
      </c>
      <c r="AC31" s="44">
        <v>0.35</v>
      </c>
      <c r="AD31" s="44" t="s">
        <v>60</v>
      </c>
      <c r="AE31" s="44">
        <f t="shared" si="4"/>
        <v>238</v>
      </c>
      <c r="AF31" s="44">
        <f t="shared" si="5"/>
        <v>290.86</v>
      </c>
      <c r="AG31" s="45" t="str">
        <f t="shared" si="6"/>
        <v>238 290.86</v>
      </c>
      <c r="AH31" s="44">
        <v>12</v>
      </c>
      <c r="AI31" s="47">
        <f t="shared" si="7"/>
        <v>77.710000000000008</v>
      </c>
      <c r="AJ31" s="47">
        <f t="shared" si="8"/>
        <v>94.97</v>
      </c>
      <c r="AK31" s="45" t="str">
        <f t="shared" si="9"/>
        <v>77.71 94.97</v>
      </c>
      <c r="AL31" s="36">
        <v>150</v>
      </c>
      <c r="AM31" s="36">
        <v>430</v>
      </c>
      <c r="AN31" s="44">
        <v>2398.4</v>
      </c>
      <c r="AO31" s="44">
        <v>289.7</v>
      </c>
      <c r="AP31" s="44">
        <v>95</v>
      </c>
      <c r="AQ31" s="35">
        <v>28</v>
      </c>
      <c r="AR31" s="46">
        <f t="shared" si="10"/>
        <v>0.74335863242428823</v>
      </c>
      <c r="AS31" s="47">
        <f t="shared" si="11"/>
        <v>1782.871344006413</v>
      </c>
      <c r="AT31" s="47">
        <f t="shared" si="12"/>
        <v>248.88929940865503</v>
      </c>
      <c r="AU31" s="48">
        <f t="shared" si="13"/>
        <v>82.183188106073175</v>
      </c>
      <c r="AV31" s="260"/>
      <c r="AW31" s="260"/>
      <c r="AX31" s="260"/>
      <c r="AY31" s="260"/>
      <c r="AZ31" s="260"/>
      <c r="BA31" s="260"/>
      <c r="BB31" s="260"/>
      <c r="BC31" s="260"/>
      <c r="BD31" s="260"/>
      <c r="BE31" s="260"/>
      <c r="BF31" s="260"/>
      <c r="BG31" s="287"/>
      <c r="BH31" s="260"/>
      <c r="BI31" s="284"/>
      <c r="BJ31" s="284"/>
      <c r="BK31" s="260"/>
      <c r="BL31" s="260">
        <f t="shared" si="14"/>
        <v>0</v>
      </c>
      <c r="BM31" s="260" t="e">
        <f>#REF!</f>
        <v>#REF!</v>
      </c>
      <c r="BN31" s="260"/>
      <c r="BO31" s="260"/>
      <c r="BP31" s="260">
        <f t="shared" si="15"/>
        <v>0</v>
      </c>
      <c r="BQ31" s="260" t="e">
        <f>#REF!</f>
        <v>#REF!</v>
      </c>
      <c r="BR31" s="260"/>
      <c r="BS31" s="287"/>
      <c r="BT31" s="260"/>
    </row>
    <row r="32" spans="1:72" s="42" customFormat="1" ht="55.2" customHeight="1" x14ac:dyDescent="0.3">
      <c r="A32" s="35">
        <v>29</v>
      </c>
      <c r="B32" s="36">
        <v>325</v>
      </c>
      <c r="C32" s="36" t="s">
        <v>66</v>
      </c>
      <c r="D32" s="36">
        <v>40000</v>
      </c>
      <c r="E32" s="35">
        <v>0.56000000000000005</v>
      </c>
      <c r="F32" s="37">
        <v>0.182</v>
      </c>
      <c r="G32" s="37">
        <v>0.13500000000000001</v>
      </c>
      <c r="H32" s="37">
        <v>0.11</v>
      </c>
      <c r="I32" s="37">
        <v>8.2000000000000003E-2</v>
      </c>
      <c r="J32" s="37">
        <v>5.2999999999999999E-2</v>
      </c>
      <c r="K32" s="37">
        <v>4.2000000000000003E-2</v>
      </c>
      <c r="L32" s="37">
        <v>3.0000000000000002E-2</v>
      </c>
      <c r="M32" s="37" t="str">
        <f t="shared" si="0"/>
        <v>0.182,0.135,0.11,0.082,0.053,0.042,0.03</v>
      </c>
      <c r="N32" s="37" t="s">
        <v>59</v>
      </c>
      <c r="O32" s="37"/>
      <c r="P32" s="38">
        <f t="shared" si="1"/>
        <v>325</v>
      </c>
      <c r="Q32" s="36">
        <f t="shared" si="16"/>
        <v>0</v>
      </c>
      <c r="R32" s="37">
        <f t="shared" si="2"/>
        <v>7.1999999999999995E-2</v>
      </c>
      <c r="S32" s="36">
        <f t="shared" si="17"/>
        <v>29</v>
      </c>
      <c r="T32" s="36">
        <f t="shared" si="18"/>
        <v>0</v>
      </c>
      <c r="U32" s="36">
        <f t="shared" si="19"/>
        <v>325</v>
      </c>
      <c r="V32" s="39">
        <f t="shared" si="20"/>
        <v>8.9499999999999996E-2</v>
      </c>
      <c r="W32" s="39">
        <f t="shared" si="3"/>
        <v>0</v>
      </c>
      <c r="X32" s="37">
        <f t="shared" si="21"/>
        <v>16.445</v>
      </c>
      <c r="Y32" s="39">
        <f t="shared" si="22"/>
        <v>-3.2242708333333319</v>
      </c>
      <c r="Z32" s="37"/>
      <c r="AA32" s="35">
        <v>0.35</v>
      </c>
      <c r="AB32" s="35">
        <v>0.35</v>
      </c>
      <c r="AC32" s="35">
        <v>0.35</v>
      </c>
      <c r="AD32" s="35" t="s">
        <v>60</v>
      </c>
      <c r="AE32" s="35">
        <f t="shared" si="4"/>
        <v>238</v>
      </c>
      <c r="AF32" s="35">
        <f t="shared" si="5"/>
        <v>290.86</v>
      </c>
      <c r="AG32" s="36" t="str">
        <f t="shared" si="6"/>
        <v>238 290.86</v>
      </c>
      <c r="AH32" s="35">
        <v>12</v>
      </c>
      <c r="AI32" s="40">
        <f t="shared" si="7"/>
        <v>77.710000000000008</v>
      </c>
      <c r="AJ32" s="40">
        <f t="shared" si="8"/>
        <v>94.97</v>
      </c>
      <c r="AK32" s="36" t="str">
        <f t="shared" si="9"/>
        <v>77.71 94.97</v>
      </c>
      <c r="AL32" s="36">
        <v>150</v>
      </c>
      <c r="AM32" s="36">
        <v>430</v>
      </c>
      <c r="AN32" s="40">
        <v>2395.1999999999998</v>
      </c>
      <c r="AO32" s="35">
        <v>288.5</v>
      </c>
      <c r="AP32" s="35">
        <v>95</v>
      </c>
      <c r="AQ32" s="35">
        <v>28</v>
      </c>
      <c r="AR32" s="37">
        <f t="shared" si="10"/>
        <v>0.74335863242428823</v>
      </c>
      <c r="AS32" s="40">
        <f t="shared" si="11"/>
        <v>1780.4925963826549</v>
      </c>
      <c r="AT32" s="40">
        <f t="shared" si="12"/>
        <v>247.95096197077757</v>
      </c>
      <c r="AU32" s="41">
        <f t="shared" si="13"/>
        <v>82.183188106073175</v>
      </c>
      <c r="AV32" s="260"/>
      <c r="AW32" s="260"/>
      <c r="AX32" s="260"/>
      <c r="AY32" s="260"/>
      <c r="AZ32" s="260">
        <f>AY32*10^6</f>
        <v>0</v>
      </c>
      <c r="BA32" s="260" t="e">
        <f>(1/($BI$4*10^6/(0.711*10^-4*(1/AV32)^0.854))^(1/3.89))*10^6</f>
        <v>#DIV/0!</v>
      </c>
      <c r="BB32" s="260" t="e">
        <f>IF(AZ32&lt;BA32,"Safe","Unsafe")</f>
        <v>#DIV/0!</v>
      </c>
      <c r="BC32" s="260"/>
      <c r="BD32" s="260">
        <f>BC32*10^6</f>
        <v>0</v>
      </c>
      <c r="BE32" s="260">
        <f>(1/((($BI$4*10^6/(1.41*10^-8)))^(1/4.5337)))*10^6</f>
        <v>460.12157860808867</v>
      </c>
      <c r="BF32" s="260" t="str">
        <f>IF(BD32&lt;BE32,"Safe","Unsafe")</f>
        <v>Safe</v>
      </c>
      <c r="BG32" s="287"/>
      <c r="BH32" s="260"/>
      <c r="BI32" s="284">
        <v>30</v>
      </c>
      <c r="BJ32" s="284"/>
      <c r="BK32" s="260"/>
      <c r="BL32" s="260">
        <f t="shared" si="14"/>
        <v>0</v>
      </c>
      <c r="BM32" s="260" t="e">
        <f>BA32</f>
        <v>#DIV/0!</v>
      </c>
      <c r="BN32" s="260" t="e">
        <f>IF(BL32&lt;BM32,"Safe","Unsafe")</f>
        <v>#DIV/0!</v>
      </c>
      <c r="BO32" s="260"/>
      <c r="BP32" s="260">
        <f>BO32*10^6</f>
        <v>0</v>
      </c>
      <c r="BQ32" s="260">
        <f>BE32</f>
        <v>460.12157860808867</v>
      </c>
      <c r="BR32" s="260" t="str">
        <f>IF(BP32&lt;BQ32,"Safe","Unsafe")</f>
        <v>Safe</v>
      </c>
      <c r="BS32" s="287"/>
      <c r="BT32" s="260"/>
    </row>
    <row r="33" spans="1:72" s="42" customFormat="1" ht="55.2" customHeight="1" x14ac:dyDescent="0.3">
      <c r="A33" s="35">
        <v>30</v>
      </c>
      <c r="B33" s="36">
        <v>325</v>
      </c>
      <c r="C33" s="36" t="s">
        <v>67</v>
      </c>
      <c r="D33" s="36">
        <v>40000</v>
      </c>
      <c r="E33" s="35">
        <v>0.56000000000000005</v>
      </c>
      <c r="F33" s="37">
        <v>0.122</v>
      </c>
      <c r="G33" s="37">
        <v>9.5000000000000001E-2</v>
      </c>
      <c r="H33" s="37">
        <v>7.8E-2</v>
      </c>
      <c r="I33" s="37">
        <v>6.6000000000000003E-2</v>
      </c>
      <c r="J33" s="37">
        <v>4.2000000000000003E-2</v>
      </c>
      <c r="K33" s="37">
        <v>3.5000000000000003E-2</v>
      </c>
      <c r="L33" s="37">
        <v>2.6000000000000002E-2</v>
      </c>
      <c r="M33" s="37" t="str">
        <f t="shared" si="0"/>
        <v>0.122,0.095,0.078,0.066,0.042,0.035,0.026</v>
      </c>
      <c r="N33" s="37" t="s">
        <v>59</v>
      </c>
      <c r="O33" s="37"/>
      <c r="P33" s="38">
        <f t="shared" si="1"/>
        <v>325</v>
      </c>
      <c r="Q33" s="36">
        <f t="shared" si="16"/>
        <v>0</v>
      </c>
      <c r="R33" s="37">
        <f t="shared" si="2"/>
        <v>4.3999999999999997E-2</v>
      </c>
      <c r="S33" s="36">
        <f t="shared" si="17"/>
        <v>30</v>
      </c>
      <c r="T33" s="36">
        <f t="shared" si="18"/>
        <v>0</v>
      </c>
      <c r="U33" s="36">
        <f t="shared" si="19"/>
        <v>325</v>
      </c>
      <c r="V33" s="39">
        <f t="shared" si="20"/>
        <v>5.7999999999999996E-2</v>
      </c>
      <c r="W33" s="39">
        <f t="shared" si="3"/>
        <v>0</v>
      </c>
      <c r="X33" s="37">
        <f t="shared" si="21"/>
        <v>16.445</v>
      </c>
      <c r="Y33" s="39">
        <f t="shared" si="22"/>
        <v>-3.2242708333333319</v>
      </c>
      <c r="Z33" s="37"/>
      <c r="AA33" s="35">
        <v>0.35</v>
      </c>
      <c r="AB33" s="35">
        <v>0.35</v>
      </c>
      <c r="AC33" s="35">
        <v>0.35</v>
      </c>
      <c r="AD33" s="35" t="s">
        <v>60</v>
      </c>
      <c r="AE33" s="35">
        <f t="shared" si="4"/>
        <v>238</v>
      </c>
      <c r="AF33" s="35">
        <f t="shared" si="5"/>
        <v>290.86</v>
      </c>
      <c r="AG33" s="36" t="str">
        <f t="shared" si="6"/>
        <v>238 290.86</v>
      </c>
      <c r="AH33" s="35">
        <v>12</v>
      </c>
      <c r="AI33" s="40">
        <f t="shared" si="7"/>
        <v>77.710000000000008</v>
      </c>
      <c r="AJ33" s="40">
        <f t="shared" si="8"/>
        <v>94.97</v>
      </c>
      <c r="AK33" s="36" t="str">
        <f t="shared" si="9"/>
        <v>77.71 94.97</v>
      </c>
      <c r="AL33" s="36">
        <v>150</v>
      </c>
      <c r="AM33" s="36">
        <v>430</v>
      </c>
      <c r="AN33" s="40">
        <v>2400</v>
      </c>
      <c r="AO33" s="35">
        <v>290.89999999999998</v>
      </c>
      <c r="AP33" s="35">
        <v>95</v>
      </c>
      <c r="AQ33" s="35">
        <v>28</v>
      </c>
      <c r="AR33" s="37">
        <f t="shared" si="10"/>
        <v>0.74335863242428823</v>
      </c>
      <c r="AS33" s="40">
        <f t="shared" si="11"/>
        <v>1784.0607178182918</v>
      </c>
      <c r="AT33" s="40">
        <f t="shared" si="12"/>
        <v>249.82617654360095</v>
      </c>
      <c r="AU33" s="41">
        <f t="shared" si="13"/>
        <v>82.183188106073175</v>
      </c>
      <c r="AV33" s="260"/>
      <c r="AW33" s="260"/>
      <c r="AX33" s="260"/>
      <c r="AY33" s="260"/>
      <c r="AZ33" s="260"/>
      <c r="BA33" s="260"/>
      <c r="BB33" s="260"/>
      <c r="BC33" s="260"/>
      <c r="BD33" s="260"/>
      <c r="BE33" s="260"/>
      <c r="BF33" s="260"/>
      <c r="BG33" s="287"/>
      <c r="BH33" s="260"/>
      <c r="BI33" s="284"/>
      <c r="BJ33" s="284"/>
      <c r="BK33" s="260"/>
      <c r="BL33" s="260">
        <f t="shared" si="14"/>
        <v>0</v>
      </c>
      <c r="BM33" s="260" t="e">
        <f>#REF!</f>
        <v>#REF!</v>
      </c>
      <c r="BN33" s="260"/>
      <c r="BO33" s="260"/>
      <c r="BP33" s="260">
        <f t="shared" si="15"/>
        <v>0</v>
      </c>
      <c r="BQ33" s="260" t="e">
        <f>#REF!</f>
        <v>#REF!</v>
      </c>
      <c r="BR33" s="260"/>
      <c r="BS33" s="287"/>
      <c r="BT33" s="260"/>
    </row>
    <row r="34" spans="1:72" s="42" customFormat="1" ht="55.2" customHeight="1" x14ac:dyDescent="0.3">
      <c r="A34" s="35">
        <v>31</v>
      </c>
      <c r="B34" s="36">
        <v>390</v>
      </c>
      <c r="C34" s="36" t="s">
        <v>63</v>
      </c>
      <c r="D34" s="36">
        <v>40000</v>
      </c>
      <c r="E34" s="35">
        <v>0.56000000000000005</v>
      </c>
      <c r="F34" s="37">
        <v>7.5999999999999998E-2</v>
      </c>
      <c r="G34" s="37">
        <v>6.6000000000000003E-2</v>
      </c>
      <c r="H34" s="37">
        <v>5.7000000000000002E-2</v>
      </c>
      <c r="I34" s="37">
        <v>4.5999999999999999E-2</v>
      </c>
      <c r="J34" s="37">
        <v>3.3000000000000002E-2</v>
      </c>
      <c r="K34" s="37">
        <v>2.9000000000000001E-2</v>
      </c>
      <c r="L34" s="37">
        <v>2.2000000000000002E-2</v>
      </c>
      <c r="M34" s="37" t="str">
        <f t="shared" si="0"/>
        <v>0.076,0.066,0.057,0.046,0.033,0.029,0.022</v>
      </c>
      <c r="N34" s="37" t="s">
        <v>59</v>
      </c>
      <c r="O34" s="37"/>
      <c r="P34" s="38">
        <f t="shared" si="1"/>
        <v>390</v>
      </c>
      <c r="Q34" s="36">
        <f t="shared" si="16"/>
        <v>65</v>
      </c>
      <c r="R34" s="37">
        <f t="shared" si="2"/>
        <v>1.8999999999999996E-2</v>
      </c>
      <c r="S34" s="36">
        <f t="shared" si="17"/>
        <v>31</v>
      </c>
      <c r="T34" s="36">
        <f t="shared" si="18"/>
        <v>65</v>
      </c>
      <c r="U34" s="36">
        <f t="shared" si="19"/>
        <v>390</v>
      </c>
      <c r="V34" s="39">
        <f t="shared" si="20"/>
        <v>3.15E-2</v>
      </c>
      <c r="W34" s="39">
        <f t="shared" si="3"/>
        <v>2.0474999999999999</v>
      </c>
      <c r="X34" s="37">
        <f t="shared" si="21"/>
        <v>18.4925</v>
      </c>
      <c r="Y34" s="39">
        <f t="shared" si="22"/>
        <v>-5.1106249999999989</v>
      </c>
      <c r="Z34" s="37"/>
      <c r="AA34" s="35">
        <v>0.35</v>
      </c>
      <c r="AB34" s="35">
        <v>0.35</v>
      </c>
      <c r="AC34" s="35">
        <v>0.35</v>
      </c>
      <c r="AD34" s="35" t="s">
        <v>60</v>
      </c>
      <c r="AE34" s="35">
        <f t="shared" si="4"/>
        <v>238</v>
      </c>
      <c r="AF34" s="35">
        <f t="shared" si="5"/>
        <v>290.86</v>
      </c>
      <c r="AG34" s="36" t="str">
        <f t="shared" si="6"/>
        <v>238 290.86</v>
      </c>
      <c r="AH34" s="35">
        <v>12</v>
      </c>
      <c r="AI34" s="40">
        <f t="shared" si="7"/>
        <v>77.710000000000008</v>
      </c>
      <c r="AJ34" s="40">
        <f t="shared" si="8"/>
        <v>94.97</v>
      </c>
      <c r="AK34" s="36" t="str">
        <f t="shared" si="9"/>
        <v>77.71 94.97</v>
      </c>
      <c r="AL34" s="36">
        <v>150</v>
      </c>
      <c r="AM34" s="36">
        <v>430</v>
      </c>
      <c r="AN34" s="35">
        <v>2390.3000000000002</v>
      </c>
      <c r="AO34" s="35">
        <v>290.89999999999998</v>
      </c>
      <c r="AP34" s="35">
        <v>94.9</v>
      </c>
      <c r="AQ34" s="35">
        <v>28</v>
      </c>
      <c r="AR34" s="37">
        <f t="shared" si="10"/>
        <v>0.74335863242428823</v>
      </c>
      <c r="AS34" s="40">
        <f t="shared" si="11"/>
        <v>1776.8501390837764</v>
      </c>
      <c r="AT34" s="40">
        <f t="shared" si="12"/>
        <v>249.82617654360095</v>
      </c>
      <c r="AU34" s="41">
        <f t="shared" si="13"/>
        <v>82.093281630882302</v>
      </c>
      <c r="AV34" s="260"/>
      <c r="AW34" s="260"/>
      <c r="AX34" s="260"/>
      <c r="AY34" s="260"/>
      <c r="AZ34" s="260"/>
      <c r="BA34" s="260"/>
      <c r="BB34" s="260"/>
      <c r="BC34" s="260"/>
      <c r="BD34" s="260"/>
      <c r="BE34" s="260"/>
      <c r="BF34" s="260"/>
      <c r="BG34" s="287"/>
      <c r="BH34" s="260"/>
      <c r="BI34" s="284"/>
      <c r="BJ34" s="284"/>
      <c r="BK34" s="260"/>
      <c r="BL34" s="260">
        <f t="shared" si="14"/>
        <v>0</v>
      </c>
      <c r="BM34" s="260" t="e">
        <f>#REF!</f>
        <v>#REF!</v>
      </c>
      <c r="BN34" s="260"/>
      <c r="BO34" s="260"/>
      <c r="BP34" s="260">
        <f>BO32*10^6</f>
        <v>0</v>
      </c>
      <c r="BQ34" s="260" t="e">
        <f>#REF!</f>
        <v>#REF!</v>
      </c>
      <c r="BR34" s="260"/>
      <c r="BS34" s="287"/>
      <c r="BT34" s="260"/>
    </row>
    <row r="35" spans="1:72" s="42" customFormat="1" ht="55.2" customHeight="1" x14ac:dyDescent="0.3">
      <c r="A35" s="35">
        <v>32</v>
      </c>
      <c r="B35" s="36">
        <v>390</v>
      </c>
      <c r="C35" s="36" t="s">
        <v>64</v>
      </c>
      <c r="D35" s="36">
        <v>40000</v>
      </c>
      <c r="E35" s="35">
        <v>0.56000000000000005</v>
      </c>
      <c r="F35" s="37">
        <v>0.13300000000000001</v>
      </c>
      <c r="G35" s="37">
        <v>0.105</v>
      </c>
      <c r="H35" s="37">
        <v>9.0999999999999998E-2</v>
      </c>
      <c r="I35" s="37">
        <v>7.2999999999999995E-2</v>
      </c>
      <c r="J35" s="37">
        <v>4.8000000000000001E-2</v>
      </c>
      <c r="K35" s="37">
        <v>3.7999999999999999E-2</v>
      </c>
      <c r="L35" s="37">
        <v>2.7E-2</v>
      </c>
      <c r="M35" s="37" t="str">
        <f t="shared" si="0"/>
        <v>0.133,0.105,0.091,0.073,0.048,0.038,0.027</v>
      </c>
      <c r="N35" s="37" t="s">
        <v>59</v>
      </c>
      <c r="O35" s="37"/>
      <c r="P35" s="38">
        <f t="shared" si="1"/>
        <v>390</v>
      </c>
      <c r="Q35" s="36">
        <f t="shared" si="16"/>
        <v>0</v>
      </c>
      <c r="R35" s="37">
        <f t="shared" si="2"/>
        <v>4.200000000000001E-2</v>
      </c>
      <c r="S35" s="36">
        <f t="shared" si="17"/>
        <v>32</v>
      </c>
      <c r="T35" s="36">
        <f t="shared" si="18"/>
        <v>0</v>
      </c>
      <c r="U35" s="36">
        <f t="shared" si="19"/>
        <v>390</v>
      </c>
      <c r="V35" s="39">
        <f t="shared" si="20"/>
        <v>3.0500000000000003E-2</v>
      </c>
      <c r="W35" s="39">
        <f t="shared" si="3"/>
        <v>0</v>
      </c>
      <c r="X35" s="37">
        <f t="shared" si="21"/>
        <v>18.4925</v>
      </c>
      <c r="Y35" s="39">
        <f t="shared" si="22"/>
        <v>-5.1106249999999989</v>
      </c>
      <c r="Z35" s="37"/>
      <c r="AA35" s="35">
        <v>0.35</v>
      </c>
      <c r="AB35" s="35">
        <v>0.35</v>
      </c>
      <c r="AC35" s="35">
        <v>0.35</v>
      </c>
      <c r="AD35" s="35" t="s">
        <v>60</v>
      </c>
      <c r="AE35" s="35">
        <f t="shared" si="4"/>
        <v>238</v>
      </c>
      <c r="AF35" s="35">
        <f t="shared" si="5"/>
        <v>290.86</v>
      </c>
      <c r="AG35" s="36" t="str">
        <f t="shared" si="6"/>
        <v>238 290.86</v>
      </c>
      <c r="AH35" s="35">
        <v>12</v>
      </c>
      <c r="AI35" s="40">
        <f t="shared" si="7"/>
        <v>77.710000000000008</v>
      </c>
      <c r="AJ35" s="40">
        <f t="shared" si="8"/>
        <v>94.97</v>
      </c>
      <c r="AK35" s="36" t="str">
        <f t="shared" si="9"/>
        <v>77.71 94.97</v>
      </c>
      <c r="AL35" s="36">
        <v>150</v>
      </c>
      <c r="AM35" s="36">
        <v>430</v>
      </c>
      <c r="AN35" s="35">
        <v>2391.9</v>
      </c>
      <c r="AO35" s="35">
        <v>289.60000000000002</v>
      </c>
      <c r="AP35" s="35">
        <v>94.9</v>
      </c>
      <c r="AQ35" s="35">
        <v>28</v>
      </c>
      <c r="AR35" s="37">
        <f t="shared" si="10"/>
        <v>0.74335863242428823</v>
      </c>
      <c r="AS35" s="40">
        <f t="shared" si="11"/>
        <v>1778.0395128956552</v>
      </c>
      <c r="AT35" s="40">
        <f t="shared" si="12"/>
        <v>248.81116051244661</v>
      </c>
      <c r="AU35" s="41">
        <f t="shared" si="13"/>
        <v>82.093281630882302</v>
      </c>
      <c r="AV35" s="260"/>
      <c r="AW35" s="260"/>
      <c r="AX35" s="260"/>
      <c r="AY35" s="260"/>
      <c r="AZ35" s="260"/>
      <c r="BA35" s="260"/>
      <c r="BB35" s="260"/>
      <c r="BC35" s="260"/>
      <c r="BD35" s="260"/>
      <c r="BE35" s="260"/>
      <c r="BF35" s="260"/>
      <c r="BG35" s="287"/>
      <c r="BH35" s="260"/>
      <c r="BI35" s="284"/>
      <c r="BJ35" s="284"/>
      <c r="BK35" s="260"/>
      <c r="BL35" s="260">
        <f t="shared" si="14"/>
        <v>0</v>
      </c>
      <c r="BM35" s="260" t="e">
        <f>#REF!</f>
        <v>#REF!</v>
      </c>
      <c r="BN35" s="260"/>
      <c r="BO35" s="260"/>
      <c r="BP35" s="260">
        <f t="shared" si="15"/>
        <v>0</v>
      </c>
      <c r="BQ35" s="260" t="e">
        <f>#REF!</f>
        <v>#REF!</v>
      </c>
      <c r="BR35" s="260"/>
      <c r="BS35" s="287"/>
      <c r="BT35" s="260"/>
    </row>
    <row r="36" spans="1:72" s="42" customFormat="1" ht="55.2" customHeight="1" x14ac:dyDescent="0.3">
      <c r="A36" s="35">
        <v>33</v>
      </c>
      <c r="B36" s="36">
        <v>390</v>
      </c>
      <c r="C36" s="36" t="s">
        <v>65</v>
      </c>
      <c r="D36" s="36">
        <v>40000</v>
      </c>
      <c r="E36" s="35">
        <v>0.56000000000000005</v>
      </c>
      <c r="F36" s="37">
        <v>0.154</v>
      </c>
      <c r="G36" s="37">
        <v>0.105</v>
      </c>
      <c r="H36" s="37">
        <v>8.6000000000000007E-2</v>
      </c>
      <c r="I36" s="37">
        <v>6.6000000000000003E-2</v>
      </c>
      <c r="J36" s="37">
        <v>4.7E-2</v>
      </c>
      <c r="K36" s="37">
        <v>4.3000000000000003E-2</v>
      </c>
      <c r="L36" s="37">
        <v>2.6000000000000002E-2</v>
      </c>
      <c r="M36" s="37" t="str">
        <f t="shared" si="0"/>
        <v>0.154,0.105,0.086,0.066,0.047,0.043,0.026</v>
      </c>
      <c r="N36" s="37" t="s">
        <v>59</v>
      </c>
      <c r="O36" s="37"/>
      <c r="P36" s="38">
        <f t="shared" si="1"/>
        <v>390</v>
      </c>
      <c r="Q36" s="36">
        <f t="shared" si="16"/>
        <v>0</v>
      </c>
      <c r="R36" s="37">
        <f t="shared" si="2"/>
        <v>6.7999999999999991E-2</v>
      </c>
      <c r="S36" s="36">
        <f t="shared" si="17"/>
        <v>33</v>
      </c>
      <c r="T36" s="36">
        <f t="shared" si="18"/>
        <v>0</v>
      </c>
      <c r="U36" s="36">
        <f t="shared" si="19"/>
        <v>390</v>
      </c>
      <c r="V36" s="39">
        <f t="shared" si="20"/>
        <v>5.5E-2</v>
      </c>
      <c r="W36" s="39">
        <f t="shared" si="3"/>
        <v>0</v>
      </c>
      <c r="X36" s="37">
        <f t="shared" si="21"/>
        <v>18.4925</v>
      </c>
      <c r="Y36" s="39">
        <f t="shared" si="22"/>
        <v>-5.1106249999999989</v>
      </c>
      <c r="Z36" s="37"/>
      <c r="AA36" s="35">
        <v>0.35</v>
      </c>
      <c r="AB36" s="35">
        <v>0.35</v>
      </c>
      <c r="AC36" s="35">
        <v>0.35</v>
      </c>
      <c r="AD36" s="35" t="s">
        <v>60</v>
      </c>
      <c r="AE36" s="35">
        <f t="shared" si="4"/>
        <v>238</v>
      </c>
      <c r="AF36" s="35">
        <f t="shared" si="5"/>
        <v>290.86</v>
      </c>
      <c r="AG36" s="36" t="str">
        <f t="shared" si="6"/>
        <v>238 290.86</v>
      </c>
      <c r="AH36" s="35">
        <v>12</v>
      </c>
      <c r="AI36" s="40">
        <f t="shared" si="7"/>
        <v>77.710000000000008</v>
      </c>
      <c r="AJ36" s="40">
        <f t="shared" si="8"/>
        <v>94.97</v>
      </c>
      <c r="AK36" s="36" t="str">
        <f t="shared" si="9"/>
        <v>77.71 94.97</v>
      </c>
      <c r="AL36" s="36">
        <v>150</v>
      </c>
      <c r="AM36" s="36">
        <v>430</v>
      </c>
      <c r="AN36" s="35">
        <v>2396.8000000000002</v>
      </c>
      <c r="AO36" s="35">
        <v>290.89999999999998</v>
      </c>
      <c r="AP36" s="35">
        <v>94.8</v>
      </c>
      <c r="AQ36" s="35">
        <v>28</v>
      </c>
      <c r="AR36" s="37">
        <f t="shared" si="10"/>
        <v>0.74335863242428823</v>
      </c>
      <c r="AS36" s="40">
        <f t="shared" si="11"/>
        <v>1781.6819701945342</v>
      </c>
      <c r="AT36" s="40">
        <f t="shared" si="12"/>
        <v>249.82617654360095</v>
      </c>
      <c r="AU36" s="41">
        <f t="shared" si="13"/>
        <v>82.003353249565379</v>
      </c>
      <c r="AV36" s="260"/>
      <c r="AW36" s="260"/>
      <c r="AX36" s="260"/>
      <c r="AY36" s="260"/>
      <c r="AZ36" s="260"/>
      <c r="BA36" s="260"/>
      <c r="BB36" s="260"/>
      <c r="BC36" s="260"/>
      <c r="BD36" s="260"/>
      <c r="BE36" s="260"/>
      <c r="BF36" s="260"/>
      <c r="BG36" s="287"/>
      <c r="BH36" s="260"/>
      <c r="BI36" s="284"/>
      <c r="BJ36" s="284"/>
      <c r="BK36" s="260"/>
      <c r="BL36" s="260">
        <f t="shared" si="14"/>
        <v>0</v>
      </c>
      <c r="BM36" s="260" t="e">
        <f>#REF!</f>
        <v>#REF!</v>
      </c>
      <c r="BN36" s="260"/>
      <c r="BO36" s="260"/>
      <c r="BP36" s="260">
        <f t="shared" si="15"/>
        <v>0</v>
      </c>
      <c r="BQ36" s="260" t="e">
        <f>#REF!</f>
        <v>#REF!</v>
      </c>
      <c r="BR36" s="260"/>
      <c r="BS36" s="287"/>
      <c r="BT36" s="260"/>
    </row>
    <row r="37" spans="1:72" s="42" customFormat="1" ht="55.2" customHeight="1" x14ac:dyDescent="0.3">
      <c r="A37" s="35">
        <v>34</v>
      </c>
      <c r="B37" s="36">
        <v>390</v>
      </c>
      <c r="C37" s="36" t="s">
        <v>66</v>
      </c>
      <c r="D37" s="36">
        <v>40000</v>
      </c>
      <c r="E37" s="35">
        <v>0.56000000000000005</v>
      </c>
      <c r="F37" s="37">
        <v>0.19500000000000001</v>
      </c>
      <c r="G37" s="37">
        <v>0.16300000000000001</v>
      </c>
      <c r="H37" s="37">
        <v>0.14599999999999999</v>
      </c>
      <c r="I37" s="37">
        <v>0.12</v>
      </c>
      <c r="J37" s="37">
        <v>8.3000000000000004E-2</v>
      </c>
      <c r="K37" s="37">
        <v>6.8000000000000005E-2</v>
      </c>
      <c r="L37" s="37">
        <v>4.7E-2</v>
      </c>
      <c r="M37" s="37" t="str">
        <f t="shared" si="0"/>
        <v>0.195,0.163,0.146,0.12,0.083,0.068,0.047</v>
      </c>
      <c r="N37" s="37" t="s">
        <v>59</v>
      </c>
      <c r="O37" s="37"/>
      <c r="P37" s="38">
        <f t="shared" si="1"/>
        <v>390</v>
      </c>
      <c r="Q37" s="36">
        <f t="shared" si="16"/>
        <v>0</v>
      </c>
      <c r="R37" s="37">
        <f t="shared" si="2"/>
        <v>4.9000000000000016E-2</v>
      </c>
      <c r="S37" s="36">
        <f t="shared" si="17"/>
        <v>34</v>
      </c>
      <c r="T37" s="36">
        <f t="shared" si="18"/>
        <v>0</v>
      </c>
      <c r="U37" s="36">
        <f t="shared" si="19"/>
        <v>390</v>
      </c>
      <c r="V37" s="39">
        <f t="shared" si="20"/>
        <v>5.8500000000000003E-2</v>
      </c>
      <c r="W37" s="39">
        <f t="shared" si="3"/>
        <v>0</v>
      </c>
      <c r="X37" s="37">
        <f t="shared" si="21"/>
        <v>18.4925</v>
      </c>
      <c r="Y37" s="39">
        <f t="shared" si="22"/>
        <v>-5.1106249999999989</v>
      </c>
      <c r="Z37" s="37"/>
      <c r="AA37" s="35">
        <v>0.35</v>
      </c>
      <c r="AB37" s="35">
        <v>0.35</v>
      </c>
      <c r="AC37" s="35">
        <v>0.35</v>
      </c>
      <c r="AD37" s="35" t="s">
        <v>60</v>
      </c>
      <c r="AE37" s="35">
        <f t="shared" si="4"/>
        <v>238</v>
      </c>
      <c r="AF37" s="35">
        <f t="shared" si="5"/>
        <v>290.86</v>
      </c>
      <c r="AG37" s="36" t="str">
        <f t="shared" si="6"/>
        <v>238 290.86</v>
      </c>
      <c r="AH37" s="35">
        <v>12</v>
      </c>
      <c r="AI37" s="40">
        <f t="shared" si="7"/>
        <v>77.710000000000008</v>
      </c>
      <c r="AJ37" s="40">
        <f t="shared" si="8"/>
        <v>94.97</v>
      </c>
      <c r="AK37" s="36" t="str">
        <f t="shared" si="9"/>
        <v>77.71 94.97</v>
      </c>
      <c r="AL37" s="36">
        <v>150</v>
      </c>
      <c r="AM37" s="36">
        <v>430</v>
      </c>
      <c r="AN37" s="35">
        <v>2356.5</v>
      </c>
      <c r="AO37" s="35">
        <v>290.39999999999998</v>
      </c>
      <c r="AP37" s="35">
        <v>95</v>
      </c>
      <c r="AQ37" s="35">
        <v>28</v>
      </c>
      <c r="AR37" s="37">
        <f t="shared" si="10"/>
        <v>0.74335863242428823</v>
      </c>
      <c r="AS37" s="40">
        <f t="shared" si="11"/>
        <v>1751.7246173078352</v>
      </c>
      <c r="AT37" s="40">
        <f t="shared" si="12"/>
        <v>249.43598800498879</v>
      </c>
      <c r="AU37" s="41">
        <f t="shared" si="13"/>
        <v>82.183188106073175</v>
      </c>
      <c r="AV37" s="260"/>
      <c r="AW37" s="260"/>
      <c r="AX37" s="260"/>
      <c r="AY37" s="260"/>
      <c r="AZ37" s="260"/>
      <c r="BA37" s="260"/>
      <c r="BB37" s="260"/>
      <c r="BC37" s="260"/>
      <c r="BD37" s="260"/>
      <c r="BE37" s="260"/>
      <c r="BF37" s="260"/>
      <c r="BG37" s="287"/>
      <c r="BH37" s="260"/>
      <c r="BI37" s="284"/>
      <c r="BJ37" s="284"/>
      <c r="BK37" s="260"/>
      <c r="BL37" s="260">
        <f t="shared" si="14"/>
        <v>0</v>
      </c>
      <c r="BM37" s="260" t="e">
        <f>#REF!</f>
        <v>#REF!</v>
      </c>
      <c r="BN37" s="260"/>
      <c r="BO37" s="260"/>
      <c r="BP37" s="260">
        <f t="shared" si="15"/>
        <v>0</v>
      </c>
      <c r="BQ37" s="260" t="e">
        <f>#REF!</f>
        <v>#REF!</v>
      </c>
      <c r="BR37" s="260"/>
      <c r="BS37" s="287"/>
      <c r="BT37" s="260"/>
    </row>
    <row r="38" spans="1:72" s="42" customFormat="1" ht="55.2" customHeight="1" x14ac:dyDescent="0.3">
      <c r="A38" s="35">
        <v>35</v>
      </c>
      <c r="B38" s="36">
        <v>390</v>
      </c>
      <c r="C38" s="36" t="s">
        <v>67</v>
      </c>
      <c r="D38" s="36">
        <v>40000</v>
      </c>
      <c r="E38" s="35">
        <v>0.56000000000000005</v>
      </c>
      <c r="F38" s="37">
        <v>0.127</v>
      </c>
      <c r="G38" s="37">
        <v>8.3000000000000004E-2</v>
      </c>
      <c r="H38" s="37">
        <v>7.1000000000000008E-2</v>
      </c>
      <c r="I38" s="37">
        <v>5.5E-2</v>
      </c>
      <c r="J38" s="37">
        <v>3.6000000000000004E-2</v>
      </c>
      <c r="K38" s="37">
        <v>2.8000000000000001E-2</v>
      </c>
      <c r="L38" s="37">
        <v>2.1000000000000001E-2</v>
      </c>
      <c r="M38" s="37" t="str">
        <f t="shared" si="0"/>
        <v>0.127,0.083,0.071,0.055,0.036,0.028,0.021</v>
      </c>
      <c r="N38" s="37" t="s">
        <v>59</v>
      </c>
      <c r="O38" s="37"/>
      <c r="P38" s="38">
        <f t="shared" si="1"/>
        <v>390</v>
      </c>
      <c r="Q38" s="36">
        <f t="shared" si="16"/>
        <v>0</v>
      </c>
      <c r="R38" s="37">
        <f t="shared" si="2"/>
        <v>5.5999999999999994E-2</v>
      </c>
      <c r="S38" s="36">
        <f t="shared" si="17"/>
        <v>35</v>
      </c>
      <c r="T38" s="36">
        <f t="shared" si="18"/>
        <v>0</v>
      </c>
      <c r="U38" s="36">
        <f t="shared" si="19"/>
        <v>390</v>
      </c>
      <c r="V38" s="39">
        <f t="shared" si="20"/>
        <v>5.2500000000000005E-2</v>
      </c>
      <c r="W38" s="39">
        <f t="shared" si="3"/>
        <v>0</v>
      </c>
      <c r="X38" s="37">
        <f t="shared" si="21"/>
        <v>18.4925</v>
      </c>
      <c r="Y38" s="39">
        <f t="shared" si="22"/>
        <v>-5.1106249999999989</v>
      </c>
      <c r="Z38" s="37"/>
      <c r="AA38" s="35">
        <v>0.35</v>
      </c>
      <c r="AB38" s="35">
        <v>0.35</v>
      </c>
      <c r="AC38" s="35">
        <v>0.35</v>
      </c>
      <c r="AD38" s="35" t="s">
        <v>60</v>
      </c>
      <c r="AE38" s="35">
        <f t="shared" si="4"/>
        <v>238</v>
      </c>
      <c r="AF38" s="35">
        <f t="shared" si="5"/>
        <v>290.86</v>
      </c>
      <c r="AG38" s="36" t="str">
        <f t="shared" si="6"/>
        <v>238 290.86</v>
      </c>
      <c r="AH38" s="35">
        <v>12</v>
      </c>
      <c r="AI38" s="40">
        <f t="shared" si="7"/>
        <v>77.710000000000008</v>
      </c>
      <c r="AJ38" s="40">
        <f t="shared" si="8"/>
        <v>94.97</v>
      </c>
      <c r="AK38" s="36" t="str">
        <f t="shared" si="9"/>
        <v>77.71 94.97</v>
      </c>
      <c r="AL38" s="36">
        <v>150</v>
      </c>
      <c r="AM38" s="36">
        <v>430</v>
      </c>
      <c r="AN38" s="35">
        <v>2395.1999999999998</v>
      </c>
      <c r="AO38" s="35">
        <v>290</v>
      </c>
      <c r="AP38" s="35">
        <v>95</v>
      </c>
      <c r="AQ38" s="35">
        <v>28</v>
      </c>
      <c r="AR38" s="37">
        <f t="shared" si="10"/>
        <v>0.74335863242428823</v>
      </c>
      <c r="AS38" s="40">
        <f t="shared" si="11"/>
        <v>1780.4925963826549</v>
      </c>
      <c r="AT38" s="40">
        <f t="shared" si="12"/>
        <v>249.12365527086254</v>
      </c>
      <c r="AU38" s="41">
        <f t="shared" si="13"/>
        <v>82.183188106073175</v>
      </c>
      <c r="AV38" s="260"/>
      <c r="AW38" s="260"/>
      <c r="AX38" s="260"/>
      <c r="AY38" s="260"/>
      <c r="AZ38" s="260"/>
      <c r="BA38" s="260"/>
      <c r="BB38" s="260"/>
      <c r="BC38" s="260"/>
      <c r="BD38" s="260"/>
      <c r="BE38" s="260"/>
      <c r="BF38" s="260"/>
      <c r="BG38" s="287"/>
      <c r="BH38" s="260"/>
      <c r="BI38" s="284"/>
      <c r="BJ38" s="284"/>
      <c r="BK38" s="260"/>
      <c r="BL38" s="260">
        <f t="shared" si="14"/>
        <v>0</v>
      </c>
      <c r="BM38" s="260" t="e">
        <f>#REF!</f>
        <v>#REF!</v>
      </c>
      <c r="BN38" s="260"/>
      <c r="BO38" s="260"/>
      <c r="BP38" s="260">
        <f t="shared" si="15"/>
        <v>0</v>
      </c>
      <c r="BQ38" s="260" t="e">
        <f>#REF!</f>
        <v>#REF!</v>
      </c>
      <c r="BR38" s="260"/>
      <c r="BS38" s="287"/>
      <c r="BT38" s="260"/>
    </row>
    <row r="39" spans="1:72" s="42" customFormat="1" ht="55.2" customHeight="1" x14ac:dyDescent="0.3">
      <c r="A39" s="35">
        <v>36</v>
      </c>
      <c r="B39" s="36">
        <v>455</v>
      </c>
      <c r="C39" s="36" t="s">
        <v>63</v>
      </c>
      <c r="D39" s="36">
        <v>40000</v>
      </c>
      <c r="E39" s="35">
        <v>0.56000000000000005</v>
      </c>
      <c r="F39" s="37">
        <v>0.152</v>
      </c>
      <c r="G39" s="37">
        <v>0.111</v>
      </c>
      <c r="H39" s="37">
        <v>9.7000000000000003E-2</v>
      </c>
      <c r="I39" s="37">
        <v>7.6999999999999999E-2</v>
      </c>
      <c r="J39" s="37">
        <v>4.7E-2</v>
      </c>
      <c r="K39" s="37">
        <v>3.6000000000000004E-2</v>
      </c>
      <c r="L39" s="37">
        <v>2.4E-2</v>
      </c>
      <c r="M39" s="37" t="str">
        <f t="shared" si="0"/>
        <v>0.152,0.111,0.097,0.077,0.047,0.036,0.024</v>
      </c>
      <c r="N39" s="37" t="s">
        <v>59</v>
      </c>
      <c r="O39" s="37"/>
      <c r="P39" s="38">
        <f t="shared" si="1"/>
        <v>455</v>
      </c>
      <c r="Q39" s="36">
        <f t="shared" si="16"/>
        <v>65</v>
      </c>
      <c r="R39" s="37">
        <f t="shared" si="2"/>
        <v>5.4999999999999993E-2</v>
      </c>
      <c r="S39" s="36">
        <f t="shared" si="17"/>
        <v>36</v>
      </c>
      <c r="T39" s="36">
        <f t="shared" si="18"/>
        <v>65</v>
      </c>
      <c r="U39" s="36">
        <f t="shared" si="19"/>
        <v>455</v>
      </c>
      <c r="V39" s="39">
        <f t="shared" si="20"/>
        <v>5.5499999999999994E-2</v>
      </c>
      <c r="W39" s="39">
        <f t="shared" si="3"/>
        <v>3.6074999999999995</v>
      </c>
      <c r="X39" s="37">
        <f t="shared" si="21"/>
        <v>22.099999999999998</v>
      </c>
      <c r="Y39" s="39">
        <f t="shared" si="22"/>
        <v>-5.4369791666666671</v>
      </c>
      <c r="Z39" s="37"/>
      <c r="AA39" s="35">
        <v>0.35</v>
      </c>
      <c r="AB39" s="35">
        <v>0.35</v>
      </c>
      <c r="AC39" s="35">
        <v>0.35</v>
      </c>
      <c r="AD39" s="35" t="s">
        <v>60</v>
      </c>
      <c r="AE39" s="35">
        <f t="shared" si="4"/>
        <v>238</v>
      </c>
      <c r="AF39" s="35">
        <f t="shared" si="5"/>
        <v>290.86</v>
      </c>
      <c r="AG39" s="36" t="str">
        <f t="shared" si="6"/>
        <v>238 290.86</v>
      </c>
      <c r="AH39" s="35">
        <v>12</v>
      </c>
      <c r="AI39" s="40">
        <f t="shared" si="7"/>
        <v>77.710000000000008</v>
      </c>
      <c r="AJ39" s="40">
        <f t="shared" si="8"/>
        <v>94.97</v>
      </c>
      <c r="AK39" s="36" t="str">
        <f t="shared" si="9"/>
        <v>77.71 94.97</v>
      </c>
      <c r="AL39" s="36">
        <v>150</v>
      </c>
      <c r="AM39" s="36">
        <v>430</v>
      </c>
      <c r="AN39" s="35">
        <v>2395.1999999999998</v>
      </c>
      <c r="AO39" s="35">
        <v>290.8</v>
      </c>
      <c r="AP39" s="35">
        <v>95</v>
      </c>
      <c r="AQ39" s="35">
        <v>28</v>
      </c>
      <c r="AR39" s="37">
        <f t="shared" si="10"/>
        <v>0.74335863242428823</v>
      </c>
      <c r="AS39" s="40">
        <f t="shared" si="11"/>
        <v>1780.4925963826549</v>
      </c>
      <c r="AT39" s="40">
        <f t="shared" si="12"/>
        <v>249.74815902183312</v>
      </c>
      <c r="AU39" s="41">
        <f t="shared" si="13"/>
        <v>82.183188106073175</v>
      </c>
      <c r="AV39" s="260"/>
      <c r="AW39" s="260"/>
      <c r="AX39" s="260"/>
      <c r="AY39" s="260"/>
      <c r="AZ39" s="260"/>
      <c r="BA39" s="260"/>
      <c r="BB39" s="260"/>
      <c r="BC39" s="260"/>
      <c r="BD39" s="260"/>
      <c r="BE39" s="260"/>
      <c r="BF39" s="260"/>
      <c r="BG39" s="287"/>
      <c r="BH39" s="260"/>
      <c r="BI39" s="284"/>
      <c r="BJ39" s="284"/>
      <c r="BK39" s="260"/>
      <c r="BL39" s="260">
        <f t="shared" si="14"/>
        <v>0</v>
      </c>
      <c r="BM39" s="260" t="e">
        <f>#REF!</f>
        <v>#REF!</v>
      </c>
      <c r="BN39" s="260"/>
      <c r="BO39" s="260"/>
      <c r="BP39" s="260">
        <f t="shared" si="15"/>
        <v>0</v>
      </c>
      <c r="BQ39" s="260" t="e">
        <f>#REF!</f>
        <v>#REF!</v>
      </c>
      <c r="BR39" s="260"/>
      <c r="BS39" s="287"/>
      <c r="BT39" s="260"/>
    </row>
    <row r="40" spans="1:72" s="42" customFormat="1" ht="55.2" customHeight="1" x14ac:dyDescent="0.3">
      <c r="A40" s="35">
        <v>37</v>
      </c>
      <c r="B40" s="36">
        <v>455</v>
      </c>
      <c r="C40" s="36" t="s">
        <v>64</v>
      </c>
      <c r="D40" s="36">
        <v>40000</v>
      </c>
      <c r="E40" s="35">
        <v>0.56000000000000005</v>
      </c>
      <c r="F40" s="37">
        <v>0.26400000000000001</v>
      </c>
      <c r="G40" s="37">
        <v>0.14199999999999999</v>
      </c>
      <c r="H40" s="37">
        <v>0.113</v>
      </c>
      <c r="I40" s="37">
        <v>8.6000000000000007E-2</v>
      </c>
      <c r="J40" s="37">
        <v>5.2999999999999999E-2</v>
      </c>
      <c r="K40" s="37">
        <v>4.2000000000000003E-2</v>
      </c>
      <c r="L40" s="37">
        <v>3.0000000000000002E-2</v>
      </c>
      <c r="M40" s="37" t="str">
        <f t="shared" si="0"/>
        <v>0.264,0.142,0.113,0.086,0.053,0.042,0.03</v>
      </c>
      <c r="N40" s="37" t="s">
        <v>59</v>
      </c>
      <c r="O40" s="37"/>
      <c r="P40" s="38">
        <f t="shared" si="1"/>
        <v>455</v>
      </c>
      <c r="Q40" s="36">
        <f t="shared" si="16"/>
        <v>0</v>
      </c>
      <c r="R40" s="37">
        <f t="shared" si="2"/>
        <v>0.15100000000000002</v>
      </c>
      <c r="S40" s="36">
        <f t="shared" si="17"/>
        <v>37</v>
      </c>
      <c r="T40" s="36">
        <f t="shared" si="18"/>
        <v>0</v>
      </c>
      <c r="U40" s="36">
        <f t="shared" si="19"/>
        <v>455</v>
      </c>
      <c r="V40" s="39">
        <f t="shared" si="20"/>
        <v>0.10300000000000001</v>
      </c>
      <c r="W40" s="39">
        <f t="shared" si="3"/>
        <v>0</v>
      </c>
      <c r="X40" s="37">
        <f t="shared" si="21"/>
        <v>22.099999999999998</v>
      </c>
      <c r="Y40" s="39">
        <f t="shared" si="22"/>
        <v>-5.4369791666666671</v>
      </c>
      <c r="Z40" s="37"/>
      <c r="AA40" s="35">
        <v>0.35</v>
      </c>
      <c r="AB40" s="35">
        <v>0.35</v>
      </c>
      <c r="AC40" s="35">
        <v>0.35</v>
      </c>
      <c r="AD40" s="35" t="s">
        <v>60</v>
      </c>
      <c r="AE40" s="35">
        <f t="shared" si="4"/>
        <v>238</v>
      </c>
      <c r="AF40" s="35">
        <f t="shared" si="5"/>
        <v>290.86</v>
      </c>
      <c r="AG40" s="36" t="str">
        <f t="shared" si="6"/>
        <v>238 290.86</v>
      </c>
      <c r="AH40" s="35">
        <v>12</v>
      </c>
      <c r="AI40" s="40">
        <f t="shared" si="7"/>
        <v>77.710000000000008</v>
      </c>
      <c r="AJ40" s="40">
        <f t="shared" si="8"/>
        <v>94.97</v>
      </c>
      <c r="AK40" s="36" t="str">
        <f t="shared" si="9"/>
        <v>77.71 94.97</v>
      </c>
      <c r="AL40" s="36">
        <v>150</v>
      </c>
      <c r="AM40" s="36">
        <v>430</v>
      </c>
      <c r="AN40" s="35">
        <v>2377.4</v>
      </c>
      <c r="AO40" s="35">
        <v>289.10000000000002</v>
      </c>
      <c r="AP40" s="35">
        <v>95</v>
      </c>
      <c r="AQ40" s="35">
        <v>28</v>
      </c>
      <c r="AR40" s="37">
        <f t="shared" si="10"/>
        <v>0.74335863242428823</v>
      </c>
      <c r="AS40" s="40">
        <f t="shared" si="11"/>
        <v>1767.260812725503</v>
      </c>
      <c r="AT40" s="40">
        <f t="shared" si="12"/>
        <v>248.42031374842938</v>
      </c>
      <c r="AU40" s="41">
        <f t="shared" si="13"/>
        <v>82.183188106073175</v>
      </c>
      <c r="AV40" s="260"/>
      <c r="AW40" s="260"/>
      <c r="AX40" s="260"/>
      <c r="AY40" s="260"/>
      <c r="AZ40" s="260"/>
      <c r="BA40" s="260"/>
      <c r="BB40" s="260"/>
      <c r="BC40" s="260"/>
      <c r="BD40" s="260"/>
      <c r="BE40" s="260"/>
      <c r="BF40" s="260"/>
      <c r="BG40" s="287"/>
      <c r="BH40" s="260"/>
      <c r="BI40" s="284"/>
      <c r="BJ40" s="284"/>
      <c r="BK40" s="260"/>
      <c r="BL40" s="260">
        <f t="shared" si="14"/>
        <v>0</v>
      </c>
      <c r="BM40" s="260" t="e">
        <f>#REF!</f>
        <v>#REF!</v>
      </c>
      <c r="BN40" s="260"/>
      <c r="BO40" s="260"/>
      <c r="BP40" s="260">
        <f t="shared" si="15"/>
        <v>0</v>
      </c>
      <c r="BQ40" s="260" t="e">
        <f>#REF!</f>
        <v>#REF!</v>
      </c>
      <c r="BR40" s="260"/>
      <c r="BS40" s="287"/>
      <c r="BT40" s="260"/>
    </row>
    <row r="41" spans="1:72" s="42" customFormat="1" ht="55.2" customHeight="1" x14ac:dyDescent="0.3">
      <c r="A41" s="35">
        <v>38</v>
      </c>
      <c r="B41" s="36">
        <v>455</v>
      </c>
      <c r="C41" s="36" t="s">
        <v>65</v>
      </c>
      <c r="D41" s="36">
        <v>40000</v>
      </c>
      <c r="E41" s="35">
        <v>0.56000000000000005</v>
      </c>
      <c r="F41" s="37">
        <v>0.111</v>
      </c>
      <c r="G41" s="37">
        <v>8.4000000000000005E-2</v>
      </c>
      <c r="H41" s="37">
        <v>7.3999999999999996E-2</v>
      </c>
      <c r="I41" s="37">
        <v>6.0999999999999999E-2</v>
      </c>
      <c r="J41" s="37">
        <v>4.5999999999999999E-2</v>
      </c>
      <c r="K41" s="37">
        <v>3.9E-2</v>
      </c>
      <c r="L41" s="37">
        <v>2.9000000000000001E-2</v>
      </c>
      <c r="M41" s="37" t="str">
        <f t="shared" si="0"/>
        <v>0.111,0.084,0.074,0.061,0.046,0.039,0.029</v>
      </c>
      <c r="N41" s="37" t="s">
        <v>59</v>
      </c>
      <c r="O41" s="37"/>
      <c r="P41" s="38">
        <f t="shared" si="1"/>
        <v>455</v>
      </c>
      <c r="Q41" s="36">
        <f t="shared" si="16"/>
        <v>0</v>
      </c>
      <c r="R41" s="37">
        <f t="shared" si="2"/>
        <v>3.7000000000000005E-2</v>
      </c>
      <c r="S41" s="36">
        <f t="shared" si="17"/>
        <v>38</v>
      </c>
      <c r="T41" s="36">
        <f t="shared" si="18"/>
        <v>0</v>
      </c>
      <c r="U41" s="36">
        <f t="shared" si="19"/>
        <v>455</v>
      </c>
      <c r="V41" s="39">
        <f t="shared" si="20"/>
        <v>9.4000000000000014E-2</v>
      </c>
      <c r="W41" s="39">
        <f t="shared" si="3"/>
        <v>0</v>
      </c>
      <c r="X41" s="37">
        <f t="shared" si="21"/>
        <v>22.099999999999998</v>
      </c>
      <c r="Y41" s="39">
        <f t="shared" si="22"/>
        <v>-5.4369791666666671</v>
      </c>
      <c r="Z41" s="37"/>
      <c r="AA41" s="35">
        <v>0.35</v>
      </c>
      <c r="AB41" s="35">
        <v>0.35</v>
      </c>
      <c r="AC41" s="35">
        <v>0.35</v>
      </c>
      <c r="AD41" s="35" t="s">
        <v>60</v>
      </c>
      <c r="AE41" s="35">
        <f t="shared" si="4"/>
        <v>238</v>
      </c>
      <c r="AF41" s="35">
        <f t="shared" si="5"/>
        <v>290.86</v>
      </c>
      <c r="AG41" s="36" t="str">
        <f t="shared" si="6"/>
        <v>238 290.86</v>
      </c>
      <c r="AH41" s="35">
        <v>12</v>
      </c>
      <c r="AI41" s="40">
        <f t="shared" si="7"/>
        <v>77.710000000000008</v>
      </c>
      <c r="AJ41" s="40">
        <f t="shared" si="8"/>
        <v>94.97</v>
      </c>
      <c r="AK41" s="36" t="str">
        <f t="shared" si="9"/>
        <v>77.71 94.97</v>
      </c>
      <c r="AL41" s="36">
        <v>150</v>
      </c>
      <c r="AM41" s="36">
        <v>430</v>
      </c>
      <c r="AN41" s="35">
        <v>2382.3000000000002</v>
      </c>
      <c r="AO41" s="35">
        <v>290.10000000000002</v>
      </c>
      <c r="AP41" s="35">
        <v>94.8</v>
      </c>
      <c r="AQ41" s="35">
        <v>28</v>
      </c>
      <c r="AR41" s="37">
        <f t="shared" si="10"/>
        <v>0.74335863242428823</v>
      </c>
      <c r="AS41" s="40">
        <f t="shared" si="11"/>
        <v>1770.903270024382</v>
      </c>
      <c r="AT41" s="40">
        <f t="shared" si="12"/>
        <v>249.20175363216177</v>
      </c>
      <c r="AU41" s="41">
        <f t="shared" si="13"/>
        <v>82.003353249565379</v>
      </c>
      <c r="AV41" s="260"/>
      <c r="AW41" s="260"/>
      <c r="AX41" s="260"/>
      <c r="AY41" s="260"/>
      <c r="AZ41" s="260"/>
      <c r="BA41" s="260"/>
      <c r="BB41" s="260"/>
      <c r="BC41" s="260"/>
      <c r="BD41" s="260"/>
      <c r="BE41" s="260"/>
      <c r="BF41" s="260"/>
      <c r="BG41" s="287"/>
      <c r="BH41" s="260"/>
      <c r="BI41" s="284"/>
      <c r="BJ41" s="284"/>
      <c r="BK41" s="260"/>
      <c r="BL41" s="260">
        <f t="shared" si="14"/>
        <v>0</v>
      </c>
      <c r="BM41" s="260" t="e">
        <f>#REF!</f>
        <v>#REF!</v>
      </c>
      <c r="BN41" s="260"/>
      <c r="BO41" s="260"/>
      <c r="BP41" s="260">
        <f t="shared" si="15"/>
        <v>0</v>
      </c>
      <c r="BQ41" s="260" t="e">
        <f>#REF!</f>
        <v>#REF!</v>
      </c>
      <c r="BR41" s="260"/>
      <c r="BS41" s="287"/>
      <c r="BT41" s="260"/>
    </row>
    <row r="42" spans="1:72" s="42" customFormat="1" ht="55.2" customHeight="1" x14ac:dyDescent="0.3">
      <c r="A42" s="35">
        <v>39</v>
      </c>
      <c r="B42" s="36">
        <v>455</v>
      </c>
      <c r="C42" s="36" t="s">
        <v>66</v>
      </c>
      <c r="D42" s="36">
        <v>40000</v>
      </c>
      <c r="E42" s="35">
        <v>0.56000000000000005</v>
      </c>
      <c r="F42" s="37">
        <v>0.17399999999999999</v>
      </c>
      <c r="G42" s="37">
        <v>0.129</v>
      </c>
      <c r="H42" s="37">
        <v>0.109</v>
      </c>
      <c r="I42" s="37">
        <v>8.1000000000000003E-2</v>
      </c>
      <c r="J42" s="37">
        <v>5.8000000000000003E-2</v>
      </c>
      <c r="K42" s="37">
        <v>4.5999999999999999E-2</v>
      </c>
      <c r="L42" s="37">
        <v>3.2000000000000001E-2</v>
      </c>
      <c r="M42" s="37" t="str">
        <f t="shared" si="0"/>
        <v>0.174,0.129,0.109,0.081,0.058,0.046,0.032</v>
      </c>
      <c r="N42" s="37" t="s">
        <v>59</v>
      </c>
      <c r="O42" s="37"/>
      <c r="P42" s="38">
        <f t="shared" si="1"/>
        <v>455</v>
      </c>
      <c r="Q42" s="36">
        <f t="shared" si="16"/>
        <v>0</v>
      </c>
      <c r="R42" s="37">
        <f t="shared" si="2"/>
        <v>6.4999999999999988E-2</v>
      </c>
      <c r="S42" s="36">
        <f t="shared" si="17"/>
        <v>39</v>
      </c>
      <c r="T42" s="36">
        <f t="shared" si="18"/>
        <v>0</v>
      </c>
      <c r="U42" s="36">
        <f t="shared" si="19"/>
        <v>455</v>
      </c>
      <c r="V42" s="39">
        <f t="shared" si="20"/>
        <v>5.0999999999999997E-2</v>
      </c>
      <c r="W42" s="39">
        <f t="shared" si="3"/>
        <v>0</v>
      </c>
      <c r="X42" s="37">
        <f t="shared" si="21"/>
        <v>22.099999999999998</v>
      </c>
      <c r="Y42" s="39">
        <f t="shared" si="22"/>
        <v>-5.4369791666666671</v>
      </c>
      <c r="Z42" s="37"/>
      <c r="AA42" s="35">
        <v>0.35</v>
      </c>
      <c r="AB42" s="35">
        <v>0.35</v>
      </c>
      <c r="AC42" s="35">
        <v>0.35</v>
      </c>
      <c r="AD42" s="35" t="s">
        <v>60</v>
      </c>
      <c r="AE42" s="35">
        <f t="shared" si="4"/>
        <v>238</v>
      </c>
      <c r="AF42" s="35">
        <f t="shared" si="5"/>
        <v>290.86</v>
      </c>
      <c r="AG42" s="36" t="str">
        <f t="shared" si="6"/>
        <v>238 290.86</v>
      </c>
      <c r="AH42" s="35">
        <v>12</v>
      </c>
      <c r="AI42" s="40">
        <f t="shared" si="7"/>
        <v>77.710000000000008</v>
      </c>
      <c r="AJ42" s="40">
        <f t="shared" si="8"/>
        <v>94.97</v>
      </c>
      <c r="AK42" s="36" t="str">
        <f t="shared" si="9"/>
        <v>77.71 94.97</v>
      </c>
      <c r="AL42" s="36">
        <v>150</v>
      </c>
      <c r="AM42" s="36">
        <v>430</v>
      </c>
      <c r="AN42" s="35">
        <v>2306.5</v>
      </c>
      <c r="AO42" s="35">
        <v>290.89999999999998</v>
      </c>
      <c r="AP42" s="35">
        <v>95</v>
      </c>
      <c r="AQ42" s="35">
        <v>28</v>
      </c>
      <c r="AR42" s="37">
        <f t="shared" si="10"/>
        <v>0.74335863242428823</v>
      </c>
      <c r="AS42" s="40">
        <f t="shared" si="11"/>
        <v>1714.5566856866208</v>
      </c>
      <c r="AT42" s="40">
        <f t="shared" si="12"/>
        <v>249.82617654360095</v>
      </c>
      <c r="AU42" s="41">
        <f t="shared" si="13"/>
        <v>82.183188106073175</v>
      </c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87"/>
      <c r="BH42" s="260"/>
      <c r="BI42" s="284"/>
      <c r="BJ42" s="284"/>
      <c r="BK42" s="260"/>
      <c r="BL42" s="260">
        <f t="shared" si="14"/>
        <v>0</v>
      </c>
      <c r="BM42" s="260" t="e">
        <f>#REF!</f>
        <v>#REF!</v>
      </c>
      <c r="BN42" s="260"/>
      <c r="BO42" s="260"/>
      <c r="BP42" s="260">
        <f t="shared" si="15"/>
        <v>0</v>
      </c>
      <c r="BQ42" s="260" t="e">
        <f>#REF!</f>
        <v>#REF!</v>
      </c>
      <c r="BR42" s="260"/>
      <c r="BS42" s="287"/>
      <c r="BT42" s="260"/>
    </row>
    <row r="43" spans="1:72" s="42" customFormat="1" ht="55.2" customHeight="1" x14ac:dyDescent="0.3">
      <c r="A43" s="35">
        <v>40</v>
      </c>
      <c r="B43" s="36">
        <v>455</v>
      </c>
      <c r="C43" s="36" t="s">
        <v>67</v>
      </c>
      <c r="D43" s="36">
        <v>40000</v>
      </c>
      <c r="E43" s="35">
        <v>0.56000000000000005</v>
      </c>
      <c r="F43" s="37">
        <v>0.188</v>
      </c>
      <c r="G43" s="37">
        <v>0.14499999999999999</v>
      </c>
      <c r="H43" s="37">
        <v>0.122</v>
      </c>
      <c r="I43" s="37">
        <v>8.8999999999999996E-2</v>
      </c>
      <c r="J43" s="37">
        <v>5.5E-2</v>
      </c>
      <c r="K43" s="37">
        <v>4.3000000000000003E-2</v>
      </c>
      <c r="L43" s="37">
        <v>2.9000000000000001E-2</v>
      </c>
      <c r="M43" s="37" t="str">
        <f t="shared" si="0"/>
        <v>0.188,0.145,0.122,0.089,0.055,0.043,0.029</v>
      </c>
      <c r="N43" s="37" t="s">
        <v>59</v>
      </c>
      <c r="O43" s="37"/>
      <c r="P43" s="38">
        <f t="shared" si="1"/>
        <v>455</v>
      </c>
      <c r="Q43" s="36">
        <f t="shared" si="16"/>
        <v>0</v>
      </c>
      <c r="R43" s="37">
        <f t="shared" si="2"/>
        <v>6.6000000000000003E-2</v>
      </c>
      <c r="S43" s="36">
        <f t="shared" si="17"/>
        <v>40</v>
      </c>
      <c r="T43" s="36">
        <f t="shared" si="18"/>
        <v>0</v>
      </c>
      <c r="U43" s="36">
        <f t="shared" si="19"/>
        <v>455</v>
      </c>
      <c r="V43" s="39">
        <f t="shared" si="20"/>
        <v>6.5500000000000003E-2</v>
      </c>
      <c r="W43" s="39">
        <f t="shared" si="3"/>
        <v>0</v>
      </c>
      <c r="X43" s="37">
        <f t="shared" si="21"/>
        <v>22.099999999999998</v>
      </c>
      <c r="Y43" s="39">
        <f t="shared" si="22"/>
        <v>-5.4369791666666671</v>
      </c>
      <c r="Z43" s="37"/>
      <c r="AA43" s="35">
        <v>0.35</v>
      </c>
      <c r="AB43" s="35">
        <v>0.35</v>
      </c>
      <c r="AC43" s="35">
        <v>0.35</v>
      </c>
      <c r="AD43" s="35" t="s">
        <v>60</v>
      </c>
      <c r="AE43" s="35">
        <f t="shared" si="4"/>
        <v>238</v>
      </c>
      <c r="AF43" s="35">
        <f t="shared" si="5"/>
        <v>290.86</v>
      </c>
      <c r="AG43" s="36" t="str">
        <f t="shared" si="6"/>
        <v>238 290.86</v>
      </c>
      <c r="AH43" s="35">
        <v>12</v>
      </c>
      <c r="AI43" s="40">
        <f t="shared" si="7"/>
        <v>77.710000000000008</v>
      </c>
      <c r="AJ43" s="40">
        <f t="shared" si="8"/>
        <v>94.97</v>
      </c>
      <c r="AK43" s="36" t="str">
        <f t="shared" si="9"/>
        <v>77.71 94.97</v>
      </c>
      <c r="AL43" s="36">
        <v>150</v>
      </c>
      <c r="AM43" s="36">
        <v>430</v>
      </c>
      <c r="AN43" s="35">
        <v>2367.6999999999998</v>
      </c>
      <c r="AO43" s="35">
        <v>289.8</v>
      </c>
      <c r="AP43" s="35">
        <v>95</v>
      </c>
      <c r="AQ43" s="35">
        <v>28</v>
      </c>
      <c r="AR43" s="37">
        <f t="shared" si="10"/>
        <v>0.74335863242428823</v>
      </c>
      <c r="AS43" s="40">
        <f t="shared" si="11"/>
        <v>1760.0502339909872</v>
      </c>
      <c r="AT43" s="40">
        <f t="shared" si="12"/>
        <v>248.96742816391813</v>
      </c>
      <c r="AU43" s="41">
        <f t="shared" si="13"/>
        <v>82.183188106073175</v>
      </c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87"/>
      <c r="BH43" s="260"/>
      <c r="BI43" s="284"/>
      <c r="BJ43" s="284"/>
      <c r="BK43" s="260"/>
      <c r="BL43" s="260">
        <f t="shared" si="14"/>
        <v>0</v>
      </c>
      <c r="BM43" s="260" t="e">
        <f>#REF!</f>
        <v>#REF!</v>
      </c>
      <c r="BN43" s="260" t="e">
        <f t="shared" ref="BN43" si="27">IF(BL43&lt;BM43,"Safe","Unsafe")</f>
        <v>#REF!</v>
      </c>
      <c r="BO43" s="260"/>
      <c r="BP43" s="260">
        <f t="shared" si="15"/>
        <v>0</v>
      </c>
      <c r="BQ43" s="260" t="e">
        <f>#REF!</f>
        <v>#REF!</v>
      </c>
      <c r="BR43" s="260" t="e">
        <f t="shared" ref="BR43" si="28">IF(BP43&lt;BQ43,"Safe","Unsafe")</f>
        <v>#REF!</v>
      </c>
      <c r="BS43" s="287"/>
      <c r="BT43" s="260"/>
    </row>
    <row r="44" spans="1:72" s="42" customFormat="1" ht="55.2" customHeight="1" x14ac:dyDescent="0.3">
      <c r="A44" s="35">
        <v>41</v>
      </c>
      <c r="B44" s="36">
        <v>520</v>
      </c>
      <c r="C44" s="36" t="s">
        <v>63</v>
      </c>
      <c r="D44" s="36">
        <v>40000</v>
      </c>
      <c r="E44" s="35">
        <v>0.56000000000000005</v>
      </c>
      <c r="F44" s="37">
        <v>0.14599999999999999</v>
      </c>
      <c r="G44" s="37">
        <v>0.11700000000000001</v>
      </c>
      <c r="H44" s="37">
        <v>0.1</v>
      </c>
      <c r="I44" s="37">
        <v>7.8E-2</v>
      </c>
      <c r="J44" s="37">
        <v>5.6000000000000001E-2</v>
      </c>
      <c r="K44" s="37">
        <v>4.5999999999999999E-2</v>
      </c>
      <c r="L44" s="37">
        <v>3.4000000000000002E-2</v>
      </c>
      <c r="M44" s="37" t="str">
        <f t="shared" si="0"/>
        <v>0.146,0.117,0.1,0.078,0.056,0.046,0.034</v>
      </c>
      <c r="N44" s="37" t="s">
        <v>59</v>
      </c>
      <c r="O44" s="37"/>
      <c r="P44" s="38">
        <f t="shared" si="1"/>
        <v>520</v>
      </c>
      <c r="Q44" s="36">
        <f t="shared" si="16"/>
        <v>65</v>
      </c>
      <c r="R44" s="37">
        <f t="shared" si="2"/>
        <v>4.5999999999999985E-2</v>
      </c>
      <c r="S44" s="36">
        <f t="shared" si="17"/>
        <v>41</v>
      </c>
      <c r="T44" s="36">
        <f t="shared" si="18"/>
        <v>65</v>
      </c>
      <c r="U44" s="36">
        <f t="shared" si="19"/>
        <v>520</v>
      </c>
      <c r="V44" s="39">
        <f t="shared" si="20"/>
        <v>5.5999999999999994E-2</v>
      </c>
      <c r="W44" s="39">
        <f t="shared" si="3"/>
        <v>3.6399999999999997</v>
      </c>
      <c r="X44" s="37">
        <f t="shared" si="21"/>
        <v>25.74</v>
      </c>
      <c r="Y44" s="39">
        <f t="shared" si="22"/>
        <v>-5.730833333333333</v>
      </c>
      <c r="Z44" s="37"/>
      <c r="AA44" s="35">
        <v>0.35</v>
      </c>
      <c r="AB44" s="35">
        <v>0.35</v>
      </c>
      <c r="AC44" s="35">
        <v>0.35</v>
      </c>
      <c r="AD44" s="35" t="s">
        <v>60</v>
      </c>
      <c r="AE44" s="35">
        <f t="shared" si="4"/>
        <v>238</v>
      </c>
      <c r="AF44" s="35">
        <f t="shared" si="5"/>
        <v>290.86</v>
      </c>
      <c r="AG44" s="36" t="str">
        <f t="shared" si="6"/>
        <v>238 290.86</v>
      </c>
      <c r="AH44" s="35">
        <v>12</v>
      </c>
      <c r="AI44" s="40">
        <f t="shared" si="7"/>
        <v>77.710000000000008</v>
      </c>
      <c r="AJ44" s="40">
        <f t="shared" si="8"/>
        <v>94.97</v>
      </c>
      <c r="AK44" s="36" t="str">
        <f t="shared" si="9"/>
        <v>77.71 94.97</v>
      </c>
      <c r="AL44" s="36">
        <v>150</v>
      </c>
      <c r="AM44" s="36">
        <v>430</v>
      </c>
      <c r="AN44" s="35">
        <v>2396.8000000000002</v>
      </c>
      <c r="AO44" s="35">
        <v>290.7</v>
      </c>
      <c r="AP44" s="35">
        <v>95</v>
      </c>
      <c r="AQ44" s="35">
        <v>28</v>
      </c>
      <c r="AR44" s="37">
        <f t="shared" si="10"/>
        <v>0.74335863242428823</v>
      </c>
      <c r="AS44" s="40">
        <f t="shared" si="11"/>
        <v>1781.6819701945342</v>
      </c>
      <c r="AT44" s="40">
        <f t="shared" si="12"/>
        <v>249.6701314118657</v>
      </c>
      <c r="AU44" s="41">
        <f t="shared" si="13"/>
        <v>82.183188106073175</v>
      </c>
      <c r="AV44" s="260"/>
      <c r="AW44" s="260"/>
      <c r="AX44" s="260"/>
      <c r="AY44" s="260"/>
      <c r="AZ44" s="260"/>
      <c r="BA44" s="260"/>
      <c r="BB44" s="260"/>
      <c r="BC44" s="260"/>
      <c r="BD44" s="260"/>
      <c r="BE44" s="260"/>
      <c r="BF44" s="260"/>
      <c r="BG44" s="287"/>
      <c r="BH44" s="260"/>
      <c r="BI44" s="284"/>
      <c r="BJ44" s="284"/>
      <c r="BK44" s="260"/>
      <c r="BL44" s="260">
        <f t="shared" si="14"/>
        <v>0</v>
      </c>
      <c r="BM44" s="260" t="e">
        <f>#REF!</f>
        <v>#REF!</v>
      </c>
      <c r="BN44" s="260"/>
      <c r="BO44" s="260"/>
      <c r="BP44" s="260">
        <f t="shared" si="15"/>
        <v>0</v>
      </c>
      <c r="BQ44" s="260" t="e">
        <f>#REF!</f>
        <v>#REF!</v>
      </c>
      <c r="BR44" s="260"/>
      <c r="BS44" s="287"/>
      <c r="BT44" s="260"/>
    </row>
    <row r="45" spans="1:72" s="42" customFormat="1" ht="55.2" customHeight="1" x14ac:dyDescent="0.3">
      <c r="A45" s="35">
        <v>42</v>
      </c>
      <c r="B45" s="36">
        <v>520</v>
      </c>
      <c r="C45" s="36" t="s">
        <v>64</v>
      </c>
      <c r="D45" s="36">
        <v>40000</v>
      </c>
      <c r="E45" s="35">
        <v>0.56000000000000005</v>
      </c>
      <c r="F45" s="37">
        <v>0.154</v>
      </c>
      <c r="G45" s="37">
        <v>0.114</v>
      </c>
      <c r="H45" s="37">
        <v>9.4E-2</v>
      </c>
      <c r="I45" s="37">
        <v>7.1999999999999995E-2</v>
      </c>
      <c r="J45" s="37">
        <v>4.5999999999999999E-2</v>
      </c>
      <c r="K45" s="37">
        <v>3.0000000000000002E-2</v>
      </c>
      <c r="L45" s="37">
        <v>2.1999999999999999E-2</v>
      </c>
      <c r="M45" s="37" t="str">
        <f t="shared" si="0"/>
        <v>0.154,0.114,0.094,0.072,0.046,0.03,0.022</v>
      </c>
      <c r="N45" s="37" t="s">
        <v>59</v>
      </c>
      <c r="O45" s="37"/>
      <c r="P45" s="38">
        <f t="shared" si="1"/>
        <v>520</v>
      </c>
      <c r="Q45" s="36">
        <f t="shared" si="16"/>
        <v>0</v>
      </c>
      <c r="R45" s="37">
        <f t="shared" si="2"/>
        <v>0.06</v>
      </c>
      <c r="S45" s="36">
        <f t="shared" si="17"/>
        <v>42</v>
      </c>
      <c r="T45" s="36">
        <f t="shared" si="18"/>
        <v>0</v>
      </c>
      <c r="U45" s="36">
        <f t="shared" si="19"/>
        <v>520</v>
      </c>
      <c r="V45" s="39">
        <f t="shared" si="20"/>
        <v>5.2999999999999992E-2</v>
      </c>
      <c r="W45" s="39">
        <f t="shared" si="3"/>
        <v>0</v>
      </c>
      <c r="X45" s="37">
        <f t="shared" si="21"/>
        <v>25.74</v>
      </c>
      <c r="Y45" s="39">
        <f t="shared" si="22"/>
        <v>-5.730833333333333</v>
      </c>
      <c r="Z45" s="37"/>
      <c r="AA45" s="35">
        <v>0.35</v>
      </c>
      <c r="AB45" s="35">
        <v>0.35</v>
      </c>
      <c r="AC45" s="35">
        <v>0.35</v>
      </c>
      <c r="AD45" s="35" t="s">
        <v>60</v>
      </c>
      <c r="AE45" s="35">
        <f t="shared" si="4"/>
        <v>238</v>
      </c>
      <c r="AF45" s="35">
        <f t="shared" si="5"/>
        <v>290.86</v>
      </c>
      <c r="AG45" s="36" t="str">
        <f t="shared" si="6"/>
        <v>238 290.86</v>
      </c>
      <c r="AH45" s="35">
        <v>12</v>
      </c>
      <c r="AI45" s="40">
        <f t="shared" si="7"/>
        <v>77.710000000000008</v>
      </c>
      <c r="AJ45" s="40">
        <f t="shared" si="8"/>
        <v>94.97</v>
      </c>
      <c r="AK45" s="36" t="str">
        <f t="shared" si="9"/>
        <v>77.71 94.97</v>
      </c>
      <c r="AL45" s="36">
        <v>150</v>
      </c>
      <c r="AM45" s="36">
        <v>430</v>
      </c>
      <c r="AN45" s="35">
        <v>2382.3000000000002</v>
      </c>
      <c r="AO45" s="35">
        <v>290.39999999999998</v>
      </c>
      <c r="AP45" s="35">
        <v>94.9</v>
      </c>
      <c r="AQ45" s="35">
        <v>28</v>
      </c>
      <c r="AR45" s="37">
        <f t="shared" si="10"/>
        <v>0.74335863242428823</v>
      </c>
      <c r="AS45" s="40">
        <f t="shared" si="11"/>
        <v>1770.903270024382</v>
      </c>
      <c r="AT45" s="40">
        <f t="shared" si="12"/>
        <v>249.43598800498879</v>
      </c>
      <c r="AU45" s="41">
        <f t="shared" si="13"/>
        <v>82.093281630882302</v>
      </c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87"/>
      <c r="BH45" s="260"/>
      <c r="BI45" s="284"/>
      <c r="BJ45" s="284"/>
      <c r="BK45" s="260"/>
      <c r="BL45" s="260">
        <f t="shared" si="14"/>
        <v>0</v>
      </c>
      <c r="BM45" s="260" t="e">
        <f>#REF!</f>
        <v>#REF!</v>
      </c>
      <c r="BN45" s="260"/>
      <c r="BO45" s="260"/>
      <c r="BP45" s="260">
        <f t="shared" si="15"/>
        <v>0</v>
      </c>
      <c r="BQ45" s="260" t="e">
        <f>#REF!</f>
        <v>#REF!</v>
      </c>
      <c r="BR45" s="260"/>
      <c r="BS45" s="287"/>
      <c r="BT45" s="260"/>
    </row>
    <row r="46" spans="1:72" s="42" customFormat="1" ht="55.2" customHeight="1" x14ac:dyDescent="0.3">
      <c r="A46" s="35">
        <v>43</v>
      </c>
      <c r="B46" s="45">
        <v>520</v>
      </c>
      <c r="C46" s="45" t="s">
        <v>65</v>
      </c>
      <c r="D46" s="45">
        <v>40000</v>
      </c>
      <c r="E46" s="44">
        <v>0.56000000000000005</v>
      </c>
      <c r="F46" s="37">
        <v>0.13100000000000001</v>
      </c>
      <c r="G46" s="37">
        <v>8.7999999999999995E-2</v>
      </c>
      <c r="H46" s="37">
        <v>7.1999999999999995E-2</v>
      </c>
      <c r="I46" s="37">
        <v>5.3999999999999999E-2</v>
      </c>
      <c r="J46" s="37">
        <v>3.6999999999999998E-2</v>
      </c>
      <c r="K46" s="37">
        <v>3.1E-2</v>
      </c>
      <c r="L46" s="37">
        <v>2.3E-2</v>
      </c>
      <c r="M46" s="37" t="str">
        <f t="shared" si="0"/>
        <v>0.131,0.088,0.072,0.054,0.037,0.031,0.023</v>
      </c>
      <c r="N46" s="37" t="s">
        <v>59</v>
      </c>
      <c r="O46" s="37"/>
      <c r="P46" s="38">
        <f t="shared" si="1"/>
        <v>520</v>
      </c>
      <c r="Q46" s="36">
        <f t="shared" si="16"/>
        <v>0</v>
      </c>
      <c r="R46" s="37">
        <f t="shared" si="2"/>
        <v>5.9000000000000011E-2</v>
      </c>
      <c r="S46" s="36">
        <f t="shared" si="17"/>
        <v>43</v>
      </c>
      <c r="T46" s="36">
        <f t="shared" si="18"/>
        <v>0</v>
      </c>
      <c r="U46" s="36">
        <f t="shared" si="19"/>
        <v>520</v>
      </c>
      <c r="V46" s="39">
        <f t="shared" si="20"/>
        <v>5.9500000000000004E-2</v>
      </c>
      <c r="W46" s="39">
        <f t="shared" si="3"/>
        <v>0</v>
      </c>
      <c r="X46" s="37">
        <f t="shared" si="21"/>
        <v>25.74</v>
      </c>
      <c r="Y46" s="39">
        <f t="shared" si="22"/>
        <v>-5.730833333333333</v>
      </c>
      <c r="Z46" s="37"/>
      <c r="AA46" s="44">
        <v>0.35</v>
      </c>
      <c r="AB46" s="44">
        <v>0.35</v>
      </c>
      <c r="AC46" s="44">
        <v>0.35</v>
      </c>
      <c r="AD46" s="44" t="s">
        <v>60</v>
      </c>
      <c r="AE46" s="44">
        <f t="shared" si="4"/>
        <v>238</v>
      </c>
      <c r="AF46" s="44">
        <f t="shared" si="5"/>
        <v>290.86</v>
      </c>
      <c r="AG46" s="45" t="str">
        <f t="shared" si="6"/>
        <v>238 290.86</v>
      </c>
      <c r="AH46" s="44">
        <v>12</v>
      </c>
      <c r="AI46" s="47">
        <f t="shared" si="7"/>
        <v>77.710000000000008</v>
      </c>
      <c r="AJ46" s="47">
        <f t="shared" si="8"/>
        <v>94.97</v>
      </c>
      <c r="AK46" s="45" t="str">
        <f t="shared" si="9"/>
        <v>77.71 94.97</v>
      </c>
      <c r="AL46" s="36">
        <v>150</v>
      </c>
      <c r="AM46" s="36">
        <v>430</v>
      </c>
      <c r="AN46" s="44">
        <v>2361.3000000000002</v>
      </c>
      <c r="AO46" s="44">
        <v>290.39999999999998</v>
      </c>
      <c r="AP46" s="44">
        <v>94.9</v>
      </c>
      <c r="AQ46" s="35">
        <v>28</v>
      </c>
      <c r="AR46" s="46">
        <f t="shared" si="10"/>
        <v>0.74335863242428823</v>
      </c>
      <c r="AS46" s="47">
        <f t="shared" si="11"/>
        <v>1755.292738743472</v>
      </c>
      <c r="AT46" s="47">
        <f t="shared" si="12"/>
        <v>249.43598800498879</v>
      </c>
      <c r="AU46" s="48">
        <f t="shared" si="13"/>
        <v>82.093281630882302</v>
      </c>
      <c r="AV46" s="260"/>
      <c r="AW46" s="260"/>
      <c r="AX46" s="260"/>
      <c r="AY46" s="260"/>
      <c r="AZ46" s="260">
        <f>AY46*10^6</f>
        <v>0</v>
      </c>
      <c r="BA46" s="260" t="e">
        <f>(1/($BI$4*10^6/(0.711*10^-4*(1/AV46)^0.854))^(1/3.89))*10^6</f>
        <v>#DIV/0!</v>
      </c>
      <c r="BB46" s="260" t="e">
        <f>IF(AZ46&lt;BA46,"Safe","Unsafe")</f>
        <v>#DIV/0!</v>
      </c>
      <c r="BC46" s="260"/>
      <c r="BD46" s="260">
        <f>BC46*10^6</f>
        <v>0</v>
      </c>
      <c r="BE46" s="260">
        <f>(1/((($BI$4*10^6/(1.41*10^-8)))^(1/4.5337)))*10^6</f>
        <v>460.12157860808867</v>
      </c>
      <c r="BF46" s="260" t="str">
        <f>IF(BD46&lt;BE46,"Safe","Unsafe")</f>
        <v>Safe</v>
      </c>
      <c r="BG46" s="287"/>
      <c r="BH46" s="260"/>
      <c r="BI46" s="284">
        <v>30</v>
      </c>
      <c r="BJ46" s="284"/>
      <c r="BK46" s="260"/>
      <c r="BL46" s="260">
        <f t="shared" si="14"/>
        <v>0</v>
      </c>
      <c r="BM46" s="260" t="e">
        <f>BA46</f>
        <v>#DIV/0!</v>
      </c>
      <c r="BN46" s="260" t="e">
        <f>IF(BL46&lt;BM46,"Safe","Unsafe")</f>
        <v>#DIV/0!</v>
      </c>
      <c r="BO46" s="260"/>
      <c r="BP46" s="260">
        <f>BO46*10^6</f>
        <v>0</v>
      </c>
      <c r="BQ46" s="260">
        <f>BE46</f>
        <v>460.12157860808867</v>
      </c>
      <c r="BR46" s="260" t="str">
        <f>IF(BP46&lt;BQ46,"Safe","Unsafe")</f>
        <v>Safe</v>
      </c>
      <c r="BS46" s="287"/>
      <c r="BT46" s="260"/>
    </row>
    <row r="47" spans="1:72" s="42" customFormat="1" ht="55.2" customHeight="1" x14ac:dyDescent="0.3">
      <c r="A47" s="35">
        <v>44</v>
      </c>
      <c r="B47" s="45">
        <v>520</v>
      </c>
      <c r="C47" s="45" t="s">
        <v>66</v>
      </c>
      <c r="D47" s="45">
        <v>40000</v>
      </c>
      <c r="E47" s="44">
        <v>0.56000000000000005</v>
      </c>
      <c r="F47" s="37">
        <v>0.13900000000000001</v>
      </c>
      <c r="G47" s="37">
        <v>9.9000000000000005E-2</v>
      </c>
      <c r="H47" s="37">
        <v>8.5000000000000006E-2</v>
      </c>
      <c r="I47" s="37">
        <v>6.7000000000000004E-2</v>
      </c>
      <c r="J47" s="37">
        <v>4.3999999999999997E-2</v>
      </c>
      <c r="K47" s="37">
        <v>3.5000000000000003E-2</v>
      </c>
      <c r="L47" s="37">
        <v>2.6000000000000002E-2</v>
      </c>
      <c r="M47" s="37" t="str">
        <f t="shared" si="0"/>
        <v>0.139,0.099,0.085,0.067,0.044,0.035,0.026</v>
      </c>
      <c r="N47" s="37" t="s">
        <v>59</v>
      </c>
      <c r="O47" s="37"/>
      <c r="P47" s="38">
        <f t="shared" si="1"/>
        <v>520</v>
      </c>
      <c r="Q47" s="36">
        <f t="shared" si="16"/>
        <v>0</v>
      </c>
      <c r="R47" s="37">
        <f t="shared" si="2"/>
        <v>5.4000000000000006E-2</v>
      </c>
      <c r="S47" s="36">
        <f t="shared" si="17"/>
        <v>44</v>
      </c>
      <c r="T47" s="36">
        <f t="shared" si="18"/>
        <v>0</v>
      </c>
      <c r="U47" s="36">
        <f t="shared" si="19"/>
        <v>520</v>
      </c>
      <c r="V47" s="39">
        <f t="shared" si="20"/>
        <v>5.6500000000000009E-2</v>
      </c>
      <c r="W47" s="39">
        <f t="shared" si="3"/>
        <v>0</v>
      </c>
      <c r="X47" s="37">
        <f t="shared" si="21"/>
        <v>25.74</v>
      </c>
      <c r="Y47" s="39">
        <f t="shared" si="22"/>
        <v>-5.730833333333333</v>
      </c>
      <c r="Z47" s="37"/>
      <c r="AA47" s="44">
        <v>0.35</v>
      </c>
      <c r="AB47" s="44">
        <v>0.35</v>
      </c>
      <c r="AC47" s="44">
        <v>0.35</v>
      </c>
      <c r="AD47" s="44" t="s">
        <v>60</v>
      </c>
      <c r="AE47" s="44">
        <f t="shared" si="4"/>
        <v>238</v>
      </c>
      <c r="AF47" s="44">
        <f t="shared" si="5"/>
        <v>290.86</v>
      </c>
      <c r="AG47" s="45" t="str">
        <f t="shared" si="6"/>
        <v>238 290.86</v>
      </c>
      <c r="AH47" s="44">
        <v>12</v>
      </c>
      <c r="AI47" s="47">
        <f t="shared" si="7"/>
        <v>77.710000000000008</v>
      </c>
      <c r="AJ47" s="47">
        <f t="shared" si="8"/>
        <v>94.97</v>
      </c>
      <c r="AK47" s="45" t="str">
        <f t="shared" si="9"/>
        <v>77.71 94.97</v>
      </c>
      <c r="AL47" s="36">
        <v>150</v>
      </c>
      <c r="AM47" s="36">
        <v>430</v>
      </c>
      <c r="AN47" s="44">
        <v>2396.8000000000002</v>
      </c>
      <c r="AO47" s="44">
        <v>287.8</v>
      </c>
      <c r="AP47" s="44">
        <v>94.9</v>
      </c>
      <c r="AQ47" s="35">
        <v>28</v>
      </c>
      <c r="AR47" s="46">
        <f t="shared" si="10"/>
        <v>0.74335863242428823</v>
      </c>
      <c r="AS47" s="47">
        <f t="shared" si="11"/>
        <v>1781.6819701945342</v>
      </c>
      <c r="AT47" s="47">
        <f t="shared" si="12"/>
        <v>247.40292076650118</v>
      </c>
      <c r="AU47" s="48">
        <f t="shared" si="13"/>
        <v>82.093281630882302</v>
      </c>
      <c r="AV47" s="260"/>
      <c r="AW47" s="260"/>
      <c r="AX47" s="260"/>
      <c r="AY47" s="260"/>
      <c r="AZ47" s="260"/>
      <c r="BA47" s="260"/>
      <c r="BB47" s="260"/>
      <c r="BC47" s="260"/>
      <c r="BD47" s="260"/>
      <c r="BE47" s="260"/>
      <c r="BF47" s="260"/>
      <c r="BG47" s="287"/>
      <c r="BH47" s="260"/>
      <c r="BI47" s="284"/>
      <c r="BJ47" s="284"/>
      <c r="BK47" s="260"/>
      <c r="BL47" s="260">
        <f t="shared" si="14"/>
        <v>0</v>
      </c>
      <c r="BM47" s="260" t="e">
        <f>#REF!</f>
        <v>#REF!</v>
      </c>
      <c r="BN47" s="260"/>
      <c r="BO47" s="260"/>
      <c r="BP47" s="260">
        <f t="shared" si="15"/>
        <v>0</v>
      </c>
      <c r="BQ47" s="260" t="e">
        <f>#REF!</f>
        <v>#REF!</v>
      </c>
      <c r="BR47" s="260"/>
      <c r="BS47" s="287"/>
      <c r="BT47" s="260"/>
    </row>
    <row r="48" spans="1:72" s="60" customFormat="1" ht="55.2" customHeight="1" x14ac:dyDescent="0.3">
      <c r="A48" s="35">
        <v>45</v>
      </c>
      <c r="B48" s="51">
        <v>520</v>
      </c>
      <c r="C48" s="51" t="s">
        <v>67</v>
      </c>
      <c r="D48" s="51">
        <v>40000</v>
      </c>
      <c r="E48" s="50">
        <v>0.56000000000000005</v>
      </c>
      <c r="F48" s="52">
        <v>0.17599999999999999</v>
      </c>
      <c r="G48" s="52">
        <v>0.13</v>
      </c>
      <c r="H48" s="52">
        <v>0.108</v>
      </c>
      <c r="I48" s="52">
        <v>8.5000000000000006E-2</v>
      </c>
      <c r="J48" s="52">
        <v>5.1000000000000004E-2</v>
      </c>
      <c r="K48" s="52">
        <v>3.9E-2</v>
      </c>
      <c r="L48" s="52">
        <v>2.7E-2</v>
      </c>
      <c r="M48" s="52" t="str">
        <f t="shared" si="0"/>
        <v>0.176,0.13,0.108,0.085,0.051,0.039,0.027</v>
      </c>
      <c r="N48" s="52" t="s">
        <v>59</v>
      </c>
      <c r="O48" s="52"/>
      <c r="P48" s="38">
        <f t="shared" si="1"/>
        <v>520</v>
      </c>
      <c r="Q48" s="54">
        <f t="shared" si="16"/>
        <v>0</v>
      </c>
      <c r="R48" s="52">
        <f t="shared" si="2"/>
        <v>6.7999999999999991E-2</v>
      </c>
      <c r="S48" s="54">
        <f t="shared" si="17"/>
        <v>45</v>
      </c>
      <c r="T48" s="54">
        <f t="shared" si="18"/>
        <v>0</v>
      </c>
      <c r="U48" s="54">
        <f t="shared" si="19"/>
        <v>520</v>
      </c>
      <c r="V48" s="55">
        <f t="shared" si="20"/>
        <v>6.0999999999999999E-2</v>
      </c>
      <c r="W48" s="55">
        <f t="shared" si="3"/>
        <v>0</v>
      </c>
      <c r="X48" s="52">
        <f t="shared" si="21"/>
        <v>25.74</v>
      </c>
      <c r="Y48" s="55">
        <f t="shared" si="22"/>
        <v>-5.730833333333333</v>
      </c>
      <c r="Z48" s="52"/>
      <c r="AA48" s="50">
        <v>0.35</v>
      </c>
      <c r="AB48" s="50">
        <v>0.35</v>
      </c>
      <c r="AC48" s="50">
        <v>0.35</v>
      </c>
      <c r="AD48" s="50" t="s">
        <v>60</v>
      </c>
      <c r="AE48" s="50">
        <f t="shared" si="4"/>
        <v>238</v>
      </c>
      <c r="AF48" s="50">
        <f t="shared" si="5"/>
        <v>290.86</v>
      </c>
      <c r="AG48" s="51" t="str">
        <f t="shared" si="6"/>
        <v>238 290.86</v>
      </c>
      <c r="AH48" s="50">
        <v>12</v>
      </c>
      <c r="AI48" s="56">
        <f t="shared" si="7"/>
        <v>77.710000000000008</v>
      </c>
      <c r="AJ48" s="56">
        <f t="shared" si="8"/>
        <v>94.97</v>
      </c>
      <c r="AK48" s="51" t="str">
        <f t="shared" si="9"/>
        <v>77.71 94.97</v>
      </c>
      <c r="AL48" s="51">
        <v>150</v>
      </c>
      <c r="AM48" s="51">
        <v>430</v>
      </c>
      <c r="AN48" s="50">
        <v>2391.9</v>
      </c>
      <c r="AO48" s="50">
        <v>290.7</v>
      </c>
      <c r="AP48" s="50">
        <v>94.9</v>
      </c>
      <c r="AQ48" s="50">
        <v>28</v>
      </c>
      <c r="AR48" s="58">
        <f t="shared" si="10"/>
        <v>0.74335863242428823</v>
      </c>
      <c r="AS48" s="56">
        <f t="shared" si="11"/>
        <v>1778.0395128956552</v>
      </c>
      <c r="AT48" s="56">
        <f t="shared" si="12"/>
        <v>249.6701314118657</v>
      </c>
      <c r="AU48" s="59">
        <f t="shared" si="13"/>
        <v>82.093281630882302</v>
      </c>
      <c r="AV48" s="261"/>
      <c r="AW48" s="261"/>
      <c r="AX48" s="261"/>
      <c r="AY48" s="261"/>
      <c r="AZ48" s="261"/>
      <c r="BA48" s="261"/>
      <c r="BB48" s="261"/>
      <c r="BC48" s="261"/>
      <c r="BD48" s="261"/>
      <c r="BE48" s="261"/>
      <c r="BF48" s="261"/>
      <c r="BG48" s="288"/>
      <c r="BH48" s="261"/>
      <c r="BI48" s="285"/>
      <c r="BJ48" s="285"/>
      <c r="BK48" s="261"/>
      <c r="BL48" s="261">
        <f t="shared" si="14"/>
        <v>0</v>
      </c>
      <c r="BM48" s="261" t="e">
        <f>#REF!</f>
        <v>#REF!</v>
      </c>
      <c r="BN48" s="261"/>
      <c r="BO48" s="261"/>
      <c r="BP48" s="261">
        <f t="shared" si="15"/>
        <v>0</v>
      </c>
      <c r="BQ48" s="261" t="e">
        <f>#REF!</f>
        <v>#REF!</v>
      </c>
      <c r="BR48" s="261"/>
      <c r="BS48" s="288"/>
      <c r="BT48" s="261"/>
    </row>
    <row r="49" spans="1:72" s="42" customFormat="1" ht="55.2" customHeight="1" x14ac:dyDescent="0.3">
      <c r="A49" s="35">
        <v>46</v>
      </c>
      <c r="B49" s="45">
        <v>585</v>
      </c>
      <c r="C49" s="45" t="s">
        <v>63</v>
      </c>
      <c r="D49" s="45">
        <v>40000</v>
      </c>
      <c r="E49" s="44">
        <v>0.56000000000000005</v>
      </c>
      <c r="F49" s="37">
        <v>0.24399999999999999</v>
      </c>
      <c r="G49" s="37">
        <v>0.18</v>
      </c>
      <c r="H49" s="37">
        <v>0.14599999999999999</v>
      </c>
      <c r="I49" s="37">
        <v>0.111</v>
      </c>
      <c r="J49" s="37">
        <v>6.5000000000000002E-2</v>
      </c>
      <c r="K49" s="37">
        <v>5.1000000000000004E-2</v>
      </c>
      <c r="L49" s="37">
        <v>3.5000000000000003E-2</v>
      </c>
      <c r="M49" s="37" t="str">
        <f t="shared" si="0"/>
        <v>0.244,0.18,0.146,0.111,0.065,0.051,0.035</v>
      </c>
      <c r="N49" s="37" t="s">
        <v>59</v>
      </c>
      <c r="O49" s="37"/>
      <c r="P49" s="38">
        <f t="shared" si="1"/>
        <v>585</v>
      </c>
      <c r="Q49" s="36">
        <f t="shared" si="16"/>
        <v>65</v>
      </c>
      <c r="R49" s="37">
        <f t="shared" si="2"/>
        <v>9.8000000000000004E-2</v>
      </c>
      <c r="S49" s="36">
        <f t="shared" si="17"/>
        <v>46</v>
      </c>
      <c r="T49" s="36">
        <f t="shared" si="18"/>
        <v>65</v>
      </c>
      <c r="U49" s="36">
        <f t="shared" si="19"/>
        <v>585</v>
      </c>
      <c r="V49" s="39">
        <f t="shared" si="20"/>
        <v>8.299999999999999E-2</v>
      </c>
      <c r="W49" s="39">
        <f t="shared" si="3"/>
        <v>5.3949999999999996</v>
      </c>
      <c r="X49" s="37">
        <f t="shared" si="21"/>
        <v>31.134999999999998</v>
      </c>
      <c r="Y49" s="39">
        <f t="shared" si="22"/>
        <v>-4.2696874999999963</v>
      </c>
      <c r="Z49" s="37"/>
      <c r="AA49" s="44">
        <v>0.35</v>
      </c>
      <c r="AB49" s="44">
        <v>0.35</v>
      </c>
      <c r="AC49" s="44">
        <v>0.35</v>
      </c>
      <c r="AD49" s="44" t="s">
        <v>60</v>
      </c>
      <c r="AE49" s="44">
        <f t="shared" si="4"/>
        <v>238</v>
      </c>
      <c r="AF49" s="44">
        <f t="shared" si="5"/>
        <v>290.86</v>
      </c>
      <c r="AG49" s="45" t="str">
        <f t="shared" si="6"/>
        <v>238 290.86</v>
      </c>
      <c r="AH49" s="44">
        <v>12</v>
      </c>
      <c r="AI49" s="47">
        <f t="shared" si="7"/>
        <v>77.710000000000008</v>
      </c>
      <c r="AJ49" s="47">
        <f t="shared" si="8"/>
        <v>94.97</v>
      </c>
      <c r="AK49" s="45" t="str">
        <f t="shared" si="9"/>
        <v>77.71 94.97</v>
      </c>
      <c r="AL49" s="36">
        <v>150</v>
      </c>
      <c r="AM49" s="36">
        <v>430</v>
      </c>
      <c r="AN49" s="44">
        <v>2393.5</v>
      </c>
      <c r="AO49" s="44">
        <v>289.5</v>
      </c>
      <c r="AP49" s="44">
        <v>95</v>
      </c>
      <c r="AQ49" s="35">
        <v>28</v>
      </c>
      <c r="AR49" s="46">
        <f t="shared" si="10"/>
        <v>0.74335863242428823</v>
      </c>
      <c r="AS49" s="47">
        <f t="shared" si="11"/>
        <v>1779.228886707534</v>
      </c>
      <c r="AT49" s="47">
        <f t="shared" si="12"/>
        <v>248.73301147047394</v>
      </c>
      <c r="AU49" s="48">
        <f t="shared" si="13"/>
        <v>82.183188106073175</v>
      </c>
      <c r="AV49" s="256">
        <v>1766.0714389136201</v>
      </c>
      <c r="AW49" s="256">
        <v>248.85022742410999</v>
      </c>
      <c r="AX49" s="256">
        <v>82.093281630882302</v>
      </c>
      <c r="AY49" s="256">
        <v>2.1460000000000001E-4</v>
      </c>
      <c r="AZ49" s="256">
        <f>AY49*10^6</f>
        <v>214.60000000000002</v>
      </c>
      <c r="BA49" s="256">
        <f>(1/($BI$4*10^6/(0.711*10^-4*(1/AV49)^0.854))^(1/3.89))*10^6</f>
        <v>223.69606225865928</v>
      </c>
      <c r="BB49" s="256" t="str">
        <f>IF(AZ49&lt;BA49,"Safe","Unsafe")</f>
        <v>Safe</v>
      </c>
      <c r="BC49" s="256">
        <v>3.012E-4</v>
      </c>
      <c r="BD49" s="256">
        <f>BC49*10^6</f>
        <v>301.2</v>
      </c>
      <c r="BE49" s="256">
        <f>(1/((($BI$4*10^6/(1.41*10^-8)))^(1/4.5337)))*10^6</f>
        <v>460.12157860808867</v>
      </c>
      <c r="BF49" s="256" t="str">
        <f>IF(BD49&lt;BE49,"Safe","Unsafe")</f>
        <v>Safe</v>
      </c>
      <c r="BG49" s="256">
        <f>+(0.711*10^-4*(1/AY49)^3.89*(1/AV49)^0.854)/10^6</f>
        <v>22.329805437145396</v>
      </c>
      <c r="BH49" s="256">
        <f>+(1.41*10^-8*(1/BC49)^4.5337)/10^6</f>
        <v>129.72818630355329</v>
      </c>
      <c r="BI49" s="256">
        <v>19</v>
      </c>
      <c r="BJ49" s="289"/>
      <c r="BK49" s="256"/>
      <c r="BL49" s="256">
        <f t="shared" si="14"/>
        <v>0</v>
      </c>
      <c r="BM49" s="256">
        <f>BA49</f>
        <v>223.69606225865928</v>
      </c>
      <c r="BN49" s="256" t="str">
        <f>IF(BL49&lt;BM49,"Safe","Unsafe")</f>
        <v>Safe</v>
      </c>
      <c r="BO49" s="256"/>
      <c r="BP49" s="256">
        <f>BO49*10^6</f>
        <v>0</v>
      </c>
      <c r="BQ49" s="256">
        <f>BE49</f>
        <v>460.12157860808867</v>
      </c>
      <c r="BR49" s="256" t="str">
        <f>IF(BP49&lt;BQ49,"Safe","Unsafe")</f>
        <v>Safe</v>
      </c>
      <c r="BS49" s="256" t="e">
        <f>+(0.711*10^-4*(1/BK49)^3.89*(1/AV49)^0.854)/10^6</f>
        <v>#DIV/0!</v>
      </c>
      <c r="BT49" s="256" t="e">
        <f>+(1.41*10^-8*(1/BO49)^4.5337)/10^6</f>
        <v>#DIV/0!</v>
      </c>
    </row>
    <row r="50" spans="1:72" s="42" customFormat="1" ht="55.2" customHeight="1" x14ac:dyDescent="0.3">
      <c r="A50" s="35">
        <v>47</v>
      </c>
      <c r="B50" s="45">
        <v>585</v>
      </c>
      <c r="C50" s="45" t="s">
        <v>64</v>
      </c>
      <c r="D50" s="45">
        <v>40000</v>
      </c>
      <c r="E50" s="44">
        <v>0.56000000000000005</v>
      </c>
      <c r="F50" s="37">
        <v>0.26600000000000001</v>
      </c>
      <c r="G50" s="37">
        <v>0.20100000000000001</v>
      </c>
      <c r="H50" s="37">
        <v>0.17100000000000001</v>
      </c>
      <c r="I50" s="37">
        <v>0.125</v>
      </c>
      <c r="J50" s="37">
        <v>7.2999999999999995E-2</v>
      </c>
      <c r="K50" s="37">
        <v>5.5E-2</v>
      </c>
      <c r="L50" s="37">
        <v>3.6000000000000004E-2</v>
      </c>
      <c r="M50" s="37" t="str">
        <f t="shared" si="0"/>
        <v>0.266,0.201,0.171,0.125,0.073,0.055,0.036</v>
      </c>
      <c r="N50" s="37" t="s">
        <v>59</v>
      </c>
      <c r="O50" s="37"/>
      <c r="P50" s="38">
        <f t="shared" si="1"/>
        <v>585</v>
      </c>
      <c r="Q50" s="36">
        <f t="shared" si="16"/>
        <v>0</v>
      </c>
      <c r="R50" s="37">
        <f t="shared" si="2"/>
        <v>9.5000000000000001E-2</v>
      </c>
      <c r="S50" s="36">
        <f t="shared" si="17"/>
        <v>47</v>
      </c>
      <c r="T50" s="36">
        <f t="shared" si="18"/>
        <v>0</v>
      </c>
      <c r="U50" s="36">
        <f t="shared" si="19"/>
        <v>585</v>
      </c>
      <c r="V50" s="39">
        <f t="shared" si="20"/>
        <v>9.6500000000000002E-2</v>
      </c>
      <c r="W50" s="39">
        <f t="shared" si="3"/>
        <v>0</v>
      </c>
      <c r="X50" s="37">
        <f t="shared" si="21"/>
        <v>31.134999999999998</v>
      </c>
      <c r="Y50" s="39">
        <f t="shared" si="22"/>
        <v>-4.2696874999999963</v>
      </c>
      <c r="Z50" s="37"/>
      <c r="AA50" s="44">
        <v>0.35</v>
      </c>
      <c r="AB50" s="44">
        <v>0.35</v>
      </c>
      <c r="AC50" s="44">
        <v>0.35</v>
      </c>
      <c r="AD50" s="44" t="s">
        <v>60</v>
      </c>
      <c r="AE50" s="44">
        <f t="shared" si="4"/>
        <v>238</v>
      </c>
      <c r="AF50" s="44">
        <f t="shared" si="5"/>
        <v>290.86</v>
      </c>
      <c r="AG50" s="45" t="str">
        <f t="shared" si="6"/>
        <v>238 290.86</v>
      </c>
      <c r="AH50" s="44">
        <v>12</v>
      </c>
      <c r="AI50" s="47">
        <f t="shared" si="7"/>
        <v>77.710000000000008</v>
      </c>
      <c r="AJ50" s="47">
        <f t="shared" si="8"/>
        <v>94.97</v>
      </c>
      <c r="AK50" s="45" t="str">
        <f t="shared" si="9"/>
        <v>77.71 94.97</v>
      </c>
      <c r="AL50" s="36">
        <v>150</v>
      </c>
      <c r="AM50" s="36">
        <v>430</v>
      </c>
      <c r="AN50" s="44">
        <v>2390.3000000000002</v>
      </c>
      <c r="AO50" s="44">
        <v>289.8</v>
      </c>
      <c r="AP50" s="44">
        <v>94.9</v>
      </c>
      <c r="AQ50" s="35">
        <v>28</v>
      </c>
      <c r="AR50" s="46">
        <f t="shared" si="10"/>
        <v>0.74335863242428823</v>
      </c>
      <c r="AS50" s="47">
        <f t="shared" si="11"/>
        <v>1776.8501390837764</v>
      </c>
      <c r="AT50" s="47">
        <f t="shared" si="12"/>
        <v>248.96742816391813</v>
      </c>
      <c r="AU50" s="48">
        <f t="shared" si="13"/>
        <v>82.093281630882302</v>
      </c>
      <c r="AV50" s="257"/>
      <c r="AW50" s="257"/>
      <c r="AX50" s="257"/>
      <c r="AY50" s="257"/>
      <c r="AZ50" s="257"/>
      <c r="BA50" s="257"/>
      <c r="BB50" s="257"/>
      <c r="BC50" s="257"/>
      <c r="BD50" s="257"/>
      <c r="BE50" s="257"/>
      <c r="BF50" s="257"/>
      <c r="BG50" s="257"/>
      <c r="BH50" s="257"/>
      <c r="BI50" s="257"/>
      <c r="BJ50" s="290"/>
      <c r="BK50" s="257"/>
      <c r="BL50" s="257">
        <f t="shared" si="14"/>
        <v>0</v>
      </c>
      <c r="BM50" s="257" t="e">
        <f>#REF!</f>
        <v>#REF!</v>
      </c>
      <c r="BN50" s="257"/>
      <c r="BO50" s="257"/>
      <c r="BP50" s="257">
        <f t="shared" si="15"/>
        <v>0</v>
      </c>
      <c r="BQ50" s="257" t="e">
        <f>#REF!</f>
        <v>#REF!</v>
      </c>
      <c r="BR50" s="257"/>
      <c r="BS50" s="257"/>
      <c r="BT50" s="257"/>
    </row>
    <row r="51" spans="1:72" s="42" customFormat="1" ht="55.2" customHeight="1" x14ac:dyDescent="0.3">
      <c r="A51" s="35">
        <v>48</v>
      </c>
      <c r="B51" s="45">
        <v>585</v>
      </c>
      <c r="C51" s="45" t="s">
        <v>65</v>
      </c>
      <c r="D51" s="45">
        <v>40000</v>
      </c>
      <c r="E51" s="44">
        <v>0.56000000000000005</v>
      </c>
      <c r="F51" s="37">
        <v>0.106</v>
      </c>
      <c r="G51" s="37">
        <v>8.4000000000000005E-2</v>
      </c>
      <c r="H51" s="37">
        <v>7.4999999999999997E-2</v>
      </c>
      <c r="I51" s="37">
        <v>6.3E-2</v>
      </c>
      <c r="J51" s="37">
        <v>4.8000000000000001E-2</v>
      </c>
      <c r="K51" s="37">
        <v>4.1000000000000002E-2</v>
      </c>
      <c r="L51" s="37">
        <v>3.1E-2</v>
      </c>
      <c r="M51" s="37" t="str">
        <f t="shared" si="0"/>
        <v>0.106,0.084,0.075,0.063,0.048,0.041,0.031</v>
      </c>
      <c r="N51" s="37" t="s">
        <v>59</v>
      </c>
      <c r="O51" s="37"/>
      <c r="P51" s="38">
        <f t="shared" si="1"/>
        <v>585</v>
      </c>
      <c r="Q51" s="36">
        <f t="shared" si="16"/>
        <v>0</v>
      </c>
      <c r="R51" s="37">
        <f t="shared" si="2"/>
        <v>3.1E-2</v>
      </c>
      <c r="S51" s="36">
        <f t="shared" si="17"/>
        <v>48</v>
      </c>
      <c r="T51" s="36">
        <f t="shared" si="18"/>
        <v>0</v>
      </c>
      <c r="U51" s="36">
        <f t="shared" si="19"/>
        <v>585</v>
      </c>
      <c r="V51" s="39">
        <f t="shared" si="20"/>
        <v>6.3E-2</v>
      </c>
      <c r="W51" s="39">
        <f t="shared" si="3"/>
        <v>0</v>
      </c>
      <c r="X51" s="37">
        <f t="shared" si="21"/>
        <v>31.134999999999998</v>
      </c>
      <c r="Y51" s="39">
        <f t="shared" si="22"/>
        <v>-4.2696874999999963</v>
      </c>
      <c r="Z51" s="37"/>
      <c r="AA51" s="44">
        <v>0.35</v>
      </c>
      <c r="AB51" s="44">
        <v>0.35</v>
      </c>
      <c r="AC51" s="44">
        <v>0.35</v>
      </c>
      <c r="AD51" s="44" t="s">
        <v>60</v>
      </c>
      <c r="AE51" s="44">
        <f t="shared" si="4"/>
        <v>238</v>
      </c>
      <c r="AF51" s="44">
        <f t="shared" si="5"/>
        <v>290.86</v>
      </c>
      <c r="AG51" s="45" t="str">
        <f t="shared" si="6"/>
        <v>238 290.86</v>
      </c>
      <c r="AH51" s="44">
        <v>12</v>
      </c>
      <c r="AI51" s="47">
        <f t="shared" si="7"/>
        <v>77.710000000000008</v>
      </c>
      <c r="AJ51" s="47">
        <f t="shared" si="8"/>
        <v>94.97</v>
      </c>
      <c r="AK51" s="45" t="str">
        <f t="shared" si="9"/>
        <v>77.71 94.97</v>
      </c>
      <c r="AL51" s="36">
        <v>150</v>
      </c>
      <c r="AM51" s="36">
        <v>430</v>
      </c>
      <c r="AN51" s="44">
        <v>2398.4</v>
      </c>
      <c r="AO51" s="44">
        <v>290.7</v>
      </c>
      <c r="AP51" s="44">
        <v>95</v>
      </c>
      <c r="AQ51" s="35">
        <v>28</v>
      </c>
      <c r="AR51" s="46">
        <f t="shared" si="10"/>
        <v>0.74335863242428823</v>
      </c>
      <c r="AS51" s="47">
        <f t="shared" si="11"/>
        <v>1782.871344006413</v>
      </c>
      <c r="AT51" s="47">
        <f t="shared" si="12"/>
        <v>249.6701314118657</v>
      </c>
      <c r="AU51" s="48">
        <f t="shared" si="13"/>
        <v>82.183188106073175</v>
      </c>
      <c r="AV51" s="257"/>
      <c r="AW51" s="257"/>
      <c r="AX51" s="257"/>
      <c r="AY51" s="257"/>
      <c r="AZ51" s="257"/>
      <c r="BA51" s="257"/>
      <c r="BB51" s="257"/>
      <c r="BC51" s="257"/>
      <c r="BD51" s="257"/>
      <c r="BE51" s="257"/>
      <c r="BF51" s="257"/>
      <c r="BG51" s="257"/>
      <c r="BH51" s="257"/>
      <c r="BI51" s="257"/>
      <c r="BJ51" s="290"/>
      <c r="BK51" s="257"/>
      <c r="BL51" s="257">
        <f t="shared" si="14"/>
        <v>0</v>
      </c>
      <c r="BM51" s="257" t="e">
        <f>#REF!</f>
        <v>#REF!</v>
      </c>
      <c r="BN51" s="257"/>
      <c r="BO51" s="257"/>
      <c r="BP51" s="257">
        <f t="shared" si="15"/>
        <v>0</v>
      </c>
      <c r="BQ51" s="257" t="e">
        <f>#REF!</f>
        <v>#REF!</v>
      </c>
      <c r="BR51" s="257"/>
      <c r="BS51" s="257"/>
      <c r="BT51" s="257"/>
    </row>
    <row r="52" spans="1:72" s="42" customFormat="1" ht="55.2" customHeight="1" x14ac:dyDescent="0.3">
      <c r="A52" s="35">
        <v>49</v>
      </c>
      <c r="B52" s="45">
        <v>585</v>
      </c>
      <c r="C52" s="45" t="s">
        <v>66</v>
      </c>
      <c r="D52" s="45">
        <v>40000</v>
      </c>
      <c r="E52" s="44">
        <v>0.56000000000000005</v>
      </c>
      <c r="F52" s="37">
        <v>0.36699999999999999</v>
      </c>
      <c r="G52" s="37">
        <v>0.26500000000000001</v>
      </c>
      <c r="H52" s="37">
        <v>0.20499999999999999</v>
      </c>
      <c r="I52" s="37">
        <v>0.13300000000000001</v>
      </c>
      <c r="J52" s="37">
        <v>5.6000000000000001E-2</v>
      </c>
      <c r="K52" s="37">
        <v>3.6000000000000004E-2</v>
      </c>
      <c r="L52" s="37">
        <v>2.5000000000000001E-2</v>
      </c>
      <c r="M52" s="37" t="str">
        <f t="shared" si="0"/>
        <v>0.367,0.265,0.205,0.133,0.056,0.036,0.025</v>
      </c>
      <c r="N52" s="37" t="s">
        <v>59</v>
      </c>
      <c r="O52" s="37"/>
      <c r="P52" s="38">
        <f t="shared" si="1"/>
        <v>585</v>
      </c>
      <c r="Q52" s="36">
        <f t="shared" si="16"/>
        <v>0</v>
      </c>
      <c r="R52" s="37">
        <f t="shared" si="2"/>
        <v>0.16200000000000001</v>
      </c>
      <c r="S52" s="36">
        <f t="shared" si="17"/>
        <v>49</v>
      </c>
      <c r="T52" s="36">
        <f t="shared" si="18"/>
        <v>0</v>
      </c>
      <c r="U52" s="36">
        <f t="shared" si="19"/>
        <v>585</v>
      </c>
      <c r="V52" s="39">
        <f t="shared" si="20"/>
        <v>9.6500000000000002E-2</v>
      </c>
      <c r="W52" s="39">
        <f t="shared" si="3"/>
        <v>0</v>
      </c>
      <c r="X52" s="37">
        <f t="shared" si="21"/>
        <v>31.134999999999998</v>
      </c>
      <c r="Y52" s="39">
        <f t="shared" si="22"/>
        <v>-4.2696874999999963</v>
      </c>
      <c r="Z52" s="37"/>
      <c r="AA52" s="44">
        <v>0.35</v>
      </c>
      <c r="AB52" s="44">
        <v>0.35</v>
      </c>
      <c r="AC52" s="44">
        <v>0.35</v>
      </c>
      <c r="AD52" s="44" t="s">
        <v>60</v>
      </c>
      <c r="AE52" s="44">
        <f t="shared" si="4"/>
        <v>238</v>
      </c>
      <c r="AF52" s="44">
        <f t="shared" si="5"/>
        <v>290.86</v>
      </c>
      <c r="AG52" s="45" t="str">
        <f t="shared" si="6"/>
        <v>238 290.86</v>
      </c>
      <c r="AH52" s="44">
        <v>12</v>
      </c>
      <c r="AI52" s="47">
        <f t="shared" si="7"/>
        <v>77.710000000000008</v>
      </c>
      <c r="AJ52" s="47">
        <f t="shared" si="8"/>
        <v>94.97</v>
      </c>
      <c r="AK52" s="45" t="str">
        <f t="shared" si="9"/>
        <v>77.71 94.97</v>
      </c>
      <c r="AL52" s="36">
        <v>150</v>
      </c>
      <c r="AM52" s="36">
        <v>430</v>
      </c>
      <c r="AN52" s="44">
        <v>2345.1999999999998</v>
      </c>
      <c r="AO52" s="44">
        <v>287.7</v>
      </c>
      <c r="AP52" s="44">
        <v>95</v>
      </c>
      <c r="AQ52" s="35">
        <v>28</v>
      </c>
      <c r="AR52" s="46">
        <f t="shared" si="10"/>
        <v>0.74335863242428823</v>
      </c>
      <c r="AS52" s="47">
        <f t="shared" si="11"/>
        <v>1743.3246647614405</v>
      </c>
      <c r="AT52" s="47">
        <f t="shared" si="12"/>
        <v>247.32458827225102</v>
      </c>
      <c r="AU52" s="48">
        <f t="shared" si="13"/>
        <v>82.183188106073175</v>
      </c>
      <c r="AV52" s="257"/>
      <c r="AW52" s="257"/>
      <c r="AX52" s="257"/>
      <c r="AY52" s="257"/>
      <c r="AZ52" s="257"/>
      <c r="BA52" s="257"/>
      <c r="BB52" s="257"/>
      <c r="BC52" s="257"/>
      <c r="BD52" s="257"/>
      <c r="BE52" s="257"/>
      <c r="BF52" s="257"/>
      <c r="BG52" s="257"/>
      <c r="BH52" s="257"/>
      <c r="BI52" s="257"/>
      <c r="BJ52" s="290"/>
      <c r="BK52" s="257"/>
      <c r="BL52" s="257">
        <f t="shared" si="14"/>
        <v>0</v>
      </c>
      <c r="BM52" s="257" t="e">
        <f>#REF!</f>
        <v>#REF!</v>
      </c>
      <c r="BN52" s="257"/>
      <c r="BO52" s="257"/>
      <c r="BP52" s="257">
        <f t="shared" si="15"/>
        <v>0</v>
      </c>
      <c r="BQ52" s="257" t="e">
        <f>#REF!</f>
        <v>#REF!</v>
      </c>
      <c r="BR52" s="257"/>
      <c r="BS52" s="257"/>
      <c r="BT52" s="257"/>
    </row>
    <row r="53" spans="1:72" s="42" customFormat="1" ht="55.2" customHeight="1" x14ac:dyDescent="0.3">
      <c r="A53" s="35">
        <v>50</v>
      </c>
      <c r="B53" s="45">
        <v>585</v>
      </c>
      <c r="C53" s="45" t="s">
        <v>67</v>
      </c>
      <c r="D53" s="45">
        <v>40000</v>
      </c>
      <c r="E53" s="44">
        <v>0.56000000000000005</v>
      </c>
      <c r="F53" s="37">
        <v>0.307</v>
      </c>
      <c r="G53" s="37">
        <v>0.23899999999999999</v>
      </c>
      <c r="H53" s="37">
        <v>0.20300000000000001</v>
      </c>
      <c r="I53" s="37">
        <v>0.15</v>
      </c>
      <c r="J53" s="37">
        <v>8.6999999999999994E-2</v>
      </c>
      <c r="K53" s="37">
        <v>6.6000000000000003E-2</v>
      </c>
      <c r="L53" s="37">
        <v>4.3000000000000003E-2</v>
      </c>
      <c r="M53" s="37" t="str">
        <f t="shared" si="0"/>
        <v>0.307,0.239,0.203,0.15,0.087,0.066,0.043</v>
      </c>
      <c r="N53" s="37" t="s">
        <v>59</v>
      </c>
      <c r="O53" s="37"/>
      <c r="P53" s="38">
        <f t="shared" si="1"/>
        <v>585</v>
      </c>
      <c r="Q53" s="36">
        <f t="shared" si="16"/>
        <v>0</v>
      </c>
      <c r="R53" s="37">
        <f t="shared" si="2"/>
        <v>0.10399999999999998</v>
      </c>
      <c r="S53" s="36">
        <f t="shared" si="17"/>
        <v>50</v>
      </c>
      <c r="T53" s="36">
        <f t="shared" si="18"/>
        <v>0</v>
      </c>
      <c r="U53" s="36">
        <f t="shared" si="19"/>
        <v>585</v>
      </c>
      <c r="V53" s="39">
        <f t="shared" si="20"/>
        <v>0.13300000000000001</v>
      </c>
      <c r="W53" s="39">
        <f t="shared" si="3"/>
        <v>0</v>
      </c>
      <c r="X53" s="37">
        <f t="shared" si="21"/>
        <v>31.134999999999998</v>
      </c>
      <c r="Y53" s="39">
        <f t="shared" si="22"/>
        <v>-4.2696874999999963</v>
      </c>
      <c r="Z53" s="37"/>
      <c r="AA53" s="44">
        <v>0.35</v>
      </c>
      <c r="AB53" s="44">
        <v>0.35</v>
      </c>
      <c r="AC53" s="44">
        <v>0.35</v>
      </c>
      <c r="AD53" s="44" t="s">
        <v>60</v>
      </c>
      <c r="AE53" s="44">
        <f t="shared" si="4"/>
        <v>238</v>
      </c>
      <c r="AF53" s="44">
        <f t="shared" si="5"/>
        <v>290.86</v>
      </c>
      <c r="AG53" s="45" t="str">
        <f t="shared" si="6"/>
        <v>238 290.86</v>
      </c>
      <c r="AH53" s="44">
        <v>12</v>
      </c>
      <c r="AI53" s="47">
        <f t="shared" si="7"/>
        <v>77.710000000000008</v>
      </c>
      <c r="AJ53" s="47">
        <f t="shared" si="8"/>
        <v>94.97</v>
      </c>
      <c r="AK53" s="45" t="str">
        <f t="shared" si="9"/>
        <v>77.71 94.97</v>
      </c>
      <c r="AL53" s="36">
        <v>150</v>
      </c>
      <c r="AM53" s="36">
        <v>430</v>
      </c>
      <c r="AN53" s="44">
        <v>2396.8000000000002</v>
      </c>
      <c r="AO53" s="44">
        <v>290.60000000000002</v>
      </c>
      <c r="AP53" s="44">
        <v>95</v>
      </c>
      <c r="AQ53" s="35">
        <v>28</v>
      </c>
      <c r="AR53" s="46">
        <f t="shared" si="10"/>
        <v>0.74335863242428823</v>
      </c>
      <c r="AS53" s="47">
        <f t="shared" si="11"/>
        <v>1781.6819701945342</v>
      </c>
      <c r="AT53" s="47">
        <f t="shared" si="12"/>
        <v>249.59209370892259</v>
      </c>
      <c r="AU53" s="48">
        <f t="shared" si="13"/>
        <v>82.183188106073175</v>
      </c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90"/>
      <c r="BK53" s="257"/>
      <c r="BL53" s="257">
        <f t="shared" si="14"/>
        <v>0</v>
      </c>
      <c r="BM53" s="257" t="e">
        <f>#REF!</f>
        <v>#REF!</v>
      </c>
      <c r="BN53" s="257"/>
      <c r="BO53" s="257"/>
      <c r="BP53" s="257">
        <f t="shared" si="15"/>
        <v>0</v>
      </c>
      <c r="BQ53" s="257" t="e">
        <f>#REF!</f>
        <v>#REF!</v>
      </c>
      <c r="BR53" s="257"/>
      <c r="BS53" s="257"/>
      <c r="BT53" s="257"/>
    </row>
    <row r="54" spans="1:72" s="42" customFormat="1" ht="55.2" customHeight="1" x14ac:dyDescent="0.3">
      <c r="A54" s="35">
        <v>51</v>
      </c>
      <c r="B54" s="45">
        <v>650</v>
      </c>
      <c r="C54" s="45" t="s">
        <v>63</v>
      </c>
      <c r="D54" s="45">
        <v>40000</v>
      </c>
      <c r="E54" s="44">
        <v>0.56000000000000005</v>
      </c>
      <c r="F54" s="37">
        <v>0.2</v>
      </c>
      <c r="G54" s="37">
        <v>0.15</v>
      </c>
      <c r="H54" s="37">
        <v>0.127</v>
      </c>
      <c r="I54" s="37">
        <v>9.7000000000000003E-2</v>
      </c>
      <c r="J54" s="37">
        <v>5.7000000000000002E-2</v>
      </c>
      <c r="K54" s="37">
        <v>4.3999999999999997E-2</v>
      </c>
      <c r="L54" s="37">
        <v>2.8000000000000001E-2</v>
      </c>
      <c r="M54" s="37" t="str">
        <f t="shared" si="0"/>
        <v>0.2,0.15,0.127,0.097,0.057,0.044,0.028</v>
      </c>
      <c r="N54" s="37" t="s">
        <v>59</v>
      </c>
      <c r="O54" s="37"/>
      <c r="P54" s="38">
        <f t="shared" si="1"/>
        <v>650</v>
      </c>
      <c r="Q54" s="36">
        <f t="shared" si="16"/>
        <v>65</v>
      </c>
      <c r="R54" s="37">
        <f t="shared" si="2"/>
        <v>7.3000000000000009E-2</v>
      </c>
      <c r="S54" s="36">
        <f t="shared" si="17"/>
        <v>51</v>
      </c>
      <c r="T54" s="36">
        <f t="shared" si="18"/>
        <v>65</v>
      </c>
      <c r="U54" s="36">
        <f t="shared" si="19"/>
        <v>650</v>
      </c>
      <c r="V54" s="39">
        <f t="shared" si="20"/>
        <v>8.8499999999999995E-2</v>
      </c>
      <c r="W54" s="39">
        <f t="shared" si="3"/>
        <v>5.7524999999999995</v>
      </c>
      <c r="X54" s="37">
        <f t="shared" si="21"/>
        <v>36.887499999999996</v>
      </c>
      <c r="Y54" s="39">
        <f t="shared" si="22"/>
        <v>-2.4510416666666686</v>
      </c>
      <c r="Z54" s="37"/>
      <c r="AA54" s="44">
        <v>0.35</v>
      </c>
      <c r="AB54" s="44">
        <v>0.35</v>
      </c>
      <c r="AC54" s="44">
        <v>0.35</v>
      </c>
      <c r="AD54" s="44" t="s">
        <v>60</v>
      </c>
      <c r="AE54" s="44">
        <f t="shared" si="4"/>
        <v>238</v>
      </c>
      <c r="AF54" s="44">
        <f t="shared" si="5"/>
        <v>290.86</v>
      </c>
      <c r="AG54" s="45" t="str">
        <f t="shared" si="6"/>
        <v>238 290.86</v>
      </c>
      <c r="AH54" s="44">
        <v>12</v>
      </c>
      <c r="AI54" s="47">
        <f t="shared" si="7"/>
        <v>77.710000000000008</v>
      </c>
      <c r="AJ54" s="47">
        <f t="shared" si="8"/>
        <v>94.97</v>
      </c>
      <c r="AK54" s="45" t="str">
        <f t="shared" si="9"/>
        <v>77.71 94.97</v>
      </c>
      <c r="AL54" s="36">
        <v>150</v>
      </c>
      <c r="AM54" s="36">
        <v>430</v>
      </c>
      <c r="AN54" s="44">
        <v>2400</v>
      </c>
      <c r="AO54" s="44">
        <v>289.7</v>
      </c>
      <c r="AP54" s="44">
        <v>95</v>
      </c>
      <c r="AQ54" s="35">
        <v>28</v>
      </c>
      <c r="AR54" s="46">
        <f t="shared" si="10"/>
        <v>0.74335863242428823</v>
      </c>
      <c r="AS54" s="47">
        <f t="shared" si="11"/>
        <v>1784.0607178182918</v>
      </c>
      <c r="AT54" s="47">
        <f t="shared" si="12"/>
        <v>248.88929940865503</v>
      </c>
      <c r="AU54" s="48">
        <f t="shared" si="13"/>
        <v>82.183188106073175</v>
      </c>
      <c r="AV54" s="257"/>
      <c r="AW54" s="257"/>
      <c r="AX54" s="257"/>
      <c r="AY54" s="257"/>
      <c r="AZ54" s="257"/>
      <c r="BA54" s="257"/>
      <c r="BB54" s="257"/>
      <c r="BC54" s="257"/>
      <c r="BD54" s="257"/>
      <c r="BE54" s="257"/>
      <c r="BF54" s="257"/>
      <c r="BG54" s="257"/>
      <c r="BH54" s="257"/>
      <c r="BI54" s="257"/>
      <c r="BJ54" s="290"/>
      <c r="BK54" s="257"/>
      <c r="BL54" s="257">
        <f t="shared" si="14"/>
        <v>0</v>
      </c>
      <c r="BM54" s="257" t="e">
        <f>#REF!</f>
        <v>#REF!</v>
      </c>
      <c r="BN54" s="257"/>
      <c r="BO54" s="257"/>
      <c r="BP54" s="257">
        <f t="shared" si="15"/>
        <v>0</v>
      </c>
      <c r="BQ54" s="257" t="e">
        <f>#REF!</f>
        <v>#REF!</v>
      </c>
      <c r="BR54" s="257"/>
      <c r="BS54" s="257"/>
      <c r="BT54" s="257"/>
    </row>
    <row r="55" spans="1:72" s="42" customFormat="1" ht="55.2" customHeight="1" x14ac:dyDescent="0.3">
      <c r="A55" s="35">
        <v>52</v>
      </c>
      <c r="B55" s="45">
        <v>650</v>
      </c>
      <c r="C55" s="45" t="s">
        <v>64</v>
      </c>
      <c r="D55" s="45">
        <v>40000</v>
      </c>
      <c r="E55" s="44">
        <v>0.56000000000000005</v>
      </c>
      <c r="F55" s="37">
        <v>0.16400000000000001</v>
      </c>
      <c r="G55" s="37">
        <v>0.122</v>
      </c>
      <c r="H55" s="37">
        <v>0.10299999999999999</v>
      </c>
      <c r="I55" s="37">
        <v>8.2000000000000003E-2</v>
      </c>
      <c r="J55" s="37">
        <v>5.8000000000000003E-2</v>
      </c>
      <c r="K55" s="37">
        <v>4.5999999999999999E-2</v>
      </c>
      <c r="L55" s="37">
        <v>3.4000000000000002E-2</v>
      </c>
      <c r="M55" s="37" t="str">
        <f t="shared" si="0"/>
        <v>0.164,0.122,0.103,0.082,0.058,0.046,0.034</v>
      </c>
      <c r="N55" s="37" t="s">
        <v>59</v>
      </c>
      <c r="O55" s="37"/>
      <c r="P55" s="38">
        <f t="shared" si="1"/>
        <v>650</v>
      </c>
      <c r="Q55" s="36">
        <f t="shared" si="16"/>
        <v>0</v>
      </c>
      <c r="R55" s="37">
        <f t="shared" si="2"/>
        <v>6.1000000000000013E-2</v>
      </c>
      <c r="S55" s="36">
        <f t="shared" si="17"/>
        <v>52</v>
      </c>
      <c r="T55" s="36">
        <f t="shared" si="18"/>
        <v>0</v>
      </c>
      <c r="U55" s="36">
        <f t="shared" si="19"/>
        <v>650</v>
      </c>
      <c r="V55" s="39">
        <f t="shared" si="20"/>
        <v>6.7000000000000004E-2</v>
      </c>
      <c r="W55" s="39">
        <f t="shared" si="3"/>
        <v>0</v>
      </c>
      <c r="X55" s="37">
        <f t="shared" si="21"/>
        <v>36.887499999999996</v>
      </c>
      <c r="Y55" s="39">
        <f t="shared" si="22"/>
        <v>-2.4510416666666686</v>
      </c>
      <c r="Z55" s="37"/>
      <c r="AA55" s="44">
        <v>0.35</v>
      </c>
      <c r="AB55" s="44">
        <v>0.35</v>
      </c>
      <c r="AC55" s="44">
        <v>0.35</v>
      </c>
      <c r="AD55" s="44" t="s">
        <v>60</v>
      </c>
      <c r="AE55" s="44">
        <f t="shared" si="4"/>
        <v>238</v>
      </c>
      <c r="AF55" s="44">
        <f t="shared" si="5"/>
        <v>290.86</v>
      </c>
      <c r="AG55" s="45" t="str">
        <f t="shared" si="6"/>
        <v>238 290.86</v>
      </c>
      <c r="AH55" s="44">
        <v>12</v>
      </c>
      <c r="AI55" s="47">
        <f t="shared" si="7"/>
        <v>77.710000000000008</v>
      </c>
      <c r="AJ55" s="47">
        <f t="shared" si="8"/>
        <v>94.97</v>
      </c>
      <c r="AK55" s="45" t="str">
        <f t="shared" si="9"/>
        <v>77.71 94.97</v>
      </c>
      <c r="AL55" s="36">
        <v>150</v>
      </c>
      <c r="AM55" s="36">
        <v>430</v>
      </c>
      <c r="AN55" s="44">
        <v>2393.5</v>
      </c>
      <c r="AO55" s="44">
        <v>289.89999999999998</v>
      </c>
      <c r="AP55" s="44">
        <v>95</v>
      </c>
      <c r="AQ55" s="35">
        <v>28</v>
      </c>
      <c r="AR55" s="46">
        <f t="shared" si="10"/>
        <v>0.74335863242428823</v>
      </c>
      <c r="AS55" s="47">
        <f t="shared" si="11"/>
        <v>1779.228886707534</v>
      </c>
      <c r="AT55" s="47">
        <f t="shared" si="12"/>
        <v>249.04554678305041</v>
      </c>
      <c r="AU55" s="48">
        <f t="shared" si="13"/>
        <v>82.183188106073175</v>
      </c>
      <c r="AV55" s="257"/>
      <c r="AW55" s="257"/>
      <c r="AX55" s="257"/>
      <c r="AY55" s="257"/>
      <c r="AZ55" s="257"/>
      <c r="BA55" s="257"/>
      <c r="BB55" s="257"/>
      <c r="BC55" s="257"/>
      <c r="BD55" s="257"/>
      <c r="BE55" s="257"/>
      <c r="BF55" s="257"/>
      <c r="BG55" s="257"/>
      <c r="BH55" s="257"/>
      <c r="BI55" s="257"/>
      <c r="BJ55" s="290"/>
      <c r="BK55" s="257"/>
      <c r="BL55" s="257">
        <f t="shared" si="14"/>
        <v>0</v>
      </c>
      <c r="BM55" s="257" t="e">
        <f>#REF!</f>
        <v>#REF!</v>
      </c>
      <c r="BN55" s="257"/>
      <c r="BO55" s="257"/>
      <c r="BP55" s="257">
        <f t="shared" si="15"/>
        <v>0</v>
      </c>
      <c r="BQ55" s="257" t="e">
        <f>#REF!</f>
        <v>#REF!</v>
      </c>
      <c r="BR55" s="257"/>
      <c r="BS55" s="257"/>
      <c r="BT55" s="257"/>
    </row>
    <row r="56" spans="1:72" s="42" customFormat="1" ht="55.2" customHeight="1" x14ac:dyDescent="0.3">
      <c r="A56" s="35">
        <v>53</v>
      </c>
      <c r="B56" s="45">
        <v>650</v>
      </c>
      <c r="C56" s="45" t="s">
        <v>65</v>
      </c>
      <c r="D56" s="45">
        <v>40000</v>
      </c>
      <c r="E56" s="44">
        <v>0.56000000000000005</v>
      </c>
      <c r="F56" s="37">
        <v>0.13500000000000001</v>
      </c>
      <c r="G56" s="37">
        <v>0.10100000000000001</v>
      </c>
      <c r="H56" s="37">
        <v>8.6999999999999994E-2</v>
      </c>
      <c r="I56" s="37">
        <v>7.1000000000000008E-2</v>
      </c>
      <c r="J56" s="37">
        <v>4.9000000000000002E-2</v>
      </c>
      <c r="K56" s="37">
        <v>0.04</v>
      </c>
      <c r="L56" s="37">
        <v>2.9000000000000001E-2</v>
      </c>
      <c r="M56" s="37" t="str">
        <f t="shared" si="0"/>
        <v>0.135,0.101,0.087,0.071,0.049,0.04,0.029</v>
      </c>
      <c r="N56" s="37" t="s">
        <v>59</v>
      </c>
      <c r="O56" s="37"/>
      <c r="P56" s="38">
        <f t="shared" si="1"/>
        <v>650</v>
      </c>
      <c r="Q56" s="36">
        <f t="shared" si="16"/>
        <v>0</v>
      </c>
      <c r="R56" s="37">
        <f t="shared" si="2"/>
        <v>4.8000000000000015E-2</v>
      </c>
      <c r="S56" s="36">
        <f t="shared" si="17"/>
        <v>53</v>
      </c>
      <c r="T56" s="36">
        <f t="shared" si="18"/>
        <v>0</v>
      </c>
      <c r="U56" s="36">
        <f t="shared" si="19"/>
        <v>650</v>
      </c>
      <c r="V56" s="39">
        <f t="shared" si="20"/>
        <v>5.4500000000000014E-2</v>
      </c>
      <c r="W56" s="39">
        <f t="shared" si="3"/>
        <v>0</v>
      </c>
      <c r="X56" s="37">
        <f t="shared" si="21"/>
        <v>36.887499999999996</v>
      </c>
      <c r="Y56" s="39">
        <f t="shared" si="22"/>
        <v>-2.4510416666666686</v>
      </c>
      <c r="Z56" s="37"/>
      <c r="AA56" s="44">
        <v>0.35</v>
      </c>
      <c r="AB56" s="44">
        <v>0.35</v>
      </c>
      <c r="AC56" s="44">
        <v>0.35</v>
      </c>
      <c r="AD56" s="44" t="s">
        <v>60</v>
      </c>
      <c r="AE56" s="44">
        <f t="shared" si="4"/>
        <v>238</v>
      </c>
      <c r="AF56" s="44">
        <f t="shared" si="5"/>
        <v>290.86</v>
      </c>
      <c r="AG56" s="45" t="str">
        <f t="shared" si="6"/>
        <v>238 290.86</v>
      </c>
      <c r="AH56" s="44">
        <v>12</v>
      </c>
      <c r="AI56" s="47">
        <f t="shared" si="7"/>
        <v>77.710000000000008</v>
      </c>
      <c r="AJ56" s="47">
        <f t="shared" si="8"/>
        <v>94.97</v>
      </c>
      <c r="AK56" s="45" t="str">
        <f t="shared" si="9"/>
        <v>77.71 94.97</v>
      </c>
      <c r="AL56" s="36">
        <v>150</v>
      </c>
      <c r="AM56" s="36">
        <v>430</v>
      </c>
      <c r="AN56" s="44">
        <v>2390.3000000000002</v>
      </c>
      <c r="AO56" s="44">
        <v>289.8</v>
      </c>
      <c r="AP56" s="44">
        <v>94.9</v>
      </c>
      <c r="AQ56" s="35">
        <v>28</v>
      </c>
      <c r="AR56" s="46">
        <f t="shared" si="10"/>
        <v>0.74335863242428823</v>
      </c>
      <c r="AS56" s="47">
        <f t="shared" si="11"/>
        <v>1776.8501390837764</v>
      </c>
      <c r="AT56" s="47">
        <f t="shared" si="12"/>
        <v>248.96742816391813</v>
      </c>
      <c r="AU56" s="48">
        <f t="shared" si="13"/>
        <v>82.093281630882302</v>
      </c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7"/>
      <c r="BG56" s="257"/>
      <c r="BH56" s="257"/>
      <c r="BI56" s="257"/>
      <c r="BJ56" s="290"/>
      <c r="BK56" s="257"/>
      <c r="BL56" s="257">
        <f t="shared" si="14"/>
        <v>0</v>
      </c>
      <c r="BM56" s="257" t="e">
        <f>#REF!</f>
        <v>#REF!</v>
      </c>
      <c r="BN56" s="257"/>
      <c r="BO56" s="257"/>
      <c r="BP56" s="257">
        <f t="shared" si="15"/>
        <v>0</v>
      </c>
      <c r="BQ56" s="257" t="e">
        <f>#REF!</f>
        <v>#REF!</v>
      </c>
      <c r="BR56" s="257"/>
      <c r="BS56" s="257"/>
      <c r="BT56" s="257"/>
    </row>
    <row r="57" spans="1:72" s="42" customFormat="1" ht="55.2" customHeight="1" x14ac:dyDescent="0.3">
      <c r="A57" s="35">
        <v>54</v>
      </c>
      <c r="B57" s="45">
        <v>650</v>
      </c>
      <c r="C57" s="45" t="s">
        <v>66</v>
      </c>
      <c r="D57" s="45">
        <v>40000</v>
      </c>
      <c r="E57" s="44">
        <v>0.56000000000000005</v>
      </c>
      <c r="F57" s="37">
        <v>0.14100000000000001</v>
      </c>
      <c r="G57" s="37">
        <v>0.107</v>
      </c>
      <c r="H57" s="37">
        <v>8.8999999999999996E-2</v>
      </c>
      <c r="I57" s="37">
        <v>7.0000000000000007E-2</v>
      </c>
      <c r="J57" s="37">
        <v>4.8000000000000001E-2</v>
      </c>
      <c r="K57" s="37">
        <v>0.04</v>
      </c>
      <c r="L57" s="37">
        <v>2.6000000000000002E-2</v>
      </c>
      <c r="M57" s="37" t="str">
        <f t="shared" si="0"/>
        <v>0.141,0.107,0.089,0.07,0.048,0.04,0.026</v>
      </c>
      <c r="N57" s="37" t="s">
        <v>59</v>
      </c>
      <c r="O57" s="37"/>
      <c r="P57" s="38">
        <f t="shared" si="1"/>
        <v>650</v>
      </c>
      <c r="Q57" s="36">
        <f t="shared" si="16"/>
        <v>0</v>
      </c>
      <c r="R57" s="37">
        <f t="shared" si="2"/>
        <v>5.2000000000000018E-2</v>
      </c>
      <c r="S57" s="36">
        <f t="shared" si="17"/>
        <v>54</v>
      </c>
      <c r="T57" s="36">
        <f t="shared" si="18"/>
        <v>0</v>
      </c>
      <c r="U57" s="36">
        <f t="shared" si="19"/>
        <v>650</v>
      </c>
      <c r="V57" s="39">
        <f t="shared" si="20"/>
        <v>5.0000000000000017E-2</v>
      </c>
      <c r="W57" s="39">
        <f t="shared" si="3"/>
        <v>0</v>
      </c>
      <c r="X57" s="37">
        <f t="shared" si="21"/>
        <v>36.887499999999996</v>
      </c>
      <c r="Y57" s="39">
        <f t="shared" si="22"/>
        <v>-2.4510416666666686</v>
      </c>
      <c r="Z57" s="37"/>
      <c r="AA57" s="44">
        <v>0.35</v>
      </c>
      <c r="AB57" s="44">
        <v>0.35</v>
      </c>
      <c r="AC57" s="44">
        <v>0.35</v>
      </c>
      <c r="AD57" s="44" t="s">
        <v>60</v>
      </c>
      <c r="AE57" s="44">
        <f t="shared" si="4"/>
        <v>238</v>
      </c>
      <c r="AF57" s="44">
        <f t="shared" si="5"/>
        <v>290.86</v>
      </c>
      <c r="AG57" s="45" t="str">
        <f t="shared" si="6"/>
        <v>238 290.86</v>
      </c>
      <c r="AH57" s="44">
        <v>12</v>
      </c>
      <c r="AI57" s="47">
        <f t="shared" si="7"/>
        <v>77.710000000000008</v>
      </c>
      <c r="AJ57" s="47">
        <f t="shared" si="8"/>
        <v>94.97</v>
      </c>
      <c r="AK57" s="45" t="str">
        <f t="shared" si="9"/>
        <v>77.71 94.97</v>
      </c>
      <c r="AL57" s="36">
        <v>150</v>
      </c>
      <c r="AM57" s="36">
        <v>430</v>
      </c>
      <c r="AN57" s="44">
        <v>2391.9</v>
      </c>
      <c r="AO57" s="44">
        <v>290.5</v>
      </c>
      <c r="AP57" s="44">
        <v>95</v>
      </c>
      <c r="AQ57" s="35">
        <v>28</v>
      </c>
      <c r="AR57" s="46">
        <f t="shared" si="10"/>
        <v>0.74335863242428823</v>
      </c>
      <c r="AS57" s="47">
        <f t="shared" si="11"/>
        <v>1778.0395128956552</v>
      </c>
      <c r="AT57" s="47">
        <f t="shared" si="12"/>
        <v>249.5140459082248</v>
      </c>
      <c r="AU57" s="48">
        <f t="shared" si="13"/>
        <v>82.183188106073175</v>
      </c>
      <c r="AV57" s="257"/>
      <c r="AW57" s="257"/>
      <c r="AX57" s="257"/>
      <c r="AY57" s="257"/>
      <c r="AZ57" s="257"/>
      <c r="BA57" s="257"/>
      <c r="BB57" s="257"/>
      <c r="BC57" s="257"/>
      <c r="BD57" s="257"/>
      <c r="BE57" s="257"/>
      <c r="BF57" s="257"/>
      <c r="BG57" s="257"/>
      <c r="BH57" s="257"/>
      <c r="BI57" s="257"/>
      <c r="BJ57" s="290"/>
      <c r="BK57" s="257"/>
      <c r="BL57" s="257">
        <f t="shared" si="14"/>
        <v>0</v>
      </c>
      <c r="BM57" s="257" t="e">
        <f>#REF!</f>
        <v>#REF!</v>
      </c>
      <c r="BN57" s="257" t="e">
        <f t="shared" ref="BN57" si="29">IF(BL57&lt;BM57,"Safe","Unsafe")</f>
        <v>#REF!</v>
      </c>
      <c r="BO57" s="257"/>
      <c r="BP57" s="257">
        <f t="shared" si="15"/>
        <v>0</v>
      </c>
      <c r="BQ57" s="257" t="e">
        <f>#REF!</f>
        <v>#REF!</v>
      </c>
      <c r="BR57" s="257" t="e">
        <f t="shared" ref="BR57" si="30">IF(BP57&lt;BQ57,"Safe","Unsafe")</f>
        <v>#REF!</v>
      </c>
      <c r="BS57" s="257"/>
      <c r="BT57" s="257"/>
    </row>
    <row r="58" spans="1:72" s="42" customFormat="1" ht="55.2" customHeight="1" x14ac:dyDescent="0.3">
      <c r="A58" s="35">
        <v>55</v>
      </c>
      <c r="B58" s="45">
        <v>650</v>
      </c>
      <c r="C58" s="45" t="s">
        <v>67</v>
      </c>
      <c r="D58" s="45">
        <v>40000</v>
      </c>
      <c r="E58" s="44">
        <v>0.56000000000000005</v>
      </c>
      <c r="F58" s="37">
        <v>0.156</v>
      </c>
      <c r="G58" s="37">
        <v>0.115</v>
      </c>
      <c r="H58" s="37">
        <v>9.4E-2</v>
      </c>
      <c r="I58" s="37">
        <v>7.8E-2</v>
      </c>
      <c r="J58" s="37">
        <v>0.05</v>
      </c>
      <c r="K58" s="37">
        <v>4.1000000000000002E-2</v>
      </c>
      <c r="L58" s="37">
        <v>3.0000000000000002E-2</v>
      </c>
      <c r="M58" s="37" t="str">
        <f t="shared" si="0"/>
        <v>0.156,0.115,0.094,0.078,0.05,0.041,0.03</v>
      </c>
      <c r="N58" s="37" t="s">
        <v>59</v>
      </c>
      <c r="O58" s="37"/>
      <c r="P58" s="38">
        <f t="shared" si="1"/>
        <v>650</v>
      </c>
      <c r="Q58" s="36">
        <f t="shared" si="16"/>
        <v>0</v>
      </c>
      <c r="R58" s="37">
        <f t="shared" si="2"/>
        <v>6.2E-2</v>
      </c>
      <c r="S58" s="36">
        <f t="shared" si="17"/>
        <v>55</v>
      </c>
      <c r="T58" s="36">
        <f t="shared" si="18"/>
        <v>0</v>
      </c>
      <c r="U58" s="36">
        <f t="shared" si="19"/>
        <v>650</v>
      </c>
      <c r="V58" s="39">
        <f t="shared" si="20"/>
        <v>5.7000000000000009E-2</v>
      </c>
      <c r="W58" s="39">
        <f t="shared" si="3"/>
        <v>0</v>
      </c>
      <c r="X58" s="37">
        <f t="shared" si="21"/>
        <v>36.887499999999996</v>
      </c>
      <c r="Y58" s="39">
        <f t="shared" si="22"/>
        <v>-2.4510416666666686</v>
      </c>
      <c r="Z58" s="37"/>
      <c r="AA58" s="44">
        <v>0.35</v>
      </c>
      <c r="AB58" s="44">
        <v>0.35</v>
      </c>
      <c r="AC58" s="44">
        <v>0.35</v>
      </c>
      <c r="AD58" s="44" t="s">
        <v>60</v>
      </c>
      <c r="AE58" s="44">
        <f t="shared" si="4"/>
        <v>238</v>
      </c>
      <c r="AF58" s="44">
        <f t="shared" si="5"/>
        <v>290.86</v>
      </c>
      <c r="AG58" s="45" t="str">
        <f t="shared" si="6"/>
        <v>238 290.86</v>
      </c>
      <c r="AH58" s="44">
        <v>12</v>
      </c>
      <c r="AI58" s="47">
        <f t="shared" si="7"/>
        <v>77.710000000000008</v>
      </c>
      <c r="AJ58" s="47">
        <f t="shared" si="8"/>
        <v>94.97</v>
      </c>
      <c r="AK58" s="45" t="str">
        <f t="shared" si="9"/>
        <v>77.71 94.97</v>
      </c>
      <c r="AL58" s="36">
        <v>150</v>
      </c>
      <c r="AM58" s="36">
        <v>430</v>
      </c>
      <c r="AN58" s="44">
        <v>2395.1999999999998</v>
      </c>
      <c r="AO58" s="44">
        <v>290.2</v>
      </c>
      <c r="AP58" s="44">
        <v>94.9</v>
      </c>
      <c r="AQ58" s="35">
        <v>28</v>
      </c>
      <c r="AR58" s="46">
        <f t="shared" si="10"/>
        <v>0.74335863242428823</v>
      </c>
      <c r="AS58" s="47">
        <f t="shared" si="11"/>
        <v>1780.4925963826549</v>
      </c>
      <c r="AT58" s="47">
        <f t="shared" si="12"/>
        <v>249.27984187175034</v>
      </c>
      <c r="AU58" s="48">
        <f t="shared" si="13"/>
        <v>82.093281630882302</v>
      </c>
      <c r="AV58" s="257"/>
      <c r="AW58" s="257"/>
      <c r="AX58" s="257"/>
      <c r="AY58" s="257"/>
      <c r="AZ58" s="257"/>
      <c r="BA58" s="257"/>
      <c r="BB58" s="257"/>
      <c r="BC58" s="257"/>
      <c r="BD58" s="257"/>
      <c r="BE58" s="257"/>
      <c r="BF58" s="257"/>
      <c r="BG58" s="257"/>
      <c r="BH58" s="257"/>
      <c r="BI58" s="257"/>
      <c r="BJ58" s="290"/>
      <c r="BK58" s="257"/>
      <c r="BL58" s="257">
        <f t="shared" si="14"/>
        <v>0</v>
      </c>
      <c r="BM58" s="257" t="e">
        <f>#REF!</f>
        <v>#REF!</v>
      </c>
      <c r="BN58" s="257"/>
      <c r="BO58" s="257"/>
      <c r="BP58" s="257">
        <f t="shared" si="15"/>
        <v>0</v>
      </c>
      <c r="BQ58" s="257" t="e">
        <f>#REF!</f>
        <v>#REF!</v>
      </c>
      <c r="BR58" s="257"/>
      <c r="BS58" s="257"/>
      <c r="BT58" s="257"/>
    </row>
    <row r="59" spans="1:72" s="42" customFormat="1" ht="55.2" customHeight="1" x14ac:dyDescent="0.3">
      <c r="A59" s="35">
        <v>56</v>
      </c>
      <c r="B59" s="45">
        <v>715</v>
      </c>
      <c r="C59" s="45" t="s">
        <v>63</v>
      </c>
      <c r="D59" s="45">
        <v>40000</v>
      </c>
      <c r="E59" s="44">
        <v>0.56000000000000005</v>
      </c>
      <c r="F59" s="37">
        <v>0.19900000000000001</v>
      </c>
      <c r="G59" s="37">
        <v>0.14599999999999999</v>
      </c>
      <c r="H59" s="37">
        <v>0.122</v>
      </c>
      <c r="I59" s="37">
        <v>0.09</v>
      </c>
      <c r="J59" s="37">
        <v>5.5E-2</v>
      </c>
      <c r="K59" s="37">
        <v>4.1000000000000002E-2</v>
      </c>
      <c r="L59" s="37">
        <v>2.8000000000000001E-2</v>
      </c>
      <c r="M59" s="37" t="str">
        <f t="shared" si="0"/>
        <v>0.199,0.146,0.122,0.09,0.055,0.041,0.028</v>
      </c>
      <c r="N59" s="37" t="s">
        <v>59</v>
      </c>
      <c r="O59" s="37"/>
      <c r="P59" s="38">
        <f t="shared" si="1"/>
        <v>715</v>
      </c>
      <c r="Q59" s="36">
        <f t="shared" si="16"/>
        <v>65</v>
      </c>
      <c r="R59" s="37">
        <f t="shared" si="2"/>
        <v>7.7000000000000013E-2</v>
      </c>
      <c r="S59" s="36">
        <f t="shared" si="17"/>
        <v>56</v>
      </c>
      <c r="T59" s="36">
        <f t="shared" si="18"/>
        <v>65</v>
      </c>
      <c r="U59" s="36">
        <f t="shared" si="19"/>
        <v>715</v>
      </c>
      <c r="V59" s="39">
        <f t="shared" si="20"/>
        <v>6.9500000000000006E-2</v>
      </c>
      <c r="W59" s="39">
        <f t="shared" si="3"/>
        <v>4.5175000000000001</v>
      </c>
      <c r="X59" s="37">
        <f t="shared" si="21"/>
        <v>41.404999999999994</v>
      </c>
      <c r="Y59" s="39">
        <f t="shared" si="22"/>
        <v>-1.8673958333333331</v>
      </c>
      <c r="Z59" s="37"/>
      <c r="AA59" s="44">
        <v>0.35</v>
      </c>
      <c r="AB59" s="44">
        <v>0.35</v>
      </c>
      <c r="AC59" s="44">
        <v>0.35</v>
      </c>
      <c r="AD59" s="44" t="s">
        <v>60</v>
      </c>
      <c r="AE59" s="44">
        <f t="shared" si="4"/>
        <v>238</v>
      </c>
      <c r="AF59" s="44">
        <f t="shared" si="5"/>
        <v>290.86</v>
      </c>
      <c r="AG59" s="45" t="str">
        <f t="shared" si="6"/>
        <v>238 290.86</v>
      </c>
      <c r="AH59" s="44">
        <v>12</v>
      </c>
      <c r="AI59" s="47">
        <f t="shared" si="7"/>
        <v>77.710000000000008</v>
      </c>
      <c r="AJ59" s="47">
        <f t="shared" si="8"/>
        <v>94.97</v>
      </c>
      <c r="AK59" s="45" t="str">
        <f t="shared" si="9"/>
        <v>77.71 94.97</v>
      </c>
      <c r="AL59" s="36">
        <v>150</v>
      </c>
      <c r="AM59" s="36">
        <v>430</v>
      </c>
      <c r="AN59" s="44">
        <v>2371</v>
      </c>
      <c r="AO59" s="44">
        <v>290.7</v>
      </c>
      <c r="AP59" s="44">
        <v>94.9</v>
      </c>
      <c r="AQ59" s="35">
        <v>28</v>
      </c>
      <c r="AR59" s="46">
        <f t="shared" si="10"/>
        <v>0.74335863242428823</v>
      </c>
      <c r="AS59" s="47">
        <f t="shared" si="11"/>
        <v>1762.5033174779874</v>
      </c>
      <c r="AT59" s="47">
        <f t="shared" si="12"/>
        <v>249.6701314118657</v>
      </c>
      <c r="AU59" s="48">
        <f t="shared" si="13"/>
        <v>82.093281630882302</v>
      </c>
      <c r="AV59" s="257"/>
      <c r="AW59" s="257"/>
      <c r="AX59" s="257"/>
      <c r="AY59" s="257"/>
      <c r="AZ59" s="257"/>
      <c r="BA59" s="257"/>
      <c r="BB59" s="257"/>
      <c r="BC59" s="257"/>
      <c r="BD59" s="257"/>
      <c r="BE59" s="257"/>
      <c r="BF59" s="257"/>
      <c r="BG59" s="257"/>
      <c r="BH59" s="257"/>
      <c r="BI59" s="257"/>
      <c r="BJ59" s="290"/>
      <c r="BK59" s="257"/>
      <c r="BL59" s="257">
        <f t="shared" si="14"/>
        <v>0</v>
      </c>
      <c r="BM59" s="257" t="e">
        <f>#REF!</f>
        <v>#REF!</v>
      </c>
      <c r="BN59" s="257"/>
      <c r="BO59" s="257"/>
      <c r="BP59" s="257">
        <f t="shared" si="15"/>
        <v>0</v>
      </c>
      <c r="BQ59" s="257" t="e">
        <f>#REF!</f>
        <v>#REF!</v>
      </c>
      <c r="BR59" s="257"/>
      <c r="BS59" s="257"/>
      <c r="BT59" s="257"/>
    </row>
    <row r="60" spans="1:72" s="42" customFormat="1" ht="55.2" customHeight="1" x14ac:dyDescent="0.3">
      <c r="A60" s="35">
        <v>57</v>
      </c>
      <c r="B60" s="45">
        <v>715</v>
      </c>
      <c r="C60" s="45" t="s">
        <v>64</v>
      </c>
      <c r="D60" s="45">
        <v>40000</v>
      </c>
      <c r="E60" s="44">
        <v>0.56000000000000005</v>
      </c>
      <c r="F60" s="37">
        <v>0.16300000000000001</v>
      </c>
      <c r="G60" s="37">
        <v>0.108</v>
      </c>
      <c r="H60" s="37">
        <v>8.8999999999999996E-2</v>
      </c>
      <c r="I60" s="37">
        <v>6.8000000000000005E-2</v>
      </c>
      <c r="J60" s="37">
        <v>4.8000000000000001E-2</v>
      </c>
      <c r="K60" s="37">
        <v>0.04</v>
      </c>
      <c r="L60" s="37">
        <v>3.0000000000000002E-2</v>
      </c>
      <c r="M60" s="37" t="str">
        <f t="shared" si="0"/>
        <v>0.163,0.108,0.089,0.068,0.048,0.04,0.03</v>
      </c>
      <c r="N60" s="37" t="s">
        <v>59</v>
      </c>
      <c r="O60" s="37"/>
      <c r="P60" s="38">
        <f t="shared" si="1"/>
        <v>715</v>
      </c>
      <c r="Q60" s="36">
        <f t="shared" si="16"/>
        <v>0</v>
      </c>
      <c r="R60" s="37">
        <f t="shared" si="2"/>
        <v>7.400000000000001E-2</v>
      </c>
      <c r="S60" s="36">
        <f t="shared" si="17"/>
        <v>57</v>
      </c>
      <c r="T60" s="36">
        <f t="shared" si="18"/>
        <v>0</v>
      </c>
      <c r="U60" s="36">
        <f t="shared" si="19"/>
        <v>715</v>
      </c>
      <c r="V60" s="39">
        <f t="shared" si="20"/>
        <v>7.5500000000000012E-2</v>
      </c>
      <c r="W60" s="39">
        <f t="shared" si="3"/>
        <v>0</v>
      </c>
      <c r="X60" s="37">
        <f t="shared" si="21"/>
        <v>41.404999999999994</v>
      </c>
      <c r="Y60" s="39">
        <f t="shared" si="22"/>
        <v>-1.8673958333333331</v>
      </c>
      <c r="Z60" s="37"/>
      <c r="AA60" s="44">
        <v>0.35</v>
      </c>
      <c r="AB60" s="44">
        <v>0.35</v>
      </c>
      <c r="AC60" s="44">
        <v>0.35</v>
      </c>
      <c r="AD60" s="44" t="s">
        <v>60</v>
      </c>
      <c r="AE60" s="44">
        <f t="shared" si="4"/>
        <v>238</v>
      </c>
      <c r="AF60" s="44">
        <f t="shared" si="5"/>
        <v>290.86</v>
      </c>
      <c r="AG60" s="45" t="str">
        <f t="shared" si="6"/>
        <v>238 290.86</v>
      </c>
      <c r="AH60" s="44">
        <v>12</v>
      </c>
      <c r="AI60" s="47">
        <f t="shared" si="7"/>
        <v>77.710000000000008</v>
      </c>
      <c r="AJ60" s="47">
        <f t="shared" si="8"/>
        <v>94.97</v>
      </c>
      <c r="AK60" s="45" t="str">
        <f t="shared" si="9"/>
        <v>77.71 94.97</v>
      </c>
      <c r="AL60" s="36">
        <v>150</v>
      </c>
      <c r="AM60" s="36">
        <v>430</v>
      </c>
      <c r="AN60" s="44">
        <v>2390.3000000000002</v>
      </c>
      <c r="AO60" s="44">
        <v>290.3</v>
      </c>
      <c r="AP60" s="44">
        <v>94.8</v>
      </c>
      <c r="AQ60" s="35">
        <v>28</v>
      </c>
      <c r="AR60" s="46">
        <f t="shared" si="10"/>
        <v>0.74335863242428823</v>
      </c>
      <c r="AS60" s="47">
        <f t="shared" si="11"/>
        <v>1776.8501390837764</v>
      </c>
      <c r="AT60" s="47">
        <f t="shared" si="12"/>
        <v>249.35791999442787</v>
      </c>
      <c r="AU60" s="48">
        <f t="shared" si="13"/>
        <v>82.003353249565379</v>
      </c>
      <c r="AV60" s="257"/>
      <c r="AW60" s="257"/>
      <c r="AX60" s="257"/>
      <c r="AY60" s="257"/>
      <c r="AZ60" s="257">
        <f>AY60*10^6</f>
        <v>0</v>
      </c>
      <c r="BA60" s="257" t="e">
        <f>(1/($BI$4*10^6/(0.711*10^-4*(1/AV60)^0.854))^(1/3.89))*10^6</f>
        <v>#DIV/0!</v>
      </c>
      <c r="BB60" s="257" t="e">
        <f>IF(AZ60&lt;BA60,"Safe","Unsafe")</f>
        <v>#DIV/0!</v>
      </c>
      <c r="BC60" s="257"/>
      <c r="BD60" s="257">
        <f>BC60*10^6</f>
        <v>0</v>
      </c>
      <c r="BE60" s="257">
        <f>(1/((($BI$4*10^6/(1.41*10^-8)))^(1/4.5337)))*10^6</f>
        <v>460.12157860808867</v>
      </c>
      <c r="BF60" s="257" t="str">
        <f>IF(BD60&lt;BE60,"Safe","Unsafe")</f>
        <v>Safe</v>
      </c>
      <c r="BG60" s="257"/>
      <c r="BH60" s="257"/>
      <c r="BI60" s="257">
        <v>30</v>
      </c>
      <c r="BJ60" s="290"/>
      <c r="BK60" s="257"/>
      <c r="BL60" s="257">
        <f t="shared" si="14"/>
        <v>0</v>
      </c>
      <c r="BM60" s="257" t="e">
        <f>BA60</f>
        <v>#DIV/0!</v>
      </c>
      <c r="BN60" s="257" t="e">
        <f>IF(BL60&lt;BM60,"Safe","Unsafe")</f>
        <v>#DIV/0!</v>
      </c>
      <c r="BO60" s="257"/>
      <c r="BP60" s="257">
        <f>BO60*10^6</f>
        <v>0</v>
      </c>
      <c r="BQ60" s="257">
        <f>BE60</f>
        <v>460.12157860808867</v>
      </c>
      <c r="BR60" s="257" t="str">
        <f>IF(BP60&lt;BQ60,"Safe","Unsafe")</f>
        <v>Safe</v>
      </c>
      <c r="BS60" s="257"/>
      <c r="BT60" s="257"/>
    </row>
    <row r="61" spans="1:72" s="42" customFormat="1" ht="55.2" customHeight="1" x14ac:dyDescent="0.3">
      <c r="A61" s="35">
        <v>58</v>
      </c>
      <c r="B61" s="45">
        <v>715</v>
      </c>
      <c r="C61" s="45" t="s">
        <v>65</v>
      </c>
      <c r="D61" s="45">
        <v>40000</v>
      </c>
      <c r="E61" s="44">
        <v>0.56000000000000005</v>
      </c>
      <c r="F61" s="37">
        <v>0.14399999999999999</v>
      </c>
      <c r="G61" s="37">
        <v>0.113</v>
      </c>
      <c r="H61" s="37">
        <v>9.5000000000000001E-2</v>
      </c>
      <c r="I61" s="37">
        <v>7.2999999999999995E-2</v>
      </c>
      <c r="J61" s="37">
        <v>0.05</v>
      </c>
      <c r="K61" s="37">
        <v>0.04</v>
      </c>
      <c r="L61" s="37">
        <v>2.4E-2</v>
      </c>
      <c r="M61" s="37" t="str">
        <f t="shared" si="0"/>
        <v>0.144,0.113,0.095,0.073,0.05,0.04,0.024</v>
      </c>
      <c r="N61" s="37" t="s">
        <v>59</v>
      </c>
      <c r="O61" s="37"/>
      <c r="P61" s="38">
        <f t="shared" si="1"/>
        <v>715</v>
      </c>
      <c r="Q61" s="36">
        <f t="shared" si="16"/>
        <v>0</v>
      </c>
      <c r="R61" s="37">
        <f t="shared" si="2"/>
        <v>4.8999999999999988E-2</v>
      </c>
      <c r="S61" s="36">
        <f t="shared" si="17"/>
        <v>58</v>
      </c>
      <c r="T61" s="36">
        <f t="shared" si="18"/>
        <v>0</v>
      </c>
      <c r="U61" s="36">
        <f t="shared" si="19"/>
        <v>715</v>
      </c>
      <c r="V61" s="39">
        <f t="shared" si="20"/>
        <v>6.1499999999999999E-2</v>
      </c>
      <c r="W61" s="39">
        <f t="shared" si="3"/>
        <v>0</v>
      </c>
      <c r="X61" s="37">
        <f t="shared" si="21"/>
        <v>41.404999999999994</v>
      </c>
      <c r="Y61" s="39">
        <f t="shared" si="22"/>
        <v>-1.8673958333333331</v>
      </c>
      <c r="Z61" s="37"/>
      <c r="AA61" s="44">
        <v>0.35</v>
      </c>
      <c r="AB61" s="44">
        <v>0.35</v>
      </c>
      <c r="AC61" s="44">
        <v>0.35</v>
      </c>
      <c r="AD61" s="44" t="s">
        <v>60</v>
      </c>
      <c r="AE61" s="44">
        <f t="shared" si="4"/>
        <v>238</v>
      </c>
      <c r="AF61" s="44">
        <f t="shared" si="5"/>
        <v>290.86</v>
      </c>
      <c r="AG61" s="45" t="str">
        <f t="shared" si="6"/>
        <v>238 290.86</v>
      </c>
      <c r="AH61" s="44">
        <v>12</v>
      </c>
      <c r="AI61" s="47">
        <f t="shared" si="7"/>
        <v>77.710000000000008</v>
      </c>
      <c r="AJ61" s="47">
        <f t="shared" si="8"/>
        <v>94.97</v>
      </c>
      <c r="AK61" s="45" t="str">
        <f t="shared" si="9"/>
        <v>77.71 94.97</v>
      </c>
      <c r="AL61" s="36">
        <v>150</v>
      </c>
      <c r="AM61" s="36">
        <v>430</v>
      </c>
      <c r="AN61" s="44">
        <v>2395.1999999999998</v>
      </c>
      <c r="AO61" s="44">
        <v>290.3</v>
      </c>
      <c r="AP61" s="44">
        <v>94.9</v>
      </c>
      <c r="AQ61" s="35">
        <v>28</v>
      </c>
      <c r="AR61" s="46">
        <f t="shared" si="10"/>
        <v>0.74335863242428823</v>
      </c>
      <c r="AS61" s="47">
        <f t="shared" si="11"/>
        <v>1780.4925963826549</v>
      </c>
      <c r="AT61" s="47">
        <f t="shared" si="12"/>
        <v>249.35791999442787</v>
      </c>
      <c r="AU61" s="48">
        <f t="shared" si="13"/>
        <v>82.093281630882302</v>
      </c>
      <c r="AV61" s="257"/>
      <c r="AW61" s="257"/>
      <c r="AX61" s="257"/>
      <c r="AY61" s="257"/>
      <c r="AZ61" s="257"/>
      <c r="BA61" s="257"/>
      <c r="BB61" s="257"/>
      <c r="BC61" s="257"/>
      <c r="BD61" s="257"/>
      <c r="BE61" s="257"/>
      <c r="BF61" s="257"/>
      <c r="BG61" s="257"/>
      <c r="BH61" s="257"/>
      <c r="BI61" s="257"/>
      <c r="BJ61" s="290"/>
      <c r="BK61" s="257"/>
      <c r="BL61" s="257">
        <f t="shared" si="14"/>
        <v>0</v>
      </c>
      <c r="BM61" s="257" t="e">
        <f>#REF!</f>
        <v>#REF!</v>
      </c>
      <c r="BN61" s="257"/>
      <c r="BO61" s="257"/>
      <c r="BP61" s="257">
        <f t="shared" si="15"/>
        <v>0</v>
      </c>
      <c r="BQ61" s="257" t="e">
        <f>#REF!</f>
        <v>#REF!</v>
      </c>
      <c r="BR61" s="257"/>
      <c r="BS61" s="257"/>
      <c r="BT61" s="257"/>
    </row>
    <row r="62" spans="1:72" s="42" customFormat="1" ht="55.2" customHeight="1" x14ac:dyDescent="0.3">
      <c r="A62" s="35">
        <v>59</v>
      </c>
      <c r="B62" s="45">
        <v>715</v>
      </c>
      <c r="C62" s="45" t="s">
        <v>66</v>
      </c>
      <c r="D62" s="45">
        <v>40000</v>
      </c>
      <c r="E62" s="44">
        <v>0.56000000000000005</v>
      </c>
      <c r="F62" s="37">
        <v>0.14199999999999999</v>
      </c>
      <c r="G62" s="37">
        <v>0.108</v>
      </c>
      <c r="H62" s="37">
        <v>9.1999999999999998E-2</v>
      </c>
      <c r="I62" s="37">
        <v>7.0000000000000007E-2</v>
      </c>
      <c r="J62" s="37">
        <v>4.5999999999999999E-2</v>
      </c>
      <c r="K62" s="37">
        <v>3.7999999999999999E-2</v>
      </c>
      <c r="L62" s="37">
        <v>2.8000000000000001E-2</v>
      </c>
      <c r="M62" s="37" t="str">
        <f t="shared" si="0"/>
        <v>0.142,0.108,0.092,0.07,0.046,0.038,0.028</v>
      </c>
      <c r="N62" s="37" t="s">
        <v>59</v>
      </c>
      <c r="O62" s="37"/>
      <c r="P62" s="38">
        <f t="shared" si="1"/>
        <v>715</v>
      </c>
      <c r="Q62" s="36">
        <f t="shared" si="16"/>
        <v>0</v>
      </c>
      <c r="R62" s="37">
        <f t="shared" si="2"/>
        <v>4.9999999999999989E-2</v>
      </c>
      <c r="S62" s="36">
        <f t="shared" si="17"/>
        <v>59</v>
      </c>
      <c r="T62" s="36">
        <f t="shared" si="18"/>
        <v>0</v>
      </c>
      <c r="U62" s="36">
        <f t="shared" si="19"/>
        <v>715</v>
      </c>
      <c r="V62" s="39">
        <f t="shared" si="20"/>
        <v>4.9499999999999988E-2</v>
      </c>
      <c r="W62" s="39">
        <f t="shared" si="3"/>
        <v>0</v>
      </c>
      <c r="X62" s="37">
        <f t="shared" si="21"/>
        <v>41.404999999999994</v>
      </c>
      <c r="Y62" s="39">
        <f t="shared" si="22"/>
        <v>-1.8673958333333331</v>
      </c>
      <c r="Z62" s="37"/>
      <c r="AA62" s="44">
        <v>0.35</v>
      </c>
      <c r="AB62" s="44">
        <v>0.35</v>
      </c>
      <c r="AC62" s="44">
        <v>0.35</v>
      </c>
      <c r="AD62" s="44" t="s">
        <v>60</v>
      </c>
      <c r="AE62" s="44">
        <f t="shared" si="4"/>
        <v>238</v>
      </c>
      <c r="AF62" s="44">
        <f t="shared" si="5"/>
        <v>290.86</v>
      </c>
      <c r="AG62" s="45" t="str">
        <f t="shared" si="6"/>
        <v>238 290.86</v>
      </c>
      <c r="AH62" s="44">
        <v>12</v>
      </c>
      <c r="AI62" s="47">
        <f t="shared" si="7"/>
        <v>77.710000000000008</v>
      </c>
      <c r="AJ62" s="47">
        <f t="shared" si="8"/>
        <v>94.97</v>
      </c>
      <c r="AK62" s="45" t="str">
        <f t="shared" si="9"/>
        <v>77.71 94.97</v>
      </c>
      <c r="AL62" s="36">
        <v>150</v>
      </c>
      <c r="AM62" s="36">
        <v>430</v>
      </c>
      <c r="AN62" s="44">
        <v>2388.6999999999998</v>
      </c>
      <c r="AO62" s="44">
        <v>290.39999999999998</v>
      </c>
      <c r="AP62" s="44">
        <v>94.9</v>
      </c>
      <c r="AQ62" s="35">
        <v>28</v>
      </c>
      <c r="AR62" s="46">
        <f t="shared" si="10"/>
        <v>0.74335863242428823</v>
      </c>
      <c r="AS62" s="47">
        <f t="shared" si="11"/>
        <v>1775.6607652718972</v>
      </c>
      <c r="AT62" s="47">
        <f t="shared" si="12"/>
        <v>249.43598800498879</v>
      </c>
      <c r="AU62" s="48">
        <f t="shared" si="13"/>
        <v>82.093281630882302</v>
      </c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90"/>
      <c r="BK62" s="257"/>
      <c r="BL62" s="257">
        <f t="shared" si="14"/>
        <v>0</v>
      </c>
      <c r="BM62" s="257" t="e">
        <f>#REF!</f>
        <v>#REF!</v>
      </c>
      <c r="BN62" s="257"/>
      <c r="BO62" s="257"/>
      <c r="BP62" s="257">
        <f t="shared" si="15"/>
        <v>0</v>
      </c>
      <c r="BQ62" s="257" t="e">
        <f>#REF!</f>
        <v>#REF!</v>
      </c>
      <c r="BR62" s="257"/>
      <c r="BS62" s="257"/>
      <c r="BT62" s="257"/>
    </row>
    <row r="63" spans="1:72" s="42" customFormat="1" ht="55.2" customHeight="1" x14ac:dyDescent="0.3">
      <c r="A63" s="35">
        <v>60</v>
      </c>
      <c r="B63" s="45">
        <v>715</v>
      </c>
      <c r="C63" s="45" t="s">
        <v>67</v>
      </c>
      <c r="D63" s="45">
        <v>40000</v>
      </c>
      <c r="E63" s="44">
        <v>0.56000000000000005</v>
      </c>
      <c r="F63" s="37">
        <v>0.24399999999999999</v>
      </c>
      <c r="G63" s="37">
        <v>0.17100000000000001</v>
      </c>
      <c r="H63" s="37">
        <v>0.14000000000000001</v>
      </c>
      <c r="I63" s="37">
        <v>0.10299999999999999</v>
      </c>
      <c r="J63" s="37">
        <v>6.2E-2</v>
      </c>
      <c r="K63" s="37">
        <v>4.8000000000000001E-2</v>
      </c>
      <c r="L63" s="37">
        <v>3.3000000000000002E-2</v>
      </c>
      <c r="M63" s="37" t="str">
        <f t="shared" si="0"/>
        <v>0.244,0.171,0.14,0.103,0.062,0.048,0.033</v>
      </c>
      <c r="N63" s="37" t="s">
        <v>59</v>
      </c>
      <c r="O63" s="37"/>
      <c r="P63" s="38">
        <f t="shared" si="1"/>
        <v>715</v>
      </c>
      <c r="Q63" s="36">
        <f t="shared" si="16"/>
        <v>0</v>
      </c>
      <c r="R63" s="37">
        <f t="shared" si="2"/>
        <v>0.10399999999999998</v>
      </c>
      <c r="S63" s="36">
        <f t="shared" si="17"/>
        <v>60</v>
      </c>
      <c r="T63" s="36">
        <f t="shared" si="18"/>
        <v>0</v>
      </c>
      <c r="U63" s="36">
        <f t="shared" si="19"/>
        <v>715</v>
      </c>
      <c r="V63" s="39">
        <f t="shared" si="20"/>
        <v>7.6999999999999985E-2</v>
      </c>
      <c r="W63" s="39">
        <f t="shared" si="3"/>
        <v>0</v>
      </c>
      <c r="X63" s="37">
        <f t="shared" si="21"/>
        <v>41.404999999999994</v>
      </c>
      <c r="Y63" s="39">
        <f t="shared" si="22"/>
        <v>-1.8673958333333331</v>
      </c>
      <c r="Z63" s="37"/>
      <c r="AA63" s="44">
        <v>0.35</v>
      </c>
      <c r="AB63" s="44">
        <v>0.35</v>
      </c>
      <c r="AC63" s="44">
        <v>0.35</v>
      </c>
      <c r="AD63" s="44" t="s">
        <v>60</v>
      </c>
      <c r="AE63" s="44">
        <f t="shared" si="4"/>
        <v>238</v>
      </c>
      <c r="AF63" s="44">
        <f t="shared" si="5"/>
        <v>290.86</v>
      </c>
      <c r="AG63" s="45" t="str">
        <f t="shared" si="6"/>
        <v>238 290.86</v>
      </c>
      <c r="AH63" s="44">
        <v>12</v>
      </c>
      <c r="AI63" s="47">
        <f t="shared" si="7"/>
        <v>77.710000000000008</v>
      </c>
      <c r="AJ63" s="47">
        <f t="shared" si="8"/>
        <v>94.97</v>
      </c>
      <c r="AK63" s="45" t="str">
        <f t="shared" si="9"/>
        <v>77.71 94.97</v>
      </c>
      <c r="AL63" s="36">
        <v>150</v>
      </c>
      <c r="AM63" s="36">
        <v>430</v>
      </c>
      <c r="AN63" s="44">
        <v>2377.4</v>
      </c>
      <c r="AO63" s="44">
        <v>289.3</v>
      </c>
      <c r="AP63" s="44">
        <v>95</v>
      </c>
      <c r="AQ63" s="35">
        <v>28</v>
      </c>
      <c r="AR63" s="46">
        <f t="shared" si="10"/>
        <v>0.74335863242428823</v>
      </c>
      <c r="AS63" s="47">
        <f t="shared" si="11"/>
        <v>1767.260812725503</v>
      </c>
      <c r="AT63" s="47">
        <f t="shared" si="12"/>
        <v>248.57668292994143</v>
      </c>
      <c r="AU63" s="48">
        <f t="shared" si="13"/>
        <v>82.183188106073175</v>
      </c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90"/>
      <c r="BK63" s="257"/>
      <c r="BL63" s="257">
        <f t="shared" si="14"/>
        <v>0</v>
      </c>
      <c r="BM63" s="257" t="e">
        <f>#REF!</f>
        <v>#REF!</v>
      </c>
      <c r="BN63" s="257"/>
      <c r="BO63" s="257"/>
      <c r="BP63" s="257">
        <f t="shared" si="15"/>
        <v>0</v>
      </c>
      <c r="BQ63" s="257" t="e">
        <f>#REF!</f>
        <v>#REF!</v>
      </c>
      <c r="BR63" s="257"/>
      <c r="BS63" s="257"/>
      <c r="BT63" s="257"/>
    </row>
    <row r="64" spans="1:72" s="42" customFormat="1" ht="54.6" customHeight="1" x14ac:dyDescent="0.3">
      <c r="A64" s="35">
        <v>61</v>
      </c>
      <c r="B64" s="45">
        <v>780</v>
      </c>
      <c r="C64" s="45" t="s">
        <v>63</v>
      </c>
      <c r="D64" s="45">
        <v>40000</v>
      </c>
      <c r="E64" s="44">
        <v>0.56000000000000005</v>
      </c>
      <c r="F64" s="37">
        <v>0.18099999999999999</v>
      </c>
      <c r="G64" s="37">
        <v>0.151</v>
      </c>
      <c r="H64" s="37">
        <v>0.124</v>
      </c>
      <c r="I64" s="37">
        <v>8.5000000000000006E-2</v>
      </c>
      <c r="J64" s="37">
        <v>5.0999999999999997E-2</v>
      </c>
      <c r="K64" s="37">
        <v>3.9E-2</v>
      </c>
      <c r="L64" s="37">
        <v>2.5999999999999999E-2</v>
      </c>
      <c r="M64" s="37" t="str">
        <f t="shared" si="0"/>
        <v>0.181,0.151,0.124,0.085,0.051,0.039,0.026</v>
      </c>
      <c r="N64" s="37" t="s">
        <v>59</v>
      </c>
      <c r="O64" s="37"/>
      <c r="P64" s="38">
        <f t="shared" si="1"/>
        <v>780</v>
      </c>
      <c r="Q64" s="36">
        <f t="shared" si="16"/>
        <v>65</v>
      </c>
      <c r="R64" s="37">
        <f t="shared" si="2"/>
        <v>5.6999999999999995E-2</v>
      </c>
      <c r="S64" s="36">
        <f t="shared" si="17"/>
        <v>61</v>
      </c>
      <c r="T64" s="36">
        <f t="shared" si="18"/>
        <v>65</v>
      </c>
      <c r="U64" s="36">
        <f t="shared" si="19"/>
        <v>780</v>
      </c>
      <c r="V64" s="39">
        <f t="shared" si="20"/>
        <v>8.0499999999999988E-2</v>
      </c>
      <c r="W64" s="39">
        <f t="shared" si="3"/>
        <v>5.232499999999999</v>
      </c>
      <c r="X64" s="37">
        <f t="shared" si="21"/>
        <v>46.637499999999996</v>
      </c>
      <c r="Y64" s="39">
        <f t="shared" si="22"/>
        <v>-0.56875000000000142</v>
      </c>
      <c r="Z64" s="37"/>
      <c r="AA64" s="44">
        <v>0.35</v>
      </c>
      <c r="AB64" s="44">
        <v>0.35</v>
      </c>
      <c r="AC64" s="44">
        <v>0.35</v>
      </c>
      <c r="AD64" s="44" t="s">
        <v>60</v>
      </c>
      <c r="AE64" s="44">
        <f t="shared" si="4"/>
        <v>238</v>
      </c>
      <c r="AF64" s="44">
        <f t="shared" si="5"/>
        <v>290.86</v>
      </c>
      <c r="AG64" s="45" t="str">
        <f t="shared" si="6"/>
        <v>238 290.86</v>
      </c>
      <c r="AH64" s="44">
        <v>12</v>
      </c>
      <c r="AI64" s="47">
        <f t="shared" si="7"/>
        <v>77.710000000000008</v>
      </c>
      <c r="AJ64" s="47">
        <f t="shared" si="8"/>
        <v>94.97</v>
      </c>
      <c r="AK64" s="45" t="str">
        <f t="shared" si="9"/>
        <v>77.71 94.97</v>
      </c>
      <c r="AL64" s="36">
        <v>150</v>
      </c>
      <c r="AM64" s="36">
        <v>430</v>
      </c>
      <c r="AN64" s="44">
        <v>2367.6999999999998</v>
      </c>
      <c r="AO64" s="44">
        <v>290.89999999999998</v>
      </c>
      <c r="AP64" s="44">
        <v>95</v>
      </c>
      <c r="AQ64" s="35">
        <v>28</v>
      </c>
      <c r="AR64" s="46">
        <f t="shared" si="10"/>
        <v>0.74335863242428823</v>
      </c>
      <c r="AS64" s="47">
        <f t="shared" si="11"/>
        <v>1760.0502339909872</v>
      </c>
      <c r="AT64" s="47">
        <f t="shared" si="12"/>
        <v>249.82617654360095</v>
      </c>
      <c r="AU64" s="48">
        <f t="shared" si="13"/>
        <v>82.183188106073175</v>
      </c>
      <c r="AV64" s="257"/>
      <c r="AW64" s="257"/>
      <c r="AX64" s="257"/>
      <c r="AY64" s="257"/>
      <c r="AZ64" s="257"/>
      <c r="BA64" s="257"/>
      <c r="BB64" s="257"/>
      <c r="BC64" s="257"/>
      <c r="BD64" s="257"/>
      <c r="BE64" s="257"/>
      <c r="BF64" s="257"/>
      <c r="BG64" s="257"/>
      <c r="BH64" s="257"/>
      <c r="BI64" s="257"/>
      <c r="BJ64" s="290"/>
      <c r="BK64" s="257"/>
      <c r="BL64" s="257">
        <f t="shared" si="14"/>
        <v>0</v>
      </c>
      <c r="BM64" s="257" t="e">
        <f>#REF!</f>
        <v>#REF!</v>
      </c>
      <c r="BN64" s="257"/>
      <c r="BO64" s="257"/>
      <c r="BP64" s="257">
        <f t="shared" si="15"/>
        <v>0</v>
      </c>
      <c r="BQ64" s="257" t="e">
        <f>#REF!</f>
        <v>#REF!</v>
      </c>
      <c r="BR64" s="257"/>
      <c r="BS64" s="257"/>
      <c r="BT64" s="257"/>
    </row>
    <row r="65" spans="1:73" s="42" customFormat="1" ht="55.2" customHeight="1" x14ac:dyDescent="0.3">
      <c r="A65" s="35">
        <v>62</v>
      </c>
      <c r="B65" s="45">
        <v>780</v>
      </c>
      <c r="C65" s="45" t="s">
        <v>64</v>
      </c>
      <c r="D65" s="45">
        <v>40000</v>
      </c>
      <c r="E65" s="44">
        <v>0.56000000000000005</v>
      </c>
      <c r="F65" s="37">
        <v>0.16</v>
      </c>
      <c r="G65" s="37">
        <v>0.126</v>
      </c>
      <c r="H65" s="37">
        <v>0.111</v>
      </c>
      <c r="I65" s="37">
        <v>8.8999999999999996E-2</v>
      </c>
      <c r="J65" s="37">
        <v>6.3E-2</v>
      </c>
      <c r="K65" s="37">
        <v>5.2999999999999999E-2</v>
      </c>
      <c r="L65" s="37">
        <v>4.7E-2</v>
      </c>
      <c r="M65" s="37" t="str">
        <f t="shared" si="0"/>
        <v>0.16,0.126,0.111,0.089,0.063,0.053,0.047</v>
      </c>
      <c r="N65" s="37" t="s">
        <v>59</v>
      </c>
      <c r="O65" s="37"/>
      <c r="P65" s="38">
        <f t="shared" si="1"/>
        <v>780</v>
      </c>
      <c r="Q65" s="36">
        <f t="shared" si="16"/>
        <v>0</v>
      </c>
      <c r="R65" s="37">
        <f t="shared" si="2"/>
        <v>4.9000000000000002E-2</v>
      </c>
      <c r="S65" s="36">
        <f t="shared" si="17"/>
        <v>62</v>
      </c>
      <c r="T65" s="36">
        <f t="shared" si="18"/>
        <v>0</v>
      </c>
      <c r="U65" s="36">
        <f t="shared" si="19"/>
        <v>780</v>
      </c>
      <c r="V65" s="39">
        <f t="shared" si="20"/>
        <v>5.2999999999999999E-2</v>
      </c>
      <c r="W65" s="39">
        <f t="shared" si="3"/>
        <v>0</v>
      </c>
      <c r="X65" s="37">
        <f t="shared" si="21"/>
        <v>46.637499999999996</v>
      </c>
      <c r="Y65" s="39">
        <f t="shared" si="22"/>
        <v>-0.56875000000000142</v>
      </c>
      <c r="Z65" s="37"/>
      <c r="AA65" s="44">
        <v>0.35</v>
      </c>
      <c r="AB65" s="44">
        <v>0.35</v>
      </c>
      <c r="AC65" s="44">
        <v>0.35</v>
      </c>
      <c r="AD65" s="44" t="s">
        <v>60</v>
      </c>
      <c r="AE65" s="44">
        <f t="shared" si="4"/>
        <v>238</v>
      </c>
      <c r="AF65" s="44">
        <f t="shared" si="5"/>
        <v>290.86</v>
      </c>
      <c r="AG65" s="45" t="str">
        <f t="shared" si="6"/>
        <v>238 290.86</v>
      </c>
      <c r="AH65" s="44">
        <v>12</v>
      </c>
      <c r="AI65" s="47">
        <f t="shared" si="7"/>
        <v>77.710000000000008</v>
      </c>
      <c r="AJ65" s="47">
        <f t="shared" si="8"/>
        <v>94.97</v>
      </c>
      <c r="AK65" s="45" t="str">
        <f t="shared" si="9"/>
        <v>77.71 94.97</v>
      </c>
      <c r="AL65" s="36">
        <v>150</v>
      </c>
      <c r="AM65" s="36">
        <v>430</v>
      </c>
      <c r="AN65" s="44">
        <v>2393.5</v>
      </c>
      <c r="AO65" s="44">
        <v>290.10000000000002</v>
      </c>
      <c r="AP65" s="44">
        <v>94.8</v>
      </c>
      <c r="AQ65" s="35">
        <v>28</v>
      </c>
      <c r="AR65" s="46">
        <f t="shared" si="10"/>
        <v>0.74335863242428823</v>
      </c>
      <c r="AS65" s="47">
        <f t="shared" si="11"/>
        <v>1779.228886707534</v>
      </c>
      <c r="AT65" s="47">
        <f t="shared" si="12"/>
        <v>249.20175363216177</v>
      </c>
      <c r="AU65" s="48">
        <f t="shared" si="13"/>
        <v>82.003353249565379</v>
      </c>
      <c r="AV65" s="257"/>
      <c r="AW65" s="257"/>
      <c r="AX65" s="257"/>
      <c r="AY65" s="257"/>
      <c r="AZ65" s="257"/>
      <c r="BA65" s="257"/>
      <c r="BB65" s="257"/>
      <c r="BC65" s="257"/>
      <c r="BD65" s="257"/>
      <c r="BE65" s="257"/>
      <c r="BF65" s="257"/>
      <c r="BG65" s="257"/>
      <c r="BH65" s="257"/>
      <c r="BI65" s="257"/>
      <c r="BJ65" s="290"/>
      <c r="BK65" s="257"/>
      <c r="BL65" s="257">
        <f t="shared" si="14"/>
        <v>0</v>
      </c>
      <c r="BM65" s="257" t="e">
        <f>#REF!</f>
        <v>#REF!</v>
      </c>
      <c r="BN65" s="257"/>
      <c r="BO65" s="257"/>
      <c r="BP65" s="257">
        <f>BO60*10^6</f>
        <v>0</v>
      </c>
      <c r="BQ65" s="257" t="e">
        <f>#REF!</f>
        <v>#REF!</v>
      </c>
      <c r="BR65" s="257"/>
      <c r="BS65" s="257"/>
      <c r="BT65" s="257"/>
      <c r="BU65" s="255"/>
    </row>
    <row r="66" spans="1:73" s="42" customFormat="1" ht="55.2" customHeight="1" x14ac:dyDescent="0.3">
      <c r="A66" s="35">
        <v>63</v>
      </c>
      <c r="B66" s="45">
        <v>780</v>
      </c>
      <c r="C66" s="45" t="s">
        <v>65</v>
      </c>
      <c r="D66" s="45">
        <v>40000</v>
      </c>
      <c r="E66" s="44">
        <v>0.56000000000000005</v>
      </c>
      <c r="F66" s="37">
        <v>0.315</v>
      </c>
      <c r="G66" s="37">
        <v>0.24399999999999999</v>
      </c>
      <c r="H66" s="37">
        <v>0.20599999999999999</v>
      </c>
      <c r="I66" s="37">
        <v>0.158</v>
      </c>
      <c r="J66" s="37">
        <v>9.8000000000000004E-2</v>
      </c>
      <c r="K66" s="37">
        <v>7.4999999999999997E-2</v>
      </c>
      <c r="L66" s="37">
        <v>5.5E-2</v>
      </c>
      <c r="M66" s="37" t="str">
        <f t="shared" si="0"/>
        <v>0.315,0.244,0.206,0.158,0.098,0.075,0.055</v>
      </c>
      <c r="N66" s="37" t="s">
        <v>59</v>
      </c>
      <c r="O66" s="37"/>
      <c r="P66" s="38">
        <f t="shared" si="1"/>
        <v>780</v>
      </c>
      <c r="Q66" s="36">
        <f t="shared" si="16"/>
        <v>0</v>
      </c>
      <c r="R66" s="37">
        <f t="shared" si="2"/>
        <v>0.10900000000000001</v>
      </c>
      <c r="S66" s="36">
        <f t="shared" si="17"/>
        <v>63</v>
      </c>
      <c r="T66" s="36">
        <f t="shared" si="18"/>
        <v>0</v>
      </c>
      <c r="U66" s="36">
        <f t="shared" si="19"/>
        <v>780</v>
      </c>
      <c r="V66" s="39">
        <f t="shared" si="20"/>
        <v>7.9000000000000015E-2</v>
      </c>
      <c r="W66" s="39">
        <f t="shared" si="3"/>
        <v>0</v>
      </c>
      <c r="X66" s="37">
        <f t="shared" si="21"/>
        <v>46.637499999999996</v>
      </c>
      <c r="Y66" s="39">
        <f t="shared" si="22"/>
        <v>-0.56875000000000142</v>
      </c>
      <c r="Z66" s="37"/>
      <c r="AA66" s="44">
        <v>0.35</v>
      </c>
      <c r="AB66" s="44">
        <v>0.35</v>
      </c>
      <c r="AC66" s="44">
        <v>0.35</v>
      </c>
      <c r="AD66" s="44" t="s">
        <v>60</v>
      </c>
      <c r="AE66" s="44">
        <f t="shared" si="4"/>
        <v>238</v>
      </c>
      <c r="AF66" s="44">
        <f t="shared" si="5"/>
        <v>290.86</v>
      </c>
      <c r="AG66" s="45" t="str">
        <f t="shared" si="6"/>
        <v>238 290.86</v>
      </c>
      <c r="AH66" s="44">
        <v>12</v>
      </c>
      <c r="AI66" s="47">
        <f t="shared" si="7"/>
        <v>77.710000000000008</v>
      </c>
      <c r="AJ66" s="47">
        <f t="shared" si="8"/>
        <v>94.97</v>
      </c>
      <c r="AK66" s="45" t="str">
        <f t="shared" si="9"/>
        <v>77.71 94.97</v>
      </c>
      <c r="AL66" s="36">
        <v>150</v>
      </c>
      <c r="AM66" s="36">
        <v>430</v>
      </c>
      <c r="AN66" s="44">
        <v>2398.4</v>
      </c>
      <c r="AO66" s="44">
        <v>288.89999999999998</v>
      </c>
      <c r="AP66" s="44">
        <v>95</v>
      </c>
      <c r="AQ66" s="35">
        <v>28</v>
      </c>
      <c r="AR66" s="46">
        <f t="shared" si="10"/>
        <v>0.74335863242428823</v>
      </c>
      <c r="AS66" s="47">
        <f t="shared" si="11"/>
        <v>1782.871344006413</v>
      </c>
      <c r="AT66" s="47">
        <f t="shared" si="12"/>
        <v>248.2639038872459</v>
      </c>
      <c r="AU66" s="48">
        <f t="shared" si="13"/>
        <v>82.183188106073175</v>
      </c>
      <c r="AV66" s="257"/>
      <c r="AW66" s="257"/>
      <c r="AX66" s="257"/>
      <c r="AY66" s="257"/>
      <c r="AZ66" s="257"/>
      <c r="BA66" s="257"/>
      <c r="BB66" s="257"/>
      <c r="BC66" s="257"/>
      <c r="BD66" s="257"/>
      <c r="BE66" s="257"/>
      <c r="BF66" s="257"/>
      <c r="BG66" s="257"/>
      <c r="BH66" s="257"/>
      <c r="BI66" s="257"/>
      <c r="BJ66" s="290"/>
      <c r="BK66" s="257"/>
      <c r="BL66" s="257">
        <f t="shared" si="14"/>
        <v>0</v>
      </c>
      <c r="BM66" s="257" t="e">
        <f>#REF!</f>
        <v>#REF!</v>
      </c>
      <c r="BN66" s="257"/>
      <c r="BO66" s="257"/>
      <c r="BP66" s="257">
        <f t="shared" si="15"/>
        <v>0</v>
      </c>
      <c r="BQ66" s="257" t="e">
        <f>#REF!</f>
        <v>#REF!</v>
      </c>
      <c r="BR66" s="257"/>
      <c r="BS66" s="257"/>
      <c r="BT66" s="257"/>
      <c r="BU66" s="255"/>
    </row>
    <row r="67" spans="1:73" s="42" customFormat="1" ht="55.2" customHeight="1" x14ac:dyDescent="0.3">
      <c r="A67" s="35">
        <v>64</v>
      </c>
      <c r="B67" s="45">
        <v>780</v>
      </c>
      <c r="C67" s="45" t="s">
        <v>66</v>
      </c>
      <c r="D67" s="45">
        <v>40000</v>
      </c>
      <c r="E67" s="44">
        <v>0.56000000000000005</v>
      </c>
      <c r="F67" s="37">
        <v>0.184</v>
      </c>
      <c r="G67" s="37">
        <v>0.14000000000000001</v>
      </c>
      <c r="H67" s="37">
        <v>0.11800000000000001</v>
      </c>
      <c r="I67" s="37">
        <v>9.1999999999999998E-2</v>
      </c>
      <c r="J67" s="37">
        <v>5.7000000000000002E-2</v>
      </c>
      <c r="K67" s="37">
        <v>4.2000000000000003E-2</v>
      </c>
      <c r="L67" s="37">
        <v>2.1000000000000001E-2</v>
      </c>
      <c r="M67" s="37" t="str">
        <f t="shared" si="0"/>
        <v>0.184,0.14,0.118,0.092,0.057,0.042,0.021</v>
      </c>
      <c r="N67" s="37" t="s">
        <v>59</v>
      </c>
      <c r="O67" s="37"/>
      <c r="P67" s="38">
        <f t="shared" si="1"/>
        <v>780</v>
      </c>
      <c r="Q67" s="36">
        <f t="shared" si="16"/>
        <v>0</v>
      </c>
      <c r="R67" s="37">
        <f t="shared" si="2"/>
        <v>6.5999999999999989E-2</v>
      </c>
      <c r="S67" s="36">
        <f t="shared" si="17"/>
        <v>64</v>
      </c>
      <c r="T67" s="36">
        <f t="shared" si="18"/>
        <v>0</v>
      </c>
      <c r="U67" s="36">
        <f t="shared" si="19"/>
        <v>780</v>
      </c>
      <c r="V67" s="39">
        <f t="shared" si="20"/>
        <v>8.7499999999999994E-2</v>
      </c>
      <c r="W67" s="39">
        <f t="shared" si="3"/>
        <v>0</v>
      </c>
      <c r="X67" s="37">
        <f t="shared" si="21"/>
        <v>46.637499999999996</v>
      </c>
      <c r="Y67" s="39">
        <f t="shared" si="22"/>
        <v>-0.56875000000000142</v>
      </c>
      <c r="Z67" s="37"/>
      <c r="AA67" s="44">
        <v>0.35</v>
      </c>
      <c r="AB67" s="44">
        <v>0.35</v>
      </c>
      <c r="AC67" s="44">
        <v>0.35</v>
      </c>
      <c r="AD67" s="44" t="s">
        <v>60</v>
      </c>
      <c r="AE67" s="44">
        <f t="shared" si="4"/>
        <v>238</v>
      </c>
      <c r="AF67" s="44">
        <f t="shared" si="5"/>
        <v>290.86</v>
      </c>
      <c r="AG67" s="45" t="str">
        <f t="shared" si="6"/>
        <v>238 290.86</v>
      </c>
      <c r="AH67" s="44">
        <v>12</v>
      </c>
      <c r="AI67" s="47">
        <f t="shared" si="7"/>
        <v>77.710000000000008</v>
      </c>
      <c r="AJ67" s="47">
        <f t="shared" si="8"/>
        <v>94.97</v>
      </c>
      <c r="AK67" s="45" t="str">
        <f t="shared" si="9"/>
        <v>77.71 94.97</v>
      </c>
      <c r="AL67" s="36">
        <v>150</v>
      </c>
      <c r="AM67" s="36">
        <v>430</v>
      </c>
      <c r="AN67" s="44">
        <v>2379</v>
      </c>
      <c r="AO67" s="44">
        <v>290</v>
      </c>
      <c r="AP67" s="44">
        <v>95</v>
      </c>
      <c r="AQ67" s="35">
        <v>28</v>
      </c>
      <c r="AR67" s="46">
        <f t="shared" si="10"/>
        <v>0.74335863242428823</v>
      </c>
      <c r="AS67" s="47">
        <f t="shared" si="11"/>
        <v>1768.4501865373818</v>
      </c>
      <c r="AT67" s="47">
        <f t="shared" si="12"/>
        <v>249.12365527086254</v>
      </c>
      <c r="AU67" s="48">
        <f t="shared" si="13"/>
        <v>82.183188106073175</v>
      </c>
      <c r="AV67" s="257"/>
      <c r="AW67" s="257"/>
      <c r="AX67" s="257"/>
      <c r="AY67" s="257"/>
      <c r="AZ67" s="257"/>
      <c r="BA67" s="257"/>
      <c r="BB67" s="257"/>
      <c r="BC67" s="257"/>
      <c r="BD67" s="257"/>
      <c r="BE67" s="257"/>
      <c r="BF67" s="257"/>
      <c r="BG67" s="257"/>
      <c r="BH67" s="257"/>
      <c r="BI67" s="257"/>
      <c r="BJ67" s="290"/>
      <c r="BK67" s="257"/>
      <c r="BL67" s="257">
        <f t="shared" si="14"/>
        <v>0</v>
      </c>
      <c r="BM67" s="257" t="e">
        <f>#REF!</f>
        <v>#REF!</v>
      </c>
      <c r="BN67" s="257"/>
      <c r="BO67" s="257"/>
      <c r="BP67" s="257">
        <f t="shared" si="15"/>
        <v>0</v>
      </c>
      <c r="BQ67" s="257" t="e">
        <f>#REF!</f>
        <v>#REF!</v>
      </c>
      <c r="BR67" s="257"/>
      <c r="BS67" s="257"/>
      <c r="BT67" s="257"/>
      <c r="BU67" s="255"/>
    </row>
    <row r="68" spans="1:73" s="42" customFormat="1" ht="55.2" customHeight="1" x14ac:dyDescent="0.3">
      <c r="A68" s="35">
        <v>65</v>
      </c>
      <c r="B68" s="45">
        <v>780</v>
      </c>
      <c r="C68" s="45" t="s">
        <v>67</v>
      </c>
      <c r="D68" s="45">
        <v>40000</v>
      </c>
      <c r="E68" s="44">
        <v>0.56000000000000005</v>
      </c>
      <c r="F68" s="37">
        <v>0.19700000000000001</v>
      </c>
      <c r="G68" s="37">
        <v>0.14199999999999999</v>
      </c>
      <c r="H68" s="37">
        <v>0.123</v>
      </c>
      <c r="I68" s="37">
        <v>9.7000000000000003E-2</v>
      </c>
      <c r="J68" s="37">
        <v>6.7000000000000004E-2</v>
      </c>
      <c r="K68" s="37">
        <v>5.3999999999999999E-2</v>
      </c>
      <c r="L68" s="37">
        <v>3.9E-2</v>
      </c>
      <c r="M68" s="37" t="str">
        <f t="shared" si="0"/>
        <v>0.197,0.142,0.123,0.097,0.067,0.054,0.039</v>
      </c>
      <c r="N68" s="37" t="s">
        <v>59</v>
      </c>
      <c r="O68" s="37"/>
      <c r="P68" s="38">
        <f t="shared" si="1"/>
        <v>780</v>
      </c>
      <c r="Q68" s="36">
        <f t="shared" si="16"/>
        <v>0</v>
      </c>
      <c r="R68" s="37">
        <f t="shared" si="2"/>
        <v>7.400000000000001E-2</v>
      </c>
      <c r="S68" s="36">
        <f t="shared" si="17"/>
        <v>65</v>
      </c>
      <c r="T68" s="36">
        <f t="shared" si="18"/>
        <v>0</v>
      </c>
      <c r="U68" s="36">
        <f t="shared" si="19"/>
        <v>780</v>
      </c>
      <c r="V68" s="39">
        <f t="shared" si="20"/>
        <v>7.0000000000000007E-2</v>
      </c>
      <c r="W68" s="39">
        <f t="shared" si="3"/>
        <v>0</v>
      </c>
      <c r="X68" s="37">
        <f t="shared" si="21"/>
        <v>46.637499999999996</v>
      </c>
      <c r="Y68" s="39">
        <f t="shared" si="22"/>
        <v>-0.56875000000000142</v>
      </c>
      <c r="Z68" s="37"/>
      <c r="AA68" s="44">
        <v>0.35</v>
      </c>
      <c r="AB68" s="44">
        <v>0.35</v>
      </c>
      <c r="AC68" s="44">
        <v>0.35</v>
      </c>
      <c r="AD68" s="44" t="s">
        <v>60</v>
      </c>
      <c r="AE68" s="44">
        <f t="shared" si="4"/>
        <v>238</v>
      </c>
      <c r="AF68" s="44">
        <f t="shared" si="5"/>
        <v>290.86</v>
      </c>
      <c r="AG68" s="45" t="str">
        <f t="shared" si="6"/>
        <v>238 290.86</v>
      </c>
      <c r="AH68" s="44">
        <v>12</v>
      </c>
      <c r="AI68" s="47">
        <f t="shared" si="7"/>
        <v>77.710000000000008</v>
      </c>
      <c r="AJ68" s="47">
        <f t="shared" si="8"/>
        <v>94.97</v>
      </c>
      <c r="AK68" s="45" t="str">
        <f t="shared" si="9"/>
        <v>77.71 94.97</v>
      </c>
      <c r="AL68" s="36">
        <v>150</v>
      </c>
      <c r="AM68" s="36">
        <v>430</v>
      </c>
      <c r="AN68" s="44">
        <v>2391.9</v>
      </c>
      <c r="AO68" s="44">
        <v>290.2</v>
      </c>
      <c r="AP68" s="44">
        <v>95</v>
      </c>
      <c r="AQ68" s="35">
        <v>28</v>
      </c>
      <c r="AR68" s="46">
        <f t="shared" si="10"/>
        <v>0.74335863242428823</v>
      </c>
      <c r="AS68" s="47">
        <f t="shared" si="11"/>
        <v>1778.0395128956552</v>
      </c>
      <c r="AT68" s="47">
        <f t="shared" si="12"/>
        <v>249.27984187175034</v>
      </c>
      <c r="AU68" s="48">
        <f t="shared" si="13"/>
        <v>82.183188106073175</v>
      </c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90"/>
      <c r="BK68" s="257"/>
      <c r="BL68" s="257">
        <f t="shared" si="14"/>
        <v>0</v>
      </c>
      <c r="BM68" s="257" t="e">
        <f>#REF!</f>
        <v>#REF!</v>
      </c>
      <c r="BN68" s="257"/>
      <c r="BO68" s="257"/>
      <c r="BP68" s="257">
        <f t="shared" si="15"/>
        <v>0</v>
      </c>
      <c r="BQ68" s="257" t="e">
        <f>#REF!</f>
        <v>#REF!</v>
      </c>
      <c r="BR68" s="257"/>
      <c r="BS68" s="257"/>
      <c r="BT68" s="257"/>
      <c r="BU68" s="255"/>
    </row>
    <row r="69" spans="1:73" s="42" customFormat="1" ht="55.2" customHeight="1" x14ac:dyDescent="0.3">
      <c r="A69" s="35">
        <v>66</v>
      </c>
      <c r="B69" s="45">
        <v>840</v>
      </c>
      <c r="C69" s="45" t="s">
        <v>63</v>
      </c>
      <c r="D69" s="45">
        <v>40000</v>
      </c>
      <c r="E69" s="44">
        <v>0.56000000000000005</v>
      </c>
      <c r="F69" s="37">
        <v>0.19500000000000001</v>
      </c>
      <c r="G69" s="37">
        <v>0.14199999999999999</v>
      </c>
      <c r="H69" s="37">
        <v>0.129</v>
      </c>
      <c r="I69" s="37">
        <v>8.5000000000000006E-2</v>
      </c>
      <c r="J69" s="37">
        <v>5.8000000000000003E-2</v>
      </c>
      <c r="K69" s="37">
        <v>4.8000000000000001E-2</v>
      </c>
      <c r="L69" s="37">
        <v>2.5000000000000001E-2</v>
      </c>
      <c r="M69" s="37" t="str">
        <f t="shared" si="0"/>
        <v>0.195,0.142,0.129,0.085,0.058,0.048,0.025</v>
      </c>
      <c r="N69" s="37" t="s">
        <v>59</v>
      </c>
      <c r="O69" s="37"/>
      <c r="P69" s="38">
        <f t="shared" ref="P69:P73" si="31">+B69</f>
        <v>840</v>
      </c>
      <c r="Q69" s="36">
        <f t="shared" si="16"/>
        <v>60</v>
      </c>
      <c r="R69" s="37">
        <f t="shared" ref="R69:R73" si="32">+F69-H69</f>
        <v>6.6000000000000003E-2</v>
      </c>
      <c r="S69" s="36">
        <f t="shared" si="17"/>
        <v>66</v>
      </c>
      <c r="T69" s="36">
        <f t="shared" si="18"/>
        <v>60</v>
      </c>
      <c r="U69" s="36">
        <f t="shared" si="19"/>
        <v>840</v>
      </c>
      <c r="V69" s="39">
        <f t="shared" si="20"/>
        <v>7.0000000000000007E-2</v>
      </c>
      <c r="W69" s="39">
        <f t="shared" ref="W69:W73" si="33">V69*T69</f>
        <v>4.2</v>
      </c>
      <c r="X69" s="37">
        <f t="shared" si="21"/>
        <v>50.837499999999999</v>
      </c>
      <c r="Y69" s="39">
        <f t="shared" si="22"/>
        <v>0</v>
      </c>
      <c r="Z69" s="37"/>
      <c r="AA69" s="44">
        <v>0.35</v>
      </c>
      <c r="AB69" s="44">
        <v>0.35</v>
      </c>
      <c r="AC69" s="44">
        <v>0.35</v>
      </c>
      <c r="AD69" s="44" t="s">
        <v>60</v>
      </c>
      <c r="AE69" s="44">
        <f t="shared" ref="AE69:AE73" si="34">ROUNDUP(0.2*(AM69)^0.45*AI69,2)</f>
        <v>238</v>
      </c>
      <c r="AF69" s="44">
        <f t="shared" ref="AF69:AF73" si="35">ROUNDUP(0.2*(AM69)^0.45*AJ69,2)</f>
        <v>290.86</v>
      </c>
      <c r="AG69" s="45" t="str">
        <f t="shared" ref="AG69:AG73" si="36">CONCATENATE(AE69," ",AF69)</f>
        <v>238 290.86</v>
      </c>
      <c r="AH69" s="44">
        <v>12</v>
      </c>
      <c r="AI69" s="47">
        <f t="shared" ref="AI69:AI73" si="37">ROUNDUP(0.9*17.6*AH69^0.64,2)</f>
        <v>77.710000000000008</v>
      </c>
      <c r="AJ69" s="47">
        <f t="shared" ref="AJ69:AJ73" si="38">ROUNDUP(1.1*17.6*AH69^0.64,2)</f>
        <v>94.97</v>
      </c>
      <c r="AK69" s="45" t="str">
        <f t="shared" ref="AK69:AK73" si="39">CONCATENATE(AI69," ",AJ69)</f>
        <v>77.71 94.97</v>
      </c>
      <c r="AL69" s="36">
        <v>150</v>
      </c>
      <c r="AM69" s="36">
        <v>430</v>
      </c>
      <c r="AN69" s="44">
        <v>2350</v>
      </c>
      <c r="AO69" s="44">
        <v>290.8</v>
      </c>
      <c r="AP69" s="44">
        <v>94.9</v>
      </c>
      <c r="AQ69" s="35">
        <v>28</v>
      </c>
      <c r="AR69" s="46">
        <f t="shared" si="10"/>
        <v>0.74335863242428823</v>
      </c>
      <c r="AS69" s="47">
        <f t="shared" ref="AS69:AS73" si="40">AR69*AN69</f>
        <v>1746.8927861970774</v>
      </c>
      <c r="AT69" s="47">
        <f t="shared" ref="AT69:AT73" si="41">10.5523*AO69^0.624-113.857</f>
        <v>249.74815902183312</v>
      </c>
      <c r="AU69" s="48">
        <f t="shared" ref="AU69:AU73" si="42">3.351*AP69^0.7688-28.9</f>
        <v>82.093281630882302</v>
      </c>
      <c r="AV69" s="257"/>
      <c r="AW69" s="257"/>
      <c r="AX69" s="257"/>
      <c r="AY69" s="257"/>
      <c r="AZ69" s="257"/>
      <c r="BA69" s="257"/>
      <c r="BB69" s="257"/>
      <c r="BC69" s="257"/>
      <c r="BD69" s="257"/>
      <c r="BE69" s="257"/>
      <c r="BF69" s="257"/>
      <c r="BG69" s="257"/>
      <c r="BH69" s="257"/>
      <c r="BI69" s="257"/>
      <c r="BJ69" s="290"/>
      <c r="BK69" s="257"/>
      <c r="BL69" s="257">
        <f t="shared" ref="BL69:BL73" si="43">BK69*10^6</f>
        <v>0</v>
      </c>
      <c r="BM69" s="257" t="e">
        <f>#REF!</f>
        <v>#REF!</v>
      </c>
      <c r="BN69" s="257"/>
      <c r="BO69" s="257"/>
      <c r="BP69" s="257">
        <f t="shared" ref="BP69:BP73" si="44">BO69*10^6</f>
        <v>0</v>
      </c>
      <c r="BQ69" s="257" t="e">
        <f>#REF!</f>
        <v>#REF!</v>
      </c>
      <c r="BR69" s="257"/>
      <c r="BS69" s="257"/>
      <c r="BT69" s="257"/>
      <c r="BU69" s="255"/>
    </row>
    <row r="70" spans="1:73" s="42" customFormat="1" ht="55.2" customHeight="1" x14ac:dyDescent="0.3">
      <c r="A70" s="35">
        <v>67</v>
      </c>
      <c r="B70" s="45">
        <v>840</v>
      </c>
      <c r="C70" s="45" t="s">
        <v>64</v>
      </c>
      <c r="D70" s="45">
        <v>40000</v>
      </c>
      <c r="E70" s="44">
        <v>0.56000000000000005</v>
      </c>
      <c r="F70" s="37">
        <v>0.28599999999999998</v>
      </c>
      <c r="G70" s="37">
        <v>0.19700000000000001</v>
      </c>
      <c r="H70" s="37">
        <v>0.16800000000000001</v>
      </c>
      <c r="I70" s="37">
        <v>0.13100000000000001</v>
      </c>
      <c r="J70" s="37">
        <v>8.7999999999999995E-2</v>
      </c>
      <c r="K70" s="37">
        <v>7.5999999999999998E-2</v>
      </c>
      <c r="L70" s="37">
        <v>0.06</v>
      </c>
      <c r="M70" s="37" t="str">
        <f t="shared" si="0"/>
        <v>0.286,0.197,0.168,0.131,0.088,0.076,0.06</v>
      </c>
      <c r="N70" s="37" t="s">
        <v>59</v>
      </c>
      <c r="O70" s="37"/>
      <c r="P70" s="38">
        <f t="shared" si="31"/>
        <v>840</v>
      </c>
      <c r="Q70" s="36">
        <f t="shared" ref="Q70:Q73" si="45">+P70-P69</f>
        <v>0</v>
      </c>
      <c r="R70" s="37">
        <f t="shared" si="32"/>
        <v>0.11799999999999997</v>
      </c>
      <c r="S70" s="36">
        <f t="shared" ref="S70:S73" si="46">+S69+1</f>
        <v>67</v>
      </c>
      <c r="T70" s="36">
        <f t="shared" ref="T70:T73" si="47">+P70-P69</f>
        <v>0</v>
      </c>
      <c r="U70" s="36">
        <f t="shared" ref="U70:U73" si="48">+T70+U69</f>
        <v>840</v>
      </c>
      <c r="V70" s="39">
        <f t="shared" ref="V70:V73" si="49">(R70+R69)/2</f>
        <v>9.1999999999999985E-2</v>
      </c>
      <c r="W70" s="39">
        <f t="shared" si="33"/>
        <v>0</v>
      </c>
      <c r="X70" s="37">
        <f t="shared" ref="X70:X73" si="50">+X69+W70</f>
        <v>50.837499999999999</v>
      </c>
      <c r="Y70" s="39">
        <f t="shared" ref="Y70:Y73" si="51">X70-(($X$2/$U$2)*U70)</f>
        <v>0</v>
      </c>
      <c r="Z70" s="37"/>
      <c r="AA70" s="44">
        <v>0.35</v>
      </c>
      <c r="AB70" s="44">
        <v>0.35</v>
      </c>
      <c r="AC70" s="44">
        <v>0.35</v>
      </c>
      <c r="AD70" s="44" t="s">
        <v>60</v>
      </c>
      <c r="AE70" s="44">
        <f t="shared" si="34"/>
        <v>238</v>
      </c>
      <c r="AF70" s="44">
        <f t="shared" si="35"/>
        <v>290.86</v>
      </c>
      <c r="AG70" s="45" t="str">
        <f t="shared" si="36"/>
        <v>238 290.86</v>
      </c>
      <c r="AH70" s="44">
        <v>12</v>
      </c>
      <c r="AI70" s="47">
        <f t="shared" si="37"/>
        <v>77.710000000000008</v>
      </c>
      <c r="AJ70" s="47">
        <f t="shared" si="38"/>
        <v>94.97</v>
      </c>
      <c r="AK70" s="45" t="str">
        <f t="shared" si="39"/>
        <v>77.71 94.97</v>
      </c>
      <c r="AL70" s="36">
        <v>150</v>
      </c>
      <c r="AM70" s="36">
        <v>430</v>
      </c>
      <c r="AN70" s="44">
        <v>2398.4</v>
      </c>
      <c r="AO70" s="44">
        <v>289.89999999999998</v>
      </c>
      <c r="AP70" s="44">
        <v>95</v>
      </c>
      <c r="AQ70" s="35">
        <v>28</v>
      </c>
      <c r="AR70" s="46">
        <f t="shared" si="10"/>
        <v>0.74335863242428823</v>
      </c>
      <c r="AS70" s="47">
        <f t="shared" si="40"/>
        <v>1782.871344006413</v>
      </c>
      <c r="AT70" s="47">
        <f t="shared" si="41"/>
        <v>249.04554678305041</v>
      </c>
      <c r="AU70" s="48">
        <f t="shared" si="42"/>
        <v>82.183188106073175</v>
      </c>
      <c r="AV70" s="257"/>
      <c r="AW70" s="257"/>
      <c r="AX70" s="257"/>
      <c r="AY70" s="257"/>
      <c r="AZ70" s="257"/>
      <c r="BA70" s="257"/>
      <c r="BB70" s="257"/>
      <c r="BC70" s="257"/>
      <c r="BD70" s="257"/>
      <c r="BE70" s="257"/>
      <c r="BF70" s="257"/>
      <c r="BG70" s="257"/>
      <c r="BH70" s="257"/>
      <c r="BI70" s="257"/>
      <c r="BJ70" s="290"/>
      <c r="BK70" s="257"/>
      <c r="BL70" s="257">
        <f t="shared" si="43"/>
        <v>0</v>
      </c>
      <c r="BM70" s="257" t="e">
        <f>#REF!</f>
        <v>#REF!</v>
      </c>
      <c r="BN70" s="257"/>
      <c r="BO70" s="257"/>
      <c r="BP70" s="257">
        <f t="shared" si="44"/>
        <v>0</v>
      </c>
      <c r="BQ70" s="257" t="e">
        <f>#REF!</f>
        <v>#REF!</v>
      </c>
      <c r="BR70" s="257"/>
      <c r="BS70" s="257"/>
      <c r="BT70" s="257"/>
      <c r="BU70" s="255"/>
    </row>
    <row r="71" spans="1:73" s="42" customFormat="1" ht="55.2" customHeight="1" x14ac:dyDescent="0.3">
      <c r="A71" s="35">
        <v>68</v>
      </c>
      <c r="B71" s="45">
        <v>840</v>
      </c>
      <c r="C71" s="45" t="s">
        <v>65</v>
      </c>
      <c r="D71" s="45">
        <v>40000</v>
      </c>
      <c r="E71" s="44">
        <v>0.56000000000000005</v>
      </c>
      <c r="F71" s="37">
        <v>0.16600000000000001</v>
      </c>
      <c r="G71" s="37">
        <v>0.12</v>
      </c>
      <c r="H71" s="37">
        <v>9.5000000000000001E-2</v>
      </c>
      <c r="I71" s="37">
        <v>6.2E-2</v>
      </c>
      <c r="J71" s="37">
        <v>4.4999999999999998E-2</v>
      </c>
      <c r="K71" s="37">
        <v>3.7999999999999999E-2</v>
      </c>
      <c r="L71" s="37">
        <v>2.1999999999999999E-2</v>
      </c>
      <c r="M71" s="37" t="str">
        <f t="shared" si="0"/>
        <v>0.166,0.12,0.095,0.062,0.045,0.038,0.022</v>
      </c>
      <c r="N71" s="37" t="s">
        <v>59</v>
      </c>
      <c r="O71" s="37"/>
      <c r="P71" s="38">
        <f t="shared" si="31"/>
        <v>840</v>
      </c>
      <c r="Q71" s="36">
        <f t="shared" si="45"/>
        <v>0</v>
      </c>
      <c r="R71" s="37">
        <f t="shared" si="32"/>
        <v>7.1000000000000008E-2</v>
      </c>
      <c r="S71" s="36">
        <f t="shared" si="46"/>
        <v>68</v>
      </c>
      <c r="T71" s="36">
        <f t="shared" si="47"/>
        <v>0</v>
      </c>
      <c r="U71" s="36">
        <f t="shared" si="48"/>
        <v>840</v>
      </c>
      <c r="V71" s="39">
        <f t="shared" si="49"/>
        <v>9.4499999999999987E-2</v>
      </c>
      <c r="W71" s="39">
        <f t="shared" si="33"/>
        <v>0</v>
      </c>
      <c r="X71" s="37">
        <f t="shared" si="50"/>
        <v>50.837499999999999</v>
      </c>
      <c r="Y71" s="39">
        <f t="shared" si="51"/>
        <v>0</v>
      </c>
      <c r="Z71" s="37"/>
      <c r="AA71" s="44">
        <v>0.35</v>
      </c>
      <c r="AB71" s="44">
        <v>0.35</v>
      </c>
      <c r="AC71" s="44">
        <v>0.35</v>
      </c>
      <c r="AD71" s="44" t="s">
        <v>60</v>
      </c>
      <c r="AE71" s="44">
        <f t="shared" si="34"/>
        <v>238</v>
      </c>
      <c r="AF71" s="44">
        <f t="shared" si="35"/>
        <v>290.86</v>
      </c>
      <c r="AG71" s="45" t="str">
        <f t="shared" si="36"/>
        <v>238 290.86</v>
      </c>
      <c r="AH71" s="44">
        <v>12</v>
      </c>
      <c r="AI71" s="47">
        <f t="shared" si="37"/>
        <v>77.710000000000008</v>
      </c>
      <c r="AJ71" s="47">
        <f t="shared" si="38"/>
        <v>94.97</v>
      </c>
      <c r="AK71" s="45" t="str">
        <f t="shared" si="39"/>
        <v>77.71 94.97</v>
      </c>
      <c r="AL71" s="36">
        <v>150</v>
      </c>
      <c r="AM71" s="36">
        <v>430</v>
      </c>
      <c r="AN71" s="44">
        <v>2388.6999999999998</v>
      </c>
      <c r="AO71" s="44">
        <v>290.60000000000002</v>
      </c>
      <c r="AP71" s="44">
        <v>95</v>
      </c>
      <c r="AQ71" s="35">
        <v>28</v>
      </c>
      <c r="AR71" s="46">
        <f t="shared" si="10"/>
        <v>0.74335863242428823</v>
      </c>
      <c r="AS71" s="47">
        <f t="shared" si="40"/>
        <v>1775.6607652718972</v>
      </c>
      <c r="AT71" s="47">
        <f t="shared" si="41"/>
        <v>249.59209370892259</v>
      </c>
      <c r="AU71" s="48">
        <f t="shared" si="42"/>
        <v>82.183188106073175</v>
      </c>
      <c r="AV71" s="257"/>
      <c r="AW71" s="257"/>
      <c r="AX71" s="257"/>
      <c r="AY71" s="257"/>
      <c r="AZ71" s="257"/>
      <c r="BA71" s="257"/>
      <c r="BB71" s="257"/>
      <c r="BC71" s="257"/>
      <c r="BD71" s="257"/>
      <c r="BE71" s="257"/>
      <c r="BF71" s="257"/>
      <c r="BG71" s="257"/>
      <c r="BH71" s="257"/>
      <c r="BI71" s="257"/>
      <c r="BJ71" s="290"/>
      <c r="BK71" s="257"/>
      <c r="BL71" s="257">
        <f t="shared" si="43"/>
        <v>0</v>
      </c>
      <c r="BM71" s="257" t="e">
        <f>#REF!</f>
        <v>#REF!</v>
      </c>
      <c r="BN71" s="257" t="e">
        <f t="shared" ref="BN71" si="52">IF(BL71&lt;BM71,"Safe","Unsafe")</f>
        <v>#REF!</v>
      </c>
      <c r="BO71" s="257"/>
      <c r="BP71" s="257">
        <f t="shared" si="44"/>
        <v>0</v>
      </c>
      <c r="BQ71" s="257" t="e">
        <f>#REF!</f>
        <v>#REF!</v>
      </c>
      <c r="BR71" s="257" t="e">
        <f t="shared" ref="BR71" si="53">IF(BP71&lt;BQ71,"Safe","Unsafe")</f>
        <v>#REF!</v>
      </c>
      <c r="BS71" s="257"/>
      <c r="BT71" s="257"/>
      <c r="BU71" s="255"/>
    </row>
    <row r="72" spans="1:73" s="42" customFormat="1" ht="55.2" customHeight="1" x14ac:dyDescent="0.3">
      <c r="A72" s="35">
        <v>69</v>
      </c>
      <c r="B72" s="45">
        <v>840</v>
      </c>
      <c r="C72" s="45" t="s">
        <v>66</v>
      </c>
      <c r="D72" s="45">
        <v>40000</v>
      </c>
      <c r="E72" s="44">
        <v>0.56000000000000005</v>
      </c>
      <c r="F72" s="37">
        <v>0.18099999999999999</v>
      </c>
      <c r="G72" s="37">
        <v>0.13400000000000001</v>
      </c>
      <c r="H72" s="37">
        <v>0.11700000000000001</v>
      </c>
      <c r="I72" s="37">
        <v>9.2999999999999999E-2</v>
      </c>
      <c r="J72" s="37">
        <v>6.6000000000000003E-2</v>
      </c>
      <c r="K72" s="37">
        <v>5.5E-2</v>
      </c>
      <c r="L72" s="37">
        <v>4.1000000000000002E-2</v>
      </c>
      <c r="M72" s="37" t="str">
        <f t="shared" ref="M72:M73" si="54">CONCATENATE(F72,",",G72,",",H72,",",I72,",",J72,",",K72,",",L72)</f>
        <v>0.181,0.134,0.117,0.093,0.066,0.055,0.041</v>
      </c>
      <c r="N72" s="37" t="s">
        <v>59</v>
      </c>
      <c r="O72" s="37"/>
      <c r="P72" s="38">
        <f t="shared" si="31"/>
        <v>840</v>
      </c>
      <c r="Q72" s="36">
        <f t="shared" si="45"/>
        <v>0</v>
      </c>
      <c r="R72" s="37">
        <f t="shared" si="32"/>
        <v>6.3999999999999987E-2</v>
      </c>
      <c r="S72" s="36">
        <f t="shared" si="46"/>
        <v>69</v>
      </c>
      <c r="T72" s="36">
        <f t="shared" si="47"/>
        <v>0</v>
      </c>
      <c r="U72" s="36">
        <f t="shared" si="48"/>
        <v>840</v>
      </c>
      <c r="V72" s="39">
        <f t="shared" si="49"/>
        <v>6.7500000000000004E-2</v>
      </c>
      <c r="W72" s="39">
        <f t="shared" si="33"/>
        <v>0</v>
      </c>
      <c r="X72" s="37">
        <f t="shared" si="50"/>
        <v>50.837499999999999</v>
      </c>
      <c r="Y72" s="39">
        <f t="shared" si="51"/>
        <v>0</v>
      </c>
      <c r="Z72" s="37"/>
      <c r="AA72" s="44">
        <v>0.35</v>
      </c>
      <c r="AB72" s="44">
        <v>0.35</v>
      </c>
      <c r="AC72" s="44">
        <v>0.35</v>
      </c>
      <c r="AD72" s="44" t="s">
        <v>60</v>
      </c>
      <c r="AE72" s="44">
        <f t="shared" si="34"/>
        <v>238</v>
      </c>
      <c r="AF72" s="44">
        <f t="shared" si="35"/>
        <v>290.86</v>
      </c>
      <c r="AG72" s="45" t="str">
        <f t="shared" si="36"/>
        <v>238 290.86</v>
      </c>
      <c r="AH72" s="44">
        <v>12</v>
      </c>
      <c r="AI72" s="47">
        <f t="shared" si="37"/>
        <v>77.710000000000008</v>
      </c>
      <c r="AJ72" s="47">
        <f t="shared" si="38"/>
        <v>94.97</v>
      </c>
      <c r="AK72" s="45" t="str">
        <f t="shared" si="39"/>
        <v>77.71 94.97</v>
      </c>
      <c r="AL72" s="36">
        <v>150</v>
      </c>
      <c r="AM72" s="36">
        <v>430</v>
      </c>
      <c r="AN72" s="44">
        <v>2400</v>
      </c>
      <c r="AO72" s="44">
        <v>290.10000000000002</v>
      </c>
      <c r="AP72" s="44">
        <v>94.9</v>
      </c>
      <c r="AQ72" s="35">
        <v>28</v>
      </c>
      <c r="AR72" s="46">
        <f t="shared" si="10"/>
        <v>0.74335863242428823</v>
      </c>
      <c r="AS72" s="47">
        <f t="shared" si="40"/>
        <v>1784.0607178182918</v>
      </c>
      <c r="AT72" s="47">
        <f t="shared" si="41"/>
        <v>249.20175363216177</v>
      </c>
      <c r="AU72" s="48">
        <f t="shared" si="42"/>
        <v>82.093281630882302</v>
      </c>
      <c r="AV72" s="257"/>
      <c r="AW72" s="257"/>
      <c r="AX72" s="257"/>
      <c r="AY72" s="257"/>
      <c r="AZ72" s="257"/>
      <c r="BA72" s="257"/>
      <c r="BB72" s="257"/>
      <c r="BC72" s="257"/>
      <c r="BD72" s="257"/>
      <c r="BE72" s="257"/>
      <c r="BF72" s="257"/>
      <c r="BG72" s="257"/>
      <c r="BH72" s="257"/>
      <c r="BI72" s="257"/>
      <c r="BJ72" s="290"/>
      <c r="BK72" s="257"/>
      <c r="BL72" s="257">
        <f t="shared" si="43"/>
        <v>0</v>
      </c>
      <c r="BM72" s="257" t="e">
        <f>#REF!</f>
        <v>#REF!</v>
      </c>
      <c r="BN72" s="257"/>
      <c r="BO72" s="257"/>
      <c r="BP72" s="257">
        <f t="shared" si="44"/>
        <v>0</v>
      </c>
      <c r="BQ72" s="257" t="e">
        <f>#REF!</f>
        <v>#REF!</v>
      </c>
      <c r="BR72" s="257"/>
      <c r="BS72" s="257"/>
      <c r="BT72" s="257"/>
      <c r="BU72" s="255"/>
    </row>
    <row r="73" spans="1:73" s="42" customFormat="1" ht="55.2" customHeight="1" x14ac:dyDescent="0.3">
      <c r="A73" s="35">
        <v>70</v>
      </c>
      <c r="B73" s="45">
        <v>840</v>
      </c>
      <c r="C73" s="45" t="s">
        <v>67</v>
      </c>
      <c r="D73" s="45">
        <v>40000</v>
      </c>
      <c r="E73" s="44">
        <v>0.56000000000000005</v>
      </c>
      <c r="F73" s="37">
        <v>0.27600000000000002</v>
      </c>
      <c r="G73" s="37">
        <v>0.22</v>
      </c>
      <c r="H73" s="37">
        <v>0.193</v>
      </c>
      <c r="I73" s="37">
        <v>0.16200000000000001</v>
      </c>
      <c r="J73" s="37">
        <v>0.114</v>
      </c>
      <c r="K73" s="37">
        <v>9.5000000000000001E-2</v>
      </c>
      <c r="L73" s="37">
        <v>6.9000000000000006E-2</v>
      </c>
      <c r="M73" s="37" t="str">
        <f t="shared" si="54"/>
        <v>0.276,0.22,0.193,0.162,0.114,0.095,0.069</v>
      </c>
      <c r="N73" s="37" t="s">
        <v>59</v>
      </c>
      <c r="O73" s="37"/>
      <c r="P73" s="38">
        <f t="shared" si="31"/>
        <v>840</v>
      </c>
      <c r="Q73" s="36">
        <f t="shared" si="45"/>
        <v>0</v>
      </c>
      <c r="R73" s="37">
        <f t="shared" si="32"/>
        <v>8.3000000000000018E-2</v>
      </c>
      <c r="S73" s="36">
        <f t="shared" si="46"/>
        <v>70</v>
      </c>
      <c r="T73" s="36">
        <f t="shared" si="47"/>
        <v>0</v>
      </c>
      <c r="U73" s="36">
        <f t="shared" si="48"/>
        <v>840</v>
      </c>
      <c r="V73" s="39">
        <f t="shared" si="49"/>
        <v>7.350000000000001E-2</v>
      </c>
      <c r="W73" s="39">
        <f t="shared" si="33"/>
        <v>0</v>
      </c>
      <c r="X73" s="37">
        <f t="shared" si="50"/>
        <v>50.837499999999999</v>
      </c>
      <c r="Y73" s="39">
        <f t="shared" si="51"/>
        <v>0</v>
      </c>
      <c r="Z73" s="37"/>
      <c r="AA73" s="44">
        <v>0.35</v>
      </c>
      <c r="AB73" s="44">
        <v>0.35</v>
      </c>
      <c r="AC73" s="44">
        <v>0.35</v>
      </c>
      <c r="AD73" s="44" t="s">
        <v>60</v>
      </c>
      <c r="AE73" s="44">
        <f t="shared" si="34"/>
        <v>238</v>
      </c>
      <c r="AF73" s="44">
        <f t="shared" si="35"/>
        <v>290.86</v>
      </c>
      <c r="AG73" s="45" t="str">
        <f t="shared" si="36"/>
        <v>238 290.86</v>
      </c>
      <c r="AH73" s="44">
        <v>12</v>
      </c>
      <c r="AI73" s="47">
        <f t="shared" si="37"/>
        <v>77.710000000000008</v>
      </c>
      <c r="AJ73" s="47">
        <f t="shared" si="38"/>
        <v>94.97</v>
      </c>
      <c r="AK73" s="45" t="str">
        <f t="shared" si="39"/>
        <v>77.71 94.97</v>
      </c>
      <c r="AL73" s="36">
        <v>150</v>
      </c>
      <c r="AM73" s="36">
        <v>430</v>
      </c>
      <c r="AN73" s="44">
        <v>2396.8000000000002</v>
      </c>
      <c r="AO73" s="44">
        <v>290.39999999999998</v>
      </c>
      <c r="AP73" s="44">
        <v>94.9</v>
      </c>
      <c r="AQ73" s="35">
        <v>28</v>
      </c>
      <c r="AR73" s="46">
        <f t="shared" ref="AR73" si="55">(1-0.238*LN(35))/(1-0.238*LN(AQ73))</f>
        <v>0.74335863242428823</v>
      </c>
      <c r="AS73" s="47">
        <f t="shared" si="40"/>
        <v>1781.6819701945342</v>
      </c>
      <c r="AT73" s="47">
        <f t="shared" si="41"/>
        <v>249.43598800498879</v>
      </c>
      <c r="AU73" s="48">
        <f t="shared" si="42"/>
        <v>82.093281630882302</v>
      </c>
      <c r="AV73" s="258"/>
      <c r="AW73" s="258"/>
      <c r="AX73" s="258"/>
      <c r="AY73" s="258"/>
      <c r="AZ73" s="258"/>
      <c r="BA73" s="258"/>
      <c r="BB73" s="258"/>
      <c r="BC73" s="258"/>
      <c r="BD73" s="258"/>
      <c r="BE73" s="258"/>
      <c r="BF73" s="258"/>
      <c r="BG73" s="258"/>
      <c r="BH73" s="258"/>
      <c r="BI73" s="258"/>
      <c r="BJ73" s="291"/>
      <c r="BK73" s="258"/>
      <c r="BL73" s="258">
        <f t="shared" si="43"/>
        <v>0</v>
      </c>
      <c r="BM73" s="258" t="e">
        <f>#REF!</f>
        <v>#REF!</v>
      </c>
      <c r="BN73" s="258"/>
      <c r="BO73" s="258"/>
      <c r="BP73" s="258">
        <f t="shared" si="44"/>
        <v>0</v>
      </c>
      <c r="BQ73" s="258" t="e">
        <f>#REF!</f>
        <v>#REF!</v>
      </c>
      <c r="BR73" s="258"/>
      <c r="BS73" s="258"/>
      <c r="BT73" s="258"/>
      <c r="BU73" s="255"/>
    </row>
    <row r="74" spans="1:73" ht="34.200000000000003" customHeight="1" x14ac:dyDescent="0.3">
      <c r="A74" s="18"/>
      <c r="B74" s="19"/>
      <c r="C74" s="19"/>
      <c r="D74" s="19"/>
      <c r="E74" s="18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  <c r="Q74" s="22"/>
      <c r="R74" s="20"/>
      <c r="S74" s="22"/>
      <c r="T74" s="22"/>
      <c r="U74" s="22">
        <f>SUM(U4:U73)</f>
        <v>29550</v>
      </c>
      <c r="V74" s="23"/>
      <c r="W74" s="23"/>
      <c r="X74" s="20"/>
      <c r="Y74" s="23"/>
      <c r="Z74" s="20"/>
      <c r="AA74" s="18"/>
      <c r="AB74" s="18"/>
      <c r="AC74" s="18"/>
      <c r="AD74" s="18"/>
      <c r="AE74" s="18"/>
      <c r="AF74" s="18"/>
      <c r="AG74" s="19"/>
      <c r="AH74" s="18"/>
      <c r="AI74" s="24"/>
      <c r="AJ74" s="24"/>
      <c r="AK74" s="19"/>
      <c r="AL74" s="22"/>
      <c r="AM74" s="22"/>
      <c r="AN74" s="18"/>
      <c r="AO74" s="18"/>
      <c r="AP74" s="18"/>
      <c r="AQ74" s="25"/>
      <c r="AR74" s="26"/>
      <c r="AS74" s="24"/>
      <c r="AT74" s="24"/>
      <c r="AU74" s="24"/>
      <c r="AV74" s="17"/>
      <c r="AW74" s="17"/>
      <c r="AX74" s="17"/>
      <c r="AY74" s="17"/>
      <c r="AZ74" s="17"/>
      <c r="BA74" s="29"/>
      <c r="BB74" s="17"/>
      <c r="BC74" s="17"/>
      <c r="BD74" s="17"/>
      <c r="BE74" s="17"/>
      <c r="BF74" s="17"/>
      <c r="BG74" s="17"/>
      <c r="BH74" s="17"/>
      <c r="BI74" s="17"/>
      <c r="BJ74" s="27"/>
      <c r="BK74" s="28"/>
      <c r="BL74" s="25"/>
      <c r="BM74" s="24"/>
      <c r="BN74" s="24"/>
      <c r="BO74" s="24"/>
      <c r="BP74" s="25"/>
      <c r="BQ74" s="24"/>
      <c r="BU74" s="255"/>
    </row>
    <row r="75" spans="1:73" ht="34.200000000000003" customHeight="1" x14ac:dyDescent="0.3">
      <c r="A75" s="18"/>
      <c r="B75" s="19"/>
      <c r="C75" s="19"/>
      <c r="D75" s="19"/>
      <c r="E75" s="18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  <c r="Q75" s="22"/>
      <c r="R75" s="20"/>
      <c r="S75" s="22"/>
      <c r="T75" s="22"/>
      <c r="U75" s="22"/>
      <c r="V75" s="23"/>
      <c r="W75" s="23"/>
      <c r="X75" s="20"/>
      <c r="Y75" s="23"/>
      <c r="Z75" s="20"/>
      <c r="AA75" s="18"/>
      <c r="AB75" s="18"/>
      <c r="AC75" s="18"/>
      <c r="AD75" s="18"/>
      <c r="AE75" s="18"/>
      <c r="AF75" s="18"/>
      <c r="AG75" s="19"/>
      <c r="AH75" s="18"/>
      <c r="AI75" s="24"/>
      <c r="AJ75" s="24"/>
      <c r="AK75" s="19"/>
      <c r="AL75" s="22"/>
      <c r="AM75" s="22"/>
      <c r="AN75" s="18"/>
      <c r="AO75" s="18"/>
      <c r="AP75" s="18"/>
      <c r="AQ75" s="25"/>
      <c r="AR75" s="26"/>
      <c r="AS75" s="24"/>
      <c r="AT75" s="24"/>
      <c r="AU75" s="24"/>
      <c r="AV75" s="17"/>
      <c r="AW75" s="17"/>
      <c r="AX75" s="17"/>
      <c r="AY75" s="32"/>
      <c r="AZ75" s="17"/>
      <c r="BA75" s="29"/>
      <c r="BB75" s="17"/>
      <c r="BC75" s="32"/>
      <c r="BD75" s="17"/>
      <c r="BE75" s="17"/>
      <c r="BF75" s="17"/>
      <c r="BG75" s="17"/>
      <c r="BH75" s="17"/>
      <c r="BI75" s="17"/>
      <c r="BJ75" s="27"/>
      <c r="BK75" s="28"/>
      <c r="BL75" s="25"/>
      <c r="BM75" s="24"/>
      <c r="BN75" s="24"/>
      <c r="BO75" s="24"/>
      <c r="BP75" s="25"/>
      <c r="BQ75" s="24"/>
      <c r="BU75" s="255"/>
    </row>
    <row r="76" spans="1:73" ht="34.200000000000003" customHeight="1" x14ac:dyDescent="0.3">
      <c r="A76" s="18"/>
      <c r="B76" s="19"/>
      <c r="C76" s="19"/>
      <c r="D76" s="19"/>
      <c r="E76" s="18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  <c r="Q76" s="22"/>
      <c r="R76" s="20"/>
      <c r="S76" s="22"/>
      <c r="T76" s="22"/>
      <c r="U76" s="22"/>
      <c r="V76" s="23"/>
      <c r="W76" s="23"/>
      <c r="X76" s="20"/>
      <c r="Y76" s="23"/>
      <c r="Z76" s="20"/>
      <c r="AA76" s="18"/>
      <c r="AB76" s="18"/>
      <c r="AC76" s="18"/>
      <c r="AD76" s="18"/>
      <c r="AE76" s="18"/>
      <c r="AF76" s="18"/>
      <c r="AG76" s="19"/>
      <c r="AH76" s="18"/>
      <c r="AI76" s="24"/>
      <c r="AJ76" s="24"/>
      <c r="AK76" s="19"/>
      <c r="AL76" s="22"/>
      <c r="AM76" s="22"/>
      <c r="AN76" s="18"/>
      <c r="AO76" s="18"/>
      <c r="AP76" s="18"/>
      <c r="AQ76" s="25"/>
      <c r="AR76" s="26"/>
      <c r="AS76" s="24"/>
      <c r="AT76" s="24"/>
      <c r="AU76" s="24"/>
      <c r="AV76" s="17"/>
      <c r="AW76" s="17"/>
      <c r="AX76" s="17"/>
      <c r="AY76" s="32"/>
      <c r="AZ76" s="17"/>
      <c r="BA76" s="29"/>
      <c r="BB76" s="17"/>
      <c r="BC76" s="32"/>
      <c r="BD76" s="17"/>
      <c r="BE76" s="17"/>
      <c r="BF76" s="17"/>
      <c r="BG76" s="17"/>
      <c r="BH76" s="17"/>
      <c r="BI76" s="17"/>
      <c r="BJ76" s="27"/>
      <c r="BK76" s="28"/>
      <c r="BL76" s="25"/>
      <c r="BM76" s="24"/>
      <c r="BN76" s="24"/>
      <c r="BO76" s="24"/>
      <c r="BP76" s="25"/>
      <c r="BQ76" s="24"/>
      <c r="BU76" s="255"/>
    </row>
    <row r="77" spans="1:73" ht="18" x14ac:dyDescent="0.3">
      <c r="C77" s="16" t="s">
        <v>12</v>
      </c>
      <c r="F77" s="15">
        <v>0.11899999999999999</v>
      </c>
      <c r="G77" s="15">
        <v>0.09</v>
      </c>
      <c r="H77" s="15">
        <v>7.2999999999999995E-2</v>
      </c>
      <c r="I77" s="15">
        <v>5.7000000000000002E-2</v>
      </c>
      <c r="J77" s="15">
        <v>0.04</v>
      </c>
      <c r="K77" s="15">
        <v>3.3000000000000002E-2</v>
      </c>
      <c r="L77" s="15">
        <v>2.6000000000000002E-2</v>
      </c>
      <c r="AL77" s="22"/>
      <c r="AM77" s="22"/>
      <c r="AQ77" s="25"/>
      <c r="BA77" s="29"/>
      <c r="BE77" s="17"/>
      <c r="BI77" s="17"/>
      <c r="BU77" s="255"/>
    </row>
    <row r="78" spans="1:73" x14ac:dyDescent="0.3">
      <c r="BU78" s="255"/>
    </row>
    <row r="94" spans="61:61" x14ac:dyDescent="0.3">
      <c r="BI94" s="4">
        <f>1622*12</f>
        <v>19464</v>
      </c>
    </row>
  </sheetData>
  <autoFilter ref="C1:C77" xr:uid="{00000000-0009-0000-0000-00001F000000}"/>
  <mergeCells count="72">
    <mergeCell ref="A1:BT1"/>
    <mergeCell ref="A2:A3"/>
    <mergeCell ref="B2:B3"/>
    <mergeCell ref="C2:C3"/>
    <mergeCell ref="D2:D3"/>
    <mergeCell ref="E2:E3"/>
    <mergeCell ref="F2:L2"/>
    <mergeCell ref="AA2:AC2"/>
    <mergeCell ref="AD2:AK2"/>
    <mergeCell ref="AL2:AM2"/>
    <mergeCell ref="AN2:AP2"/>
    <mergeCell ref="AQ2:AQ3"/>
    <mergeCell ref="AR2:AR3"/>
    <mergeCell ref="AS2:AU2"/>
    <mergeCell ref="AV2:AX2"/>
    <mergeCell ref="BS2:BT2"/>
    <mergeCell ref="BI2:BI3"/>
    <mergeCell ref="BJ2:BJ3"/>
    <mergeCell ref="AV4:AV48"/>
    <mergeCell ref="AW4:AW48"/>
    <mergeCell ref="AX4:AX48"/>
    <mergeCell ref="AY4:AY48"/>
    <mergeCell ref="AZ4:AZ48"/>
    <mergeCell ref="BL2:BR2"/>
    <mergeCell ref="BA4:BA48"/>
    <mergeCell ref="BB4:BB48"/>
    <mergeCell ref="BC4:BC48"/>
    <mergeCell ref="BD4:BD48"/>
    <mergeCell ref="BE4:BE48"/>
    <mergeCell ref="BR4:BR48"/>
    <mergeCell ref="BG4:BG48"/>
    <mergeCell ref="BH4:BH48"/>
    <mergeCell ref="BI4:BI48"/>
    <mergeCell ref="BJ4:BJ48"/>
    <mergeCell ref="BK4:BK48"/>
    <mergeCell ref="BL4:BL48"/>
    <mergeCell ref="AZ2:BF2"/>
    <mergeCell ref="BF4:BF48"/>
    <mergeCell ref="BG2:BH2"/>
    <mergeCell ref="BI49:BI73"/>
    <mergeCell ref="BS4:BS48"/>
    <mergeCell ref="BT4:BT48"/>
    <mergeCell ref="AV49:AV73"/>
    <mergeCell ref="AW49:AW73"/>
    <mergeCell ref="AX49:AX73"/>
    <mergeCell ref="AY49:AY73"/>
    <mergeCell ref="AZ49:AZ73"/>
    <mergeCell ref="BA49:BA73"/>
    <mergeCell ref="BB49:BB73"/>
    <mergeCell ref="BC49:BC73"/>
    <mergeCell ref="BM4:BM48"/>
    <mergeCell ref="BN4:BN48"/>
    <mergeCell ref="BO4:BO48"/>
    <mergeCell ref="BP4:BP48"/>
    <mergeCell ref="BQ4:BQ48"/>
    <mergeCell ref="BD49:BD73"/>
    <mergeCell ref="BE49:BE73"/>
    <mergeCell ref="BF49:BF73"/>
    <mergeCell ref="BG49:BG73"/>
    <mergeCell ref="BH49:BH73"/>
    <mergeCell ref="BU65:BU78"/>
    <mergeCell ref="BJ49:BJ73"/>
    <mergeCell ref="BK49:BK73"/>
    <mergeCell ref="BL49:BL73"/>
    <mergeCell ref="BM49:BM73"/>
    <mergeCell ref="BN49:BN73"/>
    <mergeCell ref="BO49:BO73"/>
    <mergeCell ref="BP49:BP73"/>
    <mergeCell ref="BQ49:BQ73"/>
    <mergeCell ref="BR49:BR73"/>
    <mergeCell ref="BS49:BS73"/>
    <mergeCell ref="BT49:BT73"/>
  </mergeCells>
  <printOptions horizontalCentered="1"/>
  <pageMargins left="0.5" right="0.5" top="0.75" bottom="0.5" header="0.3" footer="0.3"/>
  <pageSetup paperSize="8" scale="68" fitToHeight="100" orientation="landscape" horizontalDpi="1200" verticalDpi="1200" r:id="rId1"/>
  <headerFooter>
    <oddHeader>&amp;C&amp;20 &amp;R&amp;16ANNEXURE 1</oddHeader>
  </headerFooter>
  <rowBreaks count="1" manualBreakCount="1">
    <brk id="48" max="7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BU94"/>
  <sheetViews>
    <sheetView view="pageBreakPreview" topLeftCell="A67" zoomScale="25" zoomScaleNormal="55" zoomScaleSheetLayoutView="25" workbookViewId="0">
      <selection activeCell="AW4" sqref="AW4:AW48"/>
    </sheetView>
  </sheetViews>
  <sheetFormatPr defaultColWidth="9.109375" defaultRowHeight="14.4" x14ac:dyDescent="0.3"/>
  <cols>
    <col min="1" max="1" width="13.109375" style="15" customWidth="1"/>
    <col min="2" max="2" width="15.88671875" style="16" customWidth="1"/>
    <col min="3" max="3" width="11.5546875" style="16" customWidth="1"/>
    <col min="4" max="4" width="16.44140625" style="15" bestFit="1" customWidth="1"/>
    <col min="5" max="5" width="12.44140625" style="15" bestFit="1" customWidth="1"/>
    <col min="6" max="12" width="12.5546875" style="15" bestFit="1" customWidth="1"/>
    <col min="13" max="13" width="70.44140625" style="15" hidden="1" customWidth="1"/>
    <col min="14" max="14" width="34" style="15" hidden="1" customWidth="1"/>
    <col min="15" max="15" width="17.6640625" style="15" hidden="1" customWidth="1"/>
    <col min="16" max="16" width="12.44140625" style="15" hidden="1" customWidth="1"/>
    <col min="17" max="17" width="15.6640625" style="15" hidden="1" customWidth="1"/>
    <col min="18" max="18" width="22.33203125" style="15" hidden="1" customWidth="1"/>
    <col min="19" max="19" width="23.109375" style="15" hidden="1" customWidth="1"/>
    <col min="20" max="20" width="27.33203125" style="15" hidden="1" customWidth="1"/>
    <col min="21" max="21" width="23.6640625" style="15" hidden="1" customWidth="1"/>
    <col min="22" max="22" width="31.5546875" style="15" hidden="1" customWidth="1"/>
    <col min="23" max="23" width="27.33203125" style="15" hidden="1" customWidth="1"/>
    <col min="24" max="24" width="24" style="15" hidden="1" customWidth="1"/>
    <col min="25" max="25" width="14.33203125" style="15" hidden="1" customWidth="1"/>
    <col min="26" max="26" width="32.33203125" style="15" hidden="1" customWidth="1"/>
    <col min="27" max="27" width="24.5546875" style="15" customWidth="1"/>
    <col min="28" max="28" width="21" style="15" bestFit="1" customWidth="1"/>
    <col min="29" max="29" width="23.33203125" style="15" bestFit="1" customWidth="1"/>
    <col min="30" max="30" width="26.6640625" style="15" bestFit="1" customWidth="1"/>
    <col min="31" max="31" width="12.33203125" style="15" hidden="1" customWidth="1"/>
    <col min="32" max="32" width="15.6640625" style="15" hidden="1" customWidth="1"/>
    <col min="33" max="33" width="21.44140625" style="15" customWidth="1"/>
    <col min="34" max="34" width="9.44140625" style="15" hidden="1" customWidth="1"/>
    <col min="35" max="36" width="13.88671875" style="15" hidden="1" customWidth="1"/>
    <col min="37" max="37" width="19.109375" style="15" customWidth="1"/>
    <col min="38" max="38" width="26.6640625" style="15" bestFit="1" customWidth="1"/>
    <col min="39" max="39" width="21" style="15" bestFit="1" customWidth="1"/>
    <col min="40" max="40" width="26.6640625" style="15" bestFit="1" customWidth="1"/>
    <col min="41" max="41" width="21" style="15" bestFit="1" customWidth="1"/>
    <col min="42" max="42" width="23.33203125" style="15" bestFit="1" customWidth="1"/>
    <col min="43" max="43" width="17.44140625" style="15" customWidth="1"/>
    <col min="44" max="44" width="17.5546875" style="15" customWidth="1"/>
    <col min="45" max="45" width="19.33203125" style="15" customWidth="1"/>
    <col min="46" max="46" width="17.44140625" style="15" customWidth="1"/>
    <col min="47" max="47" width="16.6640625" style="15" customWidth="1"/>
    <col min="48" max="48" width="20.5546875" style="15" bestFit="1" customWidth="1"/>
    <col min="49" max="49" width="17.88671875" style="15" customWidth="1"/>
    <col min="50" max="50" width="18.33203125" style="15" customWidth="1"/>
    <col min="51" max="51" width="15.5546875" style="33" hidden="1" customWidth="1"/>
    <col min="52" max="52" width="26.44140625" style="15" customWidth="1"/>
    <col min="53" max="53" width="26" style="4" customWidth="1"/>
    <col min="54" max="54" width="20.33203125" style="4" customWidth="1"/>
    <col min="55" max="55" width="17.109375" style="34" hidden="1" customWidth="1"/>
    <col min="56" max="56" width="30.6640625" style="4" customWidth="1"/>
    <col min="57" max="57" width="29.6640625" style="4" customWidth="1"/>
    <col min="58" max="60" width="22.44140625" style="4" customWidth="1"/>
    <col min="61" max="61" width="19.109375" style="4" customWidth="1"/>
    <col min="62" max="62" width="23.109375" style="4" hidden="1" customWidth="1"/>
    <col min="63" max="63" width="14.44140625" style="4" hidden="1" customWidth="1"/>
    <col min="64" max="64" width="27.6640625" style="4" hidden="1" customWidth="1"/>
    <col min="65" max="65" width="25.44140625" style="4" hidden="1" customWidth="1"/>
    <col min="66" max="66" width="20.44140625" style="4" hidden="1" customWidth="1"/>
    <col min="67" max="67" width="13" style="4" hidden="1" customWidth="1"/>
    <col min="68" max="69" width="27.33203125" style="4" hidden="1" customWidth="1"/>
    <col min="70" max="70" width="15.33203125" style="15" hidden="1" customWidth="1"/>
    <col min="71" max="71" width="22.88671875" style="15" hidden="1" customWidth="1"/>
    <col min="72" max="72" width="24.5546875" style="15" hidden="1" customWidth="1"/>
    <col min="73" max="16384" width="9.109375" style="15"/>
  </cols>
  <sheetData>
    <row r="1" spans="1:72" s="5" customFormat="1" ht="66.599999999999994" customHeight="1" x14ac:dyDescent="0.3">
      <c r="A1" s="428" t="s">
        <v>76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29"/>
      <c r="X1" s="429"/>
      <c r="Y1" s="429"/>
      <c r="Z1" s="429"/>
      <c r="AA1" s="429"/>
      <c r="AB1" s="429"/>
      <c r="AC1" s="429"/>
      <c r="AD1" s="429"/>
      <c r="AE1" s="429"/>
      <c r="AF1" s="429"/>
      <c r="AG1" s="429"/>
      <c r="AH1" s="429"/>
      <c r="AI1" s="429"/>
      <c r="AJ1" s="429"/>
      <c r="AK1" s="429"/>
      <c r="AL1" s="429"/>
      <c r="AM1" s="429"/>
      <c r="AN1" s="429"/>
      <c r="AO1" s="429"/>
      <c r="AP1" s="429"/>
      <c r="AQ1" s="429"/>
      <c r="AR1" s="429"/>
      <c r="AS1" s="429"/>
      <c r="AT1" s="429"/>
      <c r="AU1" s="429"/>
      <c r="AV1" s="429"/>
      <c r="AW1" s="429"/>
      <c r="AX1" s="429"/>
      <c r="AY1" s="429"/>
      <c r="AZ1" s="429"/>
      <c r="BA1" s="429"/>
      <c r="BB1" s="429"/>
      <c r="BC1" s="429"/>
      <c r="BD1" s="429"/>
      <c r="BE1" s="429"/>
      <c r="BF1" s="429"/>
      <c r="BG1" s="429"/>
      <c r="BH1" s="429"/>
      <c r="BI1" s="429"/>
      <c r="BJ1" s="429"/>
      <c r="BK1" s="429"/>
      <c r="BL1" s="429"/>
      <c r="BM1" s="429"/>
      <c r="BN1" s="429"/>
      <c r="BO1" s="429"/>
      <c r="BP1" s="429"/>
      <c r="BQ1" s="429"/>
      <c r="BR1" s="429"/>
      <c r="BS1" s="429"/>
      <c r="BT1" s="429"/>
    </row>
    <row r="2" spans="1:72" s="67" customFormat="1" ht="76.2" customHeight="1" x14ac:dyDescent="0.3">
      <c r="A2" s="426" t="s">
        <v>14</v>
      </c>
      <c r="B2" s="430" t="s">
        <v>15</v>
      </c>
      <c r="C2" s="431" t="s">
        <v>62</v>
      </c>
      <c r="D2" s="433" t="s">
        <v>16</v>
      </c>
      <c r="E2" s="426" t="s">
        <v>17</v>
      </c>
      <c r="F2" s="433" t="s">
        <v>18</v>
      </c>
      <c r="G2" s="433"/>
      <c r="H2" s="433"/>
      <c r="I2" s="433"/>
      <c r="J2" s="433"/>
      <c r="K2" s="433"/>
      <c r="L2" s="433"/>
      <c r="M2" s="62"/>
      <c r="N2" s="62"/>
      <c r="O2" s="62"/>
      <c r="P2" s="62"/>
      <c r="Q2" s="62"/>
      <c r="R2" s="62"/>
      <c r="S2" s="62"/>
      <c r="T2" s="63">
        <f>SUM(T4:T73)</f>
        <v>840</v>
      </c>
      <c r="U2" s="63">
        <f>$U$73</f>
        <v>840</v>
      </c>
      <c r="V2" s="62"/>
      <c r="W2" s="62"/>
      <c r="X2" s="64">
        <f>+X73</f>
        <v>50.837499999999999</v>
      </c>
      <c r="Y2" s="62"/>
      <c r="Z2" s="62"/>
      <c r="AA2" s="433" t="s">
        <v>19</v>
      </c>
      <c r="AB2" s="433"/>
      <c r="AC2" s="433"/>
      <c r="AD2" s="433" t="s">
        <v>20</v>
      </c>
      <c r="AE2" s="433"/>
      <c r="AF2" s="433"/>
      <c r="AG2" s="433"/>
      <c r="AH2" s="433"/>
      <c r="AI2" s="433"/>
      <c r="AJ2" s="433"/>
      <c r="AK2" s="433"/>
      <c r="AL2" s="433" t="s">
        <v>21</v>
      </c>
      <c r="AM2" s="433"/>
      <c r="AN2" s="433" t="s">
        <v>22</v>
      </c>
      <c r="AO2" s="433"/>
      <c r="AP2" s="433"/>
      <c r="AQ2" s="426" t="s">
        <v>23</v>
      </c>
      <c r="AR2" s="426" t="s">
        <v>24</v>
      </c>
      <c r="AS2" s="433" t="s">
        <v>25</v>
      </c>
      <c r="AT2" s="433"/>
      <c r="AU2" s="433"/>
      <c r="AV2" s="434" t="s">
        <v>26</v>
      </c>
      <c r="AW2" s="435"/>
      <c r="AX2" s="436"/>
      <c r="AY2" s="65"/>
      <c r="AZ2" s="421" t="s">
        <v>68</v>
      </c>
      <c r="BA2" s="422"/>
      <c r="BB2" s="422"/>
      <c r="BC2" s="422"/>
      <c r="BD2" s="422"/>
      <c r="BE2" s="422"/>
      <c r="BF2" s="423"/>
      <c r="BG2" s="424" t="s">
        <v>70</v>
      </c>
      <c r="BH2" s="425"/>
      <c r="BI2" s="426" t="s">
        <v>27</v>
      </c>
      <c r="BJ2" s="426" t="s">
        <v>28</v>
      </c>
      <c r="BK2" s="66"/>
      <c r="BL2" s="420" t="s">
        <v>29</v>
      </c>
      <c r="BM2" s="420"/>
      <c r="BN2" s="420"/>
      <c r="BO2" s="420"/>
      <c r="BP2" s="420"/>
      <c r="BQ2" s="420"/>
      <c r="BR2" s="420"/>
      <c r="BS2" s="437" t="s">
        <v>71</v>
      </c>
      <c r="BT2" s="438"/>
    </row>
    <row r="3" spans="1:72" s="67" customFormat="1" ht="103.95" customHeight="1" x14ac:dyDescent="0.3">
      <c r="A3" s="426"/>
      <c r="B3" s="430"/>
      <c r="C3" s="432"/>
      <c r="D3" s="433"/>
      <c r="E3" s="426"/>
      <c r="F3" s="62" t="s">
        <v>4</v>
      </c>
      <c r="G3" s="62" t="s">
        <v>5</v>
      </c>
      <c r="H3" s="62" t="s">
        <v>6</v>
      </c>
      <c r="I3" s="62" t="s">
        <v>7</v>
      </c>
      <c r="J3" s="62" t="s">
        <v>8</v>
      </c>
      <c r="K3" s="62" t="s">
        <v>9</v>
      </c>
      <c r="L3" s="62" t="s">
        <v>30</v>
      </c>
      <c r="M3" s="62"/>
      <c r="N3" s="62"/>
      <c r="O3" s="62"/>
      <c r="P3" s="68" t="s">
        <v>31</v>
      </c>
      <c r="Q3" s="68" t="s">
        <v>32</v>
      </c>
      <c r="R3" s="69" t="s">
        <v>78</v>
      </c>
      <c r="S3" s="69" t="s">
        <v>34</v>
      </c>
      <c r="T3" s="69" t="s">
        <v>35</v>
      </c>
      <c r="U3" s="69" t="s">
        <v>36</v>
      </c>
      <c r="V3" s="69" t="s">
        <v>37</v>
      </c>
      <c r="W3" s="69" t="s">
        <v>38</v>
      </c>
      <c r="X3" s="69" t="s">
        <v>39</v>
      </c>
      <c r="Y3" s="68" t="s">
        <v>40</v>
      </c>
      <c r="Z3" s="62"/>
      <c r="AA3" s="62" t="s">
        <v>41</v>
      </c>
      <c r="AB3" s="62" t="s">
        <v>42</v>
      </c>
      <c r="AC3" s="62" t="s">
        <v>43</v>
      </c>
      <c r="AD3" s="62" t="s">
        <v>41</v>
      </c>
      <c r="AE3" s="66" t="s">
        <v>44</v>
      </c>
      <c r="AF3" s="66" t="s">
        <v>45</v>
      </c>
      <c r="AG3" s="62" t="s">
        <v>42</v>
      </c>
      <c r="AH3" s="66" t="s">
        <v>46</v>
      </c>
      <c r="AI3" s="66" t="s">
        <v>47</v>
      </c>
      <c r="AJ3" s="66" t="s">
        <v>48</v>
      </c>
      <c r="AK3" s="62" t="s">
        <v>43</v>
      </c>
      <c r="AL3" s="62" t="s">
        <v>41</v>
      </c>
      <c r="AM3" s="62" t="s">
        <v>42</v>
      </c>
      <c r="AN3" s="62" t="s">
        <v>41</v>
      </c>
      <c r="AO3" s="62" t="s">
        <v>42</v>
      </c>
      <c r="AP3" s="62" t="s">
        <v>43</v>
      </c>
      <c r="AQ3" s="426"/>
      <c r="AR3" s="426"/>
      <c r="AS3" s="66" t="s">
        <v>49</v>
      </c>
      <c r="AT3" s="66" t="s">
        <v>50</v>
      </c>
      <c r="AU3" s="66" t="s">
        <v>51</v>
      </c>
      <c r="AV3" s="70" t="s">
        <v>41</v>
      </c>
      <c r="AW3" s="70" t="s">
        <v>42</v>
      </c>
      <c r="AX3" s="70" t="s">
        <v>43</v>
      </c>
      <c r="AY3" s="71"/>
      <c r="AZ3" s="72" t="s">
        <v>79</v>
      </c>
      <c r="BA3" s="72" t="s">
        <v>80</v>
      </c>
      <c r="BB3" s="72" t="s">
        <v>54</v>
      </c>
      <c r="BC3" s="71"/>
      <c r="BD3" s="72" t="s">
        <v>74</v>
      </c>
      <c r="BE3" s="72" t="s">
        <v>75</v>
      </c>
      <c r="BF3" s="72" t="s">
        <v>54</v>
      </c>
      <c r="BG3" s="72" t="s">
        <v>72</v>
      </c>
      <c r="BH3" s="72" t="s">
        <v>73</v>
      </c>
      <c r="BI3" s="427"/>
      <c r="BJ3" s="427"/>
      <c r="BK3" s="72"/>
      <c r="BL3" s="72" t="s">
        <v>57</v>
      </c>
      <c r="BM3" s="72" t="s">
        <v>53</v>
      </c>
      <c r="BN3" s="72" t="s">
        <v>54</v>
      </c>
      <c r="BO3" s="72"/>
      <c r="BP3" s="72" t="s">
        <v>58</v>
      </c>
      <c r="BQ3" s="72" t="s">
        <v>56</v>
      </c>
      <c r="BR3" s="72" t="s">
        <v>54</v>
      </c>
      <c r="BS3" s="72" t="s">
        <v>72</v>
      </c>
      <c r="BT3" s="72" t="s">
        <v>73</v>
      </c>
    </row>
    <row r="4" spans="1:72" s="42" customFormat="1" ht="75" customHeight="1" x14ac:dyDescent="0.3">
      <c r="A4" s="35">
        <v>1</v>
      </c>
      <c r="B4" s="36">
        <v>0</v>
      </c>
      <c r="C4" s="36" t="s">
        <v>63</v>
      </c>
      <c r="D4" s="36">
        <v>40000</v>
      </c>
      <c r="E4" s="35">
        <v>0.56000000000000005</v>
      </c>
      <c r="F4" s="37">
        <v>0.14899999999999999</v>
      </c>
      <c r="G4" s="37">
        <v>0.108</v>
      </c>
      <c r="H4" s="37">
        <v>8.8999999999999996E-2</v>
      </c>
      <c r="I4" s="37">
        <v>6.8000000000000005E-2</v>
      </c>
      <c r="J4" s="37">
        <v>4.4999999999999998E-2</v>
      </c>
      <c r="K4" s="37">
        <v>3.6999999999999998E-2</v>
      </c>
      <c r="L4" s="37">
        <v>2.7E-2</v>
      </c>
      <c r="M4" s="37" t="str">
        <f t="shared" ref="M4:M71" si="0">CONCATENATE(F4,",",G4,",",H4,",",I4,",",J4,",",K4,",",L4)</f>
        <v>0.149,0.108,0.089,0.068,0.045,0.037,0.027</v>
      </c>
      <c r="N4" s="37" t="s">
        <v>59</v>
      </c>
      <c r="O4" s="37"/>
      <c r="P4" s="38">
        <f>+B4</f>
        <v>0</v>
      </c>
      <c r="Q4" s="36">
        <v>0</v>
      </c>
      <c r="R4" s="37">
        <f>+F4-H4</f>
        <v>0.06</v>
      </c>
      <c r="S4" s="36">
        <v>1</v>
      </c>
      <c r="T4" s="36">
        <v>0</v>
      </c>
      <c r="U4" s="36">
        <f>+T4</f>
        <v>0</v>
      </c>
      <c r="V4" s="39">
        <v>0</v>
      </c>
      <c r="W4" s="39">
        <f>V4*T4</f>
        <v>0</v>
      </c>
      <c r="X4" s="39">
        <f>+W4</f>
        <v>0</v>
      </c>
      <c r="Y4" s="39">
        <f>X4-(($X$2/$U$2)*U4)</f>
        <v>0</v>
      </c>
      <c r="Z4" s="37"/>
      <c r="AA4" s="35">
        <v>0.35</v>
      </c>
      <c r="AB4" s="35">
        <v>0.35</v>
      </c>
      <c r="AC4" s="35">
        <v>0.35</v>
      </c>
      <c r="AD4" s="35" t="s">
        <v>60</v>
      </c>
      <c r="AE4" s="35">
        <f>ROUNDUP(0.2*(AM4)^0.45*AI4,2)</f>
        <v>238</v>
      </c>
      <c r="AF4" s="35">
        <f>ROUNDUP(0.2*(AM4)^0.45*AJ4,2)</f>
        <v>290.86</v>
      </c>
      <c r="AG4" s="36" t="str">
        <f>CONCATENATE(AE4," ",AF4)</f>
        <v>238 290.86</v>
      </c>
      <c r="AH4" s="35">
        <v>12</v>
      </c>
      <c r="AI4" s="40">
        <f>ROUNDUP(0.9*17.6*AH4^0.64,2)</f>
        <v>77.710000000000008</v>
      </c>
      <c r="AJ4" s="40">
        <f>ROUNDUP(1.1*17.6*AH4^0.64,2)</f>
        <v>94.97</v>
      </c>
      <c r="AK4" s="36" t="str">
        <f>CONCATENATE(AI4," ",AJ4)</f>
        <v>77.71 94.97</v>
      </c>
      <c r="AL4" s="36">
        <v>150</v>
      </c>
      <c r="AM4" s="36">
        <v>430</v>
      </c>
      <c r="AN4" s="40">
        <v>2400</v>
      </c>
      <c r="AO4" s="40">
        <v>288.39999999999998</v>
      </c>
      <c r="AP4" s="40">
        <v>95</v>
      </c>
      <c r="AQ4" s="35">
        <v>28</v>
      </c>
      <c r="AR4" s="37">
        <f>(1-0.238*LN(35))/(1-0.238*LN(AQ4))</f>
        <v>0.74335863242428823</v>
      </c>
      <c r="AS4" s="40">
        <f>AR4*AN4</f>
        <v>1784.0607178182918</v>
      </c>
      <c r="AT4" s="40">
        <f>10.5523*AO4^0.624-113.857</f>
        <v>247.87270100623275</v>
      </c>
      <c r="AU4" s="41">
        <f>3.351*AP4^0.7688-28.9</f>
        <v>82.183188106073175</v>
      </c>
      <c r="AV4" s="259">
        <v>1759.1582036320799</v>
      </c>
      <c r="AW4" s="259">
        <v>248.947895975102</v>
      </c>
      <c r="AX4" s="259">
        <v>82.093281630882302</v>
      </c>
      <c r="AY4" s="259">
        <v>2.1489999999999999E-4</v>
      </c>
      <c r="AZ4" s="259">
        <f>AY4*10^6</f>
        <v>214.9</v>
      </c>
      <c r="BA4" s="259">
        <f>(1/($BI$4*10^6/(0.711*10^-4*(1/AV4)^0.854))^(1/3.89))*10^6</f>
        <v>223.88876064386278</v>
      </c>
      <c r="BB4" s="259" t="str">
        <f>IF(AZ4&lt;BA4,"Safe","Unsafe")</f>
        <v>Safe</v>
      </c>
      <c r="BC4" s="259">
        <v>3.0130000000000001E-4</v>
      </c>
      <c r="BD4" s="259">
        <f>BC4*10^6</f>
        <v>301.3</v>
      </c>
      <c r="BE4" s="259">
        <f>(1/((($BI$4*10^6/(1.41*10^-8)))^(1/4.5337)))*10^6</f>
        <v>460.12157860808867</v>
      </c>
      <c r="BF4" s="259" t="str">
        <f>IF(BD4&lt;BE4,"Safe","Unsafe")</f>
        <v>Safe</v>
      </c>
      <c r="BG4" s="286">
        <f>(0.711*10^-4*(1/AY4)^3.89*(1/AV4)^0.854)/10^6</f>
        <v>22.283302791354835</v>
      </c>
      <c r="BH4" s="259">
        <f>(1.41*10^-8*(1/BC4)^4.5337)/10^6</f>
        <v>129.5330970638278</v>
      </c>
      <c r="BI4" s="283">
        <v>19</v>
      </c>
      <c r="BJ4" s="283"/>
      <c r="BK4" s="259">
        <v>1.9650000000000001E-4</v>
      </c>
      <c r="BL4" s="259">
        <f>BK4*10^6</f>
        <v>196.5</v>
      </c>
      <c r="BM4" s="259">
        <f>BA4</f>
        <v>223.88876064386278</v>
      </c>
      <c r="BN4" s="259" t="str">
        <f>IF(BL4&lt;BM4,"Safe","Unsafe")</f>
        <v>Safe</v>
      </c>
      <c r="BO4" s="259">
        <v>3.8779999999999999E-4</v>
      </c>
      <c r="BP4" s="259">
        <f>BO4*10^6</f>
        <v>387.8</v>
      </c>
      <c r="BQ4" s="259">
        <f>BE4</f>
        <v>460.12157860808867</v>
      </c>
      <c r="BR4" s="259" t="str">
        <f>IF(BP4&lt;BQ4,"Safe","Unsafe")</f>
        <v>Safe</v>
      </c>
      <c r="BS4" s="286">
        <f>(0.711*10^-4*(1/BK4)^3.89*(1/AV4)^0.854)/10^6</f>
        <v>31.564497515675676</v>
      </c>
      <c r="BT4" s="259">
        <f>(1.41*10^-8*(1/BO4)^4.5337)/10^6</f>
        <v>41.252275386528936</v>
      </c>
    </row>
    <row r="5" spans="1:72" s="42" customFormat="1" ht="75" customHeight="1" x14ac:dyDescent="0.3">
      <c r="A5" s="35">
        <v>2</v>
      </c>
      <c r="B5" s="36">
        <v>0</v>
      </c>
      <c r="C5" s="36" t="s">
        <v>64</v>
      </c>
      <c r="D5" s="36">
        <v>40000</v>
      </c>
      <c r="E5" s="35">
        <v>0.56000000000000005</v>
      </c>
      <c r="F5" s="37">
        <v>0.12</v>
      </c>
      <c r="G5" s="37">
        <v>8.3000000000000004E-2</v>
      </c>
      <c r="H5" s="37">
        <v>6.9000000000000006E-2</v>
      </c>
      <c r="I5" s="37">
        <v>5.6000000000000001E-2</v>
      </c>
      <c r="J5" s="37">
        <v>0.04</v>
      </c>
      <c r="K5" s="37">
        <v>3.3000000000000002E-2</v>
      </c>
      <c r="L5" s="37">
        <v>2.4E-2</v>
      </c>
      <c r="M5" s="37" t="str">
        <f t="shared" si="0"/>
        <v>0.12,0.083,0.069,0.056,0.04,0.033,0.024</v>
      </c>
      <c r="N5" s="37" t="s">
        <v>59</v>
      </c>
      <c r="O5" s="37"/>
      <c r="P5" s="38">
        <f t="shared" ref="P5:P68" si="1">+B5</f>
        <v>0</v>
      </c>
      <c r="Q5" s="36">
        <f>+P5-P4</f>
        <v>0</v>
      </c>
      <c r="R5" s="37">
        <f t="shared" ref="R5:R68" si="2">+F5-H5</f>
        <v>5.099999999999999E-2</v>
      </c>
      <c r="S5" s="36">
        <f>+S4+1</f>
        <v>2</v>
      </c>
      <c r="T5" s="36">
        <f>+P5-P4</f>
        <v>0</v>
      </c>
      <c r="U5" s="36">
        <f>+T5+U4</f>
        <v>0</v>
      </c>
      <c r="V5" s="39">
        <f>(R5+R4)/2</f>
        <v>5.5499999999999994E-2</v>
      </c>
      <c r="W5" s="39">
        <f t="shared" ref="W5:W68" si="3">V5*T5</f>
        <v>0</v>
      </c>
      <c r="X5" s="37">
        <f>+X4+W5</f>
        <v>0</v>
      </c>
      <c r="Y5" s="39">
        <f>X5-(($X$2/$U$2)*U5)</f>
        <v>0</v>
      </c>
      <c r="Z5" s="37"/>
      <c r="AA5" s="35">
        <v>0.35</v>
      </c>
      <c r="AB5" s="35">
        <v>0.35</v>
      </c>
      <c r="AC5" s="35">
        <v>0.35</v>
      </c>
      <c r="AD5" s="35" t="s">
        <v>60</v>
      </c>
      <c r="AE5" s="35">
        <f t="shared" ref="AE5:AE68" si="4">ROUNDUP(0.2*(AM5)^0.45*AI5,2)</f>
        <v>238</v>
      </c>
      <c r="AF5" s="35">
        <f t="shared" ref="AF5:AF68" si="5">ROUNDUP(0.2*(AM5)^0.45*AJ5,2)</f>
        <v>290.86</v>
      </c>
      <c r="AG5" s="36" t="str">
        <f t="shared" ref="AG5:AG68" si="6">CONCATENATE(AE5," ",AF5)</f>
        <v>238 290.86</v>
      </c>
      <c r="AH5" s="35">
        <v>12</v>
      </c>
      <c r="AI5" s="40">
        <f t="shared" ref="AI5:AI68" si="7">ROUNDUP(0.9*17.6*AH5^0.64,2)</f>
        <v>77.710000000000008</v>
      </c>
      <c r="AJ5" s="40">
        <f t="shared" ref="AJ5:AJ68" si="8">ROUNDUP(1.1*17.6*AH5^0.64,2)</f>
        <v>94.97</v>
      </c>
      <c r="AK5" s="36" t="str">
        <f t="shared" ref="AK5:AK68" si="9">CONCATENATE(AI5," ",AJ5)</f>
        <v>77.71 94.97</v>
      </c>
      <c r="AL5" s="36">
        <v>150</v>
      </c>
      <c r="AM5" s="36">
        <v>430</v>
      </c>
      <c r="AN5" s="40">
        <v>2398.4</v>
      </c>
      <c r="AO5" s="40">
        <v>290.3</v>
      </c>
      <c r="AP5" s="40">
        <v>94.9</v>
      </c>
      <c r="AQ5" s="35">
        <v>28</v>
      </c>
      <c r="AR5" s="37">
        <f t="shared" ref="AR5:AR72" si="10">(1-0.238*LN(35))/(1-0.238*LN(AQ5))</f>
        <v>0.74335863242428823</v>
      </c>
      <c r="AS5" s="40">
        <f t="shared" ref="AS5:AS68" si="11">AR5*AN5</f>
        <v>1782.871344006413</v>
      </c>
      <c r="AT5" s="40">
        <f t="shared" ref="AT5:AT68" si="12">10.5523*AO5^0.624-113.857</f>
        <v>249.35791999442787</v>
      </c>
      <c r="AU5" s="41">
        <f t="shared" ref="AU5:AU68" si="13">3.351*AP5^0.7688-28.9</f>
        <v>82.093281630882302</v>
      </c>
      <c r="AV5" s="260"/>
      <c r="AW5" s="260"/>
      <c r="AX5" s="260"/>
      <c r="AY5" s="260"/>
      <c r="AZ5" s="260"/>
      <c r="BA5" s="260"/>
      <c r="BB5" s="260"/>
      <c r="BC5" s="260"/>
      <c r="BD5" s="260"/>
      <c r="BE5" s="260"/>
      <c r="BF5" s="260"/>
      <c r="BG5" s="287"/>
      <c r="BH5" s="260"/>
      <c r="BI5" s="284"/>
      <c r="BJ5" s="284"/>
      <c r="BK5" s="260"/>
      <c r="BL5" s="260">
        <f t="shared" ref="BL5:BL68" si="14">BK5*10^6</f>
        <v>0</v>
      </c>
      <c r="BM5" s="260" t="e">
        <f>#REF!</f>
        <v>#REF!</v>
      </c>
      <c r="BN5" s="260"/>
      <c r="BO5" s="260"/>
      <c r="BP5" s="260">
        <f t="shared" ref="BP5:BP68" si="15">BO5*10^6</f>
        <v>0</v>
      </c>
      <c r="BQ5" s="260" t="e">
        <f>#REF!</f>
        <v>#REF!</v>
      </c>
      <c r="BR5" s="260"/>
      <c r="BS5" s="287"/>
      <c r="BT5" s="260"/>
    </row>
    <row r="6" spans="1:72" s="42" customFormat="1" ht="75" customHeight="1" x14ac:dyDescent="0.3">
      <c r="A6" s="35">
        <v>3</v>
      </c>
      <c r="B6" s="36">
        <v>0</v>
      </c>
      <c r="C6" s="36" t="s">
        <v>65</v>
      </c>
      <c r="D6" s="36">
        <v>40000</v>
      </c>
      <c r="E6" s="35">
        <v>0.56000000000000005</v>
      </c>
      <c r="F6" s="37">
        <v>9.6000000000000002E-2</v>
      </c>
      <c r="G6" s="37">
        <v>7.3999999999999996E-2</v>
      </c>
      <c r="H6" s="37">
        <v>6.2E-2</v>
      </c>
      <c r="I6" s="37">
        <v>4.9000000000000002E-2</v>
      </c>
      <c r="J6" s="37">
        <v>3.6000000000000004E-2</v>
      </c>
      <c r="K6" s="37">
        <v>2.9000000000000001E-2</v>
      </c>
      <c r="L6" s="37">
        <v>8.0000000000000002E-3</v>
      </c>
      <c r="M6" s="37" t="str">
        <f t="shared" si="0"/>
        <v>0.096,0.074,0.062,0.049,0.036,0.029,0.008</v>
      </c>
      <c r="N6" s="37" t="s">
        <v>59</v>
      </c>
      <c r="O6" s="37"/>
      <c r="P6" s="38">
        <f t="shared" si="1"/>
        <v>0</v>
      </c>
      <c r="Q6" s="36">
        <f t="shared" ref="Q6:Q69" si="16">+P6-P5</f>
        <v>0</v>
      </c>
      <c r="R6" s="37">
        <f t="shared" si="2"/>
        <v>3.4000000000000002E-2</v>
      </c>
      <c r="S6" s="36">
        <f t="shared" ref="S6:S69" si="17">+S5+1</f>
        <v>3</v>
      </c>
      <c r="T6" s="36">
        <f t="shared" ref="T6:T69" si="18">+P6-P5</f>
        <v>0</v>
      </c>
      <c r="U6" s="36">
        <f t="shared" ref="U6:U69" si="19">+T6+U5</f>
        <v>0</v>
      </c>
      <c r="V6" s="39">
        <f t="shared" ref="V6:V69" si="20">(R6+R5)/2</f>
        <v>4.2499999999999996E-2</v>
      </c>
      <c r="W6" s="39">
        <f t="shared" si="3"/>
        <v>0</v>
      </c>
      <c r="X6" s="37">
        <f t="shared" ref="X6:X69" si="21">+X5+W6</f>
        <v>0</v>
      </c>
      <c r="Y6" s="39">
        <f t="shared" ref="Y6:Y69" si="22">X6-(($X$2/$U$2)*U6)</f>
        <v>0</v>
      </c>
      <c r="Z6" s="37"/>
      <c r="AA6" s="35">
        <v>0.35</v>
      </c>
      <c r="AB6" s="35">
        <v>0.35</v>
      </c>
      <c r="AC6" s="35">
        <v>0.35</v>
      </c>
      <c r="AD6" s="35" t="s">
        <v>60</v>
      </c>
      <c r="AE6" s="35">
        <f t="shared" si="4"/>
        <v>238</v>
      </c>
      <c r="AF6" s="35">
        <f t="shared" si="5"/>
        <v>290.86</v>
      </c>
      <c r="AG6" s="36" t="str">
        <f t="shared" si="6"/>
        <v>238 290.86</v>
      </c>
      <c r="AH6" s="35">
        <v>12</v>
      </c>
      <c r="AI6" s="40">
        <f t="shared" si="7"/>
        <v>77.710000000000008</v>
      </c>
      <c r="AJ6" s="40">
        <f t="shared" si="8"/>
        <v>94.97</v>
      </c>
      <c r="AK6" s="36" t="str">
        <f>CONCATENATE(AI6," ",AJ6)</f>
        <v>77.71 94.97</v>
      </c>
      <c r="AL6" s="36">
        <v>150</v>
      </c>
      <c r="AM6" s="36">
        <v>430</v>
      </c>
      <c r="AN6" s="40">
        <v>2374.1999999999998</v>
      </c>
      <c r="AO6" s="40">
        <v>289.2</v>
      </c>
      <c r="AP6" s="40">
        <v>95</v>
      </c>
      <c r="AQ6" s="35">
        <v>28</v>
      </c>
      <c r="AR6" s="37">
        <f t="shared" si="10"/>
        <v>0.74335863242428823</v>
      </c>
      <c r="AS6" s="40">
        <f t="shared" si="11"/>
        <v>1764.882065101745</v>
      </c>
      <c r="AT6" s="40">
        <f t="shared" si="12"/>
        <v>248.49850342172456</v>
      </c>
      <c r="AU6" s="41">
        <f t="shared" si="13"/>
        <v>82.183188106073175</v>
      </c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87"/>
      <c r="BH6" s="260"/>
      <c r="BI6" s="284"/>
      <c r="BJ6" s="284"/>
      <c r="BK6" s="260"/>
      <c r="BL6" s="260">
        <f t="shared" si="14"/>
        <v>0</v>
      </c>
      <c r="BM6" s="260" t="e">
        <f>#REF!</f>
        <v>#REF!</v>
      </c>
      <c r="BN6" s="260"/>
      <c r="BO6" s="260"/>
      <c r="BP6" s="260">
        <f t="shared" si="15"/>
        <v>0</v>
      </c>
      <c r="BQ6" s="260" t="e">
        <f>#REF!</f>
        <v>#REF!</v>
      </c>
      <c r="BR6" s="260"/>
      <c r="BS6" s="287"/>
      <c r="BT6" s="260"/>
    </row>
    <row r="7" spans="1:72" s="42" customFormat="1" ht="75" customHeight="1" x14ac:dyDescent="0.3">
      <c r="A7" s="35">
        <v>4</v>
      </c>
      <c r="B7" s="36">
        <v>0</v>
      </c>
      <c r="C7" s="36" t="s">
        <v>66</v>
      </c>
      <c r="D7" s="36">
        <v>40000</v>
      </c>
      <c r="E7" s="35">
        <v>0.56000000000000005</v>
      </c>
      <c r="F7" s="37">
        <v>0.185</v>
      </c>
      <c r="G7" s="37">
        <v>0.14000000000000001</v>
      </c>
      <c r="H7" s="37">
        <v>0.112</v>
      </c>
      <c r="I7" s="37">
        <v>7.8E-2</v>
      </c>
      <c r="J7" s="37">
        <v>4.8000000000000001E-2</v>
      </c>
      <c r="K7" s="37">
        <v>3.5000000000000003E-2</v>
      </c>
      <c r="L7" s="37">
        <v>3.0000000000000002E-2</v>
      </c>
      <c r="M7" s="37" t="str">
        <f t="shared" si="0"/>
        <v>0.185,0.14,0.112,0.078,0.048,0.035,0.03</v>
      </c>
      <c r="N7" s="37" t="s">
        <v>59</v>
      </c>
      <c r="O7" s="37"/>
      <c r="P7" s="38">
        <f t="shared" si="1"/>
        <v>0</v>
      </c>
      <c r="Q7" s="36">
        <f t="shared" si="16"/>
        <v>0</v>
      </c>
      <c r="R7" s="37">
        <f t="shared" si="2"/>
        <v>7.2999999999999995E-2</v>
      </c>
      <c r="S7" s="36">
        <f t="shared" si="17"/>
        <v>4</v>
      </c>
      <c r="T7" s="36">
        <f t="shared" si="18"/>
        <v>0</v>
      </c>
      <c r="U7" s="36">
        <f t="shared" si="19"/>
        <v>0</v>
      </c>
      <c r="V7" s="39">
        <f t="shared" si="20"/>
        <v>5.3499999999999999E-2</v>
      </c>
      <c r="W7" s="39">
        <f t="shared" si="3"/>
        <v>0</v>
      </c>
      <c r="X7" s="37">
        <f t="shared" si="21"/>
        <v>0</v>
      </c>
      <c r="Y7" s="39">
        <f t="shared" si="22"/>
        <v>0</v>
      </c>
      <c r="Z7" s="37"/>
      <c r="AA7" s="35">
        <v>0.35</v>
      </c>
      <c r="AB7" s="35">
        <v>0.35</v>
      </c>
      <c r="AC7" s="35">
        <v>0.35</v>
      </c>
      <c r="AD7" s="35" t="s">
        <v>60</v>
      </c>
      <c r="AE7" s="35">
        <f t="shared" si="4"/>
        <v>238</v>
      </c>
      <c r="AF7" s="35">
        <f t="shared" si="5"/>
        <v>290.86</v>
      </c>
      <c r="AG7" s="36" t="str">
        <f t="shared" si="6"/>
        <v>238 290.86</v>
      </c>
      <c r="AH7" s="35">
        <v>12</v>
      </c>
      <c r="AI7" s="40">
        <f t="shared" si="7"/>
        <v>77.710000000000008</v>
      </c>
      <c r="AJ7" s="40">
        <f t="shared" si="8"/>
        <v>94.97</v>
      </c>
      <c r="AK7" s="36" t="str">
        <f t="shared" si="9"/>
        <v>77.71 94.97</v>
      </c>
      <c r="AL7" s="36">
        <v>150</v>
      </c>
      <c r="AM7" s="36">
        <v>430</v>
      </c>
      <c r="AN7" s="40">
        <v>2398.4</v>
      </c>
      <c r="AO7" s="35">
        <v>290.39999999999998</v>
      </c>
      <c r="AP7" s="35">
        <v>94.9</v>
      </c>
      <c r="AQ7" s="35">
        <v>28</v>
      </c>
      <c r="AR7" s="37">
        <f t="shared" si="10"/>
        <v>0.74335863242428823</v>
      </c>
      <c r="AS7" s="40">
        <f t="shared" si="11"/>
        <v>1782.871344006413</v>
      </c>
      <c r="AT7" s="40">
        <f t="shared" si="12"/>
        <v>249.43598800498879</v>
      </c>
      <c r="AU7" s="41">
        <f t="shared" si="13"/>
        <v>82.093281630882302</v>
      </c>
      <c r="AV7" s="260"/>
      <c r="AW7" s="260"/>
      <c r="AX7" s="260"/>
      <c r="AY7" s="260"/>
      <c r="AZ7" s="260"/>
      <c r="BA7" s="260"/>
      <c r="BB7" s="260"/>
      <c r="BC7" s="260"/>
      <c r="BD7" s="260"/>
      <c r="BE7" s="260"/>
      <c r="BF7" s="260"/>
      <c r="BG7" s="287"/>
      <c r="BH7" s="260"/>
      <c r="BI7" s="284"/>
      <c r="BJ7" s="284"/>
      <c r="BK7" s="260"/>
      <c r="BL7" s="260">
        <f t="shared" si="14"/>
        <v>0</v>
      </c>
      <c r="BM7" s="260" t="e">
        <f>#REF!</f>
        <v>#REF!</v>
      </c>
      <c r="BN7" s="260"/>
      <c r="BO7" s="260"/>
      <c r="BP7" s="260">
        <f t="shared" si="15"/>
        <v>0</v>
      </c>
      <c r="BQ7" s="260" t="e">
        <f>#REF!</f>
        <v>#REF!</v>
      </c>
      <c r="BR7" s="260"/>
      <c r="BS7" s="287"/>
      <c r="BT7" s="260"/>
    </row>
    <row r="8" spans="1:72" s="42" customFormat="1" ht="75" customHeight="1" x14ac:dyDescent="0.3">
      <c r="A8" s="35">
        <v>5</v>
      </c>
      <c r="B8" s="36">
        <v>0</v>
      </c>
      <c r="C8" s="36" t="s">
        <v>67</v>
      </c>
      <c r="D8" s="36">
        <v>40000</v>
      </c>
      <c r="E8" s="35">
        <v>0.56000000000000005</v>
      </c>
      <c r="F8" s="37">
        <v>0.189</v>
      </c>
      <c r="G8" s="37">
        <v>0.13500000000000001</v>
      </c>
      <c r="H8" s="37">
        <v>0.106</v>
      </c>
      <c r="I8" s="37">
        <v>7.1000000000000008E-2</v>
      </c>
      <c r="J8" s="37">
        <v>4.2000000000000003E-2</v>
      </c>
      <c r="K8" s="37">
        <v>3.4000000000000002E-2</v>
      </c>
      <c r="L8" s="37">
        <v>2.5000000000000001E-2</v>
      </c>
      <c r="M8" s="37" t="str">
        <f t="shared" si="0"/>
        <v>0.189,0.135,0.106,0.071,0.042,0.034,0.025</v>
      </c>
      <c r="N8" s="37" t="s">
        <v>59</v>
      </c>
      <c r="O8" s="37"/>
      <c r="P8" s="38">
        <f t="shared" si="1"/>
        <v>0</v>
      </c>
      <c r="Q8" s="36">
        <f t="shared" si="16"/>
        <v>0</v>
      </c>
      <c r="R8" s="37">
        <f t="shared" si="2"/>
        <v>8.3000000000000004E-2</v>
      </c>
      <c r="S8" s="36">
        <f t="shared" si="17"/>
        <v>5</v>
      </c>
      <c r="T8" s="36">
        <f t="shared" si="18"/>
        <v>0</v>
      </c>
      <c r="U8" s="36">
        <f t="shared" si="19"/>
        <v>0</v>
      </c>
      <c r="V8" s="39">
        <f t="shared" si="20"/>
        <v>7.8E-2</v>
      </c>
      <c r="W8" s="39">
        <f t="shared" si="3"/>
        <v>0</v>
      </c>
      <c r="X8" s="37">
        <f t="shared" si="21"/>
        <v>0</v>
      </c>
      <c r="Y8" s="39">
        <f t="shared" si="22"/>
        <v>0</v>
      </c>
      <c r="Z8" s="37"/>
      <c r="AA8" s="35">
        <v>0.35</v>
      </c>
      <c r="AB8" s="35">
        <v>0.35</v>
      </c>
      <c r="AC8" s="35">
        <v>0.35</v>
      </c>
      <c r="AD8" s="35" t="s">
        <v>60</v>
      </c>
      <c r="AE8" s="35">
        <f t="shared" si="4"/>
        <v>238</v>
      </c>
      <c r="AF8" s="35">
        <f t="shared" si="5"/>
        <v>290.86</v>
      </c>
      <c r="AG8" s="36" t="str">
        <f t="shared" si="6"/>
        <v>238 290.86</v>
      </c>
      <c r="AH8" s="35">
        <v>12</v>
      </c>
      <c r="AI8" s="40">
        <f t="shared" si="7"/>
        <v>77.710000000000008</v>
      </c>
      <c r="AJ8" s="40">
        <f t="shared" si="8"/>
        <v>94.97</v>
      </c>
      <c r="AK8" s="36" t="str">
        <f t="shared" si="9"/>
        <v>77.71 94.97</v>
      </c>
      <c r="AL8" s="36">
        <v>150</v>
      </c>
      <c r="AM8" s="36">
        <v>430</v>
      </c>
      <c r="AN8" s="40">
        <v>2371</v>
      </c>
      <c r="AO8" s="35">
        <v>290.8</v>
      </c>
      <c r="AP8" s="35">
        <v>95</v>
      </c>
      <c r="AQ8" s="35">
        <v>28</v>
      </c>
      <c r="AR8" s="37">
        <f t="shared" si="10"/>
        <v>0.74335863242428823</v>
      </c>
      <c r="AS8" s="40">
        <f t="shared" si="11"/>
        <v>1762.5033174779874</v>
      </c>
      <c r="AT8" s="40">
        <f t="shared" si="12"/>
        <v>249.74815902183312</v>
      </c>
      <c r="AU8" s="41">
        <f t="shared" si="13"/>
        <v>82.183188106073175</v>
      </c>
      <c r="AV8" s="260"/>
      <c r="AW8" s="260"/>
      <c r="AX8" s="260"/>
      <c r="AY8" s="260"/>
      <c r="AZ8" s="260"/>
      <c r="BA8" s="260"/>
      <c r="BB8" s="260"/>
      <c r="BC8" s="260"/>
      <c r="BD8" s="260"/>
      <c r="BE8" s="260"/>
      <c r="BF8" s="260"/>
      <c r="BG8" s="287"/>
      <c r="BH8" s="260"/>
      <c r="BI8" s="284"/>
      <c r="BJ8" s="284"/>
      <c r="BK8" s="260"/>
      <c r="BL8" s="260">
        <f t="shared" si="14"/>
        <v>0</v>
      </c>
      <c r="BM8" s="260" t="e">
        <f>#REF!</f>
        <v>#REF!</v>
      </c>
      <c r="BN8" s="260"/>
      <c r="BO8" s="260"/>
      <c r="BP8" s="260">
        <f t="shared" si="15"/>
        <v>0</v>
      </c>
      <c r="BQ8" s="260" t="e">
        <f>#REF!</f>
        <v>#REF!</v>
      </c>
      <c r="BR8" s="260"/>
      <c r="BS8" s="287"/>
      <c r="BT8" s="260"/>
    </row>
    <row r="9" spans="1:72" s="42" customFormat="1" ht="75" customHeight="1" x14ac:dyDescent="0.3">
      <c r="A9" s="35">
        <v>6</v>
      </c>
      <c r="B9" s="36">
        <v>65</v>
      </c>
      <c r="C9" s="36" t="s">
        <v>63</v>
      </c>
      <c r="D9" s="36">
        <v>40000</v>
      </c>
      <c r="E9" s="35">
        <v>0.56000000000000005</v>
      </c>
      <c r="F9" s="37">
        <v>0.17</v>
      </c>
      <c r="G9" s="37">
        <v>0.11899999999999999</v>
      </c>
      <c r="H9" s="37">
        <v>0.1</v>
      </c>
      <c r="I9" s="37">
        <v>7.2999999999999995E-2</v>
      </c>
      <c r="J9" s="37">
        <v>4.4999999999999998E-2</v>
      </c>
      <c r="K9" s="37">
        <v>3.5000000000000003E-2</v>
      </c>
      <c r="L9" s="37">
        <v>2.3E-2</v>
      </c>
      <c r="M9" s="37" t="str">
        <f t="shared" si="0"/>
        <v>0.17,0.119,0.1,0.073,0.045,0.035,0.023</v>
      </c>
      <c r="N9" s="37" t="s">
        <v>59</v>
      </c>
      <c r="O9" s="37"/>
      <c r="P9" s="38">
        <f t="shared" si="1"/>
        <v>65</v>
      </c>
      <c r="Q9" s="36">
        <f t="shared" si="16"/>
        <v>65</v>
      </c>
      <c r="R9" s="37">
        <f t="shared" si="2"/>
        <v>7.0000000000000007E-2</v>
      </c>
      <c r="S9" s="36">
        <f t="shared" si="17"/>
        <v>6</v>
      </c>
      <c r="T9" s="36">
        <f t="shared" si="18"/>
        <v>65</v>
      </c>
      <c r="U9" s="36">
        <f t="shared" si="19"/>
        <v>65</v>
      </c>
      <c r="V9" s="39">
        <f t="shared" si="20"/>
        <v>7.6500000000000012E-2</v>
      </c>
      <c r="W9" s="39">
        <f t="shared" si="3"/>
        <v>4.972500000000001</v>
      </c>
      <c r="X9" s="37">
        <f t="shared" si="21"/>
        <v>4.972500000000001</v>
      </c>
      <c r="Y9" s="39">
        <f t="shared" si="22"/>
        <v>1.0386458333333346</v>
      </c>
      <c r="Z9" s="37"/>
      <c r="AA9" s="35">
        <v>0.35</v>
      </c>
      <c r="AB9" s="35">
        <v>0.35</v>
      </c>
      <c r="AC9" s="35">
        <v>0.35</v>
      </c>
      <c r="AD9" s="35" t="s">
        <v>60</v>
      </c>
      <c r="AE9" s="35">
        <f t="shared" si="4"/>
        <v>238</v>
      </c>
      <c r="AF9" s="35">
        <f t="shared" si="5"/>
        <v>290.86</v>
      </c>
      <c r="AG9" s="36" t="str">
        <f t="shared" si="6"/>
        <v>238 290.86</v>
      </c>
      <c r="AH9" s="35">
        <v>12</v>
      </c>
      <c r="AI9" s="40">
        <f t="shared" si="7"/>
        <v>77.710000000000008</v>
      </c>
      <c r="AJ9" s="40">
        <f t="shared" si="8"/>
        <v>94.97</v>
      </c>
      <c r="AK9" s="36" t="str">
        <f t="shared" si="9"/>
        <v>77.71 94.97</v>
      </c>
      <c r="AL9" s="36">
        <v>150</v>
      </c>
      <c r="AM9" s="36">
        <v>430</v>
      </c>
      <c r="AN9" s="40">
        <v>2396.8000000000002</v>
      </c>
      <c r="AO9" s="35">
        <v>289.89999999999998</v>
      </c>
      <c r="AP9" s="35">
        <v>94.9</v>
      </c>
      <c r="AQ9" s="35">
        <v>28</v>
      </c>
      <c r="AR9" s="37">
        <f t="shared" si="10"/>
        <v>0.74335863242428823</v>
      </c>
      <c r="AS9" s="40">
        <f t="shared" si="11"/>
        <v>1781.6819701945342</v>
      </c>
      <c r="AT9" s="40">
        <f t="shared" si="12"/>
        <v>249.04554678305041</v>
      </c>
      <c r="AU9" s="41">
        <f t="shared" si="13"/>
        <v>82.093281630882302</v>
      </c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87"/>
      <c r="BH9" s="260"/>
      <c r="BI9" s="284"/>
      <c r="BJ9" s="284"/>
      <c r="BK9" s="260"/>
      <c r="BL9" s="260">
        <f t="shared" si="14"/>
        <v>0</v>
      </c>
      <c r="BM9" s="260" t="e">
        <f>#REF!</f>
        <v>#REF!</v>
      </c>
      <c r="BN9" s="260"/>
      <c r="BO9" s="260"/>
      <c r="BP9" s="260">
        <f t="shared" si="15"/>
        <v>0</v>
      </c>
      <c r="BQ9" s="260" t="e">
        <f>#REF!</f>
        <v>#REF!</v>
      </c>
      <c r="BR9" s="260"/>
      <c r="BS9" s="287"/>
      <c r="BT9" s="260"/>
    </row>
    <row r="10" spans="1:72" s="42" customFormat="1" ht="75" customHeight="1" x14ac:dyDescent="0.3">
      <c r="A10" s="35">
        <v>7</v>
      </c>
      <c r="B10" s="36">
        <v>65</v>
      </c>
      <c r="C10" s="36" t="s">
        <v>64</v>
      </c>
      <c r="D10" s="36">
        <v>40000</v>
      </c>
      <c r="E10" s="35">
        <v>0.56000000000000005</v>
      </c>
      <c r="F10" s="37">
        <v>0.13400000000000001</v>
      </c>
      <c r="G10" s="37">
        <v>9.1999999999999998E-2</v>
      </c>
      <c r="H10" s="37">
        <v>7.2999999999999995E-2</v>
      </c>
      <c r="I10" s="37">
        <v>5.9000000000000004E-2</v>
      </c>
      <c r="J10" s="37">
        <v>3.9E-2</v>
      </c>
      <c r="K10" s="37">
        <v>3.2000000000000001E-2</v>
      </c>
      <c r="L10" s="37">
        <v>2.4E-2</v>
      </c>
      <c r="M10" s="37" t="str">
        <f t="shared" si="0"/>
        <v>0.134,0.092,0.073,0.059,0.039,0.032,0.024</v>
      </c>
      <c r="N10" s="37" t="s">
        <v>59</v>
      </c>
      <c r="O10" s="37"/>
      <c r="P10" s="38">
        <f t="shared" si="1"/>
        <v>65</v>
      </c>
      <c r="Q10" s="36">
        <f t="shared" si="16"/>
        <v>0</v>
      </c>
      <c r="R10" s="37">
        <f t="shared" si="2"/>
        <v>6.1000000000000013E-2</v>
      </c>
      <c r="S10" s="36">
        <f t="shared" si="17"/>
        <v>7</v>
      </c>
      <c r="T10" s="36">
        <f t="shared" si="18"/>
        <v>0</v>
      </c>
      <c r="U10" s="36">
        <f t="shared" si="19"/>
        <v>65</v>
      </c>
      <c r="V10" s="39">
        <f t="shared" si="20"/>
        <v>6.5500000000000003E-2</v>
      </c>
      <c r="W10" s="39">
        <f t="shared" si="3"/>
        <v>0</v>
      </c>
      <c r="X10" s="37">
        <f t="shared" si="21"/>
        <v>4.972500000000001</v>
      </c>
      <c r="Y10" s="39">
        <f t="shared" si="22"/>
        <v>1.0386458333333346</v>
      </c>
      <c r="Z10" s="37"/>
      <c r="AA10" s="35">
        <v>0.35</v>
      </c>
      <c r="AB10" s="35">
        <v>0.35</v>
      </c>
      <c r="AC10" s="35">
        <v>0.35</v>
      </c>
      <c r="AD10" s="35" t="s">
        <v>60</v>
      </c>
      <c r="AE10" s="35">
        <f t="shared" si="4"/>
        <v>238</v>
      </c>
      <c r="AF10" s="35">
        <f t="shared" si="5"/>
        <v>290.86</v>
      </c>
      <c r="AG10" s="36" t="str">
        <f t="shared" si="6"/>
        <v>238 290.86</v>
      </c>
      <c r="AH10" s="35">
        <v>12</v>
      </c>
      <c r="AI10" s="40">
        <f t="shared" si="7"/>
        <v>77.710000000000008</v>
      </c>
      <c r="AJ10" s="40">
        <f t="shared" si="8"/>
        <v>94.97</v>
      </c>
      <c r="AK10" s="36" t="str">
        <f t="shared" si="9"/>
        <v>77.71 94.97</v>
      </c>
      <c r="AL10" s="36">
        <v>150</v>
      </c>
      <c r="AM10" s="36">
        <v>430</v>
      </c>
      <c r="AN10" s="40">
        <v>2383.9</v>
      </c>
      <c r="AO10" s="40">
        <v>290</v>
      </c>
      <c r="AP10" s="40">
        <v>94.9</v>
      </c>
      <c r="AQ10" s="35">
        <v>28</v>
      </c>
      <c r="AR10" s="37">
        <f t="shared" si="10"/>
        <v>0.74335863242428823</v>
      </c>
      <c r="AS10" s="40">
        <f t="shared" si="11"/>
        <v>1772.0926438362608</v>
      </c>
      <c r="AT10" s="40">
        <f t="shared" si="12"/>
        <v>249.12365527086254</v>
      </c>
      <c r="AU10" s="41">
        <f t="shared" si="13"/>
        <v>82.093281630882302</v>
      </c>
      <c r="AV10" s="260"/>
      <c r="AW10" s="260"/>
      <c r="AX10" s="260"/>
      <c r="AY10" s="260"/>
      <c r="AZ10" s="260"/>
      <c r="BA10" s="260"/>
      <c r="BB10" s="260"/>
      <c r="BC10" s="260"/>
      <c r="BD10" s="260"/>
      <c r="BE10" s="260"/>
      <c r="BF10" s="260"/>
      <c r="BG10" s="287"/>
      <c r="BH10" s="260"/>
      <c r="BI10" s="284"/>
      <c r="BJ10" s="284"/>
      <c r="BK10" s="260"/>
      <c r="BL10" s="260">
        <f t="shared" si="14"/>
        <v>0</v>
      </c>
      <c r="BM10" s="260" t="e">
        <f>#REF!</f>
        <v>#REF!</v>
      </c>
      <c r="BN10" s="260"/>
      <c r="BO10" s="260"/>
      <c r="BP10" s="260">
        <f t="shared" si="15"/>
        <v>0</v>
      </c>
      <c r="BQ10" s="260" t="e">
        <f>#REF!</f>
        <v>#REF!</v>
      </c>
      <c r="BR10" s="260"/>
      <c r="BS10" s="287"/>
      <c r="BT10" s="260"/>
    </row>
    <row r="11" spans="1:72" s="42" customFormat="1" ht="75" customHeight="1" x14ac:dyDescent="0.3">
      <c r="A11" s="35">
        <v>8</v>
      </c>
      <c r="B11" s="36">
        <v>65</v>
      </c>
      <c r="C11" s="36" t="s">
        <v>65</v>
      </c>
      <c r="D11" s="36">
        <v>40000</v>
      </c>
      <c r="E11" s="35">
        <v>0.56000000000000005</v>
      </c>
      <c r="F11" s="37">
        <v>0.09</v>
      </c>
      <c r="G11" s="37">
        <v>6.6000000000000003E-2</v>
      </c>
      <c r="H11" s="37">
        <v>5.3999999999999999E-2</v>
      </c>
      <c r="I11" s="37">
        <v>4.3999999999999997E-2</v>
      </c>
      <c r="J11" s="37">
        <v>3.1E-2</v>
      </c>
      <c r="K11" s="37">
        <v>2.7E-2</v>
      </c>
      <c r="L11" s="37">
        <v>2.1000000000000001E-2</v>
      </c>
      <c r="M11" s="37" t="str">
        <f t="shared" si="0"/>
        <v>0.09,0.066,0.054,0.044,0.031,0.027,0.021</v>
      </c>
      <c r="N11" s="37" t="s">
        <v>59</v>
      </c>
      <c r="O11" s="37"/>
      <c r="P11" s="38">
        <f t="shared" si="1"/>
        <v>65</v>
      </c>
      <c r="Q11" s="36">
        <f t="shared" si="16"/>
        <v>0</v>
      </c>
      <c r="R11" s="37">
        <f t="shared" si="2"/>
        <v>3.5999999999999997E-2</v>
      </c>
      <c r="S11" s="36">
        <f t="shared" si="17"/>
        <v>8</v>
      </c>
      <c r="T11" s="36">
        <f t="shared" si="18"/>
        <v>0</v>
      </c>
      <c r="U11" s="36">
        <f t="shared" si="19"/>
        <v>65</v>
      </c>
      <c r="V11" s="39">
        <f t="shared" si="20"/>
        <v>4.8500000000000001E-2</v>
      </c>
      <c r="W11" s="39">
        <f t="shared" si="3"/>
        <v>0</v>
      </c>
      <c r="X11" s="37">
        <f t="shared" si="21"/>
        <v>4.972500000000001</v>
      </c>
      <c r="Y11" s="39">
        <f t="shared" si="22"/>
        <v>1.0386458333333346</v>
      </c>
      <c r="Z11" s="37"/>
      <c r="AA11" s="35">
        <v>0.35</v>
      </c>
      <c r="AB11" s="35">
        <v>0.35</v>
      </c>
      <c r="AC11" s="35">
        <v>0.35</v>
      </c>
      <c r="AD11" s="35" t="s">
        <v>60</v>
      </c>
      <c r="AE11" s="35">
        <f t="shared" si="4"/>
        <v>238</v>
      </c>
      <c r="AF11" s="35">
        <f t="shared" si="5"/>
        <v>290.86</v>
      </c>
      <c r="AG11" s="36" t="str">
        <f t="shared" si="6"/>
        <v>238 290.86</v>
      </c>
      <c r="AH11" s="35">
        <v>12</v>
      </c>
      <c r="AI11" s="40">
        <f t="shared" si="7"/>
        <v>77.710000000000008</v>
      </c>
      <c r="AJ11" s="40">
        <f t="shared" si="8"/>
        <v>94.97</v>
      </c>
      <c r="AK11" s="36" t="str">
        <f t="shared" si="9"/>
        <v>77.71 94.97</v>
      </c>
      <c r="AL11" s="36">
        <v>150</v>
      </c>
      <c r="AM11" s="36">
        <v>430</v>
      </c>
      <c r="AN11" s="40">
        <v>2396.8000000000002</v>
      </c>
      <c r="AO11" s="40">
        <v>290.5</v>
      </c>
      <c r="AP11" s="40">
        <v>94.9</v>
      </c>
      <c r="AQ11" s="35">
        <v>28</v>
      </c>
      <c r="AR11" s="37">
        <f t="shared" si="10"/>
        <v>0.74335863242428823</v>
      </c>
      <c r="AS11" s="40">
        <f t="shared" si="11"/>
        <v>1781.6819701945342</v>
      </c>
      <c r="AT11" s="40">
        <f t="shared" si="12"/>
        <v>249.5140459082248</v>
      </c>
      <c r="AU11" s="41">
        <f t="shared" si="13"/>
        <v>82.093281630882302</v>
      </c>
      <c r="AV11" s="260"/>
      <c r="AW11" s="260"/>
      <c r="AX11" s="260"/>
      <c r="AY11" s="260"/>
      <c r="AZ11" s="260"/>
      <c r="BA11" s="260"/>
      <c r="BB11" s="260"/>
      <c r="BC11" s="260"/>
      <c r="BD11" s="260"/>
      <c r="BE11" s="260"/>
      <c r="BF11" s="260"/>
      <c r="BG11" s="287"/>
      <c r="BH11" s="260"/>
      <c r="BI11" s="284"/>
      <c r="BJ11" s="284"/>
      <c r="BK11" s="260"/>
      <c r="BL11" s="260">
        <f t="shared" si="14"/>
        <v>0</v>
      </c>
      <c r="BM11" s="260" t="e">
        <f>#REF!</f>
        <v>#REF!</v>
      </c>
      <c r="BN11" s="260"/>
      <c r="BO11" s="260"/>
      <c r="BP11" s="260">
        <f t="shared" si="15"/>
        <v>0</v>
      </c>
      <c r="BQ11" s="260" t="e">
        <f>#REF!</f>
        <v>#REF!</v>
      </c>
      <c r="BR11" s="260"/>
      <c r="BS11" s="287"/>
      <c r="BT11" s="260"/>
    </row>
    <row r="12" spans="1:72" s="42" customFormat="1" ht="75" customHeight="1" x14ac:dyDescent="0.3">
      <c r="A12" s="35">
        <v>9</v>
      </c>
      <c r="B12" s="36">
        <v>65</v>
      </c>
      <c r="C12" s="36" t="s">
        <v>66</v>
      </c>
      <c r="D12" s="36">
        <v>40000</v>
      </c>
      <c r="E12" s="35">
        <v>0.56000000000000005</v>
      </c>
      <c r="F12" s="37">
        <v>0.11800000000000001</v>
      </c>
      <c r="G12" s="37">
        <v>8.6999999999999994E-2</v>
      </c>
      <c r="H12" s="37">
        <v>7.1999999999999995E-2</v>
      </c>
      <c r="I12" s="37">
        <v>5.9000000000000004E-2</v>
      </c>
      <c r="J12" s="37">
        <v>4.4999999999999998E-2</v>
      </c>
      <c r="K12" s="37">
        <v>3.9E-2</v>
      </c>
      <c r="L12" s="37">
        <v>1.6E-2</v>
      </c>
      <c r="M12" s="37" t="str">
        <f t="shared" si="0"/>
        <v>0.118,0.087,0.072,0.059,0.045,0.039,0.016</v>
      </c>
      <c r="N12" s="37" t="s">
        <v>59</v>
      </c>
      <c r="O12" s="37"/>
      <c r="P12" s="38">
        <f t="shared" si="1"/>
        <v>65</v>
      </c>
      <c r="Q12" s="36">
        <f t="shared" si="16"/>
        <v>0</v>
      </c>
      <c r="R12" s="37">
        <f t="shared" si="2"/>
        <v>4.6000000000000013E-2</v>
      </c>
      <c r="S12" s="36">
        <f t="shared" si="17"/>
        <v>9</v>
      </c>
      <c r="T12" s="36">
        <f t="shared" si="18"/>
        <v>0</v>
      </c>
      <c r="U12" s="36">
        <f t="shared" si="19"/>
        <v>65</v>
      </c>
      <c r="V12" s="39">
        <f t="shared" si="20"/>
        <v>4.1000000000000009E-2</v>
      </c>
      <c r="W12" s="39">
        <f t="shared" si="3"/>
        <v>0</v>
      </c>
      <c r="X12" s="37">
        <f t="shared" si="21"/>
        <v>4.972500000000001</v>
      </c>
      <c r="Y12" s="39">
        <f t="shared" si="22"/>
        <v>1.0386458333333346</v>
      </c>
      <c r="Z12" s="37"/>
      <c r="AA12" s="35">
        <v>0.35</v>
      </c>
      <c r="AB12" s="35">
        <v>0.35</v>
      </c>
      <c r="AC12" s="35">
        <v>0.35</v>
      </c>
      <c r="AD12" s="35" t="s">
        <v>60</v>
      </c>
      <c r="AE12" s="35">
        <f t="shared" si="4"/>
        <v>238</v>
      </c>
      <c r="AF12" s="35">
        <f t="shared" si="5"/>
        <v>290.86</v>
      </c>
      <c r="AG12" s="36" t="str">
        <f t="shared" si="6"/>
        <v>238 290.86</v>
      </c>
      <c r="AH12" s="35">
        <v>12</v>
      </c>
      <c r="AI12" s="40">
        <f t="shared" si="7"/>
        <v>77.710000000000008</v>
      </c>
      <c r="AJ12" s="40">
        <f t="shared" si="8"/>
        <v>94.97</v>
      </c>
      <c r="AK12" s="36" t="str">
        <f t="shared" si="9"/>
        <v>77.71 94.97</v>
      </c>
      <c r="AL12" s="36">
        <v>150</v>
      </c>
      <c r="AM12" s="36">
        <v>430</v>
      </c>
      <c r="AN12" s="40">
        <v>2390.3000000000002</v>
      </c>
      <c r="AO12" s="40">
        <v>290.7</v>
      </c>
      <c r="AP12" s="40">
        <v>94.9</v>
      </c>
      <c r="AQ12" s="35">
        <v>28</v>
      </c>
      <c r="AR12" s="37">
        <f t="shared" si="10"/>
        <v>0.74335863242428823</v>
      </c>
      <c r="AS12" s="40">
        <f t="shared" si="11"/>
        <v>1776.8501390837764</v>
      </c>
      <c r="AT12" s="40">
        <f t="shared" si="12"/>
        <v>249.6701314118657</v>
      </c>
      <c r="AU12" s="41">
        <f t="shared" si="13"/>
        <v>82.093281630882302</v>
      </c>
      <c r="AV12" s="260"/>
      <c r="AW12" s="260"/>
      <c r="AX12" s="260"/>
      <c r="AY12" s="260"/>
      <c r="AZ12" s="260"/>
      <c r="BA12" s="260"/>
      <c r="BB12" s="260"/>
      <c r="BC12" s="260"/>
      <c r="BD12" s="260"/>
      <c r="BE12" s="260"/>
      <c r="BF12" s="260"/>
      <c r="BG12" s="287"/>
      <c r="BH12" s="260"/>
      <c r="BI12" s="284"/>
      <c r="BJ12" s="284"/>
      <c r="BK12" s="260"/>
      <c r="BL12" s="260">
        <f t="shared" si="14"/>
        <v>0</v>
      </c>
      <c r="BM12" s="260" t="e">
        <f>#REF!</f>
        <v>#REF!</v>
      </c>
      <c r="BN12" s="260"/>
      <c r="BO12" s="260"/>
      <c r="BP12" s="260">
        <f t="shared" si="15"/>
        <v>0</v>
      </c>
      <c r="BQ12" s="260" t="e">
        <f>#REF!</f>
        <v>#REF!</v>
      </c>
      <c r="BR12" s="260"/>
      <c r="BS12" s="287"/>
      <c r="BT12" s="260"/>
    </row>
    <row r="13" spans="1:72" s="42" customFormat="1" ht="75" customHeight="1" x14ac:dyDescent="0.3">
      <c r="A13" s="35">
        <v>10</v>
      </c>
      <c r="B13" s="36">
        <v>65</v>
      </c>
      <c r="C13" s="36" t="s">
        <v>67</v>
      </c>
      <c r="D13" s="36">
        <v>40000</v>
      </c>
      <c r="E13" s="35">
        <v>0.56000000000000005</v>
      </c>
      <c r="F13" s="37">
        <v>0.20899999999999999</v>
      </c>
      <c r="G13" s="37">
        <v>0.17299999999999999</v>
      </c>
      <c r="H13" s="37">
        <v>0.154</v>
      </c>
      <c r="I13" s="37">
        <v>0.124</v>
      </c>
      <c r="J13" s="37">
        <v>7.9000000000000001E-2</v>
      </c>
      <c r="K13" s="37">
        <v>6.8000000000000005E-2</v>
      </c>
      <c r="L13" s="37">
        <v>2.9000000000000001E-2</v>
      </c>
      <c r="M13" s="37" t="str">
        <f t="shared" si="0"/>
        <v>0.209,0.173,0.154,0.124,0.079,0.068,0.029</v>
      </c>
      <c r="N13" s="37" t="s">
        <v>59</v>
      </c>
      <c r="O13" s="37"/>
      <c r="P13" s="38">
        <f t="shared" si="1"/>
        <v>65</v>
      </c>
      <c r="Q13" s="36">
        <f t="shared" si="16"/>
        <v>0</v>
      </c>
      <c r="R13" s="37">
        <f t="shared" si="2"/>
        <v>5.4999999999999993E-2</v>
      </c>
      <c r="S13" s="36">
        <f t="shared" si="17"/>
        <v>10</v>
      </c>
      <c r="T13" s="36">
        <f t="shared" si="18"/>
        <v>0</v>
      </c>
      <c r="U13" s="36">
        <f t="shared" si="19"/>
        <v>65</v>
      </c>
      <c r="V13" s="39">
        <f t="shared" si="20"/>
        <v>5.0500000000000003E-2</v>
      </c>
      <c r="W13" s="39">
        <f t="shared" si="3"/>
        <v>0</v>
      </c>
      <c r="X13" s="37">
        <f t="shared" si="21"/>
        <v>4.972500000000001</v>
      </c>
      <c r="Y13" s="39">
        <f t="shared" si="22"/>
        <v>1.0386458333333346</v>
      </c>
      <c r="Z13" s="37"/>
      <c r="AA13" s="35">
        <v>0.35</v>
      </c>
      <c r="AB13" s="35">
        <v>0.35</v>
      </c>
      <c r="AC13" s="35">
        <v>0.35</v>
      </c>
      <c r="AD13" s="35" t="s">
        <v>60</v>
      </c>
      <c r="AE13" s="35">
        <f t="shared" si="4"/>
        <v>238</v>
      </c>
      <c r="AF13" s="35">
        <f t="shared" si="5"/>
        <v>290.86</v>
      </c>
      <c r="AG13" s="36" t="str">
        <f t="shared" si="6"/>
        <v>238 290.86</v>
      </c>
      <c r="AH13" s="35">
        <v>12</v>
      </c>
      <c r="AI13" s="40">
        <f t="shared" si="7"/>
        <v>77.710000000000008</v>
      </c>
      <c r="AJ13" s="40">
        <f t="shared" si="8"/>
        <v>94.97</v>
      </c>
      <c r="AK13" s="36" t="str">
        <f t="shared" si="9"/>
        <v>77.71 94.97</v>
      </c>
      <c r="AL13" s="36">
        <v>150</v>
      </c>
      <c r="AM13" s="36">
        <v>430</v>
      </c>
      <c r="AN13" s="40">
        <v>2391.9</v>
      </c>
      <c r="AO13" s="40">
        <v>290.8</v>
      </c>
      <c r="AP13" s="40">
        <v>95</v>
      </c>
      <c r="AQ13" s="35">
        <v>28</v>
      </c>
      <c r="AR13" s="37">
        <f t="shared" si="10"/>
        <v>0.74335863242428823</v>
      </c>
      <c r="AS13" s="40">
        <f t="shared" si="11"/>
        <v>1778.0395128956552</v>
      </c>
      <c r="AT13" s="40">
        <f t="shared" si="12"/>
        <v>249.74815902183312</v>
      </c>
      <c r="AU13" s="41">
        <f t="shared" si="13"/>
        <v>82.183188106073175</v>
      </c>
      <c r="AV13" s="260"/>
      <c r="AW13" s="260"/>
      <c r="AX13" s="260"/>
      <c r="AY13" s="260"/>
      <c r="AZ13" s="260"/>
      <c r="BA13" s="260"/>
      <c r="BB13" s="260"/>
      <c r="BC13" s="260"/>
      <c r="BD13" s="260"/>
      <c r="BE13" s="260"/>
      <c r="BF13" s="260"/>
      <c r="BG13" s="287"/>
      <c r="BH13" s="260"/>
      <c r="BI13" s="284"/>
      <c r="BJ13" s="284"/>
      <c r="BK13" s="260"/>
      <c r="BL13" s="260">
        <f t="shared" si="14"/>
        <v>0</v>
      </c>
      <c r="BM13" s="260" t="e">
        <f>#REF!</f>
        <v>#REF!</v>
      </c>
      <c r="BN13" s="260"/>
      <c r="BO13" s="260"/>
      <c r="BP13" s="260">
        <f t="shared" si="15"/>
        <v>0</v>
      </c>
      <c r="BQ13" s="260" t="e">
        <f>#REF!</f>
        <v>#REF!</v>
      </c>
      <c r="BR13" s="260"/>
      <c r="BS13" s="287"/>
      <c r="BT13" s="260"/>
    </row>
    <row r="14" spans="1:72" s="42" customFormat="1" ht="75" customHeight="1" x14ac:dyDescent="0.3">
      <c r="A14" s="35">
        <v>11</v>
      </c>
      <c r="B14" s="36">
        <v>130</v>
      </c>
      <c r="C14" s="36" t="s">
        <v>63</v>
      </c>
      <c r="D14" s="36">
        <v>40000</v>
      </c>
      <c r="E14" s="35">
        <v>0.56000000000000005</v>
      </c>
      <c r="F14" s="37">
        <v>0.14100000000000001</v>
      </c>
      <c r="G14" s="37">
        <v>0.11600000000000001</v>
      </c>
      <c r="H14" s="37">
        <v>0.1</v>
      </c>
      <c r="I14" s="37">
        <v>8.1000000000000003E-2</v>
      </c>
      <c r="J14" s="37">
        <v>5.3999999999999999E-2</v>
      </c>
      <c r="K14" s="37">
        <v>4.3999999999999997E-2</v>
      </c>
      <c r="L14" s="37">
        <v>2.6000000000000002E-2</v>
      </c>
      <c r="M14" s="37" t="str">
        <f t="shared" si="0"/>
        <v>0.141,0.116,0.1,0.081,0.054,0.044,0.026</v>
      </c>
      <c r="N14" s="37" t="s">
        <v>59</v>
      </c>
      <c r="O14" s="37"/>
      <c r="P14" s="38">
        <f t="shared" si="1"/>
        <v>130</v>
      </c>
      <c r="Q14" s="36">
        <f t="shared" si="16"/>
        <v>65</v>
      </c>
      <c r="R14" s="37">
        <f t="shared" si="2"/>
        <v>4.1000000000000009E-2</v>
      </c>
      <c r="S14" s="36">
        <f t="shared" si="17"/>
        <v>11</v>
      </c>
      <c r="T14" s="36">
        <f t="shared" si="18"/>
        <v>65</v>
      </c>
      <c r="U14" s="36">
        <f t="shared" si="19"/>
        <v>130</v>
      </c>
      <c r="V14" s="39">
        <f t="shared" si="20"/>
        <v>4.8000000000000001E-2</v>
      </c>
      <c r="W14" s="39">
        <f t="shared" si="3"/>
        <v>3.12</v>
      </c>
      <c r="X14" s="37">
        <f t="shared" si="21"/>
        <v>8.0925000000000011</v>
      </c>
      <c r="Y14" s="39">
        <f t="shared" si="22"/>
        <v>0.22479166666666828</v>
      </c>
      <c r="Z14" s="37"/>
      <c r="AA14" s="35">
        <v>0.35</v>
      </c>
      <c r="AB14" s="35">
        <v>0.35</v>
      </c>
      <c r="AC14" s="35">
        <v>0.35</v>
      </c>
      <c r="AD14" s="35" t="s">
        <v>60</v>
      </c>
      <c r="AE14" s="35">
        <f t="shared" si="4"/>
        <v>238</v>
      </c>
      <c r="AF14" s="35">
        <f t="shared" si="5"/>
        <v>290.86</v>
      </c>
      <c r="AG14" s="36" t="str">
        <f t="shared" si="6"/>
        <v>238 290.86</v>
      </c>
      <c r="AH14" s="35">
        <v>12</v>
      </c>
      <c r="AI14" s="40">
        <f t="shared" si="7"/>
        <v>77.710000000000008</v>
      </c>
      <c r="AJ14" s="40">
        <f t="shared" si="8"/>
        <v>94.97</v>
      </c>
      <c r="AK14" s="36" t="str">
        <f t="shared" si="9"/>
        <v>77.71 94.97</v>
      </c>
      <c r="AL14" s="36">
        <v>150</v>
      </c>
      <c r="AM14" s="36">
        <v>430</v>
      </c>
      <c r="AN14" s="40">
        <v>2374.1999999999998</v>
      </c>
      <c r="AO14" s="35">
        <v>290.89999999999998</v>
      </c>
      <c r="AP14" s="35">
        <v>95</v>
      </c>
      <c r="AQ14" s="35">
        <v>28</v>
      </c>
      <c r="AR14" s="37">
        <f t="shared" si="10"/>
        <v>0.74335863242428823</v>
      </c>
      <c r="AS14" s="40">
        <f t="shared" si="11"/>
        <v>1764.882065101745</v>
      </c>
      <c r="AT14" s="40">
        <f t="shared" si="12"/>
        <v>249.82617654360095</v>
      </c>
      <c r="AU14" s="41">
        <f t="shared" si="13"/>
        <v>82.183188106073175</v>
      </c>
      <c r="AV14" s="260"/>
      <c r="AW14" s="260"/>
      <c r="AX14" s="260"/>
      <c r="AY14" s="260"/>
      <c r="AZ14" s="260"/>
      <c r="BA14" s="260"/>
      <c r="BB14" s="260"/>
      <c r="BC14" s="260"/>
      <c r="BD14" s="260"/>
      <c r="BE14" s="260"/>
      <c r="BF14" s="260"/>
      <c r="BG14" s="287"/>
      <c r="BH14" s="260"/>
      <c r="BI14" s="284"/>
      <c r="BJ14" s="284"/>
      <c r="BK14" s="260"/>
      <c r="BL14" s="260">
        <f t="shared" si="14"/>
        <v>0</v>
      </c>
      <c r="BM14" s="260" t="e">
        <f>#REF!</f>
        <v>#REF!</v>
      </c>
      <c r="BN14" s="260"/>
      <c r="BO14" s="260"/>
      <c r="BP14" s="260">
        <f t="shared" si="15"/>
        <v>0</v>
      </c>
      <c r="BQ14" s="260" t="e">
        <f>#REF!</f>
        <v>#REF!</v>
      </c>
      <c r="BR14" s="260"/>
      <c r="BS14" s="287"/>
      <c r="BT14" s="260"/>
    </row>
    <row r="15" spans="1:72" s="42" customFormat="1" ht="75" customHeight="1" x14ac:dyDescent="0.3">
      <c r="A15" s="35">
        <v>12</v>
      </c>
      <c r="B15" s="36">
        <v>130</v>
      </c>
      <c r="C15" s="36" t="s">
        <v>64</v>
      </c>
      <c r="D15" s="36">
        <v>40000</v>
      </c>
      <c r="E15" s="35">
        <v>0.56000000000000005</v>
      </c>
      <c r="F15" s="37">
        <v>0.17100000000000001</v>
      </c>
      <c r="G15" s="37">
        <v>0.13100000000000001</v>
      </c>
      <c r="H15" s="37">
        <v>0.111</v>
      </c>
      <c r="I15" s="37">
        <v>0.09</v>
      </c>
      <c r="J15" s="37">
        <v>5.6000000000000001E-2</v>
      </c>
      <c r="K15" s="37">
        <v>4.5999999999999999E-2</v>
      </c>
      <c r="L15" s="37">
        <v>2.6000000000000002E-2</v>
      </c>
      <c r="M15" s="37" t="str">
        <f t="shared" si="0"/>
        <v>0.171,0.131,0.111,0.09,0.056,0.046,0.026</v>
      </c>
      <c r="N15" s="37" t="s">
        <v>59</v>
      </c>
      <c r="O15" s="37"/>
      <c r="P15" s="38">
        <f t="shared" si="1"/>
        <v>130</v>
      </c>
      <c r="Q15" s="36">
        <f t="shared" si="16"/>
        <v>0</v>
      </c>
      <c r="R15" s="37">
        <f t="shared" si="2"/>
        <v>6.0000000000000012E-2</v>
      </c>
      <c r="S15" s="36">
        <f t="shared" si="17"/>
        <v>12</v>
      </c>
      <c r="T15" s="36">
        <f t="shared" si="18"/>
        <v>0</v>
      </c>
      <c r="U15" s="36">
        <f t="shared" si="19"/>
        <v>130</v>
      </c>
      <c r="V15" s="39">
        <f t="shared" si="20"/>
        <v>5.050000000000001E-2</v>
      </c>
      <c r="W15" s="39">
        <f t="shared" si="3"/>
        <v>0</v>
      </c>
      <c r="X15" s="37">
        <f t="shared" si="21"/>
        <v>8.0925000000000011</v>
      </c>
      <c r="Y15" s="39">
        <f t="shared" si="22"/>
        <v>0.22479166666666828</v>
      </c>
      <c r="Z15" s="37"/>
      <c r="AA15" s="35">
        <v>0.35</v>
      </c>
      <c r="AB15" s="35">
        <v>0.35</v>
      </c>
      <c r="AC15" s="35">
        <v>0.35</v>
      </c>
      <c r="AD15" s="35" t="s">
        <v>60</v>
      </c>
      <c r="AE15" s="35">
        <f t="shared" si="4"/>
        <v>238</v>
      </c>
      <c r="AF15" s="35">
        <f t="shared" si="5"/>
        <v>290.86</v>
      </c>
      <c r="AG15" s="36" t="str">
        <f t="shared" si="6"/>
        <v>238 290.86</v>
      </c>
      <c r="AH15" s="35">
        <v>12</v>
      </c>
      <c r="AI15" s="40">
        <f t="shared" si="7"/>
        <v>77.710000000000008</v>
      </c>
      <c r="AJ15" s="40">
        <f t="shared" si="8"/>
        <v>94.97</v>
      </c>
      <c r="AK15" s="36" t="str">
        <f t="shared" si="9"/>
        <v>77.71 94.97</v>
      </c>
      <c r="AL15" s="36">
        <v>150</v>
      </c>
      <c r="AM15" s="36">
        <v>430</v>
      </c>
      <c r="AN15" s="40">
        <v>2383.9</v>
      </c>
      <c r="AO15" s="40">
        <v>290.39999999999998</v>
      </c>
      <c r="AP15" s="40">
        <v>95</v>
      </c>
      <c r="AQ15" s="35">
        <v>28</v>
      </c>
      <c r="AR15" s="37">
        <f t="shared" si="10"/>
        <v>0.74335863242428823</v>
      </c>
      <c r="AS15" s="40">
        <f t="shared" si="11"/>
        <v>1772.0926438362608</v>
      </c>
      <c r="AT15" s="40">
        <f t="shared" si="12"/>
        <v>249.43598800498879</v>
      </c>
      <c r="AU15" s="41">
        <f t="shared" si="13"/>
        <v>82.183188106073175</v>
      </c>
      <c r="AV15" s="260"/>
      <c r="AW15" s="260"/>
      <c r="AX15" s="260"/>
      <c r="AY15" s="260"/>
      <c r="AZ15" s="260"/>
      <c r="BA15" s="260"/>
      <c r="BB15" s="260"/>
      <c r="BC15" s="260"/>
      <c r="BD15" s="260"/>
      <c r="BE15" s="260"/>
      <c r="BF15" s="260"/>
      <c r="BG15" s="287"/>
      <c r="BH15" s="260"/>
      <c r="BI15" s="284"/>
      <c r="BJ15" s="284"/>
      <c r="BK15" s="260"/>
      <c r="BL15" s="260">
        <f t="shared" si="14"/>
        <v>0</v>
      </c>
      <c r="BM15" s="260" t="e">
        <f>#REF!</f>
        <v>#REF!</v>
      </c>
      <c r="BN15" s="260" t="e">
        <f t="shared" ref="BN15" si="23">IF(BL15&lt;BM15,"Safe","Unsafe")</f>
        <v>#REF!</v>
      </c>
      <c r="BO15" s="260"/>
      <c r="BP15" s="260">
        <f t="shared" si="15"/>
        <v>0</v>
      </c>
      <c r="BQ15" s="260" t="e">
        <f>#REF!</f>
        <v>#REF!</v>
      </c>
      <c r="BR15" s="260" t="e">
        <f t="shared" ref="BR15" si="24">IF(BP15&lt;BQ15,"Safe","Unsafe")</f>
        <v>#REF!</v>
      </c>
      <c r="BS15" s="287"/>
      <c r="BT15" s="260"/>
    </row>
    <row r="16" spans="1:72" s="42" customFormat="1" ht="75" customHeight="1" x14ac:dyDescent="0.3">
      <c r="A16" s="35">
        <v>13</v>
      </c>
      <c r="B16" s="36">
        <v>130</v>
      </c>
      <c r="C16" s="36" t="s">
        <v>65</v>
      </c>
      <c r="D16" s="36">
        <v>40000</v>
      </c>
      <c r="E16" s="35">
        <v>0.56000000000000005</v>
      </c>
      <c r="F16" s="37">
        <v>0.08</v>
      </c>
      <c r="G16" s="37">
        <v>0.06</v>
      </c>
      <c r="H16" s="37">
        <v>5.1000000000000004E-2</v>
      </c>
      <c r="I16" s="37">
        <v>4.3000000000000003E-2</v>
      </c>
      <c r="J16" s="37">
        <v>3.5000000000000003E-2</v>
      </c>
      <c r="K16" s="37">
        <v>3.4000000000000002E-2</v>
      </c>
      <c r="L16" s="37">
        <v>2.7E-2</v>
      </c>
      <c r="M16" s="37" t="str">
        <f t="shared" si="0"/>
        <v>0.08,0.06,0.051,0.043,0.035,0.034,0.027</v>
      </c>
      <c r="N16" s="37" t="s">
        <v>59</v>
      </c>
      <c r="O16" s="37"/>
      <c r="P16" s="38">
        <f t="shared" si="1"/>
        <v>130</v>
      </c>
      <c r="Q16" s="36">
        <f t="shared" si="16"/>
        <v>0</v>
      </c>
      <c r="R16" s="37">
        <f t="shared" si="2"/>
        <v>2.8999999999999998E-2</v>
      </c>
      <c r="S16" s="36">
        <f t="shared" si="17"/>
        <v>13</v>
      </c>
      <c r="T16" s="36">
        <f t="shared" si="18"/>
        <v>0</v>
      </c>
      <c r="U16" s="36">
        <f t="shared" si="19"/>
        <v>130</v>
      </c>
      <c r="V16" s="39">
        <f t="shared" si="20"/>
        <v>4.4500000000000005E-2</v>
      </c>
      <c r="W16" s="39">
        <f t="shared" si="3"/>
        <v>0</v>
      </c>
      <c r="X16" s="37">
        <f t="shared" si="21"/>
        <v>8.0925000000000011</v>
      </c>
      <c r="Y16" s="39">
        <f t="shared" si="22"/>
        <v>0.22479166666666828</v>
      </c>
      <c r="Z16" s="37"/>
      <c r="AA16" s="35">
        <v>0.35</v>
      </c>
      <c r="AB16" s="35">
        <v>0.35</v>
      </c>
      <c r="AC16" s="35">
        <v>0.35</v>
      </c>
      <c r="AD16" s="35" t="s">
        <v>60</v>
      </c>
      <c r="AE16" s="35">
        <f t="shared" si="4"/>
        <v>238</v>
      </c>
      <c r="AF16" s="35">
        <f t="shared" si="5"/>
        <v>290.86</v>
      </c>
      <c r="AG16" s="36" t="str">
        <f t="shared" si="6"/>
        <v>238 290.86</v>
      </c>
      <c r="AH16" s="35">
        <v>12</v>
      </c>
      <c r="AI16" s="40">
        <f t="shared" si="7"/>
        <v>77.710000000000008</v>
      </c>
      <c r="AJ16" s="40">
        <f t="shared" si="8"/>
        <v>94.97</v>
      </c>
      <c r="AK16" s="36" t="str">
        <f t="shared" si="9"/>
        <v>77.71 94.97</v>
      </c>
      <c r="AL16" s="36">
        <v>150</v>
      </c>
      <c r="AM16" s="36">
        <v>430</v>
      </c>
      <c r="AN16" s="40">
        <v>2398.4</v>
      </c>
      <c r="AO16" s="40">
        <v>290.39999999999998</v>
      </c>
      <c r="AP16" s="40">
        <v>95</v>
      </c>
      <c r="AQ16" s="35">
        <v>28</v>
      </c>
      <c r="AR16" s="37">
        <f t="shared" si="10"/>
        <v>0.74335863242428823</v>
      </c>
      <c r="AS16" s="40">
        <f t="shared" si="11"/>
        <v>1782.871344006413</v>
      </c>
      <c r="AT16" s="40">
        <f t="shared" si="12"/>
        <v>249.43598800498879</v>
      </c>
      <c r="AU16" s="41">
        <f t="shared" si="13"/>
        <v>82.183188106073175</v>
      </c>
      <c r="AV16" s="260"/>
      <c r="AW16" s="260"/>
      <c r="AX16" s="260"/>
      <c r="AY16" s="260"/>
      <c r="AZ16" s="260"/>
      <c r="BA16" s="260"/>
      <c r="BB16" s="260"/>
      <c r="BC16" s="260"/>
      <c r="BD16" s="260"/>
      <c r="BE16" s="260"/>
      <c r="BF16" s="260"/>
      <c r="BG16" s="287"/>
      <c r="BH16" s="260"/>
      <c r="BI16" s="284"/>
      <c r="BJ16" s="284"/>
      <c r="BK16" s="260"/>
      <c r="BL16" s="260">
        <f t="shared" si="14"/>
        <v>0</v>
      </c>
      <c r="BM16" s="260" t="e">
        <f>#REF!</f>
        <v>#REF!</v>
      </c>
      <c r="BN16" s="260"/>
      <c r="BO16" s="260"/>
      <c r="BP16" s="260">
        <f t="shared" si="15"/>
        <v>0</v>
      </c>
      <c r="BQ16" s="260" t="e">
        <f>#REF!</f>
        <v>#REF!</v>
      </c>
      <c r="BR16" s="260"/>
      <c r="BS16" s="287"/>
      <c r="BT16" s="260"/>
    </row>
    <row r="17" spans="1:72" s="42" customFormat="1" ht="75" customHeight="1" x14ac:dyDescent="0.3">
      <c r="A17" s="35">
        <v>14</v>
      </c>
      <c r="B17" s="45">
        <v>130</v>
      </c>
      <c r="C17" s="45" t="s">
        <v>66</v>
      </c>
      <c r="D17" s="45">
        <v>40000</v>
      </c>
      <c r="E17" s="44">
        <v>0.56000000000000005</v>
      </c>
      <c r="F17" s="37">
        <v>0.14100000000000001</v>
      </c>
      <c r="G17" s="37">
        <v>0.107</v>
      </c>
      <c r="H17" s="37">
        <v>8.8999999999999996E-2</v>
      </c>
      <c r="I17" s="37">
        <v>7.0000000000000007E-2</v>
      </c>
      <c r="J17" s="37">
        <v>4.8000000000000001E-2</v>
      </c>
      <c r="K17" s="37">
        <v>0.04</v>
      </c>
      <c r="L17" s="37">
        <v>2.6000000000000002E-2</v>
      </c>
      <c r="M17" s="37" t="str">
        <f t="shared" si="0"/>
        <v>0.141,0.107,0.089,0.07,0.048,0.04,0.026</v>
      </c>
      <c r="N17" s="37" t="s">
        <v>59</v>
      </c>
      <c r="O17" s="37"/>
      <c r="P17" s="38">
        <f t="shared" si="1"/>
        <v>130</v>
      </c>
      <c r="Q17" s="36">
        <f t="shared" si="16"/>
        <v>0</v>
      </c>
      <c r="R17" s="37">
        <f t="shared" si="2"/>
        <v>5.2000000000000018E-2</v>
      </c>
      <c r="S17" s="36">
        <f t="shared" si="17"/>
        <v>14</v>
      </c>
      <c r="T17" s="36">
        <f t="shared" si="18"/>
        <v>0</v>
      </c>
      <c r="U17" s="36">
        <f t="shared" si="19"/>
        <v>130</v>
      </c>
      <c r="V17" s="39">
        <f t="shared" si="20"/>
        <v>4.0500000000000008E-2</v>
      </c>
      <c r="W17" s="39">
        <f t="shared" si="3"/>
        <v>0</v>
      </c>
      <c r="X17" s="37">
        <f t="shared" si="21"/>
        <v>8.0925000000000011</v>
      </c>
      <c r="Y17" s="39">
        <f t="shared" si="22"/>
        <v>0.22479166666666828</v>
      </c>
      <c r="Z17" s="37"/>
      <c r="AA17" s="44">
        <v>0.35</v>
      </c>
      <c r="AB17" s="44">
        <v>0.35</v>
      </c>
      <c r="AC17" s="44">
        <v>0.35</v>
      </c>
      <c r="AD17" s="44" t="s">
        <v>60</v>
      </c>
      <c r="AE17" s="44">
        <f t="shared" si="4"/>
        <v>238</v>
      </c>
      <c r="AF17" s="44">
        <f t="shared" si="5"/>
        <v>290.86</v>
      </c>
      <c r="AG17" s="45" t="str">
        <f t="shared" si="6"/>
        <v>238 290.86</v>
      </c>
      <c r="AH17" s="44">
        <v>12</v>
      </c>
      <c r="AI17" s="47">
        <f t="shared" si="7"/>
        <v>77.710000000000008</v>
      </c>
      <c r="AJ17" s="47">
        <f t="shared" si="8"/>
        <v>94.97</v>
      </c>
      <c r="AK17" s="45" t="str">
        <f t="shared" si="9"/>
        <v>77.71 94.97</v>
      </c>
      <c r="AL17" s="36">
        <v>150</v>
      </c>
      <c r="AM17" s="36">
        <v>430</v>
      </c>
      <c r="AN17" s="44">
        <v>2391.9</v>
      </c>
      <c r="AO17" s="44">
        <v>290.5</v>
      </c>
      <c r="AP17" s="44">
        <v>95</v>
      </c>
      <c r="AQ17" s="35">
        <v>28</v>
      </c>
      <c r="AR17" s="46">
        <f t="shared" si="10"/>
        <v>0.74335863242428823</v>
      </c>
      <c r="AS17" s="47">
        <f t="shared" si="11"/>
        <v>1778.0395128956552</v>
      </c>
      <c r="AT17" s="47">
        <f t="shared" si="12"/>
        <v>249.5140459082248</v>
      </c>
      <c r="AU17" s="48">
        <f t="shared" si="13"/>
        <v>82.183188106073175</v>
      </c>
      <c r="AV17" s="260"/>
      <c r="AW17" s="260"/>
      <c r="AX17" s="260"/>
      <c r="AY17" s="260"/>
      <c r="AZ17" s="260"/>
      <c r="BA17" s="260"/>
      <c r="BB17" s="260"/>
      <c r="BC17" s="260"/>
      <c r="BD17" s="260"/>
      <c r="BE17" s="260"/>
      <c r="BF17" s="260"/>
      <c r="BG17" s="287"/>
      <c r="BH17" s="260"/>
      <c r="BI17" s="284"/>
      <c r="BJ17" s="284"/>
      <c r="BK17" s="260"/>
      <c r="BL17" s="260">
        <f t="shared" si="14"/>
        <v>0</v>
      </c>
      <c r="BM17" s="260" t="e">
        <f>#REF!</f>
        <v>#REF!</v>
      </c>
      <c r="BN17" s="260"/>
      <c r="BO17" s="260"/>
      <c r="BP17" s="260">
        <f t="shared" si="15"/>
        <v>0</v>
      </c>
      <c r="BQ17" s="260" t="e">
        <f>#REF!</f>
        <v>#REF!</v>
      </c>
      <c r="BR17" s="260"/>
      <c r="BS17" s="287"/>
      <c r="BT17" s="260"/>
    </row>
    <row r="18" spans="1:72" s="42" customFormat="1" ht="75" customHeight="1" x14ac:dyDescent="0.3">
      <c r="A18" s="35">
        <v>15</v>
      </c>
      <c r="B18" s="45">
        <v>130</v>
      </c>
      <c r="C18" s="45" t="s">
        <v>67</v>
      </c>
      <c r="D18" s="45">
        <v>40000</v>
      </c>
      <c r="E18" s="44">
        <v>0.56000000000000005</v>
      </c>
      <c r="F18" s="46">
        <v>0.184</v>
      </c>
      <c r="G18" s="46">
        <v>0.15</v>
      </c>
      <c r="H18" s="46">
        <v>0.13200000000000001</v>
      </c>
      <c r="I18" s="46">
        <v>0.105</v>
      </c>
      <c r="J18" s="46">
        <v>6.9000000000000006E-2</v>
      </c>
      <c r="K18" s="46">
        <v>5.2999999999999999E-2</v>
      </c>
      <c r="L18" s="46">
        <v>3.6999999999999998E-2</v>
      </c>
      <c r="M18" s="37" t="str">
        <f t="shared" si="0"/>
        <v>0.184,0.15,0.132,0.105,0.069,0.053,0.037</v>
      </c>
      <c r="N18" s="37" t="s">
        <v>59</v>
      </c>
      <c r="O18" s="37"/>
      <c r="P18" s="38">
        <f t="shared" si="1"/>
        <v>130</v>
      </c>
      <c r="Q18" s="36">
        <f t="shared" si="16"/>
        <v>0</v>
      </c>
      <c r="R18" s="37">
        <f t="shared" si="2"/>
        <v>5.1999999999999991E-2</v>
      </c>
      <c r="S18" s="36">
        <f t="shared" si="17"/>
        <v>15</v>
      </c>
      <c r="T18" s="36">
        <f t="shared" si="18"/>
        <v>0</v>
      </c>
      <c r="U18" s="36">
        <f t="shared" si="19"/>
        <v>130</v>
      </c>
      <c r="V18" s="39">
        <f t="shared" si="20"/>
        <v>5.2000000000000005E-2</v>
      </c>
      <c r="W18" s="39">
        <f t="shared" si="3"/>
        <v>0</v>
      </c>
      <c r="X18" s="37">
        <f t="shared" si="21"/>
        <v>8.0925000000000011</v>
      </c>
      <c r="Y18" s="39">
        <f t="shared" si="22"/>
        <v>0.22479166666666828</v>
      </c>
      <c r="Z18" s="37"/>
      <c r="AA18" s="44">
        <v>0.35</v>
      </c>
      <c r="AB18" s="44">
        <v>0.35</v>
      </c>
      <c r="AC18" s="44">
        <v>0.35</v>
      </c>
      <c r="AD18" s="44" t="s">
        <v>60</v>
      </c>
      <c r="AE18" s="44">
        <f t="shared" si="4"/>
        <v>238</v>
      </c>
      <c r="AF18" s="44">
        <f t="shared" si="5"/>
        <v>290.86</v>
      </c>
      <c r="AG18" s="45" t="str">
        <f t="shared" si="6"/>
        <v>238 290.86</v>
      </c>
      <c r="AH18" s="44">
        <v>12</v>
      </c>
      <c r="AI18" s="47">
        <f t="shared" si="7"/>
        <v>77.710000000000008</v>
      </c>
      <c r="AJ18" s="47">
        <f t="shared" si="8"/>
        <v>94.97</v>
      </c>
      <c r="AK18" s="45" t="str">
        <f t="shared" si="9"/>
        <v>77.71 94.97</v>
      </c>
      <c r="AL18" s="36">
        <v>150</v>
      </c>
      <c r="AM18" s="36">
        <v>430</v>
      </c>
      <c r="AN18" s="47">
        <v>2400</v>
      </c>
      <c r="AO18" s="44">
        <v>290.8</v>
      </c>
      <c r="AP18" s="44">
        <v>94.9</v>
      </c>
      <c r="AQ18" s="35">
        <v>28</v>
      </c>
      <c r="AR18" s="46">
        <f t="shared" si="10"/>
        <v>0.74335863242428823</v>
      </c>
      <c r="AS18" s="47">
        <f t="shared" si="11"/>
        <v>1784.0607178182918</v>
      </c>
      <c r="AT18" s="47">
        <f t="shared" si="12"/>
        <v>249.74815902183312</v>
      </c>
      <c r="AU18" s="48">
        <f t="shared" si="13"/>
        <v>82.093281630882302</v>
      </c>
      <c r="AV18" s="260"/>
      <c r="AW18" s="260"/>
      <c r="AX18" s="260"/>
      <c r="AY18" s="260"/>
      <c r="AZ18" s="260">
        <f>AY18*10^6</f>
        <v>0</v>
      </c>
      <c r="BA18" s="260" t="e">
        <f>(1/($BI$4*10^6/(0.711*10^-4*(1/AV18)^0.854))^(1/3.89))*10^6</f>
        <v>#DIV/0!</v>
      </c>
      <c r="BB18" s="260" t="e">
        <f>IF(AZ18&lt;BA18,"Safe","Unsafe")</f>
        <v>#DIV/0!</v>
      </c>
      <c r="BC18" s="260"/>
      <c r="BD18" s="260">
        <f>BC18*10^6</f>
        <v>0</v>
      </c>
      <c r="BE18" s="260">
        <f>(1/((($BI$4*10^6/(1.41*10^-8)))^(1/4.5337)))*10^6</f>
        <v>460.12157860808867</v>
      </c>
      <c r="BF18" s="260" t="str">
        <f>IF(BD18&lt;BE18,"Safe","Unsafe")</f>
        <v>Safe</v>
      </c>
      <c r="BG18" s="287"/>
      <c r="BH18" s="260"/>
      <c r="BI18" s="284">
        <v>30</v>
      </c>
      <c r="BJ18" s="284"/>
      <c r="BK18" s="260"/>
      <c r="BL18" s="260">
        <f t="shared" si="14"/>
        <v>0</v>
      </c>
      <c r="BM18" s="260" t="e">
        <f>BA18</f>
        <v>#DIV/0!</v>
      </c>
      <c r="BN18" s="260" t="e">
        <f>IF(BL18&lt;BM18,"Safe","Unsafe")</f>
        <v>#DIV/0!</v>
      </c>
      <c r="BO18" s="260"/>
      <c r="BP18" s="260">
        <f>BO18*10^6</f>
        <v>0</v>
      </c>
      <c r="BQ18" s="260">
        <f>BE18</f>
        <v>460.12157860808867</v>
      </c>
      <c r="BR18" s="260" t="str">
        <f>IF(BP18&lt;BQ18,"Safe","Unsafe")</f>
        <v>Safe</v>
      </c>
      <c r="BS18" s="287"/>
      <c r="BT18" s="260"/>
    </row>
    <row r="19" spans="1:72" s="42" customFormat="1" ht="75" customHeight="1" x14ac:dyDescent="0.3">
      <c r="A19" s="35">
        <v>16</v>
      </c>
      <c r="B19" s="45">
        <v>195</v>
      </c>
      <c r="C19" s="45" t="s">
        <v>63</v>
      </c>
      <c r="D19" s="45">
        <v>40000</v>
      </c>
      <c r="E19" s="44">
        <v>0.56000000000000005</v>
      </c>
      <c r="F19" s="46">
        <v>8.5000000000000006E-2</v>
      </c>
      <c r="G19" s="46">
        <v>6.0999999999999999E-2</v>
      </c>
      <c r="H19" s="46">
        <v>5.3999999999999999E-2</v>
      </c>
      <c r="I19" s="46">
        <v>4.4999999999999998E-2</v>
      </c>
      <c r="J19" s="46">
        <v>3.4000000000000002E-2</v>
      </c>
      <c r="K19" s="46">
        <v>2.9000000000000001E-2</v>
      </c>
      <c r="L19" s="46">
        <v>2.3E-2</v>
      </c>
      <c r="M19" s="37" t="str">
        <f t="shared" si="0"/>
        <v>0.085,0.061,0.054,0.045,0.034,0.029,0.023</v>
      </c>
      <c r="N19" s="37" t="s">
        <v>59</v>
      </c>
      <c r="O19" s="37"/>
      <c r="P19" s="38">
        <f t="shared" si="1"/>
        <v>195</v>
      </c>
      <c r="Q19" s="36">
        <f t="shared" si="16"/>
        <v>65</v>
      </c>
      <c r="R19" s="37">
        <f t="shared" si="2"/>
        <v>3.1000000000000007E-2</v>
      </c>
      <c r="S19" s="36">
        <f t="shared" si="17"/>
        <v>16</v>
      </c>
      <c r="T19" s="36">
        <f t="shared" si="18"/>
        <v>65</v>
      </c>
      <c r="U19" s="36">
        <f t="shared" si="19"/>
        <v>195</v>
      </c>
      <c r="V19" s="39">
        <f t="shared" si="20"/>
        <v>4.1499999999999995E-2</v>
      </c>
      <c r="W19" s="39">
        <f t="shared" si="3"/>
        <v>2.6974999999999998</v>
      </c>
      <c r="X19" s="37">
        <f t="shared" si="21"/>
        <v>10.790000000000001</v>
      </c>
      <c r="Y19" s="39">
        <f t="shared" si="22"/>
        <v>-1.0115624999999984</v>
      </c>
      <c r="Z19" s="37"/>
      <c r="AA19" s="44">
        <v>0.35</v>
      </c>
      <c r="AB19" s="44">
        <v>0.35</v>
      </c>
      <c r="AC19" s="44">
        <v>0.35</v>
      </c>
      <c r="AD19" s="44" t="s">
        <v>60</v>
      </c>
      <c r="AE19" s="44">
        <f t="shared" si="4"/>
        <v>238</v>
      </c>
      <c r="AF19" s="44">
        <f t="shared" si="5"/>
        <v>290.86</v>
      </c>
      <c r="AG19" s="45" t="str">
        <f t="shared" si="6"/>
        <v>238 290.86</v>
      </c>
      <c r="AH19" s="44">
        <v>12</v>
      </c>
      <c r="AI19" s="47">
        <f t="shared" si="7"/>
        <v>77.710000000000008</v>
      </c>
      <c r="AJ19" s="47">
        <f t="shared" si="8"/>
        <v>94.97</v>
      </c>
      <c r="AK19" s="45" t="str">
        <f t="shared" si="9"/>
        <v>77.71 94.97</v>
      </c>
      <c r="AL19" s="36">
        <v>150</v>
      </c>
      <c r="AM19" s="36">
        <v>430</v>
      </c>
      <c r="AN19" s="47">
        <v>2391.9</v>
      </c>
      <c r="AO19" s="44">
        <v>290.3</v>
      </c>
      <c r="AP19" s="44">
        <v>94.9</v>
      </c>
      <c r="AQ19" s="35">
        <v>28</v>
      </c>
      <c r="AR19" s="46">
        <f t="shared" si="10"/>
        <v>0.74335863242428823</v>
      </c>
      <c r="AS19" s="47">
        <f t="shared" si="11"/>
        <v>1778.0395128956552</v>
      </c>
      <c r="AT19" s="47">
        <f t="shared" si="12"/>
        <v>249.35791999442787</v>
      </c>
      <c r="AU19" s="48">
        <f t="shared" si="13"/>
        <v>82.093281630882302</v>
      </c>
      <c r="AV19" s="260"/>
      <c r="AW19" s="260"/>
      <c r="AX19" s="260"/>
      <c r="AY19" s="260"/>
      <c r="AZ19" s="260"/>
      <c r="BA19" s="260"/>
      <c r="BB19" s="260"/>
      <c r="BC19" s="260"/>
      <c r="BD19" s="260"/>
      <c r="BE19" s="260"/>
      <c r="BF19" s="260"/>
      <c r="BG19" s="287"/>
      <c r="BH19" s="260"/>
      <c r="BI19" s="284"/>
      <c r="BJ19" s="284"/>
      <c r="BK19" s="260"/>
      <c r="BL19" s="260">
        <f t="shared" si="14"/>
        <v>0</v>
      </c>
      <c r="BM19" s="260" t="e">
        <f>#REF!</f>
        <v>#REF!</v>
      </c>
      <c r="BN19" s="260"/>
      <c r="BO19" s="260"/>
      <c r="BP19" s="260">
        <f t="shared" si="15"/>
        <v>0</v>
      </c>
      <c r="BQ19" s="260" t="e">
        <f>#REF!</f>
        <v>#REF!</v>
      </c>
      <c r="BR19" s="260"/>
      <c r="BS19" s="287"/>
      <c r="BT19" s="260"/>
    </row>
    <row r="20" spans="1:72" s="42" customFormat="1" ht="75" customHeight="1" x14ac:dyDescent="0.3">
      <c r="A20" s="35">
        <v>17</v>
      </c>
      <c r="B20" s="45">
        <v>195</v>
      </c>
      <c r="C20" s="45" t="s">
        <v>64</v>
      </c>
      <c r="D20" s="45">
        <v>40000</v>
      </c>
      <c r="E20" s="44">
        <v>0.56000000000000005</v>
      </c>
      <c r="F20" s="46">
        <v>0.13900000000000001</v>
      </c>
      <c r="G20" s="46">
        <v>9.9000000000000005E-2</v>
      </c>
      <c r="H20" s="46">
        <v>0.08</v>
      </c>
      <c r="I20" s="46">
        <v>6.2E-2</v>
      </c>
      <c r="J20" s="46">
        <v>3.9E-2</v>
      </c>
      <c r="K20" s="46">
        <v>3.1E-2</v>
      </c>
      <c r="L20" s="46">
        <v>2.3E-2</v>
      </c>
      <c r="M20" s="37" t="str">
        <f t="shared" si="0"/>
        <v>0.139,0.099,0.08,0.062,0.039,0.031,0.023</v>
      </c>
      <c r="N20" s="37" t="s">
        <v>59</v>
      </c>
      <c r="O20" s="37"/>
      <c r="P20" s="38">
        <f t="shared" si="1"/>
        <v>195</v>
      </c>
      <c r="Q20" s="36">
        <f t="shared" si="16"/>
        <v>0</v>
      </c>
      <c r="R20" s="37">
        <f t="shared" si="2"/>
        <v>5.9000000000000011E-2</v>
      </c>
      <c r="S20" s="36">
        <f t="shared" si="17"/>
        <v>17</v>
      </c>
      <c r="T20" s="36">
        <f t="shared" si="18"/>
        <v>0</v>
      </c>
      <c r="U20" s="36">
        <f t="shared" si="19"/>
        <v>195</v>
      </c>
      <c r="V20" s="39">
        <f t="shared" si="20"/>
        <v>4.5000000000000012E-2</v>
      </c>
      <c r="W20" s="39">
        <f t="shared" si="3"/>
        <v>0</v>
      </c>
      <c r="X20" s="37">
        <f t="shared" si="21"/>
        <v>10.790000000000001</v>
      </c>
      <c r="Y20" s="39">
        <f t="shared" si="22"/>
        <v>-1.0115624999999984</v>
      </c>
      <c r="Z20" s="37"/>
      <c r="AA20" s="44">
        <v>0.35</v>
      </c>
      <c r="AB20" s="44">
        <v>0.35</v>
      </c>
      <c r="AC20" s="44">
        <v>0.35</v>
      </c>
      <c r="AD20" s="44" t="s">
        <v>60</v>
      </c>
      <c r="AE20" s="44">
        <f t="shared" si="4"/>
        <v>238</v>
      </c>
      <c r="AF20" s="44">
        <f t="shared" si="5"/>
        <v>290.86</v>
      </c>
      <c r="AG20" s="45" t="str">
        <f t="shared" si="6"/>
        <v>238 290.86</v>
      </c>
      <c r="AH20" s="44">
        <v>12</v>
      </c>
      <c r="AI20" s="47">
        <f t="shared" si="7"/>
        <v>77.710000000000008</v>
      </c>
      <c r="AJ20" s="47">
        <f t="shared" si="8"/>
        <v>94.97</v>
      </c>
      <c r="AK20" s="45" t="str">
        <f t="shared" si="9"/>
        <v>77.71 94.97</v>
      </c>
      <c r="AL20" s="36">
        <v>150</v>
      </c>
      <c r="AM20" s="36">
        <v>430</v>
      </c>
      <c r="AN20" s="47">
        <v>2382.3000000000002</v>
      </c>
      <c r="AO20" s="44">
        <v>290.7</v>
      </c>
      <c r="AP20" s="44">
        <v>95</v>
      </c>
      <c r="AQ20" s="35">
        <v>28</v>
      </c>
      <c r="AR20" s="46">
        <f t="shared" si="10"/>
        <v>0.74335863242428823</v>
      </c>
      <c r="AS20" s="47">
        <f t="shared" si="11"/>
        <v>1770.903270024382</v>
      </c>
      <c r="AT20" s="47">
        <f t="shared" si="12"/>
        <v>249.6701314118657</v>
      </c>
      <c r="AU20" s="48">
        <f t="shared" si="13"/>
        <v>82.183188106073175</v>
      </c>
      <c r="AV20" s="260"/>
      <c r="AW20" s="260"/>
      <c r="AX20" s="260"/>
      <c r="AY20" s="260"/>
      <c r="AZ20" s="260"/>
      <c r="BA20" s="260"/>
      <c r="BB20" s="260"/>
      <c r="BC20" s="260"/>
      <c r="BD20" s="260"/>
      <c r="BE20" s="260"/>
      <c r="BF20" s="260"/>
      <c r="BG20" s="287"/>
      <c r="BH20" s="260"/>
      <c r="BI20" s="284"/>
      <c r="BJ20" s="284"/>
      <c r="BK20" s="260"/>
      <c r="BL20" s="260">
        <f t="shared" si="14"/>
        <v>0</v>
      </c>
      <c r="BM20" s="260" t="e">
        <f>#REF!</f>
        <v>#REF!</v>
      </c>
      <c r="BN20" s="260"/>
      <c r="BO20" s="260"/>
      <c r="BP20" s="260">
        <f t="shared" si="15"/>
        <v>0</v>
      </c>
      <c r="BQ20" s="260" t="e">
        <f>#REF!</f>
        <v>#REF!</v>
      </c>
      <c r="BR20" s="260"/>
      <c r="BS20" s="287"/>
      <c r="BT20" s="260"/>
    </row>
    <row r="21" spans="1:72" s="42" customFormat="1" ht="75" customHeight="1" x14ac:dyDescent="0.3">
      <c r="A21" s="35">
        <v>18</v>
      </c>
      <c r="B21" s="45">
        <v>195</v>
      </c>
      <c r="C21" s="45" t="s">
        <v>65</v>
      </c>
      <c r="D21" s="45">
        <v>40000</v>
      </c>
      <c r="E21" s="44">
        <v>0.56000000000000005</v>
      </c>
      <c r="F21" s="37">
        <v>8.4000000000000005E-2</v>
      </c>
      <c r="G21" s="37">
        <v>5.7000000000000002E-2</v>
      </c>
      <c r="H21" s="37">
        <v>4.8000000000000001E-2</v>
      </c>
      <c r="I21" s="37">
        <v>4.3000000000000003E-2</v>
      </c>
      <c r="J21" s="37">
        <v>3.3000000000000002E-2</v>
      </c>
      <c r="K21" s="37">
        <v>2.9000000000000001E-2</v>
      </c>
      <c r="L21" s="37">
        <v>2.3E-2</v>
      </c>
      <c r="M21" s="37" t="str">
        <f t="shared" si="0"/>
        <v>0.084,0.057,0.048,0.043,0.033,0.029,0.023</v>
      </c>
      <c r="N21" s="37" t="s">
        <v>59</v>
      </c>
      <c r="O21" s="37"/>
      <c r="P21" s="38">
        <f t="shared" si="1"/>
        <v>195</v>
      </c>
      <c r="Q21" s="36">
        <f t="shared" si="16"/>
        <v>0</v>
      </c>
      <c r="R21" s="37">
        <f t="shared" si="2"/>
        <v>3.6000000000000004E-2</v>
      </c>
      <c r="S21" s="36">
        <f t="shared" si="17"/>
        <v>18</v>
      </c>
      <c r="T21" s="36">
        <f t="shared" si="18"/>
        <v>0</v>
      </c>
      <c r="U21" s="36">
        <f t="shared" si="19"/>
        <v>195</v>
      </c>
      <c r="V21" s="39">
        <f t="shared" si="20"/>
        <v>4.7500000000000007E-2</v>
      </c>
      <c r="W21" s="39">
        <f t="shared" si="3"/>
        <v>0</v>
      </c>
      <c r="X21" s="37">
        <f t="shared" si="21"/>
        <v>10.790000000000001</v>
      </c>
      <c r="Y21" s="39">
        <f t="shared" si="22"/>
        <v>-1.0115624999999984</v>
      </c>
      <c r="Z21" s="37"/>
      <c r="AA21" s="44">
        <v>0.35</v>
      </c>
      <c r="AB21" s="44">
        <v>0.35</v>
      </c>
      <c r="AC21" s="44">
        <v>0.35</v>
      </c>
      <c r="AD21" s="44" t="s">
        <v>60</v>
      </c>
      <c r="AE21" s="44">
        <f t="shared" si="4"/>
        <v>238</v>
      </c>
      <c r="AF21" s="44">
        <f t="shared" si="5"/>
        <v>290.86</v>
      </c>
      <c r="AG21" s="45" t="str">
        <f t="shared" si="6"/>
        <v>238 290.86</v>
      </c>
      <c r="AH21" s="44">
        <v>12</v>
      </c>
      <c r="AI21" s="47">
        <f t="shared" si="7"/>
        <v>77.710000000000008</v>
      </c>
      <c r="AJ21" s="47">
        <f t="shared" si="8"/>
        <v>94.97</v>
      </c>
      <c r="AK21" s="45" t="str">
        <f t="shared" si="9"/>
        <v>77.71 94.97</v>
      </c>
      <c r="AL21" s="36">
        <v>150</v>
      </c>
      <c r="AM21" s="36">
        <v>430</v>
      </c>
      <c r="AN21" s="47">
        <v>2400</v>
      </c>
      <c r="AO21" s="44">
        <v>290.7</v>
      </c>
      <c r="AP21" s="44">
        <v>94.8</v>
      </c>
      <c r="AQ21" s="35">
        <v>28</v>
      </c>
      <c r="AR21" s="46">
        <f t="shared" si="10"/>
        <v>0.74335863242428823</v>
      </c>
      <c r="AS21" s="47">
        <f t="shared" si="11"/>
        <v>1784.0607178182918</v>
      </c>
      <c r="AT21" s="47">
        <f t="shared" si="12"/>
        <v>249.6701314118657</v>
      </c>
      <c r="AU21" s="48">
        <f t="shared" si="13"/>
        <v>82.003353249565379</v>
      </c>
      <c r="AV21" s="260"/>
      <c r="AW21" s="260"/>
      <c r="AX21" s="260"/>
      <c r="AY21" s="260"/>
      <c r="AZ21" s="260"/>
      <c r="BA21" s="260"/>
      <c r="BB21" s="260"/>
      <c r="BC21" s="260"/>
      <c r="BD21" s="260"/>
      <c r="BE21" s="260"/>
      <c r="BF21" s="260"/>
      <c r="BG21" s="287"/>
      <c r="BH21" s="260"/>
      <c r="BI21" s="284"/>
      <c r="BJ21" s="284"/>
      <c r="BK21" s="260"/>
      <c r="BL21" s="260">
        <f t="shared" si="14"/>
        <v>0</v>
      </c>
      <c r="BM21" s="260" t="e">
        <f>#REF!</f>
        <v>#REF!</v>
      </c>
      <c r="BN21" s="260"/>
      <c r="BO21" s="260"/>
      <c r="BP21" s="260">
        <f t="shared" si="15"/>
        <v>0</v>
      </c>
      <c r="BQ21" s="260" t="e">
        <f>#REF!</f>
        <v>#REF!</v>
      </c>
      <c r="BR21" s="260"/>
      <c r="BS21" s="287"/>
      <c r="BT21" s="260"/>
    </row>
    <row r="22" spans="1:72" s="42" customFormat="1" ht="75" customHeight="1" x14ac:dyDescent="0.3">
      <c r="A22" s="35">
        <v>19</v>
      </c>
      <c r="B22" s="45">
        <v>195</v>
      </c>
      <c r="C22" s="45" t="s">
        <v>66</v>
      </c>
      <c r="D22" s="45">
        <v>40000</v>
      </c>
      <c r="E22" s="44">
        <v>0.56000000000000005</v>
      </c>
      <c r="F22" s="46">
        <v>0.113</v>
      </c>
      <c r="G22" s="46">
        <v>7.8E-2</v>
      </c>
      <c r="H22" s="46">
        <v>6.5000000000000002E-2</v>
      </c>
      <c r="I22" s="46">
        <v>5.2999999999999999E-2</v>
      </c>
      <c r="J22" s="46">
        <v>3.9E-2</v>
      </c>
      <c r="K22" s="46">
        <v>3.2000000000000001E-2</v>
      </c>
      <c r="L22" s="46">
        <v>2.4E-2</v>
      </c>
      <c r="M22" s="37" t="str">
        <f t="shared" si="0"/>
        <v>0.113,0.078,0.065,0.053,0.039,0.032,0.024</v>
      </c>
      <c r="N22" s="37" t="s">
        <v>59</v>
      </c>
      <c r="O22" s="37"/>
      <c r="P22" s="38">
        <f t="shared" si="1"/>
        <v>195</v>
      </c>
      <c r="Q22" s="36">
        <f t="shared" si="16"/>
        <v>0</v>
      </c>
      <c r="R22" s="37">
        <f t="shared" si="2"/>
        <v>4.8000000000000001E-2</v>
      </c>
      <c r="S22" s="36">
        <f t="shared" si="17"/>
        <v>19</v>
      </c>
      <c r="T22" s="36">
        <f t="shared" si="18"/>
        <v>0</v>
      </c>
      <c r="U22" s="36">
        <f t="shared" si="19"/>
        <v>195</v>
      </c>
      <c r="V22" s="39">
        <f t="shared" si="20"/>
        <v>4.2000000000000003E-2</v>
      </c>
      <c r="W22" s="39">
        <f t="shared" si="3"/>
        <v>0</v>
      </c>
      <c r="X22" s="37">
        <f t="shared" si="21"/>
        <v>10.790000000000001</v>
      </c>
      <c r="Y22" s="39">
        <f t="shared" si="22"/>
        <v>-1.0115624999999984</v>
      </c>
      <c r="Z22" s="37"/>
      <c r="AA22" s="44">
        <v>0.35</v>
      </c>
      <c r="AB22" s="44">
        <v>0.35</v>
      </c>
      <c r="AC22" s="44">
        <v>0.35</v>
      </c>
      <c r="AD22" s="44" t="s">
        <v>60</v>
      </c>
      <c r="AE22" s="44">
        <f t="shared" si="4"/>
        <v>238</v>
      </c>
      <c r="AF22" s="44">
        <f t="shared" si="5"/>
        <v>290.86</v>
      </c>
      <c r="AG22" s="45" t="str">
        <f t="shared" si="6"/>
        <v>238 290.86</v>
      </c>
      <c r="AH22" s="44">
        <v>12</v>
      </c>
      <c r="AI22" s="47">
        <f t="shared" si="7"/>
        <v>77.710000000000008</v>
      </c>
      <c r="AJ22" s="47">
        <f t="shared" si="8"/>
        <v>94.97</v>
      </c>
      <c r="AK22" s="45" t="str">
        <f t="shared" si="9"/>
        <v>77.71 94.97</v>
      </c>
      <c r="AL22" s="36">
        <v>150</v>
      </c>
      <c r="AM22" s="36">
        <v>430</v>
      </c>
      <c r="AN22" s="47">
        <v>2383.9</v>
      </c>
      <c r="AO22" s="44">
        <v>290.39999999999998</v>
      </c>
      <c r="AP22" s="44">
        <v>94.9</v>
      </c>
      <c r="AQ22" s="35">
        <v>28</v>
      </c>
      <c r="AR22" s="46">
        <f t="shared" si="10"/>
        <v>0.74335863242428823</v>
      </c>
      <c r="AS22" s="47">
        <f t="shared" si="11"/>
        <v>1772.0926438362608</v>
      </c>
      <c r="AT22" s="47">
        <f t="shared" si="12"/>
        <v>249.43598800498879</v>
      </c>
      <c r="AU22" s="48">
        <f t="shared" si="13"/>
        <v>82.093281630882302</v>
      </c>
      <c r="AV22" s="260"/>
      <c r="AW22" s="260"/>
      <c r="AX22" s="260"/>
      <c r="AY22" s="260"/>
      <c r="AZ22" s="260"/>
      <c r="BA22" s="260"/>
      <c r="BB22" s="260"/>
      <c r="BC22" s="260"/>
      <c r="BD22" s="260"/>
      <c r="BE22" s="260"/>
      <c r="BF22" s="260"/>
      <c r="BG22" s="287"/>
      <c r="BH22" s="260"/>
      <c r="BI22" s="284"/>
      <c r="BJ22" s="284"/>
      <c r="BK22" s="260"/>
      <c r="BL22" s="260">
        <f t="shared" si="14"/>
        <v>0</v>
      </c>
      <c r="BM22" s="260" t="e">
        <f>#REF!</f>
        <v>#REF!</v>
      </c>
      <c r="BN22" s="260"/>
      <c r="BO22" s="260"/>
      <c r="BP22" s="260">
        <f t="shared" si="15"/>
        <v>0</v>
      </c>
      <c r="BQ22" s="260" t="e">
        <f>#REF!</f>
        <v>#REF!</v>
      </c>
      <c r="BR22" s="260"/>
      <c r="BS22" s="287"/>
      <c r="BT22" s="260"/>
    </row>
    <row r="23" spans="1:72" s="42" customFormat="1" ht="75" customHeight="1" x14ac:dyDescent="0.3">
      <c r="A23" s="35">
        <v>20</v>
      </c>
      <c r="B23" s="45">
        <v>195</v>
      </c>
      <c r="C23" s="45" t="s">
        <v>67</v>
      </c>
      <c r="D23" s="45">
        <v>40000</v>
      </c>
      <c r="E23" s="44">
        <v>0.56000000000000005</v>
      </c>
      <c r="F23" s="37">
        <v>0.13400000000000001</v>
      </c>
      <c r="G23" s="37">
        <v>0.1</v>
      </c>
      <c r="H23" s="37">
        <v>8.5000000000000006E-2</v>
      </c>
      <c r="I23" s="37">
        <v>6.8000000000000005E-2</v>
      </c>
      <c r="J23" s="37">
        <v>4.4999999999999998E-2</v>
      </c>
      <c r="K23" s="37">
        <v>3.6000000000000004E-2</v>
      </c>
      <c r="L23" s="37">
        <v>2.5000000000000001E-2</v>
      </c>
      <c r="M23" s="37" t="str">
        <f t="shared" si="0"/>
        <v>0.134,0.1,0.085,0.068,0.045,0.036,0.025</v>
      </c>
      <c r="N23" s="37" t="s">
        <v>59</v>
      </c>
      <c r="O23" s="37"/>
      <c r="P23" s="38">
        <f t="shared" si="1"/>
        <v>195</v>
      </c>
      <c r="Q23" s="36">
        <f t="shared" si="16"/>
        <v>0</v>
      </c>
      <c r="R23" s="37">
        <f t="shared" si="2"/>
        <v>4.9000000000000002E-2</v>
      </c>
      <c r="S23" s="36">
        <f t="shared" si="17"/>
        <v>20</v>
      </c>
      <c r="T23" s="36">
        <f t="shared" si="18"/>
        <v>0</v>
      </c>
      <c r="U23" s="36">
        <f t="shared" si="19"/>
        <v>195</v>
      </c>
      <c r="V23" s="39">
        <f t="shared" si="20"/>
        <v>4.8500000000000001E-2</v>
      </c>
      <c r="W23" s="39">
        <f t="shared" si="3"/>
        <v>0</v>
      </c>
      <c r="X23" s="37">
        <f t="shared" si="21"/>
        <v>10.790000000000001</v>
      </c>
      <c r="Y23" s="39">
        <f t="shared" si="22"/>
        <v>-1.0115624999999984</v>
      </c>
      <c r="Z23" s="37"/>
      <c r="AA23" s="44">
        <v>0.35</v>
      </c>
      <c r="AB23" s="44">
        <v>0.35</v>
      </c>
      <c r="AC23" s="44">
        <v>0.35</v>
      </c>
      <c r="AD23" s="44" t="s">
        <v>60</v>
      </c>
      <c r="AE23" s="44">
        <f t="shared" si="4"/>
        <v>238</v>
      </c>
      <c r="AF23" s="44">
        <f t="shared" si="5"/>
        <v>290.86</v>
      </c>
      <c r="AG23" s="45" t="str">
        <f t="shared" si="6"/>
        <v>238 290.86</v>
      </c>
      <c r="AH23" s="44">
        <v>12</v>
      </c>
      <c r="AI23" s="47">
        <f t="shared" si="7"/>
        <v>77.710000000000008</v>
      </c>
      <c r="AJ23" s="47">
        <f t="shared" si="8"/>
        <v>94.97</v>
      </c>
      <c r="AK23" s="45" t="str">
        <f t="shared" si="9"/>
        <v>77.71 94.97</v>
      </c>
      <c r="AL23" s="36">
        <v>150</v>
      </c>
      <c r="AM23" s="36">
        <v>430</v>
      </c>
      <c r="AN23" s="44">
        <v>2379</v>
      </c>
      <c r="AO23" s="44">
        <v>290.8</v>
      </c>
      <c r="AP23" s="44">
        <v>95</v>
      </c>
      <c r="AQ23" s="35">
        <v>28</v>
      </c>
      <c r="AR23" s="46">
        <f t="shared" si="10"/>
        <v>0.74335863242428823</v>
      </c>
      <c r="AS23" s="47">
        <f t="shared" si="11"/>
        <v>1768.4501865373818</v>
      </c>
      <c r="AT23" s="47">
        <f t="shared" si="12"/>
        <v>249.74815902183312</v>
      </c>
      <c r="AU23" s="48">
        <f t="shared" si="13"/>
        <v>82.183188106073175</v>
      </c>
      <c r="AV23" s="260"/>
      <c r="AW23" s="260"/>
      <c r="AX23" s="260"/>
      <c r="AY23" s="260"/>
      <c r="AZ23" s="260"/>
      <c r="BA23" s="260"/>
      <c r="BB23" s="260"/>
      <c r="BC23" s="260"/>
      <c r="BD23" s="260"/>
      <c r="BE23" s="260"/>
      <c r="BF23" s="260"/>
      <c r="BG23" s="287"/>
      <c r="BH23" s="260"/>
      <c r="BI23" s="284"/>
      <c r="BJ23" s="284"/>
      <c r="BK23" s="260"/>
      <c r="BL23" s="260">
        <f t="shared" si="14"/>
        <v>0</v>
      </c>
      <c r="BM23" s="260" t="e">
        <f>#REF!</f>
        <v>#REF!</v>
      </c>
      <c r="BN23" s="260"/>
      <c r="BO23" s="260"/>
      <c r="BP23" s="260">
        <f t="shared" si="15"/>
        <v>0</v>
      </c>
      <c r="BQ23" s="260" t="e">
        <f>#REF!</f>
        <v>#REF!</v>
      </c>
      <c r="BR23" s="260"/>
      <c r="BS23" s="287"/>
      <c r="BT23" s="260"/>
    </row>
    <row r="24" spans="1:72" s="42" customFormat="1" ht="75" customHeight="1" x14ac:dyDescent="0.3">
      <c r="A24" s="35">
        <v>21</v>
      </c>
      <c r="B24" s="45">
        <v>260</v>
      </c>
      <c r="C24" s="45" t="s">
        <v>63</v>
      </c>
      <c r="D24" s="45">
        <v>40000</v>
      </c>
      <c r="E24" s="44">
        <v>0.56000000000000005</v>
      </c>
      <c r="F24" s="37">
        <v>0.112</v>
      </c>
      <c r="G24" s="37">
        <v>8.3000000000000004E-2</v>
      </c>
      <c r="H24" s="37">
        <v>6.9000000000000006E-2</v>
      </c>
      <c r="I24" s="37">
        <v>5.6000000000000001E-2</v>
      </c>
      <c r="J24" s="37">
        <v>3.7999999999999999E-2</v>
      </c>
      <c r="K24" s="37">
        <v>3.2000000000000001E-2</v>
      </c>
      <c r="L24" s="37">
        <v>2.4E-2</v>
      </c>
      <c r="M24" s="37" t="str">
        <f t="shared" si="0"/>
        <v>0.112,0.083,0.069,0.056,0.038,0.032,0.024</v>
      </c>
      <c r="N24" s="37" t="s">
        <v>59</v>
      </c>
      <c r="O24" s="37"/>
      <c r="P24" s="38">
        <f t="shared" si="1"/>
        <v>260</v>
      </c>
      <c r="Q24" s="36">
        <f t="shared" si="16"/>
        <v>65</v>
      </c>
      <c r="R24" s="37">
        <f t="shared" si="2"/>
        <v>4.2999999999999997E-2</v>
      </c>
      <c r="S24" s="36">
        <f t="shared" si="17"/>
        <v>21</v>
      </c>
      <c r="T24" s="36">
        <f t="shared" si="18"/>
        <v>65</v>
      </c>
      <c r="U24" s="36">
        <f t="shared" si="19"/>
        <v>260</v>
      </c>
      <c r="V24" s="39">
        <f t="shared" si="20"/>
        <v>4.5999999999999999E-2</v>
      </c>
      <c r="W24" s="39">
        <f t="shared" si="3"/>
        <v>2.9899999999999998</v>
      </c>
      <c r="X24" s="37">
        <f t="shared" si="21"/>
        <v>13.780000000000001</v>
      </c>
      <c r="Y24" s="39">
        <f t="shared" si="22"/>
        <v>-1.9554166666666646</v>
      </c>
      <c r="Z24" s="37"/>
      <c r="AA24" s="44">
        <v>0.35</v>
      </c>
      <c r="AB24" s="44">
        <v>0.35</v>
      </c>
      <c r="AC24" s="44">
        <v>0.35</v>
      </c>
      <c r="AD24" s="44" t="s">
        <v>60</v>
      </c>
      <c r="AE24" s="44">
        <f t="shared" si="4"/>
        <v>238</v>
      </c>
      <c r="AF24" s="44">
        <f t="shared" si="5"/>
        <v>290.86</v>
      </c>
      <c r="AG24" s="45" t="str">
        <f t="shared" si="6"/>
        <v>238 290.86</v>
      </c>
      <c r="AH24" s="44">
        <v>12</v>
      </c>
      <c r="AI24" s="47">
        <f t="shared" si="7"/>
        <v>77.710000000000008</v>
      </c>
      <c r="AJ24" s="47">
        <f t="shared" si="8"/>
        <v>94.97</v>
      </c>
      <c r="AK24" s="45" t="str">
        <f t="shared" si="9"/>
        <v>77.71 94.97</v>
      </c>
      <c r="AL24" s="36">
        <v>150</v>
      </c>
      <c r="AM24" s="36">
        <v>430</v>
      </c>
      <c r="AN24" s="44">
        <v>2388.6999999999998</v>
      </c>
      <c r="AO24" s="44">
        <v>290.7</v>
      </c>
      <c r="AP24" s="44">
        <v>94.9</v>
      </c>
      <c r="AQ24" s="35">
        <v>28</v>
      </c>
      <c r="AR24" s="46">
        <f t="shared" si="10"/>
        <v>0.74335863242428823</v>
      </c>
      <c r="AS24" s="47">
        <f t="shared" si="11"/>
        <v>1775.6607652718972</v>
      </c>
      <c r="AT24" s="47">
        <f t="shared" si="12"/>
        <v>249.6701314118657</v>
      </c>
      <c r="AU24" s="48">
        <f t="shared" si="13"/>
        <v>82.093281630882302</v>
      </c>
      <c r="AV24" s="260"/>
      <c r="AW24" s="260"/>
      <c r="AX24" s="260"/>
      <c r="AY24" s="260"/>
      <c r="AZ24" s="260"/>
      <c r="BA24" s="260"/>
      <c r="BB24" s="260"/>
      <c r="BC24" s="260"/>
      <c r="BD24" s="260"/>
      <c r="BE24" s="260"/>
      <c r="BF24" s="260"/>
      <c r="BG24" s="287"/>
      <c r="BH24" s="260"/>
      <c r="BI24" s="284"/>
      <c r="BJ24" s="284"/>
      <c r="BK24" s="260"/>
      <c r="BL24" s="260">
        <f t="shared" si="14"/>
        <v>0</v>
      </c>
      <c r="BM24" s="260" t="e">
        <f>#REF!</f>
        <v>#REF!</v>
      </c>
      <c r="BN24" s="260"/>
      <c r="BO24" s="260"/>
      <c r="BP24" s="260">
        <f t="shared" si="15"/>
        <v>0</v>
      </c>
      <c r="BQ24" s="260" t="e">
        <f>#REF!</f>
        <v>#REF!</v>
      </c>
      <c r="BR24" s="260"/>
      <c r="BS24" s="287"/>
      <c r="BT24" s="260"/>
    </row>
    <row r="25" spans="1:72" s="42" customFormat="1" ht="75" customHeight="1" x14ac:dyDescent="0.3">
      <c r="A25" s="35">
        <v>22</v>
      </c>
      <c r="B25" s="45">
        <v>260</v>
      </c>
      <c r="C25" s="45" t="s">
        <v>64</v>
      </c>
      <c r="D25" s="45">
        <v>40000</v>
      </c>
      <c r="E25" s="44">
        <v>0.56000000000000005</v>
      </c>
      <c r="F25" s="37">
        <v>0.13600000000000001</v>
      </c>
      <c r="G25" s="37">
        <v>8.5000000000000006E-2</v>
      </c>
      <c r="H25" s="37">
        <v>7.0000000000000007E-2</v>
      </c>
      <c r="I25" s="37">
        <v>5.5E-2</v>
      </c>
      <c r="J25" s="37">
        <v>3.7999999999999999E-2</v>
      </c>
      <c r="K25" s="37">
        <v>3.2000000000000001E-2</v>
      </c>
      <c r="L25" s="37">
        <v>2.4E-2</v>
      </c>
      <c r="M25" s="37" t="str">
        <f t="shared" si="0"/>
        <v>0.136,0.085,0.07,0.055,0.038,0.032,0.024</v>
      </c>
      <c r="N25" s="37" t="s">
        <v>59</v>
      </c>
      <c r="O25" s="37"/>
      <c r="P25" s="38">
        <f t="shared" si="1"/>
        <v>260</v>
      </c>
      <c r="Q25" s="36">
        <f t="shared" si="16"/>
        <v>0</v>
      </c>
      <c r="R25" s="37">
        <f t="shared" si="2"/>
        <v>6.6000000000000003E-2</v>
      </c>
      <c r="S25" s="36">
        <f t="shared" si="17"/>
        <v>22</v>
      </c>
      <c r="T25" s="36">
        <f t="shared" si="18"/>
        <v>0</v>
      </c>
      <c r="U25" s="36">
        <f t="shared" si="19"/>
        <v>260</v>
      </c>
      <c r="V25" s="39">
        <f t="shared" si="20"/>
        <v>5.45E-2</v>
      </c>
      <c r="W25" s="39">
        <f t="shared" si="3"/>
        <v>0</v>
      </c>
      <c r="X25" s="37">
        <f t="shared" si="21"/>
        <v>13.780000000000001</v>
      </c>
      <c r="Y25" s="39">
        <f t="shared" si="22"/>
        <v>-1.9554166666666646</v>
      </c>
      <c r="Z25" s="37"/>
      <c r="AA25" s="44">
        <v>0.35</v>
      </c>
      <c r="AB25" s="44">
        <v>0.35</v>
      </c>
      <c r="AC25" s="44">
        <v>0.35</v>
      </c>
      <c r="AD25" s="44" t="s">
        <v>60</v>
      </c>
      <c r="AE25" s="44">
        <f t="shared" si="4"/>
        <v>238</v>
      </c>
      <c r="AF25" s="44">
        <f t="shared" si="5"/>
        <v>290.86</v>
      </c>
      <c r="AG25" s="45" t="str">
        <f t="shared" si="6"/>
        <v>238 290.86</v>
      </c>
      <c r="AH25" s="44">
        <v>12</v>
      </c>
      <c r="AI25" s="47">
        <f t="shared" si="7"/>
        <v>77.710000000000008</v>
      </c>
      <c r="AJ25" s="47">
        <f t="shared" si="8"/>
        <v>94.97</v>
      </c>
      <c r="AK25" s="45" t="str">
        <f t="shared" si="9"/>
        <v>77.71 94.97</v>
      </c>
      <c r="AL25" s="36">
        <v>150</v>
      </c>
      <c r="AM25" s="36">
        <v>430</v>
      </c>
      <c r="AN25" s="44">
        <v>2351.6</v>
      </c>
      <c r="AO25" s="44">
        <v>290.8</v>
      </c>
      <c r="AP25" s="44">
        <v>95</v>
      </c>
      <c r="AQ25" s="35">
        <v>28</v>
      </c>
      <c r="AR25" s="46">
        <f t="shared" si="10"/>
        <v>0.74335863242428823</v>
      </c>
      <c r="AS25" s="47">
        <f t="shared" si="11"/>
        <v>1748.0821600089562</v>
      </c>
      <c r="AT25" s="47">
        <f t="shared" si="12"/>
        <v>249.74815902183312</v>
      </c>
      <c r="AU25" s="48">
        <f t="shared" si="13"/>
        <v>82.183188106073175</v>
      </c>
      <c r="AV25" s="260"/>
      <c r="AW25" s="260"/>
      <c r="AX25" s="260"/>
      <c r="AY25" s="260"/>
      <c r="AZ25" s="260"/>
      <c r="BA25" s="260"/>
      <c r="BB25" s="260"/>
      <c r="BC25" s="260"/>
      <c r="BD25" s="260"/>
      <c r="BE25" s="260"/>
      <c r="BF25" s="260"/>
      <c r="BG25" s="287"/>
      <c r="BH25" s="260"/>
      <c r="BI25" s="284"/>
      <c r="BJ25" s="284"/>
      <c r="BK25" s="260"/>
      <c r="BL25" s="260">
        <f t="shared" si="14"/>
        <v>0</v>
      </c>
      <c r="BM25" s="260" t="e">
        <f>#REF!</f>
        <v>#REF!</v>
      </c>
      <c r="BN25" s="260"/>
      <c r="BO25" s="260"/>
      <c r="BP25" s="260">
        <f>BO18*10^6</f>
        <v>0</v>
      </c>
      <c r="BQ25" s="260" t="e">
        <f>#REF!</f>
        <v>#REF!</v>
      </c>
      <c r="BR25" s="260"/>
      <c r="BS25" s="287"/>
      <c r="BT25" s="260"/>
    </row>
    <row r="26" spans="1:72" s="42" customFormat="1" ht="75" customHeight="1" x14ac:dyDescent="0.3">
      <c r="A26" s="35">
        <v>23</v>
      </c>
      <c r="B26" s="45">
        <v>260</v>
      </c>
      <c r="C26" s="45" t="s">
        <v>65</v>
      </c>
      <c r="D26" s="45">
        <v>40000</v>
      </c>
      <c r="E26" s="44">
        <v>0.56000000000000005</v>
      </c>
      <c r="F26" s="37">
        <v>9.0999999999999998E-2</v>
      </c>
      <c r="G26" s="37">
        <v>6.4000000000000001E-2</v>
      </c>
      <c r="H26" s="37">
        <v>5.3999999999999999E-2</v>
      </c>
      <c r="I26" s="37">
        <v>4.3000000000000003E-2</v>
      </c>
      <c r="J26" s="37">
        <v>3.3000000000000002E-2</v>
      </c>
      <c r="K26" s="37">
        <v>2.9000000000000001E-2</v>
      </c>
      <c r="L26" s="37">
        <v>1.8000000000000002E-2</v>
      </c>
      <c r="M26" s="37" t="str">
        <f t="shared" si="0"/>
        <v>0.091,0.064,0.054,0.043,0.033,0.029,0.018</v>
      </c>
      <c r="N26" s="37" t="s">
        <v>59</v>
      </c>
      <c r="O26" s="37"/>
      <c r="P26" s="38">
        <f t="shared" si="1"/>
        <v>260</v>
      </c>
      <c r="Q26" s="36">
        <f t="shared" si="16"/>
        <v>0</v>
      </c>
      <c r="R26" s="37">
        <f t="shared" si="2"/>
        <v>3.6999999999999998E-2</v>
      </c>
      <c r="S26" s="36">
        <f t="shared" si="17"/>
        <v>23</v>
      </c>
      <c r="T26" s="36">
        <f t="shared" si="18"/>
        <v>0</v>
      </c>
      <c r="U26" s="36">
        <f t="shared" si="19"/>
        <v>260</v>
      </c>
      <c r="V26" s="39">
        <f t="shared" si="20"/>
        <v>5.1500000000000004E-2</v>
      </c>
      <c r="W26" s="39">
        <f t="shared" si="3"/>
        <v>0</v>
      </c>
      <c r="X26" s="37">
        <f t="shared" si="21"/>
        <v>13.780000000000001</v>
      </c>
      <c r="Y26" s="39">
        <f t="shared" si="22"/>
        <v>-1.9554166666666646</v>
      </c>
      <c r="Z26" s="37"/>
      <c r="AA26" s="44">
        <v>0.35</v>
      </c>
      <c r="AB26" s="44">
        <v>0.35</v>
      </c>
      <c r="AC26" s="44">
        <v>0.35</v>
      </c>
      <c r="AD26" s="44" t="s">
        <v>60</v>
      </c>
      <c r="AE26" s="44">
        <f t="shared" si="4"/>
        <v>238</v>
      </c>
      <c r="AF26" s="44">
        <f t="shared" si="5"/>
        <v>290.86</v>
      </c>
      <c r="AG26" s="45" t="str">
        <f t="shared" si="6"/>
        <v>238 290.86</v>
      </c>
      <c r="AH26" s="44">
        <v>12</v>
      </c>
      <c r="AI26" s="47">
        <f t="shared" si="7"/>
        <v>77.710000000000008</v>
      </c>
      <c r="AJ26" s="47">
        <f t="shared" si="8"/>
        <v>94.97</v>
      </c>
      <c r="AK26" s="45" t="str">
        <f t="shared" si="9"/>
        <v>77.71 94.97</v>
      </c>
      <c r="AL26" s="36">
        <v>150</v>
      </c>
      <c r="AM26" s="36">
        <v>430</v>
      </c>
      <c r="AN26" s="47">
        <v>2395.1999999999998</v>
      </c>
      <c r="AO26" s="49">
        <v>290.89999999999998</v>
      </c>
      <c r="AP26" s="44">
        <v>95</v>
      </c>
      <c r="AQ26" s="35">
        <v>28</v>
      </c>
      <c r="AR26" s="46">
        <f t="shared" si="10"/>
        <v>0.74335863242428823</v>
      </c>
      <c r="AS26" s="47">
        <f t="shared" si="11"/>
        <v>1780.4925963826549</v>
      </c>
      <c r="AT26" s="47">
        <f t="shared" si="12"/>
        <v>249.82617654360095</v>
      </c>
      <c r="AU26" s="48">
        <f t="shared" si="13"/>
        <v>82.183188106073175</v>
      </c>
      <c r="AV26" s="260"/>
      <c r="AW26" s="260"/>
      <c r="AX26" s="260"/>
      <c r="AY26" s="260"/>
      <c r="AZ26" s="260"/>
      <c r="BA26" s="260"/>
      <c r="BB26" s="260"/>
      <c r="BC26" s="260"/>
      <c r="BD26" s="260"/>
      <c r="BE26" s="260"/>
      <c r="BF26" s="260"/>
      <c r="BG26" s="287"/>
      <c r="BH26" s="260"/>
      <c r="BI26" s="284"/>
      <c r="BJ26" s="284"/>
      <c r="BK26" s="260"/>
      <c r="BL26" s="260">
        <f t="shared" si="14"/>
        <v>0</v>
      </c>
      <c r="BM26" s="260" t="e">
        <f>#REF!</f>
        <v>#REF!</v>
      </c>
      <c r="BN26" s="260"/>
      <c r="BO26" s="260"/>
      <c r="BP26" s="260">
        <f t="shared" si="15"/>
        <v>0</v>
      </c>
      <c r="BQ26" s="260" t="e">
        <f>#REF!</f>
        <v>#REF!</v>
      </c>
      <c r="BR26" s="260"/>
      <c r="BS26" s="287"/>
      <c r="BT26" s="260"/>
    </row>
    <row r="27" spans="1:72" s="42" customFormat="1" ht="75" customHeight="1" x14ac:dyDescent="0.3">
      <c r="A27" s="35">
        <v>24</v>
      </c>
      <c r="B27" s="45">
        <v>260</v>
      </c>
      <c r="C27" s="45" t="s">
        <v>66</v>
      </c>
      <c r="D27" s="45">
        <v>40000</v>
      </c>
      <c r="E27" s="44">
        <v>0.56000000000000005</v>
      </c>
      <c r="F27" s="37">
        <v>0.155</v>
      </c>
      <c r="G27" s="37">
        <v>0.113</v>
      </c>
      <c r="H27" s="37">
        <v>9.2999999999999999E-2</v>
      </c>
      <c r="I27" s="37">
        <v>7.1999999999999995E-2</v>
      </c>
      <c r="J27" s="37">
        <v>4.8000000000000001E-2</v>
      </c>
      <c r="K27" s="37">
        <v>4.1000000000000002E-2</v>
      </c>
      <c r="L27" s="37">
        <v>0.04</v>
      </c>
      <c r="M27" s="37" t="str">
        <f t="shared" si="0"/>
        <v>0.155,0.113,0.093,0.072,0.048,0.041,0.04</v>
      </c>
      <c r="N27" s="37" t="s">
        <v>59</v>
      </c>
      <c r="O27" s="37"/>
      <c r="P27" s="38">
        <f t="shared" si="1"/>
        <v>260</v>
      </c>
      <c r="Q27" s="36">
        <f t="shared" si="16"/>
        <v>0</v>
      </c>
      <c r="R27" s="37">
        <f t="shared" si="2"/>
        <v>6.2E-2</v>
      </c>
      <c r="S27" s="36">
        <f t="shared" si="17"/>
        <v>24</v>
      </c>
      <c r="T27" s="36">
        <f t="shared" si="18"/>
        <v>0</v>
      </c>
      <c r="U27" s="36">
        <f t="shared" si="19"/>
        <v>260</v>
      </c>
      <c r="V27" s="39">
        <f t="shared" si="20"/>
        <v>4.9500000000000002E-2</v>
      </c>
      <c r="W27" s="39">
        <f t="shared" si="3"/>
        <v>0</v>
      </c>
      <c r="X27" s="37">
        <f t="shared" si="21"/>
        <v>13.780000000000001</v>
      </c>
      <c r="Y27" s="39">
        <f t="shared" si="22"/>
        <v>-1.9554166666666646</v>
      </c>
      <c r="Z27" s="37"/>
      <c r="AA27" s="44">
        <v>0.35</v>
      </c>
      <c r="AB27" s="44">
        <v>0.35</v>
      </c>
      <c r="AC27" s="44">
        <v>0.35</v>
      </c>
      <c r="AD27" s="44" t="s">
        <v>60</v>
      </c>
      <c r="AE27" s="44">
        <f t="shared" si="4"/>
        <v>238</v>
      </c>
      <c r="AF27" s="44">
        <f t="shared" si="5"/>
        <v>290.86</v>
      </c>
      <c r="AG27" s="45" t="str">
        <f t="shared" si="6"/>
        <v>238 290.86</v>
      </c>
      <c r="AH27" s="44">
        <v>12</v>
      </c>
      <c r="AI27" s="47">
        <f t="shared" si="7"/>
        <v>77.710000000000008</v>
      </c>
      <c r="AJ27" s="47">
        <f t="shared" si="8"/>
        <v>94.97</v>
      </c>
      <c r="AK27" s="45" t="str">
        <f t="shared" si="9"/>
        <v>77.71 94.97</v>
      </c>
      <c r="AL27" s="36">
        <v>150</v>
      </c>
      <c r="AM27" s="36">
        <v>430</v>
      </c>
      <c r="AN27" s="47">
        <v>2362.9</v>
      </c>
      <c r="AO27" s="49">
        <v>290.8</v>
      </c>
      <c r="AP27" s="44">
        <v>94.9</v>
      </c>
      <c r="AQ27" s="35">
        <v>28</v>
      </c>
      <c r="AR27" s="46">
        <f t="shared" si="10"/>
        <v>0.74335863242428823</v>
      </c>
      <c r="AS27" s="47">
        <f t="shared" si="11"/>
        <v>1756.4821125553508</v>
      </c>
      <c r="AT27" s="47">
        <f t="shared" si="12"/>
        <v>249.74815902183312</v>
      </c>
      <c r="AU27" s="48">
        <f t="shared" si="13"/>
        <v>82.093281630882302</v>
      </c>
      <c r="AV27" s="260"/>
      <c r="AW27" s="260"/>
      <c r="AX27" s="260"/>
      <c r="AY27" s="260"/>
      <c r="AZ27" s="260"/>
      <c r="BA27" s="260"/>
      <c r="BB27" s="260"/>
      <c r="BC27" s="260"/>
      <c r="BD27" s="260"/>
      <c r="BE27" s="260"/>
      <c r="BF27" s="260"/>
      <c r="BG27" s="287"/>
      <c r="BH27" s="260"/>
      <c r="BI27" s="284"/>
      <c r="BJ27" s="284"/>
      <c r="BK27" s="260"/>
      <c r="BL27" s="260">
        <f t="shared" si="14"/>
        <v>0</v>
      </c>
      <c r="BM27" s="260" t="e">
        <f>#REF!</f>
        <v>#REF!</v>
      </c>
      <c r="BN27" s="260"/>
      <c r="BO27" s="260"/>
      <c r="BP27" s="260">
        <f t="shared" si="15"/>
        <v>0</v>
      </c>
      <c r="BQ27" s="260" t="e">
        <f>#REF!</f>
        <v>#REF!</v>
      </c>
      <c r="BR27" s="260"/>
      <c r="BS27" s="287"/>
      <c r="BT27" s="260"/>
    </row>
    <row r="28" spans="1:72" s="42" customFormat="1" ht="75" customHeight="1" x14ac:dyDescent="0.3">
      <c r="A28" s="35">
        <v>25</v>
      </c>
      <c r="B28" s="45">
        <v>260</v>
      </c>
      <c r="C28" s="45" t="s">
        <v>67</v>
      </c>
      <c r="D28" s="45">
        <v>40000</v>
      </c>
      <c r="E28" s="44">
        <v>0.56000000000000005</v>
      </c>
      <c r="F28" s="37">
        <v>0.108</v>
      </c>
      <c r="G28" s="37">
        <v>8.3000000000000004E-2</v>
      </c>
      <c r="H28" s="37">
        <v>7.0000000000000007E-2</v>
      </c>
      <c r="I28" s="37">
        <v>5.6000000000000001E-2</v>
      </c>
      <c r="J28" s="37">
        <v>3.6999999999999998E-2</v>
      </c>
      <c r="K28" s="37">
        <v>3.5000000000000003E-2</v>
      </c>
      <c r="L28" s="37">
        <v>1.9E-2</v>
      </c>
      <c r="M28" s="37" t="str">
        <f t="shared" si="0"/>
        <v>0.108,0.083,0.07,0.056,0.037,0.035,0.019</v>
      </c>
      <c r="N28" s="37" t="s">
        <v>59</v>
      </c>
      <c r="O28" s="37"/>
      <c r="P28" s="38">
        <f t="shared" si="1"/>
        <v>260</v>
      </c>
      <c r="Q28" s="36">
        <f t="shared" si="16"/>
        <v>0</v>
      </c>
      <c r="R28" s="37">
        <f t="shared" si="2"/>
        <v>3.7999999999999992E-2</v>
      </c>
      <c r="S28" s="36">
        <f t="shared" si="17"/>
        <v>25</v>
      </c>
      <c r="T28" s="36">
        <f t="shared" si="18"/>
        <v>0</v>
      </c>
      <c r="U28" s="36">
        <f t="shared" si="19"/>
        <v>260</v>
      </c>
      <c r="V28" s="39">
        <f t="shared" si="20"/>
        <v>4.9999999999999996E-2</v>
      </c>
      <c r="W28" s="39">
        <f t="shared" si="3"/>
        <v>0</v>
      </c>
      <c r="X28" s="37">
        <f t="shared" si="21"/>
        <v>13.780000000000001</v>
      </c>
      <c r="Y28" s="39">
        <f t="shared" si="22"/>
        <v>-1.9554166666666646</v>
      </c>
      <c r="Z28" s="37"/>
      <c r="AA28" s="44">
        <v>0.35</v>
      </c>
      <c r="AB28" s="44">
        <v>0.35</v>
      </c>
      <c r="AC28" s="44">
        <v>0.35</v>
      </c>
      <c r="AD28" s="44" t="s">
        <v>60</v>
      </c>
      <c r="AE28" s="44">
        <f t="shared" si="4"/>
        <v>238</v>
      </c>
      <c r="AF28" s="44">
        <f t="shared" si="5"/>
        <v>290.86</v>
      </c>
      <c r="AG28" s="45" t="str">
        <f t="shared" si="6"/>
        <v>238 290.86</v>
      </c>
      <c r="AH28" s="44">
        <v>12</v>
      </c>
      <c r="AI28" s="47">
        <f t="shared" si="7"/>
        <v>77.710000000000008</v>
      </c>
      <c r="AJ28" s="47">
        <f t="shared" si="8"/>
        <v>94.97</v>
      </c>
      <c r="AK28" s="45" t="str">
        <f t="shared" si="9"/>
        <v>77.71 94.97</v>
      </c>
      <c r="AL28" s="36">
        <v>150</v>
      </c>
      <c r="AM28" s="36">
        <v>430</v>
      </c>
      <c r="AN28" s="47">
        <v>2396.8000000000002</v>
      </c>
      <c r="AO28" s="47">
        <v>290.10000000000002</v>
      </c>
      <c r="AP28" s="47">
        <v>95</v>
      </c>
      <c r="AQ28" s="35">
        <v>28</v>
      </c>
      <c r="AR28" s="46">
        <f t="shared" si="10"/>
        <v>0.74335863242428823</v>
      </c>
      <c r="AS28" s="47">
        <f t="shared" si="11"/>
        <v>1781.6819701945342</v>
      </c>
      <c r="AT28" s="47">
        <f t="shared" si="12"/>
        <v>249.20175363216177</v>
      </c>
      <c r="AU28" s="48">
        <f t="shared" si="13"/>
        <v>82.183188106073175</v>
      </c>
      <c r="AV28" s="260"/>
      <c r="AW28" s="260"/>
      <c r="AX28" s="260"/>
      <c r="AY28" s="260"/>
      <c r="AZ28" s="260"/>
      <c r="BA28" s="260"/>
      <c r="BB28" s="260"/>
      <c r="BC28" s="260"/>
      <c r="BD28" s="260"/>
      <c r="BE28" s="260"/>
      <c r="BF28" s="260"/>
      <c r="BG28" s="287"/>
      <c r="BH28" s="260"/>
      <c r="BI28" s="284"/>
      <c r="BJ28" s="284"/>
      <c r="BK28" s="260"/>
      <c r="BL28" s="260">
        <f t="shared" si="14"/>
        <v>0</v>
      </c>
      <c r="BM28" s="260" t="e">
        <f>#REF!</f>
        <v>#REF!</v>
      </c>
      <c r="BN28" s="260"/>
      <c r="BO28" s="260"/>
      <c r="BP28" s="260">
        <f t="shared" si="15"/>
        <v>0</v>
      </c>
      <c r="BQ28" s="260" t="e">
        <f>#REF!</f>
        <v>#REF!</v>
      </c>
      <c r="BR28" s="260"/>
      <c r="BS28" s="287"/>
      <c r="BT28" s="260"/>
    </row>
    <row r="29" spans="1:72" s="42" customFormat="1" ht="75" customHeight="1" x14ac:dyDescent="0.3">
      <c r="A29" s="35">
        <v>26</v>
      </c>
      <c r="B29" s="45">
        <v>325</v>
      </c>
      <c r="C29" s="45" t="s">
        <v>63</v>
      </c>
      <c r="D29" s="45">
        <v>40000</v>
      </c>
      <c r="E29" s="44">
        <v>0.56000000000000005</v>
      </c>
      <c r="F29" s="37">
        <v>0.115</v>
      </c>
      <c r="G29" s="37">
        <v>8.5000000000000006E-2</v>
      </c>
      <c r="H29" s="37">
        <v>7.1000000000000008E-2</v>
      </c>
      <c r="I29" s="37">
        <v>5.5E-2</v>
      </c>
      <c r="J29" s="37">
        <v>3.7999999999999999E-2</v>
      </c>
      <c r="K29" s="37">
        <v>3.1E-2</v>
      </c>
      <c r="L29" s="37">
        <v>2.2000000000000002E-2</v>
      </c>
      <c r="M29" s="37" t="str">
        <f t="shared" si="0"/>
        <v>0.115,0.085,0.071,0.055,0.038,0.031,0.022</v>
      </c>
      <c r="N29" s="37" t="s">
        <v>59</v>
      </c>
      <c r="O29" s="37"/>
      <c r="P29" s="38">
        <f t="shared" si="1"/>
        <v>325</v>
      </c>
      <c r="Q29" s="36">
        <f t="shared" si="16"/>
        <v>65</v>
      </c>
      <c r="R29" s="37">
        <f t="shared" si="2"/>
        <v>4.3999999999999997E-2</v>
      </c>
      <c r="S29" s="36">
        <f t="shared" si="17"/>
        <v>26</v>
      </c>
      <c r="T29" s="36">
        <f t="shared" si="18"/>
        <v>65</v>
      </c>
      <c r="U29" s="36">
        <f t="shared" si="19"/>
        <v>325</v>
      </c>
      <c r="V29" s="39">
        <f t="shared" si="20"/>
        <v>4.0999999999999995E-2</v>
      </c>
      <c r="W29" s="39">
        <f t="shared" si="3"/>
        <v>2.6649999999999996</v>
      </c>
      <c r="X29" s="37">
        <f t="shared" si="21"/>
        <v>16.445</v>
      </c>
      <c r="Y29" s="39">
        <f t="shared" si="22"/>
        <v>-3.2242708333333319</v>
      </c>
      <c r="Z29" s="37"/>
      <c r="AA29" s="44">
        <v>0.35</v>
      </c>
      <c r="AB29" s="44">
        <v>0.35</v>
      </c>
      <c r="AC29" s="44">
        <v>0.35</v>
      </c>
      <c r="AD29" s="44" t="s">
        <v>60</v>
      </c>
      <c r="AE29" s="44">
        <f t="shared" si="4"/>
        <v>238</v>
      </c>
      <c r="AF29" s="44">
        <f t="shared" si="5"/>
        <v>290.86</v>
      </c>
      <c r="AG29" s="45" t="str">
        <f t="shared" si="6"/>
        <v>238 290.86</v>
      </c>
      <c r="AH29" s="44">
        <v>12</v>
      </c>
      <c r="AI29" s="47">
        <f t="shared" si="7"/>
        <v>77.710000000000008</v>
      </c>
      <c r="AJ29" s="47">
        <f t="shared" si="8"/>
        <v>94.97</v>
      </c>
      <c r="AK29" s="45" t="str">
        <f t="shared" si="9"/>
        <v>77.71 94.97</v>
      </c>
      <c r="AL29" s="36">
        <v>150</v>
      </c>
      <c r="AM29" s="36">
        <v>430</v>
      </c>
      <c r="AN29" s="44">
        <v>2350</v>
      </c>
      <c r="AO29" s="44">
        <v>290.7</v>
      </c>
      <c r="AP29" s="44">
        <v>95</v>
      </c>
      <c r="AQ29" s="35">
        <v>28</v>
      </c>
      <c r="AR29" s="46">
        <f t="shared" si="10"/>
        <v>0.74335863242428823</v>
      </c>
      <c r="AS29" s="47">
        <f t="shared" si="11"/>
        <v>1746.8927861970774</v>
      </c>
      <c r="AT29" s="47">
        <f t="shared" si="12"/>
        <v>249.6701314118657</v>
      </c>
      <c r="AU29" s="48">
        <f t="shared" si="13"/>
        <v>82.183188106073175</v>
      </c>
      <c r="AV29" s="260"/>
      <c r="AW29" s="260"/>
      <c r="AX29" s="260"/>
      <c r="AY29" s="260"/>
      <c r="AZ29" s="260"/>
      <c r="BA29" s="260"/>
      <c r="BB29" s="260"/>
      <c r="BC29" s="260"/>
      <c r="BD29" s="260"/>
      <c r="BE29" s="260"/>
      <c r="BF29" s="260"/>
      <c r="BG29" s="287"/>
      <c r="BH29" s="260"/>
      <c r="BI29" s="284"/>
      <c r="BJ29" s="284"/>
      <c r="BK29" s="260"/>
      <c r="BL29" s="260">
        <f t="shared" si="14"/>
        <v>0</v>
      </c>
      <c r="BM29" s="260" t="e">
        <f>#REF!</f>
        <v>#REF!</v>
      </c>
      <c r="BN29" s="260" t="e">
        <f t="shared" ref="BN29" si="25">IF(BL29&lt;BM29,"Safe","Unsafe")</f>
        <v>#REF!</v>
      </c>
      <c r="BO29" s="260"/>
      <c r="BP29" s="260">
        <f t="shared" si="15"/>
        <v>0</v>
      </c>
      <c r="BQ29" s="260" t="e">
        <f>#REF!</f>
        <v>#REF!</v>
      </c>
      <c r="BR29" s="260" t="e">
        <f t="shared" ref="BR29" si="26">IF(BP29&lt;BQ29,"Safe","Unsafe")</f>
        <v>#REF!</v>
      </c>
      <c r="BS29" s="287"/>
      <c r="BT29" s="260"/>
    </row>
    <row r="30" spans="1:72" s="42" customFormat="1" ht="75" customHeight="1" x14ac:dyDescent="0.3">
      <c r="A30" s="35">
        <v>27</v>
      </c>
      <c r="B30" s="45">
        <v>325</v>
      </c>
      <c r="C30" s="45" t="s">
        <v>64</v>
      </c>
      <c r="D30" s="45">
        <v>40000</v>
      </c>
      <c r="E30" s="44">
        <v>0.56000000000000005</v>
      </c>
      <c r="F30" s="37">
        <v>0.105</v>
      </c>
      <c r="G30" s="37">
        <v>7.9000000000000001E-2</v>
      </c>
      <c r="H30" s="37">
        <v>6.9000000000000006E-2</v>
      </c>
      <c r="I30" s="37">
        <v>5.6000000000000001E-2</v>
      </c>
      <c r="J30" s="37">
        <v>0.04</v>
      </c>
      <c r="K30" s="37">
        <v>3.3000000000000002E-2</v>
      </c>
      <c r="L30" s="37">
        <v>2.5000000000000001E-2</v>
      </c>
      <c r="M30" s="37" t="str">
        <f t="shared" si="0"/>
        <v>0.105,0.079,0.069,0.056,0.04,0.033,0.025</v>
      </c>
      <c r="N30" s="37" t="s">
        <v>59</v>
      </c>
      <c r="O30" s="37"/>
      <c r="P30" s="38">
        <f t="shared" si="1"/>
        <v>325</v>
      </c>
      <c r="Q30" s="36">
        <f t="shared" si="16"/>
        <v>0</v>
      </c>
      <c r="R30" s="37">
        <f t="shared" si="2"/>
        <v>3.599999999999999E-2</v>
      </c>
      <c r="S30" s="36">
        <f t="shared" si="17"/>
        <v>27</v>
      </c>
      <c r="T30" s="36">
        <f t="shared" si="18"/>
        <v>0</v>
      </c>
      <c r="U30" s="36">
        <f t="shared" si="19"/>
        <v>325</v>
      </c>
      <c r="V30" s="39">
        <f t="shared" si="20"/>
        <v>3.9999999999999994E-2</v>
      </c>
      <c r="W30" s="39">
        <f t="shared" si="3"/>
        <v>0</v>
      </c>
      <c r="X30" s="37">
        <f t="shared" si="21"/>
        <v>16.445</v>
      </c>
      <c r="Y30" s="39">
        <f t="shared" si="22"/>
        <v>-3.2242708333333319</v>
      </c>
      <c r="Z30" s="37"/>
      <c r="AA30" s="44">
        <v>0.35</v>
      </c>
      <c r="AB30" s="44">
        <v>0.35</v>
      </c>
      <c r="AC30" s="44">
        <v>0.35</v>
      </c>
      <c r="AD30" s="44" t="s">
        <v>60</v>
      </c>
      <c r="AE30" s="44">
        <f t="shared" si="4"/>
        <v>238</v>
      </c>
      <c r="AF30" s="44">
        <f t="shared" si="5"/>
        <v>290.86</v>
      </c>
      <c r="AG30" s="45" t="str">
        <f t="shared" si="6"/>
        <v>238 290.86</v>
      </c>
      <c r="AH30" s="44">
        <v>12</v>
      </c>
      <c r="AI30" s="47">
        <f t="shared" si="7"/>
        <v>77.710000000000008</v>
      </c>
      <c r="AJ30" s="47">
        <f t="shared" si="8"/>
        <v>94.97</v>
      </c>
      <c r="AK30" s="45" t="str">
        <f t="shared" si="9"/>
        <v>77.71 94.97</v>
      </c>
      <c r="AL30" s="36">
        <v>150</v>
      </c>
      <c r="AM30" s="36">
        <v>430</v>
      </c>
      <c r="AN30" s="44">
        <v>2369.4</v>
      </c>
      <c r="AO30" s="44">
        <v>290.8</v>
      </c>
      <c r="AP30" s="44">
        <v>95</v>
      </c>
      <c r="AQ30" s="35">
        <v>28</v>
      </c>
      <c r="AR30" s="46">
        <f t="shared" si="10"/>
        <v>0.74335863242428823</v>
      </c>
      <c r="AS30" s="47">
        <f t="shared" si="11"/>
        <v>1761.3139436661086</v>
      </c>
      <c r="AT30" s="47">
        <f t="shared" si="12"/>
        <v>249.74815902183312</v>
      </c>
      <c r="AU30" s="48">
        <f t="shared" si="13"/>
        <v>82.183188106073175</v>
      </c>
      <c r="AV30" s="260"/>
      <c r="AW30" s="260"/>
      <c r="AX30" s="260"/>
      <c r="AY30" s="260"/>
      <c r="AZ30" s="260"/>
      <c r="BA30" s="260"/>
      <c r="BB30" s="260"/>
      <c r="BC30" s="260"/>
      <c r="BD30" s="260"/>
      <c r="BE30" s="260"/>
      <c r="BF30" s="260"/>
      <c r="BG30" s="287"/>
      <c r="BH30" s="260"/>
      <c r="BI30" s="284"/>
      <c r="BJ30" s="284"/>
      <c r="BK30" s="260"/>
      <c r="BL30" s="260">
        <f t="shared" si="14"/>
        <v>0</v>
      </c>
      <c r="BM30" s="260" t="e">
        <f>#REF!</f>
        <v>#REF!</v>
      </c>
      <c r="BN30" s="260"/>
      <c r="BO30" s="260"/>
      <c r="BP30" s="260">
        <f t="shared" si="15"/>
        <v>0</v>
      </c>
      <c r="BQ30" s="260" t="e">
        <f>#REF!</f>
        <v>#REF!</v>
      </c>
      <c r="BR30" s="260"/>
      <c r="BS30" s="287"/>
      <c r="BT30" s="260"/>
    </row>
    <row r="31" spans="1:72" s="42" customFormat="1" ht="75" customHeight="1" x14ac:dyDescent="0.3">
      <c r="A31" s="35">
        <v>28</v>
      </c>
      <c r="B31" s="45">
        <v>325</v>
      </c>
      <c r="C31" s="45" t="s">
        <v>65</v>
      </c>
      <c r="D31" s="45">
        <v>40000</v>
      </c>
      <c r="E31" s="44">
        <v>0.56000000000000005</v>
      </c>
      <c r="F31" s="37">
        <v>0.16800000000000001</v>
      </c>
      <c r="G31" s="37">
        <v>7.1000000000000008E-2</v>
      </c>
      <c r="H31" s="37">
        <v>6.0999999999999999E-2</v>
      </c>
      <c r="I31" s="37">
        <v>4.9000000000000002E-2</v>
      </c>
      <c r="J31" s="37">
        <v>3.6999999999999998E-2</v>
      </c>
      <c r="K31" s="37">
        <v>3.0000000000000002E-2</v>
      </c>
      <c r="L31" s="37">
        <v>2.3E-2</v>
      </c>
      <c r="M31" s="37" t="str">
        <f t="shared" si="0"/>
        <v>0.168,0.071,0.061,0.049,0.037,0.03,0.023</v>
      </c>
      <c r="N31" s="37" t="s">
        <v>59</v>
      </c>
      <c r="O31" s="37"/>
      <c r="P31" s="38">
        <f t="shared" si="1"/>
        <v>325</v>
      </c>
      <c r="Q31" s="36">
        <f t="shared" si="16"/>
        <v>0</v>
      </c>
      <c r="R31" s="37">
        <f t="shared" si="2"/>
        <v>0.10700000000000001</v>
      </c>
      <c r="S31" s="36">
        <f t="shared" si="17"/>
        <v>28</v>
      </c>
      <c r="T31" s="36">
        <f t="shared" si="18"/>
        <v>0</v>
      </c>
      <c r="U31" s="36">
        <f t="shared" si="19"/>
        <v>325</v>
      </c>
      <c r="V31" s="39">
        <f t="shared" si="20"/>
        <v>7.1500000000000008E-2</v>
      </c>
      <c r="W31" s="39">
        <f t="shared" si="3"/>
        <v>0</v>
      </c>
      <c r="X31" s="37">
        <f t="shared" si="21"/>
        <v>16.445</v>
      </c>
      <c r="Y31" s="39">
        <f t="shared" si="22"/>
        <v>-3.2242708333333319</v>
      </c>
      <c r="Z31" s="37"/>
      <c r="AA31" s="44">
        <v>0.35</v>
      </c>
      <c r="AB31" s="44">
        <v>0.35</v>
      </c>
      <c r="AC31" s="44">
        <v>0.35</v>
      </c>
      <c r="AD31" s="44" t="s">
        <v>60</v>
      </c>
      <c r="AE31" s="44">
        <f t="shared" si="4"/>
        <v>238</v>
      </c>
      <c r="AF31" s="44">
        <f t="shared" si="5"/>
        <v>290.86</v>
      </c>
      <c r="AG31" s="45" t="str">
        <f t="shared" si="6"/>
        <v>238 290.86</v>
      </c>
      <c r="AH31" s="44">
        <v>12</v>
      </c>
      <c r="AI31" s="47">
        <f t="shared" si="7"/>
        <v>77.710000000000008</v>
      </c>
      <c r="AJ31" s="47">
        <f t="shared" si="8"/>
        <v>94.97</v>
      </c>
      <c r="AK31" s="45" t="str">
        <f t="shared" si="9"/>
        <v>77.71 94.97</v>
      </c>
      <c r="AL31" s="36">
        <v>150</v>
      </c>
      <c r="AM31" s="36">
        <v>430</v>
      </c>
      <c r="AN31" s="44">
        <v>2398.4</v>
      </c>
      <c r="AO31" s="44">
        <v>289.7</v>
      </c>
      <c r="AP31" s="44">
        <v>95</v>
      </c>
      <c r="AQ31" s="35">
        <v>28</v>
      </c>
      <c r="AR31" s="46">
        <f t="shared" si="10"/>
        <v>0.74335863242428823</v>
      </c>
      <c r="AS31" s="47">
        <f t="shared" si="11"/>
        <v>1782.871344006413</v>
      </c>
      <c r="AT31" s="47">
        <f t="shared" si="12"/>
        <v>248.88929940865503</v>
      </c>
      <c r="AU31" s="48">
        <f t="shared" si="13"/>
        <v>82.183188106073175</v>
      </c>
      <c r="AV31" s="260"/>
      <c r="AW31" s="260"/>
      <c r="AX31" s="260"/>
      <c r="AY31" s="260"/>
      <c r="AZ31" s="260"/>
      <c r="BA31" s="260"/>
      <c r="BB31" s="260"/>
      <c r="BC31" s="260"/>
      <c r="BD31" s="260"/>
      <c r="BE31" s="260"/>
      <c r="BF31" s="260"/>
      <c r="BG31" s="287"/>
      <c r="BH31" s="260"/>
      <c r="BI31" s="284"/>
      <c r="BJ31" s="284"/>
      <c r="BK31" s="260"/>
      <c r="BL31" s="260">
        <f t="shared" si="14"/>
        <v>0</v>
      </c>
      <c r="BM31" s="260" t="e">
        <f>#REF!</f>
        <v>#REF!</v>
      </c>
      <c r="BN31" s="260"/>
      <c r="BO31" s="260"/>
      <c r="BP31" s="260">
        <f t="shared" si="15"/>
        <v>0</v>
      </c>
      <c r="BQ31" s="260" t="e">
        <f>#REF!</f>
        <v>#REF!</v>
      </c>
      <c r="BR31" s="260"/>
      <c r="BS31" s="287"/>
      <c r="BT31" s="260"/>
    </row>
    <row r="32" spans="1:72" s="42" customFormat="1" ht="75" customHeight="1" x14ac:dyDescent="0.3">
      <c r="A32" s="35">
        <v>29</v>
      </c>
      <c r="B32" s="36">
        <v>325</v>
      </c>
      <c r="C32" s="36" t="s">
        <v>66</v>
      </c>
      <c r="D32" s="36">
        <v>40000</v>
      </c>
      <c r="E32" s="35">
        <v>0.56000000000000005</v>
      </c>
      <c r="F32" s="37">
        <v>0.182</v>
      </c>
      <c r="G32" s="37">
        <v>0.13500000000000001</v>
      </c>
      <c r="H32" s="37">
        <v>0.11</v>
      </c>
      <c r="I32" s="37">
        <v>8.2000000000000003E-2</v>
      </c>
      <c r="J32" s="37">
        <v>5.2999999999999999E-2</v>
      </c>
      <c r="K32" s="37">
        <v>4.2000000000000003E-2</v>
      </c>
      <c r="L32" s="37">
        <v>3.0000000000000002E-2</v>
      </c>
      <c r="M32" s="37" t="str">
        <f t="shared" si="0"/>
        <v>0.182,0.135,0.11,0.082,0.053,0.042,0.03</v>
      </c>
      <c r="N32" s="37" t="s">
        <v>59</v>
      </c>
      <c r="O32" s="37"/>
      <c r="P32" s="38">
        <f t="shared" si="1"/>
        <v>325</v>
      </c>
      <c r="Q32" s="36">
        <f t="shared" si="16"/>
        <v>0</v>
      </c>
      <c r="R32" s="37">
        <f t="shared" si="2"/>
        <v>7.1999999999999995E-2</v>
      </c>
      <c r="S32" s="36">
        <f t="shared" si="17"/>
        <v>29</v>
      </c>
      <c r="T32" s="36">
        <f t="shared" si="18"/>
        <v>0</v>
      </c>
      <c r="U32" s="36">
        <f t="shared" si="19"/>
        <v>325</v>
      </c>
      <c r="V32" s="39">
        <f t="shared" si="20"/>
        <v>8.9499999999999996E-2</v>
      </c>
      <c r="W32" s="39">
        <f t="shared" si="3"/>
        <v>0</v>
      </c>
      <c r="X32" s="37">
        <f t="shared" si="21"/>
        <v>16.445</v>
      </c>
      <c r="Y32" s="39">
        <f t="shared" si="22"/>
        <v>-3.2242708333333319</v>
      </c>
      <c r="Z32" s="37"/>
      <c r="AA32" s="35">
        <v>0.35</v>
      </c>
      <c r="AB32" s="35">
        <v>0.35</v>
      </c>
      <c r="AC32" s="35">
        <v>0.35</v>
      </c>
      <c r="AD32" s="35" t="s">
        <v>60</v>
      </c>
      <c r="AE32" s="35">
        <f t="shared" si="4"/>
        <v>238</v>
      </c>
      <c r="AF32" s="35">
        <f t="shared" si="5"/>
        <v>290.86</v>
      </c>
      <c r="AG32" s="36" t="str">
        <f t="shared" si="6"/>
        <v>238 290.86</v>
      </c>
      <c r="AH32" s="35">
        <v>12</v>
      </c>
      <c r="AI32" s="40">
        <f t="shared" si="7"/>
        <v>77.710000000000008</v>
      </c>
      <c r="AJ32" s="40">
        <f t="shared" si="8"/>
        <v>94.97</v>
      </c>
      <c r="AK32" s="36" t="str">
        <f t="shared" si="9"/>
        <v>77.71 94.97</v>
      </c>
      <c r="AL32" s="36">
        <v>150</v>
      </c>
      <c r="AM32" s="36">
        <v>430</v>
      </c>
      <c r="AN32" s="40">
        <v>2395.1999999999998</v>
      </c>
      <c r="AO32" s="35">
        <v>288.5</v>
      </c>
      <c r="AP32" s="35">
        <v>95</v>
      </c>
      <c r="AQ32" s="35">
        <v>28</v>
      </c>
      <c r="AR32" s="37">
        <f t="shared" si="10"/>
        <v>0.74335863242428823</v>
      </c>
      <c r="AS32" s="40">
        <f t="shared" si="11"/>
        <v>1780.4925963826549</v>
      </c>
      <c r="AT32" s="40">
        <f t="shared" si="12"/>
        <v>247.95096197077757</v>
      </c>
      <c r="AU32" s="41">
        <f t="shared" si="13"/>
        <v>82.183188106073175</v>
      </c>
      <c r="AV32" s="260"/>
      <c r="AW32" s="260"/>
      <c r="AX32" s="260"/>
      <c r="AY32" s="260"/>
      <c r="AZ32" s="260">
        <f>AY32*10^6</f>
        <v>0</v>
      </c>
      <c r="BA32" s="260" t="e">
        <f>(1/($BI$4*10^6/(0.711*10^-4*(1/AV32)^0.854))^(1/3.89))*10^6</f>
        <v>#DIV/0!</v>
      </c>
      <c r="BB32" s="260" t="e">
        <f>IF(AZ32&lt;BA32,"Safe","Unsafe")</f>
        <v>#DIV/0!</v>
      </c>
      <c r="BC32" s="260"/>
      <c r="BD32" s="260">
        <f>BC32*10^6</f>
        <v>0</v>
      </c>
      <c r="BE32" s="260">
        <f>(1/((($BI$4*10^6/(1.41*10^-8)))^(1/4.5337)))*10^6</f>
        <v>460.12157860808867</v>
      </c>
      <c r="BF32" s="260" t="str">
        <f>IF(BD32&lt;BE32,"Safe","Unsafe")</f>
        <v>Safe</v>
      </c>
      <c r="BG32" s="287"/>
      <c r="BH32" s="260"/>
      <c r="BI32" s="284">
        <v>30</v>
      </c>
      <c r="BJ32" s="284"/>
      <c r="BK32" s="260"/>
      <c r="BL32" s="260">
        <f t="shared" si="14"/>
        <v>0</v>
      </c>
      <c r="BM32" s="260" t="e">
        <f>BA32</f>
        <v>#DIV/0!</v>
      </c>
      <c r="BN32" s="260" t="e">
        <f>IF(BL32&lt;BM32,"Safe","Unsafe")</f>
        <v>#DIV/0!</v>
      </c>
      <c r="BO32" s="260"/>
      <c r="BP32" s="260">
        <f>BO32*10^6</f>
        <v>0</v>
      </c>
      <c r="BQ32" s="260">
        <f>BE32</f>
        <v>460.12157860808867</v>
      </c>
      <c r="BR32" s="260" t="str">
        <f>IF(BP32&lt;BQ32,"Safe","Unsafe")</f>
        <v>Safe</v>
      </c>
      <c r="BS32" s="287"/>
      <c r="BT32" s="260"/>
    </row>
    <row r="33" spans="1:72" s="42" customFormat="1" ht="75" customHeight="1" x14ac:dyDescent="0.3">
      <c r="A33" s="35">
        <v>30</v>
      </c>
      <c r="B33" s="36">
        <v>325</v>
      </c>
      <c r="C33" s="36" t="s">
        <v>67</v>
      </c>
      <c r="D33" s="36">
        <v>40000</v>
      </c>
      <c r="E33" s="35">
        <v>0.56000000000000005</v>
      </c>
      <c r="F33" s="37">
        <v>0.122</v>
      </c>
      <c r="G33" s="37">
        <v>9.5000000000000001E-2</v>
      </c>
      <c r="H33" s="37">
        <v>7.8E-2</v>
      </c>
      <c r="I33" s="37">
        <v>6.6000000000000003E-2</v>
      </c>
      <c r="J33" s="37">
        <v>4.2000000000000003E-2</v>
      </c>
      <c r="K33" s="37">
        <v>3.5000000000000003E-2</v>
      </c>
      <c r="L33" s="37">
        <v>2.6000000000000002E-2</v>
      </c>
      <c r="M33" s="37" t="str">
        <f t="shared" si="0"/>
        <v>0.122,0.095,0.078,0.066,0.042,0.035,0.026</v>
      </c>
      <c r="N33" s="37" t="s">
        <v>59</v>
      </c>
      <c r="O33" s="37"/>
      <c r="P33" s="38">
        <f t="shared" si="1"/>
        <v>325</v>
      </c>
      <c r="Q33" s="36">
        <f t="shared" si="16"/>
        <v>0</v>
      </c>
      <c r="R33" s="37">
        <f t="shared" si="2"/>
        <v>4.3999999999999997E-2</v>
      </c>
      <c r="S33" s="36">
        <f t="shared" si="17"/>
        <v>30</v>
      </c>
      <c r="T33" s="36">
        <f t="shared" si="18"/>
        <v>0</v>
      </c>
      <c r="U33" s="36">
        <f t="shared" si="19"/>
        <v>325</v>
      </c>
      <c r="V33" s="39">
        <f t="shared" si="20"/>
        <v>5.7999999999999996E-2</v>
      </c>
      <c r="W33" s="39">
        <f t="shared" si="3"/>
        <v>0</v>
      </c>
      <c r="X33" s="37">
        <f t="shared" si="21"/>
        <v>16.445</v>
      </c>
      <c r="Y33" s="39">
        <f t="shared" si="22"/>
        <v>-3.2242708333333319</v>
      </c>
      <c r="Z33" s="37"/>
      <c r="AA33" s="35">
        <v>0.35</v>
      </c>
      <c r="AB33" s="35">
        <v>0.35</v>
      </c>
      <c r="AC33" s="35">
        <v>0.35</v>
      </c>
      <c r="AD33" s="35" t="s">
        <v>60</v>
      </c>
      <c r="AE33" s="35">
        <f t="shared" si="4"/>
        <v>238</v>
      </c>
      <c r="AF33" s="35">
        <f t="shared" si="5"/>
        <v>290.86</v>
      </c>
      <c r="AG33" s="36" t="str">
        <f t="shared" si="6"/>
        <v>238 290.86</v>
      </c>
      <c r="AH33" s="35">
        <v>12</v>
      </c>
      <c r="AI33" s="40">
        <f t="shared" si="7"/>
        <v>77.710000000000008</v>
      </c>
      <c r="AJ33" s="40">
        <f t="shared" si="8"/>
        <v>94.97</v>
      </c>
      <c r="AK33" s="36" t="str">
        <f t="shared" si="9"/>
        <v>77.71 94.97</v>
      </c>
      <c r="AL33" s="36">
        <v>150</v>
      </c>
      <c r="AM33" s="36">
        <v>430</v>
      </c>
      <c r="AN33" s="40">
        <v>2400</v>
      </c>
      <c r="AO33" s="35">
        <v>290.89999999999998</v>
      </c>
      <c r="AP33" s="35">
        <v>95</v>
      </c>
      <c r="AQ33" s="35">
        <v>28</v>
      </c>
      <c r="AR33" s="37">
        <f t="shared" si="10"/>
        <v>0.74335863242428823</v>
      </c>
      <c r="AS33" s="40">
        <f t="shared" si="11"/>
        <v>1784.0607178182918</v>
      </c>
      <c r="AT33" s="40">
        <f t="shared" si="12"/>
        <v>249.82617654360095</v>
      </c>
      <c r="AU33" s="41">
        <f t="shared" si="13"/>
        <v>82.183188106073175</v>
      </c>
      <c r="AV33" s="260"/>
      <c r="AW33" s="260"/>
      <c r="AX33" s="260"/>
      <c r="AY33" s="260"/>
      <c r="AZ33" s="260"/>
      <c r="BA33" s="260"/>
      <c r="BB33" s="260"/>
      <c r="BC33" s="260"/>
      <c r="BD33" s="260"/>
      <c r="BE33" s="260"/>
      <c r="BF33" s="260"/>
      <c r="BG33" s="287"/>
      <c r="BH33" s="260"/>
      <c r="BI33" s="284"/>
      <c r="BJ33" s="284"/>
      <c r="BK33" s="260"/>
      <c r="BL33" s="260">
        <f t="shared" si="14"/>
        <v>0</v>
      </c>
      <c r="BM33" s="260" t="e">
        <f>#REF!</f>
        <v>#REF!</v>
      </c>
      <c r="BN33" s="260"/>
      <c r="BO33" s="260"/>
      <c r="BP33" s="260">
        <f t="shared" si="15"/>
        <v>0</v>
      </c>
      <c r="BQ33" s="260" t="e">
        <f>#REF!</f>
        <v>#REF!</v>
      </c>
      <c r="BR33" s="260"/>
      <c r="BS33" s="287"/>
      <c r="BT33" s="260"/>
    </row>
    <row r="34" spans="1:72" s="42" customFormat="1" ht="75" customHeight="1" x14ac:dyDescent="0.3">
      <c r="A34" s="35">
        <v>31</v>
      </c>
      <c r="B34" s="36">
        <v>390</v>
      </c>
      <c r="C34" s="36" t="s">
        <v>63</v>
      </c>
      <c r="D34" s="36">
        <v>40000</v>
      </c>
      <c r="E34" s="35">
        <v>0.56000000000000005</v>
      </c>
      <c r="F34" s="37">
        <v>7.5999999999999998E-2</v>
      </c>
      <c r="G34" s="37">
        <v>6.6000000000000003E-2</v>
      </c>
      <c r="H34" s="37">
        <v>5.7000000000000002E-2</v>
      </c>
      <c r="I34" s="37">
        <v>4.5999999999999999E-2</v>
      </c>
      <c r="J34" s="37">
        <v>3.3000000000000002E-2</v>
      </c>
      <c r="K34" s="37">
        <v>2.9000000000000001E-2</v>
      </c>
      <c r="L34" s="37">
        <v>2.2000000000000002E-2</v>
      </c>
      <c r="M34" s="37" t="str">
        <f t="shared" si="0"/>
        <v>0.076,0.066,0.057,0.046,0.033,0.029,0.022</v>
      </c>
      <c r="N34" s="37" t="s">
        <v>59</v>
      </c>
      <c r="O34" s="37"/>
      <c r="P34" s="38">
        <f t="shared" si="1"/>
        <v>390</v>
      </c>
      <c r="Q34" s="36">
        <f t="shared" si="16"/>
        <v>65</v>
      </c>
      <c r="R34" s="37">
        <f t="shared" si="2"/>
        <v>1.8999999999999996E-2</v>
      </c>
      <c r="S34" s="36">
        <f t="shared" si="17"/>
        <v>31</v>
      </c>
      <c r="T34" s="36">
        <f t="shared" si="18"/>
        <v>65</v>
      </c>
      <c r="U34" s="36">
        <f t="shared" si="19"/>
        <v>390</v>
      </c>
      <c r="V34" s="39">
        <f t="shared" si="20"/>
        <v>3.15E-2</v>
      </c>
      <c r="W34" s="39">
        <f t="shared" si="3"/>
        <v>2.0474999999999999</v>
      </c>
      <c r="X34" s="37">
        <f t="shared" si="21"/>
        <v>18.4925</v>
      </c>
      <c r="Y34" s="39">
        <f t="shared" si="22"/>
        <v>-5.1106249999999989</v>
      </c>
      <c r="Z34" s="37"/>
      <c r="AA34" s="35">
        <v>0.35</v>
      </c>
      <c r="AB34" s="35">
        <v>0.35</v>
      </c>
      <c r="AC34" s="35">
        <v>0.35</v>
      </c>
      <c r="AD34" s="35" t="s">
        <v>60</v>
      </c>
      <c r="AE34" s="35">
        <f t="shared" si="4"/>
        <v>238</v>
      </c>
      <c r="AF34" s="35">
        <f t="shared" si="5"/>
        <v>290.86</v>
      </c>
      <c r="AG34" s="36" t="str">
        <f t="shared" si="6"/>
        <v>238 290.86</v>
      </c>
      <c r="AH34" s="35">
        <v>12</v>
      </c>
      <c r="AI34" s="40">
        <f t="shared" si="7"/>
        <v>77.710000000000008</v>
      </c>
      <c r="AJ34" s="40">
        <f t="shared" si="8"/>
        <v>94.97</v>
      </c>
      <c r="AK34" s="36" t="str">
        <f t="shared" si="9"/>
        <v>77.71 94.97</v>
      </c>
      <c r="AL34" s="36">
        <v>150</v>
      </c>
      <c r="AM34" s="36">
        <v>430</v>
      </c>
      <c r="AN34" s="35">
        <v>2390.3000000000002</v>
      </c>
      <c r="AO34" s="35">
        <v>290.89999999999998</v>
      </c>
      <c r="AP34" s="35">
        <v>94.9</v>
      </c>
      <c r="AQ34" s="35">
        <v>28</v>
      </c>
      <c r="AR34" s="37">
        <f t="shared" si="10"/>
        <v>0.74335863242428823</v>
      </c>
      <c r="AS34" s="40">
        <f t="shared" si="11"/>
        <v>1776.8501390837764</v>
      </c>
      <c r="AT34" s="40">
        <f t="shared" si="12"/>
        <v>249.82617654360095</v>
      </c>
      <c r="AU34" s="41">
        <f t="shared" si="13"/>
        <v>82.093281630882302</v>
      </c>
      <c r="AV34" s="260"/>
      <c r="AW34" s="260"/>
      <c r="AX34" s="260"/>
      <c r="AY34" s="260"/>
      <c r="AZ34" s="260"/>
      <c r="BA34" s="260"/>
      <c r="BB34" s="260"/>
      <c r="BC34" s="260"/>
      <c r="BD34" s="260"/>
      <c r="BE34" s="260"/>
      <c r="BF34" s="260"/>
      <c r="BG34" s="287"/>
      <c r="BH34" s="260"/>
      <c r="BI34" s="284"/>
      <c r="BJ34" s="284"/>
      <c r="BK34" s="260"/>
      <c r="BL34" s="260">
        <f t="shared" si="14"/>
        <v>0</v>
      </c>
      <c r="BM34" s="260" t="e">
        <f>#REF!</f>
        <v>#REF!</v>
      </c>
      <c r="BN34" s="260"/>
      <c r="BO34" s="260"/>
      <c r="BP34" s="260">
        <f>BO32*10^6</f>
        <v>0</v>
      </c>
      <c r="BQ34" s="260" t="e">
        <f>#REF!</f>
        <v>#REF!</v>
      </c>
      <c r="BR34" s="260"/>
      <c r="BS34" s="287"/>
      <c r="BT34" s="260"/>
    </row>
    <row r="35" spans="1:72" s="42" customFormat="1" ht="75" customHeight="1" x14ac:dyDescent="0.3">
      <c r="A35" s="35">
        <v>32</v>
      </c>
      <c r="B35" s="36">
        <v>390</v>
      </c>
      <c r="C35" s="36" t="s">
        <v>64</v>
      </c>
      <c r="D35" s="36">
        <v>40000</v>
      </c>
      <c r="E35" s="35">
        <v>0.56000000000000005</v>
      </c>
      <c r="F35" s="37">
        <v>0.13300000000000001</v>
      </c>
      <c r="G35" s="37">
        <v>0.105</v>
      </c>
      <c r="H35" s="37">
        <v>9.0999999999999998E-2</v>
      </c>
      <c r="I35" s="37">
        <v>7.2999999999999995E-2</v>
      </c>
      <c r="J35" s="37">
        <v>4.8000000000000001E-2</v>
      </c>
      <c r="K35" s="37">
        <v>3.7999999999999999E-2</v>
      </c>
      <c r="L35" s="37">
        <v>2.7E-2</v>
      </c>
      <c r="M35" s="37" t="str">
        <f t="shared" si="0"/>
        <v>0.133,0.105,0.091,0.073,0.048,0.038,0.027</v>
      </c>
      <c r="N35" s="37" t="s">
        <v>59</v>
      </c>
      <c r="O35" s="37"/>
      <c r="P35" s="38">
        <f t="shared" si="1"/>
        <v>390</v>
      </c>
      <c r="Q35" s="36">
        <f t="shared" si="16"/>
        <v>0</v>
      </c>
      <c r="R35" s="37">
        <f t="shared" si="2"/>
        <v>4.200000000000001E-2</v>
      </c>
      <c r="S35" s="36">
        <f t="shared" si="17"/>
        <v>32</v>
      </c>
      <c r="T35" s="36">
        <f t="shared" si="18"/>
        <v>0</v>
      </c>
      <c r="U35" s="36">
        <f t="shared" si="19"/>
        <v>390</v>
      </c>
      <c r="V35" s="39">
        <f t="shared" si="20"/>
        <v>3.0500000000000003E-2</v>
      </c>
      <c r="W35" s="39">
        <f t="shared" si="3"/>
        <v>0</v>
      </c>
      <c r="X35" s="37">
        <f t="shared" si="21"/>
        <v>18.4925</v>
      </c>
      <c r="Y35" s="39">
        <f t="shared" si="22"/>
        <v>-5.1106249999999989</v>
      </c>
      <c r="Z35" s="37"/>
      <c r="AA35" s="35">
        <v>0.35</v>
      </c>
      <c r="AB35" s="35">
        <v>0.35</v>
      </c>
      <c r="AC35" s="35">
        <v>0.35</v>
      </c>
      <c r="AD35" s="35" t="s">
        <v>60</v>
      </c>
      <c r="AE35" s="35">
        <f t="shared" si="4"/>
        <v>238</v>
      </c>
      <c r="AF35" s="35">
        <f t="shared" si="5"/>
        <v>290.86</v>
      </c>
      <c r="AG35" s="36" t="str">
        <f t="shared" si="6"/>
        <v>238 290.86</v>
      </c>
      <c r="AH35" s="35">
        <v>12</v>
      </c>
      <c r="AI35" s="40">
        <f t="shared" si="7"/>
        <v>77.710000000000008</v>
      </c>
      <c r="AJ35" s="40">
        <f t="shared" si="8"/>
        <v>94.97</v>
      </c>
      <c r="AK35" s="36" t="str">
        <f t="shared" si="9"/>
        <v>77.71 94.97</v>
      </c>
      <c r="AL35" s="36">
        <v>150</v>
      </c>
      <c r="AM35" s="36">
        <v>430</v>
      </c>
      <c r="AN35" s="35">
        <v>2391.9</v>
      </c>
      <c r="AO35" s="35">
        <v>289.60000000000002</v>
      </c>
      <c r="AP35" s="35">
        <v>94.9</v>
      </c>
      <c r="AQ35" s="35">
        <v>28</v>
      </c>
      <c r="AR35" s="37">
        <f t="shared" si="10"/>
        <v>0.74335863242428823</v>
      </c>
      <c r="AS35" s="40">
        <f t="shared" si="11"/>
        <v>1778.0395128956552</v>
      </c>
      <c r="AT35" s="40">
        <f t="shared" si="12"/>
        <v>248.81116051244661</v>
      </c>
      <c r="AU35" s="41">
        <f t="shared" si="13"/>
        <v>82.093281630882302</v>
      </c>
      <c r="AV35" s="260"/>
      <c r="AW35" s="260"/>
      <c r="AX35" s="260"/>
      <c r="AY35" s="260"/>
      <c r="AZ35" s="260"/>
      <c r="BA35" s="260"/>
      <c r="BB35" s="260"/>
      <c r="BC35" s="260"/>
      <c r="BD35" s="260"/>
      <c r="BE35" s="260"/>
      <c r="BF35" s="260"/>
      <c r="BG35" s="287"/>
      <c r="BH35" s="260"/>
      <c r="BI35" s="284"/>
      <c r="BJ35" s="284"/>
      <c r="BK35" s="260"/>
      <c r="BL35" s="260">
        <f t="shared" si="14"/>
        <v>0</v>
      </c>
      <c r="BM35" s="260" t="e">
        <f>#REF!</f>
        <v>#REF!</v>
      </c>
      <c r="BN35" s="260"/>
      <c r="BO35" s="260"/>
      <c r="BP35" s="260">
        <f t="shared" si="15"/>
        <v>0</v>
      </c>
      <c r="BQ35" s="260" t="e">
        <f>#REF!</f>
        <v>#REF!</v>
      </c>
      <c r="BR35" s="260"/>
      <c r="BS35" s="287"/>
      <c r="BT35" s="260"/>
    </row>
    <row r="36" spans="1:72" s="42" customFormat="1" ht="75" customHeight="1" x14ac:dyDescent="0.3">
      <c r="A36" s="35">
        <v>33</v>
      </c>
      <c r="B36" s="36">
        <v>390</v>
      </c>
      <c r="C36" s="36" t="s">
        <v>65</v>
      </c>
      <c r="D36" s="36">
        <v>40000</v>
      </c>
      <c r="E36" s="35">
        <v>0.56000000000000005</v>
      </c>
      <c r="F36" s="37">
        <v>0.154</v>
      </c>
      <c r="G36" s="37">
        <v>0.105</v>
      </c>
      <c r="H36" s="37">
        <v>8.6000000000000007E-2</v>
      </c>
      <c r="I36" s="37">
        <v>6.6000000000000003E-2</v>
      </c>
      <c r="J36" s="37">
        <v>4.7E-2</v>
      </c>
      <c r="K36" s="37">
        <v>4.3000000000000003E-2</v>
      </c>
      <c r="L36" s="37">
        <v>2.6000000000000002E-2</v>
      </c>
      <c r="M36" s="37" t="str">
        <f t="shared" si="0"/>
        <v>0.154,0.105,0.086,0.066,0.047,0.043,0.026</v>
      </c>
      <c r="N36" s="37" t="s">
        <v>59</v>
      </c>
      <c r="O36" s="37"/>
      <c r="P36" s="38">
        <f t="shared" si="1"/>
        <v>390</v>
      </c>
      <c r="Q36" s="36">
        <f t="shared" si="16"/>
        <v>0</v>
      </c>
      <c r="R36" s="37">
        <f t="shared" si="2"/>
        <v>6.7999999999999991E-2</v>
      </c>
      <c r="S36" s="36">
        <f t="shared" si="17"/>
        <v>33</v>
      </c>
      <c r="T36" s="36">
        <f t="shared" si="18"/>
        <v>0</v>
      </c>
      <c r="U36" s="36">
        <f t="shared" si="19"/>
        <v>390</v>
      </c>
      <c r="V36" s="39">
        <f t="shared" si="20"/>
        <v>5.5E-2</v>
      </c>
      <c r="W36" s="39">
        <f t="shared" si="3"/>
        <v>0</v>
      </c>
      <c r="X36" s="37">
        <f t="shared" si="21"/>
        <v>18.4925</v>
      </c>
      <c r="Y36" s="39">
        <f t="shared" si="22"/>
        <v>-5.1106249999999989</v>
      </c>
      <c r="Z36" s="37"/>
      <c r="AA36" s="35">
        <v>0.35</v>
      </c>
      <c r="AB36" s="35">
        <v>0.35</v>
      </c>
      <c r="AC36" s="35">
        <v>0.35</v>
      </c>
      <c r="AD36" s="35" t="s">
        <v>60</v>
      </c>
      <c r="AE36" s="35">
        <f t="shared" si="4"/>
        <v>238</v>
      </c>
      <c r="AF36" s="35">
        <f t="shared" si="5"/>
        <v>290.86</v>
      </c>
      <c r="AG36" s="36" t="str">
        <f t="shared" si="6"/>
        <v>238 290.86</v>
      </c>
      <c r="AH36" s="35">
        <v>12</v>
      </c>
      <c r="AI36" s="40">
        <f t="shared" si="7"/>
        <v>77.710000000000008</v>
      </c>
      <c r="AJ36" s="40">
        <f t="shared" si="8"/>
        <v>94.97</v>
      </c>
      <c r="AK36" s="36" t="str">
        <f t="shared" si="9"/>
        <v>77.71 94.97</v>
      </c>
      <c r="AL36" s="36">
        <v>150</v>
      </c>
      <c r="AM36" s="36">
        <v>430</v>
      </c>
      <c r="AN36" s="35">
        <v>2396.8000000000002</v>
      </c>
      <c r="AO36" s="35">
        <v>290.89999999999998</v>
      </c>
      <c r="AP36" s="35">
        <v>94.8</v>
      </c>
      <c r="AQ36" s="35">
        <v>28</v>
      </c>
      <c r="AR36" s="37">
        <f t="shared" si="10"/>
        <v>0.74335863242428823</v>
      </c>
      <c r="AS36" s="40">
        <f t="shared" si="11"/>
        <v>1781.6819701945342</v>
      </c>
      <c r="AT36" s="40">
        <f t="shared" si="12"/>
        <v>249.82617654360095</v>
      </c>
      <c r="AU36" s="41">
        <f t="shared" si="13"/>
        <v>82.003353249565379</v>
      </c>
      <c r="AV36" s="260"/>
      <c r="AW36" s="260"/>
      <c r="AX36" s="260"/>
      <c r="AY36" s="260"/>
      <c r="AZ36" s="260"/>
      <c r="BA36" s="260"/>
      <c r="BB36" s="260"/>
      <c r="BC36" s="260"/>
      <c r="BD36" s="260"/>
      <c r="BE36" s="260"/>
      <c r="BF36" s="260"/>
      <c r="BG36" s="287"/>
      <c r="BH36" s="260"/>
      <c r="BI36" s="284"/>
      <c r="BJ36" s="284"/>
      <c r="BK36" s="260"/>
      <c r="BL36" s="260">
        <f t="shared" si="14"/>
        <v>0</v>
      </c>
      <c r="BM36" s="260" t="e">
        <f>#REF!</f>
        <v>#REF!</v>
      </c>
      <c r="BN36" s="260"/>
      <c r="BO36" s="260"/>
      <c r="BP36" s="260">
        <f t="shared" si="15"/>
        <v>0</v>
      </c>
      <c r="BQ36" s="260" t="e">
        <f>#REF!</f>
        <v>#REF!</v>
      </c>
      <c r="BR36" s="260"/>
      <c r="BS36" s="287"/>
      <c r="BT36" s="260"/>
    </row>
    <row r="37" spans="1:72" s="42" customFormat="1" ht="75" customHeight="1" x14ac:dyDescent="0.3">
      <c r="A37" s="35">
        <v>34</v>
      </c>
      <c r="B37" s="36">
        <v>390</v>
      </c>
      <c r="C37" s="36" t="s">
        <v>66</v>
      </c>
      <c r="D37" s="36">
        <v>40000</v>
      </c>
      <c r="E37" s="35">
        <v>0.56000000000000005</v>
      </c>
      <c r="F37" s="37">
        <v>0.19500000000000001</v>
      </c>
      <c r="G37" s="37">
        <v>0.16300000000000001</v>
      </c>
      <c r="H37" s="37">
        <v>0.14599999999999999</v>
      </c>
      <c r="I37" s="37">
        <v>0.12</v>
      </c>
      <c r="J37" s="37">
        <v>8.3000000000000004E-2</v>
      </c>
      <c r="K37" s="37">
        <v>6.8000000000000005E-2</v>
      </c>
      <c r="L37" s="37">
        <v>4.7E-2</v>
      </c>
      <c r="M37" s="37" t="str">
        <f t="shared" si="0"/>
        <v>0.195,0.163,0.146,0.12,0.083,0.068,0.047</v>
      </c>
      <c r="N37" s="37" t="s">
        <v>59</v>
      </c>
      <c r="O37" s="37"/>
      <c r="P37" s="38">
        <f t="shared" si="1"/>
        <v>390</v>
      </c>
      <c r="Q37" s="36">
        <f t="shared" si="16"/>
        <v>0</v>
      </c>
      <c r="R37" s="37">
        <f t="shared" si="2"/>
        <v>4.9000000000000016E-2</v>
      </c>
      <c r="S37" s="36">
        <f t="shared" si="17"/>
        <v>34</v>
      </c>
      <c r="T37" s="36">
        <f t="shared" si="18"/>
        <v>0</v>
      </c>
      <c r="U37" s="36">
        <f t="shared" si="19"/>
        <v>390</v>
      </c>
      <c r="V37" s="39">
        <f t="shared" si="20"/>
        <v>5.8500000000000003E-2</v>
      </c>
      <c r="W37" s="39">
        <f t="shared" si="3"/>
        <v>0</v>
      </c>
      <c r="X37" s="37">
        <f t="shared" si="21"/>
        <v>18.4925</v>
      </c>
      <c r="Y37" s="39">
        <f t="shared" si="22"/>
        <v>-5.1106249999999989</v>
      </c>
      <c r="Z37" s="37"/>
      <c r="AA37" s="35">
        <v>0.35</v>
      </c>
      <c r="AB37" s="35">
        <v>0.35</v>
      </c>
      <c r="AC37" s="35">
        <v>0.35</v>
      </c>
      <c r="AD37" s="35" t="s">
        <v>60</v>
      </c>
      <c r="AE37" s="35">
        <f t="shared" si="4"/>
        <v>238</v>
      </c>
      <c r="AF37" s="35">
        <f t="shared" si="5"/>
        <v>290.86</v>
      </c>
      <c r="AG37" s="36" t="str">
        <f t="shared" si="6"/>
        <v>238 290.86</v>
      </c>
      <c r="AH37" s="35">
        <v>12</v>
      </c>
      <c r="AI37" s="40">
        <f t="shared" si="7"/>
        <v>77.710000000000008</v>
      </c>
      <c r="AJ37" s="40">
        <f t="shared" si="8"/>
        <v>94.97</v>
      </c>
      <c r="AK37" s="36" t="str">
        <f t="shared" si="9"/>
        <v>77.71 94.97</v>
      </c>
      <c r="AL37" s="36">
        <v>150</v>
      </c>
      <c r="AM37" s="36">
        <v>430</v>
      </c>
      <c r="AN37" s="35">
        <v>2356.5</v>
      </c>
      <c r="AO37" s="35">
        <v>290.39999999999998</v>
      </c>
      <c r="AP37" s="35">
        <v>95</v>
      </c>
      <c r="AQ37" s="35">
        <v>28</v>
      </c>
      <c r="AR37" s="37">
        <f t="shared" si="10"/>
        <v>0.74335863242428823</v>
      </c>
      <c r="AS37" s="40">
        <f t="shared" si="11"/>
        <v>1751.7246173078352</v>
      </c>
      <c r="AT37" s="40">
        <f t="shared" si="12"/>
        <v>249.43598800498879</v>
      </c>
      <c r="AU37" s="41">
        <f t="shared" si="13"/>
        <v>82.183188106073175</v>
      </c>
      <c r="AV37" s="260"/>
      <c r="AW37" s="260"/>
      <c r="AX37" s="260"/>
      <c r="AY37" s="260"/>
      <c r="AZ37" s="260"/>
      <c r="BA37" s="260"/>
      <c r="BB37" s="260"/>
      <c r="BC37" s="260"/>
      <c r="BD37" s="260"/>
      <c r="BE37" s="260"/>
      <c r="BF37" s="260"/>
      <c r="BG37" s="287"/>
      <c r="BH37" s="260"/>
      <c r="BI37" s="284"/>
      <c r="BJ37" s="284"/>
      <c r="BK37" s="260"/>
      <c r="BL37" s="260">
        <f t="shared" si="14"/>
        <v>0</v>
      </c>
      <c r="BM37" s="260" t="e">
        <f>#REF!</f>
        <v>#REF!</v>
      </c>
      <c r="BN37" s="260"/>
      <c r="BO37" s="260"/>
      <c r="BP37" s="260">
        <f t="shared" si="15"/>
        <v>0</v>
      </c>
      <c r="BQ37" s="260" t="e">
        <f>#REF!</f>
        <v>#REF!</v>
      </c>
      <c r="BR37" s="260"/>
      <c r="BS37" s="287"/>
      <c r="BT37" s="260"/>
    </row>
    <row r="38" spans="1:72" s="42" customFormat="1" ht="75" customHeight="1" x14ac:dyDescent="0.3">
      <c r="A38" s="35">
        <v>35</v>
      </c>
      <c r="B38" s="36">
        <v>390</v>
      </c>
      <c r="C38" s="36" t="s">
        <v>67</v>
      </c>
      <c r="D38" s="36">
        <v>40000</v>
      </c>
      <c r="E38" s="35">
        <v>0.56000000000000005</v>
      </c>
      <c r="F38" s="37">
        <v>0.127</v>
      </c>
      <c r="G38" s="37">
        <v>8.3000000000000004E-2</v>
      </c>
      <c r="H38" s="37">
        <v>7.1000000000000008E-2</v>
      </c>
      <c r="I38" s="37">
        <v>5.5E-2</v>
      </c>
      <c r="J38" s="37">
        <v>3.6000000000000004E-2</v>
      </c>
      <c r="K38" s="37">
        <v>2.8000000000000001E-2</v>
      </c>
      <c r="L38" s="37">
        <v>2.1000000000000001E-2</v>
      </c>
      <c r="M38" s="37" t="str">
        <f t="shared" si="0"/>
        <v>0.127,0.083,0.071,0.055,0.036,0.028,0.021</v>
      </c>
      <c r="N38" s="37" t="s">
        <v>59</v>
      </c>
      <c r="O38" s="37"/>
      <c r="P38" s="38">
        <f t="shared" si="1"/>
        <v>390</v>
      </c>
      <c r="Q38" s="36">
        <f t="shared" si="16"/>
        <v>0</v>
      </c>
      <c r="R38" s="37">
        <f t="shared" si="2"/>
        <v>5.5999999999999994E-2</v>
      </c>
      <c r="S38" s="36">
        <f t="shared" si="17"/>
        <v>35</v>
      </c>
      <c r="T38" s="36">
        <f t="shared" si="18"/>
        <v>0</v>
      </c>
      <c r="U38" s="36">
        <f t="shared" si="19"/>
        <v>390</v>
      </c>
      <c r="V38" s="39">
        <f t="shared" si="20"/>
        <v>5.2500000000000005E-2</v>
      </c>
      <c r="W38" s="39">
        <f t="shared" si="3"/>
        <v>0</v>
      </c>
      <c r="X38" s="37">
        <f t="shared" si="21"/>
        <v>18.4925</v>
      </c>
      <c r="Y38" s="39">
        <f t="shared" si="22"/>
        <v>-5.1106249999999989</v>
      </c>
      <c r="Z38" s="37"/>
      <c r="AA38" s="35">
        <v>0.35</v>
      </c>
      <c r="AB38" s="35">
        <v>0.35</v>
      </c>
      <c r="AC38" s="35">
        <v>0.35</v>
      </c>
      <c r="AD38" s="35" t="s">
        <v>60</v>
      </c>
      <c r="AE38" s="35">
        <f t="shared" si="4"/>
        <v>238</v>
      </c>
      <c r="AF38" s="35">
        <f t="shared" si="5"/>
        <v>290.86</v>
      </c>
      <c r="AG38" s="36" t="str">
        <f t="shared" si="6"/>
        <v>238 290.86</v>
      </c>
      <c r="AH38" s="35">
        <v>12</v>
      </c>
      <c r="AI38" s="40">
        <f t="shared" si="7"/>
        <v>77.710000000000008</v>
      </c>
      <c r="AJ38" s="40">
        <f t="shared" si="8"/>
        <v>94.97</v>
      </c>
      <c r="AK38" s="36" t="str">
        <f t="shared" si="9"/>
        <v>77.71 94.97</v>
      </c>
      <c r="AL38" s="36">
        <v>150</v>
      </c>
      <c r="AM38" s="36">
        <v>430</v>
      </c>
      <c r="AN38" s="35">
        <v>2395.1999999999998</v>
      </c>
      <c r="AO38" s="35">
        <v>290</v>
      </c>
      <c r="AP38" s="35">
        <v>95</v>
      </c>
      <c r="AQ38" s="35">
        <v>28</v>
      </c>
      <c r="AR38" s="37">
        <f t="shared" si="10"/>
        <v>0.74335863242428823</v>
      </c>
      <c r="AS38" s="40">
        <f t="shared" si="11"/>
        <v>1780.4925963826549</v>
      </c>
      <c r="AT38" s="40">
        <f t="shared" si="12"/>
        <v>249.12365527086254</v>
      </c>
      <c r="AU38" s="41">
        <f t="shared" si="13"/>
        <v>82.183188106073175</v>
      </c>
      <c r="AV38" s="260"/>
      <c r="AW38" s="260"/>
      <c r="AX38" s="260"/>
      <c r="AY38" s="260"/>
      <c r="AZ38" s="260"/>
      <c r="BA38" s="260"/>
      <c r="BB38" s="260"/>
      <c r="BC38" s="260"/>
      <c r="BD38" s="260"/>
      <c r="BE38" s="260"/>
      <c r="BF38" s="260"/>
      <c r="BG38" s="287"/>
      <c r="BH38" s="260"/>
      <c r="BI38" s="284"/>
      <c r="BJ38" s="284"/>
      <c r="BK38" s="260"/>
      <c r="BL38" s="260">
        <f t="shared" si="14"/>
        <v>0</v>
      </c>
      <c r="BM38" s="260" t="e">
        <f>#REF!</f>
        <v>#REF!</v>
      </c>
      <c r="BN38" s="260"/>
      <c r="BO38" s="260"/>
      <c r="BP38" s="260">
        <f t="shared" si="15"/>
        <v>0</v>
      </c>
      <c r="BQ38" s="260" t="e">
        <f>#REF!</f>
        <v>#REF!</v>
      </c>
      <c r="BR38" s="260"/>
      <c r="BS38" s="287"/>
      <c r="BT38" s="260"/>
    </row>
    <row r="39" spans="1:72" s="42" customFormat="1" ht="75" customHeight="1" x14ac:dyDescent="0.3">
      <c r="A39" s="35">
        <v>36</v>
      </c>
      <c r="B39" s="36">
        <v>455</v>
      </c>
      <c r="C39" s="36" t="s">
        <v>63</v>
      </c>
      <c r="D39" s="36">
        <v>40000</v>
      </c>
      <c r="E39" s="35">
        <v>0.56000000000000005</v>
      </c>
      <c r="F39" s="37">
        <v>0.152</v>
      </c>
      <c r="G39" s="37">
        <v>0.111</v>
      </c>
      <c r="H39" s="37">
        <v>9.7000000000000003E-2</v>
      </c>
      <c r="I39" s="37">
        <v>7.6999999999999999E-2</v>
      </c>
      <c r="J39" s="37">
        <v>4.7E-2</v>
      </c>
      <c r="K39" s="37">
        <v>3.6000000000000004E-2</v>
      </c>
      <c r="L39" s="37">
        <v>2.4E-2</v>
      </c>
      <c r="M39" s="37" t="str">
        <f t="shared" si="0"/>
        <v>0.152,0.111,0.097,0.077,0.047,0.036,0.024</v>
      </c>
      <c r="N39" s="37" t="s">
        <v>59</v>
      </c>
      <c r="O39" s="37"/>
      <c r="P39" s="38">
        <f t="shared" si="1"/>
        <v>455</v>
      </c>
      <c r="Q39" s="36">
        <f t="shared" si="16"/>
        <v>65</v>
      </c>
      <c r="R39" s="37">
        <f t="shared" si="2"/>
        <v>5.4999999999999993E-2</v>
      </c>
      <c r="S39" s="36">
        <f t="shared" si="17"/>
        <v>36</v>
      </c>
      <c r="T39" s="36">
        <f t="shared" si="18"/>
        <v>65</v>
      </c>
      <c r="U39" s="36">
        <f t="shared" si="19"/>
        <v>455</v>
      </c>
      <c r="V39" s="39">
        <f t="shared" si="20"/>
        <v>5.5499999999999994E-2</v>
      </c>
      <c r="W39" s="39">
        <f t="shared" si="3"/>
        <v>3.6074999999999995</v>
      </c>
      <c r="X39" s="37">
        <f t="shared" si="21"/>
        <v>22.099999999999998</v>
      </c>
      <c r="Y39" s="39">
        <f t="shared" si="22"/>
        <v>-5.4369791666666671</v>
      </c>
      <c r="Z39" s="37"/>
      <c r="AA39" s="35">
        <v>0.35</v>
      </c>
      <c r="AB39" s="35">
        <v>0.35</v>
      </c>
      <c r="AC39" s="35">
        <v>0.35</v>
      </c>
      <c r="AD39" s="35" t="s">
        <v>60</v>
      </c>
      <c r="AE39" s="35">
        <f t="shared" si="4"/>
        <v>238</v>
      </c>
      <c r="AF39" s="35">
        <f t="shared" si="5"/>
        <v>290.86</v>
      </c>
      <c r="AG39" s="36" t="str">
        <f t="shared" si="6"/>
        <v>238 290.86</v>
      </c>
      <c r="AH39" s="35">
        <v>12</v>
      </c>
      <c r="AI39" s="40">
        <f t="shared" si="7"/>
        <v>77.710000000000008</v>
      </c>
      <c r="AJ39" s="40">
        <f t="shared" si="8"/>
        <v>94.97</v>
      </c>
      <c r="AK39" s="36" t="str">
        <f t="shared" si="9"/>
        <v>77.71 94.97</v>
      </c>
      <c r="AL39" s="36">
        <v>150</v>
      </c>
      <c r="AM39" s="36">
        <v>430</v>
      </c>
      <c r="AN39" s="35">
        <v>2395.1999999999998</v>
      </c>
      <c r="AO39" s="35">
        <v>290.8</v>
      </c>
      <c r="AP39" s="35">
        <v>95</v>
      </c>
      <c r="AQ39" s="35">
        <v>28</v>
      </c>
      <c r="AR39" s="37">
        <f t="shared" si="10"/>
        <v>0.74335863242428823</v>
      </c>
      <c r="AS39" s="40">
        <f t="shared" si="11"/>
        <v>1780.4925963826549</v>
      </c>
      <c r="AT39" s="40">
        <f t="shared" si="12"/>
        <v>249.74815902183312</v>
      </c>
      <c r="AU39" s="41">
        <f t="shared" si="13"/>
        <v>82.183188106073175</v>
      </c>
      <c r="AV39" s="260"/>
      <c r="AW39" s="260"/>
      <c r="AX39" s="260"/>
      <c r="AY39" s="260"/>
      <c r="AZ39" s="260"/>
      <c r="BA39" s="260"/>
      <c r="BB39" s="260"/>
      <c r="BC39" s="260"/>
      <c r="BD39" s="260"/>
      <c r="BE39" s="260"/>
      <c r="BF39" s="260"/>
      <c r="BG39" s="287"/>
      <c r="BH39" s="260"/>
      <c r="BI39" s="284"/>
      <c r="BJ39" s="284"/>
      <c r="BK39" s="260"/>
      <c r="BL39" s="260">
        <f t="shared" si="14"/>
        <v>0</v>
      </c>
      <c r="BM39" s="260" t="e">
        <f>#REF!</f>
        <v>#REF!</v>
      </c>
      <c r="BN39" s="260"/>
      <c r="BO39" s="260"/>
      <c r="BP39" s="260">
        <f t="shared" si="15"/>
        <v>0</v>
      </c>
      <c r="BQ39" s="260" t="e">
        <f>#REF!</f>
        <v>#REF!</v>
      </c>
      <c r="BR39" s="260"/>
      <c r="BS39" s="287"/>
      <c r="BT39" s="260"/>
    </row>
    <row r="40" spans="1:72" s="42" customFormat="1" ht="75" customHeight="1" x14ac:dyDescent="0.3">
      <c r="A40" s="35">
        <v>37</v>
      </c>
      <c r="B40" s="36">
        <v>455</v>
      </c>
      <c r="C40" s="36" t="s">
        <v>64</v>
      </c>
      <c r="D40" s="36">
        <v>40000</v>
      </c>
      <c r="E40" s="35">
        <v>0.56000000000000005</v>
      </c>
      <c r="F40" s="37">
        <v>0.26400000000000001</v>
      </c>
      <c r="G40" s="37">
        <v>0.14199999999999999</v>
      </c>
      <c r="H40" s="37">
        <v>0.113</v>
      </c>
      <c r="I40" s="37">
        <v>8.6000000000000007E-2</v>
      </c>
      <c r="J40" s="37">
        <v>5.2999999999999999E-2</v>
      </c>
      <c r="K40" s="37">
        <v>4.2000000000000003E-2</v>
      </c>
      <c r="L40" s="37">
        <v>3.0000000000000002E-2</v>
      </c>
      <c r="M40" s="37" t="str">
        <f t="shared" si="0"/>
        <v>0.264,0.142,0.113,0.086,0.053,0.042,0.03</v>
      </c>
      <c r="N40" s="37" t="s">
        <v>59</v>
      </c>
      <c r="O40" s="37"/>
      <c r="P40" s="38">
        <f t="shared" si="1"/>
        <v>455</v>
      </c>
      <c r="Q40" s="36">
        <f t="shared" si="16"/>
        <v>0</v>
      </c>
      <c r="R40" s="37">
        <f t="shared" si="2"/>
        <v>0.15100000000000002</v>
      </c>
      <c r="S40" s="36">
        <f t="shared" si="17"/>
        <v>37</v>
      </c>
      <c r="T40" s="36">
        <f t="shared" si="18"/>
        <v>0</v>
      </c>
      <c r="U40" s="36">
        <f t="shared" si="19"/>
        <v>455</v>
      </c>
      <c r="V40" s="39">
        <f t="shared" si="20"/>
        <v>0.10300000000000001</v>
      </c>
      <c r="W40" s="39">
        <f t="shared" si="3"/>
        <v>0</v>
      </c>
      <c r="X40" s="37">
        <f t="shared" si="21"/>
        <v>22.099999999999998</v>
      </c>
      <c r="Y40" s="39">
        <f t="shared" si="22"/>
        <v>-5.4369791666666671</v>
      </c>
      <c r="Z40" s="37"/>
      <c r="AA40" s="35">
        <v>0.35</v>
      </c>
      <c r="AB40" s="35">
        <v>0.35</v>
      </c>
      <c r="AC40" s="35">
        <v>0.35</v>
      </c>
      <c r="AD40" s="35" t="s">
        <v>60</v>
      </c>
      <c r="AE40" s="35">
        <f t="shared" si="4"/>
        <v>238</v>
      </c>
      <c r="AF40" s="35">
        <f t="shared" si="5"/>
        <v>290.86</v>
      </c>
      <c r="AG40" s="36" t="str">
        <f t="shared" si="6"/>
        <v>238 290.86</v>
      </c>
      <c r="AH40" s="35">
        <v>12</v>
      </c>
      <c r="AI40" s="40">
        <f t="shared" si="7"/>
        <v>77.710000000000008</v>
      </c>
      <c r="AJ40" s="40">
        <f t="shared" si="8"/>
        <v>94.97</v>
      </c>
      <c r="AK40" s="36" t="str">
        <f t="shared" si="9"/>
        <v>77.71 94.97</v>
      </c>
      <c r="AL40" s="36">
        <v>150</v>
      </c>
      <c r="AM40" s="36">
        <v>430</v>
      </c>
      <c r="AN40" s="35">
        <v>2377.4</v>
      </c>
      <c r="AO40" s="35">
        <v>289.10000000000002</v>
      </c>
      <c r="AP40" s="35">
        <v>95</v>
      </c>
      <c r="AQ40" s="35">
        <v>28</v>
      </c>
      <c r="AR40" s="37">
        <f t="shared" si="10"/>
        <v>0.74335863242428823</v>
      </c>
      <c r="AS40" s="40">
        <f t="shared" si="11"/>
        <v>1767.260812725503</v>
      </c>
      <c r="AT40" s="40">
        <f t="shared" si="12"/>
        <v>248.42031374842938</v>
      </c>
      <c r="AU40" s="41">
        <f t="shared" si="13"/>
        <v>82.183188106073175</v>
      </c>
      <c r="AV40" s="260"/>
      <c r="AW40" s="260"/>
      <c r="AX40" s="260"/>
      <c r="AY40" s="260"/>
      <c r="AZ40" s="260"/>
      <c r="BA40" s="260"/>
      <c r="BB40" s="260"/>
      <c r="BC40" s="260"/>
      <c r="BD40" s="260"/>
      <c r="BE40" s="260"/>
      <c r="BF40" s="260"/>
      <c r="BG40" s="287"/>
      <c r="BH40" s="260"/>
      <c r="BI40" s="284"/>
      <c r="BJ40" s="284"/>
      <c r="BK40" s="260"/>
      <c r="BL40" s="260">
        <f t="shared" si="14"/>
        <v>0</v>
      </c>
      <c r="BM40" s="260" t="e">
        <f>#REF!</f>
        <v>#REF!</v>
      </c>
      <c r="BN40" s="260"/>
      <c r="BO40" s="260"/>
      <c r="BP40" s="260">
        <f t="shared" si="15"/>
        <v>0</v>
      </c>
      <c r="BQ40" s="260" t="e">
        <f>#REF!</f>
        <v>#REF!</v>
      </c>
      <c r="BR40" s="260"/>
      <c r="BS40" s="287"/>
      <c r="BT40" s="260"/>
    </row>
    <row r="41" spans="1:72" s="42" customFormat="1" ht="75" customHeight="1" x14ac:dyDescent="0.3">
      <c r="A41" s="35">
        <v>38</v>
      </c>
      <c r="B41" s="36">
        <v>455</v>
      </c>
      <c r="C41" s="36" t="s">
        <v>65</v>
      </c>
      <c r="D41" s="36">
        <v>40000</v>
      </c>
      <c r="E41" s="35">
        <v>0.56000000000000005</v>
      </c>
      <c r="F41" s="37">
        <v>0.111</v>
      </c>
      <c r="G41" s="37">
        <v>8.4000000000000005E-2</v>
      </c>
      <c r="H41" s="37">
        <v>7.3999999999999996E-2</v>
      </c>
      <c r="I41" s="37">
        <v>6.0999999999999999E-2</v>
      </c>
      <c r="J41" s="37">
        <v>4.5999999999999999E-2</v>
      </c>
      <c r="K41" s="37">
        <v>3.9E-2</v>
      </c>
      <c r="L41" s="37">
        <v>2.9000000000000001E-2</v>
      </c>
      <c r="M41" s="37" t="str">
        <f t="shared" si="0"/>
        <v>0.111,0.084,0.074,0.061,0.046,0.039,0.029</v>
      </c>
      <c r="N41" s="37" t="s">
        <v>59</v>
      </c>
      <c r="O41" s="37"/>
      <c r="P41" s="38">
        <f t="shared" si="1"/>
        <v>455</v>
      </c>
      <c r="Q41" s="36">
        <f t="shared" si="16"/>
        <v>0</v>
      </c>
      <c r="R41" s="37">
        <f t="shared" si="2"/>
        <v>3.7000000000000005E-2</v>
      </c>
      <c r="S41" s="36">
        <f t="shared" si="17"/>
        <v>38</v>
      </c>
      <c r="T41" s="36">
        <f t="shared" si="18"/>
        <v>0</v>
      </c>
      <c r="U41" s="36">
        <f t="shared" si="19"/>
        <v>455</v>
      </c>
      <c r="V41" s="39">
        <f t="shared" si="20"/>
        <v>9.4000000000000014E-2</v>
      </c>
      <c r="W41" s="39">
        <f t="shared" si="3"/>
        <v>0</v>
      </c>
      <c r="X41" s="37">
        <f t="shared" si="21"/>
        <v>22.099999999999998</v>
      </c>
      <c r="Y41" s="39">
        <f t="shared" si="22"/>
        <v>-5.4369791666666671</v>
      </c>
      <c r="Z41" s="37"/>
      <c r="AA41" s="35">
        <v>0.35</v>
      </c>
      <c r="AB41" s="35">
        <v>0.35</v>
      </c>
      <c r="AC41" s="35">
        <v>0.35</v>
      </c>
      <c r="AD41" s="35" t="s">
        <v>60</v>
      </c>
      <c r="AE41" s="35">
        <f t="shared" si="4"/>
        <v>238</v>
      </c>
      <c r="AF41" s="35">
        <f t="shared" si="5"/>
        <v>290.86</v>
      </c>
      <c r="AG41" s="36" t="str">
        <f t="shared" si="6"/>
        <v>238 290.86</v>
      </c>
      <c r="AH41" s="35">
        <v>12</v>
      </c>
      <c r="AI41" s="40">
        <f t="shared" si="7"/>
        <v>77.710000000000008</v>
      </c>
      <c r="AJ41" s="40">
        <f t="shared" si="8"/>
        <v>94.97</v>
      </c>
      <c r="AK41" s="36" t="str">
        <f t="shared" si="9"/>
        <v>77.71 94.97</v>
      </c>
      <c r="AL41" s="36">
        <v>150</v>
      </c>
      <c r="AM41" s="36">
        <v>430</v>
      </c>
      <c r="AN41" s="35">
        <v>2382.3000000000002</v>
      </c>
      <c r="AO41" s="35">
        <v>290.10000000000002</v>
      </c>
      <c r="AP41" s="35">
        <v>94.8</v>
      </c>
      <c r="AQ41" s="35">
        <v>28</v>
      </c>
      <c r="AR41" s="37">
        <f t="shared" si="10"/>
        <v>0.74335863242428823</v>
      </c>
      <c r="AS41" s="40">
        <f t="shared" si="11"/>
        <v>1770.903270024382</v>
      </c>
      <c r="AT41" s="40">
        <f t="shared" si="12"/>
        <v>249.20175363216177</v>
      </c>
      <c r="AU41" s="41">
        <f t="shared" si="13"/>
        <v>82.003353249565379</v>
      </c>
      <c r="AV41" s="260"/>
      <c r="AW41" s="260"/>
      <c r="AX41" s="260"/>
      <c r="AY41" s="260"/>
      <c r="AZ41" s="260"/>
      <c r="BA41" s="260"/>
      <c r="BB41" s="260"/>
      <c r="BC41" s="260"/>
      <c r="BD41" s="260"/>
      <c r="BE41" s="260"/>
      <c r="BF41" s="260"/>
      <c r="BG41" s="287"/>
      <c r="BH41" s="260"/>
      <c r="BI41" s="284"/>
      <c r="BJ41" s="284"/>
      <c r="BK41" s="260"/>
      <c r="BL41" s="260">
        <f t="shared" si="14"/>
        <v>0</v>
      </c>
      <c r="BM41" s="260" t="e">
        <f>#REF!</f>
        <v>#REF!</v>
      </c>
      <c r="BN41" s="260"/>
      <c r="BO41" s="260"/>
      <c r="BP41" s="260">
        <f t="shared" si="15"/>
        <v>0</v>
      </c>
      <c r="BQ41" s="260" t="e">
        <f>#REF!</f>
        <v>#REF!</v>
      </c>
      <c r="BR41" s="260"/>
      <c r="BS41" s="287"/>
      <c r="BT41" s="260"/>
    </row>
    <row r="42" spans="1:72" s="42" customFormat="1" ht="75" customHeight="1" x14ac:dyDescent="0.3">
      <c r="A42" s="35">
        <v>39</v>
      </c>
      <c r="B42" s="36">
        <v>455</v>
      </c>
      <c r="C42" s="36" t="s">
        <v>66</v>
      </c>
      <c r="D42" s="36">
        <v>40000</v>
      </c>
      <c r="E42" s="35">
        <v>0.56000000000000005</v>
      </c>
      <c r="F42" s="37">
        <v>0.17399999999999999</v>
      </c>
      <c r="G42" s="37">
        <v>0.129</v>
      </c>
      <c r="H42" s="37">
        <v>0.109</v>
      </c>
      <c r="I42" s="37">
        <v>8.1000000000000003E-2</v>
      </c>
      <c r="J42" s="37">
        <v>5.8000000000000003E-2</v>
      </c>
      <c r="K42" s="37">
        <v>4.5999999999999999E-2</v>
      </c>
      <c r="L42" s="37">
        <v>3.2000000000000001E-2</v>
      </c>
      <c r="M42" s="37" t="str">
        <f t="shared" si="0"/>
        <v>0.174,0.129,0.109,0.081,0.058,0.046,0.032</v>
      </c>
      <c r="N42" s="37" t="s">
        <v>59</v>
      </c>
      <c r="O42" s="37"/>
      <c r="P42" s="38">
        <f t="shared" si="1"/>
        <v>455</v>
      </c>
      <c r="Q42" s="36">
        <f t="shared" si="16"/>
        <v>0</v>
      </c>
      <c r="R42" s="37">
        <f t="shared" si="2"/>
        <v>6.4999999999999988E-2</v>
      </c>
      <c r="S42" s="36">
        <f t="shared" si="17"/>
        <v>39</v>
      </c>
      <c r="T42" s="36">
        <f t="shared" si="18"/>
        <v>0</v>
      </c>
      <c r="U42" s="36">
        <f t="shared" si="19"/>
        <v>455</v>
      </c>
      <c r="V42" s="39">
        <f t="shared" si="20"/>
        <v>5.0999999999999997E-2</v>
      </c>
      <c r="W42" s="39">
        <f t="shared" si="3"/>
        <v>0</v>
      </c>
      <c r="X42" s="37">
        <f t="shared" si="21"/>
        <v>22.099999999999998</v>
      </c>
      <c r="Y42" s="39">
        <f t="shared" si="22"/>
        <v>-5.4369791666666671</v>
      </c>
      <c r="Z42" s="37"/>
      <c r="AA42" s="35">
        <v>0.35</v>
      </c>
      <c r="AB42" s="35">
        <v>0.35</v>
      </c>
      <c r="AC42" s="35">
        <v>0.35</v>
      </c>
      <c r="AD42" s="35" t="s">
        <v>60</v>
      </c>
      <c r="AE42" s="35">
        <f t="shared" si="4"/>
        <v>238</v>
      </c>
      <c r="AF42" s="35">
        <f t="shared" si="5"/>
        <v>290.86</v>
      </c>
      <c r="AG42" s="36" t="str">
        <f t="shared" si="6"/>
        <v>238 290.86</v>
      </c>
      <c r="AH42" s="35">
        <v>12</v>
      </c>
      <c r="AI42" s="40">
        <f t="shared" si="7"/>
        <v>77.710000000000008</v>
      </c>
      <c r="AJ42" s="40">
        <f t="shared" si="8"/>
        <v>94.97</v>
      </c>
      <c r="AK42" s="36" t="str">
        <f t="shared" si="9"/>
        <v>77.71 94.97</v>
      </c>
      <c r="AL42" s="36">
        <v>150</v>
      </c>
      <c r="AM42" s="36">
        <v>430</v>
      </c>
      <c r="AN42" s="35">
        <v>2306.5</v>
      </c>
      <c r="AO42" s="35">
        <v>290.89999999999998</v>
      </c>
      <c r="AP42" s="35">
        <v>95</v>
      </c>
      <c r="AQ42" s="35">
        <v>28</v>
      </c>
      <c r="AR42" s="37">
        <f t="shared" si="10"/>
        <v>0.74335863242428823</v>
      </c>
      <c r="AS42" s="40">
        <f t="shared" si="11"/>
        <v>1714.5566856866208</v>
      </c>
      <c r="AT42" s="40">
        <f t="shared" si="12"/>
        <v>249.82617654360095</v>
      </c>
      <c r="AU42" s="41">
        <f t="shared" si="13"/>
        <v>82.183188106073175</v>
      </c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87"/>
      <c r="BH42" s="260"/>
      <c r="BI42" s="284"/>
      <c r="BJ42" s="284"/>
      <c r="BK42" s="260"/>
      <c r="BL42" s="260">
        <f t="shared" si="14"/>
        <v>0</v>
      </c>
      <c r="BM42" s="260" t="e">
        <f>#REF!</f>
        <v>#REF!</v>
      </c>
      <c r="BN42" s="260"/>
      <c r="BO42" s="260"/>
      <c r="BP42" s="260">
        <f t="shared" si="15"/>
        <v>0</v>
      </c>
      <c r="BQ42" s="260" t="e">
        <f>#REF!</f>
        <v>#REF!</v>
      </c>
      <c r="BR42" s="260"/>
      <c r="BS42" s="287"/>
      <c r="BT42" s="260"/>
    </row>
    <row r="43" spans="1:72" s="42" customFormat="1" ht="75" customHeight="1" x14ac:dyDescent="0.3">
      <c r="A43" s="35">
        <v>40</v>
      </c>
      <c r="B43" s="36">
        <v>455</v>
      </c>
      <c r="C43" s="36" t="s">
        <v>67</v>
      </c>
      <c r="D43" s="36">
        <v>40000</v>
      </c>
      <c r="E43" s="35">
        <v>0.56000000000000005</v>
      </c>
      <c r="F43" s="37">
        <v>0.188</v>
      </c>
      <c r="G43" s="37">
        <v>0.14499999999999999</v>
      </c>
      <c r="H43" s="37">
        <v>0.122</v>
      </c>
      <c r="I43" s="37">
        <v>8.8999999999999996E-2</v>
      </c>
      <c r="J43" s="37">
        <v>5.5E-2</v>
      </c>
      <c r="K43" s="37">
        <v>4.3000000000000003E-2</v>
      </c>
      <c r="L43" s="37">
        <v>2.9000000000000001E-2</v>
      </c>
      <c r="M43" s="37" t="str">
        <f t="shared" si="0"/>
        <v>0.188,0.145,0.122,0.089,0.055,0.043,0.029</v>
      </c>
      <c r="N43" s="37" t="s">
        <v>59</v>
      </c>
      <c r="O43" s="37"/>
      <c r="P43" s="38">
        <f t="shared" si="1"/>
        <v>455</v>
      </c>
      <c r="Q43" s="36">
        <f t="shared" si="16"/>
        <v>0</v>
      </c>
      <c r="R43" s="37">
        <f t="shared" si="2"/>
        <v>6.6000000000000003E-2</v>
      </c>
      <c r="S43" s="36">
        <f t="shared" si="17"/>
        <v>40</v>
      </c>
      <c r="T43" s="36">
        <f t="shared" si="18"/>
        <v>0</v>
      </c>
      <c r="U43" s="36">
        <f t="shared" si="19"/>
        <v>455</v>
      </c>
      <c r="V43" s="39">
        <f t="shared" si="20"/>
        <v>6.5500000000000003E-2</v>
      </c>
      <c r="W43" s="39">
        <f t="shared" si="3"/>
        <v>0</v>
      </c>
      <c r="X43" s="37">
        <f t="shared" si="21"/>
        <v>22.099999999999998</v>
      </c>
      <c r="Y43" s="39">
        <f t="shared" si="22"/>
        <v>-5.4369791666666671</v>
      </c>
      <c r="Z43" s="37"/>
      <c r="AA43" s="35">
        <v>0.35</v>
      </c>
      <c r="AB43" s="35">
        <v>0.35</v>
      </c>
      <c r="AC43" s="35">
        <v>0.35</v>
      </c>
      <c r="AD43" s="35" t="s">
        <v>60</v>
      </c>
      <c r="AE43" s="35">
        <f t="shared" si="4"/>
        <v>238</v>
      </c>
      <c r="AF43" s="35">
        <f t="shared" si="5"/>
        <v>290.86</v>
      </c>
      <c r="AG43" s="36" t="str">
        <f t="shared" si="6"/>
        <v>238 290.86</v>
      </c>
      <c r="AH43" s="35">
        <v>12</v>
      </c>
      <c r="AI43" s="40">
        <f t="shared" si="7"/>
        <v>77.710000000000008</v>
      </c>
      <c r="AJ43" s="40">
        <f t="shared" si="8"/>
        <v>94.97</v>
      </c>
      <c r="AK43" s="36" t="str">
        <f t="shared" si="9"/>
        <v>77.71 94.97</v>
      </c>
      <c r="AL43" s="36">
        <v>150</v>
      </c>
      <c r="AM43" s="36">
        <v>430</v>
      </c>
      <c r="AN43" s="35">
        <v>2367.6999999999998</v>
      </c>
      <c r="AO43" s="35">
        <v>289.8</v>
      </c>
      <c r="AP43" s="35">
        <v>95</v>
      </c>
      <c r="AQ43" s="35">
        <v>28</v>
      </c>
      <c r="AR43" s="37">
        <f t="shared" si="10"/>
        <v>0.74335863242428823</v>
      </c>
      <c r="AS43" s="40">
        <f t="shared" si="11"/>
        <v>1760.0502339909872</v>
      </c>
      <c r="AT43" s="40">
        <f t="shared" si="12"/>
        <v>248.96742816391813</v>
      </c>
      <c r="AU43" s="41">
        <f t="shared" si="13"/>
        <v>82.183188106073175</v>
      </c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87"/>
      <c r="BH43" s="260"/>
      <c r="BI43" s="284"/>
      <c r="BJ43" s="284"/>
      <c r="BK43" s="260"/>
      <c r="BL43" s="260">
        <f t="shared" si="14"/>
        <v>0</v>
      </c>
      <c r="BM43" s="260" t="e">
        <f>#REF!</f>
        <v>#REF!</v>
      </c>
      <c r="BN43" s="260" t="e">
        <f t="shared" ref="BN43" si="27">IF(BL43&lt;BM43,"Safe","Unsafe")</f>
        <v>#REF!</v>
      </c>
      <c r="BO43" s="260"/>
      <c r="BP43" s="260">
        <f t="shared" si="15"/>
        <v>0</v>
      </c>
      <c r="BQ43" s="260" t="e">
        <f>#REF!</f>
        <v>#REF!</v>
      </c>
      <c r="BR43" s="260" t="e">
        <f t="shared" ref="BR43" si="28">IF(BP43&lt;BQ43,"Safe","Unsafe")</f>
        <v>#REF!</v>
      </c>
      <c r="BS43" s="287"/>
      <c r="BT43" s="260"/>
    </row>
    <row r="44" spans="1:72" s="42" customFormat="1" ht="75" customHeight="1" x14ac:dyDescent="0.3">
      <c r="A44" s="35">
        <v>41</v>
      </c>
      <c r="B44" s="36">
        <v>520</v>
      </c>
      <c r="C44" s="36" t="s">
        <v>63</v>
      </c>
      <c r="D44" s="36">
        <v>40000</v>
      </c>
      <c r="E44" s="35">
        <v>0.56000000000000005</v>
      </c>
      <c r="F44" s="37">
        <v>0.14599999999999999</v>
      </c>
      <c r="G44" s="37">
        <v>0.11700000000000001</v>
      </c>
      <c r="H44" s="37">
        <v>0.1</v>
      </c>
      <c r="I44" s="37">
        <v>7.8E-2</v>
      </c>
      <c r="J44" s="37">
        <v>5.6000000000000001E-2</v>
      </c>
      <c r="K44" s="37">
        <v>4.5999999999999999E-2</v>
      </c>
      <c r="L44" s="37">
        <v>3.4000000000000002E-2</v>
      </c>
      <c r="M44" s="37" t="str">
        <f t="shared" si="0"/>
        <v>0.146,0.117,0.1,0.078,0.056,0.046,0.034</v>
      </c>
      <c r="N44" s="37" t="s">
        <v>59</v>
      </c>
      <c r="O44" s="37"/>
      <c r="P44" s="38">
        <f t="shared" si="1"/>
        <v>520</v>
      </c>
      <c r="Q44" s="36">
        <f t="shared" si="16"/>
        <v>65</v>
      </c>
      <c r="R44" s="37">
        <f t="shared" si="2"/>
        <v>4.5999999999999985E-2</v>
      </c>
      <c r="S44" s="36">
        <f t="shared" si="17"/>
        <v>41</v>
      </c>
      <c r="T44" s="36">
        <f t="shared" si="18"/>
        <v>65</v>
      </c>
      <c r="U44" s="36">
        <f t="shared" si="19"/>
        <v>520</v>
      </c>
      <c r="V44" s="39">
        <f t="shared" si="20"/>
        <v>5.5999999999999994E-2</v>
      </c>
      <c r="W44" s="39">
        <f t="shared" si="3"/>
        <v>3.6399999999999997</v>
      </c>
      <c r="X44" s="37">
        <f t="shared" si="21"/>
        <v>25.74</v>
      </c>
      <c r="Y44" s="39">
        <f t="shared" si="22"/>
        <v>-5.730833333333333</v>
      </c>
      <c r="Z44" s="37"/>
      <c r="AA44" s="35">
        <v>0.35</v>
      </c>
      <c r="AB44" s="35">
        <v>0.35</v>
      </c>
      <c r="AC44" s="35">
        <v>0.35</v>
      </c>
      <c r="AD44" s="35" t="s">
        <v>60</v>
      </c>
      <c r="AE44" s="35">
        <f t="shared" si="4"/>
        <v>238</v>
      </c>
      <c r="AF44" s="35">
        <f t="shared" si="5"/>
        <v>290.86</v>
      </c>
      <c r="AG44" s="36" t="str">
        <f t="shared" si="6"/>
        <v>238 290.86</v>
      </c>
      <c r="AH44" s="35">
        <v>12</v>
      </c>
      <c r="AI44" s="40">
        <f t="shared" si="7"/>
        <v>77.710000000000008</v>
      </c>
      <c r="AJ44" s="40">
        <f t="shared" si="8"/>
        <v>94.97</v>
      </c>
      <c r="AK44" s="36" t="str">
        <f t="shared" si="9"/>
        <v>77.71 94.97</v>
      </c>
      <c r="AL44" s="36">
        <v>150</v>
      </c>
      <c r="AM44" s="36">
        <v>430</v>
      </c>
      <c r="AN44" s="35">
        <v>2396.8000000000002</v>
      </c>
      <c r="AO44" s="35">
        <v>290.7</v>
      </c>
      <c r="AP44" s="35">
        <v>95</v>
      </c>
      <c r="AQ44" s="35">
        <v>28</v>
      </c>
      <c r="AR44" s="37">
        <f t="shared" si="10"/>
        <v>0.74335863242428823</v>
      </c>
      <c r="AS44" s="40">
        <f t="shared" si="11"/>
        <v>1781.6819701945342</v>
      </c>
      <c r="AT44" s="40">
        <f t="shared" si="12"/>
        <v>249.6701314118657</v>
      </c>
      <c r="AU44" s="41">
        <f t="shared" si="13"/>
        <v>82.183188106073175</v>
      </c>
      <c r="AV44" s="260"/>
      <c r="AW44" s="260"/>
      <c r="AX44" s="260"/>
      <c r="AY44" s="260"/>
      <c r="AZ44" s="260"/>
      <c r="BA44" s="260"/>
      <c r="BB44" s="260"/>
      <c r="BC44" s="260"/>
      <c r="BD44" s="260"/>
      <c r="BE44" s="260"/>
      <c r="BF44" s="260"/>
      <c r="BG44" s="287"/>
      <c r="BH44" s="260"/>
      <c r="BI44" s="284"/>
      <c r="BJ44" s="284"/>
      <c r="BK44" s="260"/>
      <c r="BL44" s="260">
        <f t="shared" si="14"/>
        <v>0</v>
      </c>
      <c r="BM44" s="260" t="e">
        <f>#REF!</f>
        <v>#REF!</v>
      </c>
      <c r="BN44" s="260"/>
      <c r="BO44" s="260"/>
      <c r="BP44" s="260">
        <f t="shared" si="15"/>
        <v>0</v>
      </c>
      <c r="BQ44" s="260" t="e">
        <f>#REF!</f>
        <v>#REF!</v>
      </c>
      <c r="BR44" s="260"/>
      <c r="BS44" s="287"/>
      <c r="BT44" s="260"/>
    </row>
    <row r="45" spans="1:72" s="42" customFormat="1" ht="75" customHeight="1" x14ac:dyDescent="0.3">
      <c r="A45" s="35">
        <v>42</v>
      </c>
      <c r="B45" s="36">
        <v>520</v>
      </c>
      <c r="C45" s="36" t="s">
        <v>64</v>
      </c>
      <c r="D45" s="36">
        <v>40000</v>
      </c>
      <c r="E45" s="35">
        <v>0.56000000000000005</v>
      </c>
      <c r="F45" s="37">
        <v>0.154</v>
      </c>
      <c r="G45" s="37">
        <v>0.114</v>
      </c>
      <c r="H45" s="37">
        <v>9.4E-2</v>
      </c>
      <c r="I45" s="37">
        <v>7.1999999999999995E-2</v>
      </c>
      <c r="J45" s="37">
        <v>4.5999999999999999E-2</v>
      </c>
      <c r="K45" s="37">
        <v>3.0000000000000002E-2</v>
      </c>
      <c r="L45" s="37">
        <v>2.1999999999999999E-2</v>
      </c>
      <c r="M45" s="37" t="str">
        <f t="shared" si="0"/>
        <v>0.154,0.114,0.094,0.072,0.046,0.03,0.022</v>
      </c>
      <c r="N45" s="37" t="s">
        <v>59</v>
      </c>
      <c r="O45" s="37"/>
      <c r="P45" s="38">
        <f t="shared" si="1"/>
        <v>520</v>
      </c>
      <c r="Q45" s="36">
        <f t="shared" si="16"/>
        <v>0</v>
      </c>
      <c r="R45" s="37">
        <f t="shared" si="2"/>
        <v>0.06</v>
      </c>
      <c r="S45" s="36">
        <f t="shared" si="17"/>
        <v>42</v>
      </c>
      <c r="T45" s="36">
        <f t="shared" si="18"/>
        <v>0</v>
      </c>
      <c r="U45" s="36">
        <f t="shared" si="19"/>
        <v>520</v>
      </c>
      <c r="V45" s="39">
        <f t="shared" si="20"/>
        <v>5.2999999999999992E-2</v>
      </c>
      <c r="W45" s="39">
        <f t="shared" si="3"/>
        <v>0</v>
      </c>
      <c r="X45" s="37">
        <f t="shared" si="21"/>
        <v>25.74</v>
      </c>
      <c r="Y45" s="39">
        <f t="shared" si="22"/>
        <v>-5.730833333333333</v>
      </c>
      <c r="Z45" s="37"/>
      <c r="AA45" s="35">
        <v>0.35</v>
      </c>
      <c r="AB45" s="35">
        <v>0.35</v>
      </c>
      <c r="AC45" s="35">
        <v>0.35</v>
      </c>
      <c r="AD45" s="35" t="s">
        <v>60</v>
      </c>
      <c r="AE45" s="35">
        <f t="shared" si="4"/>
        <v>238</v>
      </c>
      <c r="AF45" s="35">
        <f t="shared" si="5"/>
        <v>290.86</v>
      </c>
      <c r="AG45" s="36" t="str">
        <f t="shared" si="6"/>
        <v>238 290.86</v>
      </c>
      <c r="AH45" s="35">
        <v>12</v>
      </c>
      <c r="AI45" s="40">
        <f t="shared" si="7"/>
        <v>77.710000000000008</v>
      </c>
      <c r="AJ45" s="40">
        <f t="shared" si="8"/>
        <v>94.97</v>
      </c>
      <c r="AK45" s="36" t="str">
        <f t="shared" si="9"/>
        <v>77.71 94.97</v>
      </c>
      <c r="AL45" s="36">
        <v>150</v>
      </c>
      <c r="AM45" s="36">
        <v>430</v>
      </c>
      <c r="AN45" s="35">
        <v>2382.3000000000002</v>
      </c>
      <c r="AO45" s="35">
        <v>290.39999999999998</v>
      </c>
      <c r="AP45" s="35">
        <v>94.9</v>
      </c>
      <c r="AQ45" s="35">
        <v>28</v>
      </c>
      <c r="AR45" s="37">
        <f t="shared" si="10"/>
        <v>0.74335863242428823</v>
      </c>
      <c r="AS45" s="40">
        <f t="shared" si="11"/>
        <v>1770.903270024382</v>
      </c>
      <c r="AT45" s="40">
        <f t="shared" si="12"/>
        <v>249.43598800498879</v>
      </c>
      <c r="AU45" s="41">
        <f t="shared" si="13"/>
        <v>82.093281630882302</v>
      </c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87"/>
      <c r="BH45" s="260"/>
      <c r="BI45" s="284"/>
      <c r="BJ45" s="284"/>
      <c r="BK45" s="260"/>
      <c r="BL45" s="260">
        <f t="shared" si="14"/>
        <v>0</v>
      </c>
      <c r="BM45" s="260" t="e">
        <f>#REF!</f>
        <v>#REF!</v>
      </c>
      <c r="BN45" s="260"/>
      <c r="BO45" s="260"/>
      <c r="BP45" s="260">
        <f t="shared" si="15"/>
        <v>0</v>
      </c>
      <c r="BQ45" s="260" t="e">
        <f>#REF!</f>
        <v>#REF!</v>
      </c>
      <c r="BR45" s="260"/>
      <c r="BS45" s="287"/>
      <c r="BT45" s="260"/>
    </row>
    <row r="46" spans="1:72" s="42" customFormat="1" ht="75" customHeight="1" x14ac:dyDescent="0.3">
      <c r="A46" s="35">
        <v>43</v>
      </c>
      <c r="B46" s="45">
        <v>520</v>
      </c>
      <c r="C46" s="45" t="s">
        <v>65</v>
      </c>
      <c r="D46" s="45">
        <v>40000</v>
      </c>
      <c r="E46" s="44">
        <v>0.56000000000000005</v>
      </c>
      <c r="F46" s="37">
        <v>0.13100000000000001</v>
      </c>
      <c r="G46" s="37">
        <v>8.7999999999999995E-2</v>
      </c>
      <c r="H46" s="37">
        <v>7.1999999999999995E-2</v>
      </c>
      <c r="I46" s="37">
        <v>5.3999999999999999E-2</v>
      </c>
      <c r="J46" s="37">
        <v>3.6999999999999998E-2</v>
      </c>
      <c r="K46" s="37">
        <v>3.1E-2</v>
      </c>
      <c r="L46" s="37">
        <v>2.3E-2</v>
      </c>
      <c r="M46" s="37" t="str">
        <f t="shared" si="0"/>
        <v>0.131,0.088,0.072,0.054,0.037,0.031,0.023</v>
      </c>
      <c r="N46" s="37" t="s">
        <v>59</v>
      </c>
      <c r="O46" s="37"/>
      <c r="P46" s="38">
        <f t="shared" si="1"/>
        <v>520</v>
      </c>
      <c r="Q46" s="36">
        <f t="shared" si="16"/>
        <v>0</v>
      </c>
      <c r="R46" s="37">
        <f t="shared" si="2"/>
        <v>5.9000000000000011E-2</v>
      </c>
      <c r="S46" s="36">
        <f t="shared" si="17"/>
        <v>43</v>
      </c>
      <c r="T46" s="36">
        <f t="shared" si="18"/>
        <v>0</v>
      </c>
      <c r="U46" s="36">
        <f t="shared" si="19"/>
        <v>520</v>
      </c>
      <c r="V46" s="39">
        <f t="shared" si="20"/>
        <v>5.9500000000000004E-2</v>
      </c>
      <c r="W46" s="39">
        <f t="shared" si="3"/>
        <v>0</v>
      </c>
      <c r="X46" s="37">
        <f t="shared" si="21"/>
        <v>25.74</v>
      </c>
      <c r="Y46" s="39">
        <f t="shared" si="22"/>
        <v>-5.730833333333333</v>
      </c>
      <c r="Z46" s="37"/>
      <c r="AA46" s="44">
        <v>0.35</v>
      </c>
      <c r="AB46" s="44">
        <v>0.35</v>
      </c>
      <c r="AC46" s="44">
        <v>0.35</v>
      </c>
      <c r="AD46" s="44" t="s">
        <v>60</v>
      </c>
      <c r="AE46" s="44">
        <f t="shared" si="4"/>
        <v>238</v>
      </c>
      <c r="AF46" s="44">
        <f t="shared" si="5"/>
        <v>290.86</v>
      </c>
      <c r="AG46" s="45" t="str">
        <f t="shared" si="6"/>
        <v>238 290.86</v>
      </c>
      <c r="AH46" s="44">
        <v>12</v>
      </c>
      <c r="AI46" s="47">
        <f t="shared" si="7"/>
        <v>77.710000000000008</v>
      </c>
      <c r="AJ46" s="47">
        <f t="shared" si="8"/>
        <v>94.97</v>
      </c>
      <c r="AK46" s="45" t="str">
        <f t="shared" si="9"/>
        <v>77.71 94.97</v>
      </c>
      <c r="AL46" s="36">
        <v>150</v>
      </c>
      <c r="AM46" s="36">
        <v>430</v>
      </c>
      <c r="AN46" s="44">
        <v>2361.3000000000002</v>
      </c>
      <c r="AO46" s="44">
        <v>290.39999999999998</v>
      </c>
      <c r="AP46" s="44">
        <v>94.9</v>
      </c>
      <c r="AQ46" s="35">
        <v>28</v>
      </c>
      <c r="AR46" s="46">
        <f t="shared" si="10"/>
        <v>0.74335863242428823</v>
      </c>
      <c r="AS46" s="47">
        <f t="shared" si="11"/>
        <v>1755.292738743472</v>
      </c>
      <c r="AT46" s="47">
        <f t="shared" si="12"/>
        <v>249.43598800498879</v>
      </c>
      <c r="AU46" s="48">
        <f t="shared" si="13"/>
        <v>82.093281630882302</v>
      </c>
      <c r="AV46" s="260"/>
      <c r="AW46" s="260"/>
      <c r="AX46" s="260"/>
      <c r="AY46" s="260"/>
      <c r="AZ46" s="260">
        <f>AY46*10^6</f>
        <v>0</v>
      </c>
      <c r="BA46" s="260" t="e">
        <f>(1/($BI$4*10^6/(0.711*10^-4*(1/AV46)^0.854))^(1/3.89))*10^6</f>
        <v>#DIV/0!</v>
      </c>
      <c r="BB46" s="260" t="e">
        <f>IF(AZ46&lt;BA46,"Safe","Unsafe")</f>
        <v>#DIV/0!</v>
      </c>
      <c r="BC46" s="260"/>
      <c r="BD46" s="260">
        <f>BC46*10^6</f>
        <v>0</v>
      </c>
      <c r="BE46" s="260">
        <f>(1/((($BI$4*10^6/(1.41*10^-8)))^(1/4.5337)))*10^6</f>
        <v>460.12157860808867</v>
      </c>
      <c r="BF46" s="260" t="str">
        <f>IF(BD46&lt;BE46,"Safe","Unsafe")</f>
        <v>Safe</v>
      </c>
      <c r="BG46" s="287"/>
      <c r="BH46" s="260"/>
      <c r="BI46" s="284">
        <v>30</v>
      </c>
      <c r="BJ46" s="284"/>
      <c r="BK46" s="260"/>
      <c r="BL46" s="260">
        <f t="shared" si="14"/>
        <v>0</v>
      </c>
      <c r="BM46" s="260" t="e">
        <f>BA46</f>
        <v>#DIV/0!</v>
      </c>
      <c r="BN46" s="260" t="e">
        <f>IF(BL46&lt;BM46,"Safe","Unsafe")</f>
        <v>#DIV/0!</v>
      </c>
      <c r="BO46" s="260"/>
      <c r="BP46" s="260">
        <f>BO46*10^6</f>
        <v>0</v>
      </c>
      <c r="BQ46" s="260">
        <f>BE46</f>
        <v>460.12157860808867</v>
      </c>
      <c r="BR46" s="260" t="str">
        <f>IF(BP46&lt;BQ46,"Safe","Unsafe")</f>
        <v>Safe</v>
      </c>
      <c r="BS46" s="287"/>
      <c r="BT46" s="260"/>
    </row>
    <row r="47" spans="1:72" s="42" customFormat="1" ht="75" customHeight="1" x14ac:dyDescent="0.3">
      <c r="A47" s="35">
        <v>44</v>
      </c>
      <c r="B47" s="45">
        <v>520</v>
      </c>
      <c r="C47" s="45" t="s">
        <v>66</v>
      </c>
      <c r="D47" s="45">
        <v>40000</v>
      </c>
      <c r="E47" s="44">
        <v>0.56000000000000005</v>
      </c>
      <c r="F47" s="37">
        <v>0.13900000000000001</v>
      </c>
      <c r="G47" s="37">
        <v>9.9000000000000005E-2</v>
      </c>
      <c r="H47" s="37">
        <v>8.5000000000000006E-2</v>
      </c>
      <c r="I47" s="37">
        <v>6.7000000000000004E-2</v>
      </c>
      <c r="J47" s="37">
        <v>4.3999999999999997E-2</v>
      </c>
      <c r="K47" s="37">
        <v>3.5000000000000003E-2</v>
      </c>
      <c r="L47" s="37">
        <v>2.6000000000000002E-2</v>
      </c>
      <c r="M47" s="37" t="str">
        <f t="shared" si="0"/>
        <v>0.139,0.099,0.085,0.067,0.044,0.035,0.026</v>
      </c>
      <c r="N47" s="37" t="s">
        <v>59</v>
      </c>
      <c r="O47" s="37"/>
      <c r="P47" s="38">
        <f t="shared" si="1"/>
        <v>520</v>
      </c>
      <c r="Q47" s="36">
        <f t="shared" si="16"/>
        <v>0</v>
      </c>
      <c r="R47" s="37">
        <f t="shared" si="2"/>
        <v>5.4000000000000006E-2</v>
      </c>
      <c r="S47" s="36">
        <f t="shared" si="17"/>
        <v>44</v>
      </c>
      <c r="T47" s="36">
        <f t="shared" si="18"/>
        <v>0</v>
      </c>
      <c r="U47" s="36">
        <f t="shared" si="19"/>
        <v>520</v>
      </c>
      <c r="V47" s="39">
        <f t="shared" si="20"/>
        <v>5.6500000000000009E-2</v>
      </c>
      <c r="W47" s="39">
        <f t="shared" si="3"/>
        <v>0</v>
      </c>
      <c r="X47" s="37">
        <f t="shared" si="21"/>
        <v>25.74</v>
      </c>
      <c r="Y47" s="39">
        <f t="shared" si="22"/>
        <v>-5.730833333333333</v>
      </c>
      <c r="Z47" s="37"/>
      <c r="AA47" s="44">
        <v>0.35</v>
      </c>
      <c r="AB47" s="44">
        <v>0.35</v>
      </c>
      <c r="AC47" s="44">
        <v>0.35</v>
      </c>
      <c r="AD47" s="44" t="s">
        <v>60</v>
      </c>
      <c r="AE47" s="44">
        <f t="shared" si="4"/>
        <v>238</v>
      </c>
      <c r="AF47" s="44">
        <f t="shared" si="5"/>
        <v>290.86</v>
      </c>
      <c r="AG47" s="45" t="str">
        <f t="shared" si="6"/>
        <v>238 290.86</v>
      </c>
      <c r="AH47" s="44">
        <v>12</v>
      </c>
      <c r="AI47" s="47">
        <f t="shared" si="7"/>
        <v>77.710000000000008</v>
      </c>
      <c r="AJ47" s="47">
        <f t="shared" si="8"/>
        <v>94.97</v>
      </c>
      <c r="AK47" s="45" t="str">
        <f t="shared" si="9"/>
        <v>77.71 94.97</v>
      </c>
      <c r="AL47" s="36">
        <v>150</v>
      </c>
      <c r="AM47" s="36">
        <v>430</v>
      </c>
      <c r="AN47" s="44">
        <v>2396.8000000000002</v>
      </c>
      <c r="AO47" s="44">
        <v>287.8</v>
      </c>
      <c r="AP47" s="44">
        <v>94.9</v>
      </c>
      <c r="AQ47" s="35">
        <v>28</v>
      </c>
      <c r="AR47" s="46">
        <f t="shared" si="10"/>
        <v>0.74335863242428823</v>
      </c>
      <c r="AS47" s="47">
        <f t="shared" si="11"/>
        <v>1781.6819701945342</v>
      </c>
      <c r="AT47" s="47">
        <f t="shared" si="12"/>
        <v>247.40292076650118</v>
      </c>
      <c r="AU47" s="48">
        <f t="shared" si="13"/>
        <v>82.093281630882302</v>
      </c>
      <c r="AV47" s="260"/>
      <c r="AW47" s="260"/>
      <c r="AX47" s="260"/>
      <c r="AY47" s="260"/>
      <c r="AZ47" s="260"/>
      <c r="BA47" s="260"/>
      <c r="BB47" s="260"/>
      <c r="BC47" s="260"/>
      <c r="BD47" s="260"/>
      <c r="BE47" s="260"/>
      <c r="BF47" s="260"/>
      <c r="BG47" s="287"/>
      <c r="BH47" s="260"/>
      <c r="BI47" s="284"/>
      <c r="BJ47" s="284"/>
      <c r="BK47" s="260"/>
      <c r="BL47" s="260">
        <f t="shared" si="14"/>
        <v>0</v>
      </c>
      <c r="BM47" s="260" t="e">
        <f>#REF!</f>
        <v>#REF!</v>
      </c>
      <c r="BN47" s="260"/>
      <c r="BO47" s="260"/>
      <c r="BP47" s="260">
        <f t="shared" si="15"/>
        <v>0</v>
      </c>
      <c r="BQ47" s="260" t="e">
        <f>#REF!</f>
        <v>#REF!</v>
      </c>
      <c r="BR47" s="260"/>
      <c r="BS47" s="287"/>
      <c r="BT47" s="260"/>
    </row>
    <row r="48" spans="1:72" s="42" customFormat="1" ht="75" customHeight="1" x14ac:dyDescent="0.3">
      <c r="A48" s="35">
        <v>45</v>
      </c>
      <c r="B48" s="45">
        <v>520</v>
      </c>
      <c r="C48" s="45" t="s">
        <v>67</v>
      </c>
      <c r="D48" s="45">
        <v>40000</v>
      </c>
      <c r="E48" s="44">
        <v>0.56000000000000005</v>
      </c>
      <c r="F48" s="37">
        <v>0.17599999999999999</v>
      </c>
      <c r="G48" s="37">
        <v>0.13</v>
      </c>
      <c r="H48" s="37">
        <v>0.108</v>
      </c>
      <c r="I48" s="37">
        <v>8.5000000000000006E-2</v>
      </c>
      <c r="J48" s="37">
        <v>5.1000000000000004E-2</v>
      </c>
      <c r="K48" s="37">
        <v>3.9E-2</v>
      </c>
      <c r="L48" s="37">
        <v>2.7E-2</v>
      </c>
      <c r="M48" s="37" t="str">
        <f t="shared" si="0"/>
        <v>0.176,0.13,0.108,0.085,0.051,0.039,0.027</v>
      </c>
      <c r="N48" s="37" t="s">
        <v>59</v>
      </c>
      <c r="O48" s="37"/>
      <c r="P48" s="38">
        <f t="shared" si="1"/>
        <v>520</v>
      </c>
      <c r="Q48" s="36">
        <f t="shared" si="16"/>
        <v>0</v>
      </c>
      <c r="R48" s="37">
        <f t="shared" si="2"/>
        <v>6.7999999999999991E-2</v>
      </c>
      <c r="S48" s="36">
        <f t="shared" si="17"/>
        <v>45</v>
      </c>
      <c r="T48" s="36">
        <f t="shared" si="18"/>
        <v>0</v>
      </c>
      <c r="U48" s="36">
        <f t="shared" si="19"/>
        <v>520</v>
      </c>
      <c r="V48" s="39">
        <f t="shared" si="20"/>
        <v>6.0999999999999999E-2</v>
      </c>
      <c r="W48" s="39">
        <f t="shared" si="3"/>
        <v>0</v>
      </c>
      <c r="X48" s="37">
        <f t="shared" si="21"/>
        <v>25.74</v>
      </c>
      <c r="Y48" s="39">
        <f t="shared" si="22"/>
        <v>-5.730833333333333</v>
      </c>
      <c r="Z48" s="37"/>
      <c r="AA48" s="44">
        <v>0.35</v>
      </c>
      <c r="AB48" s="44">
        <v>0.35</v>
      </c>
      <c r="AC48" s="44">
        <v>0.35</v>
      </c>
      <c r="AD48" s="44" t="s">
        <v>60</v>
      </c>
      <c r="AE48" s="44">
        <f t="shared" si="4"/>
        <v>238</v>
      </c>
      <c r="AF48" s="44">
        <f t="shared" si="5"/>
        <v>290.86</v>
      </c>
      <c r="AG48" s="45" t="str">
        <f t="shared" si="6"/>
        <v>238 290.86</v>
      </c>
      <c r="AH48" s="44">
        <v>12</v>
      </c>
      <c r="AI48" s="47">
        <f t="shared" si="7"/>
        <v>77.710000000000008</v>
      </c>
      <c r="AJ48" s="47">
        <f t="shared" si="8"/>
        <v>94.97</v>
      </c>
      <c r="AK48" s="45" t="str">
        <f t="shared" si="9"/>
        <v>77.71 94.97</v>
      </c>
      <c r="AL48" s="45">
        <v>150</v>
      </c>
      <c r="AM48" s="45">
        <v>430</v>
      </c>
      <c r="AN48" s="44">
        <v>2391.9</v>
      </c>
      <c r="AO48" s="44">
        <v>290.7</v>
      </c>
      <c r="AP48" s="44">
        <v>94.9</v>
      </c>
      <c r="AQ48" s="44">
        <v>28</v>
      </c>
      <c r="AR48" s="46">
        <f t="shared" si="10"/>
        <v>0.74335863242428823</v>
      </c>
      <c r="AS48" s="47">
        <f t="shared" si="11"/>
        <v>1778.0395128956552</v>
      </c>
      <c r="AT48" s="47">
        <f t="shared" si="12"/>
        <v>249.6701314118657</v>
      </c>
      <c r="AU48" s="48">
        <f t="shared" si="13"/>
        <v>82.093281630882302</v>
      </c>
      <c r="AV48" s="261"/>
      <c r="AW48" s="261"/>
      <c r="AX48" s="261"/>
      <c r="AY48" s="261"/>
      <c r="AZ48" s="261"/>
      <c r="BA48" s="261"/>
      <c r="BB48" s="261"/>
      <c r="BC48" s="261"/>
      <c r="BD48" s="261"/>
      <c r="BE48" s="261"/>
      <c r="BF48" s="261"/>
      <c r="BG48" s="288"/>
      <c r="BH48" s="261"/>
      <c r="BI48" s="285"/>
      <c r="BJ48" s="285"/>
      <c r="BK48" s="261"/>
      <c r="BL48" s="261">
        <f t="shared" si="14"/>
        <v>0</v>
      </c>
      <c r="BM48" s="261" t="e">
        <f>#REF!</f>
        <v>#REF!</v>
      </c>
      <c r="BN48" s="261"/>
      <c r="BO48" s="261"/>
      <c r="BP48" s="261">
        <f t="shared" si="15"/>
        <v>0</v>
      </c>
      <c r="BQ48" s="261" t="e">
        <f>#REF!</f>
        <v>#REF!</v>
      </c>
      <c r="BR48" s="261"/>
      <c r="BS48" s="288"/>
      <c r="BT48" s="261"/>
    </row>
    <row r="49" spans="1:72" s="42" customFormat="1" ht="75" customHeight="1" x14ac:dyDescent="0.3">
      <c r="A49" s="35">
        <v>46</v>
      </c>
      <c r="B49" s="45">
        <v>585</v>
      </c>
      <c r="C49" s="45" t="s">
        <v>63</v>
      </c>
      <c r="D49" s="45">
        <v>40000</v>
      </c>
      <c r="E49" s="44">
        <v>0.56000000000000005</v>
      </c>
      <c r="F49" s="37">
        <v>0.24399999999999999</v>
      </c>
      <c r="G49" s="37">
        <v>0.18</v>
      </c>
      <c r="H49" s="37">
        <v>0.14599999999999999</v>
      </c>
      <c r="I49" s="37">
        <v>0.111</v>
      </c>
      <c r="J49" s="37">
        <v>6.5000000000000002E-2</v>
      </c>
      <c r="K49" s="37">
        <v>5.1000000000000004E-2</v>
      </c>
      <c r="L49" s="37">
        <v>3.5000000000000003E-2</v>
      </c>
      <c r="M49" s="37" t="str">
        <f t="shared" si="0"/>
        <v>0.244,0.18,0.146,0.111,0.065,0.051,0.035</v>
      </c>
      <c r="N49" s="37" t="s">
        <v>59</v>
      </c>
      <c r="O49" s="37"/>
      <c r="P49" s="38">
        <f t="shared" si="1"/>
        <v>585</v>
      </c>
      <c r="Q49" s="36">
        <f t="shared" si="16"/>
        <v>65</v>
      </c>
      <c r="R49" s="37">
        <f t="shared" si="2"/>
        <v>9.8000000000000004E-2</v>
      </c>
      <c r="S49" s="36">
        <f t="shared" si="17"/>
        <v>46</v>
      </c>
      <c r="T49" s="36">
        <f t="shared" si="18"/>
        <v>65</v>
      </c>
      <c r="U49" s="36">
        <f t="shared" si="19"/>
        <v>585</v>
      </c>
      <c r="V49" s="39">
        <f t="shared" si="20"/>
        <v>8.299999999999999E-2</v>
      </c>
      <c r="W49" s="39">
        <f t="shared" si="3"/>
        <v>5.3949999999999996</v>
      </c>
      <c r="X49" s="37">
        <f t="shared" si="21"/>
        <v>31.134999999999998</v>
      </c>
      <c r="Y49" s="39">
        <f t="shared" si="22"/>
        <v>-4.2696874999999963</v>
      </c>
      <c r="Z49" s="37"/>
      <c r="AA49" s="44">
        <v>0.35</v>
      </c>
      <c r="AB49" s="44">
        <v>0.35</v>
      </c>
      <c r="AC49" s="44">
        <v>0.35</v>
      </c>
      <c r="AD49" s="44" t="s">
        <v>60</v>
      </c>
      <c r="AE49" s="44">
        <f t="shared" si="4"/>
        <v>238</v>
      </c>
      <c r="AF49" s="44">
        <f t="shared" si="5"/>
        <v>290.86</v>
      </c>
      <c r="AG49" s="45" t="str">
        <f t="shared" si="6"/>
        <v>238 290.86</v>
      </c>
      <c r="AH49" s="44">
        <v>12</v>
      </c>
      <c r="AI49" s="47">
        <f t="shared" si="7"/>
        <v>77.710000000000008</v>
      </c>
      <c r="AJ49" s="47">
        <f t="shared" si="8"/>
        <v>94.97</v>
      </c>
      <c r="AK49" s="45" t="str">
        <f t="shared" si="9"/>
        <v>77.71 94.97</v>
      </c>
      <c r="AL49" s="36">
        <v>150</v>
      </c>
      <c r="AM49" s="36">
        <v>430</v>
      </c>
      <c r="AN49" s="44">
        <v>2393.5</v>
      </c>
      <c r="AO49" s="44">
        <v>289.5</v>
      </c>
      <c r="AP49" s="44">
        <v>95</v>
      </c>
      <c r="AQ49" s="35">
        <v>28</v>
      </c>
      <c r="AR49" s="46">
        <f t="shared" si="10"/>
        <v>0.74335863242428823</v>
      </c>
      <c r="AS49" s="47">
        <f t="shared" si="11"/>
        <v>1779.228886707534</v>
      </c>
      <c r="AT49" s="47">
        <f t="shared" si="12"/>
        <v>248.73301147047394</v>
      </c>
      <c r="AU49" s="48">
        <f t="shared" si="13"/>
        <v>82.183188106073175</v>
      </c>
      <c r="AV49" s="256">
        <v>1766.0714389136201</v>
      </c>
      <c r="AW49" s="256">
        <v>248.85022742410999</v>
      </c>
      <c r="AX49" s="256">
        <v>82.093281630882302</v>
      </c>
      <c r="AY49" s="256">
        <v>2.1460000000000001E-4</v>
      </c>
      <c r="AZ49" s="256">
        <f>AY49*10^6</f>
        <v>214.60000000000002</v>
      </c>
      <c r="BA49" s="256">
        <f>(1/($BI$4*10^6/(0.711*10^-4*(1/AV49)^0.854))^(1/3.89))*10^6</f>
        <v>223.69606225865928</v>
      </c>
      <c r="BB49" s="256" t="str">
        <f>IF(AZ49&lt;BA49,"Safe","Unsafe")</f>
        <v>Safe</v>
      </c>
      <c r="BC49" s="256">
        <v>3.012E-4</v>
      </c>
      <c r="BD49" s="256">
        <f>BC49*10^6</f>
        <v>301.2</v>
      </c>
      <c r="BE49" s="256">
        <f>(1/((($BI$4*10^6/(1.41*10^-8)))^(1/4.5337)))*10^6</f>
        <v>460.12157860808867</v>
      </c>
      <c r="BF49" s="256" t="str">
        <f>IF(BD49&lt;BE49,"Safe","Unsafe")</f>
        <v>Safe</v>
      </c>
      <c r="BG49" s="256">
        <f>+(0.711*10^-4*(1/AY49)^3.89*(1/AV49)^0.854)/10^6</f>
        <v>22.329805437145396</v>
      </c>
      <c r="BH49" s="256">
        <f>+(1.41*10^-8*(1/BC49)^4.5337)/10^6</f>
        <v>129.72818630355329</v>
      </c>
      <c r="BI49" s="256">
        <v>19</v>
      </c>
      <c r="BJ49" s="289"/>
      <c r="BK49" s="256"/>
      <c r="BL49" s="256">
        <f t="shared" si="14"/>
        <v>0</v>
      </c>
      <c r="BM49" s="256">
        <f>BA49</f>
        <v>223.69606225865928</v>
      </c>
      <c r="BN49" s="256" t="str">
        <f>IF(BL49&lt;BM49,"Safe","Unsafe")</f>
        <v>Safe</v>
      </c>
      <c r="BO49" s="256"/>
      <c r="BP49" s="256">
        <f>BO49*10^6</f>
        <v>0</v>
      </c>
      <c r="BQ49" s="256">
        <f>BE49</f>
        <v>460.12157860808867</v>
      </c>
      <c r="BR49" s="256" t="str">
        <f>IF(BP49&lt;BQ49,"Safe","Unsafe")</f>
        <v>Safe</v>
      </c>
      <c r="BS49" s="256" t="e">
        <f>+(0.711*10^-4*(1/BK49)^3.89*(1/AV49)^0.854)/10^6</f>
        <v>#DIV/0!</v>
      </c>
      <c r="BT49" s="256" t="e">
        <f>+(1.41*10^-8*(1/BO49)^4.5337)/10^6</f>
        <v>#DIV/0!</v>
      </c>
    </row>
    <row r="50" spans="1:72" s="42" customFormat="1" ht="75" customHeight="1" x14ac:dyDescent="0.3">
      <c r="A50" s="35">
        <v>47</v>
      </c>
      <c r="B50" s="45">
        <v>585</v>
      </c>
      <c r="C50" s="45" t="s">
        <v>64</v>
      </c>
      <c r="D50" s="45">
        <v>40000</v>
      </c>
      <c r="E50" s="44">
        <v>0.56000000000000005</v>
      </c>
      <c r="F50" s="37">
        <v>0.26600000000000001</v>
      </c>
      <c r="G50" s="37">
        <v>0.20100000000000001</v>
      </c>
      <c r="H50" s="37">
        <v>0.17100000000000001</v>
      </c>
      <c r="I50" s="37">
        <v>0.125</v>
      </c>
      <c r="J50" s="37">
        <v>7.2999999999999995E-2</v>
      </c>
      <c r="K50" s="37">
        <v>5.5E-2</v>
      </c>
      <c r="L50" s="37">
        <v>3.6000000000000004E-2</v>
      </c>
      <c r="M50" s="37" t="str">
        <f t="shared" si="0"/>
        <v>0.266,0.201,0.171,0.125,0.073,0.055,0.036</v>
      </c>
      <c r="N50" s="37" t="s">
        <v>59</v>
      </c>
      <c r="O50" s="37"/>
      <c r="P50" s="38">
        <f t="shared" si="1"/>
        <v>585</v>
      </c>
      <c r="Q50" s="36">
        <f t="shared" si="16"/>
        <v>0</v>
      </c>
      <c r="R50" s="37">
        <f t="shared" si="2"/>
        <v>9.5000000000000001E-2</v>
      </c>
      <c r="S50" s="36">
        <f t="shared" si="17"/>
        <v>47</v>
      </c>
      <c r="T50" s="36">
        <f t="shared" si="18"/>
        <v>0</v>
      </c>
      <c r="U50" s="36">
        <f t="shared" si="19"/>
        <v>585</v>
      </c>
      <c r="V50" s="39">
        <f t="shared" si="20"/>
        <v>9.6500000000000002E-2</v>
      </c>
      <c r="W50" s="39">
        <f t="shared" si="3"/>
        <v>0</v>
      </c>
      <c r="X50" s="37">
        <f t="shared" si="21"/>
        <v>31.134999999999998</v>
      </c>
      <c r="Y50" s="39">
        <f t="shared" si="22"/>
        <v>-4.2696874999999963</v>
      </c>
      <c r="Z50" s="37"/>
      <c r="AA50" s="44">
        <v>0.35</v>
      </c>
      <c r="AB50" s="44">
        <v>0.35</v>
      </c>
      <c r="AC50" s="44">
        <v>0.35</v>
      </c>
      <c r="AD50" s="44" t="s">
        <v>60</v>
      </c>
      <c r="AE50" s="44">
        <f t="shared" si="4"/>
        <v>238</v>
      </c>
      <c r="AF50" s="44">
        <f t="shared" si="5"/>
        <v>290.86</v>
      </c>
      <c r="AG50" s="45" t="str">
        <f t="shared" si="6"/>
        <v>238 290.86</v>
      </c>
      <c r="AH50" s="44">
        <v>12</v>
      </c>
      <c r="AI50" s="47">
        <f t="shared" si="7"/>
        <v>77.710000000000008</v>
      </c>
      <c r="AJ50" s="47">
        <f t="shared" si="8"/>
        <v>94.97</v>
      </c>
      <c r="AK50" s="45" t="str">
        <f t="shared" si="9"/>
        <v>77.71 94.97</v>
      </c>
      <c r="AL50" s="36">
        <v>150</v>
      </c>
      <c r="AM50" s="36">
        <v>430</v>
      </c>
      <c r="AN50" s="44">
        <v>2390.3000000000002</v>
      </c>
      <c r="AO50" s="44">
        <v>289.8</v>
      </c>
      <c r="AP50" s="44">
        <v>94.9</v>
      </c>
      <c r="AQ50" s="35">
        <v>28</v>
      </c>
      <c r="AR50" s="46">
        <f t="shared" si="10"/>
        <v>0.74335863242428823</v>
      </c>
      <c r="AS50" s="47">
        <f t="shared" si="11"/>
        <v>1776.8501390837764</v>
      </c>
      <c r="AT50" s="47">
        <f t="shared" si="12"/>
        <v>248.96742816391813</v>
      </c>
      <c r="AU50" s="48">
        <f t="shared" si="13"/>
        <v>82.093281630882302</v>
      </c>
      <c r="AV50" s="257"/>
      <c r="AW50" s="257"/>
      <c r="AX50" s="257"/>
      <c r="AY50" s="257"/>
      <c r="AZ50" s="257"/>
      <c r="BA50" s="257"/>
      <c r="BB50" s="257"/>
      <c r="BC50" s="257"/>
      <c r="BD50" s="257"/>
      <c r="BE50" s="257"/>
      <c r="BF50" s="257"/>
      <c r="BG50" s="257"/>
      <c r="BH50" s="257"/>
      <c r="BI50" s="257"/>
      <c r="BJ50" s="290"/>
      <c r="BK50" s="257"/>
      <c r="BL50" s="257">
        <f t="shared" si="14"/>
        <v>0</v>
      </c>
      <c r="BM50" s="257" t="e">
        <f>#REF!</f>
        <v>#REF!</v>
      </c>
      <c r="BN50" s="257"/>
      <c r="BO50" s="257"/>
      <c r="BP50" s="257">
        <f t="shared" si="15"/>
        <v>0</v>
      </c>
      <c r="BQ50" s="257" t="e">
        <f>#REF!</f>
        <v>#REF!</v>
      </c>
      <c r="BR50" s="257"/>
      <c r="BS50" s="257"/>
      <c r="BT50" s="257"/>
    </row>
    <row r="51" spans="1:72" s="42" customFormat="1" ht="75" customHeight="1" x14ac:dyDescent="0.3">
      <c r="A51" s="35">
        <v>48</v>
      </c>
      <c r="B51" s="45">
        <v>585</v>
      </c>
      <c r="C51" s="45" t="s">
        <v>65</v>
      </c>
      <c r="D51" s="45">
        <v>40000</v>
      </c>
      <c r="E51" s="44">
        <v>0.56000000000000005</v>
      </c>
      <c r="F51" s="37">
        <v>0.106</v>
      </c>
      <c r="G51" s="37">
        <v>8.4000000000000005E-2</v>
      </c>
      <c r="H51" s="37">
        <v>7.4999999999999997E-2</v>
      </c>
      <c r="I51" s="37">
        <v>6.3E-2</v>
      </c>
      <c r="J51" s="37">
        <v>4.8000000000000001E-2</v>
      </c>
      <c r="K51" s="37">
        <v>4.1000000000000002E-2</v>
      </c>
      <c r="L51" s="37">
        <v>3.1E-2</v>
      </c>
      <c r="M51" s="37" t="str">
        <f t="shared" si="0"/>
        <v>0.106,0.084,0.075,0.063,0.048,0.041,0.031</v>
      </c>
      <c r="N51" s="37" t="s">
        <v>59</v>
      </c>
      <c r="O51" s="37"/>
      <c r="P51" s="38">
        <f t="shared" si="1"/>
        <v>585</v>
      </c>
      <c r="Q51" s="36">
        <f t="shared" si="16"/>
        <v>0</v>
      </c>
      <c r="R51" s="37">
        <f t="shared" si="2"/>
        <v>3.1E-2</v>
      </c>
      <c r="S51" s="36">
        <f t="shared" si="17"/>
        <v>48</v>
      </c>
      <c r="T51" s="36">
        <f t="shared" si="18"/>
        <v>0</v>
      </c>
      <c r="U51" s="36">
        <f t="shared" si="19"/>
        <v>585</v>
      </c>
      <c r="V51" s="39">
        <f t="shared" si="20"/>
        <v>6.3E-2</v>
      </c>
      <c r="W51" s="39">
        <f t="shared" si="3"/>
        <v>0</v>
      </c>
      <c r="X51" s="37">
        <f t="shared" si="21"/>
        <v>31.134999999999998</v>
      </c>
      <c r="Y51" s="39">
        <f t="shared" si="22"/>
        <v>-4.2696874999999963</v>
      </c>
      <c r="Z51" s="37"/>
      <c r="AA51" s="44">
        <v>0.35</v>
      </c>
      <c r="AB51" s="44">
        <v>0.35</v>
      </c>
      <c r="AC51" s="44">
        <v>0.35</v>
      </c>
      <c r="AD51" s="44" t="s">
        <v>60</v>
      </c>
      <c r="AE51" s="44">
        <f t="shared" si="4"/>
        <v>238</v>
      </c>
      <c r="AF51" s="44">
        <f t="shared" si="5"/>
        <v>290.86</v>
      </c>
      <c r="AG51" s="45" t="str">
        <f t="shared" si="6"/>
        <v>238 290.86</v>
      </c>
      <c r="AH51" s="44">
        <v>12</v>
      </c>
      <c r="AI51" s="47">
        <f t="shared" si="7"/>
        <v>77.710000000000008</v>
      </c>
      <c r="AJ51" s="47">
        <f t="shared" si="8"/>
        <v>94.97</v>
      </c>
      <c r="AK51" s="45" t="str">
        <f t="shared" si="9"/>
        <v>77.71 94.97</v>
      </c>
      <c r="AL51" s="36">
        <v>150</v>
      </c>
      <c r="AM51" s="36">
        <v>430</v>
      </c>
      <c r="AN51" s="44">
        <v>2398.4</v>
      </c>
      <c r="AO51" s="44">
        <v>290.7</v>
      </c>
      <c r="AP51" s="44">
        <v>95</v>
      </c>
      <c r="AQ51" s="35">
        <v>28</v>
      </c>
      <c r="AR51" s="46">
        <f t="shared" si="10"/>
        <v>0.74335863242428823</v>
      </c>
      <c r="AS51" s="47">
        <f t="shared" si="11"/>
        <v>1782.871344006413</v>
      </c>
      <c r="AT51" s="47">
        <f t="shared" si="12"/>
        <v>249.6701314118657</v>
      </c>
      <c r="AU51" s="48">
        <f t="shared" si="13"/>
        <v>82.183188106073175</v>
      </c>
      <c r="AV51" s="257"/>
      <c r="AW51" s="257"/>
      <c r="AX51" s="257"/>
      <c r="AY51" s="257"/>
      <c r="AZ51" s="257"/>
      <c r="BA51" s="257"/>
      <c r="BB51" s="257"/>
      <c r="BC51" s="257"/>
      <c r="BD51" s="257"/>
      <c r="BE51" s="257"/>
      <c r="BF51" s="257"/>
      <c r="BG51" s="257"/>
      <c r="BH51" s="257"/>
      <c r="BI51" s="257"/>
      <c r="BJ51" s="290"/>
      <c r="BK51" s="257"/>
      <c r="BL51" s="257">
        <f t="shared" si="14"/>
        <v>0</v>
      </c>
      <c r="BM51" s="257" t="e">
        <f>#REF!</f>
        <v>#REF!</v>
      </c>
      <c r="BN51" s="257"/>
      <c r="BO51" s="257"/>
      <c r="BP51" s="257">
        <f t="shared" si="15"/>
        <v>0</v>
      </c>
      <c r="BQ51" s="257" t="e">
        <f>#REF!</f>
        <v>#REF!</v>
      </c>
      <c r="BR51" s="257"/>
      <c r="BS51" s="257"/>
      <c r="BT51" s="257"/>
    </row>
    <row r="52" spans="1:72" s="42" customFormat="1" ht="75" customHeight="1" x14ac:dyDescent="0.3">
      <c r="A52" s="35">
        <v>49</v>
      </c>
      <c r="B52" s="45">
        <v>585</v>
      </c>
      <c r="C52" s="45" t="s">
        <v>66</v>
      </c>
      <c r="D52" s="45">
        <v>40000</v>
      </c>
      <c r="E52" s="44">
        <v>0.56000000000000005</v>
      </c>
      <c r="F52" s="37">
        <v>0.36699999999999999</v>
      </c>
      <c r="G52" s="37">
        <v>0.26500000000000001</v>
      </c>
      <c r="H52" s="37">
        <v>0.20499999999999999</v>
      </c>
      <c r="I52" s="37">
        <v>0.13300000000000001</v>
      </c>
      <c r="J52" s="37">
        <v>5.6000000000000001E-2</v>
      </c>
      <c r="K52" s="37">
        <v>3.6000000000000004E-2</v>
      </c>
      <c r="L52" s="37">
        <v>2.5000000000000001E-2</v>
      </c>
      <c r="M52" s="37" t="str">
        <f t="shared" si="0"/>
        <v>0.367,0.265,0.205,0.133,0.056,0.036,0.025</v>
      </c>
      <c r="N52" s="37" t="s">
        <v>59</v>
      </c>
      <c r="O52" s="37"/>
      <c r="P52" s="38">
        <f t="shared" si="1"/>
        <v>585</v>
      </c>
      <c r="Q52" s="36">
        <f t="shared" si="16"/>
        <v>0</v>
      </c>
      <c r="R52" s="37">
        <f t="shared" si="2"/>
        <v>0.16200000000000001</v>
      </c>
      <c r="S52" s="36">
        <f t="shared" si="17"/>
        <v>49</v>
      </c>
      <c r="T52" s="36">
        <f t="shared" si="18"/>
        <v>0</v>
      </c>
      <c r="U52" s="36">
        <f t="shared" si="19"/>
        <v>585</v>
      </c>
      <c r="V52" s="39">
        <f t="shared" si="20"/>
        <v>9.6500000000000002E-2</v>
      </c>
      <c r="W52" s="39">
        <f t="shared" si="3"/>
        <v>0</v>
      </c>
      <c r="X52" s="37">
        <f t="shared" si="21"/>
        <v>31.134999999999998</v>
      </c>
      <c r="Y52" s="39">
        <f t="shared" si="22"/>
        <v>-4.2696874999999963</v>
      </c>
      <c r="Z52" s="37"/>
      <c r="AA52" s="44">
        <v>0.35</v>
      </c>
      <c r="AB52" s="44">
        <v>0.35</v>
      </c>
      <c r="AC52" s="44">
        <v>0.35</v>
      </c>
      <c r="AD52" s="44" t="s">
        <v>60</v>
      </c>
      <c r="AE52" s="44">
        <f t="shared" si="4"/>
        <v>238</v>
      </c>
      <c r="AF52" s="44">
        <f t="shared" si="5"/>
        <v>290.86</v>
      </c>
      <c r="AG52" s="45" t="str">
        <f t="shared" si="6"/>
        <v>238 290.86</v>
      </c>
      <c r="AH52" s="44">
        <v>12</v>
      </c>
      <c r="AI52" s="47">
        <f t="shared" si="7"/>
        <v>77.710000000000008</v>
      </c>
      <c r="AJ52" s="47">
        <f t="shared" si="8"/>
        <v>94.97</v>
      </c>
      <c r="AK52" s="45" t="str">
        <f t="shared" si="9"/>
        <v>77.71 94.97</v>
      </c>
      <c r="AL52" s="36">
        <v>150</v>
      </c>
      <c r="AM52" s="36">
        <v>430</v>
      </c>
      <c r="AN52" s="44">
        <v>2345.1999999999998</v>
      </c>
      <c r="AO52" s="44">
        <v>287.7</v>
      </c>
      <c r="AP52" s="44">
        <v>95</v>
      </c>
      <c r="AQ52" s="35">
        <v>28</v>
      </c>
      <c r="AR52" s="46">
        <f t="shared" si="10"/>
        <v>0.74335863242428823</v>
      </c>
      <c r="AS52" s="47">
        <f t="shared" si="11"/>
        <v>1743.3246647614405</v>
      </c>
      <c r="AT52" s="47">
        <f t="shared" si="12"/>
        <v>247.32458827225102</v>
      </c>
      <c r="AU52" s="48">
        <f t="shared" si="13"/>
        <v>82.183188106073175</v>
      </c>
      <c r="AV52" s="257"/>
      <c r="AW52" s="257"/>
      <c r="AX52" s="257"/>
      <c r="AY52" s="257"/>
      <c r="AZ52" s="257"/>
      <c r="BA52" s="257"/>
      <c r="BB52" s="257"/>
      <c r="BC52" s="257"/>
      <c r="BD52" s="257"/>
      <c r="BE52" s="257"/>
      <c r="BF52" s="257"/>
      <c r="BG52" s="257"/>
      <c r="BH52" s="257"/>
      <c r="BI52" s="257"/>
      <c r="BJ52" s="290"/>
      <c r="BK52" s="257"/>
      <c r="BL52" s="257">
        <f t="shared" si="14"/>
        <v>0</v>
      </c>
      <c r="BM52" s="257" t="e">
        <f>#REF!</f>
        <v>#REF!</v>
      </c>
      <c r="BN52" s="257"/>
      <c r="BO52" s="257"/>
      <c r="BP52" s="257">
        <f t="shared" si="15"/>
        <v>0</v>
      </c>
      <c r="BQ52" s="257" t="e">
        <f>#REF!</f>
        <v>#REF!</v>
      </c>
      <c r="BR52" s="257"/>
      <c r="BS52" s="257"/>
      <c r="BT52" s="257"/>
    </row>
    <row r="53" spans="1:72" s="42" customFormat="1" ht="75" customHeight="1" x14ac:dyDescent="0.3">
      <c r="A53" s="35">
        <v>50</v>
      </c>
      <c r="B53" s="45">
        <v>585</v>
      </c>
      <c r="C53" s="45" t="s">
        <v>67</v>
      </c>
      <c r="D53" s="45">
        <v>40000</v>
      </c>
      <c r="E53" s="44">
        <v>0.56000000000000005</v>
      </c>
      <c r="F53" s="37">
        <v>0.307</v>
      </c>
      <c r="G53" s="37">
        <v>0.23899999999999999</v>
      </c>
      <c r="H53" s="37">
        <v>0.20300000000000001</v>
      </c>
      <c r="I53" s="37">
        <v>0.15</v>
      </c>
      <c r="J53" s="37">
        <v>8.6999999999999994E-2</v>
      </c>
      <c r="K53" s="37">
        <v>6.6000000000000003E-2</v>
      </c>
      <c r="L53" s="37">
        <v>4.3000000000000003E-2</v>
      </c>
      <c r="M53" s="37" t="str">
        <f t="shared" si="0"/>
        <v>0.307,0.239,0.203,0.15,0.087,0.066,0.043</v>
      </c>
      <c r="N53" s="37" t="s">
        <v>59</v>
      </c>
      <c r="O53" s="37"/>
      <c r="P53" s="38">
        <f t="shared" si="1"/>
        <v>585</v>
      </c>
      <c r="Q53" s="36">
        <f t="shared" si="16"/>
        <v>0</v>
      </c>
      <c r="R53" s="37">
        <f t="shared" si="2"/>
        <v>0.10399999999999998</v>
      </c>
      <c r="S53" s="36">
        <f t="shared" si="17"/>
        <v>50</v>
      </c>
      <c r="T53" s="36">
        <f t="shared" si="18"/>
        <v>0</v>
      </c>
      <c r="U53" s="36">
        <f t="shared" si="19"/>
        <v>585</v>
      </c>
      <c r="V53" s="39">
        <f t="shared" si="20"/>
        <v>0.13300000000000001</v>
      </c>
      <c r="W53" s="39">
        <f t="shared" si="3"/>
        <v>0</v>
      </c>
      <c r="X53" s="37">
        <f t="shared" si="21"/>
        <v>31.134999999999998</v>
      </c>
      <c r="Y53" s="39">
        <f t="shared" si="22"/>
        <v>-4.2696874999999963</v>
      </c>
      <c r="Z53" s="37"/>
      <c r="AA53" s="44">
        <v>0.35</v>
      </c>
      <c r="AB53" s="44">
        <v>0.35</v>
      </c>
      <c r="AC53" s="44">
        <v>0.35</v>
      </c>
      <c r="AD53" s="44" t="s">
        <v>60</v>
      </c>
      <c r="AE53" s="44">
        <f t="shared" si="4"/>
        <v>238</v>
      </c>
      <c r="AF53" s="44">
        <f t="shared" si="5"/>
        <v>290.86</v>
      </c>
      <c r="AG53" s="45" t="str">
        <f t="shared" si="6"/>
        <v>238 290.86</v>
      </c>
      <c r="AH53" s="44">
        <v>12</v>
      </c>
      <c r="AI53" s="47">
        <f t="shared" si="7"/>
        <v>77.710000000000008</v>
      </c>
      <c r="AJ53" s="47">
        <f t="shared" si="8"/>
        <v>94.97</v>
      </c>
      <c r="AK53" s="45" t="str">
        <f t="shared" si="9"/>
        <v>77.71 94.97</v>
      </c>
      <c r="AL53" s="36">
        <v>150</v>
      </c>
      <c r="AM53" s="36">
        <v>430</v>
      </c>
      <c r="AN53" s="44">
        <v>2396.8000000000002</v>
      </c>
      <c r="AO53" s="44">
        <v>290.60000000000002</v>
      </c>
      <c r="AP53" s="44">
        <v>95</v>
      </c>
      <c r="AQ53" s="35">
        <v>28</v>
      </c>
      <c r="AR53" s="46">
        <f t="shared" si="10"/>
        <v>0.74335863242428823</v>
      </c>
      <c r="AS53" s="47">
        <f t="shared" si="11"/>
        <v>1781.6819701945342</v>
      </c>
      <c r="AT53" s="47">
        <f t="shared" si="12"/>
        <v>249.59209370892259</v>
      </c>
      <c r="AU53" s="48">
        <f t="shared" si="13"/>
        <v>82.183188106073175</v>
      </c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90"/>
      <c r="BK53" s="257"/>
      <c r="BL53" s="257">
        <f t="shared" si="14"/>
        <v>0</v>
      </c>
      <c r="BM53" s="257" t="e">
        <f>#REF!</f>
        <v>#REF!</v>
      </c>
      <c r="BN53" s="257"/>
      <c r="BO53" s="257"/>
      <c r="BP53" s="257">
        <f t="shared" si="15"/>
        <v>0</v>
      </c>
      <c r="BQ53" s="257" t="e">
        <f>#REF!</f>
        <v>#REF!</v>
      </c>
      <c r="BR53" s="257"/>
      <c r="BS53" s="257"/>
      <c r="BT53" s="257"/>
    </row>
    <row r="54" spans="1:72" s="42" customFormat="1" ht="75" customHeight="1" x14ac:dyDescent="0.3">
      <c r="A54" s="35">
        <v>51</v>
      </c>
      <c r="B54" s="45">
        <v>650</v>
      </c>
      <c r="C54" s="45" t="s">
        <v>63</v>
      </c>
      <c r="D54" s="45">
        <v>40000</v>
      </c>
      <c r="E54" s="44">
        <v>0.56000000000000005</v>
      </c>
      <c r="F54" s="37">
        <v>0.2</v>
      </c>
      <c r="G54" s="37">
        <v>0.15</v>
      </c>
      <c r="H54" s="37">
        <v>0.127</v>
      </c>
      <c r="I54" s="37">
        <v>9.7000000000000003E-2</v>
      </c>
      <c r="J54" s="37">
        <v>5.7000000000000002E-2</v>
      </c>
      <c r="K54" s="37">
        <v>4.3999999999999997E-2</v>
      </c>
      <c r="L54" s="37">
        <v>2.8000000000000001E-2</v>
      </c>
      <c r="M54" s="37" t="str">
        <f t="shared" si="0"/>
        <v>0.2,0.15,0.127,0.097,0.057,0.044,0.028</v>
      </c>
      <c r="N54" s="37" t="s">
        <v>59</v>
      </c>
      <c r="O54" s="37"/>
      <c r="P54" s="38">
        <f t="shared" si="1"/>
        <v>650</v>
      </c>
      <c r="Q54" s="36">
        <f t="shared" si="16"/>
        <v>65</v>
      </c>
      <c r="R54" s="37">
        <f t="shared" si="2"/>
        <v>7.3000000000000009E-2</v>
      </c>
      <c r="S54" s="36">
        <f t="shared" si="17"/>
        <v>51</v>
      </c>
      <c r="T54" s="36">
        <f t="shared" si="18"/>
        <v>65</v>
      </c>
      <c r="U54" s="36">
        <f t="shared" si="19"/>
        <v>650</v>
      </c>
      <c r="V54" s="39">
        <f t="shared" si="20"/>
        <v>8.8499999999999995E-2</v>
      </c>
      <c r="W54" s="39">
        <f t="shared" si="3"/>
        <v>5.7524999999999995</v>
      </c>
      <c r="X54" s="37">
        <f t="shared" si="21"/>
        <v>36.887499999999996</v>
      </c>
      <c r="Y54" s="39">
        <f t="shared" si="22"/>
        <v>-2.4510416666666686</v>
      </c>
      <c r="Z54" s="37"/>
      <c r="AA54" s="44">
        <v>0.35</v>
      </c>
      <c r="AB54" s="44">
        <v>0.35</v>
      </c>
      <c r="AC54" s="44">
        <v>0.35</v>
      </c>
      <c r="AD54" s="44" t="s">
        <v>60</v>
      </c>
      <c r="AE54" s="44">
        <f t="shared" si="4"/>
        <v>238</v>
      </c>
      <c r="AF54" s="44">
        <f t="shared" si="5"/>
        <v>290.86</v>
      </c>
      <c r="AG54" s="45" t="str">
        <f t="shared" si="6"/>
        <v>238 290.86</v>
      </c>
      <c r="AH54" s="44">
        <v>12</v>
      </c>
      <c r="AI54" s="47">
        <f t="shared" si="7"/>
        <v>77.710000000000008</v>
      </c>
      <c r="AJ54" s="47">
        <f t="shared" si="8"/>
        <v>94.97</v>
      </c>
      <c r="AK54" s="45" t="str">
        <f t="shared" si="9"/>
        <v>77.71 94.97</v>
      </c>
      <c r="AL54" s="36">
        <v>150</v>
      </c>
      <c r="AM54" s="36">
        <v>430</v>
      </c>
      <c r="AN54" s="44">
        <v>2400</v>
      </c>
      <c r="AO54" s="44">
        <v>289.7</v>
      </c>
      <c r="AP54" s="44">
        <v>95</v>
      </c>
      <c r="AQ54" s="35">
        <v>28</v>
      </c>
      <c r="AR54" s="46">
        <f t="shared" si="10"/>
        <v>0.74335863242428823</v>
      </c>
      <c r="AS54" s="47">
        <f t="shared" si="11"/>
        <v>1784.0607178182918</v>
      </c>
      <c r="AT54" s="47">
        <f t="shared" si="12"/>
        <v>248.88929940865503</v>
      </c>
      <c r="AU54" s="48">
        <f t="shared" si="13"/>
        <v>82.183188106073175</v>
      </c>
      <c r="AV54" s="257"/>
      <c r="AW54" s="257"/>
      <c r="AX54" s="257"/>
      <c r="AY54" s="257"/>
      <c r="AZ54" s="257"/>
      <c r="BA54" s="257"/>
      <c r="BB54" s="257"/>
      <c r="BC54" s="257"/>
      <c r="BD54" s="257"/>
      <c r="BE54" s="257"/>
      <c r="BF54" s="257"/>
      <c r="BG54" s="257"/>
      <c r="BH54" s="257"/>
      <c r="BI54" s="257"/>
      <c r="BJ54" s="290"/>
      <c r="BK54" s="257"/>
      <c r="BL54" s="257">
        <f t="shared" si="14"/>
        <v>0</v>
      </c>
      <c r="BM54" s="257" t="e">
        <f>#REF!</f>
        <v>#REF!</v>
      </c>
      <c r="BN54" s="257"/>
      <c r="BO54" s="257"/>
      <c r="BP54" s="257">
        <f t="shared" si="15"/>
        <v>0</v>
      </c>
      <c r="BQ54" s="257" t="e">
        <f>#REF!</f>
        <v>#REF!</v>
      </c>
      <c r="BR54" s="257"/>
      <c r="BS54" s="257"/>
      <c r="BT54" s="257"/>
    </row>
    <row r="55" spans="1:72" s="42" customFormat="1" ht="75" customHeight="1" x14ac:dyDescent="0.3">
      <c r="A55" s="35">
        <v>52</v>
      </c>
      <c r="B55" s="45">
        <v>650</v>
      </c>
      <c r="C55" s="45" t="s">
        <v>64</v>
      </c>
      <c r="D55" s="45">
        <v>40000</v>
      </c>
      <c r="E55" s="44">
        <v>0.56000000000000005</v>
      </c>
      <c r="F55" s="37">
        <v>0.16400000000000001</v>
      </c>
      <c r="G55" s="37">
        <v>0.122</v>
      </c>
      <c r="H55" s="37">
        <v>0.10299999999999999</v>
      </c>
      <c r="I55" s="37">
        <v>8.2000000000000003E-2</v>
      </c>
      <c r="J55" s="37">
        <v>5.8000000000000003E-2</v>
      </c>
      <c r="K55" s="37">
        <v>4.5999999999999999E-2</v>
      </c>
      <c r="L55" s="37">
        <v>3.4000000000000002E-2</v>
      </c>
      <c r="M55" s="37" t="str">
        <f t="shared" si="0"/>
        <v>0.164,0.122,0.103,0.082,0.058,0.046,0.034</v>
      </c>
      <c r="N55" s="37" t="s">
        <v>59</v>
      </c>
      <c r="O55" s="37"/>
      <c r="P55" s="38">
        <f t="shared" si="1"/>
        <v>650</v>
      </c>
      <c r="Q55" s="36">
        <f t="shared" si="16"/>
        <v>0</v>
      </c>
      <c r="R55" s="37">
        <f t="shared" si="2"/>
        <v>6.1000000000000013E-2</v>
      </c>
      <c r="S55" s="36">
        <f t="shared" si="17"/>
        <v>52</v>
      </c>
      <c r="T55" s="36">
        <f t="shared" si="18"/>
        <v>0</v>
      </c>
      <c r="U55" s="36">
        <f t="shared" si="19"/>
        <v>650</v>
      </c>
      <c r="V55" s="39">
        <f t="shared" si="20"/>
        <v>6.7000000000000004E-2</v>
      </c>
      <c r="W55" s="39">
        <f t="shared" si="3"/>
        <v>0</v>
      </c>
      <c r="X55" s="37">
        <f t="shared" si="21"/>
        <v>36.887499999999996</v>
      </c>
      <c r="Y55" s="39">
        <f t="shared" si="22"/>
        <v>-2.4510416666666686</v>
      </c>
      <c r="Z55" s="37"/>
      <c r="AA55" s="44">
        <v>0.35</v>
      </c>
      <c r="AB55" s="44">
        <v>0.35</v>
      </c>
      <c r="AC55" s="44">
        <v>0.35</v>
      </c>
      <c r="AD55" s="44" t="s">
        <v>60</v>
      </c>
      <c r="AE55" s="44">
        <f t="shared" si="4"/>
        <v>238</v>
      </c>
      <c r="AF55" s="44">
        <f t="shared" si="5"/>
        <v>290.86</v>
      </c>
      <c r="AG55" s="45" t="str">
        <f t="shared" si="6"/>
        <v>238 290.86</v>
      </c>
      <c r="AH55" s="44">
        <v>12</v>
      </c>
      <c r="AI55" s="47">
        <f t="shared" si="7"/>
        <v>77.710000000000008</v>
      </c>
      <c r="AJ55" s="47">
        <f t="shared" si="8"/>
        <v>94.97</v>
      </c>
      <c r="AK55" s="45" t="str">
        <f t="shared" si="9"/>
        <v>77.71 94.97</v>
      </c>
      <c r="AL55" s="36">
        <v>150</v>
      </c>
      <c r="AM55" s="36">
        <v>430</v>
      </c>
      <c r="AN55" s="44">
        <v>2393.5</v>
      </c>
      <c r="AO55" s="44">
        <v>289.89999999999998</v>
      </c>
      <c r="AP55" s="44">
        <v>95</v>
      </c>
      <c r="AQ55" s="35">
        <v>28</v>
      </c>
      <c r="AR55" s="46">
        <f t="shared" si="10"/>
        <v>0.74335863242428823</v>
      </c>
      <c r="AS55" s="47">
        <f t="shared" si="11"/>
        <v>1779.228886707534</v>
      </c>
      <c r="AT55" s="47">
        <f t="shared" si="12"/>
        <v>249.04554678305041</v>
      </c>
      <c r="AU55" s="48">
        <f t="shared" si="13"/>
        <v>82.183188106073175</v>
      </c>
      <c r="AV55" s="257"/>
      <c r="AW55" s="257"/>
      <c r="AX55" s="257"/>
      <c r="AY55" s="257"/>
      <c r="AZ55" s="257"/>
      <c r="BA55" s="257"/>
      <c r="BB55" s="257"/>
      <c r="BC55" s="257"/>
      <c r="BD55" s="257"/>
      <c r="BE55" s="257"/>
      <c r="BF55" s="257"/>
      <c r="BG55" s="257"/>
      <c r="BH55" s="257"/>
      <c r="BI55" s="257"/>
      <c r="BJ55" s="290"/>
      <c r="BK55" s="257"/>
      <c r="BL55" s="257">
        <f t="shared" si="14"/>
        <v>0</v>
      </c>
      <c r="BM55" s="257" t="e">
        <f>#REF!</f>
        <v>#REF!</v>
      </c>
      <c r="BN55" s="257"/>
      <c r="BO55" s="257"/>
      <c r="BP55" s="257">
        <f t="shared" si="15"/>
        <v>0</v>
      </c>
      <c r="BQ55" s="257" t="e">
        <f>#REF!</f>
        <v>#REF!</v>
      </c>
      <c r="BR55" s="257"/>
      <c r="BS55" s="257"/>
      <c r="BT55" s="257"/>
    </row>
    <row r="56" spans="1:72" s="42" customFormat="1" ht="75" customHeight="1" x14ac:dyDescent="0.3">
      <c r="A56" s="35">
        <v>53</v>
      </c>
      <c r="B56" s="45">
        <v>650</v>
      </c>
      <c r="C56" s="45" t="s">
        <v>65</v>
      </c>
      <c r="D56" s="45">
        <v>40000</v>
      </c>
      <c r="E56" s="44">
        <v>0.56000000000000005</v>
      </c>
      <c r="F56" s="37">
        <v>0.13500000000000001</v>
      </c>
      <c r="G56" s="37">
        <v>0.10100000000000001</v>
      </c>
      <c r="H56" s="37">
        <v>8.6999999999999994E-2</v>
      </c>
      <c r="I56" s="37">
        <v>7.1000000000000008E-2</v>
      </c>
      <c r="J56" s="37">
        <v>4.9000000000000002E-2</v>
      </c>
      <c r="K56" s="37">
        <v>0.04</v>
      </c>
      <c r="L56" s="37">
        <v>2.9000000000000001E-2</v>
      </c>
      <c r="M56" s="37" t="str">
        <f t="shared" si="0"/>
        <v>0.135,0.101,0.087,0.071,0.049,0.04,0.029</v>
      </c>
      <c r="N56" s="37" t="s">
        <v>59</v>
      </c>
      <c r="O56" s="37"/>
      <c r="P56" s="38">
        <f t="shared" si="1"/>
        <v>650</v>
      </c>
      <c r="Q56" s="36">
        <f t="shared" si="16"/>
        <v>0</v>
      </c>
      <c r="R56" s="37">
        <f t="shared" si="2"/>
        <v>4.8000000000000015E-2</v>
      </c>
      <c r="S56" s="36">
        <f t="shared" si="17"/>
        <v>53</v>
      </c>
      <c r="T56" s="36">
        <f t="shared" si="18"/>
        <v>0</v>
      </c>
      <c r="U56" s="36">
        <f t="shared" si="19"/>
        <v>650</v>
      </c>
      <c r="V56" s="39">
        <f t="shared" si="20"/>
        <v>5.4500000000000014E-2</v>
      </c>
      <c r="W56" s="39">
        <f t="shared" si="3"/>
        <v>0</v>
      </c>
      <c r="X56" s="37">
        <f t="shared" si="21"/>
        <v>36.887499999999996</v>
      </c>
      <c r="Y56" s="39">
        <f t="shared" si="22"/>
        <v>-2.4510416666666686</v>
      </c>
      <c r="Z56" s="37"/>
      <c r="AA56" s="44">
        <v>0.35</v>
      </c>
      <c r="AB56" s="44">
        <v>0.35</v>
      </c>
      <c r="AC56" s="44">
        <v>0.35</v>
      </c>
      <c r="AD56" s="44" t="s">
        <v>60</v>
      </c>
      <c r="AE56" s="44">
        <f t="shared" si="4"/>
        <v>238</v>
      </c>
      <c r="AF56" s="44">
        <f t="shared" si="5"/>
        <v>290.86</v>
      </c>
      <c r="AG56" s="45" t="str">
        <f t="shared" si="6"/>
        <v>238 290.86</v>
      </c>
      <c r="AH56" s="44">
        <v>12</v>
      </c>
      <c r="AI56" s="47">
        <f t="shared" si="7"/>
        <v>77.710000000000008</v>
      </c>
      <c r="AJ56" s="47">
        <f t="shared" si="8"/>
        <v>94.97</v>
      </c>
      <c r="AK56" s="45" t="str">
        <f t="shared" si="9"/>
        <v>77.71 94.97</v>
      </c>
      <c r="AL56" s="36">
        <v>150</v>
      </c>
      <c r="AM56" s="36">
        <v>430</v>
      </c>
      <c r="AN56" s="44">
        <v>2390.3000000000002</v>
      </c>
      <c r="AO56" s="44">
        <v>289.8</v>
      </c>
      <c r="AP56" s="44">
        <v>94.9</v>
      </c>
      <c r="AQ56" s="35">
        <v>28</v>
      </c>
      <c r="AR56" s="46">
        <f t="shared" si="10"/>
        <v>0.74335863242428823</v>
      </c>
      <c r="AS56" s="47">
        <f t="shared" si="11"/>
        <v>1776.8501390837764</v>
      </c>
      <c r="AT56" s="47">
        <f t="shared" si="12"/>
        <v>248.96742816391813</v>
      </c>
      <c r="AU56" s="48">
        <f t="shared" si="13"/>
        <v>82.093281630882302</v>
      </c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7"/>
      <c r="BG56" s="257"/>
      <c r="BH56" s="257"/>
      <c r="BI56" s="257"/>
      <c r="BJ56" s="290"/>
      <c r="BK56" s="257"/>
      <c r="BL56" s="257">
        <f t="shared" si="14"/>
        <v>0</v>
      </c>
      <c r="BM56" s="257" t="e">
        <f>#REF!</f>
        <v>#REF!</v>
      </c>
      <c r="BN56" s="257"/>
      <c r="BO56" s="257"/>
      <c r="BP56" s="257">
        <f t="shared" si="15"/>
        <v>0</v>
      </c>
      <c r="BQ56" s="257" t="e">
        <f>#REF!</f>
        <v>#REF!</v>
      </c>
      <c r="BR56" s="257"/>
      <c r="BS56" s="257"/>
      <c r="BT56" s="257"/>
    </row>
    <row r="57" spans="1:72" s="42" customFormat="1" ht="75" customHeight="1" x14ac:dyDescent="0.3">
      <c r="A57" s="35">
        <v>54</v>
      </c>
      <c r="B57" s="45">
        <v>650</v>
      </c>
      <c r="C57" s="45" t="s">
        <v>66</v>
      </c>
      <c r="D57" s="45">
        <v>40000</v>
      </c>
      <c r="E57" s="44">
        <v>0.56000000000000005</v>
      </c>
      <c r="F57" s="37">
        <v>0.14100000000000001</v>
      </c>
      <c r="G57" s="37">
        <v>0.107</v>
      </c>
      <c r="H57" s="37">
        <v>8.8999999999999996E-2</v>
      </c>
      <c r="I57" s="37">
        <v>7.0000000000000007E-2</v>
      </c>
      <c r="J57" s="37">
        <v>4.8000000000000001E-2</v>
      </c>
      <c r="K57" s="37">
        <v>0.04</v>
      </c>
      <c r="L57" s="37">
        <v>2.6000000000000002E-2</v>
      </c>
      <c r="M57" s="37" t="str">
        <f t="shared" si="0"/>
        <v>0.141,0.107,0.089,0.07,0.048,0.04,0.026</v>
      </c>
      <c r="N57" s="37" t="s">
        <v>59</v>
      </c>
      <c r="O57" s="37"/>
      <c r="P57" s="38">
        <f t="shared" si="1"/>
        <v>650</v>
      </c>
      <c r="Q57" s="36">
        <f t="shared" si="16"/>
        <v>0</v>
      </c>
      <c r="R57" s="37">
        <f t="shared" si="2"/>
        <v>5.2000000000000018E-2</v>
      </c>
      <c r="S57" s="36">
        <f t="shared" si="17"/>
        <v>54</v>
      </c>
      <c r="T57" s="36">
        <f t="shared" si="18"/>
        <v>0</v>
      </c>
      <c r="U57" s="36">
        <f t="shared" si="19"/>
        <v>650</v>
      </c>
      <c r="V57" s="39">
        <f t="shared" si="20"/>
        <v>5.0000000000000017E-2</v>
      </c>
      <c r="W57" s="39">
        <f t="shared" si="3"/>
        <v>0</v>
      </c>
      <c r="X57" s="37">
        <f t="shared" si="21"/>
        <v>36.887499999999996</v>
      </c>
      <c r="Y57" s="39">
        <f t="shared" si="22"/>
        <v>-2.4510416666666686</v>
      </c>
      <c r="Z57" s="37"/>
      <c r="AA57" s="44">
        <v>0.35</v>
      </c>
      <c r="AB57" s="44">
        <v>0.35</v>
      </c>
      <c r="AC57" s="44">
        <v>0.35</v>
      </c>
      <c r="AD57" s="44" t="s">
        <v>60</v>
      </c>
      <c r="AE57" s="44">
        <f t="shared" si="4"/>
        <v>238</v>
      </c>
      <c r="AF57" s="44">
        <f t="shared" si="5"/>
        <v>290.86</v>
      </c>
      <c r="AG57" s="45" t="str">
        <f t="shared" si="6"/>
        <v>238 290.86</v>
      </c>
      <c r="AH57" s="44">
        <v>12</v>
      </c>
      <c r="AI57" s="47">
        <f t="shared" si="7"/>
        <v>77.710000000000008</v>
      </c>
      <c r="AJ57" s="47">
        <f t="shared" si="8"/>
        <v>94.97</v>
      </c>
      <c r="AK57" s="45" t="str">
        <f t="shared" si="9"/>
        <v>77.71 94.97</v>
      </c>
      <c r="AL57" s="36">
        <v>150</v>
      </c>
      <c r="AM57" s="36">
        <v>430</v>
      </c>
      <c r="AN57" s="44">
        <v>2391.9</v>
      </c>
      <c r="AO57" s="44">
        <v>290.5</v>
      </c>
      <c r="AP57" s="44">
        <v>95</v>
      </c>
      <c r="AQ57" s="35">
        <v>28</v>
      </c>
      <c r="AR57" s="46">
        <f t="shared" si="10"/>
        <v>0.74335863242428823</v>
      </c>
      <c r="AS57" s="47">
        <f t="shared" si="11"/>
        <v>1778.0395128956552</v>
      </c>
      <c r="AT57" s="47">
        <f t="shared" si="12"/>
        <v>249.5140459082248</v>
      </c>
      <c r="AU57" s="48">
        <f t="shared" si="13"/>
        <v>82.183188106073175</v>
      </c>
      <c r="AV57" s="257"/>
      <c r="AW57" s="257"/>
      <c r="AX57" s="257"/>
      <c r="AY57" s="257"/>
      <c r="AZ57" s="257"/>
      <c r="BA57" s="257"/>
      <c r="BB57" s="257"/>
      <c r="BC57" s="257"/>
      <c r="BD57" s="257"/>
      <c r="BE57" s="257"/>
      <c r="BF57" s="257"/>
      <c r="BG57" s="257"/>
      <c r="BH57" s="257"/>
      <c r="BI57" s="257"/>
      <c r="BJ57" s="290"/>
      <c r="BK57" s="257"/>
      <c r="BL57" s="257">
        <f t="shared" si="14"/>
        <v>0</v>
      </c>
      <c r="BM57" s="257" t="e">
        <f>#REF!</f>
        <v>#REF!</v>
      </c>
      <c r="BN57" s="257" t="e">
        <f t="shared" ref="BN57" si="29">IF(BL57&lt;BM57,"Safe","Unsafe")</f>
        <v>#REF!</v>
      </c>
      <c r="BO57" s="257"/>
      <c r="BP57" s="257">
        <f t="shared" si="15"/>
        <v>0</v>
      </c>
      <c r="BQ57" s="257" t="e">
        <f>#REF!</f>
        <v>#REF!</v>
      </c>
      <c r="BR57" s="257" t="e">
        <f t="shared" ref="BR57" si="30">IF(BP57&lt;BQ57,"Safe","Unsafe")</f>
        <v>#REF!</v>
      </c>
      <c r="BS57" s="257"/>
      <c r="BT57" s="257"/>
    </row>
    <row r="58" spans="1:72" s="42" customFormat="1" ht="75" customHeight="1" x14ac:dyDescent="0.3">
      <c r="A58" s="35">
        <v>55</v>
      </c>
      <c r="B58" s="45">
        <v>650</v>
      </c>
      <c r="C58" s="45" t="s">
        <v>67</v>
      </c>
      <c r="D58" s="45">
        <v>40000</v>
      </c>
      <c r="E58" s="44">
        <v>0.56000000000000005</v>
      </c>
      <c r="F58" s="37">
        <v>0.156</v>
      </c>
      <c r="G58" s="37">
        <v>0.115</v>
      </c>
      <c r="H58" s="37">
        <v>9.4E-2</v>
      </c>
      <c r="I58" s="37">
        <v>7.8E-2</v>
      </c>
      <c r="J58" s="37">
        <v>0.05</v>
      </c>
      <c r="K58" s="37">
        <v>4.1000000000000002E-2</v>
      </c>
      <c r="L58" s="37">
        <v>3.0000000000000002E-2</v>
      </c>
      <c r="M58" s="37" t="str">
        <f t="shared" si="0"/>
        <v>0.156,0.115,0.094,0.078,0.05,0.041,0.03</v>
      </c>
      <c r="N58" s="37" t="s">
        <v>59</v>
      </c>
      <c r="O58" s="37"/>
      <c r="P58" s="38">
        <f t="shared" si="1"/>
        <v>650</v>
      </c>
      <c r="Q58" s="36">
        <f t="shared" si="16"/>
        <v>0</v>
      </c>
      <c r="R58" s="37">
        <f t="shared" si="2"/>
        <v>6.2E-2</v>
      </c>
      <c r="S58" s="36">
        <f t="shared" si="17"/>
        <v>55</v>
      </c>
      <c r="T58" s="36">
        <f t="shared" si="18"/>
        <v>0</v>
      </c>
      <c r="U58" s="36">
        <f t="shared" si="19"/>
        <v>650</v>
      </c>
      <c r="V58" s="39">
        <f t="shared" si="20"/>
        <v>5.7000000000000009E-2</v>
      </c>
      <c r="W58" s="39">
        <f t="shared" si="3"/>
        <v>0</v>
      </c>
      <c r="X58" s="37">
        <f t="shared" si="21"/>
        <v>36.887499999999996</v>
      </c>
      <c r="Y58" s="39">
        <f t="shared" si="22"/>
        <v>-2.4510416666666686</v>
      </c>
      <c r="Z58" s="37"/>
      <c r="AA58" s="44">
        <v>0.35</v>
      </c>
      <c r="AB58" s="44">
        <v>0.35</v>
      </c>
      <c r="AC58" s="44">
        <v>0.35</v>
      </c>
      <c r="AD58" s="44" t="s">
        <v>60</v>
      </c>
      <c r="AE58" s="44">
        <f t="shared" si="4"/>
        <v>238</v>
      </c>
      <c r="AF58" s="44">
        <f t="shared" si="5"/>
        <v>290.86</v>
      </c>
      <c r="AG58" s="45" t="str">
        <f t="shared" si="6"/>
        <v>238 290.86</v>
      </c>
      <c r="AH58" s="44">
        <v>12</v>
      </c>
      <c r="AI58" s="47">
        <f t="shared" si="7"/>
        <v>77.710000000000008</v>
      </c>
      <c r="AJ58" s="47">
        <f t="shared" si="8"/>
        <v>94.97</v>
      </c>
      <c r="AK58" s="45" t="str">
        <f t="shared" si="9"/>
        <v>77.71 94.97</v>
      </c>
      <c r="AL58" s="36">
        <v>150</v>
      </c>
      <c r="AM58" s="36">
        <v>430</v>
      </c>
      <c r="AN58" s="44">
        <v>2395.1999999999998</v>
      </c>
      <c r="AO58" s="44">
        <v>290.2</v>
      </c>
      <c r="AP58" s="44">
        <v>94.9</v>
      </c>
      <c r="AQ58" s="35">
        <v>28</v>
      </c>
      <c r="AR58" s="46">
        <f t="shared" si="10"/>
        <v>0.74335863242428823</v>
      </c>
      <c r="AS58" s="47">
        <f t="shared" si="11"/>
        <v>1780.4925963826549</v>
      </c>
      <c r="AT58" s="47">
        <f t="shared" si="12"/>
        <v>249.27984187175034</v>
      </c>
      <c r="AU58" s="48">
        <f t="shared" si="13"/>
        <v>82.093281630882302</v>
      </c>
      <c r="AV58" s="257"/>
      <c r="AW58" s="257"/>
      <c r="AX58" s="257"/>
      <c r="AY58" s="257"/>
      <c r="AZ58" s="257"/>
      <c r="BA58" s="257"/>
      <c r="BB58" s="257"/>
      <c r="BC58" s="257"/>
      <c r="BD58" s="257"/>
      <c r="BE58" s="257"/>
      <c r="BF58" s="257"/>
      <c r="BG58" s="257"/>
      <c r="BH58" s="257"/>
      <c r="BI58" s="257"/>
      <c r="BJ58" s="290"/>
      <c r="BK58" s="257"/>
      <c r="BL58" s="257">
        <f t="shared" si="14"/>
        <v>0</v>
      </c>
      <c r="BM58" s="257" t="e">
        <f>#REF!</f>
        <v>#REF!</v>
      </c>
      <c r="BN58" s="257"/>
      <c r="BO58" s="257"/>
      <c r="BP58" s="257">
        <f t="shared" si="15"/>
        <v>0</v>
      </c>
      <c r="BQ58" s="257" t="e">
        <f>#REF!</f>
        <v>#REF!</v>
      </c>
      <c r="BR58" s="257"/>
      <c r="BS58" s="257"/>
      <c r="BT58" s="257"/>
    </row>
    <row r="59" spans="1:72" s="42" customFormat="1" ht="75" customHeight="1" x14ac:dyDescent="0.3">
      <c r="A59" s="35">
        <v>56</v>
      </c>
      <c r="B59" s="45">
        <v>715</v>
      </c>
      <c r="C59" s="45" t="s">
        <v>63</v>
      </c>
      <c r="D59" s="45">
        <v>40000</v>
      </c>
      <c r="E59" s="44">
        <v>0.56000000000000005</v>
      </c>
      <c r="F59" s="37">
        <v>0.19900000000000001</v>
      </c>
      <c r="G59" s="37">
        <v>0.14599999999999999</v>
      </c>
      <c r="H59" s="37">
        <v>0.122</v>
      </c>
      <c r="I59" s="37">
        <v>0.09</v>
      </c>
      <c r="J59" s="37">
        <v>5.5E-2</v>
      </c>
      <c r="K59" s="37">
        <v>4.1000000000000002E-2</v>
      </c>
      <c r="L59" s="37">
        <v>2.8000000000000001E-2</v>
      </c>
      <c r="M59" s="37" t="str">
        <f t="shared" si="0"/>
        <v>0.199,0.146,0.122,0.09,0.055,0.041,0.028</v>
      </c>
      <c r="N59" s="37" t="s">
        <v>59</v>
      </c>
      <c r="O59" s="37"/>
      <c r="P59" s="38">
        <f t="shared" si="1"/>
        <v>715</v>
      </c>
      <c r="Q59" s="36">
        <f t="shared" si="16"/>
        <v>65</v>
      </c>
      <c r="R59" s="37">
        <f t="shared" si="2"/>
        <v>7.7000000000000013E-2</v>
      </c>
      <c r="S59" s="36">
        <f t="shared" si="17"/>
        <v>56</v>
      </c>
      <c r="T59" s="36">
        <f t="shared" si="18"/>
        <v>65</v>
      </c>
      <c r="U59" s="36">
        <f t="shared" si="19"/>
        <v>715</v>
      </c>
      <c r="V59" s="39">
        <f t="shared" si="20"/>
        <v>6.9500000000000006E-2</v>
      </c>
      <c r="W59" s="39">
        <f t="shared" si="3"/>
        <v>4.5175000000000001</v>
      </c>
      <c r="X59" s="37">
        <f t="shared" si="21"/>
        <v>41.404999999999994</v>
      </c>
      <c r="Y59" s="39">
        <f t="shared" si="22"/>
        <v>-1.8673958333333331</v>
      </c>
      <c r="Z59" s="37"/>
      <c r="AA59" s="44">
        <v>0.35</v>
      </c>
      <c r="AB59" s="44">
        <v>0.35</v>
      </c>
      <c r="AC59" s="44">
        <v>0.35</v>
      </c>
      <c r="AD59" s="44" t="s">
        <v>60</v>
      </c>
      <c r="AE59" s="44">
        <f t="shared" si="4"/>
        <v>238</v>
      </c>
      <c r="AF59" s="44">
        <f t="shared" si="5"/>
        <v>290.86</v>
      </c>
      <c r="AG59" s="45" t="str">
        <f t="shared" si="6"/>
        <v>238 290.86</v>
      </c>
      <c r="AH59" s="44">
        <v>12</v>
      </c>
      <c r="AI59" s="47">
        <f t="shared" si="7"/>
        <v>77.710000000000008</v>
      </c>
      <c r="AJ59" s="47">
        <f t="shared" si="8"/>
        <v>94.97</v>
      </c>
      <c r="AK59" s="45" t="str">
        <f t="shared" si="9"/>
        <v>77.71 94.97</v>
      </c>
      <c r="AL59" s="36">
        <v>150</v>
      </c>
      <c r="AM59" s="36">
        <v>430</v>
      </c>
      <c r="AN59" s="44">
        <v>2371</v>
      </c>
      <c r="AO59" s="44">
        <v>290.7</v>
      </c>
      <c r="AP59" s="44">
        <v>94.9</v>
      </c>
      <c r="AQ59" s="35">
        <v>28</v>
      </c>
      <c r="AR59" s="46">
        <f t="shared" si="10"/>
        <v>0.74335863242428823</v>
      </c>
      <c r="AS59" s="47">
        <f t="shared" si="11"/>
        <v>1762.5033174779874</v>
      </c>
      <c r="AT59" s="47">
        <f t="shared" si="12"/>
        <v>249.6701314118657</v>
      </c>
      <c r="AU59" s="48">
        <f t="shared" si="13"/>
        <v>82.093281630882302</v>
      </c>
      <c r="AV59" s="257"/>
      <c r="AW59" s="257"/>
      <c r="AX59" s="257"/>
      <c r="AY59" s="257"/>
      <c r="AZ59" s="257"/>
      <c r="BA59" s="257"/>
      <c r="BB59" s="257"/>
      <c r="BC59" s="257"/>
      <c r="BD59" s="257"/>
      <c r="BE59" s="257"/>
      <c r="BF59" s="257"/>
      <c r="BG59" s="257"/>
      <c r="BH59" s="257"/>
      <c r="BI59" s="257"/>
      <c r="BJ59" s="290"/>
      <c r="BK59" s="257"/>
      <c r="BL59" s="257">
        <f t="shared" si="14"/>
        <v>0</v>
      </c>
      <c r="BM59" s="257" t="e">
        <f>#REF!</f>
        <v>#REF!</v>
      </c>
      <c r="BN59" s="257"/>
      <c r="BO59" s="257"/>
      <c r="BP59" s="257">
        <f t="shared" si="15"/>
        <v>0</v>
      </c>
      <c r="BQ59" s="257" t="e">
        <f>#REF!</f>
        <v>#REF!</v>
      </c>
      <c r="BR59" s="257"/>
      <c r="BS59" s="257"/>
      <c r="BT59" s="257"/>
    </row>
    <row r="60" spans="1:72" s="42" customFormat="1" ht="75" customHeight="1" x14ac:dyDescent="0.3">
      <c r="A60" s="35">
        <v>57</v>
      </c>
      <c r="B60" s="45">
        <v>715</v>
      </c>
      <c r="C60" s="45" t="s">
        <v>64</v>
      </c>
      <c r="D60" s="45">
        <v>40000</v>
      </c>
      <c r="E60" s="44">
        <v>0.56000000000000005</v>
      </c>
      <c r="F60" s="37">
        <v>0.16300000000000001</v>
      </c>
      <c r="G60" s="37">
        <v>0.108</v>
      </c>
      <c r="H60" s="37">
        <v>8.8999999999999996E-2</v>
      </c>
      <c r="I60" s="37">
        <v>6.8000000000000005E-2</v>
      </c>
      <c r="J60" s="37">
        <v>4.8000000000000001E-2</v>
      </c>
      <c r="K60" s="37">
        <v>0.04</v>
      </c>
      <c r="L60" s="37">
        <v>3.0000000000000002E-2</v>
      </c>
      <c r="M60" s="37" t="str">
        <f t="shared" si="0"/>
        <v>0.163,0.108,0.089,0.068,0.048,0.04,0.03</v>
      </c>
      <c r="N60" s="37" t="s">
        <v>59</v>
      </c>
      <c r="O60" s="37"/>
      <c r="P60" s="38">
        <f t="shared" si="1"/>
        <v>715</v>
      </c>
      <c r="Q60" s="36">
        <f t="shared" si="16"/>
        <v>0</v>
      </c>
      <c r="R60" s="37">
        <f t="shared" si="2"/>
        <v>7.400000000000001E-2</v>
      </c>
      <c r="S60" s="36">
        <f t="shared" si="17"/>
        <v>57</v>
      </c>
      <c r="T60" s="36">
        <f t="shared" si="18"/>
        <v>0</v>
      </c>
      <c r="U60" s="36">
        <f t="shared" si="19"/>
        <v>715</v>
      </c>
      <c r="V60" s="39">
        <f t="shared" si="20"/>
        <v>7.5500000000000012E-2</v>
      </c>
      <c r="W60" s="39">
        <f t="shared" si="3"/>
        <v>0</v>
      </c>
      <c r="X60" s="37">
        <f t="shared" si="21"/>
        <v>41.404999999999994</v>
      </c>
      <c r="Y60" s="39">
        <f t="shared" si="22"/>
        <v>-1.8673958333333331</v>
      </c>
      <c r="Z60" s="37"/>
      <c r="AA60" s="44">
        <v>0.35</v>
      </c>
      <c r="AB60" s="44">
        <v>0.35</v>
      </c>
      <c r="AC60" s="44">
        <v>0.35</v>
      </c>
      <c r="AD60" s="44" t="s">
        <v>60</v>
      </c>
      <c r="AE60" s="44">
        <f t="shared" si="4"/>
        <v>238</v>
      </c>
      <c r="AF60" s="44">
        <f t="shared" si="5"/>
        <v>290.86</v>
      </c>
      <c r="AG60" s="45" t="str">
        <f t="shared" si="6"/>
        <v>238 290.86</v>
      </c>
      <c r="AH60" s="44">
        <v>12</v>
      </c>
      <c r="AI60" s="47">
        <f t="shared" si="7"/>
        <v>77.710000000000008</v>
      </c>
      <c r="AJ60" s="47">
        <f t="shared" si="8"/>
        <v>94.97</v>
      </c>
      <c r="AK60" s="45" t="str">
        <f t="shared" si="9"/>
        <v>77.71 94.97</v>
      </c>
      <c r="AL60" s="36">
        <v>150</v>
      </c>
      <c r="AM60" s="36">
        <v>430</v>
      </c>
      <c r="AN60" s="44">
        <v>2390.3000000000002</v>
      </c>
      <c r="AO60" s="44">
        <v>290.3</v>
      </c>
      <c r="AP60" s="44">
        <v>94.8</v>
      </c>
      <c r="AQ60" s="35">
        <v>28</v>
      </c>
      <c r="AR60" s="46">
        <f t="shared" si="10"/>
        <v>0.74335863242428823</v>
      </c>
      <c r="AS60" s="47">
        <f t="shared" si="11"/>
        <v>1776.8501390837764</v>
      </c>
      <c r="AT60" s="47">
        <f t="shared" si="12"/>
        <v>249.35791999442787</v>
      </c>
      <c r="AU60" s="48">
        <f t="shared" si="13"/>
        <v>82.003353249565379</v>
      </c>
      <c r="AV60" s="257"/>
      <c r="AW60" s="257"/>
      <c r="AX60" s="257"/>
      <c r="AY60" s="257"/>
      <c r="AZ60" s="257">
        <f>AY60*10^6</f>
        <v>0</v>
      </c>
      <c r="BA60" s="257" t="e">
        <f>(1/($BI$4*10^6/(0.711*10^-4*(1/AV60)^0.854))^(1/3.89))*10^6</f>
        <v>#DIV/0!</v>
      </c>
      <c r="BB60" s="257" t="e">
        <f>IF(AZ60&lt;BA60,"Safe","Unsafe")</f>
        <v>#DIV/0!</v>
      </c>
      <c r="BC60" s="257"/>
      <c r="BD60" s="257">
        <f>BC60*10^6</f>
        <v>0</v>
      </c>
      <c r="BE60" s="257">
        <f>(1/((($BI$4*10^6/(1.41*10^-8)))^(1/4.5337)))*10^6</f>
        <v>460.12157860808867</v>
      </c>
      <c r="BF60" s="257" t="str">
        <f>IF(BD60&lt;BE60,"Safe","Unsafe")</f>
        <v>Safe</v>
      </c>
      <c r="BG60" s="257"/>
      <c r="BH60" s="257"/>
      <c r="BI60" s="257">
        <v>30</v>
      </c>
      <c r="BJ60" s="290"/>
      <c r="BK60" s="257"/>
      <c r="BL60" s="257">
        <f t="shared" si="14"/>
        <v>0</v>
      </c>
      <c r="BM60" s="257" t="e">
        <f>BA60</f>
        <v>#DIV/0!</v>
      </c>
      <c r="BN60" s="257" t="e">
        <f>IF(BL60&lt;BM60,"Safe","Unsafe")</f>
        <v>#DIV/0!</v>
      </c>
      <c r="BO60" s="257"/>
      <c r="BP60" s="257">
        <f>BO60*10^6</f>
        <v>0</v>
      </c>
      <c r="BQ60" s="257">
        <f>BE60</f>
        <v>460.12157860808867</v>
      </c>
      <c r="BR60" s="257" t="str">
        <f>IF(BP60&lt;BQ60,"Safe","Unsafe")</f>
        <v>Safe</v>
      </c>
      <c r="BS60" s="257"/>
      <c r="BT60" s="257"/>
    </row>
    <row r="61" spans="1:72" s="42" customFormat="1" ht="75" customHeight="1" x14ac:dyDescent="0.3">
      <c r="A61" s="35">
        <v>58</v>
      </c>
      <c r="B61" s="45">
        <v>715</v>
      </c>
      <c r="C61" s="45" t="s">
        <v>65</v>
      </c>
      <c r="D61" s="45">
        <v>40000</v>
      </c>
      <c r="E61" s="44">
        <v>0.56000000000000005</v>
      </c>
      <c r="F61" s="37">
        <v>0.14399999999999999</v>
      </c>
      <c r="G61" s="37">
        <v>0.113</v>
      </c>
      <c r="H61" s="37">
        <v>9.5000000000000001E-2</v>
      </c>
      <c r="I61" s="37">
        <v>7.2999999999999995E-2</v>
      </c>
      <c r="J61" s="37">
        <v>0.05</v>
      </c>
      <c r="K61" s="37">
        <v>0.04</v>
      </c>
      <c r="L61" s="37">
        <v>2.4E-2</v>
      </c>
      <c r="M61" s="37" t="str">
        <f t="shared" si="0"/>
        <v>0.144,0.113,0.095,0.073,0.05,0.04,0.024</v>
      </c>
      <c r="N61" s="37" t="s">
        <v>59</v>
      </c>
      <c r="O61" s="37"/>
      <c r="P61" s="38">
        <f t="shared" si="1"/>
        <v>715</v>
      </c>
      <c r="Q61" s="36">
        <f t="shared" si="16"/>
        <v>0</v>
      </c>
      <c r="R61" s="37">
        <f t="shared" si="2"/>
        <v>4.8999999999999988E-2</v>
      </c>
      <c r="S61" s="36">
        <f t="shared" si="17"/>
        <v>58</v>
      </c>
      <c r="T61" s="36">
        <f t="shared" si="18"/>
        <v>0</v>
      </c>
      <c r="U61" s="36">
        <f t="shared" si="19"/>
        <v>715</v>
      </c>
      <c r="V61" s="39">
        <f t="shared" si="20"/>
        <v>6.1499999999999999E-2</v>
      </c>
      <c r="W61" s="39">
        <f t="shared" si="3"/>
        <v>0</v>
      </c>
      <c r="X61" s="37">
        <f t="shared" si="21"/>
        <v>41.404999999999994</v>
      </c>
      <c r="Y61" s="39">
        <f t="shared" si="22"/>
        <v>-1.8673958333333331</v>
      </c>
      <c r="Z61" s="37"/>
      <c r="AA61" s="44">
        <v>0.35</v>
      </c>
      <c r="AB61" s="44">
        <v>0.35</v>
      </c>
      <c r="AC61" s="44">
        <v>0.35</v>
      </c>
      <c r="AD61" s="44" t="s">
        <v>60</v>
      </c>
      <c r="AE61" s="44">
        <f t="shared" si="4"/>
        <v>238</v>
      </c>
      <c r="AF61" s="44">
        <f t="shared" si="5"/>
        <v>290.86</v>
      </c>
      <c r="AG61" s="45" t="str">
        <f t="shared" si="6"/>
        <v>238 290.86</v>
      </c>
      <c r="AH61" s="44">
        <v>12</v>
      </c>
      <c r="AI61" s="47">
        <f t="shared" si="7"/>
        <v>77.710000000000008</v>
      </c>
      <c r="AJ61" s="47">
        <f t="shared" si="8"/>
        <v>94.97</v>
      </c>
      <c r="AK61" s="45" t="str">
        <f t="shared" si="9"/>
        <v>77.71 94.97</v>
      </c>
      <c r="AL61" s="36">
        <v>150</v>
      </c>
      <c r="AM61" s="36">
        <v>430</v>
      </c>
      <c r="AN61" s="44">
        <v>2395.1999999999998</v>
      </c>
      <c r="AO61" s="44">
        <v>290.3</v>
      </c>
      <c r="AP61" s="44">
        <v>94.9</v>
      </c>
      <c r="AQ61" s="35">
        <v>28</v>
      </c>
      <c r="AR61" s="46">
        <f t="shared" si="10"/>
        <v>0.74335863242428823</v>
      </c>
      <c r="AS61" s="47">
        <f t="shared" si="11"/>
        <v>1780.4925963826549</v>
      </c>
      <c r="AT61" s="47">
        <f t="shared" si="12"/>
        <v>249.35791999442787</v>
      </c>
      <c r="AU61" s="48">
        <f t="shared" si="13"/>
        <v>82.093281630882302</v>
      </c>
      <c r="AV61" s="257"/>
      <c r="AW61" s="257"/>
      <c r="AX61" s="257"/>
      <c r="AY61" s="257"/>
      <c r="AZ61" s="257"/>
      <c r="BA61" s="257"/>
      <c r="BB61" s="257"/>
      <c r="BC61" s="257"/>
      <c r="BD61" s="257"/>
      <c r="BE61" s="257"/>
      <c r="BF61" s="257"/>
      <c r="BG61" s="257"/>
      <c r="BH61" s="257"/>
      <c r="BI61" s="257"/>
      <c r="BJ61" s="290"/>
      <c r="BK61" s="257"/>
      <c r="BL61" s="257">
        <f t="shared" si="14"/>
        <v>0</v>
      </c>
      <c r="BM61" s="257" t="e">
        <f>#REF!</f>
        <v>#REF!</v>
      </c>
      <c r="BN61" s="257"/>
      <c r="BO61" s="257"/>
      <c r="BP61" s="257">
        <f t="shared" si="15"/>
        <v>0</v>
      </c>
      <c r="BQ61" s="257" t="e">
        <f>#REF!</f>
        <v>#REF!</v>
      </c>
      <c r="BR61" s="257"/>
      <c r="BS61" s="257"/>
      <c r="BT61" s="257"/>
    </row>
    <row r="62" spans="1:72" s="42" customFormat="1" ht="75" customHeight="1" x14ac:dyDescent="0.3">
      <c r="A62" s="35">
        <v>59</v>
      </c>
      <c r="B62" s="45">
        <v>715</v>
      </c>
      <c r="C62" s="45" t="s">
        <v>66</v>
      </c>
      <c r="D62" s="45">
        <v>40000</v>
      </c>
      <c r="E62" s="44">
        <v>0.56000000000000005</v>
      </c>
      <c r="F62" s="37">
        <v>0.14199999999999999</v>
      </c>
      <c r="G62" s="37">
        <v>0.108</v>
      </c>
      <c r="H62" s="37">
        <v>9.1999999999999998E-2</v>
      </c>
      <c r="I62" s="37">
        <v>7.0000000000000007E-2</v>
      </c>
      <c r="J62" s="37">
        <v>4.5999999999999999E-2</v>
      </c>
      <c r="K62" s="37">
        <v>3.7999999999999999E-2</v>
      </c>
      <c r="L62" s="37">
        <v>2.8000000000000001E-2</v>
      </c>
      <c r="M62" s="37" t="str">
        <f t="shared" si="0"/>
        <v>0.142,0.108,0.092,0.07,0.046,0.038,0.028</v>
      </c>
      <c r="N62" s="37" t="s">
        <v>59</v>
      </c>
      <c r="O62" s="37"/>
      <c r="P62" s="38">
        <f t="shared" si="1"/>
        <v>715</v>
      </c>
      <c r="Q62" s="36">
        <f t="shared" si="16"/>
        <v>0</v>
      </c>
      <c r="R62" s="37">
        <f t="shared" si="2"/>
        <v>4.9999999999999989E-2</v>
      </c>
      <c r="S62" s="36">
        <f t="shared" si="17"/>
        <v>59</v>
      </c>
      <c r="T62" s="36">
        <f t="shared" si="18"/>
        <v>0</v>
      </c>
      <c r="U62" s="36">
        <f t="shared" si="19"/>
        <v>715</v>
      </c>
      <c r="V62" s="39">
        <f t="shared" si="20"/>
        <v>4.9499999999999988E-2</v>
      </c>
      <c r="W62" s="39">
        <f t="shared" si="3"/>
        <v>0</v>
      </c>
      <c r="X62" s="37">
        <f t="shared" si="21"/>
        <v>41.404999999999994</v>
      </c>
      <c r="Y62" s="39">
        <f t="shared" si="22"/>
        <v>-1.8673958333333331</v>
      </c>
      <c r="Z62" s="37"/>
      <c r="AA62" s="44">
        <v>0.35</v>
      </c>
      <c r="AB62" s="44">
        <v>0.35</v>
      </c>
      <c r="AC62" s="44">
        <v>0.35</v>
      </c>
      <c r="AD62" s="44" t="s">
        <v>60</v>
      </c>
      <c r="AE62" s="44">
        <f t="shared" si="4"/>
        <v>238</v>
      </c>
      <c r="AF62" s="44">
        <f t="shared" si="5"/>
        <v>290.86</v>
      </c>
      <c r="AG62" s="45" t="str">
        <f t="shared" si="6"/>
        <v>238 290.86</v>
      </c>
      <c r="AH62" s="44">
        <v>12</v>
      </c>
      <c r="AI62" s="47">
        <f t="shared" si="7"/>
        <v>77.710000000000008</v>
      </c>
      <c r="AJ62" s="47">
        <f t="shared" si="8"/>
        <v>94.97</v>
      </c>
      <c r="AK62" s="45" t="str">
        <f t="shared" si="9"/>
        <v>77.71 94.97</v>
      </c>
      <c r="AL62" s="36">
        <v>150</v>
      </c>
      <c r="AM62" s="36">
        <v>430</v>
      </c>
      <c r="AN62" s="44">
        <v>2388.6999999999998</v>
      </c>
      <c r="AO62" s="44">
        <v>290.39999999999998</v>
      </c>
      <c r="AP62" s="44">
        <v>94.9</v>
      </c>
      <c r="AQ62" s="35">
        <v>28</v>
      </c>
      <c r="AR62" s="46">
        <f t="shared" si="10"/>
        <v>0.74335863242428823</v>
      </c>
      <c r="AS62" s="47">
        <f t="shared" si="11"/>
        <v>1775.6607652718972</v>
      </c>
      <c r="AT62" s="47">
        <f t="shared" si="12"/>
        <v>249.43598800498879</v>
      </c>
      <c r="AU62" s="48">
        <f t="shared" si="13"/>
        <v>82.093281630882302</v>
      </c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90"/>
      <c r="BK62" s="257"/>
      <c r="BL62" s="257">
        <f t="shared" si="14"/>
        <v>0</v>
      </c>
      <c r="BM62" s="257" t="e">
        <f>#REF!</f>
        <v>#REF!</v>
      </c>
      <c r="BN62" s="257"/>
      <c r="BO62" s="257"/>
      <c r="BP62" s="257">
        <f t="shared" si="15"/>
        <v>0</v>
      </c>
      <c r="BQ62" s="257" t="e">
        <f>#REF!</f>
        <v>#REF!</v>
      </c>
      <c r="BR62" s="257"/>
      <c r="BS62" s="257"/>
      <c r="BT62" s="257"/>
    </row>
    <row r="63" spans="1:72" s="42" customFormat="1" ht="75" customHeight="1" x14ac:dyDescent="0.3">
      <c r="A63" s="35">
        <v>60</v>
      </c>
      <c r="B63" s="45">
        <v>715</v>
      </c>
      <c r="C63" s="45" t="s">
        <v>67</v>
      </c>
      <c r="D63" s="45">
        <v>40000</v>
      </c>
      <c r="E63" s="44">
        <v>0.56000000000000005</v>
      </c>
      <c r="F63" s="37">
        <v>0.24399999999999999</v>
      </c>
      <c r="G63" s="37">
        <v>0.17100000000000001</v>
      </c>
      <c r="H63" s="37">
        <v>0.14000000000000001</v>
      </c>
      <c r="I63" s="37">
        <v>0.10299999999999999</v>
      </c>
      <c r="J63" s="37">
        <v>6.2E-2</v>
      </c>
      <c r="K63" s="37">
        <v>4.8000000000000001E-2</v>
      </c>
      <c r="L63" s="37">
        <v>3.3000000000000002E-2</v>
      </c>
      <c r="M63" s="37" t="str">
        <f t="shared" si="0"/>
        <v>0.244,0.171,0.14,0.103,0.062,0.048,0.033</v>
      </c>
      <c r="N63" s="37" t="s">
        <v>59</v>
      </c>
      <c r="O63" s="37"/>
      <c r="P63" s="38">
        <f t="shared" si="1"/>
        <v>715</v>
      </c>
      <c r="Q63" s="36">
        <f t="shared" si="16"/>
        <v>0</v>
      </c>
      <c r="R63" s="37">
        <f t="shared" si="2"/>
        <v>0.10399999999999998</v>
      </c>
      <c r="S63" s="36">
        <f t="shared" si="17"/>
        <v>60</v>
      </c>
      <c r="T63" s="36">
        <f t="shared" si="18"/>
        <v>0</v>
      </c>
      <c r="U63" s="36">
        <f t="shared" si="19"/>
        <v>715</v>
      </c>
      <c r="V63" s="39">
        <f t="shared" si="20"/>
        <v>7.6999999999999985E-2</v>
      </c>
      <c r="W63" s="39">
        <f t="shared" si="3"/>
        <v>0</v>
      </c>
      <c r="X63" s="37">
        <f t="shared" si="21"/>
        <v>41.404999999999994</v>
      </c>
      <c r="Y63" s="39">
        <f t="shared" si="22"/>
        <v>-1.8673958333333331</v>
      </c>
      <c r="Z63" s="37"/>
      <c r="AA63" s="44">
        <v>0.35</v>
      </c>
      <c r="AB63" s="44">
        <v>0.35</v>
      </c>
      <c r="AC63" s="44">
        <v>0.35</v>
      </c>
      <c r="AD63" s="44" t="s">
        <v>60</v>
      </c>
      <c r="AE63" s="44">
        <f t="shared" si="4"/>
        <v>238</v>
      </c>
      <c r="AF63" s="44">
        <f t="shared" si="5"/>
        <v>290.86</v>
      </c>
      <c r="AG63" s="45" t="str">
        <f t="shared" si="6"/>
        <v>238 290.86</v>
      </c>
      <c r="AH63" s="44">
        <v>12</v>
      </c>
      <c r="AI63" s="47">
        <f t="shared" si="7"/>
        <v>77.710000000000008</v>
      </c>
      <c r="AJ63" s="47">
        <f t="shared" si="8"/>
        <v>94.97</v>
      </c>
      <c r="AK63" s="45" t="str">
        <f t="shared" si="9"/>
        <v>77.71 94.97</v>
      </c>
      <c r="AL63" s="36">
        <v>150</v>
      </c>
      <c r="AM63" s="36">
        <v>430</v>
      </c>
      <c r="AN63" s="44">
        <v>2377.4</v>
      </c>
      <c r="AO63" s="44">
        <v>289.3</v>
      </c>
      <c r="AP63" s="44">
        <v>95</v>
      </c>
      <c r="AQ63" s="35">
        <v>28</v>
      </c>
      <c r="AR63" s="46">
        <f t="shared" si="10"/>
        <v>0.74335863242428823</v>
      </c>
      <c r="AS63" s="47">
        <f t="shared" si="11"/>
        <v>1767.260812725503</v>
      </c>
      <c r="AT63" s="47">
        <f t="shared" si="12"/>
        <v>248.57668292994143</v>
      </c>
      <c r="AU63" s="48">
        <f t="shared" si="13"/>
        <v>82.183188106073175</v>
      </c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90"/>
      <c r="BK63" s="257"/>
      <c r="BL63" s="257">
        <f t="shared" si="14"/>
        <v>0</v>
      </c>
      <c r="BM63" s="257" t="e">
        <f>#REF!</f>
        <v>#REF!</v>
      </c>
      <c r="BN63" s="257"/>
      <c r="BO63" s="257"/>
      <c r="BP63" s="257">
        <f t="shared" si="15"/>
        <v>0</v>
      </c>
      <c r="BQ63" s="257" t="e">
        <f>#REF!</f>
        <v>#REF!</v>
      </c>
      <c r="BR63" s="257"/>
      <c r="BS63" s="257"/>
      <c r="BT63" s="257"/>
    </row>
    <row r="64" spans="1:72" s="42" customFormat="1" ht="75" customHeight="1" x14ac:dyDescent="0.3">
      <c r="A64" s="35">
        <v>61</v>
      </c>
      <c r="B64" s="45">
        <v>780</v>
      </c>
      <c r="C64" s="45" t="s">
        <v>63</v>
      </c>
      <c r="D64" s="45">
        <v>40000</v>
      </c>
      <c r="E64" s="44">
        <v>0.56000000000000005</v>
      </c>
      <c r="F64" s="37">
        <v>0.18099999999999999</v>
      </c>
      <c r="G64" s="37">
        <v>0.151</v>
      </c>
      <c r="H64" s="37">
        <v>0.124</v>
      </c>
      <c r="I64" s="37">
        <v>8.5000000000000006E-2</v>
      </c>
      <c r="J64" s="37">
        <v>5.0999999999999997E-2</v>
      </c>
      <c r="K64" s="37">
        <v>3.9E-2</v>
      </c>
      <c r="L64" s="37">
        <v>2.5999999999999999E-2</v>
      </c>
      <c r="M64" s="37" t="str">
        <f t="shared" si="0"/>
        <v>0.181,0.151,0.124,0.085,0.051,0.039,0.026</v>
      </c>
      <c r="N64" s="37" t="s">
        <v>59</v>
      </c>
      <c r="O64" s="37"/>
      <c r="P64" s="38">
        <f t="shared" si="1"/>
        <v>780</v>
      </c>
      <c r="Q64" s="36">
        <f t="shared" si="16"/>
        <v>65</v>
      </c>
      <c r="R64" s="37">
        <f t="shared" si="2"/>
        <v>5.6999999999999995E-2</v>
      </c>
      <c r="S64" s="36">
        <f t="shared" si="17"/>
        <v>61</v>
      </c>
      <c r="T64" s="36">
        <f t="shared" si="18"/>
        <v>65</v>
      </c>
      <c r="U64" s="36">
        <f t="shared" si="19"/>
        <v>780</v>
      </c>
      <c r="V64" s="39">
        <f t="shared" si="20"/>
        <v>8.0499999999999988E-2</v>
      </c>
      <c r="W64" s="39">
        <f t="shared" si="3"/>
        <v>5.232499999999999</v>
      </c>
      <c r="X64" s="37">
        <f t="shared" si="21"/>
        <v>46.637499999999996</v>
      </c>
      <c r="Y64" s="39">
        <f t="shared" si="22"/>
        <v>-0.56875000000000142</v>
      </c>
      <c r="Z64" s="37"/>
      <c r="AA64" s="44">
        <v>0.35</v>
      </c>
      <c r="AB64" s="44">
        <v>0.35</v>
      </c>
      <c r="AC64" s="44">
        <v>0.35</v>
      </c>
      <c r="AD64" s="44" t="s">
        <v>60</v>
      </c>
      <c r="AE64" s="44">
        <f t="shared" si="4"/>
        <v>238</v>
      </c>
      <c r="AF64" s="44">
        <f t="shared" si="5"/>
        <v>290.86</v>
      </c>
      <c r="AG64" s="45" t="str">
        <f t="shared" si="6"/>
        <v>238 290.86</v>
      </c>
      <c r="AH64" s="44">
        <v>12</v>
      </c>
      <c r="AI64" s="47">
        <f t="shared" si="7"/>
        <v>77.710000000000008</v>
      </c>
      <c r="AJ64" s="47">
        <f t="shared" si="8"/>
        <v>94.97</v>
      </c>
      <c r="AK64" s="45" t="str">
        <f t="shared" si="9"/>
        <v>77.71 94.97</v>
      </c>
      <c r="AL64" s="36">
        <v>150</v>
      </c>
      <c r="AM64" s="36">
        <v>430</v>
      </c>
      <c r="AN64" s="44">
        <v>2367.6999999999998</v>
      </c>
      <c r="AO64" s="44">
        <v>290.89999999999998</v>
      </c>
      <c r="AP64" s="44">
        <v>95</v>
      </c>
      <c r="AQ64" s="35">
        <v>28</v>
      </c>
      <c r="AR64" s="46">
        <f t="shared" si="10"/>
        <v>0.74335863242428823</v>
      </c>
      <c r="AS64" s="47">
        <f t="shared" si="11"/>
        <v>1760.0502339909872</v>
      </c>
      <c r="AT64" s="47">
        <f t="shared" si="12"/>
        <v>249.82617654360095</v>
      </c>
      <c r="AU64" s="48">
        <f t="shared" si="13"/>
        <v>82.183188106073175</v>
      </c>
      <c r="AV64" s="257"/>
      <c r="AW64" s="257"/>
      <c r="AX64" s="257"/>
      <c r="AY64" s="257"/>
      <c r="AZ64" s="257"/>
      <c r="BA64" s="257"/>
      <c r="BB64" s="257"/>
      <c r="BC64" s="257"/>
      <c r="BD64" s="257"/>
      <c r="BE64" s="257"/>
      <c r="BF64" s="257"/>
      <c r="BG64" s="257"/>
      <c r="BH64" s="257"/>
      <c r="BI64" s="257"/>
      <c r="BJ64" s="290"/>
      <c r="BK64" s="257"/>
      <c r="BL64" s="257">
        <f t="shared" si="14"/>
        <v>0</v>
      </c>
      <c r="BM64" s="257" t="e">
        <f>#REF!</f>
        <v>#REF!</v>
      </c>
      <c r="BN64" s="257"/>
      <c r="BO64" s="257"/>
      <c r="BP64" s="257">
        <f t="shared" si="15"/>
        <v>0</v>
      </c>
      <c r="BQ64" s="257" t="e">
        <f>#REF!</f>
        <v>#REF!</v>
      </c>
      <c r="BR64" s="257"/>
      <c r="BS64" s="257"/>
      <c r="BT64" s="257"/>
    </row>
    <row r="65" spans="1:73" s="42" customFormat="1" ht="75" customHeight="1" x14ac:dyDescent="0.3">
      <c r="A65" s="35">
        <v>62</v>
      </c>
      <c r="B65" s="45">
        <v>780</v>
      </c>
      <c r="C65" s="45" t="s">
        <v>64</v>
      </c>
      <c r="D65" s="45">
        <v>40000</v>
      </c>
      <c r="E65" s="44">
        <v>0.56000000000000005</v>
      </c>
      <c r="F65" s="37">
        <v>0.16</v>
      </c>
      <c r="G65" s="37">
        <v>0.126</v>
      </c>
      <c r="H65" s="37">
        <v>0.111</v>
      </c>
      <c r="I65" s="37">
        <v>8.8999999999999996E-2</v>
      </c>
      <c r="J65" s="37">
        <v>6.3E-2</v>
      </c>
      <c r="K65" s="37">
        <v>5.2999999999999999E-2</v>
      </c>
      <c r="L65" s="37">
        <v>4.7E-2</v>
      </c>
      <c r="M65" s="37" t="str">
        <f t="shared" si="0"/>
        <v>0.16,0.126,0.111,0.089,0.063,0.053,0.047</v>
      </c>
      <c r="N65" s="37" t="s">
        <v>59</v>
      </c>
      <c r="O65" s="37"/>
      <c r="P65" s="38">
        <f t="shared" si="1"/>
        <v>780</v>
      </c>
      <c r="Q65" s="36">
        <f t="shared" si="16"/>
        <v>0</v>
      </c>
      <c r="R65" s="37">
        <f t="shared" si="2"/>
        <v>4.9000000000000002E-2</v>
      </c>
      <c r="S65" s="36">
        <f t="shared" si="17"/>
        <v>62</v>
      </c>
      <c r="T65" s="36">
        <f t="shared" si="18"/>
        <v>0</v>
      </c>
      <c r="U65" s="36">
        <f t="shared" si="19"/>
        <v>780</v>
      </c>
      <c r="V65" s="39">
        <f t="shared" si="20"/>
        <v>5.2999999999999999E-2</v>
      </c>
      <c r="W65" s="39">
        <f t="shared" si="3"/>
        <v>0</v>
      </c>
      <c r="X65" s="37">
        <f t="shared" si="21"/>
        <v>46.637499999999996</v>
      </c>
      <c r="Y65" s="39">
        <f t="shared" si="22"/>
        <v>-0.56875000000000142</v>
      </c>
      <c r="Z65" s="37"/>
      <c r="AA65" s="44">
        <v>0.35</v>
      </c>
      <c r="AB65" s="44">
        <v>0.35</v>
      </c>
      <c r="AC65" s="44">
        <v>0.35</v>
      </c>
      <c r="AD65" s="44" t="s">
        <v>60</v>
      </c>
      <c r="AE65" s="44">
        <f t="shared" si="4"/>
        <v>238</v>
      </c>
      <c r="AF65" s="44">
        <f t="shared" si="5"/>
        <v>290.86</v>
      </c>
      <c r="AG65" s="45" t="str">
        <f t="shared" si="6"/>
        <v>238 290.86</v>
      </c>
      <c r="AH65" s="44">
        <v>12</v>
      </c>
      <c r="AI65" s="47">
        <f t="shared" si="7"/>
        <v>77.710000000000008</v>
      </c>
      <c r="AJ65" s="47">
        <f t="shared" si="8"/>
        <v>94.97</v>
      </c>
      <c r="AK65" s="45" t="str">
        <f t="shared" si="9"/>
        <v>77.71 94.97</v>
      </c>
      <c r="AL65" s="36">
        <v>150</v>
      </c>
      <c r="AM65" s="36">
        <v>430</v>
      </c>
      <c r="AN65" s="44">
        <v>2393.5</v>
      </c>
      <c r="AO65" s="44">
        <v>290.10000000000002</v>
      </c>
      <c r="AP65" s="44">
        <v>94.8</v>
      </c>
      <c r="AQ65" s="35">
        <v>28</v>
      </c>
      <c r="AR65" s="46">
        <f t="shared" si="10"/>
        <v>0.74335863242428823</v>
      </c>
      <c r="AS65" s="47">
        <f t="shared" si="11"/>
        <v>1779.228886707534</v>
      </c>
      <c r="AT65" s="47">
        <f t="shared" si="12"/>
        <v>249.20175363216177</v>
      </c>
      <c r="AU65" s="48">
        <f t="shared" si="13"/>
        <v>82.003353249565379</v>
      </c>
      <c r="AV65" s="257"/>
      <c r="AW65" s="257"/>
      <c r="AX65" s="257"/>
      <c r="AY65" s="257"/>
      <c r="AZ65" s="257"/>
      <c r="BA65" s="257"/>
      <c r="BB65" s="257"/>
      <c r="BC65" s="257"/>
      <c r="BD65" s="257"/>
      <c r="BE65" s="257"/>
      <c r="BF65" s="257"/>
      <c r="BG65" s="257"/>
      <c r="BH65" s="257"/>
      <c r="BI65" s="257"/>
      <c r="BJ65" s="290"/>
      <c r="BK65" s="257"/>
      <c r="BL65" s="257">
        <f t="shared" si="14"/>
        <v>0</v>
      </c>
      <c r="BM65" s="257" t="e">
        <f>#REF!</f>
        <v>#REF!</v>
      </c>
      <c r="BN65" s="257"/>
      <c r="BO65" s="257"/>
      <c r="BP65" s="257">
        <f>BO60*10^6</f>
        <v>0</v>
      </c>
      <c r="BQ65" s="257" t="e">
        <f>#REF!</f>
        <v>#REF!</v>
      </c>
      <c r="BR65" s="257"/>
      <c r="BS65" s="257"/>
      <c r="BT65" s="257"/>
      <c r="BU65" s="255"/>
    </row>
    <row r="66" spans="1:73" s="42" customFormat="1" ht="75" customHeight="1" x14ac:dyDescent="0.3">
      <c r="A66" s="35">
        <v>63</v>
      </c>
      <c r="B66" s="45">
        <v>780</v>
      </c>
      <c r="C66" s="45" t="s">
        <v>65</v>
      </c>
      <c r="D66" s="45">
        <v>40000</v>
      </c>
      <c r="E66" s="44">
        <v>0.56000000000000005</v>
      </c>
      <c r="F66" s="37">
        <v>0.315</v>
      </c>
      <c r="G66" s="37">
        <v>0.24399999999999999</v>
      </c>
      <c r="H66" s="37">
        <v>0.20599999999999999</v>
      </c>
      <c r="I66" s="37">
        <v>0.158</v>
      </c>
      <c r="J66" s="37">
        <v>9.8000000000000004E-2</v>
      </c>
      <c r="K66" s="37">
        <v>7.4999999999999997E-2</v>
      </c>
      <c r="L66" s="37">
        <v>5.5E-2</v>
      </c>
      <c r="M66" s="37" t="str">
        <f t="shared" si="0"/>
        <v>0.315,0.244,0.206,0.158,0.098,0.075,0.055</v>
      </c>
      <c r="N66" s="37" t="s">
        <v>59</v>
      </c>
      <c r="O66" s="37"/>
      <c r="P66" s="38">
        <f t="shared" si="1"/>
        <v>780</v>
      </c>
      <c r="Q66" s="36">
        <f t="shared" si="16"/>
        <v>0</v>
      </c>
      <c r="R66" s="37">
        <f t="shared" si="2"/>
        <v>0.10900000000000001</v>
      </c>
      <c r="S66" s="36">
        <f t="shared" si="17"/>
        <v>63</v>
      </c>
      <c r="T66" s="36">
        <f t="shared" si="18"/>
        <v>0</v>
      </c>
      <c r="U66" s="36">
        <f t="shared" si="19"/>
        <v>780</v>
      </c>
      <c r="V66" s="39">
        <f t="shared" si="20"/>
        <v>7.9000000000000015E-2</v>
      </c>
      <c r="W66" s="39">
        <f t="shared" si="3"/>
        <v>0</v>
      </c>
      <c r="X66" s="37">
        <f t="shared" si="21"/>
        <v>46.637499999999996</v>
      </c>
      <c r="Y66" s="39">
        <f t="shared" si="22"/>
        <v>-0.56875000000000142</v>
      </c>
      <c r="Z66" s="37"/>
      <c r="AA66" s="44">
        <v>0.35</v>
      </c>
      <c r="AB66" s="44">
        <v>0.35</v>
      </c>
      <c r="AC66" s="44">
        <v>0.35</v>
      </c>
      <c r="AD66" s="44" t="s">
        <v>60</v>
      </c>
      <c r="AE66" s="44">
        <f t="shared" si="4"/>
        <v>238</v>
      </c>
      <c r="AF66" s="44">
        <f t="shared" si="5"/>
        <v>290.86</v>
      </c>
      <c r="AG66" s="45" t="str">
        <f t="shared" si="6"/>
        <v>238 290.86</v>
      </c>
      <c r="AH66" s="44">
        <v>12</v>
      </c>
      <c r="AI66" s="47">
        <f t="shared" si="7"/>
        <v>77.710000000000008</v>
      </c>
      <c r="AJ66" s="47">
        <f t="shared" si="8"/>
        <v>94.97</v>
      </c>
      <c r="AK66" s="45" t="str">
        <f t="shared" si="9"/>
        <v>77.71 94.97</v>
      </c>
      <c r="AL66" s="36">
        <v>150</v>
      </c>
      <c r="AM66" s="36">
        <v>430</v>
      </c>
      <c r="AN66" s="44">
        <v>2398.4</v>
      </c>
      <c r="AO66" s="44">
        <v>288.89999999999998</v>
      </c>
      <c r="AP66" s="44">
        <v>95</v>
      </c>
      <c r="AQ66" s="35">
        <v>28</v>
      </c>
      <c r="AR66" s="46">
        <f t="shared" si="10"/>
        <v>0.74335863242428823</v>
      </c>
      <c r="AS66" s="47">
        <f t="shared" si="11"/>
        <v>1782.871344006413</v>
      </c>
      <c r="AT66" s="47">
        <f t="shared" si="12"/>
        <v>248.2639038872459</v>
      </c>
      <c r="AU66" s="48">
        <f t="shared" si="13"/>
        <v>82.183188106073175</v>
      </c>
      <c r="AV66" s="257"/>
      <c r="AW66" s="257"/>
      <c r="AX66" s="257"/>
      <c r="AY66" s="257"/>
      <c r="AZ66" s="257"/>
      <c r="BA66" s="257"/>
      <c r="BB66" s="257"/>
      <c r="BC66" s="257"/>
      <c r="BD66" s="257"/>
      <c r="BE66" s="257"/>
      <c r="BF66" s="257"/>
      <c r="BG66" s="257"/>
      <c r="BH66" s="257"/>
      <c r="BI66" s="257"/>
      <c r="BJ66" s="290"/>
      <c r="BK66" s="257"/>
      <c r="BL66" s="257">
        <f t="shared" si="14"/>
        <v>0</v>
      </c>
      <c r="BM66" s="257" t="e">
        <f>#REF!</f>
        <v>#REF!</v>
      </c>
      <c r="BN66" s="257"/>
      <c r="BO66" s="257"/>
      <c r="BP66" s="257">
        <f t="shared" si="15"/>
        <v>0</v>
      </c>
      <c r="BQ66" s="257" t="e">
        <f>#REF!</f>
        <v>#REF!</v>
      </c>
      <c r="BR66" s="257"/>
      <c r="BS66" s="257"/>
      <c r="BT66" s="257"/>
      <c r="BU66" s="255"/>
    </row>
    <row r="67" spans="1:73" s="42" customFormat="1" ht="75" customHeight="1" x14ac:dyDescent="0.3">
      <c r="A67" s="35">
        <v>64</v>
      </c>
      <c r="B67" s="45">
        <v>780</v>
      </c>
      <c r="C67" s="45" t="s">
        <v>66</v>
      </c>
      <c r="D67" s="45">
        <v>40000</v>
      </c>
      <c r="E67" s="44">
        <v>0.56000000000000005</v>
      </c>
      <c r="F67" s="37">
        <v>0.184</v>
      </c>
      <c r="G67" s="37">
        <v>0.14000000000000001</v>
      </c>
      <c r="H67" s="37">
        <v>0.11800000000000001</v>
      </c>
      <c r="I67" s="37">
        <v>9.1999999999999998E-2</v>
      </c>
      <c r="J67" s="37">
        <v>5.7000000000000002E-2</v>
      </c>
      <c r="K67" s="37">
        <v>4.2000000000000003E-2</v>
      </c>
      <c r="L67" s="37">
        <v>2.1000000000000001E-2</v>
      </c>
      <c r="M67" s="37" t="str">
        <f t="shared" si="0"/>
        <v>0.184,0.14,0.118,0.092,0.057,0.042,0.021</v>
      </c>
      <c r="N67" s="37" t="s">
        <v>59</v>
      </c>
      <c r="O67" s="37"/>
      <c r="P67" s="38">
        <f t="shared" si="1"/>
        <v>780</v>
      </c>
      <c r="Q67" s="36">
        <f t="shared" si="16"/>
        <v>0</v>
      </c>
      <c r="R67" s="37">
        <f t="shared" si="2"/>
        <v>6.5999999999999989E-2</v>
      </c>
      <c r="S67" s="36">
        <f t="shared" si="17"/>
        <v>64</v>
      </c>
      <c r="T67" s="36">
        <f t="shared" si="18"/>
        <v>0</v>
      </c>
      <c r="U67" s="36">
        <f t="shared" si="19"/>
        <v>780</v>
      </c>
      <c r="V67" s="39">
        <f t="shared" si="20"/>
        <v>8.7499999999999994E-2</v>
      </c>
      <c r="W67" s="39">
        <f t="shared" si="3"/>
        <v>0</v>
      </c>
      <c r="X67" s="37">
        <f t="shared" si="21"/>
        <v>46.637499999999996</v>
      </c>
      <c r="Y67" s="39">
        <f t="shared" si="22"/>
        <v>-0.56875000000000142</v>
      </c>
      <c r="Z67" s="37"/>
      <c r="AA67" s="44">
        <v>0.35</v>
      </c>
      <c r="AB67" s="44">
        <v>0.35</v>
      </c>
      <c r="AC67" s="44">
        <v>0.35</v>
      </c>
      <c r="AD67" s="44" t="s">
        <v>60</v>
      </c>
      <c r="AE67" s="44">
        <f t="shared" si="4"/>
        <v>238</v>
      </c>
      <c r="AF67" s="44">
        <f t="shared" si="5"/>
        <v>290.86</v>
      </c>
      <c r="AG67" s="45" t="str">
        <f t="shared" si="6"/>
        <v>238 290.86</v>
      </c>
      <c r="AH67" s="44">
        <v>12</v>
      </c>
      <c r="AI67" s="47">
        <f t="shared" si="7"/>
        <v>77.710000000000008</v>
      </c>
      <c r="AJ67" s="47">
        <f t="shared" si="8"/>
        <v>94.97</v>
      </c>
      <c r="AK67" s="45" t="str">
        <f t="shared" si="9"/>
        <v>77.71 94.97</v>
      </c>
      <c r="AL67" s="36">
        <v>150</v>
      </c>
      <c r="AM67" s="36">
        <v>430</v>
      </c>
      <c r="AN67" s="44">
        <v>2379</v>
      </c>
      <c r="AO67" s="44">
        <v>290</v>
      </c>
      <c r="AP67" s="44">
        <v>95</v>
      </c>
      <c r="AQ67" s="35">
        <v>28</v>
      </c>
      <c r="AR67" s="46">
        <f t="shared" si="10"/>
        <v>0.74335863242428823</v>
      </c>
      <c r="AS67" s="47">
        <f t="shared" si="11"/>
        <v>1768.4501865373818</v>
      </c>
      <c r="AT67" s="47">
        <f t="shared" si="12"/>
        <v>249.12365527086254</v>
      </c>
      <c r="AU67" s="48">
        <f t="shared" si="13"/>
        <v>82.183188106073175</v>
      </c>
      <c r="AV67" s="257"/>
      <c r="AW67" s="257"/>
      <c r="AX67" s="257"/>
      <c r="AY67" s="257"/>
      <c r="AZ67" s="257"/>
      <c r="BA67" s="257"/>
      <c r="BB67" s="257"/>
      <c r="BC67" s="257"/>
      <c r="BD67" s="257"/>
      <c r="BE67" s="257"/>
      <c r="BF67" s="257"/>
      <c r="BG67" s="257"/>
      <c r="BH67" s="257"/>
      <c r="BI67" s="257"/>
      <c r="BJ67" s="290"/>
      <c r="BK67" s="257"/>
      <c r="BL67" s="257">
        <f t="shared" si="14"/>
        <v>0</v>
      </c>
      <c r="BM67" s="257" t="e">
        <f>#REF!</f>
        <v>#REF!</v>
      </c>
      <c r="BN67" s="257"/>
      <c r="BO67" s="257"/>
      <c r="BP67" s="257">
        <f t="shared" si="15"/>
        <v>0</v>
      </c>
      <c r="BQ67" s="257" t="e">
        <f>#REF!</f>
        <v>#REF!</v>
      </c>
      <c r="BR67" s="257"/>
      <c r="BS67" s="257"/>
      <c r="BT67" s="257"/>
      <c r="BU67" s="255"/>
    </row>
    <row r="68" spans="1:73" s="42" customFormat="1" ht="75" customHeight="1" x14ac:dyDescent="0.3">
      <c r="A68" s="35">
        <v>65</v>
      </c>
      <c r="B68" s="45">
        <v>780</v>
      </c>
      <c r="C68" s="45" t="s">
        <v>67</v>
      </c>
      <c r="D68" s="45">
        <v>40000</v>
      </c>
      <c r="E68" s="44">
        <v>0.56000000000000005</v>
      </c>
      <c r="F68" s="37">
        <v>0.19700000000000001</v>
      </c>
      <c r="G68" s="37">
        <v>0.14199999999999999</v>
      </c>
      <c r="H68" s="37">
        <v>0.123</v>
      </c>
      <c r="I68" s="37">
        <v>9.7000000000000003E-2</v>
      </c>
      <c r="J68" s="37">
        <v>6.7000000000000004E-2</v>
      </c>
      <c r="K68" s="37">
        <v>5.3999999999999999E-2</v>
      </c>
      <c r="L68" s="37">
        <v>3.9E-2</v>
      </c>
      <c r="M68" s="37" t="str">
        <f t="shared" si="0"/>
        <v>0.197,0.142,0.123,0.097,0.067,0.054,0.039</v>
      </c>
      <c r="N68" s="37" t="s">
        <v>59</v>
      </c>
      <c r="O68" s="37"/>
      <c r="P68" s="38">
        <f t="shared" si="1"/>
        <v>780</v>
      </c>
      <c r="Q68" s="36">
        <f t="shared" si="16"/>
        <v>0</v>
      </c>
      <c r="R68" s="37">
        <f t="shared" si="2"/>
        <v>7.400000000000001E-2</v>
      </c>
      <c r="S68" s="36">
        <f t="shared" si="17"/>
        <v>65</v>
      </c>
      <c r="T68" s="36">
        <f t="shared" si="18"/>
        <v>0</v>
      </c>
      <c r="U68" s="36">
        <f t="shared" si="19"/>
        <v>780</v>
      </c>
      <c r="V68" s="39">
        <f t="shared" si="20"/>
        <v>7.0000000000000007E-2</v>
      </c>
      <c r="W68" s="39">
        <f t="shared" si="3"/>
        <v>0</v>
      </c>
      <c r="X68" s="37">
        <f t="shared" si="21"/>
        <v>46.637499999999996</v>
      </c>
      <c r="Y68" s="39">
        <f t="shared" si="22"/>
        <v>-0.56875000000000142</v>
      </c>
      <c r="Z68" s="37"/>
      <c r="AA68" s="44">
        <v>0.35</v>
      </c>
      <c r="AB68" s="44">
        <v>0.35</v>
      </c>
      <c r="AC68" s="44">
        <v>0.35</v>
      </c>
      <c r="AD68" s="44" t="s">
        <v>60</v>
      </c>
      <c r="AE68" s="44">
        <f t="shared" si="4"/>
        <v>238</v>
      </c>
      <c r="AF68" s="44">
        <f t="shared" si="5"/>
        <v>290.86</v>
      </c>
      <c r="AG68" s="45" t="str">
        <f t="shared" si="6"/>
        <v>238 290.86</v>
      </c>
      <c r="AH68" s="44">
        <v>12</v>
      </c>
      <c r="AI68" s="47">
        <f t="shared" si="7"/>
        <v>77.710000000000008</v>
      </c>
      <c r="AJ68" s="47">
        <f t="shared" si="8"/>
        <v>94.97</v>
      </c>
      <c r="AK68" s="45" t="str">
        <f t="shared" si="9"/>
        <v>77.71 94.97</v>
      </c>
      <c r="AL68" s="36">
        <v>150</v>
      </c>
      <c r="AM68" s="36">
        <v>430</v>
      </c>
      <c r="AN68" s="44">
        <v>2391.9</v>
      </c>
      <c r="AO68" s="44">
        <v>290.2</v>
      </c>
      <c r="AP68" s="44">
        <v>95</v>
      </c>
      <c r="AQ68" s="35">
        <v>28</v>
      </c>
      <c r="AR68" s="46">
        <f t="shared" si="10"/>
        <v>0.74335863242428823</v>
      </c>
      <c r="AS68" s="47">
        <f t="shared" si="11"/>
        <v>1778.0395128956552</v>
      </c>
      <c r="AT68" s="47">
        <f t="shared" si="12"/>
        <v>249.27984187175034</v>
      </c>
      <c r="AU68" s="48">
        <f t="shared" si="13"/>
        <v>82.183188106073175</v>
      </c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90"/>
      <c r="BK68" s="257"/>
      <c r="BL68" s="257">
        <f t="shared" si="14"/>
        <v>0</v>
      </c>
      <c r="BM68" s="257" t="e">
        <f>#REF!</f>
        <v>#REF!</v>
      </c>
      <c r="BN68" s="257"/>
      <c r="BO68" s="257"/>
      <c r="BP68" s="257">
        <f t="shared" si="15"/>
        <v>0</v>
      </c>
      <c r="BQ68" s="257" t="e">
        <f>#REF!</f>
        <v>#REF!</v>
      </c>
      <c r="BR68" s="257"/>
      <c r="BS68" s="257"/>
      <c r="BT68" s="257"/>
      <c r="BU68" s="255"/>
    </row>
    <row r="69" spans="1:73" s="42" customFormat="1" ht="75" customHeight="1" x14ac:dyDescent="0.3">
      <c r="A69" s="35">
        <v>66</v>
      </c>
      <c r="B69" s="45">
        <v>840</v>
      </c>
      <c r="C69" s="45" t="s">
        <v>63</v>
      </c>
      <c r="D69" s="45">
        <v>40000</v>
      </c>
      <c r="E69" s="44">
        <v>0.56000000000000005</v>
      </c>
      <c r="F69" s="37">
        <v>0.19500000000000001</v>
      </c>
      <c r="G69" s="37">
        <v>0.14199999999999999</v>
      </c>
      <c r="H69" s="37">
        <v>0.129</v>
      </c>
      <c r="I69" s="37">
        <v>8.5000000000000006E-2</v>
      </c>
      <c r="J69" s="37">
        <v>5.8000000000000003E-2</v>
      </c>
      <c r="K69" s="37">
        <v>4.8000000000000001E-2</v>
      </c>
      <c r="L69" s="37">
        <v>2.5000000000000001E-2</v>
      </c>
      <c r="M69" s="37" t="str">
        <f t="shared" si="0"/>
        <v>0.195,0.142,0.129,0.085,0.058,0.048,0.025</v>
      </c>
      <c r="N69" s="37" t="s">
        <v>59</v>
      </c>
      <c r="O69" s="37"/>
      <c r="P69" s="38">
        <f t="shared" ref="P69:P73" si="31">+B69</f>
        <v>840</v>
      </c>
      <c r="Q69" s="36">
        <f t="shared" si="16"/>
        <v>60</v>
      </c>
      <c r="R69" s="37">
        <f t="shared" ref="R69:R73" si="32">+F69-H69</f>
        <v>6.6000000000000003E-2</v>
      </c>
      <c r="S69" s="36">
        <f t="shared" si="17"/>
        <v>66</v>
      </c>
      <c r="T69" s="36">
        <f t="shared" si="18"/>
        <v>60</v>
      </c>
      <c r="U69" s="36">
        <f t="shared" si="19"/>
        <v>840</v>
      </c>
      <c r="V69" s="39">
        <f t="shared" si="20"/>
        <v>7.0000000000000007E-2</v>
      </c>
      <c r="W69" s="39">
        <f t="shared" ref="W69:W73" si="33">V69*T69</f>
        <v>4.2</v>
      </c>
      <c r="X69" s="37">
        <f t="shared" si="21"/>
        <v>50.837499999999999</v>
      </c>
      <c r="Y69" s="39">
        <f t="shared" si="22"/>
        <v>0</v>
      </c>
      <c r="Z69" s="37"/>
      <c r="AA69" s="44">
        <v>0.35</v>
      </c>
      <c r="AB69" s="44">
        <v>0.35</v>
      </c>
      <c r="AC69" s="44">
        <v>0.35</v>
      </c>
      <c r="AD69" s="44" t="s">
        <v>60</v>
      </c>
      <c r="AE69" s="44">
        <f t="shared" ref="AE69:AE73" si="34">ROUNDUP(0.2*(AM69)^0.45*AI69,2)</f>
        <v>238</v>
      </c>
      <c r="AF69" s="44">
        <f t="shared" ref="AF69:AF73" si="35">ROUNDUP(0.2*(AM69)^0.45*AJ69,2)</f>
        <v>290.86</v>
      </c>
      <c r="AG69" s="45" t="str">
        <f t="shared" ref="AG69:AG73" si="36">CONCATENATE(AE69," ",AF69)</f>
        <v>238 290.86</v>
      </c>
      <c r="AH69" s="44">
        <v>12</v>
      </c>
      <c r="AI69" s="47">
        <f t="shared" ref="AI69:AI73" si="37">ROUNDUP(0.9*17.6*AH69^0.64,2)</f>
        <v>77.710000000000008</v>
      </c>
      <c r="AJ69" s="47">
        <f t="shared" ref="AJ69:AJ73" si="38">ROUNDUP(1.1*17.6*AH69^0.64,2)</f>
        <v>94.97</v>
      </c>
      <c r="AK69" s="45" t="str">
        <f t="shared" ref="AK69:AK73" si="39">CONCATENATE(AI69," ",AJ69)</f>
        <v>77.71 94.97</v>
      </c>
      <c r="AL69" s="36">
        <v>150</v>
      </c>
      <c r="AM69" s="36">
        <v>430</v>
      </c>
      <c r="AN69" s="44">
        <v>2350</v>
      </c>
      <c r="AO69" s="44">
        <v>290.8</v>
      </c>
      <c r="AP69" s="44">
        <v>94.9</v>
      </c>
      <c r="AQ69" s="35">
        <v>28</v>
      </c>
      <c r="AR69" s="46">
        <f t="shared" si="10"/>
        <v>0.74335863242428823</v>
      </c>
      <c r="AS69" s="47">
        <f t="shared" ref="AS69:AS73" si="40">AR69*AN69</f>
        <v>1746.8927861970774</v>
      </c>
      <c r="AT69" s="47">
        <f t="shared" ref="AT69:AT73" si="41">10.5523*AO69^0.624-113.857</f>
        <v>249.74815902183312</v>
      </c>
      <c r="AU69" s="48">
        <f t="shared" ref="AU69:AU73" si="42">3.351*AP69^0.7688-28.9</f>
        <v>82.093281630882302</v>
      </c>
      <c r="AV69" s="257"/>
      <c r="AW69" s="257"/>
      <c r="AX69" s="257"/>
      <c r="AY69" s="257"/>
      <c r="AZ69" s="257"/>
      <c r="BA69" s="257"/>
      <c r="BB69" s="257"/>
      <c r="BC69" s="257"/>
      <c r="BD69" s="257"/>
      <c r="BE69" s="257"/>
      <c r="BF69" s="257"/>
      <c r="BG69" s="257"/>
      <c r="BH69" s="257"/>
      <c r="BI69" s="257"/>
      <c r="BJ69" s="290"/>
      <c r="BK69" s="257"/>
      <c r="BL69" s="257">
        <f t="shared" ref="BL69:BL73" si="43">BK69*10^6</f>
        <v>0</v>
      </c>
      <c r="BM69" s="257" t="e">
        <f>#REF!</f>
        <v>#REF!</v>
      </c>
      <c r="BN69" s="257"/>
      <c r="BO69" s="257"/>
      <c r="BP69" s="257">
        <f t="shared" ref="BP69:BP73" si="44">BO69*10^6</f>
        <v>0</v>
      </c>
      <c r="BQ69" s="257" t="e">
        <f>#REF!</f>
        <v>#REF!</v>
      </c>
      <c r="BR69" s="257"/>
      <c r="BS69" s="257"/>
      <c r="BT69" s="257"/>
      <c r="BU69" s="255"/>
    </row>
    <row r="70" spans="1:73" s="42" customFormat="1" ht="75" customHeight="1" x14ac:dyDescent="0.3">
      <c r="A70" s="35">
        <v>67</v>
      </c>
      <c r="B70" s="45">
        <v>840</v>
      </c>
      <c r="C70" s="45" t="s">
        <v>64</v>
      </c>
      <c r="D70" s="45">
        <v>40000</v>
      </c>
      <c r="E70" s="44">
        <v>0.56000000000000005</v>
      </c>
      <c r="F70" s="37">
        <v>0.28599999999999998</v>
      </c>
      <c r="G70" s="37">
        <v>0.19700000000000001</v>
      </c>
      <c r="H70" s="37">
        <v>0.16800000000000001</v>
      </c>
      <c r="I70" s="37">
        <v>0.13100000000000001</v>
      </c>
      <c r="J70" s="37">
        <v>8.7999999999999995E-2</v>
      </c>
      <c r="K70" s="37">
        <v>7.5999999999999998E-2</v>
      </c>
      <c r="L70" s="37">
        <v>0.06</v>
      </c>
      <c r="M70" s="37" t="str">
        <f t="shared" si="0"/>
        <v>0.286,0.197,0.168,0.131,0.088,0.076,0.06</v>
      </c>
      <c r="N70" s="37" t="s">
        <v>59</v>
      </c>
      <c r="O70" s="37"/>
      <c r="P70" s="38">
        <f t="shared" si="31"/>
        <v>840</v>
      </c>
      <c r="Q70" s="36">
        <f t="shared" ref="Q70:Q73" si="45">+P70-P69</f>
        <v>0</v>
      </c>
      <c r="R70" s="37">
        <f t="shared" si="32"/>
        <v>0.11799999999999997</v>
      </c>
      <c r="S70" s="36">
        <f t="shared" ref="S70:S73" si="46">+S69+1</f>
        <v>67</v>
      </c>
      <c r="T70" s="36">
        <f t="shared" ref="T70:T73" si="47">+P70-P69</f>
        <v>0</v>
      </c>
      <c r="U70" s="36">
        <f t="shared" ref="U70:U73" si="48">+T70+U69</f>
        <v>840</v>
      </c>
      <c r="V70" s="39">
        <f t="shared" ref="V70:V73" si="49">(R70+R69)/2</f>
        <v>9.1999999999999985E-2</v>
      </c>
      <c r="W70" s="39">
        <f t="shared" si="33"/>
        <v>0</v>
      </c>
      <c r="X70" s="37">
        <f t="shared" ref="X70:X73" si="50">+X69+W70</f>
        <v>50.837499999999999</v>
      </c>
      <c r="Y70" s="39">
        <f t="shared" ref="Y70:Y73" si="51">X70-(($X$2/$U$2)*U70)</f>
        <v>0</v>
      </c>
      <c r="Z70" s="37"/>
      <c r="AA70" s="44">
        <v>0.35</v>
      </c>
      <c r="AB70" s="44">
        <v>0.35</v>
      </c>
      <c r="AC70" s="44">
        <v>0.35</v>
      </c>
      <c r="AD70" s="44" t="s">
        <v>60</v>
      </c>
      <c r="AE70" s="44">
        <f t="shared" si="34"/>
        <v>238</v>
      </c>
      <c r="AF70" s="44">
        <f t="shared" si="35"/>
        <v>290.86</v>
      </c>
      <c r="AG70" s="45" t="str">
        <f t="shared" si="36"/>
        <v>238 290.86</v>
      </c>
      <c r="AH70" s="44">
        <v>12</v>
      </c>
      <c r="AI70" s="47">
        <f t="shared" si="37"/>
        <v>77.710000000000008</v>
      </c>
      <c r="AJ70" s="47">
        <f t="shared" si="38"/>
        <v>94.97</v>
      </c>
      <c r="AK70" s="45" t="str">
        <f t="shared" si="39"/>
        <v>77.71 94.97</v>
      </c>
      <c r="AL70" s="36">
        <v>150</v>
      </c>
      <c r="AM70" s="36">
        <v>430</v>
      </c>
      <c r="AN70" s="44">
        <v>2398.4</v>
      </c>
      <c r="AO70" s="44">
        <v>289.89999999999998</v>
      </c>
      <c r="AP70" s="44">
        <v>95</v>
      </c>
      <c r="AQ70" s="35">
        <v>28</v>
      </c>
      <c r="AR70" s="46">
        <f t="shared" si="10"/>
        <v>0.74335863242428823</v>
      </c>
      <c r="AS70" s="47">
        <f t="shared" si="40"/>
        <v>1782.871344006413</v>
      </c>
      <c r="AT70" s="47">
        <f t="shared" si="41"/>
        <v>249.04554678305041</v>
      </c>
      <c r="AU70" s="48">
        <f t="shared" si="42"/>
        <v>82.183188106073175</v>
      </c>
      <c r="AV70" s="257"/>
      <c r="AW70" s="257"/>
      <c r="AX70" s="257"/>
      <c r="AY70" s="257"/>
      <c r="AZ70" s="257"/>
      <c r="BA70" s="257"/>
      <c r="BB70" s="257"/>
      <c r="BC70" s="257"/>
      <c r="BD70" s="257"/>
      <c r="BE70" s="257"/>
      <c r="BF70" s="257"/>
      <c r="BG70" s="257"/>
      <c r="BH70" s="257"/>
      <c r="BI70" s="257"/>
      <c r="BJ70" s="290"/>
      <c r="BK70" s="257"/>
      <c r="BL70" s="257">
        <f t="shared" si="43"/>
        <v>0</v>
      </c>
      <c r="BM70" s="257" t="e">
        <f>#REF!</f>
        <v>#REF!</v>
      </c>
      <c r="BN70" s="257"/>
      <c r="BO70" s="257"/>
      <c r="BP70" s="257">
        <f t="shared" si="44"/>
        <v>0</v>
      </c>
      <c r="BQ70" s="257" t="e">
        <f>#REF!</f>
        <v>#REF!</v>
      </c>
      <c r="BR70" s="257"/>
      <c r="BS70" s="257"/>
      <c r="BT70" s="257"/>
      <c r="BU70" s="255"/>
    </row>
    <row r="71" spans="1:73" s="42" customFormat="1" ht="75" customHeight="1" x14ac:dyDescent="0.3">
      <c r="A71" s="35">
        <v>68</v>
      </c>
      <c r="B71" s="45">
        <v>840</v>
      </c>
      <c r="C71" s="45" t="s">
        <v>65</v>
      </c>
      <c r="D71" s="45">
        <v>40000</v>
      </c>
      <c r="E71" s="44">
        <v>0.56000000000000005</v>
      </c>
      <c r="F71" s="37">
        <v>0.16600000000000001</v>
      </c>
      <c r="G71" s="37">
        <v>0.12</v>
      </c>
      <c r="H71" s="37">
        <v>9.5000000000000001E-2</v>
      </c>
      <c r="I71" s="37">
        <v>6.2E-2</v>
      </c>
      <c r="J71" s="37">
        <v>4.4999999999999998E-2</v>
      </c>
      <c r="K71" s="37">
        <v>3.7999999999999999E-2</v>
      </c>
      <c r="L71" s="37">
        <v>2.1999999999999999E-2</v>
      </c>
      <c r="M71" s="37" t="str">
        <f t="shared" si="0"/>
        <v>0.166,0.12,0.095,0.062,0.045,0.038,0.022</v>
      </c>
      <c r="N71" s="37" t="s">
        <v>59</v>
      </c>
      <c r="O71" s="37"/>
      <c r="P71" s="38">
        <f t="shared" si="31"/>
        <v>840</v>
      </c>
      <c r="Q71" s="36">
        <f t="shared" si="45"/>
        <v>0</v>
      </c>
      <c r="R71" s="37">
        <f t="shared" si="32"/>
        <v>7.1000000000000008E-2</v>
      </c>
      <c r="S71" s="36">
        <f t="shared" si="46"/>
        <v>68</v>
      </c>
      <c r="T71" s="36">
        <f t="shared" si="47"/>
        <v>0</v>
      </c>
      <c r="U71" s="36">
        <f t="shared" si="48"/>
        <v>840</v>
      </c>
      <c r="V71" s="39">
        <f t="shared" si="49"/>
        <v>9.4499999999999987E-2</v>
      </c>
      <c r="W71" s="39">
        <f t="shared" si="33"/>
        <v>0</v>
      </c>
      <c r="X71" s="37">
        <f t="shared" si="50"/>
        <v>50.837499999999999</v>
      </c>
      <c r="Y71" s="39">
        <f t="shared" si="51"/>
        <v>0</v>
      </c>
      <c r="Z71" s="37"/>
      <c r="AA71" s="44">
        <v>0.35</v>
      </c>
      <c r="AB71" s="44">
        <v>0.35</v>
      </c>
      <c r="AC71" s="44">
        <v>0.35</v>
      </c>
      <c r="AD71" s="44" t="s">
        <v>60</v>
      </c>
      <c r="AE71" s="44">
        <f t="shared" si="34"/>
        <v>238</v>
      </c>
      <c r="AF71" s="44">
        <f t="shared" si="35"/>
        <v>290.86</v>
      </c>
      <c r="AG71" s="45" t="str">
        <f t="shared" si="36"/>
        <v>238 290.86</v>
      </c>
      <c r="AH71" s="44">
        <v>12</v>
      </c>
      <c r="AI71" s="47">
        <f t="shared" si="37"/>
        <v>77.710000000000008</v>
      </c>
      <c r="AJ71" s="47">
        <f t="shared" si="38"/>
        <v>94.97</v>
      </c>
      <c r="AK71" s="45" t="str">
        <f t="shared" si="39"/>
        <v>77.71 94.97</v>
      </c>
      <c r="AL71" s="36">
        <v>150</v>
      </c>
      <c r="AM71" s="36">
        <v>430</v>
      </c>
      <c r="AN71" s="44">
        <v>2388.6999999999998</v>
      </c>
      <c r="AO71" s="44">
        <v>290.60000000000002</v>
      </c>
      <c r="AP71" s="44">
        <v>95</v>
      </c>
      <c r="AQ71" s="35">
        <v>28</v>
      </c>
      <c r="AR71" s="46">
        <f t="shared" si="10"/>
        <v>0.74335863242428823</v>
      </c>
      <c r="AS71" s="47">
        <f t="shared" si="40"/>
        <v>1775.6607652718972</v>
      </c>
      <c r="AT71" s="47">
        <f t="shared" si="41"/>
        <v>249.59209370892259</v>
      </c>
      <c r="AU71" s="48">
        <f t="shared" si="42"/>
        <v>82.183188106073175</v>
      </c>
      <c r="AV71" s="257"/>
      <c r="AW71" s="257"/>
      <c r="AX71" s="257"/>
      <c r="AY71" s="257"/>
      <c r="AZ71" s="257"/>
      <c r="BA71" s="257"/>
      <c r="BB71" s="257"/>
      <c r="BC71" s="257"/>
      <c r="BD71" s="257"/>
      <c r="BE71" s="257"/>
      <c r="BF71" s="257"/>
      <c r="BG71" s="257"/>
      <c r="BH71" s="257"/>
      <c r="BI71" s="257"/>
      <c r="BJ71" s="290"/>
      <c r="BK71" s="257"/>
      <c r="BL71" s="257">
        <f t="shared" si="43"/>
        <v>0</v>
      </c>
      <c r="BM71" s="257" t="e">
        <f>#REF!</f>
        <v>#REF!</v>
      </c>
      <c r="BN71" s="257" t="e">
        <f t="shared" ref="BN71" si="52">IF(BL71&lt;BM71,"Safe","Unsafe")</f>
        <v>#REF!</v>
      </c>
      <c r="BO71" s="257"/>
      <c r="BP71" s="257">
        <f t="shared" si="44"/>
        <v>0</v>
      </c>
      <c r="BQ71" s="257" t="e">
        <f>#REF!</f>
        <v>#REF!</v>
      </c>
      <c r="BR71" s="257" t="e">
        <f t="shared" ref="BR71" si="53">IF(BP71&lt;BQ71,"Safe","Unsafe")</f>
        <v>#REF!</v>
      </c>
      <c r="BS71" s="257"/>
      <c r="BT71" s="257"/>
      <c r="BU71" s="255"/>
    </row>
    <row r="72" spans="1:73" s="42" customFormat="1" ht="75" customHeight="1" x14ac:dyDescent="0.3">
      <c r="A72" s="35">
        <v>69</v>
      </c>
      <c r="B72" s="45">
        <v>840</v>
      </c>
      <c r="C72" s="45" t="s">
        <v>66</v>
      </c>
      <c r="D72" s="45">
        <v>40000</v>
      </c>
      <c r="E72" s="44">
        <v>0.56000000000000005</v>
      </c>
      <c r="F72" s="37">
        <v>0.18099999999999999</v>
      </c>
      <c r="G72" s="37">
        <v>0.13400000000000001</v>
      </c>
      <c r="H72" s="37">
        <v>0.11700000000000001</v>
      </c>
      <c r="I72" s="37">
        <v>9.2999999999999999E-2</v>
      </c>
      <c r="J72" s="37">
        <v>6.6000000000000003E-2</v>
      </c>
      <c r="K72" s="37">
        <v>5.5E-2</v>
      </c>
      <c r="L72" s="37">
        <v>4.1000000000000002E-2</v>
      </c>
      <c r="M72" s="37" t="str">
        <f t="shared" ref="M72:M73" si="54">CONCATENATE(F72,",",G72,",",H72,",",I72,",",J72,",",K72,",",L72)</f>
        <v>0.181,0.134,0.117,0.093,0.066,0.055,0.041</v>
      </c>
      <c r="N72" s="37" t="s">
        <v>59</v>
      </c>
      <c r="O72" s="37"/>
      <c r="P72" s="38">
        <f t="shared" si="31"/>
        <v>840</v>
      </c>
      <c r="Q72" s="36">
        <f t="shared" si="45"/>
        <v>0</v>
      </c>
      <c r="R72" s="37">
        <f t="shared" si="32"/>
        <v>6.3999999999999987E-2</v>
      </c>
      <c r="S72" s="36">
        <f t="shared" si="46"/>
        <v>69</v>
      </c>
      <c r="T72" s="36">
        <f t="shared" si="47"/>
        <v>0</v>
      </c>
      <c r="U72" s="36">
        <f t="shared" si="48"/>
        <v>840</v>
      </c>
      <c r="V72" s="39">
        <f t="shared" si="49"/>
        <v>6.7500000000000004E-2</v>
      </c>
      <c r="W72" s="39">
        <f t="shared" si="33"/>
        <v>0</v>
      </c>
      <c r="X72" s="37">
        <f t="shared" si="50"/>
        <v>50.837499999999999</v>
      </c>
      <c r="Y72" s="39">
        <f t="shared" si="51"/>
        <v>0</v>
      </c>
      <c r="Z72" s="37"/>
      <c r="AA72" s="44">
        <v>0.35</v>
      </c>
      <c r="AB72" s="44">
        <v>0.35</v>
      </c>
      <c r="AC72" s="44">
        <v>0.35</v>
      </c>
      <c r="AD72" s="44" t="s">
        <v>60</v>
      </c>
      <c r="AE72" s="44">
        <f t="shared" si="34"/>
        <v>238</v>
      </c>
      <c r="AF72" s="44">
        <f t="shared" si="35"/>
        <v>290.86</v>
      </c>
      <c r="AG72" s="45" t="str">
        <f t="shared" si="36"/>
        <v>238 290.86</v>
      </c>
      <c r="AH72" s="44">
        <v>12</v>
      </c>
      <c r="AI72" s="47">
        <f t="shared" si="37"/>
        <v>77.710000000000008</v>
      </c>
      <c r="AJ72" s="47">
        <f t="shared" si="38"/>
        <v>94.97</v>
      </c>
      <c r="AK72" s="45" t="str">
        <f t="shared" si="39"/>
        <v>77.71 94.97</v>
      </c>
      <c r="AL72" s="36">
        <v>150</v>
      </c>
      <c r="AM72" s="36">
        <v>430</v>
      </c>
      <c r="AN72" s="44">
        <v>2400</v>
      </c>
      <c r="AO72" s="44">
        <v>290.10000000000002</v>
      </c>
      <c r="AP72" s="44">
        <v>94.9</v>
      </c>
      <c r="AQ72" s="35">
        <v>28</v>
      </c>
      <c r="AR72" s="46">
        <f t="shared" si="10"/>
        <v>0.74335863242428823</v>
      </c>
      <c r="AS72" s="47">
        <f t="shared" si="40"/>
        <v>1784.0607178182918</v>
      </c>
      <c r="AT72" s="47">
        <f t="shared" si="41"/>
        <v>249.20175363216177</v>
      </c>
      <c r="AU72" s="48">
        <f t="shared" si="42"/>
        <v>82.093281630882302</v>
      </c>
      <c r="AV72" s="257"/>
      <c r="AW72" s="257"/>
      <c r="AX72" s="257"/>
      <c r="AY72" s="257"/>
      <c r="AZ72" s="257"/>
      <c r="BA72" s="257"/>
      <c r="BB72" s="257"/>
      <c r="BC72" s="257"/>
      <c r="BD72" s="257"/>
      <c r="BE72" s="257"/>
      <c r="BF72" s="257"/>
      <c r="BG72" s="257"/>
      <c r="BH72" s="257"/>
      <c r="BI72" s="257"/>
      <c r="BJ72" s="290"/>
      <c r="BK72" s="257"/>
      <c r="BL72" s="257">
        <f t="shared" si="43"/>
        <v>0</v>
      </c>
      <c r="BM72" s="257" t="e">
        <f>#REF!</f>
        <v>#REF!</v>
      </c>
      <c r="BN72" s="257"/>
      <c r="BO72" s="257"/>
      <c r="BP72" s="257">
        <f t="shared" si="44"/>
        <v>0</v>
      </c>
      <c r="BQ72" s="257" t="e">
        <f>#REF!</f>
        <v>#REF!</v>
      </c>
      <c r="BR72" s="257"/>
      <c r="BS72" s="257"/>
      <c r="BT72" s="257"/>
      <c r="BU72" s="255"/>
    </row>
    <row r="73" spans="1:73" s="42" customFormat="1" ht="75" customHeight="1" x14ac:dyDescent="0.3">
      <c r="A73" s="35">
        <v>70</v>
      </c>
      <c r="B73" s="45">
        <v>840</v>
      </c>
      <c r="C73" s="45" t="s">
        <v>67</v>
      </c>
      <c r="D73" s="45">
        <v>40000</v>
      </c>
      <c r="E73" s="44">
        <v>0.56000000000000005</v>
      </c>
      <c r="F73" s="37">
        <v>0.27600000000000002</v>
      </c>
      <c r="G73" s="37">
        <v>0.22</v>
      </c>
      <c r="H73" s="37">
        <v>0.193</v>
      </c>
      <c r="I73" s="37">
        <v>0.16200000000000001</v>
      </c>
      <c r="J73" s="37">
        <v>0.114</v>
      </c>
      <c r="K73" s="37">
        <v>9.5000000000000001E-2</v>
      </c>
      <c r="L73" s="37">
        <v>6.9000000000000006E-2</v>
      </c>
      <c r="M73" s="37" t="str">
        <f t="shared" si="54"/>
        <v>0.276,0.22,0.193,0.162,0.114,0.095,0.069</v>
      </c>
      <c r="N73" s="37" t="s">
        <v>59</v>
      </c>
      <c r="O73" s="37"/>
      <c r="P73" s="38">
        <f t="shared" si="31"/>
        <v>840</v>
      </c>
      <c r="Q73" s="36">
        <f t="shared" si="45"/>
        <v>0</v>
      </c>
      <c r="R73" s="37">
        <f t="shared" si="32"/>
        <v>8.3000000000000018E-2</v>
      </c>
      <c r="S73" s="36">
        <f t="shared" si="46"/>
        <v>70</v>
      </c>
      <c r="T73" s="36">
        <f t="shared" si="47"/>
        <v>0</v>
      </c>
      <c r="U73" s="36">
        <f t="shared" si="48"/>
        <v>840</v>
      </c>
      <c r="V73" s="39">
        <f t="shared" si="49"/>
        <v>7.350000000000001E-2</v>
      </c>
      <c r="W73" s="39">
        <f t="shared" si="33"/>
        <v>0</v>
      </c>
      <c r="X73" s="37">
        <f t="shared" si="50"/>
        <v>50.837499999999999</v>
      </c>
      <c r="Y73" s="39">
        <f t="shared" si="51"/>
        <v>0</v>
      </c>
      <c r="Z73" s="37"/>
      <c r="AA73" s="44">
        <v>0.35</v>
      </c>
      <c r="AB73" s="44">
        <v>0.35</v>
      </c>
      <c r="AC73" s="44">
        <v>0.35</v>
      </c>
      <c r="AD73" s="44" t="s">
        <v>60</v>
      </c>
      <c r="AE73" s="44">
        <f t="shared" si="34"/>
        <v>238</v>
      </c>
      <c r="AF73" s="44">
        <f t="shared" si="35"/>
        <v>290.86</v>
      </c>
      <c r="AG73" s="45" t="str">
        <f t="shared" si="36"/>
        <v>238 290.86</v>
      </c>
      <c r="AH73" s="44">
        <v>12</v>
      </c>
      <c r="AI73" s="47">
        <f t="shared" si="37"/>
        <v>77.710000000000008</v>
      </c>
      <c r="AJ73" s="47">
        <f t="shared" si="38"/>
        <v>94.97</v>
      </c>
      <c r="AK73" s="45" t="str">
        <f t="shared" si="39"/>
        <v>77.71 94.97</v>
      </c>
      <c r="AL73" s="36">
        <v>150</v>
      </c>
      <c r="AM73" s="36">
        <v>430</v>
      </c>
      <c r="AN73" s="44">
        <v>2396.8000000000002</v>
      </c>
      <c r="AO73" s="44">
        <v>290.39999999999998</v>
      </c>
      <c r="AP73" s="44">
        <v>94.9</v>
      </c>
      <c r="AQ73" s="35">
        <v>28</v>
      </c>
      <c r="AR73" s="46">
        <f t="shared" ref="AR73" si="55">(1-0.238*LN(35))/(1-0.238*LN(AQ73))</f>
        <v>0.74335863242428823</v>
      </c>
      <c r="AS73" s="47">
        <f t="shared" si="40"/>
        <v>1781.6819701945342</v>
      </c>
      <c r="AT73" s="47">
        <f t="shared" si="41"/>
        <v>249.43598800498879</v>
      </c>
      <c r="AU73" s="48">
        <f t="shared" si="42"/>
        <v>82.093281630882302</v>
      </c>
      <c r="AV73" s="258"/>
      <c r="AW73" s="258"/>
      <c r="AX73" s="258"/>
      <c r="AY73" s="258"/>
      <c r="AZ73" s="258"/>
      <c r="BA73" s="258"/>
      <c r="BB73" s="258"/>
      <c r="BC73" s="258"/>
      <c r="BD73" s="258"/>
      <c r="BE73" s="258"/>
      <c r="BF73" s="258"/>
      <c r="BG73" s="258"/>
      <c r="BH73" s="258"/>
      <c r="BI73" s="258"/>
      <c r="BJ73" s="291"/>
      <c r="BK73" s="258"/>
      <c r="BL73" s="258">
        <f t="shared" si="43"/>
        <v>0</v>
      </c>
      <c r="BM73" s="258" t="e">
        <f>#REF!</f>
        <v>#REF!</v>
      </c>
      <c r="BN73" s="258"/>
      <c r="BO73" s="258"/>
      <c r="BP73" s="258">
        <f t="shared" si="44"/>
        <v>0</v>
      </c>
      <c r="BQ73" s="258" t="e">
        <f>#REF!</f>
        <v>#REF!</v>
      </c>
      <c r="BR73" s="258"/>
      <c r="BS73" s="258"/>
      <c r="BT73" s="258"/>
      <c r="BU73" s="255"/>
    </row>
    <row r="74" spans="1:73" ht="34.200000000000003" customHeight="1" x14ac:dyDescent="0.3">
      <c r="A74" s="18"/>
      <c r="B74" s="19"/>
      <c r="C74" s="19"/>
      <c r="D74" s="19"/>
      <c r="E74" s="18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  <c r="Q74" s="22"/>
      <c r="R74" s="20"/>
      <c r="S74" s="22"/>
      <c r="T74" s="22"/>
      <c r="U74" s="22">
        <f>SUM(U4:U73)</f>
        <v>29550</v>
      </c>
      <c r="V74" s="23"/>
      <c r="W74" s="23"/>
      <c r="X74" s="20"/>
      <c r="Y74" s="23"/>
      <c r="Z74" s="20"/>
      <c r="AA74" s="18"/>
      <c r="AB74" s="18"/>
      <c r="AC74" s="18"/>
      <c r="AD74" s="18"/>
      <c r="AE74" s="18"/>
      <c r="AF74" s="18"/>
      <c r="AG74" s="19"/>
      <c r="AH74" s="18"/>
      <c r="AI74" s="24"/>
      <c r="AJ74" s="24"/>
      <c r="AK74" s="19"/>
      <c r="AL74" s="22"/>
      <c r="AM74" s="22"/>
      <c r="AN74" s="18"/>
      <c r="AO74" s="18"/>
      <c r="AP74" s="18"/>
      <c r="AQ74" s="25"/>
      <c r="AR74" s="26"/>
      <c r="AS74" s="24"/>
      <c r="AT74" s="24"/>
      <c r="AU74" s="24"/>
      <c r="AV74" s="17"/>
      <c r="AW74" s="17"/>
      <c r="AX74" s="17"/>
      <c r="AY74" s="17"/>
      <c r="AZ74" s="17"/>
      <c r="BA74" s="29"/>
      <c r="BB74" s="17"/>
      <c r="BC74" s="17"/>
      <c r="BD74" s="17"/>
      <c r="BE74" s="17"/>
      <c r="BF74" s="17"/>
      <c r="BG74" s="17"/>
      <c r="BH74" s="17"/>
      <c r="BI74" s="17"/>
      <c r="BJ74" s="27"/>
      <c r="BK74" s="28"/>
      <c r="BL74" s="25"/>
      <c r="BM74" s="24"/>
      <c r="BN74" s="24"/>
      <c r="BO74" s="24"/>
      <c r="BP74" s="25"/>
      <c r="BQ74" s="24"/>
      <c r="BU74" s="255"/>
    </row>
    <row r="75" spans="1:73" ht="34.200000000000003" customHeight="1" x14ac:dyDescent="0.3">
      <c r="A75" s="18"/>
      <c r="B75" s="19"/>
      <c r="C75" s="19"/>
      <c r="D75" s="19"/>
      <c r="E75" s="18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  <c r="Q75" s="22"/>
      <c r="R75" s="20"/>
      <c r="S75" s="22"/>
      <c r="T75" s="22"/>
      <c r="U75" s="22"/>
      <c r="V75" s="23"/>
      <c r="W75" s="23"/>
      <c r="X75" s="20"/>
      <c r="Y75" s="23"/>
      <c r="Z75" s="20"/>
      <c r="AA75" s="18"/>
      <c r="AB75" s="18"/>
      <c r="AC75" s="18"/>
      <c r="AD75" s="18"/>
      <c r="AE75" s="18"/>
      <c r="AF75" s="18"/>
      <c r="AG75" s="19"/>
      <c r="AH75" s="18"/>
      <c r="AI75" s="24"/>
      <c r="AJ75" s="24"/>
      <c r="AK75" s="19"/>
      <c r="AL75" s="22"/>
      <c r="AM75" s="22"/>
      <c r="AN75" s="18"/>
      <c r="AO75" s="18"/>
      <c r="AP75" s="18"/>
      <c r="AQ75" s="25"/>
      <c r="AR75" s="26"/>
      <c r="AS75" s="24"/>
      <c r="AT75" s="24"/>
      <c r="AU75" s="24"/>
      <c r="AV75" s="17"/>
      <c r="AW75" s="17"/>
      <c r="AX75" s="17"/>
      <c r="AY75" s="32"/>
      <c r="AZ75" s="17"/>
      <c r="BA75" s="29"/>
      <c r="BB75" s="17"/>
      <c r="BC75" s="32"/>
      <c r="BD75" s="17"/>
      <c r="BE75" s="17"/>
      <c r="BF75" s="17"/>
      <c r="BG75" s="17"/>
      <c r="BH75" s="17"/>
      <c r="BI75" s="17"/>
      <c r="BJ75" s="27"/>
      <c r="BK75" s="28"/>
      <c r="BL75" s="25"/>
      <c r="BM75" s="24"/>
      <c r="BN75" s="24"/>
      <c r="BO75" s="24"/>
      <c r="BP75" s="25"/>
      <c r="BQ75" s="24"/>
      <c r="BU75" s="255"/>
    </row>
    <row r="76" spans="1:73" ht="34.200000000000003" customHeight="1" x14ac:dyDescent="0.3">
      <c r="A76" s="18"/>
      <c r="B76" s="19"/>
      <c r="C76" s="19"/>
      <c r="D76" s="19"/>
      <c r="E76" s="18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  <c r="Q76" s="22"/>
      <c r="R76" s="20"/>
      <c r="S76" s="22"/>
      <c r="T76" s="22"/>
      <c r="U76" s="22"/>
      <c r="V76" s="23"/>
      <c r="W76" s="23"/>
      <c r="X76" s="20"/>
      <c r="Y76" s="23"/>
      <c r="Z76" s="20"/>
      <c r="AA76" s="18"/>
      <c r="AB76" s="18"/>
      <c r="AC76" s="18"/>
      <c r="AD76" s="18"/>
      <c r="AE76" s="18"/>
      <c r="AF76" s="18"/>
      <c r="AG76" s="19"/>
      <c r="AH76" s="18"/>
      <c r="AI76" s="24"/>
      <c r="AJ76" s="24"/>
      <c r="AK76" s="19"/>
      <c r="AL76" s="22"/>
      <c r="AM76" s="22"/>
      <c r="AN76" s="18"/>
      <c r="AO76" s="18"/>
      <c r="AP76" s="18"/>
      <c r="AQ76" s="25"/>
      <c r="AR76" s="26"/>
      <c r="AS76" s="24"/>
      <c r="AT76" s="24"/>
      <c r="AU76" s="24"/>
      <c r="AV76" s="17"/>
      <c r="AW76" s="17"/>
      <c r="AX76" s="17"/>
      <c r="AY76" s="32"/>
      <c r="AZ76" s="17"/>
      <c r="BA76" s="29"/>
      <c r="BB76" s="17"/>
      <c r="BC76" s="32"/>
      <c r="BD76" s="17"/>
      <c r="BE76" s="17"/>
      <c r="BF76" s="17"/>
      <c r="BG76" s="17"/>
      <c r="BH76" s="17"/>
      <c r="BI76" s="17"/>
      <c r="BJ76" s="27"/>
      <c r="BK76" s="28"/>
      <c r="BL76" s="25"/>
      <c r="BM76" s="24"/>
      <c r="BN76" s="24"/>
      <c r="BO76" s="24"/>
      <c r="BP76" s="25"/>
      <c r="BQ76" s="24"/>
      <c r="BU76" s="255"/>
    </row>
    <row r="77" spans="1:73" ht="18" x14ac:dyDescent="0.3">
      <c r="C77" s="16" t="s">
        <v>12</v>
      </c>
      <c r="F77" s="15">
        <v>0.11899999999999999</v>
      </c>
      <c r="G77" s="15">
        <v>0.09</v>
      </c>
      <c r="H77" s="15">
        <v>7.2999999999999995E-2</v>
      </c>
      <c r="I77" s="15">
        <v>5.7000000000000002E-2</v>
      </c>
      <c r="J77" s="15">
        <v>0.04</v>
      </c>
      <c r="K77" s="15">
        <v>3.3000000000000002E-2</v>
      </c>
      <c r="L77" s="15">
        <v>2.6000000000000002E-2</v>
      </c>
      <c r="AL77" s="22"/>
      <c r="AM77" s="22"/>
      <c r="AQ77" s="25"/>
      <c r="BA77" s="29"/>
      <c r="BE77" s="17"/>
      <c r="BI77" s="17"/>
      <c r="BU77" s="255"/>
    </row>
    <row r="78" spans="1:73" x14ac:dyDescent="0.3">
      <c r="BU78" s="255"/>
    </row>
    <row r="94" spans="61:61" x14ac:dyDescent="0.3">
      <c r="BI94" s="4">
        <f>1622*12</f>
        <v>19464</v>
      </c>
    </row>
  </sheetData>
  <autoFilter ref="C1:C77" xr:uid="{00000000-0009-0000-0000-000020000000}"/>
  <mergeCells count="72">
    <mergeCell ref="A1:BT1"/>
    <mergeCell ref="A2:A3"/>
    <mergeCell ref="B2:B3"/>
    <mergeCell ref="C2:C3"/>
    <mergeCell ref="D2:D3"/>
    <mergeCell ref="E2:E3"/>
    <mergeCell ref="F2:L2"/>
    <mergeCell ref="AA2:AC2"/>
    <mergeCell ref="AD2:AK2"/>
    <mergeCell ref="AL2:AM2"/>
    <mergeCell ref="AN2:AP2"/>
    <mergeCell ref="AQ2:AQ3"/>
    <mergeCell ref="AR2:AR3"/>
    <mergeCell ref="AS2:AU2"/>
    <mergeCell ref="AV2:AX2"/>
    <mergeCell ref="BS2:BT2"/>
    <mergeCell ref="BI2:BI3"/>
    <mergeCell ref="BJ2:BJ3"/>
    <mergeCell ref="AV4:AV48"/>
    <mergeCell ref="AW4:AW48"/>
    <mergeCell ref="AX4:AX48"/>
    <mergeCell ref="AY4:AY48"/>
    <mergeCell ref="AZ4:AZ48"/>
    <mergeCell ref="BL2:BR2"/>
    <mergeCell ref="BA4:BA48"/>
    <mergeCell ref="BB4:BB48"/>
    <mergeCell ref="BC4:BC48"/>
    <mergeCell ref="BD4:BD48"/>
    <mergeCell ref="BE4:BE48"/>
    <mergeCell ref="BR4:BR48"/>
    <mergeCell ref="BG4:BG48"/>
    <mergeCell ref="BH4:BH48"/>
    <mergeCell ref="BI4:BI48"/>
    <mergeCell ref="BJ4:BJ48"/>
    <mergeCell ref="BK4:BK48"/>
    <mergeCell ref="BL4:BL48"/>
    <mergeCell ref="AZ2:BF2"/>
    <mergeCell ref="BF4:BF48"/>
    <mergeCell ref="BG2:BH2"/>
    <mergeCell ref="BI49:BI73"/>
    <mergeCell ref="BS4:BS48"/>
    <mergeCell ref="BT4:BT48"/>
    <mergeCell ref="AV49:AV73"/>
    <mergeCell ref="AW49:AW73"/>
    <mergeCell ref="AX49:AX73"/>
    <mergeCell ref="AY49:AY73"/>
    <mergeCell ref="AZ49:AZ73"/>
    <mergeCell ref="BA49:BA73"/>
    <mergeCell ref="BB49:BB73"/>
    <mergeCell ref="BC49:BC73"/>
    <mergeCell ref="BM4:BM48"/>
    <mergeCell ref="BN4:BN48"/>
    <mergeCell ref="BO4:BO48"/>
    <mergeCell ref="BP4:BP48"/>
    <mergeCell ref="BQ4:BQ48"/>
    <mergeCell ref="BD49:BD73"/>
    <mergeCell ref="BE49:BE73"/>
    <mergeCell ref="BF49:BF73"/>
    <mergeCell ref="BG49:BG73"/>
    <mergeCell ref="BH49:BH73"/>
    <mergeCell ref="BU65:BU78"/>
    <mergeCell ref="BJ49:BJ73"/>
    <mergeCell ref="BK49:BK73"/>
    <mergeCell ref="BL49:BL73"/>
    <mergeCell ref="BM49:BM73"/>
    <mergeCell ref="BN49:BN73"/>
    <mergeCell ref="BO49:BO73"/>
    <mergeCell ref="BP49:BP73"/>
    <mergeCell ref="BQ49:BQ73"/>
    <mergeCell ref="BR49:BR73"/>
    <mergeCell ref="BS49:BS73"/>
    <mergeCell ref="BT49:BT73"/>
  </mergeCells>
  <printOptions horizontalCentered="1"/>
  <pageMargins left="0.5" right="0.5" top="0.75" bottom="0.5" header="0.3" footer="0.3"/>
  <pageSetup paperSize="8" scale="25" fitToHeight="100" orientation="landscape" horizontalDpi="1200" verticalDpi="1200" r:id="rId1"/>
  <headerFooter>
    <oddHeader>&amp;C&amp;20 &amp;R&amp;26ANNEXURE 1</oddHeader>
  </headerFooter>
  <rowBreaks count="1" manualBreakCount="1">
    <brk id="48" max="69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BU94"/>
  <sheetViews>
    <sheetView view="pageBreakPreview" topLeftCell="AG79" zoomScale="40" zoomScaleNormal="55" zoomScaleSheetLayoutView="40" workbookViewId="0">
      <selection activeCell="AQ4" sqref="AQ4:AQ73"/>
    </sheetView>
  </sheetViews>
  <sheetFormatPr defaultColWidth="9.109375" defaultRowHeight="14.4" x14ac:dyDescent="0.3"/>
  <cols>
    <col min="1" max="1" width="13.109375" style="15" customWidth="1"/>
    <col min="2" max="2" width="15.88671875" style="16" customWidth="1"/>
    <col min="3" max="3" width="11.5546875" style="16" customWidth="1"/>
    <col min="4" max="4" width="16.44140625" style="15" bestFit="1" customWidth="1"/>
    <col min="5" max="5" width="12.44140625" style="15" bestFit="1" customWidth="1"/>
    <col min="6" max="12" width="10.44140625" style="15" bestFit="1" customWidth="1"/>
    <col min="13" max="13" width="52.5546875" style="15" hidden="1" customWidth="1"/>
    <col min="14" max="14" width="34" style="15" hidden="1" customWidth="1"/>
    <col min="15" max="15" width="17.6640625" style="15" hidden="1" customWidth="1"/>
    <col min="16" max="16" width="12.44140625" style="15" hidden="1" customWidth="1"/>
    <col min="17" max="17" width="15.6640625" style="15" hidden="1" customWidth="1"/>
    <col min="18" max="18" width="22.33203125" style="15" hidden="1" customWidth="1"/>
    <col min="19" max="19" width="23.109375" style="15" hidden="1" customWidth="1"/>
    <col min="20" max="20" width="27.33203125" style="15" hidden="1" customWidth="1"/>
    <col min="21" max="21" width="23.6640625" style="15" hidden="1" customWidth="1"/>
    <col min="22" max="22" width="31.5546875" style="15" hidden="1" customWidth="1"/>
    <col min="23" max="23" width="27.33203125" style="15" hidden="1" customWidth="1"/>
    <col min="24" max="24" width="24" style="15" hidden="1" customWidth="1"/>
    <col min="25" max="25" width="11.44140625" style="15" hidden="1" customWidth="1"/>
    <col min="26" max="26" width="32.33203125" style="15" hidden="1" customWidth="1"/>
    <col min="27" max="27" width="15.6640625" style="15" customWidth="1"/>
    <col min="28" max="28" width="12.33203125" style="15" customWidth="1"/>
    <col min="29" max="29" width="13" style="15" customWidth="1"/>
    <col min="30" max="30" width="19.88671875" style="15" customWidth="1"/>
    <col min="31" max="31" width="12.33203125" style="15" hidden="1" customWidth="1"/>
    <col min="32" max="32" width="15.6640625" style="15" hidden="1" customWidth="1"/>
    <col min="33" max="33" width="24.6640625" style="15" customWidth="1"/>
    <col min="34" max="34" width="9.44140625" style="15" hidden="1" customWidth="1"/>
    <col min="35" max="36" width="13.88671875" style="15" hidden="1" customWidth="1"/>
    <col min="37" max="37" width="25" style="15" customWidth="1"/>
    <col min="38" max="38" width="22.33203125" style="15" customWidth="1"/>
    <col min="39" max="39" width="17.6640625" style="15" customWidth="1"/>
    <col min="40" max="40" width="22.33203125" style="15" customWidth="1"/>
    <col min="41" max="41" width="17.6640625" style="15" customWidth="1"/>
    <col min="42" max="42" width="19.33203125" style="15" customWidth="1"/>
    <col min="43" max="43" width="17.44140625" style="15" customWidth="1"/>
    <col min="44" max="44" width="17.5546875" style="15" customWidth="1"/>
    <col min="45" max="45" width="13.88671875" style="15" customWidth="1"/>
    <col min="46" max="46" width="12.6640625" style="15" customWidth="1"/>
    <col min="47" max="47" width="11.6640625" style="15" customWidth="1"/>
    <col min="48" max="48" width="18.6640625" style="15" customWidth="1"/>
    <col min="49" max="49" width="17.88671875" style="15" customWidth="1"/>
    <col min="50" max="50" width="18.33203125" style="15" customWidth="1"/>
    <col min="51" max="51" width="15.5546875" style="33" customWidth="1"/>
    <col min="52" max="52" width="23.109375" style="15" customWidth="1"/>
    <col min="53" max="53" width="26" style="4" customWidth="1"/>
    <col min="54" max="54" width="20.33203125" style="4" customWidth="1"/>
    <col min="55" max="55" width="17.109375" style="34" customWidth="1"/>
    <col min="56" max="56" width="24.6640625" style="4" customWidth="1"/>
    <col min="57" max="57" width="27" style="4" customWidth="1"/>
    <col min="58" max="58" width="22.44140625" style="4" hidden="1" customWidth="1"/>
    <col min="59" max="60" width="22.44140625" style="4" customWidth="1"/>
    <col min="61" max="61" width="15.109375" style="4" customWidth="1"/>
    <col min="62" max="62" width="23.109375" style="4" customWidth="1"/>
    <col min="63" max="63" width="14.44140625" style="4" customWidth="1"/>
    <col min="64" max="64" width="27.6640625" style="4" customWidth="1"/>
    <col min="65" max="65" width="25.44140625" style="4" customWidth="1"/>
    <col min="66" max="66" width="20.44140625" style="4" customWidth="1"/>
    <col min="67" max="67" width="13" style="4" customWidth="1"/>
    <col min="68" max="69" width="27.33203125" style="4" bestFit="1" customWidth="1"/>
    <col min="70" max="70" width="15.33203125" style="15" hidden="1" customWidth="1"/>
    <col min="71" max="71" width="28.33203125" style="15" customWidth="1"/>
    <col min="72" max="72" width="19.6640625" style="15" customWidth="1"/>
    <col min="73" max="16384" width="9.109375" style="15"/>
  </cols>
  <sheetData>
    <row r="1" spans="1:72" s="5" customFormat="1" ht="40.200000000000003" customHeight="1" x14ac:dyDescent="0.3">
      <c r="A1" s="264" t="s">
        <v>69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  <c r="BJ1" s="265"/>
      <c r="BK1" s="265"/>
      <c r="BL1" s="265"/>
      <c r="BM1" s="265"/>
      <c r="BN1" s="265"/>
      <c r="BO1" s="265"/>
      <c r="BP1" s="265"/>
      <c r="BQ1" s="265"/>
      <c r="BR1" s="265"/>
      <c r="BS1" s="265"/>
      <c r="BT1" s="265"/>
    </row>
    <row r="2" spans="1:72" s="10" customFormat="1" ht="42.6" customHeight="1" x14ac:dyDescent="0.3">
      <c r="A2" s="268" t="s">
        <v>14</v>
      </c>
      <c r="B2" s="269" t="s">
        <v>15</v>
      </c>
      <c r="C2" s="270" t="s">
        <v>62</v>
      </c>
      <c r="D2" s="272" t="s">
        <v>16</v>
      </c>
      <c r="E2" s="268" t="s">
        <v>17</v>
      </c>
      <c r="F2" s="272" t="s">
        <v>18</v>
      </c>
      <c r="G2" s="272"/>
      <c r="H2" s="272"/>
      <c r="I2" s="272"/>
      <c r="J2" s="272"/>
      <c r="K2" s="272"/>
      <c r="L2" s="272"/>
      <c r="M2" s="6"/>
      <c r="N2" s="6"/>
      <c r="O2" s="6"/>
      <c r="P2" s="6"/>
      <c r="Q2" s="6"/>
      <c r="R2" s="6"/>
      <c r="S2" s="6"/>
      <c r="T2" s="7">
        <f>SUM(T4:T73)</f>
        <v>840</v>
      </c>
      <c r="U2" s="7" t="e">
        <f>+#REF!</f>
        <v>#REF!</v>
      </c>
      <c r="V2" s="6"/>
      <c r="W2" s="6"/>
      <c r="X2" s="8" t="e">
        <f>+#REF!</f>
        <v>#REF!</v>
      </c>
      <c r="Y2" s="6"/>
      <c r="Z2" s="6"/>
      <c r="AA2" s="272" t="s">
        <v>19</v>
      </c>
      <c r="AB2" s="272"/>
      <c r="AC2" s="272"/>
      <c r="AD2" s="272" t="s">
        <v>20</v>
      </c>
      <c r="AE2" s="272"/>
      <c r="AF2" s="272"/>
      <c r="AG2" s="272"/>
      <c r="AH2" s="272"/>
      <c r="AI2" s="272"/>
      <c r="AJ2" s="272"/>
      <c r="AK2" s="272"/>
      <c r="AL2" s="272" t="s">
        <v>21</v>
      </c>
      <c r="AM2" s="272"/>
      <c r="AN2" s="272" t="s">
        <v>22</v>
      </c>
      <c r="AO2" s="272"/>
      <c r="AP2" s="272"/>
      <c r="AQ2" s="268" t="s">
        <v>23</v>
      </c>
      <c r="AR2" s="268" t="s">
        <v>24</v>
      </c>
      <c r="AS2" s="272" t="s">
        <v>25</v>
      </c>
      <c r="AT2" s="272"/>
      <c r="AU2" s="272"/>
      <c r="AV2" s="277" t="s">
        <v>26</v>
      </c>
      <c r="AW2" s="278"/>
      <c r="AX2" s="279"/>
      <c r="AY2" s="30"/>
      <c r="AZ2" s="273" t="s">
        <v>68</v>
      </c>
      <c r="BA2" s="274"/>
      <c r="BB2" s="274"/>
      <c r="BC2" s="274"/>
      <c r="BD2" s="274"/>
      <c r="BE2" s="274"/>
      <c r="BF2" s="275"/>
      <c r="BG2" s="281" t="s">
        <v>70</v>
      </c>
      <c r="BH2" s="282"/>
      <c r="BI2" s="268" t="s">
        <v>27</v>
      </c>
      <c r="BJ2" s="268" t="s">
        <v>28</v>
      </c>
      <c r="BK2" s="9"/>
      <c r="BL2" s="280" t="s">
        <v>29</v>
      </c>
      <c r="BM2" s="280"/>
      <c r="BN2" s="280"/>
      <c r="BO2" s="280"/>
      <c r="BP2" s="280"/>
      <c r="BQ2" s="280"/>
      <c r="BR2" s="280"/>
      <c r="BS2" s="266" t="s">
        <v>71</v>
      </c>
      <c r="BT2" s="267"/>
    </row>
    <row r="3" spans="1:72" s="10" customFormat="1" ht="94.5" customHeight="1" x14ac:dyDescent="0.3">
      <c r="A3" s="268"/>
      <c r="B3" s="269"/>
      <c r="C3" s="271"/>
      <c r="D3" s="272"/>
      <c r="E3" s="268"/>
      <c r="F3" s="6" t="s">
        <v>4</v>
      </c>
      <c r="G3" s="6" t="s">
        <v>5</v>
      </c>
      <c r="H3" s="6" t="s">
        <v>6</v>
      </c>
      <c r="I3" s="6" t="s">
        <v>7</v>
      </c>
      <c r="J3" s="6" t="s">
        <v>8</v>
      </c>
      <c r="K3" s="6" t="s">
        <v>9</v>
      </c>
      <c r="L3" s="6" t="s">
        <v>30</v>
      </c>
      <c r="M3" s="6"/>
      <c r="N3" s="6"/>
      <c r="O3" s="6"/>
      <c r="P3" s="11" t="s">
        <v>31</v>
      </c>
      <c r="Q3" s="11" t="s">
        <v>32</v>
      </c>
      <c r="R3" s="12" t="s">
        <v>33</v>
      </c>
      <c r="S3" s="12" t="s">
        <v>34</v>
      </c>
      <c r="T3" s="12" t="s">
        <v>35</v>
      </c>
      <c r="U3" s="12" t="s">
        <v>36</v>
      </c>
      <c r="V3" s="12" t="s">
        <v>37</v>
      </c>
      <c r="W3" s="12" t="s">
        <v>38</v>
      </c>
      <c r="X3" s="12" t="s">
        <v>39</v>
      </c>
      <c r="Y3" s="11" t="s">
        <v>40</v>
      </c>
      <c r="Z3" s="6"/>
      <c r="AA3" s="6" t="s">
        <v>41</v>
      </c>
      <c r="AB3" s="6" t="s">
        <v>42</v>
      </c>
      <c r="AC3" s="6" t="s">
        <v>43</v>
      </c>
      <c r="AD3" s="6" t="s">
        <v>41</v>
      </c>
      <c r="AE3" s="9" t="s">
        <v>44</v>
      </c>
      <c r="AF3" s="9" t="s">
        <v>45</v>
      </c>
      <c r="AG3" s="6" t="s">
        <v>42</v>
      </c>
      <c r="AH3" s="9" t="s">
        <v>46</v>
      </c>
      <c r="AI3" s="9" t="s">
        <v>47</v>
      </c>
      <c r="AJ3" s="9" t="s">
        <v>48</v>
      </c>
      <c r="AK3" s="6" t="s">
        <v>43</v>
      </c>
      <c r="AL3" s="6" t="s">
        <v>41</v>
      </c>
      <c r="AM3" s="6" t="s">
        <v>42</v>
      </c>
      <c r="AN3" s="6" t="s">
        <v>41</v>
      </c>
      <c r="AO3" s="6" t="s">
        <v>42</v>
      </c>
      <c r="AP3" s="6" t="s">
        <v>43</v>
      </c>
      <c r="AQ3" s="268"/>
      <c r="AR3" s="268"/>
      <c r="AS3" s="9" t="s">
        <v>49</v>
      </c>
      <c r="AT3" s="9" t="s">
        <v>50</v>
      </c>
      <c r="AU3" s="9" t="s">
        <v>51</v>
      </c>
      <c r="AV3" s="13" t="s">
        <v>41</v>
      </c>
      <c r="AW3" s="13" t="s">
        <v>42</v>
      </c>
      <c r="AX3" s="13" t="s">
        <v>43</v>
      </c>
      <c r="AY3" s="31"/>
      <c r="AZ3" s="14" t="s">
        <v>52</v>
      </c>
      <c r="BA3" s="14" t="s">
        <v>53</v>
      </c>
      <c r="BB3" s="14" t="s">
        <v>54</v>
      </c>
      <c r="BC3" s="31"/>
      <c r="BD3" s="14" t="s">
        <v>55</v>
      </c>
      <c r="BE3" s="14" t="s">
        <v>56</v>
      </c>
      <c r="BF3" s="14" t="s">
        <v>54</v>
      </c>
      <c r="BG3" s="14" t="s">
        <v>72</v>
      </c>
      <c r="BH3" s="14" t="s">
        <v>73</v>
      </c>
      <c r="BI3" s="276"/>
      <c r="BJ3" s="276"/>
      <c r="BK3" s="14"/>
      <c r="BL3" s="14" t="s">
        <v>57</v>
      </c>
      <c r="BM3" s="14" t="s">
        <v>53</v>
      </c>
      <c r="BN3" s="14" t="s">
        <v>54</v>
      </c>
      <c r="BO3" s="14"/>
      <c r="BP3" s="14" t="s">
        <v>58</v>
      </c>
      <c r="BQ3" s="14" t="s">
        <v>56</v>
      </c>
      <c r="BR3" s="14" t="s">
        <v>54</v>
      </c>
      <c r="BS3" s="14" t="s">
        <v>72</v>
      </c>
      <c r="BT3" s="14" t="s">
        <v>73</v>
      </c>
    </row>
    <row r="4" spans="1:72" s="42" customFormat="1" ht="49.95" customHeight="1" x14ac:dyDescent="0.3">
      <c r="A4" s="35">
        <v>1</v>
      </c>
      <c r="B4" s="36">
        <v>0</v>
      </c>
      <c r="C4" s="36" t="s">
        <v>63</v>
      </c>
      <c r="D4" s="36">
        <v>40000</v>
      </c>
      <c r="E4" s="35">
        <v>0.56000000000000005</v>
      </c>
      <c r="F4" s="37">
        <v>0.14899999999999999</v>
      </c>
      <c r="G4" s="37">
        <v>0.108</v>
      </c>
      <c r="H4" s="37">
        <v>8.8999999999999996E-2</v>
      </c>
      <c r="I4" s="37">
        <v>6.8000000000000005E-2</v>
      </c>
      <c r="J4" s="37">
        <v>4.4999999999999998E-2</v>
      </c>
      <c r="K4" s="37">
        <v>3.6999999999999998E-2</v>
      </c>
      <c r="L4" s="37">
        <v>2.7E-2</v>
      </c>
      <c r="M4" s="37" t="str">
        <f t="shared" ref="M4:M71" si="0">CONCATENATE(F4,",",G4,",",H4,",",I4,",",J4,",",K4,",",L4)</f>
        <v>0.149,0.108,0.089,0.068,0.045,0.037,0.027</v>
      </c>
      <c r="N4" s="37" t="s">
        <v>59</v>
      </c>
      <c r="O4" s="37"/>
      <c r="P4" s="38">
        <f>+B4</f>
        <v>0</v>
      </c>
      <c r="Q4" s="36">
        <v>0</v>
      </c>
      <c r="R4" s="37">
        <f>+F4-H4</f>
        <v>0.06</v>
      </c>
      <c r="S4" s="36">
        <v>1</v>
      </c>
      <c r="T4" s="36">
        <v>0</v>
      </c>
      <c r="U4" s="36">
        <f>+T4</f>
        <v>0</v>
      </c>
      <c r="V4" s="39">
        <v>0</v>
      </c>
      <c r="W4" s="39">
        <f>V4*T4</f>
        <v>0</v>
      </c>
      <c r="X4" s="39">
        <f>+W4</f>
        <v>0</v>
      </c>
      <c r="Y4" s="39" t="e">
        <f>X4-(($X$2/$U$2)*U4)</f>
        <v>#REF!</v>
      </c>
      <c r="Z4" s="37"/>
      <c r="AA4" s="35">
        <v>0.35</v>
      </c>
      <c r="AB4" s="35">
        <v>0.35</v>
      </c>
      <c r="AC4" s="35">
        <v>0.35</v>
      </c>
      <c r="AD4" s="35" t="s">
        <v>60</v>
      </c>
      <c r="AE4" s="35">
        <f>ROUNDUP(0.2*(AM4)^0.45*AI4,2)</f>
        <v>242.92</v>
      </c>
      <c r="AF4" s="35">
        <f>ROUNDUP(0.2*(AM4)^0.45*AJ4,2)</f>
        <v>296.87</v>
      </c>
      <c r="AG4" s="36" t="str">
        <f>CONCATENATE(AE4," ",AF4)</f>
        <v>242.92 296.87</v>
      </c>
      <c r="AH4" s="35">
        <v>12</v>
      </c>
      <c r="AI4" s="40">
        <f>ROUNDUP(0.9*17.6*AH4^0.64,2)</f>
        <v>77.710000000000008</v>
      </c>
      <c r="AJ4" s="40">
        <f>ROUNDUP(1.1*17.6*AH4^0.64,2)</f>
        <v>94.97</v>
      </c>
      <c r="AK4" s="36" t="str">
        <f>CONCATENATE(AI4," ",AJ4)</f>
        <v>77.71 94.97</v>
      </c>
      <c r="AL4" s="36">
        <f>50+95</f>
        <v>145</v>
      </c>
      <c r="AM4" s="36">
        <v>450</v>
      </c>
      <c r="AN4" s="40">
        <v>2369.4</v>
      </c>
      <c r="AO4" s="40">
        <v>296.39999999999998</v>
      </c>
      <c r="AP4" s="40">
        <v>95</v>
      </c>
      <c r="AQ4" s="35">
        <v>30</v>
      </c>
      <c r="AR4" s="37">
        <f>(1-0.238*LN(35))/(1-0.238*LN(AQ4))</f>
        <v>0.80742798552307771</v>
      </c>
      <c r="AS4" s="40">
        <f>AR4*AN4</f>
        <v>1913.1198688983804</v>
      </c>
      <c r="AT4" s="40">
        <f t="shared" ref="AT4:AT68" si="1">10.5523*AO4^0.624-113.857</f>
        <v>254.10174250858657</v>
      </c>
      <c r="AU4" s="41">
        <f t="shared" ref="AU4:AU68" si="2">3.351*AP4^0.7688-28.9</f>
        <v>82.183188106073175</v>
      </c>
      <c r="AV4" s="263">
        <f>_xlfn.PERCENTILE.INC(AS4:AS17,85%)</f>
        <v>1936.5998747173915</v>
      </c>
      <c r="AW4" s="263">
        <f t="shared" ref="AW4:AX4" si="3">_xlfn.PERCENTILE.INC(AT4:AT17,85%)</f>
        <v>198.28169548727732</v>
      </c>
      <c r="AX4" s="263">
        <f t="shared" si="3"/>
        <v>82.183188106073175</v>
      </c>
      <c r="AY4" s="259">
        <v>2.298E-4</v>
      </c>
      <c r="AZ4" s="259">
        <f>AY4*10^6</f>
        <v>229.8</v>
      </c>
      <c r="BA4" s="259">
        <f>(1/($BI$4*10^6/(0.711*10^-4*(1/AS4)^0.854))^(1/3.89))*10^6</f>
        <v>195.45135910485268</v>
      </c>
      <c r="BB4" s="259" t="str">
        <f>IF(AZ4&lt;BA4,"Safe","Unsafe")</f>
        <v>Unsafe</v>
      </c>
      <c r="BC4" s="259">
        <v>2.9720000000000001E-4</v>
      </c>
      <c r="BD4" s="259">
        <f>BC4*10^6</f>
        <v>297.2</v>
      </c>
      <c r="BE4" s="259">
        <f>(1/((($BI$4*10^6/(1.41*10^-8)))^(1/4.5337)))*10^6</f>
        <v>416.02417627014421</v>
      </c>
      <c r="BF4" s="259" t="str">
        <f>IF(BD4&lt;BE4,"Safe","Unsafe")</f>
        <v>Safe</v>
      </c>
      <c r="BG4" s="259">
        <f>+(0.711*10^-4*(1/AY4)^3.89*(1/AS4)^0.854)/10^6</f>
        <v>15.981229285655088</v>
      </c>
      <c r="BH4" s="259">
        <f>+(1.41*10^-8*(1/BC4)^4.5337)/10^6</f>
        <v>137.83443965445682</v>
      </c>
      <c r="BI4" s="259">
        <v>30</v>
      </c>
      <c r="BJ4" s="259">
        <v>45</v>
      </c>
      <c r="BK4" s="259">
        <v>1.9819999999999999E-4</v>
      </c>
      <c r="BL4" s="259">
        <f>BK4*10^6</f>
        <v>198.2</v>
      </c>
      <c r="BM4" s="259">
        <f>BA4</f>
        <v>195.45135910485268</v>
      </c>
      <c r="BN4" s="259" t="str">
        <f>IF(BL4&lt;BM4,"Safe","Unsafe")</f>
        <v>Unsafe</v>
      </c>
      <c r="BO4" s="259">
        <v>2.6150000000000001E-4</v>
      </c>
      <c r="BP4" s="259">
        <f>BO4*10^6</f>
        <v>261.5</v>
      </c>
      <c r="BQ4" s="259">
        <f>BE4</f>
        <v>416.02417627014421</v>
      </c>
      <c r="BR4" s="259" t="str">
        <f>IF(BP4&lt;BQ4,"Safe","Unsafe")</f>
        <v>Safe</v>
      </c>
      <c r="BS4" s="259">
        <f>+(0.711*10^-4*(1/BK4)^3.89*(1/AV4)^0.854)/10^6</f>
        <v>28.119288498249709</v>
      </c>
      <c r="BT4" s="259">
        <f>+(1.41*10^-8*(1/BO4)^4.5337)/10^6</f>
        <v>246.22247766771429</v>
      </c>
    </row>
    <row r="5" spans="1:72" s="42" customFormat="1" ht="49.95" customHeight="1" x14ac:dyDescent="0.3">
      <c r="A5" s="35">
        <v>2</v>
      </c>
      <c r="B5" s="36">
        <v>65</v>
      </c>
      <c r="C5" s="36" t="s">
        <v>63</v>
      </c>
      <c r="D5" s="36">
        <v>40000</v>
      </c>
      <c r="E5" s="35">
        <v>0.56000000000000005</v>
      </c>
      <c r="F5" s="37">
        <v>0.17</v>
      </c>
      <c r="G5" s="37">
        <v>0.11899999999999999</v>
      </c>
      <c r="H5" s="37">
        <v>0.1</v>
      </c>
      <c r="I5" s="37">
        <v>7.2999999999999995E-2</v>
      </c>
      <c r="J5" s="37">
        <v>4.4999999999999998E-2</v>
      </c>
      <c r="K5" s="37">
        <v>3.5000000000000003E-2</v>
      </c>
      <c r="L5" s="37">
        <v>2.3E-2</v>
      </c>
      <c r="M5" s="37" t="str">
        <f t="shared" si="0"/>
        <v>0.17,0.119,0.1,0.073,0.045,0.035,0.023</v>
      </c>
      <c r="N5" s="37" t="s">
        <v>59</v>
      </c>
      <c r="O5" s="37"/>
      <c r="P5" s="38">
        <f t="shared" ref="P5:P68" si="4">+B5</f>
        <v>65</v>
      </c>
      <c r="Q5" s="36">
        <f>+P5-P4</f>
        <v>65</v>
      </c>
      <c r="R5" s="37">
        <f t="shared" ref="R5:R68" si="5">+F5-H5</f>
        <v>7.0000000000000007E-2</v>
      </c>
      <c r="S5" s="36">
        <f>+S4+1</f>
        <v>2</v>
      </c>
      <c r="T5" s="36">
        <f>+P5-P4</f>
        <v>65</v>
      </c>
      <c r="U5" s="36">
        <f>+T5+U4</f>
        <v>65</v>
      </c>
      <c r="V5" s="39">
        <f>(R5+R4)/2</f>
        <v>6.5000000000000002E-2</v>
      </c>
      <c r="W5" s="39">
        <f>V5*T5</f>
        <v>4.2250000000000005</v>
      </c>
      <c r="X5" s="37">
        <f>+X4+W5</f>
        <v>4.2250000000000005</v>
      </c>
      <c r="Y5" s="39" t="e">
        <f t="shared" ref="Y5:Y68" si="6">X5-(($X$2/$U$2)*U5)</f>
        <v>#REF!</v>
      </c>
      <c r="Z5" s="37"/>
      <c r="AA5" s="35">
        <v>0.35</v>
      </c>
      <c r="AB5" s="35">
        <v>0.35</v>
      </c>
      <c r="AC5" s="35">
        <v>0.35</v>
      </c>
      <c r="AD5" s="35" t="s">
        <v>60</v>
      </c>
      <c r="AE5" s="35">
        <f t="shared" ref="AE5:AE68" si="7">ROUNDUP(0.2*(AM5)^0.45*AI5,2)</f>
        <v>186.45999999999998</v>
      </c>
      <c r="AF5" s="35">
        <f t="shared" ref="AF5:AF68" si="8">ROUNDUP(0.2*(AM5)^0.45*AJ5,2)</f>
        <v>227.88</v>
      </c>
      <c r="AG5" s="36" t="str">
        <f t="shared" ref="AG5:AG68" si="9">CONCATENATE(AE5," ",AF5)</f>
        <v>186.46 227.88</v>
      </c>
      <c r="AH5" s="35">
        <v>12</v>
      </c>
      <c r="AI5" s="40">
        <f t="shared" ref="AI5:AI68" si="10">ROUNDUP(0.9*17.6*AH5^0.64,2)</f>
        <v>77.710000000000008</v>
      </c>
      <c r="AJ5" s="40">
        <f t="shared" ref="AJ5:AJ68" si="11">ROUNDUP(1.1*17.6*AH5^0.64,2)</f>
        <v>94.97</v>
      </c>
      <c r="AK5" s="36" t="str">
        <f t="shared" ref="AK5:AK68" si="12">CONCATENATE(AI5," ",AJ5)</f>
        <v>77.71 94.97</v>
      </c>
      <c r="AL5" s="36">
        <f t="shared" ref="AL5:AL68" si="13">50+95</f>
        <v>145</v>
      </c>
      <c r="AM5" s="36">
        <f t="shared" ref="AM5:AM68" si="14">115+135</f>
        <v>250</v>
      </c>
      <c r="AN5" s="40">
        <v>2396.8000000000002</v>
      </c>
      <c r="AO5" s="40">
        <v>226.8</v>
      </c>
      <c r="AP5" s="40">
        <v>95</v>
      </c>
      <c r="AQ5" s="35">
        <v>30</v>
      </c>
      <c r="AR5" s="37">
        <f t="shared" ref="AR5:AR72" si="15">(1-0.238*LN(35))/(1-0.238*LN(AQ5))</f>
        <v>0.80742798552307771</v>
      </c>
      <c r="AS5" s="40">
        <f t="shared" ref="AS5:AS68" si="16">AR5*AN5</f>
        <v>1935.2433957017129</v>
      </c>
      <c r="AT5" s="40">
        <f t="shared" si="1"/>
        <v>197.5069964804334</v>
      </c>
      <c r="AU5" s="41">
        <f t="shared" si="2"/>
        <v>82.183188106073175</v>
      </c>
      <c r="AV5" s="263"/>
      <c r="AW5" s="263"/>
      <c r="AX5" s="263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>
        <f t="shared" ref="BL5:BL68" si="17">BK5*10^6</f>
        <v>0</v>
      </c>
      <c r="BM5" s="260" t="e">
        <f>#REF!</f>
        <v>#REF!</v>
      </c>
      <c r="BN5" s="260"/>
      <c r="BO5" s="260"/>
      <c r="BP5" s="260">
        <f t="shared" ref="BP5:BP68" si="18">BO5*10^6</f>
        <v>0</v>
      </c>
      <c r="BQ5" s="260" t="e">
        <f>#REF!</f>
        <v>#REF!</v>
      </c>
      <c r="BR5" s="260"/>
      <c r="BS5" s="260"/>
      <c r="BT5" s="260"/>
    </row>
    <row r="6" spans="1:72" s="42" customFormat="1" ht="49.95" customHeight="1" x14ac:dyDescent="0.3">
      <c r="A6" s="35">
        <v>3</v>
      </c>
      <c r="B6" s="36">
        <v>130</v>
      </c>
      <c r="C6" s="36" t="s">
        <v>63</v>
      </c>
      <c r="D6" s="36">
        <v>40000</v>
      </c>
      <c r="E6" s="35">
        <v>0.56000000000000005</v>
      </c>
      <c r="F6" s="37">
        <v>0.14100000000000001</v>
      </c>
      <c r="G6" s="37">
        <v>0.11600000000000001</v>
      </c>
      <c r="H6" s="37">
        <v>0.1</v>
      </c>
      <c r="I6" s="37">
        <v>8.1000000000000003E-2</v>
      </c>
      <c r="J6" s="37">
        <v>5.3999999999999999E-2</v>
      </c>
      <c r="K6" s="37">
        <v>4.3999999999999997E-2</v>
      </c>
      <c r="L6" s="37">
        <v>2.6000000000000002E-2</v>
      </c>
      <c r="M6" s="37" t="str">
        <f t="shared" si="0"/>
        <v>0.141,0.116,0.1,0.081,0.054,0.044,0.026</v>
      </c>
      <c r="N6" s="37" t="s">
        <v>59</v>
      </c>
      <c r="O6" s="37"/>
      <c r="P6" s="38">
        <f t="shared" si="4"/>
        <v>130</v>
      </c>
      <c r="Q6" s="36">
        <f>+P6-P5</f>
        <v>65</v>
      </c>
      <c r="R6" s="37">
        <f t="shared" si="5"/>
        <v>4.1000000000000009E-2</v>
      </c>
      <c r="S6" s="36">
        <f t="shared" ref="S6:S69" si="19">+S5+1</f>
        <v>3</v>
      </c>
      <c r="T6" s="36">
        <f t="shared" ref="T6:T69" si="20">+P6-P5</f>
        <v>65</v>
      </c>
      <c r="U6" s="36">
        <f t="shared" ref="U6:U69" si="21">+T6+U5</f>
        <v>130</v>
      </c>
      <c r="V6" s="39">
        <f t="shared" ref="V6:V69" si="22">(R6+R5)/2</f>
        <v>5.5500000000000008E-2</v>
      </c>
      <c r="W6" s="39">
        <f t="shared" ref="W6:W69" si="23">V6*T6</f>
        <v>3.6075000000000004</v>
      </c>
      <c r="X6" s="37">
        <f t="shared" ref="X6:X69" si="24">+X5+W6</f>
        <v>7.8325000000000014</v>
      </c>
      <c r="Y6" s="39" t="e">
        <f t="shared" si="6"/>
        <v>#REF!</v>
      </c>
      <c r="Z6" s="37"/>
      <c r="AA6" s="35">
        <v>0.35</v>
      </c>
      <c r="AB6" s="35">
        <v>0.35</v>
      </c>
      <c r="AC6" s="35">
        <v>0.35</v>
      </c>
      <c r="AD6" s="35" t="s">
        <v>60</v>
      </c>
      <c r="AE6" s="35">
        <f t="shared" si="7"/>
        <v>186.45999999999998</v>
      </c>
      <c r="AF6" s="35">
        <f t="shared" si="8"/>
        <v>227.88</v>
      </c>
      <c r="AG6" s="36" t="str">
        <f t="shared" si="9"/>
        <v>186.46 227.88</v>
      </c>
      <c r="AH6" s="35">
        <v>12</v>
      </c>
      <c r="AI6" s="40">
        <f t="shared" si="10"/>
        <v>77.710000000000008</v>
      </c>
      <c r="AJ6" s="40">
        <f t="shared" si="11"/>
        <v>94.97</v>
      </c>
      <c r="AK6" s="36" t="str">
        <f>CONCATENATE(AI6," ",AJ6)</f>
        <v>77.71 94.97</v>
      </c>
      <c r="AL6" s="36">
        <f t="shared" si="13"/>
        <v>145</v>
      </c>
      <c r="AM6" s="36">
        <f t="shared" si="14"/>
        <v>250</v>
      </c>
      <c r="AN6" s="40">
        <v>2391.9</v>
      </c>
      <c r="AO6" s="40">
        <v>227.3</v>
      </c>
      <c r="AP6" s="40">
        <v>95</v>
      </c>
      <c r="AQ6" s="35">
        <v>30</v>
      </c>
      <c r="AR6" s="37">
        <f t="shared" si="15"/>
        <v>0.80742798552307771</v>
      </c>
      <c r="AS6" s="40">
        <f t="shared" si="16"/>
        <v>1931.2869985726497</v>
      </c>
      <c r="AT6" s="40">
        <f t="shared" si="1"/>
        <v>197.9351505563051</v>
      </c>
      <c r="AU6" s="41">
        <f t="shared" si="2"/>
        <v>82.183188106073175</v>
      </c>
      <c r="AV6" s="263"/>
      <c r="AW6" s="263"/>
      <c r="AX6" s="263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>
        <f t="shared" si="17"/>
        <v>0</v>
      </c>
      <c r="BM6" s="260" t="e">
        <f>#REF!</f>
        <v>#REF!</v>
      </c>
      <c r="BN6" s="260"/>
      <c r="BO6" s="260"/>
      <c r="BP6" s="260">
        <f t="shared" si="18"/>
        <v>0</v>
      </c>
      <c r="BQ6" s="260" t="e">
        <f>#REF!</f>
        <v>#REF!</v>
      </c>
      <c r="BR6" s="260"/>
      <c r="BS6" s="260"/>
      <c r="BT6" s="260"/>
    </row>
    <row r="7" spans="1:72" s="42" customFormat="1" ht="49.95" customHeight="1" x14ac:dyDescent="0.3">
      <c r="A7" s="35">
        <v>4</v>
      </c>
      <c r="B7" s="36">
        <v>195</v>
      </c>
      <c r="C7" s="36" t="s">
        <v>63</v>
      </c>
      <c r="D7" s="36">
        <v>40000</v>
      </c>
      <c r="E7" s="35">
        <v>0.56000000000000005</v>
      </c>
      <c r="F7" s="37">
        <v>8.5000000000000006E-2</v>
      </c>
      <c r="G7" s="37">
        <v>6.0999999999999999E-2</v>
      </c>
      <c r="H7" s="37">
        <v>5.3999999999999999E-2</v>
      </c>
      <c r="I7" s="37">
        <v>4.4999999999999998E-2</v>
      </c>
      <c r="J7" s="37">
        <v>3.4000000000000002E-2</v>
      </c>
      <c r="K7" s="37">
        <v>2.9000000000000001E-2</v>
      </c>
      <c r="L7" s="37">
        <v>2.3E-2</v>
      </c>
      <c r="M7" s="37" t="str">
        <f t="shared" si="0"/>
        <v>0.085,0.061,0.054,0.045,0.034,0.029,0.023</v>
      </c>
      <c r="N7" s="37" t="s">
        <v>59</v>
      </c>
      <c r="O7" s="37"/>
      <c r="P7" s="38">
        <f t="shared" si="4"/>
        <v>195</v>
      </c>
      <c r="Q7" s="36">
        <f t="shared" ref="Q7:Q70" si="25">+P7-P6</f>
        <v>65</v>
      </c>
      <c r="R7" s="37">
        <f t="shared" si="5"/>
        <v>3.1000000000000007E-2</v>
      </c>
      <c r="S7" s="36">
        <f t="shared" si="19"/>
        <v>4</v>
      </c>
      <c r="T7" s="36">
        <f t="shared" si="20"/>
        <v>65</v>
      </c>
      <c r="U7" s="36">
        <f t="shared" si="21"/>
        <v>195</v>
      </c>
      <c r="V7" s="39">
        <f t="shared" si="22"/>
        <v>3.6000000000000004E-2</v>
      </c>
      <c r="W7" s="39">
        <f t="shared" si="23"/>
        <v>2.3400000000000003</v>
      </c>
      <c r="X7" s="37">
        <f t="shared" si="24"/>
        <v>10.172500000000001</v>
      </c>
      <c r="Y7" s="39" t="e">
        <f t="shared" si="6"/>
        <v>#REF!</v>
      </c>
      <c r="Z7" s="37"/>
      <c r="AA7" s="35">
        <v>0.35</v>
      </c>
      <c r="AB7" s="35">
        <v>0.35</v>
      </c>
      <c r="AC7" s="35">
        <v>0.35</v>
      </c>
      <c r="AD7" s="35" t="s">
        <v>60</v>
      </c>
      <c r="AE7" s="35">
        <f t="shared" si="7"/>
        <v>186.45999999999998</v>
      </c>
      <c r="AF7" s="35">
        <f t="shared" si="8"/>
        <v>227.88</v>
      </c>
      <c r="AG7" s="36" t="str">
        <f t="shared" si="9"/>
        <v>186.46 227.88</v>
      </c>
      <c r="AH7" s="35">
        <v>12</v>
      </c>
      <c r="AI7" s="40">
        <f t="shared" si="10"/>
        <v>77.710000000000008</v>
      </c>
      <c r="AJ7" s="40">
        <f t="shared" si="11"/>
        <v>94.97</v>
      </c>
      <c r="AK7" s="36" t="str">
        <f t="shared" si="12"/>
        <v>77.71 94.97</v>
      </c>
      <c r="AL7" s="36">
        <f t="shared" si="13"/>
        <v>145</v>
      </c>
      <c r="AM7" s="36">
        <f t="shared" si="14"/>
        <v>250</v>
      </c>
      <c r="AN7" s="40">
        <v>2400</v>
      </c>
      <c r="AO7" s="35">
        <v>227</v>
      </c>
      <c r="AP7" s="35">
        <v>95</v>
      </c>
      <c r="AQ7" s="35">
        <v>30</v>
      </c>
      <c r="AR7" s="37">
        <f t="shared" si="15"/>
        <v>0.80742798552307771</v>
      </c>
      <c r="AS7" s="40">
        <f t="shared" si="16"/>
        <v>1937.8271652553865</v>
      </c>
      <c r="AT7" s="40">
        <f t="shared" si="1"/>
        <v>197.67830065706644</v>
      </c>
      <c r="AU7" s="41">
        <f t="shared" si="2"/>
        <v>82.183188106073175</v>
      </c>
      <c r="AV7" s="263"/>
      <c r="AW7" s="263"/>
      <c r="AX7" s="263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>
        <f t="shared" si="17"/>
        <v>0</v>
      </c>
      <c r="BM7" s="260" t="e">
        <f>#REF!</f>
        <v>#REF!</v>
      </c>
      <c r="BN7" s="260"/>
      <c r="BO7" s="260"/>
      <c r="BP7" s="260">
        <f t="shared" si="18"/>
        <v>0</v>
      </c>
      <c r="BQ7" s="260" t="e">
        <f>#REF!</f>
        <v>#REF!</v>
      </c>
      <c r="BR7" s="260"/>
      <c r="BS7" s="260"/>
      <c r="BT7" s="260"/>
    </row>
    <row r="8" spans="1:72" s="42" customFormat="1" ht="49.95" customHeight="1" x14ac:dyDescent="0.3">
      <c r="A8" s="35">
        <v>5</v>
      </c>
      <c r="B8" s="36">
        <v>260</v>
      </c>
      <c r="C8" s="36" t="s">
        <v>63</v>
      </c>
      <c r="D8" s="36">
        <v>40000</v>
      </c>
      <c r="E8" s="35">
        <v>0.56000000000000005</v>
      </c>
      <c r="F8" s="37">
        <v>0.112</v>
      </c>
      <c r="G8" s="37">
        <v>8.3000000000000004E-2</v>
      </c>
      <c r="H8" s="37">
        <v>6.9000000000000006E-2</v>
      </c>
      <c r="I8" s="37">
        <v>5.6000000000000001E-2</v>
      </c>
      <c r="J8" s="37">
        <v>3.7999999999999999E-2</v>
      </c>
      <c r="K8" s="37">
        <v>3.2000000000000001E-2</v>
      </c>
      <c r="L8" s="37">
        <v>2.4E-2</v>
      </c>
      <c r="M8" s="37" t="str">
        <f t="shared" si="0"/>
        <v>0.112,0.083,0.069,0.056,0.038,0.032,0.024</v>
      </c>
      <c r="N8" s="37" t="s">
        <v>59</v>
      </c>
      <c r="O8" s="37"/>
      <c r="P8" s="38">
        <f t="shared" si="4"/>
        <v>260</v>
      </c>
      <c r="Q8" s="36">
        <f t="shared" si="25"/>
        <v>65</v>
      </c>
      <c r="R8" s="37">
        <f t="shared" si="5"/>
        <v>4.2999999999999997E-2</v>
      </c>
      <c r="S8" s="36">
        <f t="shared" si="19"/>
        <v>5</v>
      </c>
      <c r="T8" s="36">
        <f t="shared" si="20"/>
        <v>65</v>
      </c>
      <c r="U8" s="36">
        <f t="shared" si="21"/>
        <v>260</v>
      </c>
      <c r="V8" s="39">
        <f t="shared" si="22"/>
        <v>3.7000000000000005E-2</v>
      </c>
      <c r="W8" s="39">
        <f t="shared" si="23"/>
        <v>2.4050000000000002</v>
      </c>
      <c r="X8" s="37">
        <f t="shared" si="24"/>
        <v>12.577500000000001</v>
      </c>
      <c r="Y8" s="39" t="e">
        <f t="shared" si="6"/>
        <v>#REF!</v>
      </c>
      <c r="Z8" s="37"/>
      <c r="AA8" s="35">
        <v>0.35</v>
      </c>
      <c r="AB8" s="35">
        <v>0.35</v>
      </c>
      <c r="AC8" s="35">
        <v>0.35</v>
      </c>
      <c r="AD8" s="35" t="s">
        <v>60</v>
      </c>
      <c r="AE8" s="35">
        <f t="shared" si="7"/>
        <v>186.45999999999998</v>
      </c>
      <c r="AF8" s="35">
        <f t="shared" si="8"/>
        <v>227.88</v>
      </c>
      <c r="AG8" s="36" t="str">
        <f t="shared" si="9"/>
        <v>186.46 227.88</v>
      </c>
      <c r="AH8" s="35">
        <v>12</v>
      </c>
      <c r="AI8" s="40">
        <f t="shared" si="10"/>
        <v>77.710000000000008</v>
      </c>
      <c r="AJ8" s="40">
        <f t="shared" si="11"/>
        <v>94.97</v>
      </c>
      <c r="AK8" s="36" t="str">
        <f t="shared" si="12"/>
        <v>77.71 94.97</v>
      </c>
      <c r="AL8" s="36">
        <f t="shared" si="13"/>
        <v>145</v>
      </c>
      <c r="AM8" s="36">
        <f t="shared" si="14"/>
        <v>250</v>
      </c>
      <c r="AN8" s="40">
        <v>2387.1</v>
      </c>
      <c r="AO8" s="35">
        <v>227.7</v>
      </c>
      <c r="AP8" s="35">
        <v>95</v>
      </c>
      <c r="AQ8" s="35">
        <v>30</v>
      </c>
      <c r="AR8" s="37">
        <f t="shared" si="15"/>
        <v>0.80742798552307771</v>
      </c>
      <c r="AS8" s="40">
        <f t="shared" si="16"/>
        <v>1927.4113442421387</v>
      </c>
      <c r="AT8" s="40">
        <f t="shared" si="1"/>
        <v>198.27741889967663</v>
      </c>
      <c r="AU8" s="41">
        <f t="shared" si="2"/>
        <v>82.183188106073175</v>
      </c>
      <c r="AV8" s="263"/>
      <c r="AW8" s="263"/>
      <c r="AX8" s="263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>
        <f t="shared" si="17"/>
        <v>0</v>
      </c>
      <c r="BM8" s="260" t="e">
        <f>#REF!</f>
        <v>#REF!</v>
      </c>
      <c r="BN8" s="260"/>
      <c r="BO8" s="260"/>
      <c r="BP8" s="260">
        <f t="shared" si="18"/>
        <v>0</v>
      </c>
      <c r="BQ8" s="260" t="e">
        <f>#REF!</f>
        <v>#REF!</v>
      </c>
      <c r="BR8" s="260"/>
      <c r="BS8" s="260"/>
      <c r="BT8" s="260"/>
    </row>
    <row r="9" spans="1:72" s="42" customFormat="1" ht="49.95" customHeight="1" x14ac:dyDescent="0.3">
      <c r="A9" s="35">
        <v>6</v>
      </c>
      <c r="B9" s="36">
        <v>325</v>
      </c>
      <c r="C9" s="36" t="s">
        <v>63</v>
      </c>
      <c r="D9" s="36">
        <v>40000</v>
      </c>
      <c r="E9" s="35">
        <v>0.56000000000000005</v>
      </c>
      <c r="F9" s="37">
        <v>0.115</v>
      </c>
      <c r="G9" s="37">
        <v>8.5000000000000006E-2</v>
      </c>
      <c r="H9" s="37">
        <v>7.1000000000000008E-2</v>
      </c>
      <c r="I9" s="37">
        <v>5.5E-2</v>
      </c>
      <c r="J9" s="37">
        <v>3.7999999999999999E-2</v>
      </c>
      <c r="K9" s="37">
        <v>3.1E-2</v>
      </c>
      <c r="L9" s="37">
        <v>2.2000000000000002E-2</v>
      </c>
      <c r="M9" s="37" t="str">
        <f t="shared" si="0"/>
        <v>0.115,0.085,0.071,0.055,0.038,0.031,0.022</v>
      </c>
      <c r="N9" s="37" t="s">
        <v>59</v>
      </c>
      <c r="O9" s="37"/>
      <c r="P9" s="38">
        <f t="shared" si="4"/>
        <v>325</v>
      </c>
      <c r="Q9" s="36">
        <f t="shared" si="25"/>
        <v>65</v>
      </c>
      <c r="R9" s="37">
        <f t="shared" si="5"/>
        <v>4.3999999999999997E-2</v>
      </c>
      <c r="S9" s="36">
        <f t="shared" si="19"/>
        <v>6</v>
      </c>
      <c r="T9" s="36">
        <f t="shared" si="20"/>
        <v>65</v>
      </c>
      <c r="U9" s="36">
        <f t="shared" si="21"/>
        <v>325</v>
      </c>
      <c r="V9" s="39">
        <f t="shared" si="22"/>
        <v>4.3499999999999997E-2</v>
      </c>
      <c r="W9" s="39">
        <f t="shared" si="23"/>
        <v>2.8274999999999997</v>
      </c>
      <c r="X9" s="37">
        <f t="shared" si="24"/>
        <v>15.405000000000001</v>
      </c>
      <c r="Y9" s="39" t="e">
        <f t="shared" si="6"/>
        <v>#REF!</v>
      </c>
      <c r="Z9" s="37"/>
      <c r="AA9" s="35">
        <v>0.35</v>
      </c>
      <c r="AB9" s="35">
        <v>0.35</v>
      </c>
      <c r="AC9" s="35">
        <v>0.35</v>
      </c>
      <c r="AD9" s="35" t="s">
        <v>60</v>
      </c>
      <c r="AE9" s="35">
        <f t="shared" si="7"/>
        <v>186.45999999999998</v>
      </c>
      <c r="AF9" s="35">
        <f t="shared" si="8"/>
        <v>227.88</v>
      </c>
      <c r="AG9" s="36" t="str">
        <f t="shared" si="9"/>
        <v>186.46 227.88</v>
      </c>
      <c r="AH9" s="35">
        <v>12</v>
      </c>
      <c r="AI9" s="40">
        <f t="shared" si="10"/>
        <v>77.710000000000008</v>
      </c>
      <c r="AJ9" s="40">
        <f t="shared" si="11"/>
        <v>94.97</v>
      </c>
      <c r="AK9" s="36" t="str">
        <f t="shared" si="12"/>
        <v>77.71 94.97</v>
      </c>
      <c r="AL9" s="36">
        <f t="shared" si="13"/>
        <v>145</v>
      </c>
      <c r="AM9" s="36">
        <f t="shared" si="14"/>
        <v>250</v>
      </c>
      <c r="AN9" s="40">
        <v>2359.6999999999998</v>
      </c>
      <c r="AO9" s="35">
        <v>227.5</v>
      </c>
      <c r="AP9" s="35">
        <v>94.9</v>
      </c>
      <c r="AQ9" s="35">
        <v>30</v>
      </c>
      <c r="AR9" s="37">
        <f t="shared" si="15"/>
        <v>0.80742798552307771</v>
      </c>
      <c r="AS9" s="40">
        <f t="shared" si="16"/>
        <v>1905.2878174388063</v>
      </c>
      <c r="AT9" s="40">
        <f t="shared" si="1"/>
        <v>198.10631301214815</v>
      </c>
      <c r="AU9" s="41">
        <f t="shared" si="2"/>
        <v>82.093281630882302</v>
      </c>
      <c r="AV9" s="263"/>
      <c r="AW9" s="263"/>
      <c r="AX9" s="263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>
        <f t="shared" si="17"/>
        <v>0</v>
      </c>
      <c r="BM9" s="260" t="e">
        <f>#REF!</f>
        <v>#REF!</v>
      </c>
      <c r="BN9" s="260"/>
      <c r="BO9" s="260"/>
      <c r="BP9" s="260">
        <f t="shared" si="18"/>
        <v>0</v>
      </c>
      <c r="BQ9" s="260" t="e">
        <f>#REF!</f>
        <v>#REF!</v>
      </c>
      <c r="BR9" s="260"/>
      <c r="BS9" s="260"/>
      <c r="BT9" s="260"/>
    </row>
    <row r="10" spans="1:72" s="42" customFormat="1" ht="49.95" customHeight="1" x14ac:dyDescent="0.3">
      <c r="A10" s="35">
        <v>7</v>
      </c>
      <c r="B10" s="36">
        <v>390</v>
      </c>
      <c r="C10" s="36" t="s">
        <v>63</v>
      </c>
      <c r="D10" s="36">
        <v>40000</v>
      </c>
      <c r="E10" s="35">
        <v>0.56000000000000005</v>
      </c>
      <c r="F10" s="37">
        <v>7.5999999999999998E-2</v>
      </c>
      <c r="G10" s="37">
        <v>6.6000000000000003E-2</v>
      </c>
      <c r="H10" s="37">
        <v>5.7000000000000002E-2</v>
      </c>
      <c r="I10" s="37">
        <v>4.5999999999999999E-2</v>
      </c>
      <c r="J10" s="37">
        <v>3.3000000000000002E-2</v>
      </c>
      <c r="K10" s="37">
        <v>2.9000000000000001E-2</v>
      </c>
      <c r="L10" s="37">
        <v>2.2000000000000002E-2</v>
      </c>
      <c r="M10" s="37" t="str">
        <f t="shared" si="0"/>
        <v>0.076,0.066,0.057,0.046,0.033,0.029,0.022</v>
      </c>
      <c r="N10" s="37" t="s">
        <v>59</v>
      </c>
      <c r="O10" s="37"/>
      <c r="P10" s="38">
        <f t="shared" si="4"/>
        <v>390</v>
      </c>
      <c r="Q10" s="36">
        <f t="shared" si="25"/>
        <v>65</v>
      </c>
      <c r="R10" s="37">
        <f t="shared" si="5"/>
        <v>1.8999999999999996E-2</v>
      </c>
      <c r="S10" s="36">
        <f t="shared" si="19"/>
        <v>7</v>
      </c>
      <c r="T10" s="36">
        <f t="shared" si="20"/>
        <v>65</v>
      </c>
      <c r="U10" s="36">
        <f t="shared" si="21"/>
        <v>390</v>
      </c>
      <c r="V10" s="39">
        <f t="shared" si="22"/>
        <v>3.15E-2</v>
      </c>
      <c r="W10" s="39">
        <f t="shared" si="23"/>
        <v>2.0474999999999999</v>
      </c>
      <c r="X10" s="37">
        <f t="shared" si="24"/>
        <v>17.452500000000001</v>
      </c>
      <c r="Y10" s="39" t="e">
        <f t="shared" si="6"/>
        <v>#REF!</v>
      </c>
      <c r="Z10" s="37"/>
      <c r="AA10" s="35">
        <v>0.35</v>
      </c>
      <c r="AB10" s="35">
        <v>0.35</v>
      </c>
      <c r="AC10" s="35">
        <v>0.35</v>
      </c>
      <c r="AD10" s="35" t="s">
        <v>60</v>
      </c>
      <c r="AE10" s="35">
        <f t="shared" si="7"/>
        <v>186.45999999999998</v>
      </c>
      <c r="AF10" s="35">
        <f t="shared" si="8"/>
        <v>227.88</v>
      </c>
      <c r="AG10" s="36" t="str">
        <f t="shared" si="9"/>
        <v>186.46 227.88</v>
      </c>
      <c r="AH10" s="35">
        <v>12</v>
      </c>
      <c r="AI10" s="40">
        <f t="shared" si="10"/>
        <v>77.710000000000008</v>
      </c>
      <c r="AJ10" s="40">
        <f t="shared" si="11"/>
        <v>94.97</v>
      </c>
      <c r="AK10" s="36" t="str">
        <f t="shared" si="12"/>
        <v>77.71 94.97</v>
      </c>
      <c r="AL10" s="36">
        <f t="shared" si="13"/>
        <v>145</v>
      </c>
      <c r="AM10" s="36">
        <f t="shared" si="14"/>
        <v>250</v>
      </c>
      <c r="AN10" s="40">
        <v>2387.1</v>
      </c>
      <c r="AO10" s="40">
        <v>227.2</v>
      </c>
      <c r="AP10" s="40">
        <v>94.9</v>
      </c>
      <c r="AQ10" s="35">
        <v>30</v>
      </c>
      <c r="AR10" s="37">
        <f t="shared" si="15"/>
        <v>0.80742798552307771</v>
      </c>
      <c r="AS10" s="40">
        <f t="shared" si="16"/>
        <v>1927.4113442421387</v>
      </c>
      <c r="AT10" s="40">
        <f t="shared" si="1"/>
        <v>197.84954809386474</v>
      </c>
      <c r="AU10" s="41">
        <f t="shared" si="2"/>
        <v>82.093281630882302</v>
      </c>
      <c r="AV10" s="263"/>
      <c r="AW10" s="263"/>
      <c r="AX10" s="263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>
        <f t="shared" si="17"/>
        <v>0</v>
      </c>
      <c r="BM10" s="260" t="e">
        <f>#REF!</f>
        <v>#REF!</v>
      </c>
      <c r="BN10" s="260"/>
      <c r="BO10" s="260"/>
      <c r="BP10" s="260">
        <f t="shared" si="18"/>
        <v>0</v>
      </c>
      <c r="BQ10" s="260" t="e">
        <f>#REF!</f>
        <v>#REF!</v>
      </c>
      <c r="BR10" s="260"/>
      <c r="BS10" s="260"/>
      <c r="BT10" s="260"/>
    </row>
    <row r="11" spans="1:72" s="42" customFormat="1" ht="49.95" customHeight="1" x14ac:dyDescent="0.3">
      <c r="A11" s="35">
        <v>8</v>
      </c>
      <c r="B11" s="36">
        <v>455</v>
      </c>
      <c r="C11" s="36" t="s">
        <v>63</v>
      </c>
      <c r="D11" s="36">
        <v>40000</v>
      </c>
      <c r="E11" s="35">
        <v>0.56000000000000005</v>
      </c>
      <c r="F11" s="37">
        <v>0.152</v>
      </c>
      <c r="G11" s="37">
        <v>0.111</v>
      </c>
      <c r="H11" s="37">
        <v>9.7000000000000003E-2</v>
      </c>
      <c r="I11" s="37">
        <v>7.6999999999999999E-2</v>
      </c>
      <c r="J11" s="37">
        <v>4.7E-2</v>
      </c>
      <c r="K11" s="37">
        <v>3.6000000000000004E-2</v>
      </c>
      <c r="L11" s="37">
        <v>2.4E-2</v>
      </c>
      <c r="M11" s="37" t="str">
        <f t="shared" si="0"/>
        <v>0.152,0.111,0.097,0.077,0.047,0.036,0.024</v>
      </c>
      <c r="N11" s="37" t="s">
        <v>59</v>
      </c>
      <c r="O11" s="37"/>
      <c r="P11" s="38">
        <f t="shared" si="4"/>
        <v>455</v>
      </c>
      <c r="Q11" s="36">
        <f t="shared" si="25"/>
        <v>65</v>
      </c>
      <c r="R11" s="37">
        <f t="shared" si="5"/>
        <v>5.4999999999999993E-2</v>
      </c>
      <c r="S11" s="36">
        <f t="shared" si="19"/>
        <v>8</v>
      </c>
      <c r="T11" s="36">
        <f t="shared" si="20"/>
        <v>65</v>
      </c>
      <c r="U11" s="36">
        <f t="shared" si="21"/>
        <v>455</v>
      </c>
      <c r="V11" s="39">
        <f t="shared" si="22"/>
        <v>3.6999999999999991E-2</v>
      </c>
      <c r="W11" s="39">
        <f t="shared" si="23"/>
        <v>2.4049999999999994</v>
      </c>
      <c r="X11" s="37">
        <f t="shared" si="24"/>
        <v>19.857500000000002</v>
      </c>
      <c r="Y11" s="39" t="e">
        <f t="shared" si="6"/>
        <v>#REF!</v>
      </c>
      <c r="Z11" s="37"/>
      <c r="AA11" s="35">
        <v>0.35</v>
      </c>
      <c r="AB11" s="35">
        <v>0.35</v>
      </c>
      <c r="AC11" s="35">
        <v>0.35</v>
      </c>
      <c r="AD11" s="35" t="s">
        <v>60</v>
      </c>
      <c r="AE11" s="35">
        <f t="shared" si="7"/>
        <v>186.45999999999998</v>
      </c>
      <c r="AF11" s="35">
        <f t="shared" si="8"/>
        <v>227.88</v>
      </c>
      <c r="AG11" s="36" t="str">
        <f t="shared" si="9"/>
        <v>186.46 227.88</v>
      </c>
      <c r="AH11" s="35">
        <v>12</v>
      </c>
      <c r="AI11" s="40">
        <f t="shared" si="10"/>
        <v>77.710000000000008</v>
      </c>
      <c r="AJ11" s="40">
        <f t="shared" si="11"/>
        <v>94.97</v>
      </c>
      <c r="AK11" s="36" t="str">
        <f t="shared" si="12"/>
        <v>77.71 94.97</v>
      </c>
      <c r="AL11" s="36">
        <f t="shared" si="13"/>
        <v>145</v>
      </c>
      <c r="AM11" s="36">
        <f t="shared" si="14"/>
        <v>250</v>
      </c>
      <c r="AN11" s="40">
        <v>2387.1</v>
      </c>
      <c r="AO11" s="40">
        <v>227.4</v>
      </c>
      <c r="AP11" s="40">
        <v>95</v>
      </c>
      <c r="AQ11" s="35">
        <v>30</v>
      </c>
      <c r="AR11" s="37">
        <f t="shared" si="15"/>
        <v>0.80742798552307771</v>
      </c>
      <c r="AS11" s="40">
        <f t="shared" si="16"/>
        <v>1927.4113442421387</v>
      </c>
      <c r="AT11" s="40">
        <f t="shared" si="1"/>
        <v>198.02073885954385</v>
      </c>
      <c r="AU11" s="41">
        <f t="shared" si="2"/>
        <v>82.183188106073175</v>
      </c>
      <c r="AV11" s="263"/>
      <c r="AW11" s="263"/>
      <c r="AX11" s="263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>
        <f t="shared" si="17"/>
        <v>0</v>
      </c>
      <c r="BM11" s="260" t="e">
        <f>#REF!</f>
        <v>#REF!</v>
      </c>
      <c r="BN11" s="260"/>
      <c r="BO11" s="260"/>
      <c r="BP11" s="260">
        <f t="shared" si="18"/>
        <v>0</v>
      </c>
      <c r="BQ11" s="260" t="e">
        <f>#REF!</f>
        <v>#REF!</v>
      </c>
      <c r="BR11" s="260"/>
      <c r="BS11" s="260"/>
      <c r="BT11" s="260"/>
    </row>
    <row r="12" spans="1:72" s="42" customFormat="1" ht="49.95" customHeight="1" x14ac:dyDescent="0.3">
      <c r="A12" s="35">
        <v>9</v>
      </c>
      <c r="B12" s="36">
        <v>520</v>
      </c>
      <c r="C12" s="36" t="s">
        <v>63</v>
      </c>
      <c r="D12" s="36">
        <v>40000</v>
      </c>
      <c r="E12" s="35">
        <v>0.56000000000000005</v>
      </c>
      <c r="F12" s="37">
        <v>0.14599999999999999</v>
      </c>
      <c r="G12" s="37">
        <v>0.11700000000000001</v>
      </c>
      <c r="H12" s="37">
        <v>0.1</v>
      </c>
      <c r="I12" s="37">
        <v>7.8E-2</v>
      </c>
      <c r="J12" s="37">
        <v>5.6000000000000001E-2</v>
      </c>
      <c r="K12" s="37">
        <v>4.5999999999999999E-2</v>
      </c>
      <c r="L12" s="37">
        <v>3.4000000000000002E-2</v>
      </c>
      <c r="M12" s="37" t="str">
        <f t="shared" si="0"/>
        <v>0.146,0.117,0.1,0.078,0.056,0.046,0.034</v>
      </c>
      <c r="N12" s="37" t="s">
        <v>59</v>
      </c>
      <c r="O12" s="37"/>
      <c r="P12" s="38">
        <f t="shared" si="4"/>
        <v>520</v>
      </c>
      <c r="Q12" s="36">
        <f t="shared" si="25"/>
        <v>65</v>
      </c>
      <c r="R12" s="37">
        <f t="shared" si="5"/>
        <v>4.5999999999999985E-2</v>
      </c>
      <c r="S12" s="36">
        <f t="shared" si="19"/>
        <v>9</v>
      </c>
      <c r="T12" s="36">
        <f t="shared" si="20"/>
        <v>65</v>
      </c>
      <c r="U12" s="36">
        <f t="shared" si="21"/>
        <v>520</v>
      </c>
      <c r="V12" s="39">
        <f t="shared" si="22"/>
        <v>5.0499999999999989E-2</v>
      </c>
      <c r="W12" s="39">
        <f t="shared" si="23"/>
        <v>3.2824999999999993</v>
      </c>
      <c r="X12" s="37">
        <f t="shared" si="24"/>
        <v>23.14</v>
      </c>
      <c r="Y12" s="39" t="e">
        <f t="shared" si="6"/>
        <v>#REF!</v>
      </c>
      <c r="Z12" s="37"/>
      <c r="AA12" s="35">
        <v>0.35</v>
      </c>
      <c r="AB12" s="35">
        <v>0.35</v>
      </c>
      <c r="AC12" s="35">
        <v>0.35</v>
      </c>
      <c r="AD12" s="35" t="s">
        <v>60</v>
      </c>
      <c r="AE12" s="35">
        <f t="shared" si="7"/>
        <v>186.45999999999998</v>
      </c>
      <c r="AF12" s="35">
        <f t="shared" si="8"/>
        <v>227.88</v>
      </c>
      <c r="AG12" s="36" t="str">
        <f t="shared" si="9"/>
        <v>186.46 227.88</v>
      </c>
      <c r="AH12" s="35">
        <v>12</v>
      </c>
      <c r="AI12" s="40">
        <f t="shared" si="10"/>
        <v>77.710000000000008</v>
      </c>
      <c r="AJ12" s="40">
        <f t="shared" si="11"/>
        <v>94.97</v>
      </c>
      <c r="AK12" s="36" t="str">
        <f t="shared" si="12"/>
        <v>77.71 94.97</v>
      </c>
      <c r="AL12" s="36">
        <f t="shared" si="13"/>
        <v>145</v>
      </c>
      <c r="AM12" s="36">
        <f t="shared" si="14"/>
        <v>250</v>
      </c>
      <c r="AN12" s="40">
        <v>2400</v>
      </c>
      <c r="AO12" s="40">
        <v>227.2</v>
      </c>
      <c r="AP12" s="40">
        <v>95</v>
      </c>
      <c r="AQ12" s="35">
        <v>30</v>
      </c>
      <c r="AR12" s="37">
        <f t="shared" si="15"/>
        <v>0.80742798552307771</v>
      </c>
      <c r="AS12" s="40">
        <f t="shared" si="16"/>
        <v>1937.8271652553865</v>
      </c>
      <c r="AT12" s="40">
        <f t="shared" si="1"/>
        <v>197.84954809386474</v>
      </c>
      <c r="AU12" s="41">
        <f t="shared" si="2"/>
        <v>82.183188106073175</v>
      </c>
      <c r="AV12" s="263"/>
      <c r="AW12" s="263"/>
      <c r="AX12" s="263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>
        <f t="shared" si="17"/>
        <v>0</v>
      </c>
      <c r="BM12" s="260" t="e">
        <f>#REF!</f>
        <v>#REF!</v>
      </c>
      <c r="BN12" s="260"/>
      <c r="BO12" s="260"/>
      <c r="BP12" s="260">
        <f t="shared" si="18"/>
        <v>0</v>
      </c>
      <c r="BQ12" s="260" t="e">
        <f>#REF!</f>
        <v>#REF!</v>
      </c>
      <c r="BR12" s="260"/>
      <c r="BS12" s="260"/>
      <c r="BT12" s="260"/>
    </row>
    <row r="13" spans="1:72" s="42" customFormat="1" ht="49.95" customHeight="1" x14ac:dyDescent="0.3">
      <c r="A13" s="35">
        <v>10</v>
      </c>
      <c r="B13" s="36">
        <v>585</v>
      </c>
      <c r="C13" s="36" t="s">
        <v>63</v>
      </c>
      <c r="D13" s="36">
        <v>40000</v>
      </c>
      <c r="E13" s="35">
        <v>0.56000000000000005</v>
      </c>
      <c r="F13" s="37">
        <v>0.24399999999999999</v>
      </c>
      <c r="G13" s="37">
        <v>0.18</v>
      </c>
      <c r="H13" s="37">
        <v>0.14599999999999999</v>
      </c>
      <c r="I13" s="37">
        <v>0.111</v>
      </c>
      <c r="J13" s="37">
        <v>6.5000000000000002E-2</v>
      </c>
      <c r="K13" s="37">
        <v>5.1000000000000004E-2</v>
      </c>
      <c r="L13" s="37">
        <v>3.5000000000000003E-2</v>
      </c>
      <c r="M13" s="37" t="str">
        <f t="shared" si="0"/>
        <v>0.244,0.18,0.146,0.111,0.065,0.051,0.035</v>
      </c>
      <c r="N13" s="37" t="s">
        <v>59</v>
      </c>
      <c r="O13" s="37"/>
      <c r="P13" s="38">
        <f t="shared" si="4"/>
        <v>585</v>
      </c>
      <c r="Q13" s="36">
        <f t="shared" si="25"/>
        <v>65</v>
      </c>
      <c r="R13" s="37">
        <f t="shared" si="5"/>
        <v>9.8000000000000004E-2</v>
      </c>
      <c r="S13" s="36">
        <f t="shared" si="19"/>
        <v>10</v>
      </c>
      <c r="T13" s="36">
        <f t="shared" si="20"/>
        <v>65</v>
      </c>
      <c r="U13" s="36">
        <f t="shared" si="21"/>
        <v>585</v>
      </c>
      <c r="V13" s="39">
        <f t="shared" si="22"/>
        <v>7.1999999999999995E-2</v>
      </c>
      <c r="W13" s="39">
        <f t="shared" si="23"/>
        <v>4.68</v>
      </c>
      <c r="X13" s="37">
        <f t="shared" si="24"/>
        <v>27.82</v>
      </c>
      <c r="Y13" s="39" t="e">
        <f t="shared" si="6"/>
        <v>#REF!</v>
      </c>
      <c r="Z13" s="37"/>
      <c r="AA13" s="35">
        <v>0.35</v>
      </c>
      <c r="AB13" s="35">
        <v>0.35</v>
      </c>
      <c r="AC13" s="35">
        <v>0.35</v>
      </c>
      <c r="AD13" s="35" t="s">
        <v>60</v>
      </c>
      <c r="AE13" s="35">
        <f t="shared" si="7"/>
        <v>186.45999999999998</v>
      </c>
      <c r="AF13" s="35">
        <f t="shared" si="8"/>
        <v>227.88</v>
      </c>
      <c r="AG13" s="36" t="str">
        <f t="shared" si="9"/>
        <v>186.46 227.88</v>
      </c>
      <c r="AH13" s="35">
        <v>12</v>
      </c>
      <c r="AI13" s="40">
        <f t="shared" si="10"/>
        <v>77.710000000000008</v>
      </c>
      <c r="AJ13" s="40">
        <f t="shared" si="11"/>
        <v>94.97</v>
      </c>
      <c r="AK13" s="36" t="str">
        <f t="shared" si="12"/>
        <v>77.71 94.97</v>
      </c>
      <c r="AL13" s="36">
        <f t="shared" si="13"/>
        <v>145</v>
      </c>
      <c r="AM13" s="36">
        <f t="shared" si="14"/>
        <v>250</v>
      </c>
      <c r="AN13" s="40">
        <v>2380.6</v>
      </c>
      <c r="AO13" s="40">
        <v>227.8</v>
      </c>
      <c r="AP13" s="40">
        <v>94.9</v>
      </c>
      <c r="AQ13" s="35">
        <v>30</v>
      </c>
      <c r="AR13" s="37">
        <f t="shared" si="15"/>
        <v>0.80742798552307771</v>
      </c>
      <c r="AS13" s="40">
        <f t="shared" si="16"/>
        <v>1922.1630623362387</v>
      </c>
      <c r="AT13" s="40">
        <f t="shared" si="1"/>
        <v>198.36295065169023</v>
      </c>
      <c r="AU13" s="41">
        <f t="shared" si="2"/>
        <v>82.093281630882302</v>
      </c>
      <c r="AV13" s="263"/>
      <c r="AW13" s="263"/>
      <c r="AX13" s="263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>
        <f t="shared" si="17"/>
        <v>0</v>
      </c>
      <c r="BM13" s="260" t="e">
        <f>#REF!</f>
        <v>#REF!</v>
      </c>
      <c r="BN13" s="260"/>
      <c r="BO13" s="260"/>
      <c r="BP13" s="260">
        <f t="shared" si="18"/>
        <v>0</v>
      </c>
      <c r="BQ13" s="260" t="e">
        <f>#REF!</f>
        <v>#REF!</v>
      </c>
      <c r="BR13" s="260"/>
      <c r="BS13" s="260"/>
      <c r="BT13" s="260"/>
    </row>
    <row r="14" spans="1:72" s="42" customFormat="1" ht="49.95" customHeight="1" x14ac:dyDescent="0.3">
      <c r="A14" s="35">
        <v>11</v>
      </c>
      <c r="B14" s="36">
        <v>650</v>
      </c>
      <c r="C14" s="36" t="s">
        <v>63</v>
      </c>
      <c r="D14" s="36">
        <v>40000</v>
      </c>
      <c r="E14" s="35">
        <v>0.56000000000000005</v>
      </c>
      <c r="F14" s="37">
        <v>0.2</v>
      </c>
      <c r="G14" s="37">
        <v>0.15</v>
      </c>
      <c r="H14" s="37">
        <v>0.127</v>
      </c>
      <c r="I14" s="37">
        <v>9.7000000000000003E-2</v>
      </c>
      <c r="J14" s="37">
        <v>5.7000000000000002E-2</v>
      </c>
      <c r="K14" s="37">
        <v>4.3999999999999997E-2</v>
      </c>
      <c r="L14" s="37">
        <v>2.8000000000000001E-2</v>
      </c>
      <c r="M14" s="37" t="str">
        <f t="shared" si="0"/>
        <v>0.2,0.15,0.127,0.097,0.057,0.044,0.028</v>
      </c>
      <c r="N14" s="37" t="s">
        <v>59</v>
      </c>
      <c r="O14" s="37"/>
      <c r="P14" s="38">
        <f t="shared" si="4"/>
        <v>650</v>
      </c>
      <c r="Q14" s="36">
        <f t="shared" si="25"/>
        <v>65</v>
      </c>
      <c r="R14" s="37">
        <f t="shared" si="5"/>
        <v>7.3000000000000009E-2</v>
      </c>
      <c r="S14" s="36">
        <f t="shared" si="19"/>
        <v>11</v>
      </c>
      <c r="T14" s="36">
        <f t="shared" si="20"/>
        <v>65</v>
      </c>
      <c r="U14" s="36">
        <f t="shared" si="21"/>
        <v>650</v>
      </c>
      <c r="V14" s="39">
        <f t="shared" si="22"/>
        <v>8.5500000000000007E-2</v>
      </c>
      <c r="W14" s="39">
        <f t="shared" si="23"/>
        <v>5.5575000000000001</v>
      </c>
      <c r="X14" s="37">
        <f t="shared" si="24"/>
        <v>33.377499999999998</v>
      </c>
      <c r="Y14" s="39" t="e">
        <f t="shared" si="6"/>
        <v>#REF!</v>
      </c>
      <c r="Z14" s="37"/>
      <c r="AA14" s="35">
        <v>0.35</v>
      </c>
      <c r="AB14" s="35">
        <v>0.35</v>
      </c>
      <c r="AC14" s="35">
        <v>0.35</v>
      </c>
      <c r="AD14" s="35" t="s">
        <v>60</v>
      </c>
      <c r="AE14" s="35">
        <f t="shared" si="7"/>
        <v>186.45999999999998</v>
      </c>
      <c r="AF14" s="35">
        <f t="shared" si="8"/>
        <v>227.88</v>
      </c>
      <c r="AG14" s="36" t="str">
        <f t="shared" si="9"/>
        <v>186.46 227.88</v>
      </c>
      <c r="AH14" s="35">
        <v>12</v>
      </c>
      <c r="AI14" s="40">
        <f t="shared" si="10"/>
        <v>77.710000000000008</v>
      </c>
      <c r="AJ14" s="40">
        <f t="shared" si="11"/>
        <v>94.97</v>
      </c>
      <c r="AK14" s="36" t="str">
        <f t="shared" si="12"/>
        <v>77.71 94.97</v>
      </c>
      <c r="AL14" s="36">
        <f t="shared" si="13"/>
        <v>145</v>
      </c>
      <c r="AM14" s="36">
        <f t="shared" si="14"/>
        <v>250</v>
      </c>
      <c r="AN14" s="40">
        <v>2379</v>
      </c>
      <c r="AO14" s="35">
        <v>227.5</v>
      </c>
      <c r="AP14" s="35">
        <v>94.9</v>
      </c>
      <c r="AQ14" s="35">
        <v>30</v>
      </c>
      <c r="AR14" s="37">
        <f t="shared" si="15"/>
        <v>0.80742798552307771</v>
      </c>
      <c r="AS14" s="40">
        <f t="shared" si="16"/>
        <v>1920.8711775594018</v>
      </c>
      <c r="AT14" s="40">
        <f t="shared" si="1"/>
        <v>198.10631301214815</v>
      </c>
      <c r="AU14" s="41">
        <f t="shared" si="2"/>
        <v>82.093281630882302</v>
      </c>
      <c r="AV14" s="263"/>
      <c r="AW14" s="263"/>
      <c r="AX14" s="263"/>
      <c r="AY14" s="260"/>
      <c r="AZ14" s="260"/>
      <c r="BA14" s="260"/>
      <c r="BB14" s="260"/>
      <c r="BC14" s="260"/>
      <c r="BD14" s="260"/>
      <c r="BE14" s="260"/>
      <c r="BF14" s="260"/>
      <c r="BG14" s="260"/>
      <c r="BH14" s="260"/>
      <c r="BI14" s="260"/>
      <c r="BJ14" s="260"/>
      <c r="BK14" s="260"/>
      <c r="BL14" s="260">
        <f t="shared" si="17"/>
        <v>0</v>
      </c>
      <c r="BM14" s="260" t="e">
        <f>#REF!</f>
        <v>#REF!</v>
      </c>
      <c r="BN14" s="260"/>
      <c r="BO14" s="260"/>
      <c r="BP14" s="260">
        <f t="shared" si="18"/>
        <v>0</v>
      </c>
      <c r="BQ14" s="260" t="e">
        <f>#REF!</f>
        <v>#REF!</v>
      </c>
      <c r="BR14" s="260"/>
      <c r="BS14" s="260"/>
      <c r="BT14" s="260"/>
    </row>
    <row r="15" spans="1:72" s="42" customFormat="1" ht="49.95" customHeight="1" x14ac:dyDescent="0.3">
      <c r="A15" s="35">
        <v>12</v>
      </c>
      <c r="B15" s="36">
        <v>715</v>
      </c>
      <c r="C15" s="36" t="s">
        <v>63</v>
      </c>
      <c r="D15" s="36">
        <v>40000</v>
      </c>
      <c r="E15" s="35">
        <v>0.56000000000000005</v>
      </c>
      <c r="F15" s="37">
        <v>0.19900000000000001</v>
      </c>
      <c r="G15" s="37">
        <v>0.14599999999999999</v>
      </c>
      <c r="H15" s="37">
        <v>0.122</v>
      </c>
      <c r="I15" s="37">
        <v>0.09</v>
      </c>
      <c r="J15" s="37">
        <v>5.5E-2</v>
      </c>
      <c r="K15" s="37">
        <v>4.1000000000000002E-2</v>
      </c>
      <c r="L15" s="37">
        <v>2.8000000000000001E-2</v>
      </c>
      <c r="M15" s="37" t="str">
        <f t="shared" si="0"/>
        <v>0.199,0.146,0.122,0.09,0.055,0.041,0.028</v>
      </c>
      <c r="N15" s="37" t="s">
        <v>59</v>
      </c>
      <c r="O15" s="37"/>
      <c r="P15" s="38">
        <f t="shared" si="4"/>
        <v>715</v>
      </c>
      <c r="Q15" s="36">
        <f t="shared" si="25"/>
        <v>65</v>
      </c>
      <c r="R15" s="37">
        <f t="shared" si="5"/>
        <v>7.7000000000000013E-2</v>
      </c>
      <c r="S15" s="36">
        <f t="shared" si="19"/>
        <v>12</v>
      </c>
      <c r="T15" s="36">
        <f t="shared" si="20"/>
        <v>65</v>
      </c>
      <c r="U15" s="36">
        <f t="shared" si="21"/>
        <v>715</v>
      </c>
      <c r="V15" s="39">
        <f t="shared" si="22"/>
        <v>7.5000000000000011E-2</v>
      </c>
      <c r="W15" s="39">
        <f t="shared" si="23"/>
        <v>4.8750000000000009</v>
      </c>
      <c r="X15" s="37">
        <f t="shared" si="24"/>
        <v>38.252499999999998</v>
      </c>
      <c r="Y15" s="39" t="e">
        <f t="shared" si="6"/>
        <v>#REF!</v>
      </c>
      <c r="Z15" s="37"/>
      <c r="AA15" s="35">
        <v>0.35</v>
      </c>
      <c r="AB15" s="35">
        <v>0.35</v>
      </c>
      <c r="AC15" s="35">
        <v>0.35</v>
      </c>
      <c r="AD15" s="35" t="s">
        <v>60</v>
      </c>
      <c r="AE15" s="35">
        <f t="shared" si="7"/>
        <v>186.45999999999998</v>
      </c>
      <c r="AF15" s="35">
        <f t="shared" si="8"/>
        <v>227.88</v>
      </c>
      <c r="AG15" s="36" t="str">
        <f t="shared" si="9"/>
        <v>186.46 227.88</v>
      </c>
      <c r="AH15" s="35">
        <v>12</v>
      </c>
      <c r="AI15" s="40">
        <f t="shared" si="10"/>
        <v>77.710000000000008</v>
      </c>
      <c r="AJ15" s="40">
        <f t="shared" si="11"/>
        <v>94.97</v>
      </c>
      <c r="AK15" s="36" t="str">
        <f t="shared" si="12"/>
        <v>77.71 94.97</v>
      </c>
      <c r="AL15" s="36">
        <f t="shared" si="13"/>
        <v>145</v>
      </c>
      <c r="AM15" s="36">
        <f t="shared" si="14"/>
        <v>250</v>
      </c>
      <c r="AN15" s="40">
        <v>2393.5</v>
      </c>
      <c r="AO15" s="40">
        <v>226.6</v>
      </c>
      <c r="AP15" s="40">
        <v>95</v>
      </c>
      <c r="AQ15" s="35">
        <v>30</v>
      </c>
      <c r="AR15" s="37">
        <f t="shared" si="15"/>
        <v>0.80742798552307771</v>
      </c>
      <c r="AS15" s="40">
        <f t="shared" si="16"/>
        <v>1932.5788833494864</v>
      </c>
      <c r="AT15" s="40">
        <f t="shared" si="1"/>
        <v>197.33563549510538</v>
      </c>
      <c r="AU15" s="41">
        <f t="shared" si="2"/>
        <v>82.183188106073175</v>
      </c>
      <c r="AV15" s="263"/>
      <c r="AW15" s="263"/>
      <c r="AX15" s="263"/>
      <c r="AY15" s="260"/>
      <c r="AZ15" s="260"/>
      <c r="BA15" s="260"/>
      <c r="BB15" s="260"/>
      <c r="BC15" s="260"/>
      <c r="BD15" s="260"/>
      <c r="BE15" s="260"/>
      <c r="BF15" s="260"/>
      <c r="BG15" s="260"/>
      <c r="BH15" s="260"/>
      <c r="BI15" s="260"/>
      <c r="BJ15" s="260"/>
      <c r="BK15" s="260"/>
      <c r="BL15" s="260">
        <f t="shared" si="17"/>
        <v>0</v>
      </c>
      <c r="BM15" s="260" t="e">
        <f>#REF!</f>
        <v>#REF!</v>
      </c>
      <c r="BN15" s="260" t="e">
        <f t="shared" ref="BN15" si="26">IF(BL15&lt;BM15,"Safe","Unsafe")</f>
        <v>#REF!</v>
      </c>
      <c r="BO15" s="260"/>
      <c r="BP15" s="260">
        <f t="shared" si="18"/>
        <v>0</v>
      </c>
      <c r="BQ15" s="260" t="e">
        <f>#REF!</f>
        <v>#REF!</v>
      </c>
      <c r="BR15" s="260" t="e">
        <f t="shared" ref="BR15" si="27">IF(BP15&lt;BQ15,"Safe","Unsafe")</f>
        <v>#REF!</v>
      </c>
      <c r="BS15" s="260"/>
      <c r="BT15" s="260"/>
    </row>
    <row r="16" spans="1:72" s="42" customFormat="1" ht="49.95" customHeight="1" x14ac:dyDescent="0.3">
      <c r="A16" s="35">
        <v>13</v>
      </c>
      <c r="B16" s="36">
        <v>780</v>
      </c>
      <c r="C16" s="36" t="s">
        <v>63</v>
      </c>
      <c r="D16" s="36">
        <v>40000</v>
      </c>
      <c r="E16" s="35">
        <v>0.56000000000000005</v>
      </c>
      <c r="F16" s="37">
        <v>0.18099999999999999</v>
      </c>
      <c r="G16" s="37">
        <v>0.151</v>
      </c>
      <c r="H16" s="37">
        <v>0.124</v>
      </c>
      <c r="I16" s="37">
        <v>8.5000000000000006E-2</v>
      </c>
      <c r="J16" s="37">
        <v>5.0999999999999997E-2</v>
      </c>
      <c r="K16" s="37">
        <v>3.9E-2</v>
      </c>
      <c r="L16" s="37">
        <v>2.5999999999999999E-2</v>
      </c>
      <c r="M16" s="37" t="str">
        <f t="shared" si="0"/>
        <v>0.181,0.151,0.124,0.085,0.051,0.039,0.026</v>
      </c>
      <c r="N16" s="37" t="s">
        <v>59</v>
      </c>
      <c r="O16" s="37"/>
      <c r="P16" s="38">
        <f t="shared" si="4"/>
        <v>780</v>
      </c>
      <c r="Q16" s="36">
        <f t="shared" si="25"/>
        <v>65</v>
      </c>
      <c r="R16" s="37">
        <f t="shared" si="5"/>
        <v>5.6999999999999995E-2</v>
      </c>
      <c r="S16" s="36">
        <f t="shared" si="19"/>
        <v>13</v>
      </c>
      <c r="T16" s="36">
        <f t="shared" si="20"/>
        <v>65</v>
      </c>
      <c r="U16" s="36">
        <f t="shared" si="21"/>
        <v>780</v>
      </c>
      <c r="V16" s="39">
        <f t="shared" si="22"/>
        <v>6.7000000000000004E-2</v>
      </c>
      <c r="W16" s="39">
        <f t="shared" si="23"/>
        <v>4.3550000000000004</v>
      </c>
      <c r="X16" s="37">
        <f t="shared" si="24"/>
        <v>42.607500000000002</v>
      </c>
      <c r="Y16" s="39" t="e">
        <f t="shared" si="6"/>
        <v>#REF!</v>
      </c>
      <c r="Z16" s="37"/>
      <c r="AA16" s="35">
        <v>0.35</v>
      </c>
      <c r="AB16" s="35">
        <v>0.35</v>
      </c>
      <c r="AC16" s="35">
        <v>0.35</v>
      </c>
      <c r="AD16" s="35" t="s">
        <v>60</v>
      </c>
      <c r="AE16" s="35">
        <f t="shared" si="7"/>
        <v>186.45999999999998</v>
      </c>
      <c r="AF16" s="35">
        <f t="shared" si="8"/>
        <v>227.88</v>
      </c>
      <c r="AG16" s="36" t="str">
        <f t="shared" si="9"/>
        <v>186.46 227.88</v>
      </c>
      <c r="AH16" s="35">
        <v>12</v>
      </c>
      <c r="AI16" s="40">
        <f t="shared" si="10"/>
        <v>77.710000000000008</v>
      </c>
      <c r="AJ16" s="40">
        <f t="shared" si="11"/>
        <v>94.97</v>
      </c>
      <c r="AK16" s="36" t="str">
        <f t="shared" si="12"/>
        <v>77.71 94.97</v>
      </c>
      <c r="AL16" s="36">
        <f t="shared" si="13"/>
        <v>145</v>
      </c>
      <c r="AM16" s="36">
        <f t="shared" si="14"/>
        <v>250</v>
      </c>
      <c r="AN16" s="40">
        <v>2395.1999999999998</v>
      </c>
      <c r="AO16" s="40">
        <v>225.7</v>
      </c>
      <c r="AP16" s="40">
        <v>95</v>
      </c>
      <c r="AQ16" s="35">
        <v>30</v>
      </c>
      <c r="AR16" s="37">
        <f t="shared" si="15"/>
        <v>0.80742798552307771</v>
      </c>
      <c r="AS16" s="40">
        <f t="shared" si="16"/>
        <v>1933.9515109248755</v>
      </c>
      <c r="AT16" s="40">
        <f t="shared" si="1"/>
        <v>196.5638061999546</v>
      </c>
      <c r="AU16" s="41">
        <f t="shared" si="2"/>
        <v>82.183188106073175</v>
      </c>
      <c r="AV16" s="263"/>
      <c r="AW16" s="263"/>
      <c r="AX16" s="263"/>
      <c r="AY16" s="260"/>
      <c r="AZ16" s="260"/>
      <c r="BA16" s="260"/>
      <c r="BB16" s="260"/>
      <c r="BC16" s="260"/>
      <c r="BD16" s="260"/>
      <c r="BE16" s="260"/>
      <c r="BF16" s="260"/>
      <c r="BG16" s="260"/>
      <c r="BH16" s="260"/>
      <c r="BI16" s="260"/>
      <c r="BJ16" s="260"/>
      <c r="BK16" s="260"/>
      <c r="BL16" s="260">
        <f t="shared" si="17"/>
        <v>0</v>
      </c>
      <c r="BM16" s="260" t="e">
        <f>#REF!</f>
        <v>#REF!</v>
      </c>
      <c r="BN16" s="260"/>
      <c r="BO16" s="260"/>
      <c r="BP16" s="260">
        <f t="shared" si="18"/>
        <v>0</v>
      </c>
      <c r="BQ16" s="260" t="e">
        <f>#REF!</f>
        <v>#REF!</v>
      </c>
      <c r="BR16" s="260"/>
      <c r="BS16" s="260"/>
      <c r="BT16" s="260"/>
    </row>
    <row r="17" spans="1:72" s="42" customFormat="1" ht="49.95" customHeight="1" x14ac:dyDescent="0.3">
      <c r="A17" s="35">
        <v>14</v>
      </c>
      <c r="B17" s="36">
        <v>840</v>
      </c>
      <c r="C17" s="36" t="s">
        <v>63</v>
      </c>
      <c r="D17" s="36">
        <v>40000</v>
      </c>
      <c r="E17" s="35">
        <v>0.56000000000000005</v>
      </c>
      <c r="F17" s="37">
        <v>0.19500000000000001</v>
      </c>
      <c r="G17" s="37">
        <v>0.14199999999999999</v>
      </c>
      <c r="H17" s="37">
        <v>0.129</v>
      </c>
      <c r="I17" s="37">
        <v>8.5000000000000006E-2</v>
      </c>
      <c r="J17" s="37">
        <v>5.8000000000000003E-2</v>
      </c>
      <c r="K17" s="37">
        <v>4.8000000000000001E-2</v>
      </c>
      <c r="L17" s="37">
        <v>2.5000000000000001E-2</v>
      </c>
      <c r="M17" s="37" t="str">
        <f t="shared" si="0"/>
        <v>0.195,0.142,0.129,0.085,0.058,0.048,0.025</v>
      </c>
      <c r="N17" s="37" t="s">
        <v>59</v>
      </c>
      <c r="O17" s="37"/>
      <c r="P17" s="38">
        <f t="shared" si="4"/>
        <v>840</v>
      </c>
      <c r="Q17" s="36">
        <f t="shared" si="25"/>
        <v>60</v>
      </c>
      <c r="R17" s="37">
        <f t="shared" si="5"/>
        <v>6.6000000000000003E-2</v>
      </c>
      <c r="S17" s="36">
        <f t="shared" si="19"/>
        <v>14</v>
      </c>
      <c r="T17" s="36">
        <f t="shared" si="20"/>
        <v>60</v>
      </c>
      <c r="U17" s="36">
        <f t="shared" si="21"/>
        <v>840</v>
      </c>
      <c r="V17" s="39">
        <f t="shared" si="22"/>
        <v>6.1499999999999999E-2</v>
      </c>
      <c r="W17" s="39">
        <f t="shared" si="23"/>
        <v>3.69</v>
      </c>
      <c r="X17" s="37">
        <f t="shared" si="24"/>
        <v>46.297499999999999</v>
      </c>
      <c r="Y17" s="39" t="e">
        <f t="shared" si="6"/>
        <v>#REF!</v>
      </c>
      <c r="Z17" s="37"/>
      <c r="AA17" s="35">
        <v>0.35</v>
      </c>
      <c r="AB17" s="35">
        <v>0.35</v>
      </c>
      <c r="AC17" s="35">
        <v>0.35</v>
      </c>
      <c r="AD17" s="35" t="s">
        <v>60</v>
      </c>
      <c r="AE17" s="35">
        <f t="shared" si="7"/>
        <v>186.45999999999998</v>
      </c>
      <c r="AF17" s="35">
        <f t="shared" si="8"/>
        <v>227.88</v>
      </c>
      <c r="AG17" s="36" t="str">
        <f t="shared" si="9"/>
        <v>186.46 227.88</v>
      </c>
      <c r="AH17" s="35">
        <v>12</v>
      </c>
      <c r="AI17" s="40">
        <f t="shared" si="10"/>
        <v>77.710000000000008</v>
      </c>
      <c r="AJ17" s="40">
        <f t="shared" si="11"/>
        <v>94.97</v>
      </c>
      <c r="AK17" s="36" t="str">
        <f t="shared" si="12"/>
        <v>77.71 94.97</v>
      </c>
      <c r="AL17" s="36">
        <f t="shared" si="13"/>
        <v>145</v>
      </c>
      <c r="AM17" s="36">
        <f t="shared" si="14"/>
        <v>250</v>
      </c>
      <c r="AN17" s="40">
        <v>2398.4</v>
      </c>
      <c r="AO17" s="43">
        <v>227</v>
      </c>
      <c r="AP17" s="35">
        <v>95</v>
      </c>
      <c r="AQ17" s="35">
        <v>30</v>
      </c>
      <c r="AR17" s="37">
        <f t="shared" si="15"/>
        <v>0.80742798552307771</v>
      </c>
      <c r="AS17" s="40">
        <f t="shared" si="16"/>
        <v>1936.5352804785496</v>
      </c>
      <c r="AT17" s="40">
        <f t="shared" si="1"/>
        <v>197.67830065706644</v>
      </c>
      <c r="AU17" s="41">
        <f t="shared" si="2"/>
        <v>82.183188106073175</v>
      </c>
      <c r="AV17" s="263"/>
      <c r="AW17" s="263"/>
      <c r="AX17" s="263"/>
      <c r="AY17" s="261"/>
      <c r="AZ17" s="261"/>
      <c r="BA17" s="261"/>
      <c r="BB17" s="261"/>
      <c r="BC17" s="261"/>
      <c r="BD17" s="261"/>
      <c r="BE17" s="261"/>
      <c r="BF17" s="261"/>
      <c r="BG17" s="261"/>
      <c r="BH17" s="261"/>
      <c r="BI17" s="261"/>
      <c r="BJ17" s="261"/>
      <c r="BK17" s="261"/>
      <c r="BL17" s="261">
        <f t="shared" si="17"/>
        <v>0</v>
      </c>
      <c r="BM17" s="261" t="e">
        <f>#REF!</f>
        <v>#REF!</v>
      </c>
      <c r="BN17" s="261"/>
      <c r="BO17" s="261"/>
      <c r="BP17" s="261">
        <f t="shared" si="18"/>
        <v>0</v>
      </c>
      <c r="BQ17" s="261" t="e">
        <f>#REF!</f>
        <v>#REF!</v>
      </c>
      <c r="BR17" s="261"/>
      <c r="BS17" s="261"/>
      <c r="BT17" s="261"/>
    </row>
    <row r="18" spans="1:72" s="42" customFormat="1" ht="49.95" customHeight="1" x14ac:dyDescent="0.3">
      <c r="A18" s="44">
        <v>15</v>
      </c>
      <c r="B18" s="45">
        <v>0</v>
      </c>
      <c r="C18" s="45" t="s">
        <v>64</v>
      </c>
      <c r="D18" s="45">
        <v>40000</v>
      </c>
      <c r="E18" s="44">
        <v>0.56000000000000005</v>
      </c>
      <c r="F18" s="46">
        <v>0.12</v>
      </c>
      <c r="G18" s="46">
        <v>8.3000000000000004E-2</v>
      </c>
      <c r="H18" s="46">
        <v>6.9000000000000006E-2</v>
      </c>
      <c r="I18" s="46">
        <v>5.6000000000000001E-2</v>
      </c>
      <c r="J18" s="46">
        <v>0.04</v>
      </c>
      <c r="K18" s="46">
        <v>3.3000000000000002E-2</v>
      </c>
      <c r="L18" s="46">
        <v>2.4E-2</v>
      </c>
      <c r="M18" s="37" t="str">
        <f t="shared" si="0"/>
        <v>0.12,0.083,0.069,0.056,0.04,0.033,0.024</v>
      </c>
      <c r="N18" s="37" t="s">
        <v>59</v>
      </c>
      <c r="O18" s="37"/>
      <c r="P18" s="38">
        <f t="shared" si="4"/>
        <v>0</v>
      </c>
      <c r="Q18" s="36">
        <f t="shared" si="25"/>
        <v>-840</v>
      </c>
      <c r="R18" s="37">
        <f t="shared" si="5"/>
        <v>5.099999999999999E-2</v>
      </c>
      <c r="S18" s="36">
        <f t="shared" si="19"/>
        <v>15</v>
      </c>
      <c r="T18" s="36">
        <f t="shared" si="20"/>
        <v>-840</v>
      </c>
      <c r="U18" s="36">
        <f t="shared" si="21"/>
        <v>0</v>
      </c>
      <c r="V18" s="39">
        <f t="shared" si="22"/>
        <v>5.8499999999999996E-2</v>
      </c>
      <c r="W18" s="39">
        <f t="shared" si="23"/>
        <v>-49.14</v>
      </c>
      <c r="X18" s="37">
        <f t="shared" si="24"/>
        <v>-2.8425000000000011</v>
      </c>
      <c r="Y18" s="39" t="e">
        <f t="shared" si="6"/>
        <v>#REF!</v>
      </c>
      <c r="Z18" s="37"/>
      <c r="AA18" s="44">
        <v>0.35</v>
      </c>
      <c r="AB18" s="44">
        <v>0.35</v>
      </c>
      <c r="AC18" s="44">
        <v>0.35</v>
      </c>
      <c r="AD18" s="44" t="s">
        <v>60</v>
      </c>
      <c r="AE18" s="44">
        <f t="shared" si="7"/>
        <v>186.45999999999998</v>
      </c>
      <c r="AF18" s="44">
        <f t="shared" si="8"/>
        <v>227.88</v>
      </c>
      <c r="AG18" s="45" t="str">
        <f t="shared" si="9"/>
        <v>186.46 227.88</v>
      </c>
      <c r="AH18" s="44">
        <v>12</v>
      </c>
      <c r="AI18" s="47">
        <f t="shared" si="10"/>
        <v>77.710000000000008</v>
      </c>
      <c r="AJ18" s="47">
        <f t="shared" si="11"/>
        <v>94.97</v>
      </c>
      <c r="AK18" s="45" t="str">
        <f t="shared" si="12"/>
        <v>77.71 94.97</v>
      </c>
      <c r="AL18" s="36">
        <f t="shared" si="13"/>
        <v>145</v>
      </c>
      <c r="AM18" s="36">
        <f t="shared" si="14"/>
        <v>250</v>
      </c>
      <c r="AN18" s="47">
        <v>2396.8000000000002</v>
      </c>
      <c r="AO18" s="44">
        <v>227.4</v>
      </c>
      <c r="AP18" s="44">
        <v>94.9</v>
      </c>
      <c r="AQ18" s="35">
        <v>30</v>
      </c>
      <c r="AR18" s="46">
        <f t="shared" si="15"/>
        <v>0.80742798552307771</v>
      </c>
      <c r="AS18" s="47">
        <f t="shared" si="16"/>
        <v>1935.2433957017129</v>
      </c>
      <c r="AT18" s="47">
        <f t="shared" si="1"/>
        <v>198.02073885954385</v>
      </c>
      <c r="AU18" s="48">
        <f t="shared" si="2"/>
        <v>82.093281630882302</v>
      </c>
      <c r="AV18" s="262">
        <f>_xlfn.PERCENTILE.INC(AS18:AS31,85%)</f>
        <v>1935.2433957017129</v>
      </c>
      <c r="AW18" s="262">
        <f t="shared" ref="AW18:AX18" si="28">_xlfn.PERCENTILE.INC(AT18:AT31,85%)</f>
        <v>198.36295065169023</v>
      </c>
      <c r="AX18" s="262">
        <f t="shared" si="28"/>
        <v>82.183188106073175</v>
      </c>
      <c r="AY18" s="256">
        <v>2.7480000000000001E-4</v>
      </c>
      <c r="AZ18" s="256">
        <f>AY18*10^6</f>
        <v>274.8</v>
      </c>
      <c r="BA18" s="256">
        <f>(1/($BI$4*10^6/(0.711*10^-4*(1/AV18)^0.854))^(1/3.89))*10^6</f>
        <v>194.95862566182981</v>
      </c>
      <c r="BB18" s="256" t="str">
        <f>IF(AZ18&lt;BA18,"Safe","Unsafe")</f>
        <v>Unsafe</v>
      </c>
      <c r="BC18" s="256">
        <v>5.3470000000000004E-4</v>
      </c>
      <c r="BD18" s="256">
        <f>BC18*10^6</f>
        <v>534.70000000000005</v>
      </c>
      <c r="BE18" s="256">
        <f>(1/((($BI$4*10^6/(1.41*10^-8)))^(1/4.5337)))*10^6</f>
        <v>416.02417627014421</v>
      </c>
      <c r="BF18" s="256" t="str">
        <f>IF(BD18&lt;BE18,"Safe","Unsafe")</f>
        <v>Unsafe</v>
      </c>
      <c r="BG18" s="259">
        <f>+(0.711*10^-4*(1/AY18)^3.89*(1/AV18)^0.854)/10^6</f>
        <v>7.8926406510840099</v>
      </c>
      <c r="BH18" s="259">
        <f>+(1.41*10^-8*(1/BC18)^4.5337)/10^6</f>
        <v>9.6158121595563308</v>
      </c>
      <c r="BI18" s="256">
        <v>30</v>
      </c>
      <c r="BJ18" s="256">
        <v>45</v>
      </c>
      <c r="BK18" s="256">
        <v>1.998E-4</v>
      </c>
      <c r="BL18" s="256">
        <f t="shared" si="17"/>
        <v>199.8</v>
      </c>
      <c r="BM18" s="256">
        <f>BA18</f>
        <v>194.95862566182981</v>
      </c>
      <c r="BN18" s="256" t="str">
        <f>IF(BL18&lt;BM18,"Safe","Unsafe")</f>
        <v>Unsafe</v>
      </c>
      <c r="BO18" s="256">
        <v>3.8450000000000002E-4</v>
      </c>
      <c r="BP18" s="256">
        <f>BO18*10^6</f>
        <v>384.5</v>
      </c>
      <c r="BQ18" s="256">
        <f>BE18</f>
        <v>416.02417627014421</v>
      </c>
      <c r="BR18" s="256" t="str">
        <f>IF(BP18&lt;BQ18,"Safe","Unsafe")</f>
        <v>Safe</v>
      </c>
      <c r="BS18" s="259">
        <f>+(0.711*10^-4*(1/BK18)^3.89*(1/AV18)^0.854)/10^6</f>
        <v>27.269738358345489</v>
      </c>
      <c r="BT18" s="259">
        <f>+(1.41*10^-8*(1/BO18)^4.5337)/10^6</f>
        <v>42.88195307455554</v>
      </c>
    </row>
    <row r="19" spans="1:72" s="42" customFormat="1" ht="49.95" customHeight="1" x14ac:dyDescent="0.3">
      <c r="A19" s="44">
        <v>16</v>
      </c>
      <c r="B19" s="45">
        <v>65</v>
      </c>
      <c r="C19" s="45" t="s">
        <v>64</v>
      </c>
      <c r="D19" s="45">
        <v>40000</v>
      </c>
      <c r="E19" s="44">
        <v>0.56000000000000005</v>
      </c>
      <c r="F19" s="46">
        <v>0.13400000000000001</v>
      </c>
      <c r="G19" s="46">
        <v>9.1999999999999998E-2</v>
      </c>
      <c r="H19" s="46">
        <v>7.2999999999999995E-2</v>
      </c>
      <c r="I19" s="46">
        <v>5.9000000000000004E-2</v>
      </c>
      <c r="J19" s="46">
        <v>3.9E-2</v>
      </c>
      <c r="K19" s="46">
        <v>3.2000000000000001E-2</v>
      </c>
      <c r="L19" s="46">
        <v>2.4E-2</v>
      </c>
      <c r="M19" s="37" t="str">
        <f t="shared" si="0"/>
        <v>0.134,0.092,0.073,0.059,0.039,0.032,0.024</v>
      </c>
      <c r="N19" s="37" t="s">
        <v>59</v>
      </c>
      <c r="O19" s="37"/>
      <c r="P19" s="38">
        <f t="shared" si="4"/>
        <v>65</v>
      </c>
      <c r="Q19" s="36">
        <f t="shared" si="25"/>
        <v>65</v>
      </c>
      <c r="R19" s="37">
        <f t="shared" si="5"/>
        <v>6.1000000000000013E-2</v>
      </c>
      <c r="S19" s="36">
        <f t="shared" si="19"/>
        <v>16</v>
      </c>
      <c r="T19" s="36">
        <f t="shared" si="20"/>
        <v>65</v>
      </c>
      <c r="U19" s="36">
        <f t="shared" si="21"/>
        <v>65</v>
      </c>
      <c r="V19" s="39">
        <f t="shared" si="22"/>
        <v>5.6000000000000001E-2</v>
      </c>
      <c r="W19" s="39">
        <f t="shared" si="23"/>
        <v>3.64</v>
      </c>
      <c r="X19" s="37">
        <f t="shared" si="24"/>
        <v>0.79749999999999899</v>
      </c>
      <c r="Y19" s="39" t="e">
        <f t="shared" si="6"/>
        <v>#REF!</v>
      </c>
      <c r="Z19" s="37"/>
      <c r="AA19" s="44">
        <v>0.35</v>
      </c>
      <c r="AB19" s="44">
        <v>0.35</v>
      </c>
      <c r="AC19" s="44">
        <v>0.35</v>
      </c>
      <c r="AD19" s="44" t="s">
        <v>60</v>
      </c>
      <c r="AE19" s="44">
        <f t="shared" si="7"/>
        <v>186.45999999999998</v>
      </c>
      <c r="AF19" s="44">
        <f t="shared" si="8"/>
        <v>227.88</v>
      </c>
      <c r="AG19" s="45" t="str">
        <f t="shared" si="9"/>
        <v>186.46 227.88</v>
      </c>
      <c r="AH19" s="44">
        <v>12</v>
      </c>
      <c r="AI19" s="47">
        <f t="shared" si="10"/>
        <v>77.710000000000008</v>
      </c>
      <c r="AJ19" s="47">
        <f t="shared" si="11"/>
        <v>94.97</v>
      </c>
      <c r="AK19" s="45" t="str">
        <f t="shared" si="12"/>
        <v>77.71 94.97</v>
      </c>
      <c r="AL19" s="36">
        <f t="shared" si="13"/>
        <v>145</v>
      </c>
      <c r="AM19" s="36">
        <f t="shared" si="14"/>
        <v>250</v>
      </c>
      <c r="AN19" s="47">
        <v>2387.1</v>
      </c>
      <c r="AO19" s="44">
        <v>227.1</v>
      </c>
      <c r="AP19" s="44">
        <v>94.9</v>
      </c>
      <c r="AQ19" s="35">
        <v>30</v>
      </c>
      <c r="AR19" s="46">
        <f t="shared" si="15"/>
        <v>0.80742798552307771</v>
      </c>
      <c r="AS19" s="47">
        <f t="shared" si="16"/>
        <v>1927.4113442421387</v>
      </c>
      <c r="AT19" s="47">
        <f t="shared" si="1"/>
        <v>197.76393146364674</v>
      </c>
      <c r="AU19" s="48">
        <f t="shared" si="2"/>
        <v>82.093281630882302</v>
      </c>
      <c r="AV19" s="262"/>
      <c r="AW19" s="262"/>
      <c r="AX19" s="262"/>
      <c r="AY19" s="257"/>
      <c r="AZ19" s="257"/>
      <c r="BA19" s="257"/>
      <c r="BB19" s="257"/>
      <c r="BC19" s="257"/>
      <c r="BD19" s="257"/>
      <c r="BE19" s="257"/>
      <c r="BF19" s="257"/>
      <c r="BG19" s="260"/>
      <c r="BH19" s="260"/>
      <c r="BI19" s="257"/>
      <c r="BJ19" s="257"/>
      <c r="BK19" s="257"/>
      <c r="BL19" s="257">
        <f t="shared" si="17"/>
        <v>0</v>
      </c>
      <c r="BM19" s="257" t="e">
        <f>#REF!</f>
        <v>#REF!</v>
      </c>
      <c r="BN19" s="257"/>
      <c r="BO19" s="257"/>
      <c r="BP19" s="257">
        <f t="shared" si="18"/>
        <v>0</v>
      </c>
      <c r="BQ19" s="257" t="e">
        <f>#REF!</f>
        <v>#REF!</v>
      </c>
      <c r="BR19" s="257"/>
      <c r="BS19" s="260"/>
      <c r="BT19" s="260"/>
    </row>
    <row r="20" spans="1:72" s="42" customFormat="1" ht="49.95" customHeight="1" x14ac:dyDescent="0.3">
      <c r="A20" s="44">
        <v>17</v>
      </c>
      <c r="B20" s="45">
        <v>130</v>
      </c>
      <c r="C20" s="45" t="s">
        <v>64</v>
      </c>
      <c r="D20" s="45">
        <v>40000</v>
      </c>
      <c r="E20" s="44">
        <v>0.56000000000000005</v>
      </c>
      <c r="F20" s="46">
        <v>0.17100000000000001</v>
      </c>
      <c r="G20" s="46">
        <v>0.13100000000000001</v>
      </c>
      <c r="H20" s="46">
        <v>0.111</v>
      </c>
      <c r="I20" s="46">
        <v>0.09</v>
      </c>
      <c r="J20" s="46">
        <v>5.6000000000000001E-2</v>
      </c>
      <c r="K20" s="46">
        <v>4.5999999999999999E-2</v>
      </c>
      <c r="L20" s="46">
        <v>2.6000000000000002E-2</v>
      </c>
      <c r="M20" s="37" t="str">
        <f t="shared" si="0"/>
        <v>0.171,0.131,0.111,0.09,0.056,0.046,0.026</v>
      </c>
      <c r="N20" s="37" t="s">
        <v>59</v>
      </c>
      <c r="O20" s="37"/>
      <c r="P20" s="38">
        <f t="shared" si="4"/>
        <v>130</v>
      </c>
      <c r="Q20" s="36">
        <f t="shared" si="25"/>
        <v>65</v>
      </c>
      <c r="R20" s="37">
        <f t="shared" si="5"/>
        <v>6.0000000000000012E-2</v>
      </c>
      <c r="S20" s="36">
        <f t="shared" si="19"/>
        <v>17</v>
      </c>
      <c r="T20" s="36">
        <f t="shared" si="20"/>
        <v>65</v>
      </c>
      <c r="U20" s="36">
        <f t="shared" si="21"/>
        <v>130</v>
      </c>
      <c r="V20" s="39">
        <f t="shared" si="22"/>
        <v>6.0500000000000012E-2</v>
      </c>
      <c r="W20" s="39">
        <f t="shared" si="23"/>
        <v>3.932500000000001</v>
      </c>
      <c r="X20" s="37">
        <f t="shared" si="24"/>
        <v>4.7300000000000004</v>
      </c>
      <c r="Y20" s="39" t="e">
        <f t="shared" si="6"/>
        <v>#REF!</v>
      </c>
      <c r="Z20" s="37"/>
      <c r="AA20" s="44">
        <v>0.35</v>
      </c>
      <c r="AB20" s="44">
        <v>0.35</v>
      </c>
      <c r="AC20" s="44">
        <v>0.35</v>
      </c>
      <c r="AD20" s="44" t="s">
        <v>60</v>
      </c>
      <c r="AE20" s="44">
        <f t="shared" si="7"/>
        <v>186.45999999999998</v>
      </c>
      <c r="AF20" s="44">
        <f t="shared" si="8"/>
        <v>227.88</v>
      </c>
      <c r="AG20" s="45" t="str">
        <f t="shared" si="9"/>
        <v>186.46 227.88</v>
      </c>
      <c r="AH20" s="44">
        <v>12</v>
      </c>
      <c r="AI20" s="47">
        <f t="shared" si="10"/>
        <v>77.710000000000008</v>
      </c>
      <c r="AJ20" s="47">
        <f t="shared" si="11"/>
        <v>94.97</v>
      </c>
      <c r="AK20" s="45" t="str">
        <f t="shared" si="12"/>
        <v>77.71 94.97</v>
      </c>
      <c r="AL20" s="36">
        <f t="shared" si="13"/>
        <v>145</v>
      </c>
      <c r="AM20" s="36">
        <f t="shared" si="14"/>
        <v>250</v>
      </c>
      <c r="AN20" s="47">
        <v>2393.5</v>
      </c>
      <c r="AO20" s="44">
        <v>227.9</v>
      </c>
      <c r="AP20" s="44">
        <v>94.9</v>
      </c>
      <c r="AQ20" s="35">
        <v>30</v>
      </c>
      <c r="AR20" s="46">
        <f t="shared" si="15"/>
        <v>0.80742798552307771</v>
      </c>
      <c r="AS20" s="47">
        <f t="shared" si="16"/>
        <v>1932.5788833494864</v>
      </c>
      <c r="AT20" s="47">
        <f t="shared" si="1"/>
        <v>198.44846828724823</v>
      </c>
      <c r="AU20" s="48">
        <f t="shared" si="2"/>
        <v>82.093281630882302</v>
      </c>
      <c r="AV20" s="262"/>
      <c r="AW20" s="262"/>
      <c r="AX20" s="262"/>
      <c r="AY20" s="257"/>
      <c r="AZ20" s="257"/>
      <c r="BA20" s="257"/>
      <c r="BB20" s="257"/>
      <c r="BC20" s="257"/>
      <c r="BD20" s="257"/>
      <c r="BE20" s="257"/>
      <c r="BF20" s="257"/>
      <c r="BG20" s="260"/>
      <c r="BH20" s="260"/>
      <c r="BI20" s="257"/>
      <c r="BJ20" s="257"/>
      <c r="BK20" s="257"/>
      <c r="BL20" s="257">
        <f t="shared" si="17"/>
        <v>0</v>
      </c>
      <c r="BM20" s="257" t="e">
        <f>#REF!</f>
        <v>#REF!</v>
      </c>
      <c r="BN20" s="257"/>
      <c r="BO20" s="257"/>
      <c r="BP20" s="257">
        <f t="shared" si="18"/>
        <v>0</v>
      </c>
      <c r="BQ20" s="257" t="e">
        <f>#REF!</f>
        <v>#REF!</v>
      </c>
      <c r="BR20" s="257"/>
      <c r="BS20" s="260"/>
      <c r="BT20" s="260"/>
    </row>
    <row r="21" spans="1:72" s="42" customFormat="1" ht="49.95" customHeight="1" x14ac:dyDescent="0.3">
      <c r="A21" s="44">
        <v>18</v>
      </c>
      <c r="B21" s="45">
        <v>195</v>
      </c>
      <c r="C21" s="45" t="s">
        <v>64</v>
      </c>
      <c r="D21" s="45">
        <v>40000</v>
      </c>
      <c r="E21" s="44">
        <v>0.56000000000000005</v>
      </c>
      <c r="F21" s="37">
        <v>0.13900000000000001</v>
      </c>
      <c r="G21" s="37">
        <v>9.9000000000000005E-2</v>
      </c>
      <c r="H21" s="37">
        <v>0.08</v>
      </c>
      <c r="I21" s="37">
        <v>6.2E-2</v>
      </c>
      <c r="J21" s="37">
        <v>3.9E-2</v>
      </c>
      <c r="K21" s="37">
        <v>3.1E-2</v>
      </c>
      <c r="L21" s="37">
        <v>2.3E-2</v>
      </c>
      <c r="M21" s="37" t="str">
        <f t="shared" si="0"/>
        <v>0.139,0.099,0.08,0.062,0.039,0.031,0.023</v>
      </c>
      <c r="N21" s="37" t="s">
        <v>59</v>
      </c>
      <c r="O21" s="37"/>
      <c r="P21" s="38">
        <f t="shared" si="4"/>
        <v>195</v>
      </c>
      <c r="Q21" s="36">
        <f t="shared" si="25"/>
        <v>65</v>
      </c>
      <c r="R21" s="37">
        <f t="shared" si="5"/>
        <v>5.9000000000000011E-2</v>
      </c>
      <c r="S21" s="36">
        <f t="shared" si="19"/>
        <v>18</v>
      </c>
      <c r="T21" s="36">
        <f t="shared" si="20"/>
        <v>65</v>
      </c>
      <c r="U21" s="36">
        <f t="shared" si="21"/>
        <v>195</v>
      </c>
      <c r="V21" s="39">
        <f t="shared" si="22"/>
        <v>5.9500000000000011E-2</v>
      </c>
      <c r="W21" s="39">
        <f t="shared" si="23"/>
        <v>3.8675000000000006</v>
      </c>
      <c r="X21" s="37">
        <f t="shared" si="24"/>
        <v>8.5975000000000001</v>
      </c>
      <c r="Y21" s="39" t="e">
        <f t="shared" si="6"/>
        <v>#REF!</v>
      </c>
      <c r="Z21" s="37"/>
      <c r="AA21" s="44">
        <v>0.35</v>
      </c>
      <c r="AB21" s="44">
        <v>0.35</v>
      </c>
      <c r="AC21" s="44">
        <v>0.35</v>
      </c>
      <c r="AD21" s="44" t="s">
        <v>60</v>
      </c>
      <c r="AE21" s="44">
        <f t="shared" si="7"/>
        <v>186.45999999999998</v>
      </c>
      <c r="AF21" s="44">
        <f t="shared" si="8"/>
        <v>227.88</v>
      </c>
      <c r="AG21" s="45" t="str">
        <f t="shared" si="9"/>
        <v>186.46 227.88</v>
      </c>
      <c r="AH21" s="44">
        <v>12</v>
      </c>
      <c r="AI21" s="47">
        <f t="shared" si="10"/>
        <v>77.710000000000008</v>
      </c>
      <c r="AJ21" s="47">
        <f t="shared" si="11"/>
        <v>94.97</v>
      </c>
      <c r="AK21" s="45" t="str">
        <f t="shared" si="12"/>
        <v>77.71 94.97</v>
      </c>
      <c r="AL21" s="36">
        <f t="shared" si="13"/>
        <v>145</v>
      </c>
      <c r="AM21" s="36">
        <f t="shared" si="14"/>
        <v>250</v>
      </c>
      <c r="AN21" s="47">
        <v>2395.1999999999998</v>
      </c>
      <c r="AO21" s="44">
        <v>227.8</v>
      </c>
      <c r="AP21" s="44">
        <v>95</v>
      </c>
      <c r="AQ21" s="35">
        <v>30</v>
      </c>
      <c r="AR21" s="46">
        <f t="shared" si="15"/>
        <v>0.80742798552307771</v>
      </c>
      <c r="AS21" s="47">
        <f t="shared" si="16"/>
        <v>1933.9515109248755</v>
      </c>
      <c r="AT21" s="47">
        <f t="shared" si="1"/>
        <v>198.36295065169023</v>
      </c>
      <c r="AU21" s="48">
        <f t="shared" si="2"/>
        <v>82.183188106073175</v>
      </c>
      <c r="AV21" s="262"/>
      <c r="AW21" s="262"/>
      <c r="AX21" s="262"/>
      <c r="AY21" s="257"/>
      <c r="AZ21" s="257"/>
      <c r="BA21" s="257"/>
      <c r="BB21" s="257"/>
      <c r="BC21" s="257"/>
      <c r="BD21" s="257"/>
      <c r="BE21" s="257"/>
      <c r="BF21" s="257"/>
      <c r="BG21" s="260"/>
      <c r="BH21" s="260"/>
      <c r="BI21" s="257"/>
      <c r="BJ21" s="257"/>
      <c r="BK21" s="257"/>
      <c r="BL21" s="257">
        <f t="shared" si="17"/>
        <v>0</v>
      </c>
      <c r="BM21" s="257" t="e">
        <f>#REF!</f>
        <v>#REF!</v>
      </c>
      <c r="BN21" s="257"/>
      <c r="BO21" s="257"/>
      <c r="BP21" s="257">
        <f t="shared" si="18"/>
        <v>0</v>
      </c>
      <c r="BQ21" s="257" t="e">
        <f>#REF!</f>
        <v>#REF!</v>
      </c>
      <c r="BR21" s="257"/>
      <c r="BS21" s="260"/>
      <c r="BT21" s="260"/>
    </row>
    <row r="22" spans="1:72" s="42" customFormat="1" ht="49.95" customHeight="1" x14ac:dyDescent="0.3">
      <c r="A22" s="44">
        <v>19</v>
      </c>
      <c r="B22" s="45">
        <v>260</v>
      </c>
      <c r="C22" s="45" t="s">
        <v>64</v>
      </c>
      <c r="D22" s="45">
        <v>40000</v>
      </c>
      <c r="E22" s="44">
        <v>0.56000000000000005</v>
      </c>
      <c r="F22" s="46">
        <v>0.13600000000000001</v>
      </c>
      <c r="G22" s="46">
        <v>8.5000000000000006E-2</v>
      </c>
      <c r="H22" s="46">
        <v>7.0000000000000007E-2</v>
      </c>
      <c r="I22" s="46">
        <v>5.5E-2</v>
      </c>
      <c r="J22" s="46">
        <v>3.7999999999999999E-2</v>
      </c>
      <c r="K22" s="46">
        <v>3.2000000000000001E-2</v>
      </c>
      <c r="L22" s="46">
        <v>2.4E-2</v>
      </c>
      <c r="M22" s="37" t="str">
        <f t="shared" si="0"/>
        <v>0.136,0.085,0.07,0.055,0.038,0.032,0.024</v>
      </c>
      <c r="N22" s="37" t="s">
        <v>59</v>
      </c>
      <c r="O22" s="37"/>
      <c r="P22" s="38">
        <f t="shared" si="4"/>
        <v>260</v>
      </c>
      <c r="Q22" s="36">
        <f t="shared" si="25"/>
        <v>65</v>
      </c>
      <c r="R22" s="37">
        <f t="shared" si="5"/>
        <v>6.6000000000000003E-2</v>
      </c>
      <c r="S22" s="36">
        <f t="shared" si="19"/>
        <v>19</v>
      </c>
      <c r="T22" s="36">
        <f t="shared" si="20"/>
        <v>65</v>
      </c>
      <c r="U22" s="36">
        <f t="shared" si="21"/>
        <v>260</v>
      </c>
      <c r="V22" s="39">
        <f t="shared" si="22"/>
        <v>6.25E-2</v>
      </c>
      <c r="W22" s="39">
        <f t="shared" si="23"/>
        <v>4.0625</v>
      </c>
      <c r="X22" s="37">
        <f t="shared" si="24"/>
        <v>12.66</v>
      </c>
      <c r="Y22" s="39" t="e">
        <f t="shared" si="6"/>
        <v>#REF!</v>
      </c>
      <c r="Z22" s="37"/>
      <c r="AA22" s="44">
        <v>0.35</v>
      </c>
      <c r="AB22" s="44">
        <v>0.35</v>
      </c>
      <c r="AC22" s="44">
        <v>0.35</v>
      </c>
      <c r="AD22" s="44" t="s">
        <v>60</v>
      </c>
      <c r="AE22" s="44">
        <f t="shared" si="7"/>
        <v>186.45999999999998</v>
      </c>
      <c r="AF22" s="44">
        <f t="shared" si="8"/>
        <v>227.88</v>
      </c>
      <c r="AG22" s="45" t="str">
        <f t="shared" si="9"/>
        <v>186.46 227.88</v>
      </c>
      <c r="AH22" s="44">
        <v>12</v>
      </c>
      <c r="AI22" s="47">
        <f t="shared" si="10"/>
        <v>77.710000000000008</v>
      </c>
      <c r="AJ22" s="47">
        <f t="shared" si="11"/>
        <v>94.97</v>
      </c>
      <c r="AK22" s="45" t="str">
        <f t="shared" si="12"/>
        <v>77.71 94.97</v>
      </c>
      <c r="AL22" s="36">
        <f t="shared" si="13"/>
        <v>145</v>
      </c>
      <c r="AM22" s="36">
        <f t="shared" si="14"/>
        <v>250</v>
      </c>
      <c r="AN22" s="47">
        <v>2379</v>
      </c>
      <c r="AO22" s="44">
        <v>227.2</v>
      </c>
      <c r="AP22" s="44">
        <v>95</v>
      </c>
      <c r="AQ22" s="35">
        <v>30</v>
      </c>
      <c r="AR22" s="46">
        <f t="shared" si="15"/>
        <v>0.80742798552307771</v>
      </c>
      <c r="AS22" s="47">
        <f t="shared" si="16"/>
        <v>1920.8711775594018</v>
      </c>
      <c r="AT22" s="47">
        <f t="shared" si="1"/>
        <v>197.84954809386474</v>
      </c>
      <c r="AU22" s="48">
        <f t="shared" si="2"/>
        <v>82.183188106073175</v>
      </c>
      <c r="AV22" s="262"/>
      <c r="AW22" s="262"/>
      <c r="AX22" s="262"/>
      <c r="AY22" s="257"/>
      <c r="AZ22" s="257"/>
      <c r="BA22" s="257"/>
      <c r="BB22" s="257"/>
      <c r="BC22" s="257"/>
      <c r="BD22" s="257"/>
      <c r="BE22" s="257"/>
      <c r="BF22" s="257"/>
      <c r="BG22" s="260"/>
      <c r="BH22" s="260"/>
      <c r="BI22" s="257"/>
      <c r="BJ22" s="257"/>
      <c r="BK22" s="257"/>
      <c r="BL22" s="257">
        <f t="shared" si="17"/>
        <v>0</v>
      </c>
      <c r="BM22" s="257" t="e">
        <f>#REF!</f>
        <v>#REF!</v>
      </c>
      <c r="BN22" s="257"/>
      <c r="BO22" s="257"/>
      <c r="BP22" s="257">
        <f t="shared" si="18"/>
        <v>0</v>
      </c>
      <c r="BQ22" s="257" t="e">
        <f>#REF!</f>
        <v>#REF!</v>
      </c>
      <c r="BR22" s="257"/>
      <c r="BS22" s="260"/>
      <c r="BT22" s="260"/>
    </row>
    <row r="23" spans="1:72" s="42" customFormat="1" ht="49.95" customHeight="1" x14ac:dyDescent="0.3">
      <c r="A23" s="44">
        <v>20</v>
      </c>
      <c r="B23" s="45">
        <v>325</v>
      </c>
      <c r="C23" s="45" t="s">
        <v>64</v>
      </c>
      <c r="D23" s="45">
        <v>40000</v>
      </c>
      <c r="E23" s="44">
        <v>0.56000000000000005</v>
      </c>
      <c r="F23" s="37">
        <v>0.105</v>
      </c>
      <c r="G23" s="37">
        <v>7.9000000000000001E-2</v>
      </c>
      <c r="H23" s="37">
        <v>6.9000000000000006E-2</v>
      </c>
      <c r="I23" s="37">
        <v>5.6000000000000001E-2</v>
      </c>
      <c r="J23" s="37">
        <v>0.04</v>
      </c>
      <c r="K23" s="37">
        <v>3.3000000000000002E-2</v>
      </c>
      <c r="L23" s="37">
        <v>2.5000000000000001E-2</v>
      </c>
      <c r="M23" s="37" t="str">
        <f t="shared" si="0"/>
        <v>0.105,0.079,0.069,0.056,0.04,0.033,0.025</v>
      </c>
      <c r="N23" s="37" t="s">
        <v>59</v>
      </c>
      <c r="O23" s="37"/>
      <c r="P23" s="38">
        <f t="shared" si="4"/>
        <v>325</v>
      </c>
      <c r="Q23" s="36">
        <f t="shared" si="25"/>
        <v>65</v>
      </c>
      <c r="R23" s="37">
        <f t="shared" si="5"/>
        <v>3.599999999999999E-2</v>
      </c>
      <c r="S23" s="36">
        <f t="shared" si="19"/>
        <v>20</v>
      </c>
      <c r="T23" s="36">
        <f t="shared" si="20"/>
        <v>65</v>
      </c>
      <c r="U23" s="36">
        <f t="shared" si="21"/>
        <v>325</v>
      </c>
      <c r="V23" s="39">
        <f t="shared" si="22"/>
        <v>5.0999999999999997E-2</v>
      </c>
      <c r="W23" s="39">
        <f t="shared" si="23"/>
        <v>3.3149999999999999</v>
      </c>
      <c r="X23" s="37">
        <f t="shared" si="24"/>
        <v>15.975</v>
      </c>
      <c r="Y23" s="39" t="e">
        <f t="shared" si="6"/>
        <v>#REF!</v>
      </c>
      <c r="Z23" s="37"/>
      <c r="AA23" s="44">
        <v>0.35</v>
      </c>
      <c r="AB23" s="44">
        <v>0.35</v>
      </c>
      <c r="AC23" s="44">
        <v>0.35</v>
      </c>
      <c r="AD23" s="44" t="s">
        <v>60</v>
      </c>
      <c r="AE23" s="44">
        <f t="shared" si="7"/>
        <v>186.45999999999998</v>
      </c>
      <c r="AF23" s="44">
        <f t="shared" si="8"/>
        <v>227.88</v>
      </c>
      <c r="AG23" s="45" t="str">
        <f t="shared" si="9"/>
        <v>186.46 227.88</v>
      </c>
      <c r="AH23" s="44">
        <v>12</v>
      </c>
      <c r="AI23" s="47">
        <f t="shared" si="10"/>
        <v>77.710000000000008</v>
      </c>
      <c r="AJ23" s="47">
        <f t="shared" si="11"/>
        <v>94.97</v>
      </c>
      <c r="AK23" s="45" t="str">
        <f t="shared" si="12"/>
        <v>77.71 94.97</v>
      </c>
      <c r="AL23" s="36">
        <f t="shared" si="13"/>
        <v>145</v>
      </c>
      <c r="AM23" s="36">
        <f t="shared" si="14"/>
        <v>250</v>
      </c>
      <c r="AN23" s="44">
        <v>2398.4</v>
      </c>
      <c r="AO23" s="44">
        <v>227.8</v>
      </c>
      <c r="AP23" s="44">
        <v>95</v>
      </c>
      <c r="AQ23" s="35">
        <v>30</v>
      </c>
      <c r="AR23" s="46">
        <f t="shared" si="15"/>
        <v>0.80742798552307771</v>
      </c>
      <c r="AS23" s="47">
        <f t="shared" si="16"/>
        <v>1936.5352804785496</v>
      </c>
      <c r="AT23" s="47">
        <f t="shared" si="1"/>
        <v>198.36295065169023</v>
      </c>
      <c r="AU23" s="48">
        <f t="shared" si="2"/>
        <v>82.183188106073175</v>
      </c>
      <c r="AV23" s="262"/>
      <c r="AW23" s="262"/>
      <c r="AX23" s="262"/>
      <c r="AY23" s="257"/>
      <c r="AZ23" s="257"/>
      <c r="BA23" s="257"/>
      <c r="BB23" s="257"/>
      <c r="BC23" s="257"/>
      <c r="BD23" s="257"/>
      <c r="BE23" s="257"/>
      <c r="BF23" s="257"/>
      <c r="BG23" s="260"/>
      <c r="BH23" s="260"/>
      <c r="BI23" s="257"/>
      <c r="BJ23" s="257"/>
      <c r="BK23" s="257"/>
      <c r="BL23" s="257">
        <f t="shared" si="17"/>
        <v>0</v>
      </c>
      <c r="BM23" s="257" t="e">
        <f>#REF!</f>
        <v>#REF!</v>
      </c>
      <c r="BN23" s="257"/>
      <c r="BO23" s="257"/>
      <c r="BP23" s="257">
        <f t="shared" si="18"/>
        <v>0</v>
      </c>
      <c r="BQ23" s="257" t="e">
        <f>#REF!</f>
        <v>#REF!</v>
      </c>
      <c r="BR23" s="257"/>
      <c r="BS23" s="260"/>
      <c r="BT23" s="260"/>
    </row>
    <row r="24" spans="1:72" s="42" customFormat="1" ht="49.95" customHeight="1" x14ac:dyDescent="0.3">
      <c r="A24" s="44">
        <v>21</v>
      </c>
      <c r="B24" s="45">
        <v>390</v>
      </c>
      <c r="C24" s="45" t="s">
        <v>64</v>
      </c>
      <c r="D24" s="45">
        <v>40000</v>
      </c>
      <c r="E24" s="44">
        <v>0.56000000000000005</v>
      </c>
      <c r="F24" s="37">
        <v>0.13300000000000001</v>
      </c>
      <c r="G24" s="37">
        <v>0.105</v>
      </c>
      <c r="H24" s="37">
        <v>9.0999999999999998E-2</v>
      </c>
      <c r="I24" s="37">
        <v>7.2999999999999995E-2</v>
      </c>
      <c r="J24" s="37">
        <v>4.8000000000000001E-2</v>
      </c>
      <c r="K24" s="37">
        <v>3.7999999999999999E-2</v>
      </c>
      <c r="L24" s="37">
        <v>2.7E-2</v>
      </c>
      <c r="M24" s="37" t="str">
        <f t="shared" si="0"/>
        <v>0.133,0.105,0.091,0.073,0.048,0.038,0.027</v>
      </c>
      <c r="N24" s="37" t="s">
        <v>59</v>
      </c>
      <c r="O24" s="37"/>
      <c r="P24" s="38">
        <f t="shared" si="4"/>
        <v>390</v>
      </c>
      <c r="Q24" s="36">
        <f t="shared" si="25"/>
        <v>65</v>
      </c>
      <c r="R24" s="37">
        <f t="shared" si="5"/>
        <v>4.200000000000001E-2</v>
      </c>
      <c r="S24" s="36">
        <f t="shared" si="19"/>
        <v>21</v>
      </c>
      <c r="T24" s="36">
        <f t="shared" si="20"/>
        <v>65</v>
      </c>
      <c r="U24" s="36">
        <f t="shared" si="21"/>
        <v>390</v>
      </c>
      <c r="V24" s="39">
        <f t="shared" si="22"/>
        <v>3.9E-2</v>
      </c>
      <c r="W24" s="39">
        <f t="shared" si="23"/>
        <v>2.5350000000000001</v>
      </c>
      <c r="X24" s="37">
        <f t="shared" si="24"/>
        <v>18.509999999999998</v>
      </c>
      <c r="Y24" s="39" t="e">
        <f t="shared" si="6"/>
        <v>#REF!</v>
      </c>
      <c r="Z24" s="37"/>
      <c r="AA24" s="44">
        <v>0.35</v>
      </c>
      <c r="AB24" s="44">
        <v>0.35</v>
      </c>
      <c r="AC24" s="44">
        <v>0.35</v>
      </c>
      <c r="AD24" s="44" t="s">
        <v>60</v>
      </c>
      <c r="AE24" s="44">
        <f t="shared" si="7"/>
        <v>186.45999999999998</v>
      </c>
      <c r="AF24" s="44">
        <f t="shared" si="8"/>
        <v>227.88</v>
      </c>
      <c r="AG24" s="45" t="str">
        <f t="shared" si="9"/>
        <v>186.46 227.88</v>
      </c>
      <c r="AH24" s="44">
        <v>12</v>
      </c>
      <c r="AI24" s="47">
        <f t="shared" si="10"/>
        <v>77.710000000000008</v>
      </c>
      <c r="AJ24" s="47">
        <f t="shared" si="11"/>
        <v>94.97</v>
      </c>
      <c r="AK24" s="45" t="str">
        <f t="shared" si="12"/>
        <v>77.71 94.97</v>
      </c>
      <c r="AL24" s="36">
        <f t="shared" si="13"/>
        <v>145</v>
      </c>
      <c r="AM24" s="36">
        <f t="shared" si="14"/>
        <v>250</v>
      </c>
      <c r="AN24" s="44">
        <v>2393.5</v>
      </c>
      <c r="AO24" s="44">
        <v>226.9</v>
      </c>
      <c r="AP24" s="44">
        <v>94.9</v>
      </c>
      <c r="AQ24" s="35">
        <v>30</v>
      </c>
      <c r="AR24" s="46">
        <f t="shared" si="15"/>
        <v>0.80742798552307771</v>
      </c>
      <c r="AS24" s="47">
        <f t="shared" si="16"/>
        <v>1932.5788833494864</v>
      </c>
      <c r="AT24" s="47">
        <f t="shared" si="1"/>
        <v>197.59265566552969</v>
      </c>
      <c r="AU24" s="48">
        <f t="shared" si="2"/>
        <v>82.093281630882302</v>
      </c>
      <c r="AV24" s="262"/>
      <c r="AW24" s="262"/>
      <c r="AX24" s="262"/>
      <c r="AY24" s="257"/>
      <c r="AZ24" s="257"/>
      <c r="BA24" s="257"/>
      <c r="BB24" s="257"/>
      <c r="BC24" s="257"/>
      <c r="BD24" s="257"/>
      <c r="BE24" s="257"/>
      <c r="BF24" s="257"/>
      <c r="BG24" s="260"/>
      <c r="BH24" s="260"/>
      <c r="BI24" s="257"/>
      <c r="BJ24" s="257"/>
      <c r="BK24" s="257"/>
      <c r="BL24" s="257">
        <f t="shared" si="17"/>
        <v>0</v>
      </c>
      <c r="BM24" s="257" t="e">
        <f>#REF!</f>
        <v>#REF!</v>
      </c>
      <c r="BN24" s="257"/>
      <c r="BO24" s="257"/>
      <c r="BP24" s="257">
        <f t="shared" si="18"/>
        <v>0</v>
      </c>
      <c r="BQ24" s="257" t="e">
        <f>#REF!</f>
        <v>#REF!</v>
      </c>
      <c r="BR24" s="257"/>
      <c r="BS24" s="260"/>
      <c r="BT24" s="260"/>
    </row>
    <row r="25" spans="1:72" s="42" customFormat="1" ht="49.95" customHeight="1" x14ac:dyDescent="0.3">
      <c r="A25" s="44">
        <v>22</v>
      </c>
      <c r="B25" s="45">
        <v>455</v>
      </c>
      <c r="C25" s="45" t="s">
        <v>64</v>
      </c>
      <c r="D25" s="45">
        <v>40000</v>
      </c>
      <c r="E25" s="44">
        <v>0.56000000000000005</v>
      </c>
      <c r="F25" s="37">
        <v>0.26400000000000001</v>
      </c>
      <c r="G25" s="37">
        <v>0.14199999999999999</v>
      </c>
      <c r="H25" s="37">
        <v>0.113</v>
      </c>
      <c r="I25" s="37">
        <v>8.6000000000000007E-2</v>
      </c>
      <c r="J25" s="37">
        <v>5.2999999999999999E-2</v>
      </c>
      <c r="K25" s="37">
        <v>4.2000000000000003E-2</v>
      </c>
      <c r="L25" s="37">
        <v>3.0000000000000002E-2</v>
      </c>
      <c r="M25" s="37" t="str">
        <f t="shared" si="0"/>
        <v>0.264,0.142,0.113,0.086,0.053,0.042,0.03</v>
      </c>
      <c r="N25" s="37" t="s">
        <v>59</v>
      </c>
      <c r="O25" s="37"/>
      <c r="P25" s="38">
        <f t="shared" si="4"/>
        <v>455</v>
      </c>
      <c r="Q25" s="36">
        <f t="shared" si="25"/>
        <v>65</v>
      </c>
      <c r="R25" s="37">
        <f t="shared" si="5"/>
        <v>0.15100000000000002</v>
      </c>
      <c r="S25" s="36">
        <f t="shared" si="19"/>
        <v>22</v>
      </c>
      <c r="T25" s="36">
        <f t="shared" si="20"/>
        <v>65</v>
      </c>
      <c r="U25" s="36">
        <f t="shared" si="21"/>
        <v>455</v>
      </c>
      <c r="V25" s="39">
        <f t="shared" si="22"/>
        <v>9.6500000000000016E-2</v>
      </c>
      <c r="W25" s="39">
        <f t="shared" si="23"/>
        <v>6.2725000000000009</v>
      </c>
      <c r="X25" s="37">
        <f t="shared" si="24"/>
        <v>24.782499999999999</v>
      </c>
      <c r="Y25" s="39" t="e">
        <f t="shared" si="6"/>
        <v>#REF!</v>
      </c>
      <c r="Z25" s="37"/>
      <c r="AA25" s="44">
        <v>0.35</v>
      </c>
      <c r="AB25" s="44">
        <v>0.35</v>
      </c>
      <c r="AC25" s="44">
        <v>0.35</v>
      </c>
      <c r="AD25" s="44" t="s">
        <v>60</v>
      </c>
      <c r="AE25" s="44">
        <f t="shared" si="7"/>
        <v>186.45999999999998</v>
      </c>
      <c r="AF25" s="44">
        <f t="shared" si="8"/>
        <v>227.88</v>
      </c>
      <c r="AG25" s="45" t="str">
        <f t="shared" si="9"/>
        <v>186.46 227.88</v>
      </c>
      <c r="AH25" s="44">
        <v>12</v>
      </c>
      <c r="AI25" s="47">
        <f t="shared" si="10"/>
        <v>77.710000000000008</v>
      </c>
      <c r="AJ25" s="47">
        <f t="shared" si="11"/>
        <v>94.97</v>
      </c>
      <c r="AK25" s="45" t="str">
        <f t="shared" si="12"/>
        <v>77.71 94.97</v>
      </c>
      <c r="AL25" s="36">
        <f t="shared" si="13"/>
        <v>145</v>
      </c>
      <c r="AM25" s="36">
        <f t="shared" si="14"/>
        <v>250</v>
      </c>
      <c r="AN25" s="44">
        <v>2361.3000000000002</v>
      </c>
      <c r="AO25" s="44">
        <v>227.7</v>
      </c>
      <c r="AP25" s="44">
        <v>94.9</v>
      </c>
      <c r="AQ25" s="35">
        <v>30</v>
      </c>
      <c r="AR25" s="46">
        <f t="shared" si="15"/>
        <v>0.80742798552307771</v>
      </c>
      <c r="AS25" s="47">
        <f t="shared" si="16"/>
        <v>1906.5797022156435</v>
      </c>
      <c r="AT25" s="47">
        <f t="shared" si="1"/>
        <v>198.27741889967663</v>
      </c>
      <c r="AU25" s="48">
        <f t="shared" si="2"/>
        <v>82.093281630882302</v>
      </c>
      <c r="AV25" s="262"/>
      <c r="AW25" s="262"/>
      <c r="AX25" s="262"/>
      <c r="AY25" s="257"/>
      <c r="AZ25" s="257"/>
      <c r="BA25" s="257"/>
      <c r="BB25" s="257"/>
      <c r="BC25" s="257"/>
      <c r="BD25" s="257"/>
      <c r="BE25" s="257"/>
      <c r="BF25" s="257"/>
      <c r="BG25" s="260"/>
      <c r="BH25" s="260"/>
      <c r="BI25" s="257"/>
      <c r="BJ25" s="257"/>
      <c r="BK25" s="257"/>
      <c r="BL25" s="257">
        <f t="shared" si="17"/>
        <v>0</v>
      </c>
      <c r="BM25" s="257" t="e">
        <f>#REF!</f>
        <v>#REF!</v>
      </c>
      <c r="BN25" s="257"/>
      <c r="BO25" s="257"/>
      <c r="BP25" s="257">
        <f>BO18*10^6</f>
        <v>384.5</v>
      </c>
      <c r="BQ25" s="257" t="e">
        <f>#REF!</f>
        <v>#REF!</v>
      </c>
      <c r="BR25" s="257"/>
      <c r="BS25" s="260"/>
      <c r="BT25" s="260"/>
    </row>
    <row r="26" spans="1:72" s="42" customFormat="1" ht="49.95" customHeight="1" x14ac:dyDescent="0.3">
      <c r="A26" s="44">
        <v>23</v>
      </c>
      <c r="B26" s="45">
        <v>520</v>
      </c>
      <c r="C26" s="45" t="s">
        <v>64</v>
      </c>
      <c r="D26" s="45">
        <v>40000</v>
      </c>
      <c r="E26" s="44">
        <v>0.56000000000000005</v>
      </c>
      <c r="F26" s="37">
        <v>0.154</v>
      </c>
      <c r="G26" s="37">
        <v>0.114</v>
      </c>
      <c r="H26" s="37">
        <v>9.4E-2</v>
      </c>
      <c r="I26" s="37">
        <v>7.1999999999999995E-2</v>
      </c>
      <c r="J26" s="37">
        <v>4.5999999999999999E-2</v>
      </c>
      <c r="K26" s="37">
        <v>3.0000000000000002E-2</v>
      </c>
      <c r="L26" s="37">
        <v>2.1999999999999999E-2</v>
      </c>
      <c r="M26" s="37" t="str">
        <f t="shared" si="0"/>
        <v>0.154,0.114,0.094,0.072,0.046,0.03,0.022</v>
      </c>
      <c r="N26" s="37" t="s">
        <v>59</v>
      </c>
      <c r="O26" s="37"/>
      <c r="P26" s="38">
        <f t="shared" si="4"/>
        <v>520</v>
      </c>
      <c r="Q26" s="36">
        <f t="shared" si="25"/>
        <v>65</v>
      </c>
      <c r="R26" s="37">
        <f t="shared" si="5"/>
        <v>0.06</v>
      </c>
      <c r="S26" s="36">
        <f t="shared" si="19"/>
        <v>23</v>
      </c>
      <c r="T26" s="36">
        <f t="shared" si="20"/>
        <v>65</v>
      </c>
      <c r="U26" s="36">
        <f t="shared" si="21"/>
        <v>520</v>
      </c>
      <c r="V26" s="39">
        <f t="shared" si="22"/>
        <v>0.10550000000000001</v>
      </c>
      <c r="W26" s="39">
        <f t="shared" si="23"/>
        <v>6.8575000000000008</v>
      </c>
      <c r="X26" s="37">
        <f t="shared" si="24"/>
        <v>31.64</v>
      </c>
      <c r="Y26" s="39" t="e">
        <f t="shared" si="6"/>
        <v>#REF!</v>
      </c>
      <c r="Z26" s="37"/>
      <c r="AA26" s="44">
        <v>0.35</v>
      </c>
      <c r="AB26" s="44">
        <v>0.35</v>
      </c>
      <c r="AC26" s="44">
        <v>0.35</v>
      </c>
      <c r="AD26" s="44" t="s">
        <v>60</v>
      </c>
      <c r="AE26" s="44">
        <f t="shared" si="7"/>
        <v>186.45999999999998</v>
      </c>
      <c r="AF26" s="44">
        <f t="shared" si="8"/>
        <v>227.88</v>
      </c>
      <c r="AG26" s="45" t="str">
        <f t="shared" si="9"/>
        <v>186.46 227.88</v>
      </c>
      <c r="AH26" s="44">
        <v>12</v>
      </c>
      <c r="AI26" s="47">
        <f t="shared" si="10"/>
        <v>77.710000000000008</v>
      </c>
      <c r="AJ26" s="47">
        <f t="shared" si="11"/>
        <v>94.97</v>
      </c>
      <c r="AK26" s="45" t="str">
        <f t="shared" si="12"/>
        <v>77.71 94.97</v>
      </c>
      <c r="AL26" s="36">
        <f t="shared" si="13"/>
        <v>145</v>
      </c>
      <c r="AM26" s="36">
        <f t="shared" si="14"/>
        <v>250</v>
      </c>
      <c r="AN26" s="47">
        <v>2383.9</v>
      </c>
      <c r="AO26" s="49">
        <v>227.4</v>
      </c>
      <c r="AP26" s="44">
        <v>94.9</v>
      </c>
      <c r="AQ26" s="35">
        <v>30</v>
      </c>
      <c r="AR26" s="46">
        <f t="shared" si="15"/>
        <v>0.80742798552307771</v>
      </c>
      <c r="AS26" s="47">
        <f t="shared" si="16"/>
        <v>1924.8275746884651</v>
      </c>
      <c r="AT26" s="47">
        <f t="shared" si="1"/>
        <v>198.02073885954385</v>
      </c>
      <c r="AU26" s="48">
        <f t="shared" si="2"/>
        <v>82.093281630882302</v>
      </c>
      <c r="AV26" s="262"/>
      <c r="AW26" s="262"/>
      <c r="AX26" s="262"/>
      <c r="AY26" s="257"/>
      <c r="AZ26" s="257"/>
      <c r="BA26" s="257"/>
      <c r="BB26" s="257"/>
      <c r="BC26" s="257"/>
      <c r="BD26" s="257"/>
      <c r="BE26" s="257"/>
      <c r="BF26" s="257"/>
      <c r="BG26" s="260"/>
      <c r="BH26" s="260"/>
      <c r="BI26" s="257"/>
      <c r="BJ26" s="257"/>
      <c r="BK26" s="257"/>
      <c r="BL26" s="257">
        <f t="shared" si="17"/>
        <v>0</v>
      </c>
      <c r="BM26" s="257" t="e">
        <f>#REF!</f>
        <v>#REF!</v>
      </c>
      <c r="BN26" s="257"/>
      <c r="BO26" s="257"/>
      <c r="BP26" s="257">
        <f t="shared" si="18"/>
        <v>0</v>
      </c>
      <c r="BQ26" s="257" t="e">
        <f>#REF!</f>
        <v>#REF!</v>
      </c>
      <c r="BR26" s="257"/>
      <c r="BS26" s="260"/>
      <c r="BT26" s="260"/>
    </row>
    <row r="27" spans="1:72" s="42" customFormat="1" ht="49.95" customHeight="1" x14ac:dyDescent="0.3">
      <c r="A27" s="44">
        <v>24</v>
      </c>
      <c r="B27" s="45">
        <v>585</v>
      </c>
      <c r="C27" s="45" t="s">
        <v>64</v>
      </c>
      <c r="D27" s="45">
        <v>40000</v>
      </c>
      <c r="E27" s="44">
        <v>0.56000000000000005</v>
      </c>
      <c r="F27" s="37">
        <v>0.26600000000000001</v>
      </c>
      <c r="G27" s="37">
        <v>0.20100000000000001</v>
      </c>
      <c r="H27" s="37">
        <v>0.17100000000000001</v>
      </c>
      <c r="I27" s="37">
        <v>0.125</v>
      </c>
      <c r="J27" s="37">
        <v>7.2999999999999995E-2</v>
      </c>
      <c r="K27" s="37">
        <v>5.5E-2</v>
      </c>
      <c r="L27" s="37">
        <v>3.6000000000000004E-2</v>
      </c>
      <c r="M27" s="37" t="str">
        <f t="shared" si="0"/>
        <v>0.266,0.201,0.171,0.125,0.073,0.055,0.036</v>
      </c>
      <c r="N27" s="37" t="s">
        <v>59</v>
      </c>
      <c r="O27" s="37"/>
      <c r="P27" s="38">
        <f t="shared" si="4"/>
        <v>585</v>
      </c>
      <c r="Q27" s="36">
        <f t="shared" si="25"/>
        <v>65</v>
      </c>
      <c r="R27" s="37">
        <f t="shared" si="5"/>
        <v>9.5000000000000001E-2</v>
      </c>
      <c r="S27" s="36">
        <f t="shared" si="19"/>
        <v>24</v>
      </c>
      <c r="T27" s="36">
        <f t="shared" si="20"/>
        <v>65</v>
      </c>
      <c r="U27" s="36">
        <f t="shared" si="21"/>
        <v>585</v>
      </c>
      <c r="V27" s="39">
        <f t="shared" si="22"/>
        <v>7.7499999999999999E-2</v>
      </c>
      <c r="W27" s="39">
        <f t="shared" si="23"/>
        <v>5.0374999999999996</v>
      </c>
      <c r="X27" s="37">
        <f t="shared" si="24"/>
        <v>36.677500000000002</v>
      </c>
      <c r="Y27" s="39" t="e">
        <f t="shared" si="6"/>
        <v>#REF!</v>
      </c>
      <c r="Z27" s="37"/>
      <c r="AA27" s="44">
        <v>0.35</v>
      </c>
      <c r="AB27" s="44">
        <v>0.35</v>
      </c>
      <c r="AC27" s="44">
        <v>0.35</v>
      </c>
      <c r="AD27" s="44" t="s">
        <v>60</v>
      </c>
      <c r="AE27" s="44">
        <f t="shared" si="7"/>
        <v>186.45999999999998</v>
      </c>
      <c r="AF27" s="44">
        <f t="shared" si="8"/>
        <v>227.88</v>
      </c>
      <c r="AG27" s="45" t="str">
        <f t="shared" si="9"/>
        <v>186.46 227.88</v>
      </c>
      <c r="AH27" s="44">
        <v>12</v>
      </c>
      <c r="AI27" s="47">
        <f t="shared" si="10"/>
        <v>77.710000000000008</v>
      </c>
      <c r="AJ27" s="47">
        <f t="shared" si="11"/>
        <v>94.97</v>
      </c>
      <c r="AK27" s="45" t="str">
        <f t="shared" si="12"/>
        <v>77.71 94.97</v>
      </c>
      <c r="AL27" s="36">
        <f t="shared" si="13"/>
        <v>145</v>
      </c>
      <c r="AM27" s="36">
        <f t="shared" si="14"/>
        <v>250</v>
      </c>
      <c r="AN27" s="47">
        <v>2388.6999999999998</v>
      </c>
      <c r="AO27" s="49">
        <v>226.1</v>
      </c>
      <c r="AP27" s="44">
        <v>95</v>
      </c>
      <c r="AQ27" s="35">
        <v>30</v>
      </c>
      <c r="AR27" s="46">
        <f t="shared" si="15"/>
        <v>0.80742798552307771</v>
      </c>
      <c r="AS27" s="47">
        <f t="shared" si="16"/>
        <v>1928.7032290189757</v>
      </c>
      <c r="AT27" s="47">
        <f t="shared" si="1"/>
        <v>196.90698404054976</v>
      </c>
      <c r="AU27" s="48">
        <f t="shared" si="2"/>
        <v>82.183188106073175</v>
      </c>
      <c r="AV27" s="262"/>
      <c r="AW27" s="262"/>
      <c r="AX27" s="262"/>
      <c r="AY27" s="257"/>
      <c r="AZ27" s="257"/>
      <c r="BA27" s="257"/>
      <c r="BB27" s="257"/>
      <c r="BC27" s="257"/>
      <c r="BD27" s="257"/>
      <c r="BE27" s="257"/>
      <c r="BF27" s="257"/>
      <c r="BG27" s="260"/>
      <c r="BH27" s="260"/>
      <c r="BI27" s="257"/>
      <c r="BJ27" s="257"/>
      <c r="BK27" s="257"/>
      <c r="BL27" s="257">
        <f t="shared" si="17"/>
        <v>0</v>
      </c>
      <c r="BM27" s="257" t="e">
        <f>#REF!</f>
        <v>#REF!</v>
      </c>
      <c r="BN27" s="257"/>
      <c r="BO27" s="257"/>
      <c r="BP27" s="257">
        <f t="shared" si="18"/>
        <v>0</v>
      </c>
      <c r="BQ27" s="257" t="e">
        <f>#REF!</f>
        <v>#REF!</v>
      </c>
      <c r="BR27" s="257"/>
      <c r="BS27" s="260"/>
      <c r="BT27" s="260"/>
    </row>
    <row r="28" spans="1:72" s="42" customFormat="1" ht="49.95" customHeight="1" x14ac:dyDescent="0.3">
      <c r="A28" s="44">
        <v>25</v>
      </c>
      <c r="B28" s="45">
        <v>650</v>
      </c>
      <c r="C28" s="45" t="s">
        <v>64</v>
      </c>
      <c r="D28" s="45">
        <v>40000</v>
      </c>
      <c r="E28" s="44">
        <v>0.56000000000000005</v>
      </c>
      <c r="F28" s="37">
        <v>0.16400000000000001</v>
      </c>
      <c r="G28" s="37">
        <v>0.122</v>
      </c>
      <c r="H28" s="37">
        <v>0.10299999999999999</v>
      </c>
      <c r="I28" s="37">
        <v>8.2000000000000003E-2</v>
      </c>
      <c r="J28" s="37">
        <v>5.8000000000000003E-2</v>
      </c>
      <c r="K28" s="37">
        <v>4.5999999999999999E-2</v>
      </c>
      <c r="L28" s="37">
        <v>3.4000000000000002E-2</v>
      </c>
      <c r="M28" s="37" t="str">
        <f t="shared" si="0"/>
        <v>0.164,0.122,0.103,0.082,0.058,0.046,0.034</v>
      </c>
      <c r="N28" s="37" t="s">
        <v>59</v>
      </c>
      <c r="O28" s="37"/>
      <c r="P28" s="38">
        <f t="shared" si="4"/>
        <v>650</v>
      </c>
      <c r="Q28" s="36">
        <f t="shared" si="25"/>
        <v>65</v>
      </c>
      <c r="R28" s="37">
        <f t="shared" si="5"/>
        <v>6.1000000000000013E-2</v>
      </c>
      <c r="S28" s="36">
        <f t="shared" si="19"/>
        <v>25</v>
      </c>
      <c r="T28" s="36">
        <f t="shared" si="20"/>
        <v>65</v>
      </c>
      <c r="U28" s="36">
        <f t="shared" si="21"/>
        <v>650</v>
      </c>
      <c r="V28" s="39">
        <f t="shared" si="22"/>
        <v>7.8000000000000014E-2</v>
      </c>
      <c r="W28" s="39">
        <f t="shared" si="23"/>
        <v>5.0700000000000012</v>
      </c>
      <c r="X28" s="37">
        <f t="shared" si="24"/>
        <v>41.747500000000002</v>
      </c>
      <c r="Y28" s="39" t="e">
        <f t="shared" si="6"/>
        <v>#REF!</v>
      </c>
      <c r="Z28" s="37"/>
      <c r="AA28" s="44">
        <v>0.35</v>
      </c>
      <c r="AB28" s="44">
        <v>0.35</v>
      </c>
      <c r="AC28" s="44">
        <v>0.35</v>
      </c>
      <c r="AD28" s="44" t="s">
        <v>60</v>
      </c>
      <c r="AE28" s="44">
        <f t="shared" si="7"/>
        <v>186.45999999999998</v>
      </c>
      <c r="AF28" s="44">
        <f t="shared" si="8"/>
        <v>227.88</v>
      </c>
      <c r="AG28" s="45" t="str">
        <f t="shared" si="9"/>
        <v>186.46 227.88</v>
      </c>
      <c r="AH28" s="44">
        <v>12</v>
      </c>
      <c r="AI28" s="47">
        <f t="shared" si="10"/>
        <v>77.710000000000008</v>
      </c>
      <c r="AJ28" s="47">
        <f t="shared" si="11"/>
        <v>94.97</v>
      </c>
      <c r="AK28" s="45" t="str">
        <f t="shared" si="12"/>
        <v>77.71 94.97</v>
      </c>
      <c r="AL28" s="36">
        <f t="shared" si="13"/>
        <v>145</v>
      </c>
      <c r="AM28" s="36">
        <f t="shared" si="14"/>
        <v>250</v>
      </c>
      <c r="AN28" s="44">
        <v>2383.9</v>
      </c>
      <c r="AO28" s="44">
        <v>227.8</v>
      </c>
      <c r="AP28" s="44">
        <v>94.9</v>
      </c>
      <c r="AQ28" s="35">
        <v>30</v>
      </c>
      <c r="AR28" s="46">
        <f t="shared" si="15"/>
        <v>0.80742798552307771</v>
      </c>
      <c r="AS28" s="47">
        <f t="shared" si="16"/>
        <v>1924.8275746884651</v>
      </c>
      <c r="AT28" s="47">
        <f t="shared" si="1"/>
        <v>198.36295065169023</v>
      </c>
      <c r="AU28" s="48">
        <f t="shared" si="2"/>
        <v>82.093281630882302</v>
      </c>
      <c r="AV28" s="262"/>
      <c r="AW28" s="262"/>
      <c r="AX28" s="262"/>
      <c r="AY28" s="257"/>
      <c r="AZ28" s="257"/>
      <c r="BA28" s="257"/>
      <c r="BB28" s="257"/>
      <c r="BC28" s="257"/>
      <c r="BD28" s="257"/>
      <c r="BE28" s="257"/>
      <c r="BF28" s="257"/>
      <c r="BG28" s="260"/>
      <c r="BH28" s="260"/>
      <c r="BI28" s="257"/>
      <c r="BJ28" s="257"/>
      <c r="BK28" s="257"/>
      <c r="BL28" s="257">
        <f t="shared" si="17"/>
        <v>0</v>
      </c>
      <c r="BM28" s="257" t="e">
        <f>#REF!</f>
        <v>#REF!</v>
      </c>
      <c r="BN28" s="257"/>
      <c r="BO28" s="257"/>
      <c r="BP28" s="257">
        <f t="shared" si="18"/>
        <v>0</v>
      </c>
      <c r="BQ28" s="257" t="e">
        <f>#REF!</f>
        <v>#REF!</v>
      </c>
      <c r="BR28" s="257"/>
      <c r="BS28" s="260"/>
      <c r="BT28" s="260"/>
    </row>
    <row r="29" spans="1:72" s="42" customFormat="1" ht="49.95" customHeight="1" x14ac:dyDescent="0.3">
      <c r="A29" s="44">
        <v>26</v>
      </c>
      <c r="B29" s="45">
        <v>715</v>
      </c>
      <c r="C29" s="45" t="s">
        <v>64</v>
      </c>
      <c r="D29" s="45">
        <v>40000</v>
      </c>
      <c r="E29" s="44">
        <v>0.56000000000000005</v>
      </c>
      <c r="F29" s="37">
        <v>0.16300000000000001</v>
      </c>
      <c r="G29" s="37">
        <v>0.108</v>
      </c>
      <c r="H29" s="37">
        <v>8.8999999999999996E-2</v>
      </c>
      <c r="I29" s="37">
        <v>6.8000000000000005E-2</v>
      </c>
      <c r="J29" s="37">
        <v>4.8000000000000001E-2</v>
      </c>
      <c r="K29" s="37">
        <v>0.04</v>
      </c>
      <c r="L29" s="37">
        <v>3.0000000000000002E-2</v>
      </c>
      <c r="M29" s="37" t="str">
        <f t="shared" si="0"/>
        <v>0.163,0.108,0.089,0.068,0.048,0.04,0.03</v>
      </c>
      <c r="N29" s="37" t="s">
        <v>59</v>
      </c>
      <c r="O29" s="37"/>
      <c r="P29" s="38">
        <f t="shared" si="4"/>
        <v>715</v>
      </c>
      <c r="Q29" s="36">
        <f t="shared" si="25"/>
        <v>65</v>
      </c>
      <c r="R29" s="37">
        <f t="shared" si="5"/>
        <v>7.400000000000001E-2</v>
      </c>
      <c r="S29" s="36">
        <f t="shared" si="19"/>
        <v>26</v>
      </c>
      <c r="T29" s="36">
        <f t="shared" si="20"/>
        <v>65</v>
      </c>
      <c r="U29" s="36">
        <f t="shared" si="21"/>
        <v>715</v>
      </c>
      <c r="V29" s="39">
        <f t="shared" si="22"/>
        <v>6.7500000000000004E-2</v>
      </c>
      <c r="W29" s="39">
        <f t="shared" si="23"/>
        <v>4.3875000000000002</v>
      </c>
      <c r="X29" s="37">
        <f t="shared" si="24"/>
        <v>46.135000000000005</v>
      </c>
      <c r="Y29" s="39" t="e">
        <f t="shared" si="6"/>
        <v>#REF!</v>
      </c>
      <c r="Z29" s="37"/>
      <c r="AA29" s="44">
        <v>0.35</v>
      </c>
      <c r="AB29" s="44">
        <v>0.35</v>
      </c>
      <c r="AC29" s="44">
        <v>0.35</v>
      </c>
      <c r="AD29" s="44" t="s">
        <v>60</v>
      </c>
      <c r="AE29" s="44">
        <f t="shared" si="7"/>
        <v>186.45999999999998</v>
      </c>
      <c r="AF29" s="44">
        <f t="shared" si="8"/>
        <v>227.88</v>
      </c>
      <c r="AG29" s="45" t="str">
        <f t="shared" si="9"/>
        <v>186.46 227.88</v>
      </c>
      <c r="AH29" s="44">
        <v>12</v>
      </c>
      <c r="AI29" s="47">
        <f t="shared" si="10"/>
        <v>77.710000000000008</v>
      </c>
      <c r="AJ29" s="47">
        <f t="shared" si="11"/>
        <v>94.97</v>
      </c>
      <c r="AK29" s="45" t="str">
        <f t="shared" si="12"/>
        <v>77.71 94.97</v>
      </c>
      <c r="AL29" s="36">
        <f t="shared" si="13"/>
        <v>145</v>
      </c>
      <c r="AM29" s="36">
        <f t="shared" si="14"/>
        <v>250</v>
      </c>
      <c r="AN29" s="44">
        <v>2396.8000000000002</v>
      </c>
      <c r="AO29" s="44">
        <v>227.5</v>
      </c>
      <c r="AP29" s="44">
        <v>95</v>
      </c>
      <c r="AQ29" s="35">
        <v>30</v>
      </c>
      <c r="AR29" s="46">
        <f t="shared" si="15"/>
        <v>0.80742798552307771</v>
      </c>
      <c r="AS29" s="47">
        <f t="shared" si="16"/>
        <v>1935.2433957017129</v>
      </c>
      <c r="AT29" s="47">
        <f t="shared" si="1"/>
        <v>198.10631301214815</v>
      </c>
      <c r="AU29" s="48">
        <f t="shared" si="2"/>
        <v>82.183188106073175</v>
      </c>
      <c r="AV29" s="262"/>
      <c r="AW29" s="262"/>
      <c r="AX29" s="262"/>
      <c r="AY29" s="257"/>
      <c r="AZ29" s="257"/>
      <c r="BA29" s="257"/>
      <c r="BB29" s="257"/>
      <c r="BC29" s="257"/>
      <c r="BD29" s="257"/>
      <c r="BE29" s="257"/>
      <c r="BF29" s="257"/>
      <c r="BG29" s="260"/>
      <c r="BH29" s="260"/>
      <c r="BI29" s="257"/>
      <c r="BJ29" s="257"/>
      <c r="BK29" s="257"/>
      <c r="BL29" s="257">
        <f t="shared" si="17"/>
        <v>0</v>
      </c>
      <c r="BM29" s="257" t="e">
        <f>#REF!</f>
        <v>#REF!</v>
      </c>
      <c r="BN29" s="257" t="e">
        <f t="shared" ref="BN29" si="29">IF(BL29&lt;BM29,"Safe","Unsafe")</f>
        <v>#REF!</v>
      </c>
      <c r="BO29" s="257"/>
      <c r="BP29" s="257">
        <f t="shared" si="18"/>
        <v>0</v>
      </c>
      <c r="BQ29" s="257" t="e">
        <f>#REF!</f>
        <v>#REF!</v>
      </c>
      <c r="BR29" s="257" t="e">
        <f t="shared" ref="BR29" si="30">IF(BP29&lt;BQ29,"Safe","Unsafe")</f>
        <v>#REF!</v>
      </c>
      <c r="BS29" s="260"/>
      <c r="BT29" s="260"/>
    </row>
    <row r="30" spans="1:72" s="42" customFormat="1" ht="49.95" customHeight="1" x14ac:dyDescent="0.3">
      <c r="A30" s="44">
        <v>27</v>
      </c>
      <c r="B30" s="45">
        <v>780</v>
      </c>
      <c r="C30" s="45" t="s">
        <v>64</v>
      </c>
      <c r="D30" s="45">
        <v>40000</v>
      </c>
      <c r="E30" s="44">
        <v>0.56000000000000005</v>
      </c>
      <c r="F30" s="37">
        <v>0.16</v>
      </c>
      <c r="G30" s="37">
        <v>0.126</v>
      </c>
      <c r="H30" s="37">
        <v>0.111</v>
      </c>
      <c r="I30" s="37">
        <v>8.8999999999999996E-2</v>
      </c>
      <c r="J30" s="37">
        <v>6.3E-2</v>
      </c>
      <c r="K30" s="37">
        <v>5.2999999999999999E-2</v>
      </c>
      <c r="L30" s="37">
        <v>4.7E-2</v>
      </c>
      <c r="M30" s="37" t="str">
        <f t="shared" si="0"/>
        <v>0.16,0.126,0.111,0.089,0.063,0.053,0.047</v>
      </c>
      <c r="N30" s="37" t="s">
        <v>59</v>
      </c>
      <c r="O30" s="37"/>
      <c r="P30" s="38">
        <f t="shared" si="4"/>
        <v>780</v>
      </c>
      <c r="Q30" s="36">
        <f t="shared" si="25"/>
        <v>65</v>
      </c>
      <c r="R30" s="37">
        <f t="shared" si="5"/>
        <v>4.9000000000000002E-2</v>
      </c>
      <c r="S30" s="36">
        <f t="shared" si="19"/>
        <v>27</v>
      </c>
      <c r="T30" s="36">
        <f t="shared" si="20"/>
        <v>65</v>
      </c>
      <c r="U30" s="36">
        <f t="shared" si="21"/>
        <v>780</v>
      </c>
      <c r="V30" s="39">
        <f t="shared" si="22"/>
        <v>6.1500000000000006E-2</v>
      </c>
      <c r="W30" s="39">
        <f t="shared" si="23"/>
        <v>3.9975000000000005</v>
      </c>
      <c r="X30" s="37">
        <f t="shared" si="24"/>
        <v>50.132500000000007</v>
      </c>
      <c r="Y30" s="39" t="e">
        <f t="shared" si="6"/>
        <v>#REF!</v>
      </c>
      <c r="Z30" s="37"/>
      <c r="AA30" s="44">
        <v>0.35</v>
      </c>
      <c r="AB30" s="44">
        <v>0.35</v>
      </c>
      <c r="AC30" s="44">
        <v>0.35</v>
      </c>
      <c r="AD30" s="44" t="s">
        <v>60</v>
      </c>
      <c r="AE30" s="44">
        <f t="shared" si="7"/>
        <v>186.45999999999998</v>
      </c>
      <c r="AF30" s="44">
        <f t="shared" si="8"/>
        <v>227.88</v>
      </c>
      <c r="AG30" s="45" t="str">
        <f t="shared" si="9"/>
        <v>186.46 227.88</v>
      </c>
      <c r="AH30" s="44">
        <v>12</v>
      </c>
      <c r="AI30" s="47">
        <f t="shared" si="10"/>
        <v>77.710000000000008</v>
      </c>
      <c r="AJ30" s="47">
        <f t="shared" si="11"/>
        <v>94.97</v>
      </c>
      <c r="AK30" s="45" t="str">
        <f t="shared" si="12"/>
        <v>77.71 94.97</v>
      </c>
      <c r="AL30" s="36">
        <f t="shared" si="13"/>
        <v>145</v>
      </c>
      <c r="AM30" s="36">
        <f t="shared" si="14"/>
        <v>250</v>
      </c>
      <c r="AN30" s="44">
        <v>2390.3000000000002</v>
      </c>
      <c r="AO30" s="44">
        <v>227.5</v>
      </c>
      <c r="AP30" s="44">
        <v>95</v>
      </c>
      <c r="AQ30" s="35">
        <v>30</v>
      </c>
      <c r="AR30" s="46">
        <f t="shared" si="15"/>
        <v>0.80742798552307771</v>
      </c>
      <c r="AS30" s="47">
        <f t="shared" si="16"/>
        <v>1929.9951137958128</v>
      </c>
      <c r="AT30" s="47">
        <f t="shared" si="1"/>
        <v>198.10631301214815</v>
      </c>
      <c r="AU30" s="48">
        <f t="shared" si="2"/>
        <v>82.183188106073175</v>
      </c>
      <c r="AV30" s="262"/>
      <c r="AW30" s="262"/>
      <c r="AX30" s="262"/>
      <c r="AY30" s="257"/>
      <c r="AZ30" s="257"/>
      <c r="BA30" s="257"/>
      <c r="BB30" s="257"/>
      <c r="BC30" s="257"/>
      <c r="BD30" s="257"/>
      <c r="BE30" s="257"/>
      <c r="BF30" s="257"/>
      <c r="BG30" s="260"/>
      <c r="BH30" s="260"/>
      <c r="BI30" s="257"/>
      <c r="BJ30" s="257"/>
      <c r="BK30" s="257"/>
      <c r="BL30" s="257">
        <f t="shared" si="17"/>
        <v>0</v>
      </c>
      <c r="BM30" s="257" t="e">
        <f>#REF!</f>
        <v>#REF!</v>
      </c>
      <c r="BN30" s="257"/>
      <c r="BO30" s="257"/>
      <c r="BP30" s="257">
        <f t="shared" si="18"/>
        <v>0</v>
      </c>
      <c r="BQ30" s="257" t="e">
        <f>#REF!</f>
        <v>#REF!</v>
      </c>
      <c r="BR30" s="257"/>
      <c r="BS30" s="260"/>
      <c r="BT30" s="260"/>
    </row>
    <row r="31" spans="1:72" s="42" customFormat="1" ht="49.95" customHeight="1" x14ac:dyDescent="0.3">
      <c r="A31" s="44">
        <v>28</v>
      </c>
      <c r="B31" s="45">
        <v>840</v>
      </c>
      <c r="C31" s="45" t="s">
        <v>64</v>
      </c>
      <c r="D31" s="45">
        <v>40000</v>
      </c>
      <c r="E31" s="44">
        <v>0.56000000000000005</v>
      </c>
      <c r="F31" s="37">
        <v>0.28599999999999998</v>
      </c>
      <c r="G31" s="37">
        <v>0.19700000000000001</v>
      </c>
      <c r="H31" s="37">
        <v>0.16800000000000001</v>
      </c>
      <c r="I31" s="37">
        <v>0.13100000000000001</v>
      </c>
      <c r="J31" s="37">
        <v>8.7999999999999995E-2</v>
      </c>
      <c r="K31" s="37">
        <v>7.5999999999999998E-2</v>
      </c>
      <c r="L31" s="37">
        <v>0.06</v>
      </c>
      <c r="M31" s="37" t="str">
        <f t="shared" si="0"/>
        <v>0.286,0.197,0.168,0.131,0.088,0.076,0.06</v>
      </c>
      <c r="N31" s="37" t="s">
        <v>59</v>
      </c>
      <c r="O31" s="37"/>
      <c r="P31" s="38">
        <f t="shared" si="4"/>
        <v>840</v>
      </c>
      <c r="Q31" s="36">
        <f t="shared" si="25"/>
        <v>60</v>
      </c>
      <c r="R31" s="37">
        <f t="shared" si="5"/>
        <v>0.11799999999999997</v>
      </c>
      <c r="S31" s="36">
        <f t="shared" si="19"/>
        <v>28</v>
      </c>
      <c r="T31" s="36">
        <f t="shared" si="20"/>
        <v>60</v>
      </c>
      <c r="U31" s="36">
        <f t="shared" si="21"/>
        <v>840</v>
      </c>
      <c r="V31" s="39">
        <f t="shared" si="22"/>
        <v>8.3499999999999991E-2</v>
      </c>
      <c r="W31" s="39">
        <f t="shared" si="23"/>
        <v>5.01</v>
      </c>
      <c r="X31" s="37">
        <f t="shared" si="24"/>
        <v>55.142500000000005</v>
      </c>
      <c r="Y31" s="39" t="e">
        <f t="shared" si="6"/>
        <v>#REF!</v>
      </c>
      <c r="Z31" s="37"/>
      <c r="AA31" s="44">
        <v>0.35</v>
      </c>
      <c r="AB31" s="44">
        <v>0.35</v>
      </c>
      <c r="AC31" s="44">
        <v>0.35</v>
      </c>
      <c r="AD31" s="44" t="s">
        <v>60</v>
      </c>
      <c r="AE31" s="44">
        <f t="shared" si="7"/>
        <v>186.45999999999998</v>
      </c>
      <c r="AF31" s="44">
        <f t="shared" si="8"/>
        <v>227.88</v>
      </c>
      <c r="AG31" s="45" t="str">
        <f t="shared" si="9"/>
        <v>186.46 227.88</v>
      </c>
      <c r="AH31" s="44">
        <v>12</v>
      </c>
      <c r="AI31" s="47">
        <f t="shared" si="10"/>
        <v>77.710000000000008</v>
      </c>
      <c r="AJ31" s="47">
        <f t="shared" si="11"/>
        <v>94.97</v>
      </c>
      <c r="AK31" s="45" t="str">
        <f t="shared" si="12"/>
        <v>77.71 94.97</v>
      </c>
      <c r="AL31" s="36">
        <f t="shared" si="13"/>
        <v>145</v>
      </c>
      <c r="AM31" s="36">
        <f t="shared" si="14"/>
        <v>250</v>
      </c>
      <c r="AN31" s="44">
        <v>2382.3000000000002</v>
      </c>
      <c r="AO31" s="44">
        <v>227.4</v>
      </c>
      <c r="AP31" s="44">
        <v>94.9</v>
      </c>
      <c r="AQ31" s="35">
        <v>30</v>
      </c>
      <c r="AR31" s="46">
        <f t="shared" si="15"/>
        <v>0.80742798552307771</v>
      </c>
      <c r="AS31" s="47">
        <f t="shared" si="16"/>
        <v>1923.5356899116282</v>
      </c>
      <c r="AT31" s="47">
        <f t="shared" si="1"/>
        <v>198.02073885954385</v>
      </c>
      <c r="AU31" s="48">
        <f t="shared" si="2"/>
        <v>82.093281630882302</v>
      </c>
      <c r="AV31" s="262"/>
      <c r="AW31" s="262"/>
      <c r="AX31" s="262"/>
      <c r="AY31" s="258"/>
      <c r="AZ31" s="258"/>
      <c r="BA31" s="258"/>
      <c r="BB31" s="258"/>
      <c r="BC31" s="258"/>
      <c r="BD31" s="258"/>
      <c r="BE31" s="258"/>
      <c r="BF31" s="258"/>
      <c r="BG31" s="261"/>
      <c r="BH31" s="261"/>
      <c r="BI31" s="258"/>
      <c r="BJ31" s="258"/>
      <c r="BK31" s="258"/>
      <c r="BL31" s="258">
        <f t="shared" si="17"/>
        <v>0</v>
      </c>
      <c r="BM31" s="258" t="e">
        <f>#REF!</f>
        <v>#REF!</v>
      </c>
      <c r="BN31" s="258"/>
      <c r="BO31" s="258"/>
      <c r="BP31" s="258">
        <f t="shared" si="18"/>
        <v>0</v>
      </c>
      <c r="BQ31" s="258" t="e">
        <f>#REF!</f>
        <v>#REF!</v>
      </c>
      <c r="BR31" s="258"/>
      <c r="BS31" s="261"/>
      <c r="BT31" s="261"/>
    </row>
    <row r="32" spans="1:72" s="42" customFormat="1" ht="49.95" customHeight="1" x14ac:dyDescent="0.3">
      <c r="A32" s="35">
        <v>29</v>
      </c>
      <c r="B32" s="36">
        <v>0</v>
      </c>
      <c r="C32" s="36" t="s">
        <v>65</v>
      </c>
      <c r="D32" s="36">
        <v>40000</v>
      </c>
      <c r="E32" s="35">
        <v>0.56000000000000005</v>
      </c>
      <c r="F32" s="37">
        <v>9.6000000000000002E-2</v>
      </c>
      <c r="G32" s="37">
        <v>7.3999999999999996E-2</v>
      </c>
      <c r="H32" s="37">
        <v>6.2E-2</v>
      </c>
      <c r="I32" s="37">
        <v>4.9000000000000002E-2</v>
      </c>
      <c r="J32" s="37">
        <v>3.6000000000000004E-2</v>
      </c>
      <c r="K32" s="37">
        <v>2.9000000000000001E-2</v>
      </c>
      <c r="L32" s="37">
        <v>8.0000000000000002E-3</v>
      </c>
      <c r="M32" s="37" t="str">
        <f t="shared" si="0"/>
        <v>0.096,0.074,0.062,0.049,0.036,0.029,0.008</v>
      </c>
      <c r="N32" s="37" t="s">
        <v>59</v>
      </c>
      <c r="O32" s="37"/>
      <c r="P32" s="38">
        <f t="shared" si="4"/>
        <v>0</v>
      </c>
      <c r="Q32" s="36">
        <f t="shared" si="25"/>
        <v>-840</v>
      </c>
      <c r="R32" s="37">
        <f t="shared" si="5"/>
        <v>3.4000000000000002E-2</v>
      </c>
      <c r="S32" s="36">
        <f t="shared" si="19"/>
        <v>29</v>
      </c>
      <c r="T32" s="36">
        <f t="shared" si="20"/>
        <v>-840</v>
      </c>
      <c r="U32" s="36">
        <f t="shared" si="21"/>
        <v>0</v>
      </c>
      <c r="V32" s="39">
        <f t="shared" si="22"/>
        <v>7.5999999999999984E-2</v>
      </c>
      <c r="W32" s="39">
        <f t="shared" si="23"/>
        <v>-63.839999999999989</v>
      </c>
      <c r="X32" s="37">
        <f t="shared" si="24"/>
        <v>-8.6974999999999838</v>
      </c>
      <c r="Y32" s="39" t="e">
        <f t="shared" si="6"/>
        <v>#REF!</v>
      </c>
      <c r="Z32" s="37"/>
      <c r="AA32" s="35">
        <v>0.35</v>
      </c>
      <c r="AB32" s="35">
        <v>0.35</v>
      </c>
      <c r="AC32" s="35">
        <v>0.35</v>
      </c>
      <c r="AD32" s="35" t="s">
        <v>60</v>
      </c>
      <c r="AE32" s="35">
        <f t="shared" si="7"/>
        <v>186.45999999999998</v>
      </c>
      <c r="AF32" s="35">
        <f t="shared" si="8"/>
        <v>227.88</v>
      </c>
      <c r="AG32" s="36" t="str">
        <f t="shared" si="9"/>
        <v>186.46 227.88</v>
      </c>
      <c r="AH32" s="35">
        <v>12</v>
      </c>
      <c r="AI32" s="40">
        <f t="shared" si="10"/>
        <v>77.710000000000008</v>
      </c>
      <c r="AJ32" s="40">
        <f t="shared" si="11"/>
        <v>94.97</v>
      </c>
      <c r="AK32" s="36" t="str">
        <f t="shared" si="12"/>
        <v>77.71 94.97</v>
      </c>
      <c r="AL32" s="36">
        <f t="shared" si="13"/>
        <v>145</v>
      </c>
      <c r="AM32" s="36">
        <f t="shared" si="14"/>
        <v>250</v>
      </c>
      <c r="AN32" s="40">
        <v>2395.1999999999998</v>
      </c>
      <c r="AO32" s="35">
        <v>225.9</v>
      </c>
      <c r="AP32" s="35">
        <v>95</v>
      </c>
      <c r="AQ32" s="35">
        <v>30</v>
      </c>
      <c r="AR32" s="37">
        <f t="shared" si="15"/>
        <v>0.80742798552307771</v>
      </c>
      <c r="AS32" s="40">
        <f t="shared" si="16"/>
        <v>1933.9515109248755</v>
      </c>
      <c r="AT32" s="40">
        <f t="shared" si="1"/>
        <v>196.73542368043078</v>
      </c>
      <c r="AU32" s="41">
        <f t="shared" si="2"/>
        <v>82.183188106073175</v>
      </c>
      <c r="AV32" s="263">
        <f>_xlfn.PERCENTILE.INC(AS32:AS45,85%)</f>
        <v>1936.5998747173915</v>
      </c>
      <c r="AW32" s="263">
        <f t="shared" ref="AW32:AX32" si="31">_xlfn.PERCENTILE.INC(AT32:AT45,85%)</f>
        <v>198.36295065169023</v>
      </c>
      <c r="AX32" s="263">
        <f t="shared" si="31"/>
        <v>82.183188106073175</v>
      </c>
      <c r="AY32" s="259">
        <v>2.7480000000000001E-4</v>
      </c>
      <c r="AZ32" s="259">
        <f>AY32*10^6</f>
        <v>274.8</v>
      </c>
      <c r="BA32" s="259">
        <f>(1/($BI$4*10^6/(0.711*10^-4*(1/AV32)^0.854))^(1/3.89))*10^6</f>
        <v>194.92863799718691</v>
      </c>
      <c r="BB32" s="259" t="str">
        <f>IF(AZ32&lt;BA32,"Safe","Unsafe")</f>
        <v>Unsafe</v>
      </c>
      <c r="BC32" s="259">
        <v>5.3459999999999998E-4</v>
      </c>
      <c r="BD32" s="259">
        <f>BC32*10^6</f>
        <v>534.6</v>
      </c>
      <c r="BE32" s="259">
        <f>(1/((($BI$4*10^6/(1.41*10^-8)))^(1/4.5337)))*10^6</f>
        <v>416.02417627014421</v>
      </c>
      <c r="BF32" s="259" t="str">
        <f>IF(BD32&lt;BE32,"Safe","Unsafe")</f>
        <v>Unsafe</v>
      </c>
      <c r="BG32" s="259">
        <f>+(0.711*10^-4*(1/AY32)^3.89*(1/AV32)^0.854)/10^6</f>
        <v>7.8879191989313169</v>
      </c>
      <c r="BH32" s="259">
        <f>+(1.41*10^-8*(1/BC32)^4.5337)/10^6</f>
        <v>9.6239695890467889</v>
      </c>
      <c r="BI32" s="259">
        <v>30</v>
      </c>
      <c r="BJ32" s="259">
        <v>45</v>
      </c>
      <c r="BK32" s="259">
        <v>1.998E-4</v>
      </c>
      <c r="BL32" s="259">
        <f t="shared" si="17"/>
        <v>199.8</v>
      </c>
      <c r="BM32" s="259">
        <f>BA32</f>
        <v>194.92863799718691</v>
      </c>
      <c r="BN32" s="259" t="str">
        <f>IF(BL32&lt;BM32,"Safe","Unsafe")</f>
        <v>Unsafe</v>
      </c>
      <c r="BO32" s="259">
        <v>3.8450000000000002E-4</v>
      </c>
      <c r="BP32" s="259">
        <f>BO32*10^6</f>
        <v>384.5</v>
      </c>
      <c r="BQ32" s="259">
        <f>BE32</f>
        <v>416.02417627014421</v>
      </c>
      <c r="BR32" s="259" t="str">
        <f>IF(BP32&lt;BQ32,"Safe","Unsafe")</f>
        <v>Safe</v>
      </c>
      <c r="BS32" s="259">
        <f>+(0.711*10^-4*(1/BK32)^3.89*(1/AV32)^0.854)/10^6</f>
        <v>27.253425343403183</v>
      </c>
      <c r="BT32" s="259">
        <f>+(1.41*10^-8*(1/BO32)^4.5337)/10^6</f>
        <v>42.88195307455554</v>
      </c>
    </row>
    <row r="33" spans="1:72" s="42" customFormat="1" ht="49.95" customHeight="1" x14ac:dyDescent="0.3">
      <c r="A33" s="35">
        <v>30</v>
      </c>
      <c r="B33" s="36">
        <v>65</v>
      </c>
      <c r="C33" s="36" t="s">
        <v>65</v>
      </c>
      <c r="D33" s="36">
        <v>40000</v>
      </c>
      <c r="E33" s="35">
        <v>0.56000000000000005</v>
      </c>
      <c r="F33" s="37">
        <v>0.09</v>
      </c>
      <c r="G33" s="37">
        <v>6.6000000000000003E-2</v>
      </c>
      <c r="H33" s="37">
        <v>5.3999999999999999E-2</v>
      </c>
      <c r="I33" s="37">
        <v>4.3999999999999997E-2</v>
      </c>
      <c r="J33" s="37">
        <v>3.1E-2</v>
      </c>
      <c r="K33" s="37">
        <v>2.7E-2</v>
      </c>
      <c r="L33" s="37">
        <v>2.1000000000000001E-2</v>
      </c>
      <c r="M33" s="37" t="str">
        <f t="shared" si="0"/>
        <v>0.09,0.066,0.054,0.044,0.031,0.027,0.021</v>
      </c>
      <c r="N33" s="37" t="s">
        <v>59</v>
      </c>
      <c r="O33" s="37"/>
      <c r="P33" s="38">
        <f t="shared" si="4"/>
        <v>65</v>
      </c>
      <c r="Q33" s="36">
        <f t="shared" si="25"/>
        <v>65</v>
      </c>
      <c r="R33" s="37">
        <f t="shared" si="5"/>
        <v>3.5999999999999997E-2</v>
      </c>
      <c r="S33" s="36">
        <f t="shared" si="19"/>
        <v>30</v>
      </c>
      <c r="T33" s="36">
        <f t="shared" si="20"/>
        <v>65</v>
      </c>
      <c r="U33" s="36">
        <f t="shared" si="21"/>
        <v>65</v>
      </c>
      <c r="V33" s="39">
        <f t="shared" si="22"/>
        <v>3.5000000000000003E-2</v>
      </c>
      <c r="W33" s="39">
        <f t="shared" si="23"/>
        <v>2.2750000000000004</v>
      </c>
      <c r="X33" s="37">
        <f t="shared" si="24"/>
        <v>-6.4224999999999834</v>
      </c>
      <c r="Y33" s="39" t="e">
        <f t="shared" si="6"/>
        <v>#REF!</v>
      </c>
      <c r="Z33" s="37"/>
      <c r="AA33" s="35">
        <v>0.35</v>
      </c>
      <c r="AB33" s="35">
        <v>0.35</v>
      </c>
      <c r="AC33" s="35">
        <v>0.35</v>
      </c>
      <c r="AD33" s="35" t="s">
        <v>60</v>
      </c>
      <c r="AE33" s="35">
        <f t="shared" si="7"/>
        <v>186.45999999999998</v>
      </c>
      <c r="AF33" s="35">
        <f t="shared" si="8"/>
        <v>227.88</v>
      </c>
      <c r="AG33" s="36" t="str">
        <f t="shared" si="9"/>
        <v>186.46 227.88</v>
      </c>
      <c r="AH33" s="35">
        <v>12</v>
      </c>
      <c r="AI33" s="40">
        <f t="shared" si="10"/>
        <v>77.710000000000008</v>
      </c>
      <c r="AJ33" s="40">
        <f t="shared" si="11"/>
        <v>94.97</v>
      </c>
      <c r="AK33" s="36" t="str">
        <f t="shared" si="12"/>
        <v>77.71 94.97</v>
      </c>
      <c r="AL33" s="36">
        <f t="shared" si="13"/>
        <v>145</v>
      </c>
      <c r="AM33" s="36">
        <f t="shared" si="14"/>
        <v>250</v>
      </c>
      <c r="AN33" s="40">
        <v>2364.5</v>
      </c>
      <c r="AO33" s="35">
        <v>226.8</v>
      </c>
      <c r="AP33" s="35">
        <v>95</v>
      </c>
      <c r="AQ33" s="35">
        <v>30</v>
      </c>
      <c r="AR33" s="37">
        <f t="shared" si="15"/>
        <v>0.80742798552307771</v>
      </c>
      <c r="AS33" s="40">
        <f t="shared" si="16"/>
        <v>1909.1634717693173</v>
      </c>
      <c r="AT33" s="40">
        <f t="shared" si="1"/>
        <v>197.5069964804334</v>
      </c>
      <c r="AU33" s="41">
        <f t="shared" si="2"/>
        <v>82.183188106073175</v>
      </c>
      <c r="AV33" s="263"/>
      <c r="AW33" s="263"/>
      <c r="AX33" s="263"/>
      <c r="AY33" s="260"/>
      <c r="AZ33" s="260"/>
      <c r="BA33" s="260"/>
      <c r="BB33" s="260"/>
      <c r="BC33" s="260"/>
      <c r="BD33" s="260"/>
      <c r="BE33" s="260"/>
      <c r="BF33" s="260"/>
      <c r="BG33" s="260"/>
      <c r="BH33" s="260"/>
      <c r="BI33" s="260"/>
      <c r="BJ33" s="260"/>
      <c r="BK33" s="260"/>
      <c r="BL33" s="260">
        <f t="shared" si="17"/>
        <v>0</v>
      </c>
      <c r="BM33" s="260" t="e">
        <f>#REF!</f>
        <v>#REF!</v>
      </c>
      <c r="BN33" s="260"/>
      <c r="BO33" s="260"/>
      <c r="BP33" s="260">
        <f t="shared" si="18"/>
        <v>0</v>
      </c>
      <c r="BQ33" s="260" t="e">
        <f>#REF!</f>
        <v>#REF!</v>
      </c>
      <c r="BR33" s="260"/>
      <c r="BS33" s="260"/>
      <c r="BT33" s="260"/>
    </row>
    <row r="34" spans="1:72" s="42" customFormat="1" ht="49.95" customHeight="1" x14ac:dyDescent="0.3">
      <c r="A34" s="35">
        <v>31</v>
      </c>
      <c r="B34" s="36">
        <v>130</v>
      </c>
      <c r="C34" s="36" t="s">
        <v>65</v>
      </c>
      <c r="D34" s="36">
        <v>40000</v>
      </c>
      <c r="E34" s="35">
        <v>0.56000000000000005</v>
      </c>
      <c r="F34" s="37">
        <v>0.08</v>
      </c>
      <c r="G34" s="37">
        <v>0.06</v>
      </c>
      <c r="H34" s="37">
        <v>5.1000000000000004E-2</v>
      </c>
      <c r="I34" s="37">
        <v>4.3000000000000003E-2</v>
      </c>
      <c r="J34" s="37">
        <v>3.5000000000000003E-2</v>
      </c>
      <c r="K34" s="37">
        <v>3.4000000000000002E-2</v>
      </c>
      <c r="L34" s="37">
        <v>2.7E-2</v>
      </c>
      <c r="M34" s="37" t="str">
        <f t="shared" si="0"/>
        <v>0.08,0.06,0.051,0.043,0.035,0.034,0.027</v>
      </c>
      <c r="N34" s="37" t="s">
        <v>59</v>
      </c>
      <c r="O34" s="37"/>
      <c r="P34" s="38">
        <f t="shared" si="4"/>
        <v>130</v>
      </c>
      <c r="Q34" s="36">
        <f t="shared" si="25"/>
        <v>65</v>
      </c>
      <c r="R34" s="37">
        <f t="shared" si="5"/>
        <v>2.8999999999999998E-2</v>
      </c>
      <c r="S34" s="36">
        <f t="shared" si="19"/>
        <v>31</v>
      </c>
      <c r="T34" s="36">
        <f t="shared" si="20"/>
        <v>65</v>
      </c>
      <c r="U34" s="36">
        <f t="shared" si="21"/>
        <v>130</v>
      </c>
      <c r="V34" s="39">
        <f t="shared" si="22"/>
        <v>3.2500000000000001E-2</v>
      </c>
      <c r="W34" s="39">
        <f t="shared" si="23"/>
        <v>2.1125000000000003</v>
      </c>
      <c r="X34" s="37">
        <f t="shared" si="24"/>
        <v>-4.3099999999999827</v>
      </c>
      <c r="Y34" s="39" t="e">
        <f t="shared" si="6"/>
        <v>#REF!</v>
      </c>
      <c r="Z34" s="37"/>
      <c r="AA34" s="35">
        <v>0.35</v>
      </c>
      <c r="AB34" s="35">
        <v>0.35</v>
      </c>
      <c r="AC34" s="35">
        <v>0.35</v>
      </c>
      <c r="AD34" s="35" t="s">
        <v>60</v>
      </c>
      <c r="AE34" s="35">
        <f t="shared" si="7"/>
        <v>186.45999999999998</v>
      </c>
      <c r="AF34" s="35">
        <f t="shared" si="8"/>
        <v>227.88</v>
      </c>
      <c r="AG34" s="36" t="str">
        <f t="shared" si="9"/>
        <v>186.46 227.88</v>
      </c>
      <c r="AH34" s="35">
        <v>12</v>
      </c>
      <c r="AI34" s="40">
        <f t="shared" si="10"/>
        <v>77.710000000000008</v>
      </c>
      <c r="AJ34" s="40">
        <f t="shared" si="11"/>
        <v>94.97</v>
      </c>
      <c r="AK34" s="36" t="str">
        <f t="shared" si="12"/>
        <v>77.71 94.97</v>
      </c>
      <c r="AL34" s="36">
        <f t="shared" si="13"/>
        <v>145</v>
      </c>
      <c r="AM34" s="36">
        <f t="shared" si="14"/>
        <v>250</v>
      </c>
      <c r="AN34" s="35">
        <v>2398.4</v>
      </c>
      <c r="AO34" s="35">
        <v>227.3</v>
      </c>
      <c r="AP34" s="35">
        <v>94.9</v>
      </c>
      <c r="AQ34" s="35">
        <v>30</v>
      </c>
      <c r="AR34" s="37">
        <f t="shared" si="15"/>
        <v>0.80742798552307771</v>
      </c>
      <c r="AS34" s="40">
        <f t="shared" si="16"/>
        <v>1936.5352804785496</v>
      </c>
      <c r="AT34" s="40">
        <f t="shared" si="1"/>
        <v>197.9351505563051</v>
      </c>
      <c r="AU34" s="41">
        <f t="shared" si="2"/>
        <v>82.093281630882302</v>
      </c>
      <c r="AV34" s="263"/>
      <c r="AW34" s="263"/>
      <c r="AX34" s="263"/>
      <c r="AY34" s="260"/>
      <c r="AZ34" s="260"/>
      <c r="BA34" s="260"/>
      <c r="BB34" s="260"/>
      <c r="BC34" s="260"/>
      <c r="BD34" s="260"/>
      <c r="BE34" s="260"/>
      <c r="BF34" s="260"/>
      <c r="BG34" s="260"/>
      <c r="BH34" s="260"/>
      <c r="BI34" s="260"/>
      <c r="BJ34" s="260"/>
      <c r="BK34" s="260">
        <v>2.097E-4</v>
      </c>
      <c r="BL34" s="260">
        <f t="shared" si="17"/>
        <v>209.7</v>
      </c>
      <c r="BM34" s="260" t="e">
        <f>#REF!</f>
        <v>#REF!</v>
      </c>
      <c r="BN34" s="260"/>
      <c r="BO34" s="260"/>
      <c r="BP34" s="260">
        <f>BO32*10^6</f>
        <v>384.5</v>
      </c>
      <c r="BQ34" s="260" t="e">
        <f>#REF!</f>
        <v>#REF!</v>
      </c>
      <c r="BR34" s="260"/>
      <c r="BS34" s="260"/>
      <c r="BT34" s="260"/>
    </row>
    <row r="35" spans="1:72" s="42" customFormat="1" ht="49.95" customHeight="1" x14ac:dyDescent="0.3">
      <c r="A35" s="35">
        <v>32</v>
      </c>
      <c r="B35" s="36">
        <v>195</v>
      </c>
      <c r="C35" s="36" t="s">
        <v>65</v>
      </c>
      <c r="D35" s="36">
        <v>40000</v>
      </c>
      <c r="E35" s="35">
        <v>0.56000000000000005</v>
      </c>
      <c r="F35" s="37">
        <v>8.4000000000000005E-2</v>
      </c>
      <c r="G35" s="37">
        <v>5.7000000000000002E-2</v>
      </c>
      <c r="H35" s="37">
        <v>4.8000000000000001E-2</v>
      </c>
      <c r="I35" s="37">
        <v>4.3000000000000003E-2</v>
      </c>
      <c r="J35" s="37">
        <v>3.3000000000000002E-2</v>
      </c>
      <c r="K35" s="37">
        <v>2.9000000000000001E-2</v>
      </c>
      <c r="L35" s="37">
        <v>2.3E-2</v>
      </c>
      <c r="M35" s="37" t="str">
        <f t="shared" si="0"/>
        <v>0.084,0.057,0.048,0.043,0.033,0.029,0.023</v>
      </c>
      <c r="N35" s="37" t="s">
        <v>59</v>
      </c>
      <c r="O35" s="37"/>
      <c r="P35" s="38">
        <f t="shared" si="4"/>
        <v>195</v>
      </c>
      <c r="Q35" s="36">
        <f t="shared" si="25"/>
        <v>65</v>
      </c>
      <c r="R35" s="37">
        <f t="shared" si="5"/>
        <v>3.6000000000000004E-2</v>
      </c>
      <c r="S35" s="36">
        <f t="shared" si="19"/>
        <v>32</v>
      </c>
      <c r="T35" s="36">
        <f t="shared" si="20"/>
        <v>65</v>
      </c>
      <c r="U35" s="36">
        <f t="shared" si="21"/>
        <v>195</v>
      </c>
      <c r="V35" s="39">
        <f t="shared" si="22"/>
        <v>3.2500000000000001E-2</v>
      </c>
      <c r="W35" s="39">
        <f t="shared" si="23"/>
        <v>2.1125000000000003</v>
      </c>
      <c r="X35" s="37">
        <f t="shared" si="24"/>
        <v>-2.1974999999999825</v>
      </c>
      <c r="Y35" s="39" t="e">
        <f t="shared" si="6"/>
        <v>#REF!</v>
      </c>
      <c r="Z35" s="37"/>
      <c r="AA35" s="35">
        <v>0.35</v>
      </c>
      <c r="AB35" s="35">
        <v>0.35</v>
      </c>
      <c r="AC35" s="35">
        <v>0.35</v>
      </c>
      <c r="AD35" s="35" t="s">
        <v>60</v>
      </c>
      <c r="AE35" s="35">
        <f t="shared" si="7"/>
        <v>186.45999999999998</v>
      </c>
      <c r="AF35" s="35">
        <f t="shared" si="8"/>
        <v>227.88</v>
      </c>
      <c r="AG35" s="36" t="str">
        <f t="shared" si="9"/>
        <v>186.46 227.88</v>
      </c>
      <c r="AH35" s="35">
        <v>12</v>
      </c>
      <c r="AI35" s="40">
        <f t="shared" si="10"/>
        <v>77.710000000000008</v>
      </c>
      <c r="AJ35" s="40">
        <f t="shared" si="11"/>
        <v>94.97</v>
      </c>
      <c r="AK35" s="36" t="str">
        <f t="shared" si="12"/>
        <v>77.71 94.97</v>
      </c>
      <c r="AL35" s="36">
        <f t="shared" si="13"/>
        <v>145</v>
      </c>
      <c r="AM35" s="36">
        <f t="shared" si="14"/>
        <v>250</v>
      </c>
      <c r="AN35" s="35">
        <v>2369.4</v>
      </c>
      <c r="AO35" s="35">
        <v>226.6</v>
      </c>
      <c r="AP35" s="35">
        <v>95</v>
      </c>
      <c r="AQ35" s="35">
        <v>30</v>
      </c>
      <c r="AR35" s="37">
        <f t="shared" si="15"/>
        <v>0.80742798552307771</v>
      </c>
      <c r="AS35" s="40">
        <f t="shared" si="16"/>
        <v>1913.1198688983804</v>
      </c>
      <c r="AT35" s="40">
        <f t="shared" si="1"/>
        <v>197.33563549510538</v>
      </c>
      <c r="AU35" s="41">
        <f t="shared" si="2"/>
        <v>82.183188106073175</v>
      </c>
      <c r="AV35" s="263"/>
      <c r="AW35" s="263"/>
      <c r="AX35" s="263"/>
      <c r="AY35" s="260"/>
      <c r="AZ35" s="260"/>
      <c r="BA35" s="260"/>
      <c r="BB35" s="260"/>
      <c r="BC35" s="260"/>
      <c r="BD35" s="260"/>
      <c r="BE35" s="260"/>
      <c r="BF35" s="260"/>
      <c r="BG35" s="260"/>
      <c r="BH35" s="260"/>
      <c r="BI35" s="260"/>
      <c r="BJ35" s="260"/>
      <c r="BK35" s="260"/>
      <c r="BL35" s="260">
        <f t="shared" si="17"/>
        <v>0</v>
      </c>
      <c r="BM35" s="260" t="e">
        <f>#REF!</f>
        <v>#REF!</v>
      </c>
      <c r="BN35" s="260"/>
      <c r="BO35" s="260"/>
      <c r="BP35" s="260">
        <f t="shared" si="18"/>
        <v>0</v>
      </c>
      <c r="BQ35" s="260" t="e">
        <f>#REF!</f>
        <v>#REF!</v>
      </c>
      <c r="BR35" s="260"/>
      <c r="BS35" s="260"/>
      <c r="BT35" s="260"/>
    </row>
    <row r="36" spans="1:72" s="42" customFormat="1" ht="49.95" customHeight="1" x14ac:dyDescent="0.3">
      <c r="A36" s="35">
        <v>33</v>
      </c>
      <c r="B36" s="36">
        <v>260</v>
      </c>
      <c r="C36" s="36" t="s">
        <v>65</v>
      </c>
      <c r="D36" s="36">
        <v>40000</v>
      </c>
      <c r="E36" s="35">
        <v>0.56000000000000005</v>
      </c>
      <c r="F36" s="37">
        <v>9.0999999999999998E-2</v>
      </c>
      <c r="G36" s="37">
        <v>6.4000000000000001E-2</v>
      </c>
      <c r="H36" s="37">
        <v>5.3999999999999999E-2</v>
      </c>
      <c r="I36" s="37">
        <v>4.3000000000000003E-2</v>
      </c>
      <c r="J36" s="37">
        <v>3.3000000000000002E-2</v>
      </c>
      <c r="K36" s="37">
        <v>2.9000000000000001E-2</v>
      </c>
      <c r="L36" s="37">
        <v>1.8000000000000002E-2</v>
      </c>
      <c r="M36" s="37" t="str">
        <f t="shared" si="0"/>
        <v>0.091,0.064,0.054,0.043,0.033,0.029,0.018</v>
      </c>
      <c r="N36" s="37" t="s">
        <v>59</v>
      </c>
      <c r="O36" s="37"/>
      <c r="P36" s="38">
        <f t="shared" si="4"/>
        <v>260</v>
      </c>
      <c r="Q36" s="36">
        <f t="shared" si="25"/>
        <v>65</v>
      </c>
      <c r="R36" s="37">
        <f t="shared" si="5"/>
        <v>3.6999999999999998E-2</v>
      </c>
      <c r="S36" s="36">
        <f t="shared" si="19"/>
        <v>33</v>
      </c>
      <c r="T36" s="36">
        <f t="shared" si="20"/>
        <v>65</v>
      </c>
      <c r="U36" s="36">
        <f t="shared" si="21"/>
        <v>260</v>
      </c>
      <c r="V36" s="39">
        <f t="shared" si="22"/>
        <v>3.6500000000000005E-2</v>
      </c>
      <c r="W36" s="39">
        <f t="shared" si="23"/>
        <v>2.3725000000000005</v>
      </c>
      <c r="X36" s="37">
        <f t="shared" si="24"/>
        <v>0.17500000000001803</v>
      </c>
      <c r="Y36" s="39" t="e">
        <f t="shared" si="6"/>
        <v>#REF!</v>
      </c>
      <c r="Z36" s="37"/>
      <c r="AA36" s="35">
        <v>0.35</v>
      </c>
      <c r="AB36" s="35">
        <v>0.35</v>
      </c>
      <c r="AC36" s="35">
        <v>0.35</v>
      </c>
      <c r="AD36" s="35" t="s">
        <v>60</v>
      </c>
      <c r="AE36" s="35">
        <f t="shared" si="7"/>
        <v>186.45999999999998</v>
      </c>
      <c r="AF36" s="35">
        <f t="shared" si="8"/>
        <v>227.88</v>
      </c>
      <c r="AG36" s="36" t="str">
        <f t="shared" si="9"/>
        <v>186.46 227.88</v>
      </c>
      <c r="AH36" s="35">
        <v>12</v>
      </c>
      <c r="AI36" s="40">
        <f t="shared" si="10"/>
        <v>77.710000000000008</v>
      </c>
      <c r="AJ36" s="40">
        <f t="shared" si="11"/>
        <v>94.97</v>
      </c>
      <c r="AK36" s="36" t="str">
        <f t="shared" si="12"/>
        <v>77.71 94.97</v>
      </c>
      <c r="AL36" s="36">
        <f t="shared" si="13"/>
        <v>145</v>
      </c>
      <c r="AM36" s="36">
        <f t="shared" si="14"/>
        <v>250</v>
      </c>
      <c r="AN36" s="35">
        <v>2388.6999999999998</v>
      </c>
      <c r="AO36" s="35">
        <v>227.5</v>
      </c>
      <c r="AP36" s="35">
        <v>95</v>
      </c>
      <c r="AQ36" s="35">
        <v>30</v>
      </c>
      <c r="AR36" s="37">
        <f t="shared" si="15"/>
        <v>0.80742798552307771</v>
      </c>
      <c r="AS36" s="40">
        <f t="shared" si="16"/>
        <v>1928.7032290189757</v>
      </c>
      <c r="AT36" s="40">
        <f t="shared" si="1"/>
        <v>198.10631301214815</v>
      </c>
      <c r="AU36" s="41">
        <f t="shared" si="2"/>
        <v>82.183188106073175</v>
      </c>
      <c r="AV36" s="263"/>
      <c r="AW36" s="263"/>
      <c r="AX36" s="263"/>
      <c r="AY36" s="260"/>
      <c r="AZ36" s="260"/>
      <c r="BA36" s="260"/>
      <c r="BB36" s="260"/>
      <c r="BC36" s="260"/>
      <c r="BD36" s="260"/>
      <c r="BE36" s="260"/>
      <c r="BF36" s="260"/>
      <c r="BG36" s="260"/>
      <c r="BH36" s="260"/>
      <c r="BI36" s="260"/>
      <c r="BJ36" s="260"/>
      <c r="BK36" s="260"/>
      <c r="BL36" s="260">
        <f t="shared" si="17"/>
        <v>0</v>
      </c>
      <c r="BM36" s="260" t="e">
        <f>#REF!</f>
        <v>#REF!</v>
      </c>
      <c r="BN36" s="260"/>
      <c r="BO36" s="260"/>
      <c r="BP36" s="260">
        <f t="shared" si="18"/>
        <v>0</v>
      </c>
      <c r="BQ36" s="260" t="e">
        <f>#REF!</f>
        <v>#REF!</v>
      </c>
      <c r="BR36" s="260"/>
      <c r="BS36" s="260"/>
      <c r="BT36" s="260"/>
    </row>
    <row r="37" spans="1:72" s="42" customFormat="1" ht="49.95" customHeight="1" x14ac:dyDescent="0.3">
      <c r="A37" s="35">
        <v>34</v>
      </c>
      <c r="B37" s="36">
        <v>325</v>
      </c>
      <c r="C37" s="36" t="s">
        <v>65</v>
      </c>
      <c r="D37" s="36">
        <v>40000</v>
      </c>
      <c r="E37" s="35">
        <v>0.56000000000000005</v>
      </c>
      <c r="F37" s="37">
        <v>0.16800000000000001</v>
      </c>
      <c r="G37" s="37">
        <v>7.1000000000000008E-2</v>
      </c>
      <c r="H37" s="37">
        <v>6.0999999999999999E-2</v>
      </c>
      <c r="I37" s="37">
        <v>4.9000000000000002E-2</v>
      </c>
      <c r="J37" s="37">
        <v>3.6999999999999998E-2</v>
      </c>
      <c r="K37" s="37">
        <v>3.0000000000000002E-2</v>
      </c>
      <c r="L37" s="37">
        <v>2.3E-2</v>
      </c>
      <c r="M37" s="37" t="str">
        <f t="shared" si="0"/>
        <v>0.168,0.071,0.061,0.049,0.037,0.03,0.023</v>
      </c>
      <c r="N37" s="37" t="s">
        <v>59</v>
      </c>
      <c r="O37" s="37"/>
      <c r="P37" s="38">
        <f t="shared" si="4"/>
        <v>325</v>
      </c>
      <c r="Q37" s="36">
        <f t="shared" si="25"/>
        <v>65</v>
      </c>
      <c r="R37" s="37">
        <f t="shared" si="5"/>
        <v>0.10700000000000001</v>
      </c>
      <c r="S37" s="36">
        <f t="shared" si="19"/>
        <v>34</v>
      </c>
      <c r="T37" s="36">
        <f t="shared" si="20"/>
        <v>65</v>
      </c>
      <c r="U37" s="36">
        <f t="shared" si="21"/>
        <v>325</v>
      </c>
      <c r="V37" s="39">
        <f t="shared" si="22"/>
        <v>7.2000000000000008E-2</v>
      </c>
      <c r="W37" s="39">
        <f t="shared" si="23"/>
        <v>4.6800000000000006</v>
      </c>
      <c r="X37" s="37">
        <f t="shared" si="24"/>
        <v>4.8550000000000182</v>
      </c>
      <c r="Y37" s="39" t="e">
        <f t="shared" si="6"/>
        <v>#REF!</v>
      </c>
      <c r="Z37" s="37"/>
      <c r="AA37" s="35">
        <v>0.35</v>
      </c>
      <c r="AB37" s="35">
        <v>0.35</v>
      </c>
      <c r="AC37" s="35">
        <v>0.35</v>
      </c>
      <c r="AD37" s="35" t="s">
        <v>60</v>
      </c>
      <c r="AE37" s="35">
        <f t="shared" si="7"/>
        <v>186.45999999999998</v>
      </c>
      <c r="AF37" s="35">
        <f t="shared" si="8"/>
        <v>227.88</v>
      </c>
      <c r="AG37" s="36" t="str">
        <f t="shared" si="9"/>
        <v>186.46 227.88</v>
      </c>
      <c r="AH37" s="35">
        <v>12</v>
      </c>
      <c r="AI37" s="40">
        <f t="shared" si="10"/>
        <v>77.710000000000008</v>
      </c>
      <c r="AJ37" s="40">
        <f t="shared" si="11"/>
        <v>94.97</v>
      </c>
      <c r="AK37" s="36" t="str">
        <f t="shared" si="12"/>
        <v>77.71 94.97</v>
      </c>
      <c r="AL37" s="36">
        <f t="shared" si="13"/>
        <v>145</v>
      </c>
      <c r="AM37" s="36">
        <f t="shared" si="14"/>
        <v>250</v>
      </c>
      <c r="AN37" s="35">
        <v>2380.6</v>
      </c>
      <c r="AO37" s="35">
        <v>226.3</v>
      </c>
      <c r="AP37" s="35">
        <v>95</v>
      </c>
      <c r="AQ37" s="35">
        <v>30</v>
      </c>
      <c r="AR37" s="37">
        <f t="shared" si="15"/>
        <v>0.80742798552307771</v>
      </c>
      <c r="AS37" s="40">
        <f t="shared" si="16"/>
        <v>1922.1630623362387</v>
      </c>
      <c r="AT37" s="40">
        <f t="shared" si="1"/>
        <v>197.07848734982466</v>
      </c>
      <c r="AU37" s="41">
        <f t="shared" si="2"/>
        <v>82.183188106073175</v>
      </c>
      <c r="AV37" s="263"/>
      <c r="AW37" s="263"/>
      <c r="AX37" s="263"/>
      <c r="AY37" s="260"/>
      <c r="AZ37" s="260"/>
      <c r="BA37" s="260"/>
      <c r="BB37" s="260"/>
      <c r="BC37" s="260"/>
      <c r="BD37" s="260"/>
      <c r="BE37" s="260"/>
      <c r="BF37" s="260"/>
      <c r="BG37" s="260"/>
      <c r="BH37" s="260"/>
      <c r="BI37" s="260"/>
      <c r="BJ37" s="260"/>
      <c r="BK37" s="260"/>
      <c r="BL37" s="260">
        <f t="shared" si="17"/>
        <v>0</v>
      </c>
      <c r="BM37" s="260" t="e">
        <f>#REF!</f>
        <v>#REF!</v>
      </c>
      <c r="BN37" s="260"/>
      <c r="BO37" s="260"/>
      <c r="BP37" s="260">
        <f t="shared" si="18"/>
        <v>0</v>
      </c>
      <c r="BQ37" s="260" t="e">
        <f>#REF!</f>
        <v>#REF!</v>
      </c>
      <c r="BR37" s="260"/>
      <c r="BS37" s="260"/>
      <c r="BT37" s="260"/>
    </row>
    <row r="38" spans="1:72" s="42" customFormat="1" ht="49.95" customHeight="1" x14ac:dyDescent="0.3">
      <c r="A38" s="35">
        <v>35</v>
      </c>
      <c r="B38" s="36">
        <v>390</v>
      </c>
      <c r="C38" s="36" t="s">
        <v>65</v>
      </c>
      <c r="D38" s="36">
        <v>40000</v>
      </c>
      <c r="E38" s="35">
        <v>0.56000000000000005</v>
      </c>
      <c r="F38" s="37">
        <v>0.154</v>
      </c>
      <c r="G38" s="37">
        <v>0.105</v>
      </c>
      <c r="H38" s="37">
        <v>8.6000000000000007E-2</v>
      </c>
      <c r="I38" s="37">
        <v>6.6000000000000003E-2</v>
      </c>
      <c r="J38" s="37">
        <v>4.7E-2</v>
      </c>
      <c r="K38" s="37">
        <v>4.3000000000000003E-2</v>
      </c>
      <c r="L38" s="37">
        <v>2.6000000000000002E-2</v>
      </c>
      <c r="M38" s="37" t="str">
        <f t="shared" si="0"/>
        <v>0.154,0.105,0.086,0.066,0.047,0.043,0.026</v>
      </c>
      <c r="N38" s="37" t="s">
        <v>59</v>
      </c>
      <c r="O38" s="37"/>
      <c r="P38" s="38">
        <f t="shared" si="4"/>
        <v>390</v>
      </c>
      <c r="Q38" s="36">
        <f t="shared" si="25"/>
        <v>65</v>
      </c>
      <c r="R38" s="37">
        <f t="shared" si="5"/>
        <v>6.7999999999999991E-2</v>
      </c>
      <c r="S38" s="36">
        <f t="shared" si="19"/>
        <v>35</v>
      </c>
      <c r="T38" s="36">
        <f t="shared" si="20"/>
        <v>65</v>
      </c>
      <c r="U38" s="36">
        <f t="shared" si="21"/>
        <v>390</v>
      </c>
      <c r="V38" s="39">
        <f t="shared" si="22"/>
        <v>8.7499999999999994E-2</v>
      </c>
      <c r="W38" s="39">
        <f t="shared" si="23"/>
        <v>5.6875</v>
      </c>
      <c r="X38" s="37">
        <f t="shared" si="24"/>
        <v>10.542500000000018</v>
      </c>
      <c r="Y38" s="39" t="e">
        <f t="shared" si="6"/>
        <v>#REF!</v>
      </c>
      <c r="Z38" s="37"/>
      <c r="AA38" s="35">
        <v>0.35</v>
      </c>
      <c r="AB38" s="35">
        <v>0.35</v>
      </c>
      <c r="AC38" s="35">
        <v>0.35</v>
      </c>
      <c r="AD38" s="35" t="s">
        <v>60</v>
      </c>
      <c r="AE38" s="35">
        <f t="shared" si="7"/>
        <v>186.45999999999998</v>
      </c>
      <c r="AF38" s="35">
        <f t="shared" si="8"/>
        <v>227.88</v>
      </c>
      <c r="AG38" s="36" t="str">
        <f t="shared" si="9"/>
        <v>186.46 227.88</v>
      </c>
      <c r="AH38" s="35">
        <v>12</v>
      </c>
      <c r="AI38" s="40">
        <f t="shared" si="10"/>
        <v>77.710000000000008</v>
      </c>
      <c r="AJ38" s="40">
        <f t="shared" si="11"/>
        <v>94.97</v>
      </c>
      <c r="AK38" s="36" t="str">
        <f t="shared" si="12"/>
        <v>77.71 94.97</v>
      </c>
      <c r="AL38" s="36">
        <f t="shared" si="13"/>
        <v>145</v>
      </c>
      <c r="AM38" s="36">
        <f t="shared" si="14"/>
        <v>250</v>
      </c>
      <c r="AN38" s="35">
        <v>2398.4</v>
      </c>
      <c r="AO38" s="35">
        <v>227.5</v>
      </c>
      <c r="AP38" s="35">
        <v>94.9</v>
      </c>
      <c r="AQ38" s="35">
        <v>30</v>
      </c>
      <c r="AR38" s="37">
        <f t="shared" si="15"/>
        <v>0.80742798552307771</v>
      </c>
      <c r="AS38" s="40">
        <f t="shared" si="16"/>
        <v>1936.5352804785496</v>
      </c>
      <c r="AT38" s="40">
        <f t="shared" si="1"/>
        <v>198.10631301214815</v>
      </c>
      <c r="AU38" s="41">
        <f t="shared" si="2"/>
        <v>82.093281630882302</v>
      </c>
      <c r="AV38" s="263"/>
      <c r="AW38" s="263"/>
      <c r="AX38" s="263"/>
      <c r="AY38" s="260"/>
      <c r="AZ38" s="260"/>
      <c r="BA38" s="260"/>
      <c r="BB38" s="260"/>
      <c r="BC38" s="260"/>
      <c r="BD38" s="260"/>
      <c r="BE38" s="260"/>
      <c r="BF38" s="260"/>
      <c r="BG38" s="260"/>
      <c r="BH38" s="260"/>
      <c r="BI38" s="260"/>
      <c r="BJ38" s="260"/>
      <c r="BK38" s="260"/>
      <c r="BL38" s="260">
        <f t="shared" si="17"/>
        <v>0</v>
      </c>
      <c r="BM38" s="260" t="e">
        <f>#REF!</f>
        <v>#REF!</v>
      </c>
      <c r="BN38" s="260"/>
      <c r="BO38" s="260"/>
      <c r="BP38" s="260">
        <f t="shared" si="18"/>
        <v>0</v>
      </c>
      <c r="BQ38" s="260" t="e">
        <f>#REF!</f>
        <v>#REF!</v>
      </c>
      <c r="BR38" s="260"/>
      <c r="BS38" s="260"/>
      <c r="BT38" s="260"/>
    </row>
    <row r="39" spans="1:72" s="42" customFormat="1" ht="49.95" customHeight="1" x14ac:dyDescent="0.3">
      <c r="A39" s="35">
        <v>36</v>
      </c>
      <c r="B39" s="36">
        <v>455</v>
      </c>
      <c r="C39" s="36" t="s">
        <v>65</v>
      </c>
      <c r="D39" s="36">
        <v>40000</v>
      </c>
      <c r="E39" s="35">
        <v>0.56000000000000005</v>
      </c>
      <c r="F39" s="37">
        <v>0.111</v>
      </c>
      <c r="G39" s="37">
        <v>8.4000000000000005E-2</v>
      </c>
      <c r="H39" s="37">
        <v>7.3999999999999996E-2</v>
      </c>
      <c r="I39" s="37">
        <v>6.0999999999999999E-2</v>
      </c>
      <c r="J39" s="37">
        <v>4.5999999999999999E-2</v>
      </c>
      <c r="K39" s="37">
        <v>3.9E-2</v>
      </c>
      <c r="L39" s="37">
        <v>2.9000000000000001E-2</v>
      </c>
      <c r="M39" s="37" t="str">
        <f t="shared" si="0"/>
        <v>0.111,0.084,0.074,0.061,0.046,0.039,0.029</v>
      </c>
      <c r="N39" s="37" t="s">
        <v>59</v>
      </c>
      <c r="O39" s="37"/>
      <c r="P39" s="38">
        <f t="shared" si="4"/>
        <v>455</v>
      </c>
      <c r="Q39" s="36">
        <f t="shared" si="25"/>
        <v>65</v>
      </c>
      <c r="R39" s="37">
        <f t="shared" si="5"/>
        <v>3.7000000000000005E-2</v>
      </c>
      <c r="S39" s="36">
        <f t="shared" si="19"/>
        <v>36</v>
      </c>
      <c r="T39" s="36">
        <f t="shared" si="20"/>
        <v>65</v>
      </c>
      <c r="U39" s="36">
        <f t="shared" si="21"/>
        <v>455</v>
      </c>
      <c r="V39" s="39">
        <f t="shared" si="22"/>
        <v>5.2499999999999998E-2</v>
      </c>
      <c r="W39" s="39">
        <f t="shared" si="23"/>
        <v>3.4125000000000001</v>
      </c>
      <c r="X39" s="37">
        <f t="shared" si="24"/>
        <v>13.955000000000018</v>
      </c>
      <c r="Y39" s="39" t="e">
        <f t="shared" si="6"/>
        <v>#REF!</v>
      </c>
      <c r="Z39" s="37"/>
      <c r="AA39" s="35">
        <v>0.35</v>
      </c>
      <c r="AB39" s="35">
        <v>0.35</v>
      </c>
      <c r="AC39" s="35">
        <v>0.35</v>
      </c>
      <c r="AD39" s="35" t="s">
        <v>60</v>
      </c>
      <c r="AE39" s="35">
        <f t="shared" si="7"/>
        <v>186.45999999999998</v>
      </c>
      <c r="AF39" s="35">
        <f t="shared" si="8"/>
        <v>227.88</v>
      </c>
      <c r="AG39" s="36" t="str">
        <f t="shared" si="9"/>
        <v>186.46 227.88</v>
      </c>
      <c r="AH39" s="35">
        <v>12</v>
      </c>
      <c r="AI39" s="40">
        <f t="shared" si="10"/>
        <v>77.710000000000008</v>
      </c>
      <c r="AJ39" s="40">
        <f t="shared" si="11"/>
        <v>94.97</v>
      </c>
      <c r="AK39" s="36" t="str">
        <f t="shared" si="12"/>
        <v>77.71 94.97</v>
      </c>
      <c r="AL39" s="36">
        <f t="shared" si="13"/>
        <v>145</v>
      </c>
      <c r="AM39" s="36">
        <f t="shared" si="14"/>
        <v>250</v>
      </c>
      <c r="AN39" s="35">
        <v>2400</v>
      </c>
      <c r="AO39" s="35">
        <v>227.8</v>
      </c>
      <c r="AP39" s="35">
        <v>94.9</v>
      </c>
      <c r="AQ39" s="35">
        <v>30</v>
      </c>
      <c r="AR39" s="37">
        <f t="shared" si="15"/>
        <v>0.80742798552307771</v>
      </c>
      <c r="AS39" s="40">
        <f t="shared" si="16"/>
        <v>1937.8271652553865</v>
      </c>
      <c r="AT39" s="40">
        <f t="shared" si="1"/>
        <v>198.36295065169023</v>
      </c>
      <c r="AU39" s="41">
        <f t="shared" si="2"/>
        <v>82.093281630882302</v>
      </c>
      <c r="AV39" s="263"/>
      <c r="AW39" s="263"/>
      <c r="AX39" s="263"/>
      <c r="AY39" s="260"/>
      <c r="AZ39" s="260"/>
      <c r="BA39" s="260"/>
      <c r="BB39" s="260"/>
      <c r="BC39" s="260"/>
      <c r="BD39" s="260"/>
      <c r="BE39" s="260"/>
      <c r="BF39" s="260"/>
      <c r="BG39" s="260"/>
      <c r="BH39" s="260"/>
      <c r="BI39" s="260"/>
      <c r="BJ39" s="260"/>
      <c r="BK39" s="260"/>
      <c r="BL39" s="260">
        <f t="shared" si="17"/>
        <v>0</v>
      </c>
      <c r="BM39" s="260" t="e">
        <f>#REF!</f>
        <v>#REF!</v>
      </c>
      <c r="BN39" s="260"/>
      <c r="BO39" s="260"/>
      <c r="BP39" s="260">
        <f t="shared" si="18"/>
        <v>0</v>
      </c>
      <c r="BQ39" s="260" t="e">
        <f>#REF!</f>
        <v>#REF!</v>
      </c>
      <c r="BR39" s="260"/>
      <c r="BS39" s="260"/>
      <c r="BT39" s="260"/>
    </row>
    <row r="40" spans="1:72" s="42" customFormat="1" ht="49.95" customHeight="1" x14ac:dyDescent="0.3">
      <c r="A40" s="35">
        <v>37</v>
      </c>
      <c r="B40" s="36">
        <v>520</v>
      </c>
      <c r="C40" s="36" t="s">
        <v>65</v>
      </c>
      <c r="D40" s="36">
        <v>40000</v>
      </c>
      <c r="E40" s="35">
        <v>0.56000000000000005</v>
      </c>
      <c r="F40" s="37">
        <v>0.13100000000000001</v>
      </c>
      <c r="G40" s="37">
        <v>8.7999999999999995E-2</v>
      </c>
      <c r="H40" s="37">
        <v>7.1999999999999995E-2</v>
      </c>
      <c r="I40" s="37">
        <v>5.3999999999999999E-2</v>
      </c>
      <c r="J40" s="37">
        <v>3.6999999999999998E-2</v>
      </c>
      <c r="K40" s="37">
        <v>3.1E-2</v>
      </c>
      <c r="L40" s="37">
        <v>2.3E-2</v>
      </c>
      <c r="M40" s="37" t="str">
        <f t="shared" si="0"/>
        <v>0.131,0.088,0.072,0.054,0.037,0.031,0.023</v>
      </c>
      <c r="N40" s="37" t="s">
        <v>59</v>
      </c>
      <c r="O40" s="37"/>
      <c r="P40" s="38">
        <f t="shared" si="4"/>
        <v>520</v>
      </c>
      <c r="Q40" s="36">
        <f t="shared" si="25"/>
        <v>65</v>
      </c>
      <c r="R40" s="37">
        <f t="shared" si="5"/>
        <v>5.9000000000000011E-2</v>
      </c>
      <c r="S40" s="36">
        <f t="shared" si="19"/>
        <v>37</v>
      </c>
      <c r="T40" s="36">
        <f t="shared" si="20"/>
        <v>65</v>
      </c>
      <c r="U40" s="36">
        <f t="shared" si="21"/>
        <v>520</v>
      </c>
      <c r="V40" s="39">
        <f t="shared" si="22"/>
        <v>4.8000000000000008E-2</v>
      </c>
      <c r="W40" s="39">
        <f t="shared" si="23"/>
        <v>3.1200000000000006</v>
      </c>
      <c r="X40" s="37">
        <f t="shared" si="24"/>
        <v>17.075000000000017</v>
      </c>
      <c r="Y40" s="39" t="e">
        <f t="shared" si="6"/>
        <v>#REF!</v>
      </c>
      <c r="Z40" s="37"/>
      <c r="AA40" s="35">
        <v>0.35</v>
      </c>
      <c r="AB40" s="35">
        <v>0.35</v>
      </c>
      <c r="AC40" s="35">
        <v>0.35</v>
      </c>
      <c r="AD40" s="35" t="s">
        <v>60</v>
      </c>
      <c r="AE40" s="35">
        <f t="shared" si="7"/>
        <v>186.45999999999998</v>
      </c>
      <c r="AF40" s="35">
        <f t="shared" si="8"/>
        <v>227.88</v>
      </c>
      <c r="AG40" s="36" t="str">
        <f t="shared" si="9"/>
        <v>186.46 227.88</v>
      </c>
      <c r="AH40" s="35">
        <v>12</v>
      </c>
      <c r="AI40" s="40">
        <f t="shared" si="10"/>
        <v>77.710000000000008</v>
      </c>
      <c r="AJ40" s="40">
        <f t="shared" si="11"/>
        <v>94.97</v>
      </c>
      <c r="AK40" s="36" t="str">
        <f t="shared" si="12"/>
        <v>77.71 94.97</v>
      </c>
      <c r="AL40" s="36">
        <f t="shared" si="13"/>
        <v>145</v>
      </c>
      <c r="AM40" s="36">
        <f t="shared" si="14"/>
        <v>250</v>
      </c>
      <c r="AN40" s="35">
        <v>2400</v>
      </c>
      <c r="AO40" s="35">
        <v>227.8</v>
      </c>
      <c r="AP40" s="35">
        <v>94.9</v>
      </c>
      <c r="AQ40" s="35">
        <v>30</v>
      </c>
      <c r="AR40" s="37">
        <f t="shared" si="15"/>
        <v>0.80742798552307771</v>
      </c>
      <c r="AS40" s="40">
        <f t="shared" si="16"/>
        <v>1937.8271652553865</v>
      </c>
      <c r="AT40" s="40">
        <f t="shared" si="1"/>
        <v>198.36295065169023</v>
      </c>
      <c r="AU40" s="41">
        <f t="shared" si="2"/>
        <v>82.093281630882302</v>
      </c>
      <c r="AV40" s="263"/>
      <c r="AW40" s="263"/>
      <c r="AX40" s="263"/>
      <c r="AY40" s="260"/>
      <c r="AZ40" s="260"/>
      <c r="BA40" s="260"/>
      <c r="BB40" s="260"/>
      <c r="BC40" s="260"/>
      <c r="BD40" s="260"/>
      <c r="BE40" s="260"/>
      <c r="BF40" s="260"/>
      <c r="BG40" s="260"/>
      <c r="BH40" s="260"/>
      <c r="BI40" s="260"/>
      <c r="BJ40" s="260"/>
      <c r="BK40" s="260"/>
      <c r="BL40" s="260">
        <f t="shared" si="17"/>
        <v>0</v>
      </c>
      <c r="BM40" s="260" t="e">
        <f>#REF!</f>
        <v>#REF!</v>
      </c>
      <c r="BN40" s="260"/>
      <c r="BO40" s="260"/>
      <c r="BP40" s="260">
        <f t="shared" si="18"/>
        <v>0</v>
      </c>
      <c r="BQ40" s="260" t="e">
        <f>#REF!</f>
        <v>#REF!</v>
      </c>
      <c r="BR40" s="260"/>
      <c r="BS40" s="260"/>
      <c r="BT40" s="260"/>
    </row>
    <row r="41" spans="1:72" s="42" customFormat="1" ht="49.95" customHeight="1" x14ac:dyDescent="0.3">
      <c r="A41" s="35">
        <v>38</v>
      </c>
      <c r="B41" s="36">
        <v>585</v>
      </c>
      <c r="C41" s="36" t="s">
        <v>65</v>
      </c>
      <c r="D41" s="36">
        <v>40000</v>
      </c>
      <c r="E41" s="35">
        <v>0.56000000000000005</v>
      </c>
      <c r="F41" s="37">
        <v>0.106</v>
      </c>
      <c r="G41" s="37">
        <v>8.4000000000000005E-2</v>
      </c>
      <c r="H41" s="37">
        <v>7.4999999999999997E-2</v>
      </c>
      <c r="I41" s="37">
        <v>6.3E-2</v>
      </c>
      <c r="J41" s="37">
        <v>4.8000000000000001E-2</v>
      </c>
      <c r="K41" s="37">
        <v>4.1000000000000002E-2</v>
      </c>
      <c r="L41" s="37">
        <v>3.1E-2</v>
      </c>
      <c r="M41" s="37" t="str">
        <f t="shared" si="0"/>
        <v>0.106,0.084,0.075,0.063,0.048,0.041,0.031</v>
      </c>
      <c r="N41" s="37" t="s">
        <v>59</v>
      </c>
      <c r="O41" s="37"/>
      <c r="P41" s="38">
        <f t="shared" si="4"/>
        <v>585</v>
      </c>
      <c r="Q41" s="36">
        <f t="shared" si="25"/>
        <v>65</v>
      </c>
      <c r="R41" s="37">
        <f t="shared" si="5"/>
        <v>3.1E-2</v>
      </c>
      <c r="S41" s="36">
        <f t="shared" si="19"/>
        <v>38</v>
      </c>
      <c r="T41" s="36">
        <f t="shared" si="20"/>
        <v>65</v>
      </c>
      <c r="U41" s="36">
        <f t="shared" si="21"/>
        <v>585</v>
      </c>
      <c r="V41" s="39">
        <f t="shared" si="22"/>
        <v>4.5000000000000005E-2</v>
      </c>
      <c r="W41" s="39">
        <f t="shared" si="23"/>
        <v>2.9250000000000003</v>
      </c>
      <c r="X41" s="37">
        <f t="shared" si="24"/>
        <v>20.000000000000018</v>
      </c>
      <c r="Y41" s="39" t="e">
        <f t="shared" si="6"/>
        <v>#REF!</v>
      </c>
      <c r="Z41" s="37"/>
      <c r="AA41" s="35">
        <v>0.35</v>
      </c>
      <c r="AB41" s="35">
        <v>0.35</v>
      </c>
      <c r="AC41" s="35">
        <v>0.35</v>
      </c>
      <c r="AD41" s="35" t="s">
        <v>60</v>
      </c>
      <c r="AE41" s="35">
        <f t="shared" si="7"/>
        <v>186.45999999999998</v>
      </c>
      <c r="AF41" s="35">
        <f t="shared" si="8"/>
        <v>227.88</v>
      </c>
      <c r="AG41" s="36" t="str">
        <f t="shared" si="9"/>
        <v>186.46 227.88</v>
      </c>
      <c r="AH41" s="35">
        <v>12</v>
      </c>
      <c r="AI41" s="40">
        <f t="shared" si="10"/>
        <v>77.710000000000008</v>
      </c>
      <c r="AJ41" s="40">
        <f t="shared" si="11"/>
        <v>94.97</v>
      </c>
      <c r="AK41" s="36" t="str">
        <f t="shared" si="12"/>
        <v>77.71 94.97</v>
      </c>
      <c r="AL41" s="36">
        <f t="shared" si="13"/>
        <v>145</v>
      </c>
      <c r="AM41" s="36">
        <f t="shared" si="14"/>
        <v>250</v>
      </c>
      <c r="AN41" s="35">
        <v>2396.8000000000002</v>
      </c>
      <c r="AO41" s="35">
        <v>227.3</v>
      </c>
      <c r="AP41" s="35">
        <v>95</v>
      </c>
      <c r="AQ41" s="35">
        <v>30</v>
      </c>
      <c r="AR41" s="37">
        <f t="shared" si="15"/>
        <v>0.80742798552307771</v>
      </c>
      <c r="AS41" s="40">
        <f t="shared" si="16"/>
        <v>1935.2433957017129</v>
      </c>
      <c r="AT41" s="40">
        <f t="shared" si="1"/>
        <v>197.9351505563051</v>
      </c>
      <c r="AU41" s="41">
        <f t="shared" si="2"/>
        <v>82.183188106073175</v>
      </c>
      <c r="AV41" s="263"/>
      <c r="AW41" s="263"/>
      <c r="AX41" s="263"/>
      <c r="AY41" s="260"/>
      <c r="AZ41" s="260"/>
      <c r="BA41" s="260"/>
      <c r="BB41" s="260"/>
      <c r="BC41" s="260"/>
      <c r="BD41" s="260"/>
      <c r="BE41" s="260"/>
      <c r="BF41" s="260"/>
      <c r="BG41" s="260"/>
      <c r="BH41" s="260"/>
      <c r="BI41" s="260"/>
      <c r="BJ41" s="260"/>
      <c r="BK41" s="260">
        <v>2.0560000000000001E-4</v>
      </c>
      <c r="BL41" s="260">
        <f t="shared" si="17"/>
        <v>205.60000000000002</v>
      </c>
      <c r="BM41" s="260" t="e">
        <f>#REF!</f>
        <v>#REF!</v>
      </c>
      <c r="BN41" s="260"/>
      <c r="BO41" s="260"/>
      <c r="BP41" s="260">
        <f t="shared" si="18"/>
        <v>0</v>
      </c>
      <c r="BQ41" s="260" t="e">
        <f>#REF!</f>
        <v>#REF!</v>
      </c>
      <c r="BR41" s="260"/>
      <c r="BS41" s="260"/>
      <c r="BT41" s="260"/>
    </row>
    <row r="42" spans="1:72" s="42" customFormat="1" ht="49.95" customHeight="1" x14ac:dyDescent="0.3">
      <c r="A42" s="35">
        <v>39</v>
      </c>
      <c r="B42" s="36">
        <v>650</v>
      </c>
      <c r="C42" s="36" t="s">
        <v>65</v>
      </c>
      <c r="D42" s="36">
        <v>40000</v>
      </c>
      <c r="E42" s="35">
        <v>0.56000000000000005</v>
      </c>
      <c r="F42" s="37">
        <v>0.13500000000000001</v>
      </c>
      <c r="G42" s="37">
        <v>0.10100000000000001</v>
      </c>
      <c r="H42" s="37">
        <v>8.6999999999999994E-2</v>
      </c>
      <c r="I42" s="37">
        <v>7.1000000000000008E-2</v>
      </c>
      <c r="J42" s="37">
        <v>4.9000000000000002E-2</v>
      </c>
      <c r="K42" s="37">
        <v>0.04</v>
      </c>
      <c r="L42" s="37">
        <v>2.9000000000000001E-2</v>
      </c>
      <c r="M42" s="37" t="str">
        <f t="shared" si="0"/>
        <v>0.135,0.101,0.087,0.071,0.049,0.04,0.029</v>
      </c>
      <c r="N42" s="37" t="s">
        <v>59</v>
      </c>
      <c r="O42" s="37"/>
      <c r="P42" s="38">
        <f t="shared" si="4"/>
        <v>650</v>
      </c>
      <c r="Q42" s="36">
        <f t="shared" si="25"/>
        <v>65</v>
      </c>
      <c r="R42" s="37">
        <f t="shared" si="5"/>
        <v>4.8000000000000015E-2</v>
      </c>
      <c r="S42" s="36">
        <f t="shared" si="19"/>
        <v>39</v>
      </c>
      <c r="T42" s="36">
        <f t="shared" si="20"/>
        <v>65</v>
      </c>
      <c r="U42" s="36">
        <f t="shared" si="21"/>
        <v>650</v>
      </c>
      <c r="V42" s="39">
        <f t="shared" si="22"/>
        <v>3.9500000000000007E-2</v>
      </c>
      <c r="W42" s="39">
        <f t="shared" si="23"/>
        <v>2.5675000000000003</v>
      </c>
      <c r="X42" s="37">
        <f t="shared" si="24"/>
        <v>22.567500000000017</v>
      </c>
      <c r="Y42" s="39" t="e">
        <f t="shared" si="6"/>
        <v>#REF!</v>
      </c>
      <c r="Z42" s="37"/>
      <c r="AA42" s="35">
        <v>0.35</v>
      </c>
      <c r="AB42" s="35">
        <v>0.35</v>
      </c>
      <c r="AC42" s="35">
        <v>0.35</v>
      </c>
      <c r="AD42" s="35" t="s">
        <v>60</v>
      </c>
      <c r="AE42" s="35">
        <f t="shared" si="7"/>
        <v>186.45999999999998</v>
      </c>
      <c r="AF42" s="35">
        <f t="shared" si="8"/>
        <v>227.88</v>
      </c>
      <c r="AG42" s="36" t="str">
        <f t="shared" si="9"/>
        <v>186.46 227.88</v>
      </c>
      <c r="AH42" s="35">
        <v>12</v>
      </c>
      <c r="AI42" s="40">
        <f t="shared" si="10"/>
        <v>77.710000000000008</v>
      </c>
      <c r="AJ42" s="40">
        <f t="shared" si="11"/>
        <v>94.97</v>
      </c>
      <c r="AK42" s="36" t="str">
        <f t="shared" si="12"/>
        <v>77.71 94.97</v>
      </c>
      <c r="AL42" s="36">
        <f t="shared" si="13"/>
        <v>145</v>
      </c>
      <c r="AM42" s="36">
        <f t="shared" si="14"/>
        <v>250</v>
      </c>
      <c r="AN42" s="35">
        <v>2396.8000000000002</v>
      </c>
      <c r="AO42" s="35">
        <v>227.4</v>
      </c>
      <c r="AP42" s="35">
        <v>95</v>
      </c>
      <c r="AQ42" s="35">
        <v>30</v>
      </c>
      <c r="AR42" s="37">
        <f t="shared" si="15"/>
        <v>0.80742798552307771</v>
      </c>
      <c r="AS42" s="40">
        <f t="shared" si="16"/>
        <v>1935.2433957017129</v>
      </c>
      <c r="AT42" s="40">
        <f t="shared" si="1"/>
        <v>198.02073885954385</v>
      </c>
      <c r="AU42" s="41">
        <f t="shared" si="2"/>
        <v>82.183188106073175</v>
      </c>
      <c r="AV42" s="263"/>
      <c r="AW42" s="263"/>
      <c r="AX42" s="263"/>
      <c r="AY42" s="260"/>
      <c r="AZ42" s="260"/>
      <c r="BA42" s="260"/>
      <c r="BB42" s="260"/>
      <c r="BC42" s="260"/>
      <c r="BD42" s="260"/>
      <c r="BE42" s="260"/>
      <c r="BF42" s="260"/>
      <c r="BG42" s="260"/>
      <c r="BH42" s="260"/>
      <c r="BI42" s="260"/>
      <c r="BJ42" s="260"/>
      <c r="BK42" s="260"/>
      <c r="BL42" s="260">
        <f t="shared" si="17"/>
        <v>0</v>
      </c>
      <c r="BM42" s="260" t="e">
        <f>#REF!</f>
        <v>#REF!</v>
      </c>
      <c r="BN42" s="260"/>
      <c r="BO42" s="260"/>
      <c r="BP42" s="260">
        <f t="shared" si="18"/>
        <v>0</v>
      </c>
      <c r="BQ42" s="260" t="e">
        <f>#REF!</f>
        <v>#REF!</v>
      </c>
      <c r="BR42" s="260"/>
      <c r="BS42" s="260"/>
      <c r="BT42" s="260"/>
    </row>
    <row r="43" spans="1:72" s="42" customFormat="1" ht="49.95" customHeight="1" x14ac:dyDescent="0.3">
      <c r="A43" s="35">
        <v>40</v>
      </c>
      <c r="B43" s="36">
        <v>715</v>
      </c>
      <c r="C43" s="36" t="s">
        <v>65</v>
      </c>
      <c r="D43" s="36">
        <v>40000</v>
      </c>
      <c r="E43" s="35">
        <v>0.56000000000000005</v>
      </c>
      <c r="F43" s="37">
        <v>0.14399999999999999</v>
      </c>
      <c r="G43" s="37">
        <v>0.113</v>
      </c>
      <c r="H43" s="37">
        <v>9.5000000000000001E-2</v>
      </c>
      <c r="I43" s="37">
        <v>7.2999999999999995E-2</v>
      </c>
      <c r="J43" s="37">
        <v>0.05</v>
      </c>
      <c r="K43" s="37">
        <v>0.04</v>
      </c>
      <c r="L43" s="37">
        <v>2.4E-2</v>
      </c>
      <c r="M43" s="37" t="str">
        <f t="shared" si="0"/>
        <v>0.144,0.113,0.095,0.073,0.05,0.04,0.024</v>
      </c>
      <c r="N43" s="37" t="s">
        <v>59</v>
      </c>
      <c r="O43" s="37"/>
      <c r="P43" s="38">
        <f t="shared" si="4"/>
        <v>715</v>
      </c>
      <c r="Q43" s="36">
        <f t="shared" si="25"/>
        <v>65</v>
      </c>
      <c r="R43" s="37">
        <f t="shared" si="5"/>
        <v>4.8999999999999988E-2</v>
      </c>
      <c r="S43" s="36">
        <f t="shared" si="19"/>
        <v>40</v>
      </c>
      <c r="T43" s="36">
        <f t="shared" si="20"/>
        <v>65</v>
      </c>
      <c r="U43" s="36">
        <f t="shared" si="21"/>
        <v>715</v>
      </c>
      <c r="V43" s="39">
        <f t="shared" si="22"/>
        <v>4.8500000000000001E-2</v>
      </c>
      <c r="W43" s="39">
        <f t="shared" si="23"/>
        <v>3.1525000000000003</v>
      </c>
      <c r="X43" s="37">
        <f t="shared" si="24"/>
        <v>25.720000000000017</v>
      </c>
      <c r="Y43" s="39" t="e">
        <f t="shared" si="6"/>
        <v>#REF!</v>
      </c>
      <c r="Z43" s="37"/>
      <c r="AA43" s="35">
        <v>0.35</v>
      </c>
      <c r="AB43" s="35">
        <v>0.35</v>
      </c>
      <c r="AC43" s="35">
        <v>0.35</v>
      </c>
      <c r="AD43" s="35" t="s">
        <v>60</v>
      </c>
      <c r="AE43" s="35">
        <f t="shared" si="7"/>
        <v>186.45999999999998</v>
      </c>
      <c r="AF43" s="35">
        <f t="shared" si="8"/>
        <v>227.88</v>
      </c>
      <c r="AG43" s="36" t="str">
        <f t="shared" si="9"/>
        <v>186.46 227.88</v>
      </c>
      <c r="AH43" s="35">
        <v>12</v>
      </c>
      <c r="AI43" s="40">
        <f t="shared" si="10"/>
        <v>77.710000000000008</v>
      </c>
      <c r="AJ43" s="40">
        <f t="shared" si="11"/>
        <v>94.97</v>
      </c>
      <c r="AK43" s="36" t="str">
        <f t="shared" si="12"/>
        <v>77.71 94.97</v>
      </c>
      <c r="AL43" s="36">
        <f t="shared" si="13"/>
        <v>145</v>
      </c>
      <c r="AM43" s="36">
        <f t="shared" si="14"/>
        <v>250</v>
      </c>
      <c r="AN43" s="35">
        <v>2377.4</v>
      </c>
      <c r="AO43" s="35">
        <v>227.2</v>
      </c>
      <c r="AP43" s="35">
        <v>95</v>
      </c>
      <c r="AQ43" s="35">
        <v>30</v>
      </c>
      <c r="AR43" s="37">
        <f t="shared" si="15"/>
        <v>0.80742798552307771</v>
      </c>
      <c r="AS43" s="40">
        <f t="shared" si="16"/>
        <v>1919.5792927825651</v>
      </c>
      <c r="AT43" s="40">
        <f t="shared" si="1"/>
        <v>197.84954809386474</v>
      </c>
      <c r="AU43" s="41">
        <f t="shared" si="2"/>
        <v>82.183188106073175</v>
      </c>
      <c r="AV43" s="263"/>
      <c r="AW43" s="263"/>
      <c r="AX43" s="263"/>
      <c r="AY43" s="260"/>
      <c r="AZ43" s="260"/>
      <c r="BA43" s="260"/>
      <c r="BB43" s="260"/>
      <c r="BC43" s="260"/>
      <c r="BD43" s="260"/>
      <c r="BE43" s="260"/>
      <c r="BF43" s="260"/>
      <c r="BG43" s="260"/>
      <c r="BH43" s="260"/>
      <c r="BI43" s="260"/>
      <c r="BJ43" s="260"/>
      <c r="BK43" s="260"/>
      <c r="BL43" s="260">
        <f t="shared" si="17"/>
        <v>0</v>
      </c>
      <c r="BM43" s="260" t="e">
        <f>#REF!</f>
        <v>#REF!</v>
      </c>
      <c r="BN43" s="260" t="e">
        <f t="shared" ref="BN43" si="32">IF(BL43&lt;BM43,"Safe","Unsafe")</f>
        <v>#REF!</v>
      </c>
      <c r="BO43" s="260"/>
      <c r="BP43" s="260">
        <f t="shared" si="18"/>
        <v>0</v>
      </c>
      <c r="BQ43" s="260" t="e">
        <f>#REF!</f>
        <v>#REF!</v>
      </c>
      <c r="BR43" s="260" t="e">
        <f t="shared" ref="BR43" si="33">IF(BP43&lt;BQ43,"Safe","Unsafe")</f>
        <v>#REF!</v>
      </c>
      <c r="BS43" s="260"/>
      <c r="BT43" s="260"/>
    </row>
    <row r="44" spans="1:72" s="42" customFormat="1" ht="49.95" customHeight="1" x14ac:dyDescent="0.3">
      <c r="A44" s="35">
        <v>41</v>
      </c>
      <c r="B44" s="36">
        <v>780</v>
      </c>
      <c r="C44" s="36" t="s">
        <v>65</v>
      </c>
      <c r="D44" s="36">
        <v>40000</v>
      </c>
      <c r="E44" s="35">
        <v>0.56000000000000005</v>
      </c>
      <c r="F44" s="37">
        <v>0.315</v>
      </c>
      <c r="G44" s="37">
        <v>0.24399999999999999</v>
      </c>
      <c r="H44" s="37">
        <v>0.20599999999999999</v>
      </c>
      <c r="I44" s="37">
        <v>0.158</v>
      </c>
      <c r="J44" s="37">
        <v>9.8000000000000004E-2</v>
      </c>
      <c r="K44" s="37">
        <v>7.4999999999999997E-2</v>
      </c>
      <c r="L44" s="37">
        <v>5.5E-2</v>
      </c>
      <c r="M44" s="37" t="str">
        <f t="shared" si="0"/>
        <v>0.315,0.244,0.206,0.158,0.098,0.075,0.055</v>
      </c>
      <c r="N44" s="37" t="s">
        <v>59</v>
      </c>
      <c r="O44" s="37"/>
      <c r="P44" s="38">
        <f t="shared" si="4"/>
        <v>780</v>
      </c>
      <c r="Q44" s="36">
        <f t="shared" si="25"/>
        <v>65</v>
      </c>
      <c r="R44" s="37">
        <f t="shared" si="5"/>
        <v>0.10900000000000001</v>
      </c>
      <c r="S44" s="36">
        <f t="shared" si="19"/>
        <v>41</v>
      </c>
      <c r="T44" s="36">
        <f t="shared" si="20"/>
        <v>65</v>
      </c>
      <c r="U44" s="36">
        <f t="shared" si="21"/>
        <v>780</v>
      </c>
      <c r="V44" s="39">
        <f t="shared" si="22"/>
        <v>7.9000000000000001E-2</v>
      </c>
      <c r="W44" s="39">
        <f t="shared" si="23"/>
        <v>5.1349999999999998</v>
      </c>
      <c r="X44" s="37">
        <f t="shared" si="24"/>
        <v>30.855000000000018</v>
      </c>
      <c r="Y44" s="39" t="e">
        <f t="shared" si="6"/>
        <v>#REF!</v>
      </c>
      <c r="Z44" s="37"/>
      <c r="AA44" s="35">
        <v>0.35</v>
      </c>
      <c r="AB44" s="35">
        <v>0.35</v>
      </c>
      <c r="AC44" s="35">
        <v>0.35</v>
      </c>
      <c r="AD44" s="35" t="s">
        <v>60</v>
      </c>
      <c r="AE44" s="35">
        <f t="shared" si="7"/>
        <v>186.45999999999998</v>
      </c>
      <c r="AF44" s="35">
        <f t="shared" si="8"/>
        <v>227.88</v>
      </c>
      <c r="AG44" s="36" t="str">
        <f t="shared" si="9"/>
        <v>186.46 227.88</v>
      </c>
      <c r="AH44" s="35">
        <v>12</v>
      </c>
      <c r="AI44" s="40">
        <f t="shared" si="10"/>
        <v>77.710000000000008</v>
      </c>
      <c r="AJ44" s="40">
        <f t="shared" si="11"/>
        <v>94.97</v>
      </c>
      <c r="AK44" s="36" t="str">
        <f t="shared" si="12"/>
        <v>77.71 94.97</v>
      </c>
      <c r="AL44" s="36">
        <f t="shared" si="13"/>
        <v>145</v>
      </c>
      <c r="AM44" s="36">
        <f t="shared" si="14"/>
        <v>250</v>
      </c>
      <c r="AN44" s="35">
        <v>2388.6999999999998</v>
      </c>
      <c r="AO44" s="35">
        <v>227.8</v>
      </c>
      <c r="AP44" s="35">
        <v>94.9</v>
      </c>
      <c r="AQ44" s="35">
        <v>30</v>
      </c>
      <c r="AR44" s="37">
        <f t="shared" si="15"/>
        <v>0.80742798552307771</v>
      </c>
      <c r="AS44" s="40">
        <f t="shared" si="16"/>
        <v>1928.7032290189757</v>
      </c>
      <c r="AT44" s="40">
        <f t="shared" si="1"/>
        <v>198.36295065169023</v>
      </c>
      <c r="AU44" s="41">
        <f t="shared" si="2"/>
        <v>82.093281630882302</v>
      </c>
      <c r="AV44" s="263"/>
      <c r="AW44" s="263"/>
      <c r="AX44" s="263"/>
      <c r="AY44" s="260"/>
      <c r="AZ44" s="260"/>
      <c r="BA44" s="260"/>
      <c r="BB44" s="260"/>
      <c r="BC44" s="260"/>
      <c r="BD44" s="260"/>
      <c r="BE44" s="260"/>
      <c r="BF44" s="260"/>
      <c r="BG44" s="260"/>
      <c r="BH44" s="260"/>
      <c r="BI44" s="260"/>
      <c r="BJ44" s="260"/>
      <c r="BK44" s="260"/>
      <c r="BL44" s="260">
        <f t="shared" si="17"/>
        <v>0</v>
      </c>
      <c r="BM44" s="260" t="e">
        <f>#REF!</f>
        <v>#REF!</v>
      </c>
      <c r="BN44" s="260"/>
      <c r="BO44" s="260"/>
      <c r="BP44" s="260">
        <f t="shared" si="18"/>
        <v>0</v>
      </c>
      <c r="BQ44" s="260" t="e">
        <f>#REF!</f>
        <v>#REF!</v>
      </c>
      <c r="BR44" s="260"/>
      <c r="BS44" s="260"/>
      <c r="BT44" s="260"/>
    </row>
    <row r="45" spans="1:72" s="42" customFormat="1" ht="49.95" customHeight="1" x14ac:dyDescent="0.3">
      <c r="A45" s="35">
        <v>42</v>
      </c>
      <c r="B45" s="36">
        <v>840</v>
      </c>
      <c r="C45" s="36" t="s">
        <v>65</v>
      </c>
      <c r="D45" s="36">
        <v>40000</v>
      </c>
      <c r="E45" s="35">
        <v>0.56000000000000005</v>
      </c>
      <c r="F45" s="37">
        <v>0.16600000000000001</v>
      </c>
      <c r="G45" s="37">
        <v>0.12</v>
      </c>
      <c r="H45" s="37">
        <v>9.5000000000000001E-2</v>
      </c>
      <c r="I45" s="37">
        <v>6.2E-2</v>
      </c>
      <c r="J45" s="37">
        <v>4.4999999999999998E-2</v>
      </c>
      <c r="K45" s="37">
        <v>3.7999999999999999E-2</v>
      </c>
      <c r="L45" s="37">
        <v>2.1999999999999999E-2</v>
      </c>
      <c r="M45" s="37" t="str">
        <f t="shared" si="0"/>
        <v>0.166,0.12,0.095,0.062,0.045,0.038,0.022</v>
      </c>
      <c r="N45" s="37" t="s">
        <v>59</v>
      </c>
      <c r="O45" s="37"/>
      <c r="P45" s="38">
        <f t="shared" si="4"/>
        <v>840</v>
      </c>
      <c r="Q45" s="36">
        <f t="shared" si="25"/>
        <v>60</v>
      </c>
      <c r="R45" s="37">
        <f t="shared" si="5"/>
        <v>7.1000000000000008E-2</v>
      </c>
      <c r="S45" s="36">
        <f t="shared" si="19"/>
        <v>42</v>
      </c>
      <c r="T45" s="36">
        <f t="shared" si="20"/>
        <v>60</v>
      </c>
      <c r="U45" s="36">
        <f t="shared" si="21"/>
        <v>840</v>
      </c>
      <c r="V45" s="39">
        <f t="shared" si="22"/>
        <v>9.0000000000000011E-2</v>
      </c>
      <c r="W45" s="39">
        <f t="shared" si="23"/>
        <v>5.4</v>
      </c>
      <c r="X45" s="37">
        <f t="shared" si="24"/>
        <v>36.255000000000017</v>
      </c>
      <c r="Y45" s="39" t="e">
        <f t="shared" si="6"/>
        <v>#REF!</v>
      </c>
      <c r="Z45" s="37"/>
      <c r="AA45" s="35">
        <v>0.35</v>
      </c>
      <c r="AB45" s="35">
        <v>0.35</v>
      </c>
      <c r="AC45" s="35">
        <v>0.35</v>
      </c>
      <c r="AD45" s="35" t="s">
        <v>60</v>
      </c>
      <c r="AE45" s="35">
        <f t="shared" si="7"/>
        <v>186.45999999999998</v>
      </c>
      <c r="AF45" s="35">
        <f t="shared" si="8"/>
        <v>227.88</v>
      </c>
      <c r="AG45" s="36" t="str">
        <f t="shared" si="9"/>
        <v>186.46 227.88</v>
      </c>
      <c r="AH45" s="35">
        <v>12</v>
      </c>
      <c r="AI45" s="40">
        <f t="shared" si="10"/>
        <v>77.710000000000008</v>
      </c>
      <c r="AJ45" s="40">
        <f t="shared" si="11"/>
        <v>94.97</v>
      </c>
      <c r="AK45" s="36" t="str">
        <f t="shared" si="12"/>
        <v>77.71 94.97</v>
      </c>
      <c r="AL45" s="36">
        <f t="shared" si="13"/>
        <v>145</v>
      </c>
      <c r="AM45" s="36">
        <f t="shared" si="14"/>
        <v>250</v>
      </c>
      <c r="AN45" s="35">
        <v>2385.5</v>
      </c>
      <c r="AO45" s="35">
        <v>227.9</v>
      </c>
      <c r="AP45" s="35">
        <v>95</v>
      </c>
      <c r="AQ45" s="35">
        <v>30</v>
      </c>
      <c r="AR45" s="37">
        <f t="shared" si="15"/>
        <v>0.80742798552307771</v>
      </c>
      <c r="AS45" s="40">
        <f t="shared" si="16"/>
        <v>1926.1194594653018</v>
      </c>
      <c r="AT45" s="40">
        <f t="shared" si="1"/>
        <v>198.44846828724823</v>
      </c>
      <c r="AU45" s="41">
        <f t="shared" si="2"/>
        <v>82.183188106073175</v>
      </c>
      <c r="AV45" s="263"/>
      <c r="AW45" s="263"/>
      <c r="AX45" s="263"/>
      <c r="AY45" s="261"/>
      <c r="AZ45" s="261"/>
      <c r="BA45" s="261"/>
      <c r="BB45" s="261"/>
      <c r="BC45" s="261"/>
      <c r="BD45" s="261"/>
      <c r="BE45" s="261"/>
      <c r="BF45" s="261"/>
      <c r="BG45" s="261"/>
      <c r="BH45" s="261"/>
      <c r="BI45" s="261"/>
      <c r="BJ45" s="261"/>
      <c r="BK45" s="261"/>
      <c r="BL45" s="261">
        <f t="shared" si="17"/>
        <v>0</v>
      </c>
      <c r="BM45" s="261" t="e">
        <f>#REF!</f>
        <v>#REF!</v>
      </c>
      <c r="BN45" s="261"/>
      <c r="BO45" s="261"/>
      <c r="BP45" s="261">
        <f t="shared" si="18"/>
        <v>0</v>
      </c>
      <c r="BQ45" s="261" t="e">
        <f>#REF!</f>
        <v>#REF!</v>
      </c>
      <c r="BR45" s="261"/>
      <c r="BS45" s="261"/>
      <c r="BT45" s="261"/>
    </row>
    <row r="46" spans="1:72" s="42" customFormat="1" ht="49.95" customHeight="1" x14ac:dyDescent="0.3">
      <c r="A46" s="44">
        <v>43</v>
      </c>
      <c r="B46" s="45">
        <v>0</v>
      </c>
      <c r="C46" s="45" t="s">
        <v>66</v>
      </c>
      <c r="D46" s="45">
        <v>40000</v>
      </c>
      <c r="E46" s="44">
        <v>0.56000000000000005</v>
      </c>
      <c r="F46" s="37">
        <v>0.185</v>
      </c>
      <c r="G46" s="37">
        <v>0.14000000000000001</v>
      </c>
      <c r="H46" s="37">
        <v>0.112</v>
      </c>
      <c r="I46" s="37">
        <v>7.8E-2</v>
      </c>
      <c r="J46" s="37">
        <v>4.8000000000000001E-2</v>
      </c>
      <c r="K46" s="37">
        <v>3.5000000000000003E-2</v>
      </c>
      <c r="L46" s="37">
        <v>3.0000000000000002E-2</v>
      </c>
      <c r="M46" s="37" t="str">
        <f t="shared" si="0"/>
        <v>0.185,0.14,0.112,0.078,0.048,0.035,0.03</v>
      </c>
      <c r="N46" s="37" t="s">
        <v>59</v>
      </c>
      <c r="O46" s="37"/>
      <c r="P46" s="38">
        <f t="shared" si="4"/>
        <v>0</v>
      </c>
      <c r="Q46" s="36">
        <f t="shared" si="25"/>
        <v>-840</v>
      </c>
      <c r="R46" s="37">
        <f t="shared" si="5"/>
        <v>7.2999999999999995E-2</v>
      </c>
      <c r="S46" s="36">
        <f t="shared" si="19"/>
        <v>43</v>
      </c>
      <c r="T46" s="36">
        <f t="shared" si="20"/>
        <v>-840</v>
      </c>
      <c r="U46" s="36">
        <f t="shared" si="21"/>
        <v>0</v>
      </c>
      <c r="V46" s="39">
        <f t="shared" si="22"/>
        <v>7.2000000000000008E-2</v>
      </c>
      <c r="W46" s="39">
        <f t="shared" si="23"/>
        <v>-60.480000000000004</v>
      </c>
      <c r="X46" s="37">
        <f t="shared" si="24"/>
        <v>-24.224999999999987</v>
      </c>
      <c r="Y46" s="39" t="e">
        <f t="shared" si="6"/>
        <v>#REF!</v>
      </c>
      <c r="Z46" s="37"/>
      <c r="AA46" s="44">
        <v>0.35</v>
      </c>
      <c r="AB46" s="44">
        <v>0.35</v>
      </c>
      <c r="AC46" s="44">
        <v>0.35</v>
      </c>
      <c r="AD46" s="44" t="s">
        <v>60</v>
      </c>
      <c r="AE46" s="44">
        <f t="shared" si="7"/>
        <v>186.45999999999998</v>
      </c>
      <c r="AF46" s="44">
        <f t="shared" si="8"/>
        <v>227.88</v>
      </c>
      <c r="AG46" s="45" t="str">
        <f t="shared" si="9"/>
        <v>186.46 227.88</v>
      </c>
      <c r="AH46" s="44">
        <v>12</v>
      </c>
      <c r="AI46" s="47">
        <f t="shared" si="10"/>
        <v>77.710000000000008</v>
      </c>
      <c r="AJ46" s="47">
        <f t="shared" si="11"/>
        <v>94.97</v>
      </c>
      <c r="AK46" s="45" t="str">
        <f t="shared" si="12"/>
        <v>77.71 94.97</v>
      </c>
      <c r="AL46" s="36">
        <f t="shared" si="13"/>
        <v>145</v>
      </c>
      <c r="AM46" s="36">
        <f t="shared" si="14"/>
        <v>250</v>
      </c>
      <c r="AN46" s="44">
        <v>2396.8000000000002</v>
      </c>
      <c r="AO46" s="44">
        <v>227.5</v>
      </c>
      <c r="AP46" s="44">
        <v>94.9</v>
      </c>
      <c r="AQ46" s="35">
        <v>30</v>
      </c>
      <c r="AR46" s="46">
        <f t="shared" si="15"/>
        <v>0.80742798552307771</v>
      </c>
      <c r="AS46" s="47">
        <f t="shared" si="16"/>
        <v>1935.2433957017129</v>
      </c>
      <c r="AT46" s="47">
        <f t="shared" si="1"/>
        <v>198.10631301214815</v>
      </c>
      <c r="AU46" s="48">
        <f t="shared" si="2"/>
        <v>82.093281630882302</v>
      </c>
      <c r="AV46" s="262">
        <f>_xlfn.PERCENTILE.INC(AS46:AS59,85%)</f>
        <v>1936.5998747173915</v>
      </c>
      <c r="AW46" s="262">
        <f t="shared" ref="AW46:AX46" si="34">_xlfn.PERCENTILE.INC(AT46:AT59,85%)</f>
        <v>198.36295065169023</v>
      </c>
      <c r="AX46" s="262">
        <f t="shared" si="34"/>
        <v>82.183188106073175</v>
      </c>
      <c r="AY46" s="256">
        <v>2.7480000000000001E-4</v>
      </c>
      <c r="AZ46" s="256">
        <f>AY46*10^6</f>
        <v>274.8</v>
      </c>
      <c r="BA46" s="256">
        <f>(1/($BI$4*10^6/(0.711*10^-4*(1/AV46)^0.854))^(1/3.89))*10^6</f>
        <v>194.92863799718691</v>
      </c>
      <c r="BB46" s="256" t="str">
        <f>IF(AZ46&lt;BA46,"Safe","Unsafe")</f>
        <v>Unsafe</v>
      </c>
      <c r="BC46" s="256">
        <v>5.3459999999999998E-4</v>
      </c>
      <c r="BD46" s="256">
        <f>BC46*10^6</f>
        <v>534.6</v>
      </c>
      <c r="BE46" s="256">
        <f>(1/((($BI$4*10^6/(1.41*10^-8)))^(1/4.5337)))*10^6</f>
        <v>416.02417627014421</v>
      </c>
      <c r="BF46" s="256" t="str">
        <f>IF(BD46&lt;BE46,"Safe","Unsafe")</f>
        <v>Unsafe</v>
      </c>
      <c r="BG46" s="259">
        <f>+(0.711*10^-4*(1/AY46)^3.89*(1/AV46)^0.854)/10^6</f>
        <v>7.8879191989313169</v>
      </c>
      <c r="BH46" s="259">
        <f>+(1.41*10^-8*(1/BC46)^4.5337)/10^6</f>
        <v>9.6239695890467889</v>
      </c>
      <c r="BI46" s="256">
        <v>30</v>
      </c>
      <c r="BJ46" s="256">
        <v>45</v>
      </c>
      <c r="BK46" s="256">
        <v>1.998E-4</v>
      </c>
      <c r="BL46" s="256">
        <f t="shared" si="17"/>
        <v>199.8</v>
      </c>
      <c r="BM46" s="256">
        <f>BA46</f>
        <v>194.92863799718691</v>
      </c>
      <c r="BN46" s="256" t="str">
        <f>IF(BL46&lt;BM46,"Safe","Unsafe")</f>
        <v>Unsafe</v>
      </c>
      <c r="BO46" s="256">
        <v>3.8450000000000002E-4</v>
      </c>
      <c r="BP46" s="256">
        <f>BO46*10^6</f>
        <v>384.5</v>
      </c>
      <c r="BQ46" s="256">
        <f>BE46</f>
        <v>416.02417627014421</v>
      </c>
      <c r="BR46" s="256" t="str">
        <f>IF(BP46&lt;BQ46,"Safe","Unsafe")</f>
        <v>Safe</v>
      </c>
      <c r="BS46" s="259">
        <f>+(0.711*10^-4*(1/BK46)^3.89*(1/AV46)^0.854)/10^6</f>
        <v>27.253425343403183</v>
      </c>
      <c r="BT46" s="259">
        <f>+(1.41*10^-8*(1/BO46)^4.5337)/10^6</f>
        <v>42.88195307455554</v>
      </c>
    </row>
    <row r="47" spans="1:72" s="42" customFormat="1" ht="49.95" customHeight="1" x14ac:dyDescent="0.3">
      <c r="A47" s="44">
        <v>44</v>
      </c>
      <c r="B47" s="45">
        <v>65</v>
      </c>
      <c r="C47" s="45" t="s">
        <v>66</v>
      </c>
      <c r="D47" s="45">
        <v>40000</v>
      </c>
      <c r="E47" s="44">
        <v>0.56000000000000005</v>
      </c>
      <c r="F47" s="37">
        <v>0.11800000000000001</v>
      </c>
      <c r="G47" s="37">
        <v>8.6999999999999994E-2</v>
      </c>
      <c r="H47" s="37">
        <v>7.1999999999999995E-2</v>
      </c>
      <c r="I47" s="37">
        <v>5.9000000000000004E-2</v>
      </c>
      <c r="J47" s="37">
        <v>4.4999999999999998E-2</v>
      </c>
      <c r="K47" s="37">
        <v>3.9E-2</v>
      </c>
      <c r="L47" s="37">
        <v>1.6E-2</v>
      </c>
      <c r="M47" s="37" t="str">
        <f t="shared" si="0"/>
        <v>0.118,0.087,0.072,0.059,0.045,0.039,0.016</v>
      </c>
      <c r="N47" s="37" t="s">
        <v>59</v>
      </c>
      <c r="O47" s="37"/>
      <c r="P47" s="38">
        <f t="shared" si="4"/>
        <v>65</v>
      </c>
      <c r="Q47" s="36">
        <f t="shared" si="25"/>
        <v>65</v>
      </c>
      <c r="R47" s="37">
        <f t="shared" si="5"/>
        <v>4.6000000000000013E-2</v>
      </c>
      <c r="S47" s="36">
        <f t="shared" si="19"/>
        <v>44</v>
      </c>
      <c r="T47" s="36">
        <f t="shared" si="20"/>
        <v>65</v>
      </c>
      <c r="U47" s="36">
        <f t="shared" si="21"/>
        <v>65</v>
      </c>
      <c r="V47" s="39">
        <f t="shared" si="22"/>
        <v>5.9500000000000004E-2</v>
      </c>
      <c r="W47" s="39">
        <f t="shared" si="23"/>
        <v>3.8675000000000002</v>
      </c>
      <c r="X47" s="37">
        <f t="shared" si="24"/>
        <v>-20.357499999999987</v>
      </c>
      <c r="Y47" s="39" t="e">
        <f t="shared" si="6"/>
        <v>#REF!</v>
      </c>
      <c r="Z47" s="37"/>
      <c r="AA47" s="44">
        <v>0.35</v>
      </c>
      <c r="AB47" s="44">
        <v>0.35</v>
      </c>
      <c r="AC47" s="44">
        <v>0.35</v>
      </c>
      <c r="AD47" s="44" t="s">
        <v>60</v>
      </c>
      <c r="AE47" s="44">
        <f t="shared" si="7"/>
        <v>186.45999999999998</v>
      </c>
      <c r="AF47" s="44">
        <f t="shared" si="8"/>
        <v>227.88</v>
      </c>
      <c r="AG47" s="45" t="str">
        <f t="shared" si="9"/>
        <v>186.46 227.88</v>
      </c>
      <c r="AH47" s="44">
        <v>12</v>
      </c>
      <c r="AI47" s="47">
        <f t="shared" si="10"/>
        <v>77.710000000000008</v>
      </c>
      <c r="AJ47" s="47">
        <f t="shared" si="11"/>
        <v>94.97</v>
      </c>
      <c r="AK47" s="45" t="str">
        <f t="shared" si="12"/>
        <v>77.71 94.97</v>
      </c>
      <c r="AL47" s="36">
        <f t="shared" si="13"/>
        <v>145</v>
      </c>
      <c r="AM47" s="36">
        <f t="shared" si="14"/>
        <v>250</v>
      </c>
      <c r="AN47" s="44">
        <v>2393.5</v>
      </c>
      <c r="AO47" s="44">
        <v>227.7</v>
      </c>
      <c r="AP47" s="44">
        <v>95</v>
      </c>
      <c r="AQ47" s="35">
        <v>30</v>
      </c>
      <c r="AR47" s="46">
        <f t="shared" si="15"/>
        <v>0.80742798552307771</v>
      </c>
      <c r="AS47" s="47">
        <f t="shared" si="16"/>
        <v>1932.5788833494864</v>
      </c>
      <c r="AT47" s="47">
        <f t="shared" si="1"/>
        <v>198.27741889967663</v>
      </c>
      <c r="AU47" s="48">
        <f t="shared" si="2"/>
        <v>82.183188106073175</v>
      </c>
      <c r="AV47" s="262"/>
      <c r="AW47" s="262"/>
      <c r="AX47" s="262"/>
      <c r="AY47" s="257"/>
      <c r="AZ47" s="257"/>
      <c r="BA47" s="257"/>
      <c r="BB47" s="257"/>
      <c r="BC47" s="257"/>
      <c r="BD47" s="257"/>
      <c r="BE47" s="257"/>
      <c r="BF47" s="257"/>
      <c r="BG47" s="260"/>
      <c r="BH47" s="260"/>
      <c r="BI47" s="257"/>
      <c r="BJ47" s="257"/>
      <c r="BK47" s="257"/>
      <c r="BL47" s="257">
        <f t="shared" si="17"/>
        <v>0</v>
      </c>
      <c r="BM47" s="257" t="e">
        <f>#REF!</f>
        <v>#REF!</v>
      </c>
      <c r="BN47" s="257"/>
      <c r="BO47" s="257"/>
      <c r="BP47" s="257">
        <f t="shared" si="18"/>
        <v>0</v>
      </c>
      <c r="BQ47" s="257" t="e">
        <f>#REF!</f>
        <v>#REF!</v>
      </c>
      <c r="BR47" s="257"/>
      <c r="BS47" s="260"/>
      <c r="BT47" s="260"/>
    </row>
    <row r="48" spans="1:72" s="42" customFormat="1" ht="49.95" customHeight="1" x14ac:dyDescent="0.3">
      <c r="A48" s="44">
        <v>45</v>
      </c>
      <c r="B48" s="45">
        <v>130</v>
      </c>
      <c r="C48" s="45" t="s">
        <v>66</v>
      </c>
      <c r="D48" s="45">
        <v>40000</v>
      </c>
      <c r="E48" s="44">
        <v>0.56000000000000005</v>
      </c>
      <c r="F48" s="37">
        <v>0.65400000000000003</v>
      </c>
      <c r="G48" s="37">
        <v>7.1999999999999995E-2</v>
      </c>
      <c r="H48" s="37">
        <v>0.06</v>
      </c>
      <c r="I48" s="37">
        <v>4.9000000000000002E-2</v>
      </c>
      <c r="J48" s="37">
        <v>3.7999999999999999E-2</v>
      </c>
      <c r="K48" s="37">
        <v>3.2000000000000001E-2</v>
      </c>
      <c r="L48" s="37">
        <v>2.5000000000000001E-2</v>
      </c>
      <c r="M48" s="37" t="str">
        <f t="shared" si="0"/>
        <v>0.654,0.072,0.06,0.049,0.038,0.032,0.025</v>
      </c>
      <c r="N48" s="37" t="s">
        <v>59</v>
      </c>
      <c r="O48" s="37"/>
      <c r="P48" s="38">
        <f t="shared" si="4"/>
        <v>130</v>
      </c>
      <c r="Q48" s="36">
        <f t="shared" si="25"/>
        <v>65</v>
      </c>
      <c r="R48" s="37">
        <f t="shared" si="5"/>
        <v>0.59400000000000008</v>
      </c>
      <c r="S48" s="36">
        <f t="shared" si="19"/>
        <v>45</v>
      </c>
      <c r="T48" s="36">
        <f t="shared" si="20"/>
        <v>65</v>
      </c>
      <c r="U48" s="36">
        <f t="shared" si="21"/>
        <v>130</v>
      </c>
      <c r="V48" s="39">
        <f t="shared" si="22"/>
        <v>0.32000000000000006</v>
      </c>
      <c r="W48" s="39">
        <f t="shared" si="23"/>
        <v>20.800000000000004</v>
      </c>
      <c r="X48" s="37">
        <f t="shared" si="24"/>
        <v>0.44250000000001677</v>
      </c>
      <c r="Y48" s="39" t="e">
        <f t="shared" si="6"/>
        <v>#REF!</v>
      </c>
      <c r="Z48" s="37"/>
      <c r="AA48" s="44">
        <v>0.35</v>
      </c>
      <c r="AB48" s="44">
        <v>0.35</v>
      </c>
      <c r="AC48" s="44">
        <v>0.35</v>
      </c>
      <c r="AD48" s="44" t="s">
        <v>60</v>
      </c>
      <c r="AE48" s="44">
        <f t="shared" si="7"/>
        <v>186.45999999999998</v>
      </c>
      <c r="AF48" s="44">
        <f t="shared" si="8"/>
        <v>227.88</v>
      </c>
      <c r="AG48" s="45" t="str">
        <f t="shared" si="9"/>
        <v>186.46 227.88</v>
      </c>
      <c r="AH48" s="44">
        <v>12</v>
      </c>
      <c r="AI48" s="47">
        <f t="shared" si="10"/>
        <v>77.710000000000008</v>
      </c>
      <c r="AJ48" s="47">
        <f t="shared" si="11"/>
        <v>94.97</v>
      </c>
      <c r="AK48" s="45" t="str">
        <f t="shared" si="12"/>
        <v>77.71 94.97</v>
      </c>
      <c r="AL48" s="36">
        <f t="shared" si="13"/>
        <v>145</v>
      </c>
      <c r="AM48" s="36">
        <f t="shared" si="14"/>
        <v>250</v>
      </c>
      <c r="AN48" s="44">
        <v>2388.6999999999998</v>
      </c>
      <c r="AO48" s="44">
        <v>227</v>
      </c>
      <c r="AP48" s="44">
        <v>95</v>
      </c>
      <c r="AQ48" s="35">
        <v>30</v>
      </c>
      <c r="AR48" s="46">
        <f t="shared" si="15"/>
        <v>0.80742798552307771</v>
      </c>
      <c r="AS48" s="47">
        <f t="shared" si="16"/>
        <v>1928.7032290189757</v>
      </c>
      <c r="AT48" s="47">
        <f t="shared" si="1"/>
        <v>197.67830065706644</v>
      </c>
      <c r="AU48" s="48">
        <f t="shared" si="2"/>
        <v>82.183188106073175</v>
      </c>
      <c r="AV48" s="262"/>
      <c r="AW48" s="262"/>
      <c r="AX48" s="262"/>
      <c r="AY48" s="257"/>
      <c r="AZ48" s="257"/>
      <c r="BA48" s="257"/>
      <c r="BB48" s="257"/>
      <c r="BC48" s="257"/>
      <c r="BD48" s="257"/>
      <c r="BE48" s="257"/>
      <c r="BF48" s="257"/>
      <c r="BG48" s="260"/>
      <c r="BH48" s="260"/>
      <c r="BI48" s="257"/>
      <c r="BJ48" s="257"/>
      <c r="BK48" s="257"/>
      <c r="BL48" s="257">
        <f t="shared" si="17"/>
        <v>0</v>
      </c>
      <c r="BM48" s="257" t="e">
        <f>#REF!</f>
        <v>#REF!</v>
      </c>
      <c r="BN48" s="257"/>
      <c r="BO48" s="257"/>
      <c r="BP48" s="257">
        <f t="shared" si="18"/>
        <v>0</v>
      </c>
      <c r="BQ48" s="257" t="e">
        <f>#REF!</f>
        <v>#REF!</v>
      </c>
      <c r="BR48" s="257"/>
      <c r="BS48" s="260"/>
      <c r="BT48" s="260"/>
    </row>
    <row r="49" spans="1:72" s="42" customFormat="1" ht="49.95" customHeight="1" x14ac:dyDescent="0.3">
      <c r="A49" s="44">
        <v>46</v>
      </c>
      <c r="B49" s="45">
        <v>195</v>
      </c>
      <c r="C49" s="45" t="s">
        <v>66</v>
      </c>
      <c r="D49" s="45">
        <v>40000</v>
      </c>
      <c r="E49" s="44">
        <v>0.56000000000000005</v>
      </c>
      <c r="F49" s="37">
        <v>0.113</v>
      </c>
      <c r="G49" s="37">
        <v>7.8E-2</v>
      </c>
      <c r="H49" s="37">
        <v>6.5000000000000002E-2</v>
      </c>
      <c r="I49" s="37">
        <v>5.2999999999999999E-2</v>
      </c>
      <c r="J49" s="37">
        <v>3.9E-2</v>
      </c>
      <c r="K49" s="37">
        <v>3.2000000000000001E-2</v>
      </c>
      <c r="L49" s="37">
        <v>2.4E-2</v>
      </c>
      <c r="M49" s="37" t="str">
        <f t="shared" si="0"/>
        <v>0.113,0.078,0.065,0.053,0.039,0.032,0.024</v>
      </c>
      <c r="N49" s="37" t="s">
        <v>59</v>
      </c>
      <c r="O49" s="37"/>
      <c r="P49" s="38">
        <f t="shared" si="4"/>
        <v>195</v>
      </c>
      <c r="Q49" s="36">
        <f t="shared" si="25"/>
        <v>65</v>
      </c>
      <c r="R49" s="37">
        <f t="shared" si="5"/>
        <v>4.8000000000000001E-2</v>
      </c>
      <c r="S49" s="36">
        <f t="shared" si="19"/>
        <v>46</v>
      </c>
      <c r="T49" s="36">
        <f t="shared" si="20"/>
        <v>65</v>
      </c>
      <c r="U49" s="36">
        <f t="shared" si="21"/>
        <v>195</v>
      </c>
      <c r="V49" s="39">
        <f t="shared" si="22"/>
        <v>0.32100000000000006</v>
      </c>
      <c r="W49" s="39">
        <f t="shared" si="23"/>
        <v>20.865000000000006</v>
      </c>
      <c r="X49" s="37">
        <f t="shared" si="24"/>
        <v>21.307500000000022</v>
      </c>
      <c r="Y49" s="39" t="e">
        <f t="shared" si="6"/>
        <v>#REF!</v>
      </c>
      <c r="Z49" s="37"/>
      <c r="AA49" s="44">
        <v>0.35</v>
      </c>
      <c r="AB49" s="44">
        <v>0.35</v>
      </c>
      <c r="AC49" s="44">
        <v>0.35</v>
      </c>
      <c r="AD49" s="44" t="s">
        <v>60</v>
      </c>
      <c r="AE49" s="44">
        <f t="shared" si="7"/>
        <v>186.45999999999998</v>
      </c>
      <c r="AF49" s="44">
        <f t="shared" si="8"/>
        <v>227.88</v>
      </c>
      <c r="AG49" s="45" t="str">
        <f t="shared" si="9"/>
        <v>186.46 227.88</v>
      </c>
      <c r="AH49" s="44">
        <v>12</v>
      </c>
      <c r="AI49" s="47">
        <f t="shared" si="10"/>
        <v>77.710000000000008</v>
      </c>
      <c r="AJ49" s="47">
        <f t="shared" si="11"/>
        <v>94.97</v>
      </c>
      <c r="AK49" s="45" t="str">
        <f t="shared" si="12"/>
        <v>77.71 94.97</v>
      </c>
      <c r="AL49" s="36">
        <f t="shared" si="13"/>
        <v>145</v>
      </c>
      <c r="AM49" s="36">
        <f t="shared" si="14"/>
        <v>250</v>
      </c>
      <c r="AN49" s="44">
        <v>2400</v>
      </c>
      <c r="AO49" s="44">
        <v>227.3</v>
      </c>
      <c r="AP49" s="44">
        <v>94.9</v>
      </c>
      <c r="AQ49" s="35">
        <v>30</v>
      </c>
      <c r="AR49" s="46">
        <f t="shared" si="15"/>
        <v>0.80742798552307771</v>
      </c>
      <c r="AS49" s="47">
        <f t="shared" si="16"/>
        <v>1937.8271652553865</v>
      </c>
      <c r="AT49" s="47">
        <f t="shared" si="1"/>
        <v>197.9351505563051</v>
      </c>
      <c r="AU49" s="48">
        <f t="shared" si="2"/>
        <v>82.093281630882302</v>
      </c>
      <c r="AV49" s="262"/>
      <c r="AW49" s="262"/>
      <c r="AX49" s="262"/>
      <c r="AY49" s="257"/>
      <c r="AZ49" s="257"/>
      <c r="BA49" s="257"/>
      <c r="BB49" s="257"/>
      <c r="BC49" s="257"/>
      <c r="BD49" s="257"/>
      <c r="BE49" s="257"/>
      <c r="BF49" s="257"/>
      <c r="BG49" s="260"/>
      <c r="BH49" s="260"/>
      <c r="BI49" s="257"/>
      <c r="BJ49" s="257"/>
      <c r="BK49" s="257">
        <v>2.1019999999999999E-4</v>
      </c>
      <c r="BL49" s="257">
        <f t="shared" si="17"/>
        <v>210.2</v>
      </c>
      <c r="BM49" s="257" t="e">
        <f>#REF!</f>
        <v>#REF!</v>
      </c>
      <c r="BN49" s="257"/>
      <c r="BO49" s="257"/>
      <c r="BP49" s="257">
        <f>BO46*10^6</f>
        <v>384.5</v>
      </c>
      <c r="BQ49" s="257" t="e">
        <f>#REF!</f>
        <v>#REF!</v>
      </c>
      <c r="BR49" s="257"/>
      <c r="BS49" s="260"/>
      <c r="BT49" s="260"/>
    </row>
    <row r="50" spans="1:72" s="42" customFormat="1" ht="49.95" customHeight="1" x14ac:dyDescent="0.3">
      <c r="A50" s="44">
        <v>47</v>
      </c>
      <c r="B50" s="45">
        <v>260</v>
      </c>
      <c r="C50" s="45" t="s">
        <v>66</v>
      </c>
      <c r="D50" s="45">
        <v>40000</v>
      </c>
      <c r="E50" s="44">
        <v>0.56000000000000005</v>
      </c>
      <c r="F50" s="37">
        <v>0.155</v>
      </c>
      <c r="G50" s="37">
        <v>0.113</v>
      </c>
      <c r="H50" s="37">
        <v>9.2999999999999999E-2</v>
      </c>
      <c r="I50" s="37">
        <v>7.1999999999999995E-2</v>
      </c>
      <c r="J50" s="37">
        <v>4.8000000000000001E-2</v>
      </c>
      <c r="K50" s="37">
        <v>4.1000000000000002E-2</v>
      </c>
      <c r="L50" s="37">
        <v>0.04</v>
      </c>
      <c r="M50" s="37" t="str">
        <f t="shared" si="0"/>
        <v>0.155,0.113,0.093,0.072,0.048,0.041,0.04</v>
      </c>
      <c r="N50" s="37" t="s">
        <v>59</v>
      </c>
      <c r="O50" s="37"/>
      <c r="P50" s="38">
        <f t="shared" si="4"/>
        <v>260</v>
      </c>
      <c r="Q50" s="36">
        <f t="shared" si="25"/>
        <v>65</v>
      </c>
      <c r="R50" s="37">
        <f t="shared" si="5"/>
        <v>6.2E-2</v>
      </c>
      <c r="S50" s="36">
        <f t="shared" si="19"/>
        <v>47</v>
      </c>
      <c r="T50" s="36">
        <f t="shared" si="20"/>
        <v>65</v>
      </c>
      <c r="U50" s="36">
        <f t="shared" si="21"/>
        <v>260</v>
      </c>
      <c r="V50" s="39">
        <f t="shared" si="22"/>
        <v>5.5E-2</v>
      </c>
      <c r="W50" s="39">
        <f t="shared" si="23"/>
        <v>3.5750000000000002</v>
      </c>
      <c r="X50" s="37">
        <f t="shared" si="24"/>
        <v>24.882500000000022</v>
      </c>
      <c r="Y50" s="39" t="e">
        <f t="shared" si="6"/>
        <v>#REF!</v>
      </c>
      <c r="Z50" s="37"/>
      <c r="AA50" s="44">
        <v>0.35</v>
      </c>
      <c r="AB50" s="44">
        <v>0.35</v>
      </c>
      <c r="AC50" s="44">
        <v>0.35</v>
      </c>
      <c r="AD50" s="44" t="s">
        <v>60</v>
      </c>
      <c r="AE50" s="44">
        <f t="shared" si="7"/>
        <v>186.45999999999998</v>
      </c>
      <c r="AF50" s="44">
        <f t="shared" si="8"/>
        <v>227.88</v>
      </c>
      <c r="AG50" s="45" t="str">
        <f t="shared" si="9"/>
        <v>186.46 227.88</v>
      </c>
      <c r="AH50" s="44">
        <v>12</v>
      </c>
      <c r="AI50" s="47">
        <f t="shared" si="10"/>
        <v>77.710000000000008</v>
      </c>
      <c r="AJ50" s="47">
        <f t="shared" si="11"/>
        <v>94.97</v>
      </c>
      <c r="AK50" s="45" t="str">
        <f t="shared" si="12"/>
        <v>77.71 94.97</v>
      </c>
      <c r="AL50" s="36">
        <f t="shared" si="13"/>
        <v>145</v>
      </c>
      <c r="AM50" s="36">
        <f t="shared" si="14"/>
        <v>250</v>
      </c>
      <c r="AN50" s="44">
        <v>2351.6</v>
      </c>
      <c r="AO50" s="44">
        <v>227.3</v>
      </c>
      <c r="AP50" s="44">
        <v>95</v>
      </c>
      <c r="AQ50" s="35">
        <v>30</v>
      </c>
      <c r="AR50" s="46">
        <f t="shared" si="15"/>
        <v>0.80742798552307771</v>
      </c>
      <c r="AS50" s="47">
        <f t="shared" si="16"/>
        <v>1898.7476507560696</v>
      </c>
      <c r="AT50" s="47">
        <f t="shared" si="1"/>
        <v>197.9351505563051</v>
      </c>
      <c r="AU50" s="48">
        <f t="shared" si="2"/>
        <v>82.183188106073175</v>
      </c>
      <c r="AV50" s="262"/>
      <c r="AW50" s="262"/>
      <c r="AX50" s="262"/>
      <c r="AY50" s="257"/>
      <c r="AZ50" s="257"/>
      <c r="BA50" s="257"/>
      <c r="BB50" s="257"/>
      <c r="BC50" s="257"/>
      <c r="BD50" s="257"/>
      <c r="BE50" s="257"/>
      <c r="BF50" s="257"/>
      <c r="BG50" s="260"/>
      <c r="BH50" s="260"/>
      <c r="BI50" s="257"/>
      <c r="BJ50" s="257"/>
      <c r="BK50" s="257"/>
      <c r="BL50" s="257">
        <f t="shared" si="17"/>
        <v>0</v>
      </c>
      <c r="BM50" s="257" t="e">
        <f>#REF!</f>
        <v>#REF!</v>
      </c>
      <c r="BN50" s="257"/>
      <c r="BO50" s="257"/>
      <c r="BP50" s="257">
        <f t="shared" si="18"/>
        <v>0</v>
      </c>
      <c r="BQ50" s="257" t="e">
        <f>#REF!</f>
        <v>#REF!</v>
      </c>
      <c r="BR50" s="257"/>
      <c r="BS50" s="260"/>
      <c r="BT50" s="260"/>
    </row>
    <row r="51" spans="1:72" s="42" customFormat="1" ht="49.95" customHeight="1" x14ac:dyDescent="0.3">
      <c r="A51" s="44">
        <v>48</v>
      </c>
      <c r="B51" s="45">
        <v>325</v>
      </c>
      <c r="C51" s="45" t="s">
        <v>66</v>
      </c>
      <c r="D51" s="45">
        <v>40000</v>
      </c>
      <c r="E51" s="44">
        <v>0.56000000000000005</v>
      </c>
      <c r="F51" s="37">
        <v>0.182</v>
      </c>
      <c r="G51" s="37">
        <v>0.13500000000000001</v>
      </c>
      <c r="H51" s="37">
        <v>0.11</v>
      </c>
      <c r="I51" s="37">
        <v>8.2000000000000003E-2</v>
      </c>
      <c r="J51" s="37">
        <v>5.2999999999999999E-2</v>
      </c>
      <c r="K51" s="37">
        <v>4.2000000000000003E-2</v>
      </c>
      <c r="L51" s="37">
        <v>3.0000000000000002E-2</v>
      </c>
      <c r="M51" s="37" t="str">
        <f t="shared" si="0"/>
        <v>0.182,0.135,0.11,0.082,0.053,0.042,0.03</v>
      </c>
      <c r="N51" s="37" t="s">
        <v>59</v>
      </c>
      <c r="O51" s="37"/>
      <c r="P51" s="38">
        <f t="shared" si="4"/>
        <v>325</v>
      </c>
      <c r="Q51" s="36">
        <f t="shared" si="25"/>
        <v>65</v>
      </c>
      <c r="R51" s="37">
        <f t="shared" si="5"/>
        <v>7.1999999999999995E-2</v>
      </c>
      <c r="S51" s="36">
        <f t="shared" si="19"/>
        <v>48</v>
      </c>
      <c r="T51" s="36">
        <f t="shared" si="20"/>
        <v>65</v>
      </c>
      <c r="U51" s="36">
        <f t="shared" si="21"/>
        <v>325</v>
      </c>
      <c r="V51" s="39">
        <f t="shared" si="22"/>
        <v>6.7000000000000004E-2</v>
      </c>
      <c r="W51" s="39">
        <f t="shared" si="23"/>
        <v>4.3550000000000004</v>
      </c>
      <c r="X51" s="37">
        <f t="shared" si="24"/>
        <v>29.237500000000022</v>
      </c>
      <c r="Y51" s="39" t="e">
        <f t="shared" si="6"/>
        <v>#REF!</v>
      </c>
      <c r="Z51" s="37"/>
      <c r="AA51" s="44">
        <v>0.35</v>
      </c>
      <c r="AB51" s="44">
        <v>0.35</v>
      </c>
      <c r="AC51" s="44">
        <v>0.35</v>
      </c>
      <c r="AD51" s="44" t="s">
        <v>60</v>
      </c>
      <c r="AE51" s="44">
        <f t="shared" si="7"/>
        <v>186.45999999999998</v>
      </c>
      <c r="AF51" s="44">
        <f t="shared" si="8"/>
        <v>227.88</v>
      </c>
      <c r="AG51" s="45" t="str">
        <f t="shared" si="9"/>
        <v>186.46 227.88</v>
      </c>
      <c r="AH51" s="44">
        <v>12</v>
      </c>
      <c r="AI51" s="47">
        <f t="shared" si="10"/>
        <v>77.710000000000008</v>
      </c>
      <c r="AJ51" s="47">
        <f t="shared" si="11"/>
        <v>94.97</v>
      </c>
      <c r="AK51" s="45" t="str">
        <f t="shared" si="12"/>
        <v>77.71 94.97</v>
      </c>
      <c r="AL51" s="36">
        <f t="shared" si="13"/>
        <v>145</v>
      </c>
      <c r="AM51" s="36">
        <f t="shared" si="14"/>
        <v>250</v>
      </c>
      <c r="AN51" s="44">
        <v>2383.9</v>
      </c>
      <c r="AO51" s="44">
        <v>227.9</v>
      </c>
      <c r="AP51" s="44">
        <v>94.9</v>
      </c>
      <c r="AQ51" s="35">
        <v>30</v>
      </c>
      <c r="AR51" s="46">
        <f t="shared" si="15"/>
        <v>0.80742798552307771</v>
      </c>
      <c r="AS51" s="47">
        <f t="shared" si="16"/>
        <v>1924.8275746884651</v>
      </c>
      <c r="AT51" s="47">
        <f t="shared" si="1"/>
        <v>198.44846828724823</v>
      </c>
      <c r="AU51" s="48">
        <f t="shared" si="2"/>
        <v>82.093281630882302</v>
      </c>
      <c r="AV51" s="262"/>
      <c r="AW51" s="262"/>
      <c r="AX51" s="262"/>
      <c r="AY51" s="257"/>
      <c r="AZ51" s="257"/>
      <c r="BA51" s="257"/>
      <c r="BB51" s="257"/>
      <c r="BC51" s="257"/>
      <c r="BD51" s="257"/>
      <c r="BE51" s="257"/>
      <c r="BF51" s="257"/>
      <c r="BG51" s="260"/>
      <c r="BH51" s="260"/>
      <c r="BI51" s="257"/>
      <c r="BJ51" s="257"/>
      <c r="BK51" s="257"/>
      <c r="BL51" s="257">
        <f t="shared" si="17"/>
        <v>0</v>
      </c>
      <c r="BM51" s="257" t="e">
        <f>#REF!</f>
        <v>#REF!</v>
      </c>
      <c r="BN51" s="257"/>
      <c r="BO51" s="257"/>
      <c r="BP51" s="257">
        <f t="shared" si="18"/>
        <v>0</v>
      </c>
      <c r="BQ51" s="257" t="e">
        <f>#REF!</f>
        <v>#REF!</v>
      </c>
      <c r="BR51" s="257"/>
      <c r="BS51" s="260"/>
      <c r="BT51" s="260"/>
    </row>
    <row r="52" spans="1:72" s="42" customFormat="1" ht="49.95" customHeight="1" x14ac:dyDescent="0.3">
      <c r="A52" s="44">
        <v>49</v>
      </c>
      <c r="B52" s="45">
        <v>390</v>
      </c>
      <c r="C52" s="45" t="s">
        <v>66</v>
      </c>
      <c r="D52" s="45">
        <v>40000</v>
      </c>
      <c r="E52" s="44">
        <v>0.56000000000000005</v>
      </c>
      <c r="F52" s="37">
        <v>0.19500000000000001</v>
      </c>
      <c r="G52" s="37">
        <v>0.16300000000000001</v>
      </c>
      <c r="H52" s="37">
        <v>0.14599999999999999</v>
      </c>
      <c r="I52" s="37">
        <v>0.12</v>
      </c>
      <c r="J52" s="37">
        <v>8.3000000000000004E-2</v>
      </c>
      <c r="K52" s="37">
        <v>6.8000000000000005E-2</v>
      </c>
      <c r="L52" s="37">
        <v>4.7E-2</v>
      </c>
      <c r="M52" s="37" t="str">
        <f t="shared" si="0"/>
        <v>0.195,0.163,0.146,0.12,0.083,0.068,0.047</v>
      </c>
      <c r="N52" s="37" t="s">
        <v>59</v>
      </c>
      <c r="O52" s="37"/>
      <c r="P52" s="38">
        <f t="shared" si="4"/>
        <v>390</v>
      </c>
      <c r="Q52" s="36">
        <f t="shared" si="25"/>
        <v>65</v>
      </c>
      <c r="R52" s="37">
        <f t="shared" si="5"/>
        <v>4.9000000000000016E-2</v>
      </c>
      <c r="S52" s="36">
        <f t="shared" si="19"/>
        <v>49</v>
      </c>
      <c r="T52" s="36">
        <f t="shared" si="20"/>
        <v>65</v>
      </c>
      <c r="U52" s="36">
        <f t="shared" si="21"/>
        <v>390</v>
      </c>
      <c r="V52" s="39">
        <f t="shared" si="22"/>
        <v>6.0500000000000005E-2</v>
      </c>
      <c r="W52" s="39">
        <f t="shared" si="23"/>
        <v>3.9325000000000006</v>
      </c>
      <c r="X52" s="37">
        <f t="shared" si="24"/>
        <v>33.170000000000023</v>
      </c>
      <c r="Y52" s="39" t="e">
        <f t="shared" si="6"/>
        <v>#REF!</v>
      </c>
      <c r="Z52" s="37"/>
      <c r="AA52" s="44">
        <v>0.35</v>
      </c>
      <c r="AB52" s="44">
        <v>0.35</v>
      </c>
      <c r="AC52" s="44">
        <v>0.35</v>
      </c>
      <c r="AD52" s="44" t="s">
        <v>60</v>
      </c>
      <c r="AE52" s="44">
        <f t="shared" si="7"/>
        <v>186.45999999999998</v>
      </c>
      <c r="AF52" s="44">
        <f t="shared" si="8"/>
        <v>227.88</v>
      </c>
      <c r="AG52" s="45" t="str">
        <f t="shared" si="9"/>
        <v>186.46 227.88</v>
      </c>
      <c r="AH52" s="44">
        <v>12</v>
      </c>
      <c r="AI52" s="47">
        <f t="shared" si="10"/>
        <v>77.710000000000008</v>
      </c>
      <c r="AJ52" s="47">
        <f t="shared" si="11"/>
        <v>94.97</v>
      </c>
      <c r="AK52" s="45" t="str">
        <f t="shared" si="12"/>
        <v>77.71 94.97</v>
      </c>
      <c r="AL52" s="36">
        <f t="shared" si="13"/>
        <v>145</v>
      </c>
      <c r="AM52" s="36">
        <f t="shared" si="14"/>
        <v>250</v>
      </c>
      <c r="AN52" s="44">
        <v>2398.4</v>
      </c>
      <c r="AO52" s="44">
        <v>227.4</v>
      </c>
      <c r="AP52" s="44">
        <v>95</v>
      </c>
      <c r="AQ52" s="35">
        <v>30</v>
      </c>
      <c r="AR52" s="46">
        <f t="shared" si="15"/>
        <v>0.80742798552307771</v>
      </c>
      <c r="AS52" s="47">
        <f t="shared" si="16"/>
        <v>1936.5352804785496</v>
      </c>
      <c r="AT52" s="47">
        <f t="shared" si="1"/>
        <v>198.02073885954385</v>
      </c>
      <c r="AU52" s="48">
        <f t="shared" si="2"/>
        <v>82.183188106073175</v>
      </c>
      <c r="AV52" s="262"/>
      <c r="AW52" s="262"/>
      <c r="AX52" s="262"/>
      <c r="AY52" s="257"/>
      <c r="AZ52" s="257"/>
      <c r="BA52" s="257"/>
      <c r="BB52" s="257"/>
      <c r="BC52" s="257"/>
      <c r="BD52" s="257"/>
      <c r="BE52" s="257"/>
      <c r="BF52" s="257"/>
      <c r="BG52" s="260"/>
      <c r="BH52" s="260"/>
      <c r="BI52" s="257"/>
      <c r="BJ52" s="257"/>
      <c r="BK52" s="257"/>
      <c r="BL52" s="257">
        <f t="shared" si="17"/>
        <v>0</v>
      </c>
      <c r="BM52" s="257" t="e">
        <f>#REF!</f>
        <v>#REF!</v>
      </c>
      <c r="BN52" s="257"/>
      <c r="BO52" s="257"/>
      <c r="BP52" s="257">
        <f t="shared" si="18"/>
        <v>0</v>
      </c>
      <c r="BQ52" s="257" t="e">
        <f>#REF!</f>
        <v>#REF!</v>
      </c>
      <c r="BR52" s="257"/>
      <c r="BS52" s="260"/>
      <c r="BT52" s="260"/>
    </row>
    <row r="53" spans="1:72" s="42" customFormat="1" ht="49.95" customHeight="1" x14ac:dyDescent="0.3">
      <c r="A53" s="44">
        <v>50</v>
      </c>
      <c r="B53" s="45">
        <v>455</v>
      </c>
      <c r="C53" s="45" t="s">
        <v>66</v>
      </c>
      <c r="D53" s="45">
        <v>40000</v>
      </c>
      <c r="E53" s="44">
        <v>0.56000000000000005</v>
      </c>
      <c r="F53" s="37">
        <v>0.17399999999999999</v>
      </c>
      <c r="G53" s="37">
        <v>0.129</v>
      </c>
      <c r="H53" s="37">
        <v>0.109</v>
      </c>
      <c r="I53" s="37">
        <v>8.1000000000000003E-2</v>
      </c>
      <c r="J53" s="37">
        <v>5.8000000000000003E-2</v>
      </c>
      <c r="K53" s="37">
        <v>4.5999999999999999E-2</v>
      </c>
      <c r="L53" s="37">
        <v>3.2000000000000001E-2</v>
      </c>
      <c r="M53" s="37" t="str">
        <f t="shared" si="0"/>
        <v>0.174,0.129,0.109,0.081,0.058,0.046,0.032</v>
      </c>
      <c r="N53" s="37" t="s">
        <v>59</v>
      </c>
      <c r="O53" s="37"/>
      <c r="P53" s="38">
        <f t="shared" si="4"/>
        <v>455</v>
      </c>
      <c r="Q53" s="36">
        <f t="shared" si="25"/>
        <v>65</v>
      </c>
      <c r="R53" s="37">
        <f t="shared" si="5"/>
        <v>6.4999999999999988E-2</v>
      </c>
      <c r="S53" s="36">
        <f t="shared" si="19"/>
        <v>50</v>
      </c>
      <c r="T53" s="36">
        <f t="shared" si="20"/>
        <v>65</v>
      </c>
      <c r="U53" s="36">
        <f t="shared" si="21"/>
        <v>455</v>
      </c>
      <c r="V53" s="39">
        <f t="shared" si="22"/>
        <v>5.7000000000000002E-2</v>
      </c>
      <c r="W53" s="39">
        <f t="shared" si="23"/>
        <v>3.7050000000000001</v>
      </c>
      <c r="X53" s="37">
        <f t="shared" si="24"/>
        <v>36.875000000000021</v>
      </c>
      <c r="Y53" s="39" t="e">
        <f t="shared" si="6"/>
        <v>#REF!</v>
      </c>
      <c r="Z53" s="37"/>
      <c r="AA53" s="44">
        <v>0.35</v>
      </c>
      <c r="AB53" s="44">
        <v>0.35</v>
      </c>
      <c r="AC53" s="44">
        <v>0.35</v>
      </c>
      <c r="AD53" s="44" t="s">
        <v>60</v>
      </c>
      <c r="AE53" s="44">
        <f t="shared" si="7"/>
        <v>186.45999999999998</v>
      </c>
      <c r="AF53" s="44">
        <f t="shared" si="8"/>
        <v>227.88</v>
      </c>
      <c r="AG53" s="45" t="str">
        <f t="shared" si="9"/>
        <v>186.46 227.88</v>
      </c>
      <c r="AH53" s="44">
        <v>12</v>
      </c>
      <c r="AI53" s="47">
        <f t="shared" si="10"/>
        <v>77.710000000000008</v>
      </c>
      <c r="AJ53" s="47">
        <f t="shared" si="11"/>
        <v>94.97</v>
      </c>
      <c r="AK53" s="45" t="str">
        <f t="shared" si="12"/>
        <v>77.71 94.97</v>
      </c>
      <c r="AL53" s="36">
        <f t="shared" si="13"/>
        <v>145</v>
      </c>
      <c r="AM53" s="36">
        <f t="shared" si="14"/>
        <v>250</v>
      </c>
      <c r="AN53" s="44">
        <v>2385.5</v>
      </c>
      <c r="AO53" s="44">
        <v>227.8</v>
      </c>
      <c r="AP53" s="44">
        <v>94.9</v>
      </c>
      <c r="AQ53" s="35">
        <v>30</v>
      </c>
      <c r="AR53" s="46">
        <f t="shared" si="15"/>
        <v>0.80742798552307771</v>
      </c>
      <c r="AS53" s="47">
        <f t="shared" si="16"/>
        <v>1926.1194594653018</v>
      </c>
      <c r="AT53" s="47">
        <f t="shared" si="1"/>
        <v>198.36295065169023</v>
      </c>
      <c r="AU53" s="48">
        <f t="shared" si="2"/>
        <v>82.093281630882302</v>
      </c>
      <c r="AV53" s="262"/>
      <c r="AW53" s="262"/>
      <c r="AX53" s="262"/>
      <c r="AY53" s="257"/>
      <c r="AZ53" s="257"/>
      <c r="BA53" s="257"/>
      <c r="BB53" s="257"/>
      <c r="BC53" s="257"/>
      <c r="BD53" s="257"/>
      <c r="BE53" s="257"/>
      <c r="BF53" s="257"/>
      <c r="BG53" s="260"/>
      <c r="BH53" s="260"/>
      <c r="BI53" s="257"/>
      <c r="BJ53" s="257"/>
      <c r="BK53" s="257"/>
      <c r="BL53" s="257">
        <f t="shared" si="17"/>
        <v>0</v>
      </c>
      <c r="BM53" s="257" t="e">
        <f>#REF!</f>
        <v>#REF!</v>
      </c>
      <c r="BN53" s="257"/>
      <c r="BO53" s="257"/>
      <c r="BP53" s="257">
        <f t="shared" si="18"/>
        <v>0</v>
      </c>
      <c r="BQ53" s="257" t="e">
        <f>#REF!</f>
        <v>#REF!</v>
      </c>
      <c r="BR53" s="257"/>
      <c r="BS53" s="260"/>
      <c r="BT53" s="260"/>
    </row>
    <row r="54" spans="1:72" s="42" customFormat="1" ht="49.95" customHeight="1" x14ac:dyDescent="0.3">
      <c r="A54" s="44">
        <v>51</v>
      </c>
      <c r="B54" s="45">
        <v>520</v>
      </c>
      <c r="C54" s="45" t="s">
        <v>66</v>
      </c>
      <c r="D54" s="45">
        <v>40000</v>
      </c>
      <c r="E54" s="44">
        <v>0.56000000000000005</v>
      </c>
      <c r="F54" s="37">
        <v>0.13900000000000001</v>
      </c>
      <c r="G54" s="37">
        <v>9.9000000000000005E-2</v>
      </c>
      <c r="H54" s="37">
        <v>8.5000000000000006E-2</v>
      </c>
      <c r="I54" s="37">
        <v>6.7000000000000004E-2</v>
      </c>
      <c r="J54" s="37">
        <v>4.3999999999999997E-2</v>
      </c>
      <c r="K54" s="37">
        <v>3.5000000000000003E-2</v>
      </c>
      <c r="L54" s="37">
        <v>2.6000000000000002E-2</v>
      </c>
      <c r="M54" s="37" t="str">
        <f t="shared" si="0"/>
        <v>0.139,0.099,0.085,0.067,0.044,0.035,0.026</v>
      </c>
      <c r="N54" s="37" t="s">
        <v>59</v>
      </c>
      <c r="O54" s="37"/>
      <c r="P54" s="38">
        <f t="shared" si="4"/>
        <v>520</v>
      </c>
      <c r="Q54" s="36">
        <f t="shared" si="25"/>
        <v>65</v>
      </c>
      <c r="R54" s="37">
        <f t="shared" si="5"/>
        <v>5.4000000000000006E-2</v>
      </c>
      <c r="S54" s="36">
        <f t="shared" si="19"/>
        <v>51</v>
      </c>
      <c r="T54" s="36">
        <f t="shared" si="20"/>
        <v>65</v>
      </c>
      <c r="U54" s="36">
        <f t="shared" si="21"/>
        <v>520</v>
      </c>
      <c r="V54" s="39">
        <f t="shared" si="22"/>
        <v>5.9499999999999997E-2</v>
      </c>
      <c r="W54" s="39">
        <f t="shared" si="23"/>
        <v>3.8674999999999997</v>
      </c>
      <c r="X54" s="37">
        <f t="shared" si="24"/>
        <v>40.742500000000021</v>
      </c>
      <c r="Y54" s="39" t="e">
        <f t="shared" si="6"/>
        <v>#REF!</v>
      </c>
      <c r="Z54" s="37"/>
      <c r="AA54" s="44">
        <v>0.35</v>
      </c>
      <c r="AB54" s="44">
        <v>0.35</v>
      </c>
      <c r="AC54" s="44">
        <v>0.35</v>
      </c>
      <c r="AD54" s="44" t="s">
        <v>60</v>
      </c>
      <c r="AE54" s="44">
        <f t="shared" si="7"/>
        <v>186.45999999999998</v>
      </c>
      <c r="AF54" s="44">
        <f t="shared" si="8"/>
        <v>227.88</v>
      </c>
      <c r="AG54" s="45" t="str">
        <f t="shared" si="9"/>
        <v>186.46 227.88</v>
      </c>
      <c r="AH54" s="44">
        <v>12</v>
      </c>
      <c r="AI54" s="47">
        <f t="shared" si="10"/>
        <v>77.710000000000008</v>
      </c>
      <c r="AJ54" s="47">
        <f t="shared" si="11"/>
        <v>94.97</v>
      </c>
      <c r="AK54" s="45" t="str">
        <f t="shared" si="12"/>
        <v>77.71 94.97</v>
      </c>
      <c r="AL54" s="36">
        <f t="shared" si="13"/>
        <v>145</v>
      </c>
      <c r="AM54" s="36">
        <f t="shared" si="14"/>
        <v>250</v>
      </c>
      <c r="AN54" s="44">
        <v>2393.5</v>
      </c>
      <c r="AO54" s="44">
        <v>227</v>
      </c>
      <c r="AP54" s="44">
        <v>94.9</v>
      </c>
      <c r="AQ54" s="35">
        <v>30</v>
      </c>
      <c r="AR54" s="46">
        <f t="shared" si="15"/>
        <v>0.80742798552307771</v>
      </c>
      <c r="AS54" s="47">
        <f t="shared" si="16"/>
        <v>1932.5788833494864</v>
      </c>
      <c r="AT54" s="47">
        <f t="shared" si="1"/>
        <v>197.67830065706644</v>
      </c>
      <c r="AU54" s="48">
        <f t="shared" si="2"/>
        <v>82.093281630882302</v>
      </c>
      <c r="AV54" s="262"/>
      <c r="AW54" s="262"/>
      <c r="AX54" s="262"/>
      <c r="AY54" s="257"/>
      <c r="AZ54" s="257"/>
      <c r="BA54" s="257"/>
      <c r="BB54" s="257"/>
      <c r="BC54" s="257"/>
      <c r="BD54" s="257"/>
      <c r="BE54" s="257"/>
      <c r="BF54" s="257"/>
      <c r="BG54" s="260"/>
      <c r="BH54" s="260"/>
      <c r="BI54" s="257"/>
      <c r="BJ54" s="257"/>
      <c r="BK54" s="257"/>
      <c r="BL54" s="257">
        <f t="shared" si="17"/>
        <v>0</v>
      </c>
      <c r="BM54" s="257" t="e">
        <f>#REF!</f>
        <v>#REF!</v>
      </c>
      <c r="BN54" s="257"/>
      <c r="BO54" s="257"/>
      <c r="BP54" s="257">
        <f t="shared" si="18"/>
        <v>0</v>
      </c>
      <c r="BQ54" s="257" t="e">
        <f>#REF!</f>
        <v>#REF!</v>
      </c>
      <c r="BR54" s="257"/>
      <c r="BS54" s="260"/>
      <c r="BT54" s="260"/>
    </row>
    <row r="55" spans="1:72" s="42" customFormat="1" ht="49.95" customHeight="1" x14ac:dyDescent="0.3">
      <c r="A55" s="44">
        <v>52</v>
      </c>
      <c r="B55" s="45">
        <v>585</v>
      </c>
      <c r="C55" s="45" t="s">
        <v>66</v>
      </c>
      <c r="D55" s="45">
        <v>40000</v>
      </c>
      <c r="E55" s="44">
        <v>0.56000000000000005</v>
      </c>
      <c r="F55" s="37">
        <v>0.36699999999999999</v>
      </c>
      <c r="G55" s="37">
        <v>0.26500000000000001</v>
      </c>
      <c r="H55" s="37">
        <v>0.20499999999999999</v>
      </c>
      <c r="I55" s="37">
        <v>0.13300000000000001</v>
      </c>
      <c r="J55" s="37">
        <v>5.6000000000000001E-2</v>
      </c>
      <c r="K55" s="37">
        <v>3.6000000000000004E-2</v>
      </c>
      <c r="L55" s="37">
        <v>2.5000000000000001E-2</v>
      </c>
      <c r="M55" s="37" t="str">
        <f t="shared" si="0"/>
        <v>0.367,0.265,0.205,0.133,0.056,0.036,0.025</v>
      </c>
      <c r="N55" s="37" t="s">
        <v>59</v>
      </c>
      <c r="O55" s="37"/>
      <c r="P55" s="38">
        <f t="shared" si="4"/>
        <v>585</v>
      </c>
      <c r="Q55" s="36">
        <f t="shared" si="25"/>
        <v>65</v>
      </c>
      <c r="R55" s="37">
        <f t="shared" si="5"/>
        <v>0.16200000000000001</v>
      </c>
      <c r="S55" s="36">
        <f t="shared" si="19"/>
        <v>52</v>
      </c>
      <c r="T55" s="36">
        <f t="shared" si="20"/>
        <v>65</v>
      </c>
      <c r="U55" s="36">
        <f t="shared" si="21"/>
        <v>585</v>
      </c>
      <c r="V55" s="39">
        <f t="shared" si="22"/>
        <v>0.10800000000000001</v>
      </c>
      <c r="W55" s="39">
        <f t="shared" si="23"/>
        <v>7.0200000000000005</v>
      </c>
      <c r="X55" s="37">
        <f t="shared" si="24"/>
        <v>47.762500000000024</v>
      </c>
      <c r="Y55" s="39" t="e">
        <f t="shared" si="6"/>
        <v>#REF!</v>
      </c>
      <c r="Z55" s="37"/>
      <c r="AA55" s="44">
        <v>0.35</v>
      </c>
      <c r="AB55" s="44">
        <v>0.35</v>
      </c>
      <c r="AC55" s="44">
        <v>0.35</v>
      </c>
      <c r="AD55" s="44" t="s">
        <v>60</v>
      </c>
      <c r="AE55" s="44">
        <f t="shared" si="7"/>
        <v>186.45999999999998</v>
      </c>
      <c r="AF55" s="44">
        <f t="shared" si="8"/>
        <v>227.88</v>
      </c>
      <c r="AG55" s="45" t="str">
        <f t="shared" si="9"/>
        <v>186.46 227.88</v>
      </c>
      <c r="AH55" s="44">
        <v>12</v>
      </c>
      <c r="AI55" s="47">
        <f t="shared" si="10"/>
        <v>77.710000000000008</v>
      </c>
      <c r="AJ55" s="47">
        <f t="shared" si="11"/>
        <v>94.97</v>
      </c>
      <c r="AK55" s="45" t="str">
        <f t="shared" si="12"/>
        <v>77.71 94.97</v>
      </c>
      <c r="AL55" s="36">
        <f t="shared" si="13"/>
        <v>145</v>
      </c>
      <c r="AM55" s="36">
        <f t="shared" si="14"/>
        <v>250</v>
      </c>
      <c r="AN55" s="44">
        <v>2340.3000000000002</v>
      </c>
      <c r="AO55" s="44">
        <v>225.7</v>
      </c>
      <c r="AP55" s="44">
        <v>95</v>
      </c>
      <c r="AQ55" s="35">
        <v>30</v>
      </c>
      <c r="AR55" s="46">
        <f t="shared" si="15"/>
        <v>0.80742798552307771</v>
      </c>
      <c r="AS55" s="47">
        <f t="shared" si="16"/>
        <v>1889.623714519659</v>
      </c>
      <c r="AT55" s="47">
        <f t="shared" si="1"/>
        <v>196.5638061999546</v>
      </c>
      <c r="AU55" s="48">
        <f t="shared" si="2"/>
        <v>82.183188106073175</v>
      </c>
      <c r="AV55" s="262"/>
      <c r="AW55" s="262"/>
      <c r="AX55" s="262"/>
      <c r="AY55" s="257"/>
      <c r="AZ55" s="257"/>
      <c r="BA55" s="257"/>
      <c r="BB55" s="257"/>
      <c r="BC55" s="257"/>
      <c r="BD55" s="257"/>
      <c r="BE55" s="257"/>
      <c r="BF55" s="257"/>
      <c r="BG55" s="260"/>
      <c r="BH55" s="260"/>
      <c r="BI55" s="257"/>
      <c r="BJ55" s="257"/>
      <c r="BK55" s="257"/>
      <c r="BL55" s="257">
        <f t="shared" si="17"/>
        <v>0</v>
      </c>
      <c r="BM55" s="257" t="e">
        <f>#REF!</f>
        <v>#REF!</v>
      </c>
      <c r="BN55" s="257"/>
      <c r="BO55" s="257"/>
      <c r="BP55" s="257">
        <f t="shared" si="18"/>
        <v>0</v>
      </c>
      <c r="BQ55" s="257" t="e">
        <f>#REF!</f>
        <v>#REF!</v>
      </c>
      <c r="BR55" s="257"/>
      <c r="BS55" s="260"/>
      <c r="BT55" s="260"/>
    </row>
    <row r="56" spans="1:72" s="42" customFormat="1" ht="49.95" customHeight="1" x14ac:dyDescent="0.3">
      <c r="A56" s="44">
        <v>53</v>
      </c>
      <c r="B56" s="45">
        <v>650</v>
      </c>
      <c r="C56" s="45" t="s">
        <v>66</v>
      </c>
      <c r="D56" s="45">
        <v>40000</v>
      </c>
      <c r="E56" s="44">
        <v>0.56000000000000005</v>
      </c>
      <c r="F56" s="37">
        <v>0.14100000000000001</v>
      </c>
      <c r="G56" s="37">
        <v>0.107</v>
      </c>
      <c r="H56" s="37">
        <v>8.8999999999999996E-2</v>
      </c>
      <c r="I56" s="37">
        <v>7.0000000000000007E-2</v>
      </c>
      <c r="J56" s="37">
        <v>4.8000000000000001E-2</v>
      </c>
      <c r="K56" s="37">
        <v>0.04</v>
      </c>
      <c r="L56" s="37">
        <v>2.6000000000000002E-2</v>
      </c>
      <c r="M56" s="37" t="str">
        <f t="shared" si="0"/>
        <v>0.141,0.107,0.089,0.07,0.048,0.04,0.026</v>
      </c>
      <c r="N56" s="37" t="s">
        <v>59</v>
      </c>
      <c r="O56" s="37"/>
      <c r="P56" s="38">
        <f t="shared" si="4"/>
        <v>650</v>
      </c>
      <c r="Q56" s="36">
        <f t="shared" si="25"/>
        <v>65</v>
      </c>
      <c r="R56" s="37">
        <f t="shared" si="5"/>
        <v>5.2000000000000018E-2</v>
      </c>
      <c r="S56" s="36">
        <f t="shared" si="19"/>
        <v>53</v>
      </c>
      <c r="T56" s="36">
        <f t="shared" si="20"/>
        <v>65</v>
      </c>
      <c r="U56" s="36">
        <f t="shared" si="21"/>
        <v>650</v>
      </c>
      <c r="V56" s="39">
        <f t="shared" si="22"/>
        <v>0.10700000000000001</v>
      </c>
      <c r="W56" s="39">
        <f t="shared" si="23"/>
        <v>6.955000000000001</v>
      </c>
      <c r="X56" s="37">
        <f t="shared" si="24"/>
        <v>54.717500000000022</v>
      </c>
      <c r="Y56" s="39" t="e">
        <f t="shared" si="6"/>
        <v>#REF!</v>
      </c>
      <c r="Z56" s="37"/>
      <c r="AA56" s="44">
        <v>0.35</v>
      </c>
      <c r="AB56" s="44">
        <v>0.35</v>
      </c>
      <c r="AC56" s="44">
        <v>0.35</v>
      </c>
      <c r="AD56" s="44" t="s">
        <v>60</v>
      </c>
      <c r="AE56" s="44">
        <f t="shared" si="7"/>
        <v>186.45999999999998</v>
      </c>
      <c r="AF56" s="44">
        <f t="shared" si="8"/>
        <v>227.88</v>
      </c>
      <c r="AG56" s="45" t="str">
        <f t="shared" si="9"/>
        <v>186.46 227.88</v>
      </c>
      <c r="AH56" s="44">
        <v>12</v>
      </c>
      <c r="AI56" s="47">
        <f t="shared" si="10"/>
        <v>77.710000000000008</v>
      </c>
      <c r="AJ56" s="47">
        <f t="shared" si="11"/>
        <v>94.97</v>
      </c>
      <c r="AK56" s="45" t="str">
        <f t="shared" si="12"/>
        <v>77.71 94.97</v>
      </c>
      <c r="AL56" s="36">
        <f t="shared" si="13"/>
        <v>145</v>
      </c>
      <c r="AM56" s="36">
        <f t="shared" si="14"/>
        <v>250</v>
      </c>
      <c r="AN56" s="44">
        <v>2383.9</v>
      </c>
      <c r="AO56" s="44">
        <v>227.8</v>
      </c>
      <c r="AP56" s="44">
        <v>94.9</v>
      </c>
      <c r="AQ56" s="35">
        <v>30</v>
      </c>
      <c r="AR56" s="46">
        <f t="shared" si="15"/>
        <v>0.80742798552307771</v>
      </c>
      <c r="AS56" s="47">
        <f t="shared" si="16"/>
        <v>1924.8275746884651</v>
      </c>
      <c r="AT56" s="47">
        <f t="shared" si="1"/>
        <v>198.36295065169023</v>
      </c>
      <c r="AU56" s="48">
        <f t="shared" si="2"/>
        <v>82.093281630882302</v>
      </c>
      <c r="AV56" s="262"/>
      <c r="AW56" s="262"/>
      <c r="AX56" s="262"/>
      <c r="AY56" s="257"/>
      <c r="AZ56" s="257"/>
      <c r="BA56" s="257"/>
      <c r="BB56" s="257"/>
      <c r="BC56" s="257"/>
      <c r="BD56" s="257"/>
      <c r="BE56" s="257"/>
      <c r="BF56" s="257"/>
      <c r="BG56" s="260"/>
      <c r="BH56" s="260"/>
      <c r="BI56" s="257"/>
      <c r="BJ56" s="257"/>
      <c r="BK56" s="257"/>
      <c r="BL56" s="257">
        <f t="shared" si="17"/>
        <v>0</v>
      </c>
      <c r="BM56" s="257" t="e">
        <f>#REF!</f>
        <v>#REF!</v>
      </c>
      <c r="BN56" s="257"/>
      <c r="BO56" s="257"/>
      <c r="BP56" s="257">
        <f t="shared" si="18"/>
        <v>0</v>
      </c>
      <c r="BQ56" s="257" t="e">
        <f>#REF!</f>
        <v>#REF!</v>
      </c>
      <c r="BR56" s="257"/>
      <c r="BS56" s="260"/>
      <c r="BT56" s="260"/>
    </row>
    <row r="57" spans="1:72" s="42" customFormat="1" ht="49.95" customHeight="1" x14ac:dyDescent="0.3">
      <c r="A57" s="44">
        <v>54</v>
      </c>
      <c r="B57" s="45">
        <v>715</v>
      </c>
      <c r="C57" s="45" t="s">
        <v>66</v>
      </c>
      <c r="D57" s="45">
        <v>40000</v>
      </c>
      <c r="E57" s="44">
        <v>0.56000000000000005</v>
      </c>
      <c r="F57" s="37">
        <v>0.14199999999999999</v>
      </c>
      <c r="G57" s="37">
        <v>0.108</v>
      </c>
      <c r="H57" s="37">
        <v>9.1999999999999998E-2</v>
      </c>
      <c r="I57" s="37">
        <v>7.0000000000000007E-2</v>
      </c>
      <c r="J57" s="37">
        <v>4.5999999999999999E-2</v>
      </c>
      <c r="K57" s="37">
        <v>3.7999999999999999E-2</v>
      </c>
      <c r="L57" s="37">
        <v>2.8000000000000001E-2</v>
      </c>
      <c r="M57" s="37" t="str">
        <f t="shared" si="0"/>
        <v>0.142,0.108,0.092,0.07,0.046,0.038,0.028</v>
      </c>
      <c r="N57" s="37" t="s">
        <v>59</v>
      </c>
      <c r="O57" s="37"/>
      <c r="P57" s="38">
        <f t="shared" si="4"/>
        <v>715</v>
      </c>
      <c r="Q57" s="36">
        <f t="shared" si="25"/>
        <v>65</v>
      </c>
      <c r="R57" s="37">
        <f t="shared" si="5"/>
        <v>4.9999999999999989E-2</v>
      </c>
      <c r="S57" s="36">
        <f t="shared" si="19"/>
        <v>54</v>
      </c>
      <c r="T57" s="36">
        <f t="shared" si="20"/>
        <v>65</v>
      </c>
      <c r="U57" s="36">
        <f t="shared" si="21"/>
        <v>715</v>
      </c>
      <c r="V57" s="39">
        <f t="shared" si="22"/>
        <v>5.1000000000000004E-2</v>
      </c>
      <c r="W57" s="39">
        <f t="shared" si="23"/>
        <v>3.3150000000000004</v>
      </c>
      <c r="X57" s="37">
        <f t="shared" si="24"/>
        <v>58.03250000000002</v>
      </c>
      <c r="Y57" s="39" t="e">
        <f t="shared" si="6"/>
        <v>#REF!</v>
      </c>
      <c r="Z57" s="37"/>
      <c r="AA57" s="44">
        <v>0.35</v>
      </c>
      <c r="AB57" s="44">
        <v>0.35</v>
      </c>
      <c r="AC57" s="44">
        <v>0.35</v>
      </c>
      <c r="AD57" s="44" t="s">
        <v>60</v>
      </c>
      <c r="AE57" s="44">
        <f t="shared" si="7"/>
        <v>186.45999999999998</v>
      </c>
      <c r="AF57" s="44">
        <f t="shared" si="8"/>
        <v>227.88</v>
      </c>
      <c r="AG57" s="45" t="str">
        <f t="shared" si="9"/>
        <v>186.46 227.88</v>
      </c>
      <c r="AH57" s="44">
        <v>12</v>
      </c>
      <c r="AI57" s="47">
        <f t="shared" si="10"/>
        <v>77.710000000000008</v>
      </c>
      <c r="AJ57" s="47">
        <f t="shared" si="11"/>
        <v>94.97</v>
      </c>
      <c r="AK57" s="45" t="str">
        <f t="shared" si="12"/>
        <v>77.71 94.97</v>
      </c>
      <c r="AL57" s="36">
        <f t="shared" si="13"/>
        <v>145</v>
      </c>
      <c r="AM57" s="36">
        <f t="shared" si="14"/>
        <v>250</v>
      </c>
      <c r="AN57" s="44">
        <v>2391.9</v>
      </c>
      <c r="AO57" s="44">
        <v>227.5</v>
      </c>
      <c r="AP57" s="44">
        <v>95</v>
      </c>
      <c r="AQ57" s="35">
        <v>30</v>
      </c>
      <c r="AR57" s="46">
        <f t="shared" si="15"/>
        <v>0.80742798552307771</v>
      </c>
      <c r="AS57" s="47">
        <f t="shared" si="16"/>
        <v>1931.2869985726497</v>
      </c>
      <c r="AT57" s="47">
        <f t="shared" si="1"/>
        <v>198.10631301214815</v>
      </c>
      <c r="AU57" s="48">
        <f t="shared" si="2"/>
        <v>82.183188106073175</v>
      </c>
      <c r="AV57" s="262"/>
      <c r="AW57" s="262"/>
      <c r="AX57" s="262"/>
      <c r="AY57" s="257"/>
      <c r="AZ57" s="257"/>
      <c r="BA57" s="257"/>
      <c r="BB57" s="257"/>
      <c r="BC57" s="257"/>
      <c r="BD57" s="257"/>
      <c r="BE57" s="257"/>
      <c r="BF57" s="257"/>
      <c r="BG57" s="260"/>
      <c r="BH57" s="260"/>
      <c r="BI57" s="257"/>
      <c r="BJ57" s="257"/>
      <c r="BK57" s="257">
        <v>2.106E-4</v>
      </c>
      <c r="BL57" s="257">
        <f t="shared" si="17"/>
        <v>210.6</v>
      </c>
      <c r="BM57" s="257" t="e">
        <f>#REF!</f>
        <v>#REF!</v>
      </c>
      <c r="BN57" s="257" t="e">
        <f t="shared" ref="BN57" si="35">IF(BL57&lt;BM57,"Safe","Unsafe")</f>
        <v>#REF!</v>
      </c>
      <c r="BO57" s="257"/>
      <c r="BP57" s="257">
        <f t="shared" si="18"/>
        <v>0</v>
      </c>
      <c r="BQ57" s="257" t="e">
        <f>#REF!</f>
        <v>#REF!</v>
      </c>
      <c r="BR57" s="257" t="e">
        <f t="shared" ref="BR57" si="36">IF(BP57&lt;BQ57,"Safe","Unsafe")</f>
        <v>#REF!</v>
      </c>
      <c r="BS57" s="260"/>
      <c r="BT57" s="260"/>
    </row>
    <row r="58" spans="1:72" s="42" customFormat="1" ht="49.95" customHeight="1" x14ac:dyDescent="0.3">
      <c r="A58" s="44">
        <v>55</v>
      </c>
      <c r="B58" s="45">
        <v>780</v>
      </c>
      <c r="C58" s="45" t="s">
        <v>66</v>
      </c>
      <c r="D58" s="45">
        <v>40000</v>
      </c>
      <c r="E58" s="44">
        <v>0.56000000000000005</v>
      </c>
      <c r="F58" s="37">
        <v>0.184</v>
      </c>
      <c r="G58" s="37">
        <v>0.14000000000000001</v>
      </c>
      <c r="H58" s="37">
        <v>0.11800000000000001</v>
      </c>
      <c r="I58" s="37">
        <v>9.1999999999999998E-2</v>
      </c>
      <c r="J58" s="37">
        <v>5.7000000000000002E-2</v>
      </c>
      <c r="K58" s="37">
        <v>4.2000000000000003E-2</v>
      </c>
      <c r="L58" s="37">
        <v>2.1000000000000001E-2</v>
      </c>
      <c r="M58" s="37" t="str">
        <f t="shared" si="0"/>
        <v>0.184,0.14,0.118,0.092,0.057,0.042,0.021</v>
      </c>
      <c r="N58" s="37" t="s">
        <v>59</v>
      </c>
      <c r="O58" s="37"/>
      <c r="P58" s="38">
        <f t="shared" si="4"/>
        <v>780</v>
      </c>
      <c r="Q58" s="36">
        <f t="shared" si="25"/>
        <v>65</v>
      </c>
      <c r="R58" s="37">
        <f t="shared" si="5"/>
        <v>6.5999999999999989E-2</v>
      </c>
      <c r="S58" s="36">
        <f t="shared" si="19"/>
        <v>55</v>
      </c>
      <c r="T58" s="36">
        <f t="shared" si="20"/>
        <v>65</v>
      </c>
      <c r="U58" s="36">
        <f t="shared" si="21"/>
        <v>780</v>
      </c>
      <c r="V58" s="39">
        <f t="shared" si="22"/>
        <v>5.7999999999999989E-2</v>
      </c>
      <c r="W58" s="39">
        <f t="shared" si="23"/>
        <v>3.7699999999999991</v>
      </c>
      <c r="X58" s="37">
        <f t="shared" si="24"/>
        <v>61.802500000000016</v>
      </c>
      <c r="Y58" s="39" t="e">
        <f t="shared" si="6"/>
        <v>#REF!</v>
      </c>
      <c r="Z58" s="37"/>
      <c r="AA58" s="44">
        <v>0.35</v>
      </c>
      <c r="AB58" s="44">
        <v>0.35</v>
      </c>
      <c r="AC58" s="44">
        <v>0.35</v>
      </c>
      <c r="AD58" s="44" t="s">
        <v>60</v>
      </c>
      <c r="AE58" s="44">
        <f t="shared" si="7"/>
        <v>186.45999999999998</v>
      </c>
      <c r="AF58" s="44">
        <f t="shared" si="8"/>
        <v>227.88</v>
      </c>
      <c r="AG58" s="45" t="str">
        <f t="shared" si="9"/>
        <v>186.46 227.88</v>
      </c>
      <c r="AH58" s="44">
        <v>12</v>
      </c>
      <c r="AI58" s="47">
        <f t="shared" si="10"/>
        <v>77.710000000000008</v>
      </c>
      <c r="AJ58" s="47">
        <f t="shared" si="11"/>
        <v>94.97</v>
      </c>
      <c r="AK58" s="45" t="str">
        <f t="shared" si="12"/>
        <v>77.71 94.97</v>
      </c>
      <c r="AL58" s="36">
        <f t="shared" si="13"/>
        <v>145</v>
      </c>
      <c r="AM58" s="36">
        <f t="shared" si="14"/>
        <v>250</v>
      </c>
      <c r="AN58" s="44">
        <v>2400</v>
      </c>
      <c r="AO58" s="44">
        <v>226.2</v>
      </c>
      <c r="AP58" s="44">
        <v>95</v>
      </c>
      <c r="AQ58" s="35">
        <v>30</v>
      </c>
      <c r="AR58" s="46">
        <f t="shared" si="15"/>
        <v>0.80742798552307771</v>
      </c>
      <c r="AS58" s="47">
        <f t="shared" si="16"/>
        <v>1937.8271652553865</v>
      </c>
      <c r="AT58" s="47">
        <f t="shared" si="1"/>
        <v>196.99274282220401</v>
      </c>
      <c r="AU58" s="48">
        <f t="shared" si="2"/>
        <v>82.183188106073175</v>
      </c>
      <c r="AV58" s="262"/>
      <c r="AW58" s="262"/>
      <c r="AX58" s="262"/>
      <c r="AY58" s="257"/>
      <c r="AZ58" s="257"/>
      <c r="BA58" s="257"/>
      <c r="BB58" s="257"/>
      <c r="BC58" s="257"/>
      <c r="BD58" s="257"/>
      <c r="BE58" s="257"/>
      <c r="BF58" s="257"/>
      <c r="BG58" s="260"/>
      <c r="BH58" s="260"/>
      <c r="BI58" s="257"/>
      <c r="BJ58" s="257"/>
      <c r="BK58" s="257"/>
      <c r="BL58" s="257">
        <f t="shared" si="17"/>
        <v>0</v>
      </c>
      <c r="BM58" s="257" t="e">
        <f>#REF!</f>
        <v>#REF!</v>
      </c>
      <c r="BN58" s="257"/>
      <c r="BO58" s="257"/>
      <c r="BP58" s="257">
        <f t="shared" si="18"/>
        <v>0</v>
      </c>
      <c r="BQ58" s="257" t="e">
        <f>#REF!</f>
        <v>#REF!</v>
      </c>
      <c r="BR58" s="257"/>
      <c r="BS58" s="260"/>
      <c r="BT58" s="260"/>
    </row>
    <row r="59" spans="1:72" s="42" customFormat="1" ht="49.95" customHeight="1" x14ac:dyDescent="0.3">
      <c r="A59" s="44">
        <v>56</v>
      </c>
      <c r="B59" s="45">
        <v>840</v>
      </c>
      <c r="C59" s="45" t="s">
        <v>66</v>
      </c>
      <c r="D59" s="45">
        <v>40000</v>
      </c>
      <c r="E59" s="44">
        <v>0.56000000000000005</v>
      </c>
      <c r="F59" s="37">
        <v>0.18099999999999999</v>
      </c>
      <c r="G59" s="37">
        <v>0.13400000000000001</v>
      </c>
      <c r="H59" s="37">
        <v>0.11700000000000001</v>
      </c>
      <c r="I59" s="37">
        <v>9.2999999999999999E-2</v>
      </c>
      <c r="J59" s="37">
        <v>6.6000000000000003E-2</v>
      </c>
      <c r="K59" s="37">
        <v>5.5E-2</v>
      </c>
      <c r="L59" s="37">
        <v>4.1000000000000002E-2</v>
      </c>
      <c r="M59" s="37" t="str">
        <f t="shared" si="0"/>
        <v>0.181,0.134,0.117,0.093,0.066,0.055,0.041</v>
      </c>
      <c r="N59" s="37" t="s">
        <v>59</v>
      </c>
      <c r="O59" s="37"/>
      <c r="P59" s="38">
        <f t="shared" si="4"/>
        <v>840</v>
      </c>
      <c r="Q59" s="36">
        <f t="shared" si="25"/>
        <v>60</v>
      </c>
      <c r="R59" s="37">
        <f t="shared" si="5"/>
        <v>6.3999999999999987E-2</v>
      </c>
      <c r="S59" s="36">
        <f t="shared" si="19"/>
        <v>56</v>
      </c>
      <c r="T59" s="36">
        <f t="shared" si="20"/>
        <v>60</v>
      </c>
      <c r="U59" s="36">
        <f t="shared" si="21"/>
        <v>840</v>
      </c>
      <c r="V59" s="39">
        <f t="shared" si="22"/>
        <v>6.4999999999999988E-2</v>
      </c>
      <c r="W59" s="39">
        <f t="shared" si="23"/>
        <v>3.8999999999999995</v>
      </c>
      <c r="X59" s="37">
        <f t="shared" si="24"/>
        <v>65.702500000000015</v>
      </c>
      <c r="Y59" s="39" t="e">
        <f t="shared" si="6"/>
        <v>#REF!</v>
      </c>
      <c r="Z59" s="37"/>
      <c r="AA59" s="44">
        <v>0.35</v>
      </c>
      <c r="AB59" s="44">
        <v>0.35</v>
      </c>
      <c r="AC59" s="44">
        <v>0.35</v>
      </c>
      <c r="AD59" s="44" t="s">
        <v>60</v>
      </c>
      <c r="AE59" s="44">
        <f t="shared" si="7"/>
        <v>186.45999999999998</v>
      </c>
      <c r="AF59" s="44">
        <f t="shared" si="8"/>
        <v>227.88</v>
      </c>
      <c r="AG59" s="45" t="str">
        <f t="shared" si="9"/>
        <v>186.46 227.88</v>
      </c>
      <c r="AH59" s="44">
        <v>12</v>
      </c>
      <c r="AI59" s="47">
        <f t="shared" si="10"/>
        <v>77.710000000000008</v>
      </c>
      <c r="AJ59" s="47">
        <f t="shared" si="11"/>
        <v>94.97</v>
      </c>
      <c r="AK59" s="45" t="str">
        <f t="shared" si="12"/>
        <v>77.71 94.97</v>
      </c>
      <c r="AL59" s="36">
        <f t="shared" si="13"/>
        <v>145</v>
      </c>
      <c r="AM59" s="36">
        <f t="shared" si="14"/>
        <v>250</v>
      </c>
      <c r="AN59" s="44">
        <v>2377.4</v>
      </c>
      <c r="AO59" s="44">
        <v>227.7</v>
      </c>
      <c r="AP59" s="44">
        <v>94.9</v>
      </c>
      <c r="AQ59" s="35">
        <v>30</v>
      </c>
      <c r="AR59" s="46">
        <f t="shared" si="15"/>
        <v>0.80742798552307771</v>
      </c>
      <c r="AS59" s="47">
        <f t="shared" si="16"/>
        <v>1919.5792927825651</v>
      </c>
      <c r="AT59" s="47">
        <f t="shared" si="1"/>
        <v>198.27741889967663</v>
      </c>
      <c r="AU59" s="48">
        <f t="shared" si="2"/>
        <v>82.093281630882302</v>
      </c>
      <c r="AV59" s="262"/>
      <c r="AW59" s="262"/>
      <c r="AX59" s="262"/>
      <c r="AY59" s="258"/>
      <c r="AZ59" s="258"/>
      <c r="BA59" s="258"/>
      <c r="BB59" s="258"/>
      <c r="BC59" s="258"/>
      <c r="BD59" s="258"/>
      <c r="BE59" s="258"/>
      <c r="BF59" s="258"/>
      <c r="BG59" s="261"/>
      <c r="BH59" s="261"/>
      <c r="BI59" s="258"/>
      <c r="BJ59" s="258"/>
      <c r="BK59" s="258"/>
      <c r="BL59" s="258">
        <f t="shared" si="17"/>
        <v>0</v>
      </c>
      <c r="BM59" s="258" t="e">
        <f>#REF!</f>
        <v>#REF!</v>
      </c>
      <c r="BN59" s="258"/>
      <c r="BO59" s="258"/>
      <c r="BP59" s="258">
        <f t="shared" si="18"/>
        <v>0</v>
      </c>
      <c r="BQ59" s="258" t="e">
        <f>#REF!</f>
        <v>#REF!</v>
      </c>
      <c r="BR59" s="258"/>
      <c r="BS59" s="261"/>
      <c r="BT59" s="261"/>
    </row>
    <row r="60" spans="1:72" s="42" customFormat="1" ht="49.95" customHeight="1" x14ac:dyDescent="0.3">
      <c r="A60" s="44">
        <v>57</v>
      </c>
      <c r="B60" s="45">
        <v>0</v>
      </c>
      <c r="C60" s="45" t="s">
        <v>67</v>
      </c>
      <c r="D60" s="45">
        <v>40000</v>
      </c>
      <c r="E60" s="44">
        <v>0.56000000000000005</v>
      </c>
      <c r="F60" s="37">
        <v>0.189</v>
      </c>
      <c r="G60" s="37">
        <v>0.13500000000000001</v>
      </c>
      <c r="H60" s="37">
        <v>0.106</v>
      </c>
      <c r="I60" s="37">
        <v>7.1000000000000008E-2</v>
      </c>
      <c r="J60" s="37">
        <v>4.2000000000000003E-2</v>
      </c>
      <c r="K60" s="37">
        <v>3.4000000000000002E-2</v>
      </c>
      <c r="L60" s="37">
        <v>2.5000000000000001E-2</v>
      </c>
      <c r="M60" s="37" t="str">
        <f t="shared" si="0"/>
        <v>0.189,0.135,0.106,0.071,0.042,0.034,0.025</v>
      </c>
      <c r="N60" s="37" t="s">
        <v>59</v>
      </c>
      <c r="O60" s="37"/>
      <c r="P60" s="38">
        <f t="shared" si="4"/>
        <v>0</v>
      </c>
      <c r="Q60" s="36">
        <f t="shared" si="25"/>
        <v>-840</v>
      </c>
      <c r="R60" s="37">
        <f t="shared" si="5"/>
        <v>8.3000000000000004E-2</v>
      </c>
      <c r="S60" s="36">
        <f t="shared" si="19"/>
        <v>57</v>
      </c>
      <c r="T60" s="36">
        <f t="shared" si="20"/>
        <v>-840</v>
      </c>
      <c r="U60" s="36">
        <f t="shared" si="21"/>
        <v>0</v>
      </c>
      <c r="V60" s="39">
        <f t="shared" si="22"/>
        <v>7.3499999999999996E-2</v>
      </c>
      <c r="W60" s="39">
        <f t="shared" si="23"/>
        <v>-61.739999999999995</v>
      </c>
      <c r="X60" s="37">
        <f t="shared" si="24"/>
        <v>3.9625000000000199</v>
      </c>
      <c r="Y60" s="39" t="e">
        <f t="shared" si="6"/>
        <v>#REF!</v>
      </c>
      <c r="Z60" s="37"/>
      <c r="AA60" s="44">
        <v>0.35</v>
      </c>
      <c r="AB60" s="44">
        <v>0.35</v>
      </c>
      <c r="AC60" s="44">
        <v>0.35</v>
      </c>
      <c r="AD60" s="44" t="s">
        <v>60</v>
      </c>
      <c r="AE60" s="44">
        <f t="shared" si="7"/>
        <v>186.45999999999998</v>
      </c>
      <c r="AF60" s="44">
        <f t="shared" si="8"/>
        <v>227.88</v>
      </c>
      <c r="AG60" s="45" t="str">
        <f t="shared" si="9"/>
        <v>186.46 227.88</v>
      </c>
      <c r="AH60" s="44">
        <v>12</v>
      </c>
      <c r="AI60" s="47">
        <f t="shared" si="10"/>
        <v>77.710000000000008</v>
      </c>
      <c r="AJ60" s="47">
        <f t="shared" si="11"/>
        <v>94.97</v>
      </c>
      <c r="AK60" s="45" t="str">
        <f t="shared" si="12"/>
        <v>77.71 94.97</v>
      </c>
      <c r="AL60" s="36">
        <f t="shared" si="13"/>
        <v>145</v>
      </c>
      <c r="AM60" s="36">
        <f t="shared" si="14"/>
        <v>250</v>
      </c>
      <c r="AN60" s="44">
        <v>2369.4</v>
      </c>
      <c r="AO60" s="44">
        <v>226.7</v>
      </c>
      <c r="AP60" s="44">
        <v>95</v>
      </c>
      <c r="AQ60" s="35">
        <v>30</v>
      </c>
      <c r="AR60" s="46">
        <f t="shared" si="15"/>
        <v>0.80742798552307771</v>
      </c>
      <c r="AS60" s="47">
        <f t="shared" si="16"/>
        <v>1913.1198688983804</v>
      </c>
      <c r="AT60" s="47">
        <f t="shared" si="1"/>
        <v>197.42132309316551</v>
      </c>
      <c r="AU60" s="48">
        <f t="shared" si="2"/>
        <v>82.183188106073175</v>
      </c>
      <c r="AV60" s="262">
        <f>_xlfn.PERCENTILE.INC(AS60:AS73,85%)</f>
        <v>1936.5998747173915</v>
      </c>
      <c r="AW60" s="262">
        <f t="shared" ref="AW60:AX60" si="37">_xlfn.PERCENTILE.INC(AT60:AT73,85%)</f>
        <v>197.93942997146704</v>
      </c>
      <c r="AX60" s="262">
        <f t="shared" si="37"/>
        <v>82.183188106073175</v>
      </c>
      <c r="AY60" s="256">
        <v>2.7500000000000002E-4</v>
      </c>
      <c r="AZ60" s="256">
        <f>AY60*10^6</f>
        <v>275</v>
      </c>
      <c r="BA60" s="256">
        <f>(1/($BI$4*10^6/(0.711*10^-4*(1/AV60)^0.854))^(1/3.89))*10^6</f>
        <v>194.92863799718691</v>
      </c>
      <c r="BB60" s="256" t="str">
        <f>IF(AZ60&lt;BA60,"Safe","Unsafe")</f>
        <v>Unsafe</v>
      </c>
      <c r="BC60" s="256">
        <v>5.3479999999999999E-4</v>
      </c>
      <c r="BD60" s="256">
        <f>BC60*10^6</f>
        <v>534.79999999999995</v>
      </c>
      <c r="BE60" s="256">
        <f>(1/((($BI$4*10^6/(1.41*10^-8)))^(1/4.5337)))*10^6</f>
        <v>416.02417627014421</v>
      </c>
      <c r="BF60" s="256" t="str">
        <f>IF(BD60&lt;BE60,"Safe","Unsafe")</f>
        <v>Unsafe</v>
      </c>
      <c r="BG60" s="259">
        <f>+(0.711*10^-4*(1/AY60)^3.89*(1/AV60)^0.854)/10^6</f>
        <v>7.8656269994000114</v>
      </c>
      <c r="BH60" s="259">
        <f>+(1.41*10^-8*(1/BC60)^4.5337)/10^6</f>
        <v>9.6076631679597444</v>
      </c>
      <c r="BI60" s="256">
        <v>30</v>
      </c>
      <c r="BJ60" s="256">
        <v>45</v>
      </c>
      <c r="BK60" s="256">
        <v>1.998E-4</v>
      </c>
      <c r="BL60" s="256">
        <f t="shared" si="17"/>
        <v>199.8</v>
      </c>
      <c r="BM60" s="256">
        <f>BA60</f>
        <v>194.92863799718691</v>
      </c>
      <c r="BN60" s="256" t="str">
        <f>IF(BL60&lt;BM60,"Safe","Unsafe")</f>
        <v>Unsafe</v>
      </c>
      <c r="BO60" s="256">
        <v>3.8450000000000002E-4</v>
      </c>
      <c r="BP60" s="256">
        <f>BO60*10^6</f>
        <v>384.5</v>
      </c>
      <c r="BQ60" s="256">
        <f>BE60</f>
        <v>416.02417627014421</v>
      </c>
      <c r="BR60" s="256" t="str">
        <f>IF(BP60&lt;BQ60,"Safe","Unsafe")</f>
        <v>Safe</v>
      </c>
      <c r="BS60" s="259">
        <f>+(0.711*10^-4*(1/BK60)^3.89*(1/AV60)^0.854)/10^6</f>
        <v>27.253425343403183</v>
      </c>
      <c r="BT60" s="259">
        <f>+(1.41*10^-8*(1/BO60)^4.5337)/10^6</f>
        <v>42.88195307455554</v>
      </c>
    </row>
    <row r="61" spans="1:72" s="42" customFormat="1" ht="49.95" customHeight="1" x14ac:dyDescent="0.3">
      <c r="A61" s="44">
        <v>58</v>
      </c>
      <c r="B61" s="45">
        <v>65</v>
      </c>
      <c r="C61" s="45" t="s">
        <v>67</v>
      </c>
      <c r="D61" s="45">
        <v>40000</v>
      </c>
      <c r="E61" s="44">
        <v>0.56000000000000005</v>
      </c>
      <c r="F61" s="37">
        <v>0.20899999999999999</v>
      </c>
      <c r="G61" s="37">
        <v>0.17299999999999999</v>
      </c>
      <c r="H61" s="37">
        <v>0.154</v>
      </c>
      <c r="I61" s="37">
        <v>0.124</v>
      </c>
      <c r="J61" s="37">
        <v>7.9000000000000001E-2</v>
      </c>
      <c r="K61" s="37">
        <v>6.8000000000000005E-2</v>
      </c>
      <c r="L61" s="37">
        <v>2.9000000000000001E-2</v>
      </c>
      <c r="M61" s="37" t="str">
        <f t="shared" si="0"/>
        <v>0.209,0.173,0.154,0.124,0.079,0.068,0.029</v>
      </c>
      <c r="N61" s="37" t="s">
        <v>59</v>
      </c>
      <c r="O61" s="37"/>
      <c r="P61" s="38">
        <f t="shared" si="4"/>
        <v>65</v>
      </c>
      <c r="Q61" s="36">
        <f t="shared" si="25"/>
        <v>65</v>
      </c>
      <c r="R61" s="37">
        <f t="shared" si="5"/>
        <v>5.4999999999999993E-2</v>
      </c>
      <c r="S61" s="36">
        <f t="shared" si="19"/>
        <v>58</v>
      </c>
      <c r="T61" s="36">
        <f t="shared" si="20"/>
        <v>65</v>
      </c>
      <c r="U61" s="36">
        <f t="shared" si="21"/>
        <v>65</v>
      </c>
      <c r="V61" s="39">
        <f t="shared" si="22"/>
        <v>6.9000000000000006E-2</v>
      </c>
      <c r="W61" s="39">
        <f t="shared" si="23"/>
        <v>4.4850000000000003</v>
      </c>
      <c r="X61" s="37">
        <f t="shared" si="24"/>
        <v>8.4475000000000193</v>
      </c>
      <c r="Y61" s="39" t="e">
        <f t="shared" si="6"/>
        <v>#REF!</v>
      </c>
      <c r="Z61" s="37"/>
      <c r="AA61" s="44">
        <v>0.35</v>
      </c>
      <c r="AB61" s="44">
        <v>0.35</v>
      </c>
      <c r="AC61" s="44">
        <v>0.35</v>
      </c>
      <c r="AD61" s="44" t="s">
        <v>60</v>
      </c>
      <c r="AE61" s="44">
        <f t="shared" si="7"/>
        <v>186.45999999999998</v>
      </c>
      <c r="AF61" s="44">
        <f t="shared" si="8"/>
        <v>227.88</v>
      </c>
      <c r="AG61" s="45" t="str">
        <f t="shared" si="9"/>
        <v>186.46 227.88</v>
      </c>
      <c r="AH61" s="44">
        <v>12</v>
      </c>
      <c r="AI61" s="47">
        <f t="shared" si="10"/>
        <v>77.710000000000008</v>
      </c>
      <c r="AJ61" s="47">
        <f t="shared" si="11"/>
        <v>94.97</v>
      </c>
      <c r="AK61" s="45" t="str">
        <f t="shared" si="12"/>
        <v>77.71 94.97</v>
      </c>
      <c r="AL61" s="36">
        <f t="shared" si="13"/>
        <v>145</v>
      </c>
      <c r="AM61" s="36">
        <f t="shared" si="14"/>
        <v>250</v>
      </c>
      <c r="AN61" s="44">
        <v>2395.1999999999998</v>
      </c>
      <c r="AO61" s="44">
        <v>227.3</v>
      </c>
      <c r="AP61" s="44">
        <v>94.9</v>
      </c>
      <c r="AQ61" s="35">
        <v>30</v>
      </c>
      <c r="AR61" s="46">
        <f t="shared" si="15"/>
        <v>0.80742798552307771</v>
      </c>
      <c r="AS61" s="47">
        <f t="shared" si="16"/>
        <v>1933.9515109248755</v>
      </c>
      <c r="AT61" s="47">
        <f t="shared" si="1"/>
        <v>197.9351505563051</v>
      </c>
      <c r="AU61" s="48">
        <f t="shared" si="2"/>
        <v>82.093281630882302</v>
      </c>
      <c r="AV61" s="262"/>
      <c r="AW61" s="262"/>
      <c r="AX61" s="262"/>
      <c r="AY61" s="257"/>
      <c r="AZ61" s="257"/>
      <c r="BA61" s="257"/>
      <c r="BB61" s="257"/>
      <c r="BC61" s="257"/>
      <c r="BD61" s="257"/>
      <c r="BE61" s="257"/>
      <c r="BF61" s="257"/>
      <c r="BG61" s="260"/>
      <c r="BH61" s="260"/>
      <c r="BI61" s="257"/>
      <c r="BJ61" s="257"/>
      <c r="BK61" s="257"/>
      <c r="BL61" s="257">
        <f t="shared" si="17"/>
        <v>0</v>
      </c>
      <c r="BM61" s="257" t="e">
        <f>#REF!</f>
        <v>#REF!</v>
      </c>
      <c r="BN61" s="257"/>
      <c r="BO61" s="257"/>
      <c r="BP61" s="257">
        <f t="shared" si="18"/>
        <v>0</v>
      </c>
      <c r="BQ61" s="257" t="e">
        <f>#REF!</f>
        <v>#REF!</v>
      </c>
      <c r="BR61" s="257"/>
      <c r="BS61" s="260"/>
      <c r="BT61" s="260"/>
    </row>
    <row r="62" spans="1:72" s="42" customFormat="1" ht="49.95" customHeight="1" x14ac:dyDescent="0.3">
      <c r="A62" s="44">
        <v>59</v>
      </c>
      <c r="B62" s="45">
        <v>130</v>
      </c>
      <c r="C62" s="45" t="s">
        <v>67</v>
      </c>
      <c r="D62" s="45">
        <v>40000</v>
      </c>
      <c r="E62" s="44">
        <v>0.56000000000000005</v>
      </c>
      <c r="F62" s="37">
        <v>0.184</v>
      </c>
      <c r="G62" s="37">
        <v>0.15</v>
      </c>
      <c r="H62" s="37">
        <v>0.13200000000000001</v>
      </c>
      <c r="I62" s="37">
        <v>0.105</v>
      </c>
      <c r="J62" s="37">
        <v>6.9000000000000006E-2</v>
      </c>
      <c r="K62" s="37">
        <v>5.2999999999999999E-2</v>
      </c>
      <c r="L62" s="37">
        <v>3.6999999999999998E-2</v>
      </c>
      <c r="M62" s="37" t="str">
        <f t="shared" si="0"/>
        <v>0.184,0.15,0.132,0.105,0.069,0.053,0.037</v>
      </c>
      <c r="N62" s="37" t="s">
        <v>59</v>
      </c>
      <c r="O62" s="37"/>
      <c r="P62" s="38">
        <f t="shared" si="4"/>
        <v>130</v>
      </c>
      <c r="Q62" s="36">
        <f t="shared" si="25"/>
        <v>65</v>
      </c>
      <c r="R62" s="37">
        <f t="shared" si="5"/>
        <v>5.1999999999999991E-2</v>
      </c>
      <c r="S62" s="36">
        <f t="shared" si="19"/>
        <v>59</v>
      </c>
      <c r="T62" s="36">
        <f t="shared" si="20"/>
        <v>65</v>
      </c>
      <c r="U62" s="36">
        <f t="shared" si="21"/>
        <v>130</v>
      </c>
      <c r="V62" s="39">
        <f t="shared" si="22"/>
        <v>5.3499999999999992E-2</v>
      </c>
      <c r="W62" s="39">
        <f t="shared" si="23"/>
        <v>3.4774999999999996</v>
      </c>
      <c r="X62" s="37">
        <f t="shared" si="24"/>
        <v>11.925000000000018</v>
      </c>
      <c r="Y62" s="39" t="e">
        <f t="shared" si="6"/>
        <v>#REF!</v>
      </c>
      <c r="Z62" s="37"/>
      <c r="AA62" s="44">
        <v>0.35</v>
      </c>
      <c r="AB62" s="44">
        <v>0.35</v>
      </c>
      <c r="AC62" s="44">
        <v>0.35</v>
      </c>
      <c r="AD62" s="44" t="s">
        <v>60</v>
      </c>
      <c r="AE62" s="44">
        <f t="shared" si="7"/>
        <v>186.45999999999998</v>
      </c>
      <c r="AF62" s="44">
        <f t="shared" si="8"/>
        <v>227.88</v>
      </c>
      <c r="AG62" s="45" t="str">
        <f t="shared" si="9"/>
        <v>186.46 227.88</v>
      </c>
      <c r="AH62" s="44">
        <v>12</v>
      </c>
      <c r="AI62" s="47">
        <f t="shared" si="10"/>
        <v>77.710000000000008</v>
      </c>
      <c r="AJ62" s="47">
        <f t="shared" si="11"/>
        <v>94.97</v>
      </c>
      <c r="AK62" s="45" t="str">
        <f t="shared" si="12"/>
        <v>77.71 94.97</v>
      </c>
      <c r="AL62" s="36">
        <f t="shared" si="13"/>
        <v>145</v>
      </c>
      <c r="AM62" s="36">
        <f t="shared" si="14"/>
        <v>250</v>
      </c>
      <c r="AN62" s="44">
        <v>2400</v>
      </c>
      <c r="AO62" s="44">
        <v>227.3</v>
      </c>
      <c r="AP62" s="44">
        <v>94.9</v>
      </c>
      <c r="AQ62" s="35">
        <v>30</v>
      </c>
      <c r="AR62" s="46">
        <f t="shared" si="15"/>
        <v>0.80742798552307771</v>
      </c>
      <c r="AS62" s="47">
        <f t="shared" si="16"/>
        <v>1937.8271652553865</v>
      </c>
      <c r="AT62" s="47">
        <f t="shared" si="1"/>
        <v>197.9351505563051</v>
      </c>
      <c r="AU62" s="48">
        <f t="shared" si="2"/>
        <v>82.093281630882302</v>
      </c>
      <c r="AV62" s="262"/>
      <c r="AW62" s="262"/>
      <c r="AX62" s="262"/>
      <c r="AY62" s="257"/>
      <c r="AZ62" s="257"/>
      <c r="BA62" s="257"/>
      <c r="BB62" s="257"/>
      <c r="BC62" s="257"/>
      <c r="BD62" s="257"/>
      <c r="BE62" s="257"/>
      <c r="BF62" s="257"/>
      <c r="BG62" s="260"/>
      <c r="BH62" s="260"/>
      <c r="BI62" s="257"/>
      <c r="BJ62" s="257"/>
      <c r="BK62" s="257"/>
      <c r="BL62" s="257">
        <f t="shared" si="17"/>
        <v>0</v>
      </c>
      <c r="BM62" s="257" t="e">
        <f>#REF!</f>
        <v>#REF!</v>
      </c>
      <c r="BN62" s="257"/>
      <c r="BO62" s="257"/>
      <c r="BP62" s="257">
        <f t="shared" si="18"/>
        <v>0</v>
      </c>
      <c r="BQ62" s="257" t="e">
        <f>#REF!</f>
        <v>#REF!</v>
      </c>
      <c r="BR62" s="257"/>
      <c r="BS62" s="260"/>
      <c r="BT62" s="260"/>
    </row>
    <row r="63" spans="1:72" s="42" customFormat="1" ht="49.95" customHeight="1" x14ac:dyDescent="0.3">
      <c r="A63" s="44">
        <v>60</v>
      </c>
      <c r="B63" s="45">
        <v>195</v>
      </c>
      <c r="C63" s="45" t="s">
        <v>67</v>
      </c>
      <c r="D63" s="45">
        <v>40000</v>
      </c>
      <c r="E63" s="44">
        <v>0.56000000000000005</v>
      </c>
      <c r="F63" s="37">
        <v>0.13400000000000001</v>
      </c>
      <c r="G63" s="37">
        <v>0.1</v>
      </c>
      <c r="H63" s="37">
        <v>8.5000000000000006E-2</v>
      </c>
      <c r="I63" s="37">
        <v>6.8000000000000005E-2</v>
      </c>
      <c r="J63" s="37">
        <v>4.4999999999999998E-2</v>
      </c>
      <c r="K63" s="37">
        <v>3.6000000000000004E-2</v>
      </c>
      <c r="L63" s="37">
        <v>2.5000000000000001E-2</v>
      </c>
      <c r="M63" s="37" t="str">
        <f t="shared" si="0"/>
        <v>0.134,0.1,0.085,0.068,0.045,0.036,0.025</v>
      </c>
      <c r="N63" s="37" t="s">
        <v>59</v>
      </c>
      <c r="O63" s="37"/>
      <c r="P63" s="38">
        <f t="shared" si="4"/>
        <v>195</v>
      </c>
      <c r="Q63" s="36">
        <f t="shared" si="25"/>
        <v>65</v>
      </c>
      <c r="R63" s="37">
        <f t="shared" si="5"/>
        <v>4.9000000000000002E-2</v>
      </c>
      <c r="S63" s="36">
        <f t="shared" si="19"/>
        <v>60</v>
      </c>
      <c r="T63" s="36">
        <f t="shared" si="20"/>
        <v>65</v>
      </c>
      <c r="U63" s="36">
        <f t="shared" si="21"/>
        <v>195</v>
      </c>
      <c r="V63" s="39">
        <f t="shared" si="22"/>
        <v>5.0499999999999996E-2</v>
      </c>
      <c r="W63" s="39">
        <f t="shared" si="23"/>
        <v>3.2824999999999998</v>
      </c>
      <c r="X63" s="37">
        <f t="shared" si="24"/>
        <v>15.207500000000017</v>
      </c>
      <c r="Y63" s="39" t="e">
        <f t="shared" si="6"/>
        <v>#REF!</v>
      </c>
      <c r="Z63" s="37"/>
      <c r="AA63" s="44">
        <v>0.35</v>
      </c>
      <c r="AB63" s="44">
        <v>0.35</v>
      </c>
      <c r="AC63" s="44">
        <v>0.35</v>
      </c>
      <c r="AD63" s="44" t="s">
        <v>60</v>
      </c>
      <c r="AE63" s="44">
        <f t="shared" si="7"/>
        <v>186.45999999999998</v>
      </c>
      <c r="AF63" s="44">
        <f t="shared" si="8"/>
        <v>227.88</v>
      </c>
      <c r="AG63" s="45" t="str">
        <f t="shared" si="9"/>
        <v>186.46 227.88</v>
      </c>
      <c r="AH63" s="44">
        <v>12</v>
      </c>
      <c r="AI63" s="47">
        <f t="shared" si="10"/>
        <v>77.710000000000008</v>
      </c>
      <c r="AJ63" s="47">
        <f t="shared" si="11"/>
        <v>94.97</v>
      </c>
      <c r="AK63" s="45" t="str">
        <f t="shared" si="12"/>
        <v>77.71 94.97</v>
      </c>
      <c r="AL63" s="36">
        <f t="shared" si="13"/>
        <v>145</v>
      </c>
      <c r="AM63" s="36">
        <f t="shared" si="14"/>
        <v>250</v>
      </c>
      <c r="AN63" s="44">
        <v>2395.1999999999998</v>
      </c>
      <c r="AO63" s="44">
        <v>227.1</v>
      </c>
      <c r="AP63" s="44">
        <v>94.9</v>
      </c>
      <c r="AQ63" s="35">
        <v>30</v>
      </c>
      <c r="AR63" s="46">
        <f t="shared" si="15"/>
        <v>0.80742798552307771</v>
      </c>
      <c r="AS63" s="47">
        <f t="shared" si="16"/>
        <v>1933.9515109248755</v>
      </c>
      <c r="AT63" s="47">
        <f t="shared" si="1"/>
        <v>197.76393146364674</v>
      </c>
      <c r="AU63" s="48">
        <f t="shared" si="2"/>
        <v>82.093281630882302</v>
      </c>
      <c r="AV63" s="262"/>
      <c r="AW63" s="262"/>
      <c r="AX63" s="262"/>
      <c r="AY63" s="257"/>
      <c r="AZ63" s="257"/>
      <c r="BA63" s="257"/>
      <c r="BB63" s="257"/>
      <c r="BC63" s="257"/>
      <c r="BD63" s="257"/>
      <c r="BE63" s="257"/>
      <c r="BF63" s="257"/>
      <c r="BG63" s="260"/>
      <c r="BH63" s="260"/>
      <c r="BI63" s="257"/>
      <c r="BJ63" s="257"/>
      <c r="BK63" s="257"/>
      <c r="BL63" s="257">
        <f t="shared" si="17"/>
        <v>0</v>
      </c>
      <c r="BM63" s="257" t="e">
        <f>#REF!</f>
        <v>#REF!</v>
      </c>
      <c r="BN63" s="257"/>
      <c r="BO63" s="257"/>
      <c r="BP63" s="257">
        <f t="shared" si="18"/>
        <v>0</v>
      </c>
      <c r="BQ63" s="257" t="e">
        <f>#REF!</f>
        <v>#REF!</v>
      </c>
      <c r="BR63" s="257"/>
      <c r="BS63" s="260"/>
      <c r="BT63" s="260"/>
    </row>
    <row r="64" spans="1:72" s="42" customFormat="1" ht="49.95" customHeight="1" x14ac:dyDescent="0.3">
      <c r="A64" s="44">
        <v>61</v>
      </c>
      <c r="B64" s="45">
        <v>260</v>
      </c>
      <c r="C64" s="45" t="s">
        <v>67</v>
      </c>
      <c r="D64" s="45">
        <v>40000</v>
      </c>
      <c r="E64" s="44">
        <v>0.56000000000000005</v>
      </c>
      <c r="F64" s="37">
        <v>0.108</v>
      </c>
      <c r="G64" s="37">
        <v>8.3000000000000004E-2</v>
      </c>
      <c r="H64" s="37">
        <v>7.0000000000000007E-2</v>
      </c>
      <c r="I64" s="37">
        <v>5.6000000000000001E-2</v>
      </c>
      <c r="J64" s="37">
        <v>3.6999999999999998E-2</v>
      </c>
      <c r="K64" s="37">
        <v>3.5000000000000003E-2</v>
      </c>
      <c r="L64" s="37">
        <v>1.9E-2</v>
      </c>
      <c r="M64" s="37" t="str">
        <f t="shared" si="0"/>
        <v>0.108,0.083,0.07,0.056,0.037,0.035,0.019</v>
      </c>
      <c r="N64" s="37" t="s">
        <v>59</v>
      </c>
      <c r="O64" s="37"/>
      <c r="P64" s="38">
        <f t="shared" si="4"/>
        <v>260</v>
      </c>
      <c r="Q64" s="36">
        <f t="shared" si="25"/>
        <v>65</v>
      </c>
      <c r="R64" s="37">
        <f t="shared" si="5"/>
        <v>3.7999999999999992E-2</v>
      </c>
      <c r="S64" s="36">
        <f t="shared" si="19"/>
        <v>61</v>
      </c>
      <c r="T64" s="36">
        <f t="shared" si="20"/>
        <v>65</v>
      </c>
      <c r="U64" s="36">
        <f t="shared" si="21"/>
        <v>260</v>
      </c>
      <c r="V64" s="39">
        <f t="shared" si="22"/>
        <v>4.3499999999999997E-2</v>
      </c>
      <c r="W64" s="39">
        <f t="shared" si="23"/>
        <v>2.8274999999999997</v>
      </c>
      <c r="X64" s="37">
        <f t="shared" si="24"/>
        <v>18.035000000000018</v>
      </c>
      <c r="Y64" s="39" t="e">
        <f t="shared" si="6"/>
        <v>#REF!</v>
      </c>
      <c r="Z64" s="37"/>
      <c r="AA64" s="44">
        <v>0.35</v>
      </c>
      <c r="AB64" s="44">
        <v>0.35</v>
      </c>
      <c r="AC64" s="44">
        <v>0.35</v>
      </c>
      <c r="AD64" s="44" t="s">
        <v>60</v>
      </c>
      <c r="AE64" s="44">
        <f t="shared" si="7"/>
        <v>186.45999999999998</v>
      </c>
      <c r="AF64" s="44">
        <f t="shared" si="8"/>
        <v>227.88</v>
      </c>
      <c r="AG64" s="45" t="str">
        <f t="shared" si="9"/>
        <v>186.46 227.88</v>
      </c>
      <c r="AH64" s="44">
        <v>12</v>
      </c>
      <c r="AI64" s="47">
        <f t="shared" si="10"/>
        <v>77.710000000000008</v>
      </c>
      <c r="AJ64" s="47">
        <f t="shared" si="11"/>
        <v>94.97</v>
      </c>
      <c r="AK64" s="45" t="str">
        <f t="shared" si="12"/>
        <v>77.71 94.97</v>
      </c>
      <c r="AL64" s="36">
        <f t="shared" si="13"/>
        <v>145</v>
      </c>
      <c r="AM64" s="36">
        <f t="shared" si="14"/>
        <v>250</v>
      </c>
      <c r="AN64" s="44">
        <v>2395.1999999999998</v>
      </c>
      <c r="AO64" s="44">
        <v>224.9</v>
      </c>
      <c r="AP64" s="44">
        <v>95</v>
      </c>
      <c r="AQ64" s="35">
        <v>30</v>
      </c>
      <c r="AR64" s="46">
        <f t="shared" si="15"/>
        <v>0.80742798552307771</v>
      </c>
      <c r="AS64" s="47">
        <f t="shared" si="16"/>
        <v>1933.9515109248755</v>
      </c>
      <c r="AT64" s="47">
        <f t="shared" si="1"/>
        <v>195.87676367908298</v>
      </c>
      <c r="AU64" s="48">
        <f t="shared" si="2"/>
        <v>82.183188106073175</v>
      </c>
      <c r="AV64" s="262"/>
      <c r="AW64" s="262"/>
      <c r="AX64" s="262"/>
      <c r="AY64" s="257"/>
      <c r="AZ64" s="257"/>
      <c r="BA64" s="257"/>
      <c r="BB64" s="257"/>
      <c r="BC64" s="257"/>
      <c r="BD64" s="257"/>
      <c r="BE64" s="257"/>
      <c r="BF64" s="257"/>
      <c r="BG64" s="260"/>
      <c r="BH64" s="260"/>
      <c r="BI64" s="257"/>
      <c r="BJ64" s="257"/>
      <c r="BK64" s="257"/>
      <c r="BL64" s="257">
        <f t="shared" si="17"/>
        <v>0</v>
      </c>
      <c r="BM64" s="257" t="e">
        <f>#REF!</f>
        <v>#REF!</v>
      </c>
      <c r="BN64" s="257"/>
      <c r="BO64" s="257"/>
      <c r="BP64" s="257">
        <f t="shared" si="18"/>
        <v>0</v>
      </c>
      <c r="BQ64" s="257" t="e">
        <f>#REF!</f>
        <v>#REF!</v>
      </c>
      <c r="BR64" s="257"/>
      <c r="BS64" s="260"/>
      <c r="BT64" s="260"/>
    </row>
    <row r="65" spans="1:73" s="42" customFormat="1" ht="49.95" customHeight="1" x14ac:dyDescent="0.3">
      <c r="A65" s="44">
        <v>62</v>
      </c>
      <c r="B65" s="45">
        <v>325</v>
      </c>
      <c r="C65" s="45" t="s">
        <v>67</v>
      </c>
      <c r="D65" s="45">
        <v>40000</v>
      </c>
      <c r="E65" s="44">
        <v>0.56000000000000005</v>
      </c>
      <c r="F65" s="37">
        <v>0.122</v>
      </c>
      <c r="G65" s="37">
        <v>9.5000000000000001E-2</v>
      </c>
      <c r="H65" s="37">
        <v>7.8E-2</v>
      </c>
      <c r="I65" s="37">
        <v>6.6000000000000003E-2</v>
      </c>
      <c r="J65" s="37">
        <v>4.2000000000000003E-2</v>
      </c>
      <c r="K65" s="37">
        <v>3.5000000000000003E-2</v>
      </c>
      <c r="L65" s="37">
        <v>2.6000000000000002E-2</v>
      </c>
      <c r="M65" s="37" t="str">
        <f t="shared" si="0"/>
        <v>0.122,0.095,0.078,0.066,0.042,0.035,0.026</v>
      </c>
      <c r="N65" s="37" t="s">
        <v>59</v>
      </c>
      <c r="O65" s="37"/>
      <c r="P65" s="38">
        <f t="shared" si="4"/>
        <v>325</v>
      </c>
      <c r="Q65" s="36">
        <f t="shared" si="25"/>
        <v>65</v>
      </c>
      <c r="R65" s="37">
        <f t="shared" si="5"/>
        <v>4.3999999999999997E-2</v>
      </c>
      <c r="S65" s="36">
        <f t="shared" si="19"/>
        <v>62</v>
      </c>
      <c r="T65" s="36">
        <f t="shared" si="20"/>
        <v>65</v>
      </c>
      <c r="U65" s="36">
        <f t="shared" si="21"/>
        <v>325</v>
      </c>
      <c r="V65" s="39">
        <f t="shared" si="22"/>
        <v>4.0999999999999995E-2</v>
      </c>
      <c r="W65" s="39">
        <f t="shared" si="23"/>
        <v>2.6649999999999996</v>
      </c>
      <c r="X65" s="37">
        <f t="shared" si="24"/>
        <v>20.700000000000017</v>
      </c>
      <c r="Y65" s="39" t="e">
        <f t="shared" si="6"/>
        <v>#REF!</v>
      </c>
      <c r="Z65" s="37"/>
      <c r="AA65" s="44">
        <v>0.35</v>
      </c>
      <c r="AB65" s="44">
        <v>0.35</v>
      </c>
      <c r="AC65" s="44">
        <v>0.35</v>
      </c>
      <c r="AD65" s="44" t="s">
        <v>60</v>
      </c>
      <c r="AE65" s="44">
        <f t="shared" si="7"/>
        <v>186.45999999999998</v>
      </c>
      <c r="AF65" s="44">
        <f t="shared" si="8"/>
        <v>227.88</v>
      </c>
      <c r="AG65" s="45" t="str">
        <f t="shared" si="9"/>
        <v>186.46 227.88</v>
      </c>
      <c r="AH65" s="44">
        <v>12</v>
      </c>
      <c r="AI65" s="47">
        <f t="shared" si="10"/>
        <v>77.710000000000008</v>
      </c>
      <c r="AJ65" s="47">
        <f t="shared" si="11"/>
        <v>94.97</v>
      </c>
      <c r="AK65" s="45" t="str">
        <f t="shared" si="12"/>
        <v>77.71 94.97</v>
      </c>
      <c r="AL65" s="36">
        <f t="shared" si="13"/>
        <v>145</v>
      </c>
      <c r="AM65" s="36">
        <f t="shared" si="14"/>
        <v>250</v>
      </c>
      <c r="AN65" s="44">
        <v>2391.9</v>
      </c>
      <c r="AO65" s="44">
        <v>226.8</v>
      </c>
      <c r="AP65" s="44">
        <v>94.9</v>
      </c>
      <c r="AQ65" s="35">
        <v>30</v>
      </c>
      <c r="AR65" s="46">
        <f t="shared" si="15"/>
        <v>0.80742798552307771</v>
      </c>
      <c r="AS65" s="47">
        <f t="shared" si="16"/>
        <v>1931.2869985726497</v>
      </c>
      <c r="AT65" s="47">
        <f t="shared" si="1"/>
        <v>197.5069964804334</v>
      </c>
      <c r="AU65" s="48">
        <f t="shared" si="2"/>
        <v>82.093281630882302</v>
      </c>
      <c r="AV65" s="262"/>
      <c r="AW65" s="262"/>
      <c r="AX65" s="262"/>
      <c r="AY65" s="257"/>
      <c r="AZ65" s="257"/>
      <c r="BA65" s="257"/>
      <c r="BB65" s="257"/>
      <c r="BC65" s="257"/>
      <c r="BD65" s="257"/>
      <c r="BE65" s="257"/>
      <c r="BF65" s="257"/>
      <c r="BG65" s="260"/>
      <c r="BH65" s="260"/>
      <c r="BI65" s="257"/>
      <c r="BJ65" s="257"/>
      <c r="BK65" s="257">
        <v>1.9489999999999999E-4</v>
      </c>
      <c r="BL65" s="257">
        <f t="shared" si="17"/>
        <v>194.9</v>
      </c>
      <c r="BM65" s="257" t="e">
        <f>#REF!</f>
        <v>#REF!</v>
      </c>
      <c r="BN65" s="257"/>
      <c r="BO65" s="257"/>
      <c r="BP65" s="257">
        <f>BO60*10^6</f>
        <v>384.5</v>
      </c>
      <c r="BQ65" s="257" t="e">
        <f>#REF!</f>
        <v>#REF!</v>
      </c>
      <c r="BR65" s="257"/>
      <c r="BS65" s="260"/>
      <c r="BT65" s="260"/>
      <c r="BU65" s="255"/>
    </row>
    <row r="66" spans="1:73" s="42" customFormat="1" ht="49.95" customHeight="1" x14ac:dyDescent="0.3">
      <c r="A66" s="44">
        <v>63</v>
      </c>
      <c r="B66" s="45">
        <v>390</v>
      </c>
      <c r="C66" s="45" t="s">
        <v>67</v>
      </c>
      <c r="D66" s="45">
        <v>40000</v>
      </c>
      <c r="E66" s="44">
        <v>0.56000000000000005</v>
      </c>
      <c r="F66" s="37">
        <v>0.127</v>
      </c>
      <c r="G66" s="37">
        <v>8.3000000000000004E-2</v>
      </c>
      <c r="H66" s="37">
        <v>7.1000000000000008E-2</v>
      </c>
      <c r="I66" s="37">
        <v>5.5E-2</v>
      </c>
      <c r="J66" s="37">
        <v>3.6000000000000004E-2</v>
      </c>
      <c r="K66" s="37">
        <v>2.8000000000000001E-2</v>
      </c>
      <c r="L66" s="37">
        <v>2.1000000000000001E-2</v>
      </c>
      <c r="M66" s="37" t="str">
        <f t="shared" si="0"/>
        <v>0.127,0.083,0.071,0.055,0.036,0.028,0.021</v>
      </c>
      <c r="N66" s="37" t="s">
        <v>59</v>
      </c>
      <c r="O66" s="37"/>
      <c r="P66" s="38">
        <f t="shared" si="4"/>
        <v>390</v>
      </c>
      <c r="Q66" s="36">
        <f t="shared" si="25"/>
        <v>65</v>
      </c>
      <c r="R66" s="37">
        <f t="shared" si="5"/>
        <v>5.5999999999999994E-2</v>
      </c>
      <c r="S66" s="36">
        <f t="shared" si="19"/>
        <v>63</v>
      </c>
      <c r="T66" s="36">
        <f t="shared" si="20"/>
        <v>65</v>
      </c>
      <c r="U66" s="36">
        <f t="shared" si="21"/>
        <v>390</v>
      </c>
      <c r="V66" s="39">
        <f t="shared" si="22"/>
        <v>4.9999999999999996E-2</v>
      </c>
      <c r="W66" s="39">
        <f t="shared" si="23"/>
        <v>3.2499999999999996</v>
      </c>
      <c r="X66" s="37">
        <f t="shared" si="24"/>
        <v>23.950000000000017</v>
      </c>
      <c r="Y66" s="39" t="e">
        <f t="shared" si="6"/>
        <v>#REF!</v>
      </c>
      <c r="Z66" s="37"/>
      <c r="AA66" s="44">
        <v>0.35</v>
      </c>
      <c r="AB66" s="44">
        <v>0.35</v>
      </c>
      <c r="AC66" s="44">
        <v>0.35</v>
      </c>
      <c r="AD66" s="44" t="s">
        <v>60</v>
      </c>
      <c r="AE66" s="44">
        <f t="shared" si="7"/>
        <v>186.45999999999998</v>
      </c>
      <c r="AF66" s="44">
        <f t="shared" si="8"/>
        <v>227.88</v>
      </c>
      <c r="AG66" s="45" t="str">
        <f t="shared" si="9"/>
        <v>186.46 227.88</v>
      </c>
      <c r="AH66" s="44">
        <v>12</v>
      </c>
      <c r="AI66" s="47">
        <f t="shared" si="10"/>
        <v>77.710000000000008</v>
      </c>
      <c r="AJ66" s="47">
        <f t="shared" si="11"/>
        <v>94.97</v>
      </c>
      <c r="AK66" s="45" t="str">
        <f t="shared" si="12"/>
        <v>77.71 94.97</v>
      </c>
      <c r="AL66" s="36">
        <f t="shared" si="13"/>
        <v>145</v>
      </c>
      <c r="AM66" s="36">
        <f t="shared" si="14"/>
        <v>250</v>
      </c>
      <c r="AN66" s="44">
        <v>2398.4</v>
      </c>
      <c r="AO66" s="44">
        <v>227.4</v>
      </c>
      <c r="AP66" s="44">
        <v>95</v>
      </c>
      <c r="AQ66" s="35">
        <v>30</v>
      </c>
      <c r="AR66" s="46">
        <f t="shared" si="15"/>
        <v>0.80742798552307771</v>
      </c>
      <c r="AS66" s="47">
        <f t="shared" si="16"/>
        <v>1936.5352804785496</v>
      </c>
      <c r="AT66" s="47">
        <f t="shared" si="1"/>
        <v>198.02073885954385</v>
      </c>
      <c r="AU66" s="48">
        <f t="shared" si="2"/>
        <v>82.183188106073175</v>
      </c>
      <c r="AV66" s="262"/>
      <c r="AW66" s="262"/>
      <c r="AX66" s="262"/>
      <c r="AY66" s="257"/>
      <c r="AZ66" s="257"/>
      <c r="BA66" s="257"/>
      <c r="BB66" s="257"/>
      <c r="BC66" s="257"/>
      <c r="BD66" s="257"/>
      <c r="BE66" s="257"/>
      <c r="BF66" s="257"/>
      <c r="BG66" s="260"/>
      <c r="BH66" s="260"/>
      <c r="BI66" s="257"/>
      <c r="BJ66" s="257"/>
      <c r="BK66" s="257"/>
      <c r="BL66" s="257">
        <f t="shared" si="17"/>
        <v>0</v>
      </c>
      <c r="BM66" s="257" t="e">
        <f>#REF!</f>
        <v>#REF!</v>
      </c>
      <c r="BN66" s="257"/>
      <c r="BO66" s="257"/>
      <c r="BP66" s="257">
        <f t="shared" si="18"/>
        <v>0</v>
      </c>
      <c r="BQ66" s="257" t="e">
        <f>#REF!</f>
        <v>#REF!</v>
      </c>
      <c r="BR66" s="257"/>
      <c r="BS66" s="260"/>
      <c r="BT66" s="260"/>
      <c r="BU66" s="255"/>
    </row>
    <row r="67" spans="1:73" s="42" customFormat="1" ht="49.95" customHeight="1" x14ac:dyDescent="0.3">
      <c r="A67" s="44">
        <v>64</v>
      </c>
      <c r="B67" s="45">
        <v>455</v>
      </c>
      <c r="C67" s="45" t="s">
        <v>67</v>
      </c>
      <c r="D67" s="45">
        <v>40000</v>
      </c>
      <c r="E67" s="44">
        <v>0.56000000000000005</v>
      </c>
      <c r="F67" s="37">
        <v>0.188</v>
      </c>
      <c r="G67" s="37">
        <v>0.14499999999999999</v>
      </c>
      <c r="H67" s="37">
        <v>0.122</v>
      </c>
      <c r="I67" s="37">
        <v>8.8999999999999996E-2</v>
      </c>
      <c r="J67" s="37">
        <v>5.5E-2</v>
      </c>
      <c r="K67" s="37">
        <v>4.3000000000000003E-2</v>
      </c>
      <c r="L67" s="37">
        <v>2.9000000000000001E-2</v>
      </c>
      <c r="M67" s="37" t="str">
        <f t="shared" si="0"/>
        <v>0.188,0.145,0.122,0.089,0.055,0.043,0.029</v>
      </c>
      <c r="N67" s="37" t="s">
        <v>59</v>
      </c>
      <c r="O67" s="37"/>
      <c r="P67" s="38">
        <f t="shared" si="4"/>
        <v>455</v>
      </c>
      <c r="Q67" s="36">
        <f t="shared" si="25"/>
        <v>65</v>
      </c>
      <c r="R67" s="37">
        <f t="shared" si="5"/>
        <v>6.6000000000000003E-2</v>
      </c>
      <c r="S67" s="36">
        <f t="shared" si="19"/>
        <v>64</v>
      </c>
      <c r="T67" s="36">
        <f t="shared" si="20"/>
        <v>65</v>
      </c>
      <c r="U67" s="36">
        <f t="shared" si="21"/>
        <v>455</v>
      </c>
      <c r="V67" s="39">
        <f t="shared" si="22"/>
        <v>6.0999999999999999E-2</v>
      </c>
      <c r="W67" s="39">
        <f t="shared" si="23"/>
        <v>3.9649999999999999</v>
      </c>
      <c r="X67" s="37">
        <f t="shared" si="24"/>
        <v>27.915000000000017</v>
      </c>
      <c r="Y67" s="39" t="e">
        <f t="shared" si="6"/>
        <v>#REF!</v>
      </c>
      <c r="Z67" s="37"/>
      <c r="AA67" s="44">
        <v>0.35</v>
      </c>
      <c r="AB67" s="44">
        <v>0.35</v>
      </c>
      <c r="AC67" s="44">
        <v>0.35</v>
      </c>
      <c r="AD67" s="44" t="s">
        <v>60</v>
      </c>
      <c r="AE67" s="44">
        <f t="shared" si="7"/>
        <v>186.45999999999998</v>
      </c>
      <c r="AF67" s="44">
        <f t="shared" si="8"/>
        <v>227.88</v>
      </c>
      <c r="AG67" s="45" t="str">
        <f t="shared" si="9"/>
        <v>186.46 227.88</v>
      </c>
      <c r="AH67" s="44">
        <v>12</v>
      </c>
      <c r="AI67" s="47">
        <f t="shared" si="10"/>
        <v>77.710000000000008</v>
      </c>
      <c r="AJ67" s="47">
        <f t="shared" si="11"/>
        <v>94.97</v>
      </c>
      <c r="AK67" s="45" t="str">
        <f t="shared" si="12"/>
        <v>77.71 94.97</v>
      </c>
      <c r="AL67" s="36">
        <f t="shared" si="13"/>
        <v>145</v>
      </c>
      <c r="AM67" s="36">
        <f t="shared" si="14"/>
        <v>250</v>
      </c>
      <c r="AN67" s="44">
        <v>2395.1999999999998</v>
      </c>
      <c r="AO67" s="44">
        <v>227.2</v>
      </c>
      <c r="AP67" s="44">
        <v>95</v>
      </c>
      <c r="AQ67" s="35">
        <v>30</v>
      </c>
      <c r="AR67" s="46">
        <f t="shared" si="15"/>
        <v>0.80742798552307771</v>
      </c>
      <c r="AS67" s="47">
        <f t="shared" si="16"/>
        <v>1933.9515109248755</v>
      </c>
      <c r="AT67" s="47">
        <f t="shared" si="1"/>
        <v>197.84954809386474</v>
      </c>
      <c r="AU67" s="48">
        <f t="shared" si="2"/>
        <v>82.183188106073175</v>
      </c>
      <c r="AV67" s="262"/>
      <c r="AW67" s="262"/>
      <c r="AX67" s="262"/>
      <c r="AY67" s="257"/>
      <c r="AZ67" s="257"/>
      <c r="BA67" s="257"/>
      <c r="BB67" s="257"/>
      <c r="BC67" s="257"/>
      <c r="BD67" s="257"/>
      <c r="BE67" s="257"/>
      <c r="BF67" s="257"/>
      <c r="BG67" s="260"/>
      <c r="BH67" s="260"/>
      <c r="BI67" s="257"/>
      <c r="BJ67" s="257"/>
      <c r="BK67" s="257"/>
      <c r="BL67" s="257">
        <f t="shared" si="17"/>
        <v>0</v>
      </c>
      <c r="BM67" s="257" t="e">
        <f>#REF!</f>
        <v>#REF!</v>
      </c>
      <c r="BN67" s="257"/>
      <c r="BO67" s="257"/>
      <c r="BP67" s="257">
        <f t="shared" si="18"/>
        <v>0</v>
      </c>
      <c r="BQ67" s="257" t="e">
        <f>#REF!</f>
        <v>#REF!</v>
      </c>
      <c r="BR67" s="257"/>
      <c r="BS67" s="260"/>
      <c r="BT67" s="260"/>
      <c r="BU67" s="255"/>
    </row>
    <row r="68" spans="1:73" s="42" customFormat="1" ht="49.95" customHeight="1" x14ac:dyDescent="0.3">
      <c r="A68" s="44">
        <v>65</v>
      </c>
      <c r="B68" s="45">
        <v>520</v>
      </c>
      <c r="C68" s="45" t="s">
        <v>67</v>
      </c>
      <c r="D68" s="45">
        <v>40000</v>
      </c>
      <c r="E68" s="44">
        <v>0.56000000000000005</v>
      </c>
      <c r="F68" s="37">
        <v>0.17599999999999999</v>
      </c>
      <c r="G68" s="37">
        <v>0.13</v>
      </c>
      <c r="H68" s="37">
        <v>0.108</v>
      </c>
      <c r="I68" s="37">
        <v>8.5000000000000006E-2</v>
      </c>
      <c r="J68" s="37">
        <v>5.1000000000000004E-2</v>
      </c>
      <c r="K68" s="37">
        <v>3.9E-2</v>
      </c>
      <c r="L68" s="37">
        <v>2.7E-2</v>
      </c>
      <c r="M68" s="37" t="str">
        <f t="shared" si="0"/>
        <v>0.176,0.13,0.108,0.085,0.051,0.039,0.027</v>
      </c>
      <c r="N68" s="37" t="s">
        <v>59</v>
      </c>
      <c r="O68" s="37"/>
      <c r="P68" s="38">
        <f t="shared" si="4"/>
        <v>520</v>
      </c>
      <c r="Q68" s="36">
        <f t="shared" si="25"/>
        <v>65</v>
      </c>
      <c r="R68" s="37">
        <f t="shared" si="5"/>
        <v>6.7999999999999991E-2</v>
      </c>
      <c r="S68" s="36">
        <f t="shared" si="19"/>
        <v>65</v>
      </c>
      <c r="T68" s="36">
        <f t="shared" si="20"/>
        <v>65</v>
      </c>
      <c r="U68" s="36">
        <f t="shared" si="21"/>
        <v>520</v>
      </c>
      <c r="V68" s="39">
        <f t="shared" si="22"/>
        <v>6.7000000000000004E-2</v>
      </c>
      <c r="W68" s="39">
        <f t="shared" si="23"/>
        <v>4.3550000000000004</v>
      </c>
      <c r="X68" s="37">
        <f t="shared" si="24"/>
        <v>32.270000000000017</v>
      </c>
      <c r="Y68" s="39" t="e">
        <f t="shared" si="6"/>
        <v>#REF!</v>
      </c>
      <c r="Z68" s="37"/>
      <c r="AA68" s="44">
        <v>0.35</v>
      </c>
      <c r="AB68" s="44">
        <v>0.35</v>
      </c>
      <c r="AC68" s="44">
        <v>0.35</v>
      </c>
      <c r="AD68" s="44" t="s">
        <v>60</v>
      </c>
      <c r="AE68" s="44">
        <f t="shared" si="7"/>
        <v>186.45999999999998</v>
      </c>
      <c r="AF68" s="44">
        <f t="shared" si="8"/>
        <v>227.88</v>
      </c>
      <c r="AG68" s="45" t="str">
        <f t="shared" si="9"/>
        <v>186.46 227.88</v>
      </c>
      <c r="AH68" s="44">
        <v>12</v>
      </c>
      <c r="AI68" s="47">
        <f t="shared" si="10"/>
        <v>77.710000000000008</v>
      </c>
      <c r="AJ68" s="47">
        <f t="shared" si="11"/>
        <v>94.97</v>
      </c>
      <c r="AK68" s="45" t="str">
        <f t="shared" si="12"/>
        <v>77.71 94.97</v>
      </c>
      <c r="AL68" s="36">
        <f t="shared" si="13"/>
        <v>145</v>
      </c>
      <c r="AM68" s="36">
        <f t="shared" si="14"/>
        <v>250</v>
      </c>
      <c r="AN68" s="44">
        <v>2383.9</v>
      </c>
      <c r="AO68" s="44">
        <v>226.7</v>
      </c>
      <c r="AP68" s="44">
        <v>95</v>
      </c>
      <c r="AQ68" s="35">
        <v>30</v>
      </c>
      <c r="AR68" s="46">
        <f t="shared" si="15"/>
        <v>0.80742798552307771</v>
      </c>
      <c r="AS68" s="47">
        <f t="shared" si="16"/>
        <v>1924.8275746884651</v>
      </c>
      <c r="AT68" s="47">
        <f t="shared" si="1"/>
        <v>197.42132309316551</v>
      </c>
      <c r="AU68" s="48">
        <f t="shared" si="2"/>
        <v>82.183188106073175</v>
      </c>
      <c r="AV68" s="262"/>
      <c r="AW68" s="262"/>
      <c r="AX68" s="262"/>
      <c r="AY68" s="257"/>
      <c r="AZ68" s="257"/>
      <c r="BA68" s="257"/>
      <c r="BB68" s="257"/>
      <c r="BC68" s="257"/>
      <c r="BD68" s="257"/>
      <c r="BE68" s="257"/>
      <c r="BF68" s="257"/>
      <c r="BG68" s="260"/>
      <c r="BH68" s="260"/>
      <c r="BI68" s="257"/>
      <c r="BJ68" s="257"/>
      <c r="BK68" s="257"/>
      <c r="BL68" s="257">
        <f t="shared" si="17"/>
        <v>0</v>
      </c>
      <c r="BM68" s="257" t="e">
        <f>#REF!</f>
        <v>#REF!</v>
      </c>
      <c r="BN68" s="257"/>
      <c r="BO68" s="257"/>
      <c r="BP68" s="257">
        <f t="shared" si="18"/>
        <v>0</v>
      </c>
      <c r="BQ68" s="257" t="e">
        <f>#REF!</f>
        <v>#REF!</v>
      </c>
      <c r="BR68" s="257"/>
      <c r="BS68" s="260"/>
      <c r="BT68" s="260"/>
      <c r="BU68" s="255"/>
    </row>
    <row r="69" spans="1:73" s="42" customFormat="1" ht="49.95" customHeight="1" x14ac:dyDescent="0.3">
      <c r="A69" s="44">
        <v>66</v>
      </c>
      <c r="B69" s="45">
        <v>585</v>
      </c>
      <c r="C69" s="45" t="s">
        <v>67</v>
      </c>
      <c r="D69" s="45">
        <v>40000</v>
      </c>
      <c r="E69" s="44">
        <v>0.56000000000000005</v>
      </c>
      <c r="F69" s="37">
        <v>0.307</v>
      </c>
      <c r="G69" s="37">
        <v>0.23899999999999999</v>
      </c>
      <c r="H69" s="37">
        <v>0.20300000000000001</v>
      </c>
      <c r="I69" s="37">
        <v>0.15</v>
      </c>
      <c r="J69" s="37">
        <v>8.6999999999999994E-2</v>
      </c>
      <c r="K69" s="37">
        <v>6.6000000000000003E-2</v>
      </c>
      <c r="L69" s="37">
        <v>4.3000000000000003E-2</v>
      </c>
      <c r="M69" s="37" t="str">
        <f t="shared" si="0"/>
        <v>0.307,0.239,0.203,0.15,0.087,0.066,0.043</v>
      </c>
      <c r="N69" s="37" t="s">
        <v>59</v>
      </c>
      <c r="O69" s="37"/>
      <c r="P69" s="38">
        <f t="shared" ref="P69:P73" si="38">+B69</f>
        <v>585</v>
      </c>
      <c r="Q69" s="36">
        <f t="shared" si="25"/>
        <v>65</v>
      </c>
      <c r="R69" s="37">
        <f t="shared" ref="R69:R73" si="39">+F69-H69</f>
        <v>0.10399999999999998</v>
      </c>
      <c r="S69" s="36">
        <f t="shared" si="19"/>
        <v>66</v>
      </c>
      <c r="T69" s="36">
        <f t="shared" si="20"/>
        <v>65</v>
      </c>
      <c r="U69" s="36">
        <f t="shared" si="21"/>
        <v>585</v>
      </c>
      <c r="V69" s="39">
        <f t="shared" si="22"/>
        <v>8.5999999999999993E-2</v>
      </c>
      <c r="W69" s="39">
        <f t="shared" si="23"/>
        <v>5.59</v>
      </c>
      <c r="X69" s="37">
        <f t="shared" si="24"/>
        <v>37.860000000000014</v>
      </c>
      <c r="Y69" s="39" t="e">
        <f t="shared" ref="Y69:Y73" si="40">X69-(($X$2/$U$2)*U69)</f>
        <v>#REF!</v>
      </c>
      <c r="Z69" s="37"/>
      <c r="AA69" s="44">
        <v>0.35</v>
      </c>
      <c r="AB69" s="44">
        <v>0.35</v>
      </c>
      <c r="AC69" s="44">
        <v>0.35</v>
      </c>
      <c r="AD69" s="44" t="s">
        <v>60</v>
      </c>
      <c r="AE69" s="44">
        <f t="shared" ref="AE69:AE73" si="41">ROUNDUP(0.2*(AM69)^0.45*AI69,2)</f>
        <v>186.45999999999998</v>
      </c>
      <c r="AF69" s="44">
        <f t="shared" ref="AF69:AF73" si="42">ROUNDUP(0.2*(AM69)^0.45*AJ69,2)</f>
        <v>227.88</v>
      </c>
      <c r="AG69" s="45" t="str">
        <f t="shared" ref="AG69:AG73" si="43">CONCATENATE(AE69," ",AF69)</f>
        <v>186.46 227.88</v>
      </c>
      <c r="AH69" s="44">
        <v>12</v>
      </c>
      <c r="AI69" s="47">
        <f t="shared" ref="AI69:AI73" si="44">ROUNDUP(0.9*17.6*AH69^0.64,2)</f>
        <v>77.710000000000008</v>
      </c>
      <c r="AJ69" s="47">
        <f t="shared" ref="AJ69:AJ73" si="45">ROUNDUP(1.1*17.6*AH69^0.64,2)</f>
        <v>94.97</v>
      </c>
      <c r="AK69" s="45" t="str">
        <f t="shared" ref="AK69:AK73" si="46">CONCATENATE(AI69," ",AJ69)</f>
        <v>77.71 94.97</v>
      </c>
      <c r="AL69" s="36">
        <f t="shared" ref="AL69:AL73" si="47">50+95</f>
        <v>145</v>
      </c>
      <c r="AM69" s="36">
        <f t="shared" ref="AM69:AM73" si="48">115+135</f>
        <v>250</v>
      </c>
      <c r="AN69" s="44">
        <v>2338.6999999999998</v>
      </c>
      <c r="AO69" s="44">
        <v>227.3</v>
      </c>
      <c r="AP69" s="44">
        <v>95</v>
      </c>
      <c r="AQ69" s="35">
        <v>30</v>
      </c>
      <c r="AR69" s="46">
        <f t="shared" si="15"/>
        <v>0.80742798552307771</v>
      </c>
      <c r="AS69" s="47">
        <f t="shared" ref="AS69:AS73" si="49">AR69*AN69</f>
        <v>1888.3318297428216</v>
      </c>
      <c r="AT69" s="47">
        <f t="shared" ref="AT69:AT73" si="50">10.5523*AO69^0.624-113.857</f>
        <v>197.9351505563051</v>
      </c>
      <c r="AU69" s="48">
        <f t="shared" ref="AU69:AU73" si="51">3.351*AP69^0.7688-28.9</f>
        <v>82.183188106073175</v>
      </c>
      <c r="AV69" s="262"/>
      <c r="AW69" s="262"/>
      <c r="AX69" s="262"/>
      <c r="AY69" s="257"/>
      <c r="AZ69" s="257"/>
      <c r="BA69" s="257"/>
      <c r="BB69" s="257"/>
      <c r="BC69" s="257"/>
      <c r="BD69" s="257"/>
      <c r="BE69" s="257"/>
      <c r="BF69" s="257"/>
      <c r="BG69" s="260"/>
      <c r="BH69" s="260"/>
      <c r="BI69" s="257"/>
      <c r="BJ69" s="257"/>
      <c r="BK69" s="257"/>
      <c r="BL69" s="257">
        <f t="shared" ref="BL69:BL73" si="52">BK69*10^6</f>
        <v>0</v>
      </c>
      <c r="BM69" s="257" t="e">
        <f>#REF!</f>
        <v>#REF!</v>
      </c>
      <c r="BN69" s="257"/>
      <c r="BO69" s="257"/>
      <c r="BP69" s="257">
        <f t="shared" ref="BP69:BP73" si="53">BO69*10^6</f>
        <v>0</v>
      </c>
      <c r="BQ69" s="257" t="e">
        <f>#REF!</f>
        <v>#REF!</v>
      </c>
      <c r="BR69" s="257"/>
      <c r="BS69" s="260"/>
      <c r="BT69" s="260"/>
      <c r="BU69" s="255"/>
    </row>
    <row r="70" spans="1:73" s="42" customFormat="1" ht="49.95" customHeight="1" x14ac:dyDescent="0.3">
      <c r="A70" s="44">
        <v>67</v>
      </c>
      <c r="B70" s="45">
        <v>650</v>
      </c>
      <c r="C70" s="45" t="s">
        <v>67</v>
      </c>
      <c r="D70" s="45">
        <v>40000</v>
      </c>
      <c r="E70" s="44">
        <v>0.56000000000000005</v>
      </c>
      <c r="F70" s="37">
        <v>0.156</v>
      </c>
      <c r="G70" s="37">
        <v>0.115</v>
      </c>
      <c r="H70" s="37">
        <v>9.4E-2</v>
      </c>
      <c r="I70" s="37">
        <v>7.8E-2</v>
      </c>
      <c r="J70" s="37">
        <v>0.05</v>
      </c>
      <c r="K70" s="37">
        <v>4.1000000000000002E-2</v>
      </c>
      <c r="L70" s="37">
        <v>3.0000000000000002E-2</v>
      </c>
      <c r="M70" s="37" t="str">
        <f t="shared" si="0"/>
        <v>0.156,0.115,0.094,0.078,0.05,0.041,0.03</v>
      </c>
      <c r="N70" s="37" t="s">
        <v>59</v>
      </c>
      <c r="O70" s="37"/>
      <c r="P70" s="38">
        <f t="shared" si="38"/>
        <v>650</v>
      </c>
      <c r="Q70" s="36">
        <f t="shared" si="25"/>
        <v>65</v>
      </c>
      <c r="R70" s="37">
        <f t="shared" si="39"/>
        <v>6.2E-2</v>
      </c>
      <c r="S70" s="36">
        <f t="shared" ref="S70:S73" si="54">+S69+1</f>
        <v>67</v>
      </c>
      <c r="T70" s="36">
        <f t="shared" ref="T70:T73" si="55">+P70-P69</f>
        <v>65</v>
      </c>
      <c r="U70" s="36">
        <f t="shared" ref="U70:U73" si="56">+T70+U69</f>
        <v>650</v>
      </c>
      <c r="V70" s="39">
        <f t="shared" ref="V70:V73" si="57">(R70+R69)/2</f>
        <v>8.299999999999999E-2</v>
      </c>
      <c r="W70" s="39">
        <f t="shared" ref="W70:W73" si="58">V70*T70</f>
        <v>5.3949999999999996</v>
      </c>
      <c r="X70" s="37">
        <f t="shared" ref="X70:X73" si="59">+X69+W70</f>
        <v>43.25500000000001</v>
      </c>
      <c r="Y70" s="39" t="e">
        <f t="shared" si="40"/>
        <v>#REF!</v>
      </c>
      <c r="Z70" s="37"/>
      <c r="AA70" s="44">
        <v>0.35</v>
      </c>
      <c r="AB70" s="44">
        <v>0.35</v>
      </c>
      <c r="AC70" s="44">
        <v>0.35</v>
      </c>
      <c r="AD70" s="44" t="s">
        <v>60</v>
      </c>
      <c r="AE70" s="44">
        <f t="shared" si="41"/>
        <v>186.45999999999998</v>
      </c>
      <c r="AF70" s="44">
        <f t="shared" si="42"/>
        <v>227.88</v>
      </c>
      <c r="AG70" s="45" t="str">
        <f t="shared" si="43"/>
        <v>186.46 227.88</v>
      </c>
      <c r="AH70" s="44">
        <v>12</v>
      </c>
      <c r="AI70" s="47">
        <f t="shared" si="44"/>
        <v>77.710000000000008</v>
      </c>
      <c r="AJ70" s="47">
        <f t="shared" si="45"/>
        <v>94.97</v>
      </c>
      <c r="AK70" s="45" t="str">
        <f t="shared" si="46"/>
        <v>77.71 94.97</v>
      </c>
      <c r="AL70" s="36">
        <f t="shared" si="47"/>
        <v>145</v>
      </c>
      <c r="AM70" s="36">
        <f t="shared" si="48"/>
        <v>250</v>
      </c>
      <c r="AN70" s="44">
        <v>2393.5</v>
      </c>
      <c r="AO70" s="44">
        <v>226.7</v>
      </c>
      <c r="AP70" s="44">
        <v>95</v>
      </c>
      <c r="AQ70" s="35">
        <v>30</v>
      </c>
      <c r="AR70" s="46">
        <f t="shared" si="15"/>
        <v>0.80742798552307771</v>
      </c>
      <c r="AS70" s="47">
        <f t="shared" si="49"/>
        <v>1932.5788833494864</v>
      </c>
      <c r="AT70" s="47">
        <f t="shared" si="50"/>
        <v>197.42132309316551</v>
      </c>
      <c r="AU70" s="48">
        <f t="shared" si="51"/>
        <v>82.183188106073175</v>
      </c>
      <c r="AV70" s="262"/>
      <c r="AW70" s="262"/>
      <c r="AX70" s="262"/>
      <c r="AY70" s="257"/>
      <c r="AZ70" s="257"/>
      <c r="BA70" s="257"/>
      <c r="BB70" s="257"/>
      <c r="BC70" s="257"/>
      <c r="BD70" s="257"/>
      <c r="BE70" s="257"/>
      <c r="BF70" s="257"/>
      <c r="BG70" s="260"/>
      <c r="BH70" s="260"/>
      <c r="BI70" s="257"/>
      <c r="BJ70" s="257"/>
      <c r="BK70" s="257"/>
      <c r="BL70" s="257">
        <f t="shared" si="52"/>
        <v>0</v>
      </c>
      <c r="BM70" s="257" t="e">
        <f>#REF!</f>
        <v>#REF!</v>
      </c>
      <c r="BN70" s="257"/>
      <c r="BO70" s="257"/>
      <c r="BP70" s="257">
        <f t="shared" si="53"/>
        <v>0</v>
      </c>
      <c r="BQ70" s="257" t="e">
        <f>#REF!</f>
        <v>#REF!</v>
      </c>
      <c r="BR70" s="257"/>
      <c r="BS70" s="260"/>
      <c r="BT70" s="260"/>
      <c r="BU70" s="255"/>
    </row>
    <row r="71" spans="1:73" s="42" customFormat="1" ht="49.95" customHeight="1" x14ac:dyDescent="0.3">
      <c r="A71" s="44">
        <v>68</v>
      </c>
      <c r="B71" s="45">
        <v>715</v>
      </c>
      <c r="C71" s="45" t="s">
        <v>67</v>
      </c>
      <c r="D71" s="45">
        <v>40000</v>
      </c>
      <c r="E71" s="44">
        <v>0.56000000000000005</v>
      </c>
      <c r="F71" s="37">
        <v>0.24399999999999999</v>
      </c>
      <c r="G71" s="37">
        <v>0.17100000000000001</v>
      </c>
      <c r="H71" s="37">
        <v>0.14000000000000001</v>
      </c>
      <c r="I71" s="37">
        <v>0.10299999999999999</v>
      </c>
      <c r="J71" s="37">
        <v>6.2E-2</v>
      </c>
      <c r="K71" s="37">
        <v>4.8000000000000001E-2</v>
      </c>
      <c r="L71" s="37">
        <v>3.3000000000000002E-2</v>
      </c>
      <c r="M71" s="37" t="str">
        <f t="shared" si="0"/>
        <v>0.244,0.171,0.14,0.103,0.062,0.048,0.033</v>
      </c>
      <c r="N71" s="37" t="s">
        <v>59</v>
      </c>
      <c r="O71" s="37"/>
      <c r="P71" s="38">
        <f t="shared" si="38"/>
        <v>715</v>
      </c>
      <c r="Q71" s="36">
        <f t="shared" ref="Q71:Q73" si="60">+P71-P70</f>
        <v>65</v>
      </c>
      <c r="R71" s="37">
        <f t="shared" si="39"/>
        <v>0.10399999999999998</v>
      </c>
      <c r="S71" s="36">
        <f t="shared" si="54"/>
        <v>68</v>
      </c>
      <c r="T71" s="36">
        <f t="shared" si="55"/>
        <v>65</v>
      </c>
      <c r="U71" s="36">
        <f t="shared" si="56"/>
        <v>715</v>
      </c>
      <c r="V71" s="39">
        <f t="shared" si="57"/>
        <v>8.299999999999999E-2</v>
      </c>
      <c r="W71" s="39">
        <f t="shared" si="58"/>
        <v>5.3949999999999996</v>
      </c>
      <c r="X71" s="37">
        <f t="shared" si="59"/>
        <v>48.650000000000006</v>
      </c>
      <c r="Y71" s="39" t="e">
        <f t="shared" si="40"/>
        <v>#REF!</v>
      </c>
      <c r="Z71" s="37"/>
      <c r="AA71" s="44">
        <v>0.35</v>
      </c>
      <c r="AB71" s="44">
        <v>0.35</v>
      </c>
      <c r="AC71" s="44">
        <v>0.35</v>
      </c>
      <c r="AD71" s="44" t="s">
        <v>60</v>
      </c>
      <c r="AE71" s="44">
        <f t="shared" si="41"/>
        <v>186.45999999999998</v>
      </c>
      <c r="AF71" s="44">
        <f t="shared" si="42"/>
        <v>227.88</v>
      </c>
      <c r="AG71" s="45" t="str">
        <f t="shared" si="43"/>
        <v>186.46 227.88</v>
      </c>
      <c r="AH71" s="44">
        <v>12</v>
      </c>
      <c r="AI71" s="47">
        <f t="shared" si="44"/>
        <v>77.710000000000008</v>
      </c>
      <c r="AJ71" s="47">
        <f t="shared" si="45"/>
        <v>94.97</v>
      </c>
      <c r="AK71" s="45" t="str">
        <f t="shared" si="46"/>
        <v>77.71 94.97</v>
      </c>
      <c r="AL71" s="36">
        <f t="shared" si="47"/>
        <v>145</v>
      </c>
      <c r="AM71" s="36">
        <f t="shared" si="48"/>
        <v>250</v>
      </c>
      <c r="AN71" s="44">
        <v>2343.5</v>
      </c>
      <c r="AO71" s="44">
        <v>226.3</v>
      </c>
      <c r="AP71" s="44">
        <v>94.9</v>
      </c>
      <c r="AQ71" s="35">
        <v>30</v>
      </c>
      <c r="AR71" s="46">
        <f t="shared" si="15"/>
        <v>0.80742798552307771</v>
      </c>
      <c r="AS71" s="47">
        <f t="shared" si="49"/>
        <v>1892.2074840733326</v>
      </c>
      <c r="AT71" s="47">
        <f t="shared" si="50"/>
        <v>197.07848734982466</v>
      </c>
      <c r="AU71" s="48">
        <f t="shared" si="51"/>
        <v>82.093281630882302</v>
      </c>
      <c r="AV71" s="262"/>
      <c r="AW71" s="262"/>
      <c r="AX71" s="262"/>
      <c r="AY71" s="257"/>
      <c r="AZ71" s="257"/>
      <c r="BA71" s="257"/>
      <c r="BB71" s="257"/>
      <c r="BC71" s="257"/>
      <c r="BD71" s="257"/>
      <c r="BE71" s="257"/>
      <c r="BF71" s="257"/>
      <c r="BG71" s="260"/>
      <c r="BH71" s="260"/>
      <c r="BI71" s="257"/>
      <c r="BJ71" s="257"/>
      <c r="BK71" s="257"/>
      <c r="BL71" s="257">
        <f t="shared" si="52"/>
        <v>0</v>
      </c>
      <c r="BM71" s="257" t="e">
        <f>#REF!</f>
        <v>#REF!</v>
      </c>
      <c r="BN71" s="257" t="e">
        <f t="shared" ref="BN71" si="61">IF(BL71&lt;BM71,"Safe","Unsafe")</f>
        <v>#REF!</v>
      </c>
      <c r="BO71" s="257"/>
      <c r="BP71" s="257">
        <f t="shared" si="53"/>
        <v>0</v>
      </c>
      <c r="BQ71" s="257" t="e">
        <f>#REF!</f>
        <v>#REF!</v>
      </c>
      <c r="BR71" s="257" t="e">
        <f t="shared" ref="BR71" si="62">IF(BP71&lt;BQ71,"Safe","Unsafe")</f>
        <v>#REF!</v>
      </c>
      <c r="BS71" s="260"/>
      <c r="BT71" s="260"/>
      <c r="BU71" s="255"/>
    </row>
    <row r="72" spans="1:73" s="42" customFormat="1" ht="49.95" customHeight="1" x14ac:dyDescent="0.3">
      <c r="A72" s="44">
        <v>69</v>
      </c>
      <c r="B72" s="45">
        <v>780</v>
      </c>
      <c r="C72" s="45" t="s">
        <v>67</v>
      </c>
      <c r="D72" s="45">
        <v>40000</v>
      </c>
      <c r="E72" s="44">
        <v>0.56000000000000005</v>
      </c>
      <c r="F72" s="37">
        <v>0.19700000000000001</v>
      </c>
      <c r="G72" s="37">
        <v>0.14199999999999999</v>
      </c>
      <c r="H72" s="37">
        <v>0.123</v>
      </c>
      <c r="I72" s="37">
        <v>9.7000000000000003E-2</v>
      </c>
      <c r="J72" s="37">
        <v>6.7000000000000004E-2</v>
      </c>
      <c r="K72" s="37">
        <v>5.3999999999999999E-2</v>
      </c>
      <c r="L72" s="37">
        <v>3.9E-2</v>
      </c>
      <c r="M72" s="37" t="str">
        <f t="shared" ref="M72:M73" si="63">CONCATENATE(F72,",",G72,",",H72,",",I72,",",J72,",",K72,",",L72)</f>
        <v>0.197,0.142,0.123,0.097,0.067,0.054,0.039</v>
      </c>
      <c r="N72" s="37" t="s">
        <v>59</v>
      </c>
      <c r="O72" s="37"/>
      <c r="P72" s="38">
        <f t="shared" si="38"/>
        <v>780</v>
      </c>
      <c r="Q72" s="36">
        <f t="shared" si="60"/>
        <v>65</v>
      </c>
      <c r="R72" s="37">
        <f t="shared" si="39"/>
        <v>7.400000000000001E-2</v>
      </c>
      <c r="S72" s="36">
        <f t="shared" si="54"/>
        <v>69</v>
      </c>
      <c r="T72" s="36">
        <f t="shared" si="55"/>
        <v>65</v>
      </c>
      <c r="U72" s="36">
        <f t="shared" si="56"/>
        <v>780</v>
      </c>
      <c r="V72" s="39">
        <f t="shared" si="57"/>
        <v>8.8999999999999996E-2</v>
      </c>
      <c r="W72" s="39">
        <f t="shared" si="58"/>
        <v>5.7850000000000001</v>
      </c>
      <c r="X72" s="37">
        <f t="shared" si="59"/>
        <v>54.435000000000002</v>
      </c>
      <c r="Y72" s="39" t="e">
        <f t="shared" si="40"/>
        <v>#REF!</v>
      </c>
      <c r="Z72" s="37"/>
      <c r="AA72" s="44">
        <v>0.35</v>
      </c>
      <c r="AB72" s="44">
        <v>0.35</v>
      </c>
      <c r="AC72" s="44">
        <v>0.35</v>
      </c>
      <c r="AD72" s="44" t="s">
        <v>60</v>
      </c>
      <c r="AE72" s="44">
        <f t="shared" si="41"/>
        <v>186.45999999999998</v>
      </c>
      <c r="AF72" s="44">
        <f t="shared" si="42"/>
        <v>227.88</v>
      </c>
      <c r="AG72" s="45" t="str">
        <f t="shared" si="43"/>
        <v>186.46 227.88</v>
      </c>
      <c r="AH72" s="44">
        <v>12</v>
      </c>
      <c r="AI72" s="47">
        <f t="shared" si="44"/>
        <v>77.710000000000008</v>
      </c>
      <c r="AJ72" s="47">
        <f t="shared" si="45"/>
        <v>94.97</v>
      </c>
      <c r="AK72" s="45" t="str">
        <f t="shared" si="46"/>
        <v>77.71 94.97</v>
      </c>
      <c r="AL72" s="36">
        <f t="shared" si="47"/>
        <v>145</v>
      </c>
      <c r="AM72" s="36">
        <f t="shared" si="48"/>
        <v>250</v>
      </c>
      <c r="AN72" s="44">
        <v>2375.8000000000002</v>
      </c>
      <c r="AO72" s="44">
        <v>226.7</v>
      </c>
      <c r="AP72" s="44">
        <v>95</v>
      </c>
      <c r="AQ72" s="35">
        <v>30</v>
      </c>
      <c r="AR72" s="46">
        <f t="shared" si="15"/>
        <v>0.80742798552307771</v>
      </c>
      <c r="AS72" s="47">
        <f t="shared" si="49"/>
        <v>1918.2874080057281</v>
      </c>
      <c r="AT72" s="47">
        <f t="shared" si="50"/>
        <v>197.42132309316551</v>
      </c>
      <c r="AU72" s="48">
        <f t="shared" si="51"/>
        <v>82.183188106073175</v>
      </c>
      <c r="AV72" s="262"/>
      <c r="AW72" s="262"/>
      <c r="AX72" s="262"/>
      <c r="AY72" s="257"/>
      <c r="AZ72" s="257"/>
      <c r="BA72" s="257"/>
      <c r="BB72" s="257"/>
      <c r="BC72" s="257"/>
      <c r="BD72" s="257"/>
      <c r="BE72" s="257"/>
      <c r="BF72" s="257"/>
      <c r="BG72" s="260"/>
      <c r="BH72" s="260"/>
      <c r="BI72" s="257"/>
      <c r="BJ72" s="257"/>
      <c r="BK72" s="257">
        <v>1.8239999999999999E-4</v>
      </c>
      <c r="BL72" s="257">
        <f t="shared" si="52"/>
        <v>182.39999999999998</v>
      </c>
      <c r="BM72" s="257" t="e">
        <f>#REF!</f>
        <v>#REF!</v>
      </c>
      <c r="BN72" s="257"/>
      <c r="BO72" s="257"/>
      <c r="BP72" s="257">
        <f t="shared" si="53"/>
        <v>0</v>
      </c>
      <c r="BQ72" s="257" t="e">
        <f>#REF!</f>
        <v>#REF!</v>
      </c>
      <c r="BR72" s="257"/>
      <c r="BS72" s="260"/>
      <c r="BT72" s="260"/>
      <c r="BU72" s="255"/>
    </row>
    <row r="73" spans="1:73" s="42" customFormat="1" ht="49.95" customHeight="1" x14ac:dyDescent="0.3">
      <c r="A73" s="44">
        <v>70</v>
      </c>
      <c r="B73" s="45">
        <v>840</v>
      </c>
      <c r="C73" s="45" t="s">
        <v>67</v>
      </c>
      <c r="D73" s="45">
        <v>40000</v>
      </c>
      <c r="E73" s="44">
        <v>0.56000000000000005</v>
      </c>
      <c r="F73" s="37">
        <v>0.27600000000000002</v>
      </c>
      <c r="G73" s="37">
        <v>0.22</v>
      </c>
      <c r="H73" s="37">
        <v>0.193</v>
      </c>
      <c r="I73" s="37">
        <v>0.16200000000000001</v>
      </c>
      <c r="J73" s="37">
        <v>0.114</v>
      </c>
      <c r="K73" s="37">
        <v>9.5000000000000001E-2</v>
      </c>
      <c r="L73" s="37">
        <v>6.9000000000000006E-2</v>
      </c>
      <c r="M73" s="37" t="str">
        <f t="shared" si="63"/>
        <v>0.276,0.22,0.193,0.162,0.114,0.095,0.069</v>
      </c>
      <c r="N73" s="37" t="s">
        <v>59</v>
      </c>
      <c r="O73" s="37"/>
      <c r="P73" s="38">
        <f t="shared" si="38"/>
        <v>840</v>
      </c>
      <c r="Q73" s="36">
        <f t="shared" si="60"/>
        <v>60</v>
      </c>
      <c r="R73" s="37">
        <f t="shared" si="39"/>
        <v>8.3000000000000018E-2</v>
      </c>
      <c r="S73" s="36">
        <f t="shared" si="54"/>
        <v>70</v>
      </c>
      <c r="T73" s="36">
        <f t="shared" si="55"/>
        <v>60</v>
      </c>
      <c r="U73" s="36">
        <f t="shared" si="56"/>
        <v>840</v>
      </c>
      <c r="V73" s="39">
        <f t="shared" si="57"/>
        <v>7.8500000000000014E-2</v>
      </c>
      <c r="W73" s="39">
        <f t="shared" si="58"/>
        <v>4.7100000000000009</v>
      </c>
      <c r="X73" s="37">
        <f t="shared" si="59"/>
        <v>59.145000000000003</v>
      </c>
      <c r="Y73" s="39" t="e">
        <f t="shared" si="40"/>
        <v>#REF!</v>
      </c>
      <c r="Z73" s="37"/>
      <c r="AA73" s="44">
        <v>0.35</v>
      </c>
      <c r="AB73" s="44">
        <v>0.35</v>
      </c>
      <c r="AC73" s="44">
        <v>0.35</v>
      </c>
      <c r="AD73" s="44" t="s">
        <v>60</v>
      </c>
      <c r="AE73" s="44">
        <f t="shared" si="41"/>
        <v>186.45999999999998</v>
      </c>
      <c r="AF73" s="44">
        <f t="shared" si="42"/>
        <v>227.88</v>
      </c>
      <c r="AG73" s="45" t="str">
        <f t="shared" si="43"/>
        <v>186.46 227.88</v>
      </c>
      <c r="AH73" s="44">
        <v>12</v>
      </c>
      <c r="AI73" s="47">
        <f t="shared" si="44"/>
        <v>77.710000000000008</v>
      </c>
      <c r="AJ73" s="47">
        <f t="shared" si="45"/>
        <v>94.97</v>
      </c>
      <c r="AK73" s="45" t="str">
        <f t="shared" si="46"/>
        <v>77.71 94.97</v>
      </c>
      <c r="AL73" s="36">
        <f t="shared" si="47"/>
        <v>145</v>
      </c>
      <c r="AM73" s="36">
        <f t="shared" si="48"/>
        <v>250</v>
      </c>
      <c r="AN73" s="44">
        <v>2400</v>
      </c>
      <c r="AO73" s="44">
        <v>227.6</v>
      </c>
      <c r="AP73" s="44">
        <v>95</v>
      </c>
      <c r="AQ73" s="35">
        <v>30</v>
      </c>
      <c r="AR73" s="46">
        <f t="shared" ref="AR73" si="64">(1-0.238*LN(35))/(1-0.238*LN(AQ73))</f>
        <v>0.80742798552307771</v>
      </c>
      <c r="AS73" s="47">
        <f t="shared" si="49"/>
        <v>1937.8271652553865</v>
      </c>
      <c r="AT73" s="47">
        <f t="shared" si="50"/>
        <v>198.19187302267594</v>
      </c>
      <c r="AU73" s="48">
        <f t="shared" si="51"/>
        <v>82.183188106073175</v>
      </c>
      <c r="AV73" s="262"/>
      <c r="AW73" s="262"/>
      <c r="AX73" s="262"/>
      <c r="AY73" s="258"/>
      <c r="AZ73" s="258"/>
      <c r="BA73" s="258"/>
      <c r="BB73" s="258"/>
      <c r="BC73" s="258"/>
      <c r="BD73" s="258"/>
      <c r="BE73" s="258"/>
      <c r="BF73" s="258"/>
      <c r="BG73" s="261"/>
      <c r="BH73" s="261"/>
      <c r="BI73" s="258"/>
      <c r="BJ73" s="258"/>
      <c r="BK73" s="258"/>
      <c r="BL73" s="258">
        <f t="shared" si="52"/>
        <v>0</v>
      </c>
      <c r="BM73" s="258" t="e">
        <f>#REF!</f>
        <v>#REF!</v>
      </c>
      <c r="BN73" s="258"/>
      <c r="BO73" s="258"/>
      <c r="BP73" s="258">
        <f t="shared" si="53"/>
        <v>0</v>
      </c>
      <c r="BQ73" s="258" t="e">
        <f>#REF!</f>
        <v>#REF!</v>
      </c>
      <c r="BR73" s="258"/>
      <c r="BS73" s="261"/>
      <c r="BT73" s="261"/>
      <c r="BU73" s="255"/>
    </row>
    <row r="74" spans="1:73" ht="34.200000000000003" customHeight="1" x14ac:dyDescent="0.3">
      <c r="A74" s="18"/>
      <c r="B74" s="19"/>
      <c r="C74" s="19"/>
      <c r="D74" s="19"/>
      <c r="E74" s="18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  <c r="Q74" s="22"/>
      <c r="R74" s="20"/>
      <c r="S74" s="22"/>
      <c r="T74" s="22"/>
      <c r="U74" s="22"/>
      <c r="V74" s="23"/>
      <c r="W74" s="23"/>
      <c r="X74" s="20"/>
      <c r="Y74" s="23"/>
      <c r="Z74" s="20"/>
      <c r="AA74" s="18"/>
      <c r="AB74" s="18"/>
      <c r="AC74" s="18"/>
      <c r="AD74" s="18"/>
      <c r="AE74" s="18"/>
      <c r="AF74" s="18"/>
      <c r="AG74" s="19"/>
      <c r="AH74" s="18"/>
      <c r="AI74" s="24"/>
      <c r="AJ74" s="24"/>
      <c r="AK74" s="19"/>
      <c r="AL74" s="22"/>
      <c r="AM74" s="22"/>
      <c r="AN74" s="18"/>
      <c r="AO74" s="18"/>
      <c r="AP74" s="18"/>
      <c r="AQ74" s="25"/>
      <c r="AR74" s="26"/>
      <c r="AS74" s="24"/>
      <c r="AT74" s="24"/>
      <c r="AU74" s="24"/>
      <c r="AV74" s="17"/>
      <c r="AW74" s="17"/>
      <c r="AX74" s="17"/>
      <c r="AY74" s="32"/>
      <c r="AZ74" s="17"/>
      <c r="BA74" s="29"/>
      <c r="BB74" s="17"/>
      <c r="BC74" s="32"/>
      <c r="BD74" s="17"/>
      <c r="BE74" s="17"/>
      <c r="BF74" s="17"/>
      <c r="BG74" s="17"/>
      <c r="BH74" s="17"/>
      <c r="BI74" s="17"/>
      <c r="BJ74" s="27"/>
      <c r="BK74" s="28"/>
      <c r="BL74" s="25"/>
      <c r="BM74" s="24"/>
      <c r="BN74" s="24"/>
      <c r="BO74" s="24"/>
      <c r="BP74" s="25"/>
      <c r="BQ74" s="24"/>
      <c r="BU74" s="255"/>
    </row>
    <row r="75" spans="1:73" ht="34.200000000000003" customHeight="1" x14ac:dyDescent="0.3">
      <c r="A75" s="18"/>
      <c r="B75" s="19"/>
      <c r="C75" s="19"/>
      <c r="D75" s="19"/>
      <c r="E75" s="18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  <c r="Q75" s="22"/>
      <c r="R75" s="20"/>
      <c r="S75" s="22"/>
      <c r="T75" s="22"/>
      <c r="U75" s="22"/>
      <c r="V75" s="23"/>
      <c r="W75" s="23"/>
      <c r="X75" s="20"/>
      <c r="Y75" s="23"/>
      <c r="Z75" s="20"/>
      <c r="AA75" s="18"/>
      <c r="AB75" s="18"/>
      <c r="AC75" s="18"/>
      <c r="AD75" s="18"/>
      <c r="AE75" s="18"/>
      <c r="AF75" s="18"/>
      <c r="AG75" s="19"/>
      <c r="AH75" s="18"/>
      <c r="AI75" s="24"/>
      <c r="AJ75" s="24"/>
      <c r="AK75" s="19"/>
      <c r="AL75" s="22"/>
      <c r="AM75" s="22"/>
      <c r="AN75" s="18"/>
      <c r="AO75" s="18"/>
      <c r="AP75" s="18"/>
      <c r="AQ75" s="25"/>
      <c r="AR75" s="26"/>
      <c r="AS75" s="24"/>
      <c r="AT75" s="24"/>
      <c r="AU75" s="24"/>
      <c r="AV75" s="17"/>
      <c r="AW75" s="17"/>
      <c r="AX75" s="17"/>
      <c r="AY75" s="32"/>
      <c r="AZ75" s="17"/>
      <c r="BA75" s="29"/>
      <c r="BB75" s="17"/>
      <c r="BC75" s="32"/>
      <c r="BD75" s="17"/>
      <c r="BE75" s="17"/>
      <c r="BF75" s="17"/>
      <c r="BG75" s="17"/>
      <c r="BH75" s="17"/>
      <c r="BI75" s="17"/>
      <c r="BJ75" s="27"/>
      <c r="BK75" s="28"/>
      <c r="BL75" s="25"/>
      <c r="BM75" s="24"/>
      <c r="BN75" s="24"/>
      <c r="BO75" s="24"/>
      <c r="BP75" s="25"/>
      <c r="BQ75" s="24"/>
      <c r="BU75" s="255"/>
    </row>
    <row r="76" spans="1:73" ht="34.200000000000003" customHeight="1" x14ac:dyDescent="0.3">
      <c r="A76" s="18"/>
      <c r="B76" s="19"/>
      <c r="C76" s="19"/>
      <c r="D76" s="19"/>
      <c r="E76" s="18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  <c r="Q76" s="22"/>
      <c r="R76" s="20"/>
      <c r="S76" s="22"/>
      <c r="T76" s="22"/>
      <c r="U76" s="22"/>
      <c r="V76" s="23"/>
      <c r="W76" s="23"/>
      <c r="X76" s="20"/>
      <c r="Y76" s="23"/>
      <c r="Z76" s="20"/>
      <c r="AA76" s="18"/>
      <c r="AB76" s="18"/>
      <c r="AC76" s="18"/>
      <c r="AD76" s="18"/>
      <c r="AE76" s="18"/>
      <c r="AF76" s="18"/>
      <c r="AG76" s="19"/>
      <c r="AH76" s="18"/>
      <c r="AI76" s="24"/>
      <c r="AJ76" s="24"/>
      <c r="AK76" s="19"/>
      <c r="AL76" s="22"/>
      <c r="AM76" s="22"/>
      <c r="AN76" s="18"/>
      <c r="AO76" s="18"/>
      <c r="AP76" s="18"/>
      <c r="AQ76" s="25"/>
      <c r="AR76" s="26"/>
      <c r="AS76" s="24"/>
      <c r="AT76" s="24"/>
      <c r="AU76" s="24"/>
      <c r="AV76" s="17"/>
      <c r="AW76" s="17"/>
      <c r="AX76" s="17"/>
      <c r="AY76" s="32"/>
      <c r="AZ76" s="17"/>
      <c r="BA76" s="29"/>
      <c r="BB76" s="17"/>
      <c r="BC76" s="32"/>
      <c r="BD76" s="17"/>
      <c r="BE76" s="17"/>
      <c r="BF76" s="17"/>
      <c r="BG76" s="17"/>
      <c r="BH76" s="17"/>
      <c r="BI76" s="17"/>
      <c r="BJ76" s="27"/>
      <c r="BK76" s="28"/>
      <c r="BL76" s="25"/>
      <c r="BM76" s="24"/>
      <c r="BN76" s="24"/>
      <c r="BO76" s="24"/>
      <c r="BP76" s="25"/>
      <c r="BQ76" s="24"/>
      <c r="BU76" s="255"/>
    </row>
    <row r="77" spans="1:73" ht="18" x14ac:dyDescent="0.3">
      <c r="C77" s="16" t="s">
        <v>12</v>
      </c>
      <c r="F77" s="15">
        <v>0.11899999999999999</v>
      </c>
      <c r="G77" s="15">
        <v>0.09</v>
      </c>
      <c r="H77" s="15">
        <v>7.2999999999999995E-2</v>
      </c>
      <c r="I77" s="15">
        <v>5.7000000000000002E-2</v>
      </c>
      <c r="J77" s="15">
        <v>0.04</v>
      </c>
      <c r="K77" s="15">
        <v>3.3000000000000002E-2</v>
      </c>
      <c r="L77" s="15">
        <v>2.6000000000000002E-2</v>
      </c>
      <c r="AL77" s="22"/>
      <c r="AM77" s="22"/>
      <c r="AQ77" s="25"/>
      <c r="BA77" s="29"/>
      <c r="BE77" s="17"/>
      <c r="BI77" s="17"/>
      <c r="BU77" s="255"/>
    </row>
    <row r="78" spans="1:73" x14ac:dyDescent="0.3">
      <c r="BU78" s="255"/>
    </row>
    <row r="94" spans="61:61" x14ac:dyDescent="0.3">
      <c r="BI94" s="4">
        <f>1622*12</f>
        <v>19464</v>
      </c>
    </row>
  </sheetData>
  <autoFilter ref="C1:C77" xr:uid="{00000000-0009-0000-0000-000021000000}"/>
  <mergeCells count="147">
    <mergeCell ref="BS60:BS73"/>
    <mergeCell ref="BT60:BT73"/>
    <mergeCell ref="BU65:BU78"/>
    <mergeCell ref="BM60:BM73"/>
    <mergeCell ref="BN60:BN73"/>
    <mergeCell ref="BO60:BO73"/>
    <mergeCell ref="BP60:BP73"/>
    <mergeCell ref="BQ60:BQ73"/>
    <mergeCell ref="BR60:BR73"/>
    <mergeCell ref="BI60:BI73"/>
    <mergeCell ref="BJ60:BJ73"/>
    <mergeCell ref="BK60:BK73"/>
    <mergeCell ref="BL60:BL73"/>
    <mergeCell ref="BA60:BA73"/>
    <mergeCell ref="BB60:BB73"/>
    <mergeCell ref="BC60:BC73"/>
    <mergeCell ref="BD60:BD73"/>
    <mergeCell ref="BE60:BE73"/>
    <mergeCell ref="BF60:BF73"/>
    <mergeCell ref="BP46:BP59"/>
    <mergeCell ref="BQ46:BQ59"/>
    <mergeCell ref="BR46:BR59"/>
    <mergeCell ref="BS46:BS59"/>
    <mergeCell ref="BT46:BT59"/>
    <mergeCell ref="AV60:AV73"/>
    <mergeCell ref="AW60:AW73"/>
    <mergeCell ref="AX60:AX73"/>
    <mergeCell ref="AY60:AY73"/>
    <mergeCell ref="AZ60:AZ73"/>
    <mergeCell ref="BJ46:BJ59"/>
    <mergeCell ref="BK46:BK59"/>
    <mergeCell ref="BL46:BL59"/>
    <mergeCell ref="BM46:BM59"/>
    <mergeCell ref="BN46:BN59"/>
    <mergeCell ref="BO46:BO59"/>
    <mergeCell ref="BD46:BD59"/>
    <mergeCell ref="BE46:BE59"/>
    <mergeCell ref="BF46:BF59"/>
    <mergeCell ref="BG46:BG59"/>
    <mergeCell ref="BH46:BH59"/>
    <mergeCell ref="BI46:BI59"/>
    <mergeCell ref="BG60:BG73"/>
    <mergeCell ref="BH60:BH73"/>
    <mergeCell ref="AV46:AV59"/>
    <mergeCell ref="AW46:AW59"/>
    <mergeCell ref="AX46:AX59"/>
    <mergeCell ref="AY46:AY59"/>
    <mergeCell ref="AZ46:AZ59"/>
    <mergeCell ref="BA46:BA59"/>
    <mergeCell ref="BB46:BB59"/>
    <mergeCell ref="BC46:BC59"/>
    <mergeCell ref="BM32:BM45"/>
    <mergeCell ref="BG32:BG45"/>
    <mergeCell ref="BH32:BH45"/>
    <mergeCell ref="BI32:BI45"/>
    <mergeCell ref="BJ32:BJ45"/>
    <mergeCell ref="BK32:BK45"/>
    <mergeCell ref="BL32:BL45"/>
    <mergeCell ref="BA32:BA45"/>
    <mergeCell ref="BB32:BB45"/>
    <mergeCell ref="AV32:AV45"/>
    <mergeCell ref="AW32:AW45"/>
    <mergeCell ref="AX32:AX45"/>
    <mergeCell ref="AY32:AY45"/>
    <mergeCell ref="AZ32:AZ45"/>
    <mergeCell ref="BC32:BC45"/>
    <mergeCell ref="BD32:BD45"/>
    <mergeCell ref="BP18:BP31"/>
    <mergeCell ref="BQ18:BQ31"/>
    <mergeCell ref="BR18:BR31"/>
    <mergeCell ref="BS18:BS31"/>
    <mergeCell ref="BT18:BT31"/>
    <mergeCell ref="BN18:BN31"/>
    <mergeCell ref="BO18:BO31"/>
    <mergeCell ref="BS32:BS45"/>
    <mergeCell ref="BT32:BT45"/>
    <mergeCell ref="BN32:BN45"/>
    <mergeCell ref="BO32:BO45"/>
    <mergeCell ref="BP32:BP45"/>
    <mergeCell ref="BQ32:BQ45"/>
    <mergeCell ref="BR32:BR45"/>
    <mergeCell ref="BJ18:BJ31"/>
    <mergeCell ref="BK18:BK31"/>
    <mergeCell ref="BL18:BL31"/>
    <mergeCell ref="BM18:BM31"/>
    <mergeCell ref="BD18:BD31"/>
    <mergeCell ref="BE18:BE31"/>
    <mergeCell ref="BF18:BF31"/>
    <mergeCell ref="BG18:BG31"/>
    <mergeCell ref="BH18:BH31"/>
    <mergeCell ref="BI18:BI31"/>
    <mergeCell ref="BE32:BE45"/>
    <mergeCell ref="BF32:BF45"/>
    <mergeCell ref="BS4:BS17"/>
    <mergeCell ref="BT4:BT17"/>
    <mergeCell ref="AV18:AV31"/>
    <mergeCell ref="AW18:AW31"/>
    <mergeCell ref="AX18:AX31"/>
    <mergeCell ref="AY18:AY31"/>
    <mergeCell ref="AZ18:AZ31"/>
    <mergeCell ref="BA18:BA31"/>
    <mergeCell ref="BB18:BB31"/>
    <mergeCell ref="BC18:BC31"/>
    <mergeCell ref="BM4:BM17"/>
    <mergeCell ref="BN4:BN17"/>
    <mergeCell ref="BO4:BO17"/>
    <mergeCell ref="BP4:BP17"/>
    <mergeCell ref="BQ4:BQ17"/>
    <mergeCell ref="BR4:BR17"/>
    <mergeCell ref="BG4:BG17"/>
    <mergeCell ref="BH4:BH17"/>
    <mergeCell ref="BI4:BI17"/>
    <mergeCell ref="BJ4:BJ17"/>
    <mergeCell ref="BK4:BK17"/>
    <mergeCell ref="BL4:BL17"/>
    <mergeCell ref="BA4:BA17"/>
    <mergeCell ref="BB4:BB17"/>
    <mergeCell ref="AV4:AV17"/>
    <mergeCell ref="AW4:AW17"/>
    <mergeCell ref="AX4:AX17"/>
    <mergeCell ref="AY4:AY17"/>
    <mergeCell ref="AZ4:AZ17"/>
    <mergeCell ref="AN2:AP2"/>
    <mergeCell ref="AQ2:AQ3"/>
    <mergeCell ref="AR2:AR3"/>
    <mergeCell ref="AS2:AU2"/>
    <mergeCell ref="AV2:AX2"/>
    <mergeCell ref="AZ2:BF2"/>
    <mergeCell ref="BC4:BC17"/>
    <mergeCell ref="BD4:BD17"/>
    <mergeCell ref="BE4:BE17"/>
    <mergeCell ref="BF4:BF17"/>
    <mergeCell ref="A1:BT1"/>
    <mergeCell ref="A2:A3"/>
    <mergeCell ref="B2:B3"/>
    <mergeCell ref="C2:C3"/>
    <mergeCell ref="D2:D3"/>
    <mergeCell ref="E2:E3"/>
    <mergeCell ref="F2:L2"/>
    <mergeCell ref="AA2:AC2"/>
    <mergeCell ref="AD2:AK2"/>
    <mergeCell ref="AL2:AM2"/>
    <mergeCell ref="BG2:BH2"/>
    <mergeCell ref="BI2:BI3"/>
    <mergeCell ref="BJ2:BJ3"/>
    <mergeCell ref="BL2:BR2"/>
    <mergeCell ref="BS2:BT2"/>
  </mergeCells>
  <printOptions horizontalCentered="1"/>
  <pageMargins left="0.25" right="0.2" top="0.75" bottom="0.75" header="0.3" footer="0.3"/>
  <pageSetup paperSize="8" scale="22" fitToHeight="100" orientation="landscape" horizontalDpi="1200" verticalDpi="1200" r:id="rId1"/>
  <headerFooter>
    <oddHeader>&amp;C&amp;20 &amp;R&amp;16ANNEXURE 1</oddHead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U94"/>
  <sheetViews>
    <sheetView view="pageBreakPreview" topLeftCell="E1" zoomScale="40" zoomScaleNormal="55" zoomScaleSheetLayoutView="40" workbookViewId="0">
      <selection activeCell="AQ4" sqref="AQ4:AQ73"/>
    </sheetView>
  </sheetViews>
  <sheetFormatPr defaultColWidth="9.109375" defaultRowHeight="14.4" x14ac:dyDescent="0.3"/>
  <cols>
    <col min="1" max="1" width="13.109375" style="15" customWidth="1"/>
    <col min="2" max="2" width="15.88671875" style="16" customWidth="1"/>
    <col min="3" max="3" width="11.5546875" style="16" customWidth="1"/>
    <col min="4" max="4" width="16.44140625" style="15" bestFit="1" customWidth="1"/>
    <col min="5" max="5" width="12.44140625" style="15" bestFit="1" customWidth="1"/>
    <col min="6" max="12" width="10.44140625" style="15" bestFit="1" customWidth="1"/>
    <col min="13" max="13" width="52.5546875" style="15" hidden="1" customWidth="1"/>
    <col min="14" max="14" width="34" style="15" hidden="1" customWidth="1"/>
    <col min="15" max="15" width="17.6640625" style="15" hidden="1" customWidth="1"/>
    <col min="16" max="16" width="12.44140625" style="15" hidden="1" customWidth="1"/>
    <col min="17" max="17" width="15.6640625" style="15" hidden="1" customWidth="1"/>
    <col min="18" max="18" width="22.33203125" style="15" hidden="1" customWidth="1"/>
    <col min="19" max="19" width="23.109375" style="15" hidden="1" customWidth="1"/>
    <col min="20" max="20" width="27.33203125" style="15" hidden="1" customWidth="1"/>
    <col min="21" max="21" width="23.6640625" style="15" hidden="1" customWidth="1"/>
    <col min="22" max="22" width="31.5546875" style="15" hidden="1" customWidth="1"/>
    <col min="23" max="23" width="27.33203125" style="15" hidden="1" customWidth="1"/>
    <col min="24" max="24" width="24" style="15" hidden="1" customWidth="1"/>
    <col min="25" max="25" width="14.33203125" style="15" hidden="1" customWidth="1"/>
    <col min="26" max="26" width="32.33203125" style="15" hidden="1" customWidth="1"/>
    <col min="27" max="27" width="15.6640625" style="15" customWidth="1"/>
    <col min="28" max="28" width="12.33203125" style="15" customWidth="1"/>
    <col min="29" max="29" width="13" style="15" customWidth="1"/>
    <col min="30" max="30" width="21" style="15" customWidth="1"/>
    <col min="31" max="31" width="12.33203125" style="15" hidden="1" customWidth="1"/>
    <col min="32" max="32" width="15.6640625" style="15" hidden="1" customWidth="1"/>
    <col min="33" max="33" width="24.109375" style="15" customWidth="1"/>
    <col min="34" max="34" width="9.44140625" style="15" hidden="1" customWidth="1"/>
    <col min="35" max="36" width="13.88671875" style="15" hidden="1" customWidth="1"/>
    <col min="37" max="37" width="20.88671875" style="15" customWidth="1"/>
    <col min="38" max="38" width="22.33203125" style="15" customWidth="1"/>
    <col min="39" max="39" width="17.6640625" style="15" customWidth="1"/>
    <col min="40" max="40" width="22.33203125" style="15" customWidth="1"/>
    <col min="41" max="41" width="17.6640625" style="15" customWidth="1"/>
    <col min="42" max="42" width="19.33203125" style="15" customWidth="1"/>
    <col min="43" max="43" width="17.44140625" style="15" customWidth="1"/>
    <col min="44" max="44" width="17.5546875" style="15" customWidth="1"/>
    <col min="45" max="45" width="19.33203125" style="15" customWidth="1"/>
    <col min="46" max="46" width="17.44140625" style="15" customWidth="1"/>
    <col min="47" max="47" width="16.6640625" style="15" customWidth="1"/>
    <col min="48" max="48" width="18.6640625" style="15" customWidth="1"/>
    <col min="49" max="49" width="17.88671875" style="15" customWidth="1"/>
    <col min="50" max="50" width="18.33203125" style="15" customWidth="1"/>
    <col min="51" max="51" width="15.5546875" style="33" hidden="1" customWidth="1"/>
    <col min="52" max="52" width="26.44140625" style="15" customWidth="1"/>
    <col min="53" max="53" width="26" style="4" customWidth="1"/>
    <col min="54" max="54" width="20.33203125" style="4" hidden="1" customWidth="1"/>
    <col min="55" max="55" width="17.109375" style="34" hidden="1" customWidth="1"/>
    <col min="56" max="56" width="30.6640625" style="4" customWidth="1"/>
    <col min="57" max="57" width="27" style="4" customWidth="1"/>
    <col min="58" max="58" width="22.44140625" style="4" hidden="1" customWidth="1"/>
    <col min="59" max="60" width="22.44140625" style="4" customWidth="1"/>
    <col min="61" max="61" width="15.109375" style="4" customWidth="1"/>
    <col min="62" max="62" width="23.109375" style="4" customWidth="1"/>
    <col min="63" max="63" width="14.44140625" style="4" hidden="1" customWidth="1"/>
    <col min="64" max="64" width="27.6640625" style="4" customWidth="1"/>
    <col min="65" max="65" width="25.44140625" style="4" customWidth="1"/>
    <col min="66" max="66" width="20.44140625" style="4" hidden="1" customWidth="1"/>
    <col min="67" max="67" width="13" style="4" hidden="1" customWidth="1"/>
    <col min="68" max="69" width="27.33203125" style="4" bestFit="1" customWidth="1"/>
    <col min="70" max="70" width="15.33203125" style="15" hidden="1" customWidth="1"/>
    <col min="71" max="71" width="22.88671875" style="15" customWidth="1"/>
    <col min="72" max="72" width="24.5546875" style="15" customWidth="1"/>
    <col min="73" max="16384" width="9.109375" style="15"/>
  </cols>
  <sheetData>
    <row r="1" spans="1:72" s="5" customFormat="1" ht="40.200000000000003" customHeight="1" x14ac:dyDescent="0.3">
      <c r="A1" s="264" t="s">
        <v>69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  <c r="BJ1" s="265"/>
      <c r="BK1" s="265"/>
      <c r="BL1" s="265"/>
      <c r="BM1" s="265"/>
      <c r="BN1" s="265"/>
      <c r="BO1" s="265"/>
      <c r="BP1" s="265"/>
      <c r="BQ1" s="265"/>
      <c r="BR1" s="265"/>
      <c r="BS1" s="265"/>
      <c r="BT1" s="265"/>
    </row>
    <row r="2" spans="1:72" s="10" customFormat="1" ht="42.6" customHeight="1" x14ac:dyDescent="0.3">
      <c r="A2" s="268" t="s">
        <v>14</v>
      </c>
      <c r="B2" s="269" t="s">
        <v>15</v>
      </c>
      <c r="C2" s="270" t="s">
        <v>62</v>
      </c>
      <c r="D2" s="272" t="s">
        <v>16</v>
      </c>
      <c r="E2" s="268" t="s">
        <v>17</v>
      </c>
      <c r="F2" s="272" t="s">
        <v>18</v>
      </c>
      <c r="G2" s="272"/>
      <c r="H2" s="272"/>
      <c r="I2" s="272"/>
      <c r="J2" s="272"/>
      <c r="K2" s="272"/>
      <c r="L2" s="272"/>
      <c r="M2" s="6"/>
      <c r="N2" s="6"/>
      <c r="O2" s="6"/>
      <c r="P2" s="6"/>
      <c r="Q2" s="6"/>
      <c r="R2" s="6"/>
      <c r="S2" s="6"/>
      <c r="T2" s="7">
        <f>SUM(T4:T73)</f>
        <v>840</v>
      </c>
      <c r="U2" s="7">
        <f>$U$73</f>
        <v>840</v>
      </c>
      <c r="V2" s="6"/>
      <c r="W2" s="6"/>
      <c r="X2" s="8">
        <f>+X73</f>
        <v>50.837499999999999</v>
      </c>
      <c r="Y2" s="6"/>
      <c r="Z2" s="6"/>
      <c r="AA2" s="272" t="s">
        <v>19</v>
      </c>
      <c r="AB2" s="272"/>
      <c r="AC2" s="272"/>
      <c r="AD2" s="272" t="s">
        <v>20</v>
      </c>
      <c r="AE2" s="272"/>
      <c r="AF2" s="272"/>
      <c r="AG2" s="272"/>
      <c r="AH2" s="272"/>
      <c r="AI2" s="272"/>
      <c r="AJ2" s="272"/>
      <c r="AK2" s="272"/>
      <c r="AL2" s="272" t="s">
        <v>21</v>
      </c>
      <c r="AM2" s="272"/>
      <c r="AN2" s="272" t="s">
        <v>22</v>
      </c>
      <c r="AO2" s="272"/>
      <c r="AP2" s="272"/>
      <c r="AQ2" s="268" t="s">
        <v>23</v>
      </c>
      <c r="AR2" s="268" t="s">
        <v>24</v>
      </c>
      <c r="AS2" s="272" t="s">
        <v>25</v>
      </c>
      <c r="AT2" s="272"/>
      <c r="AU2" s="272"/>
      <c r="AV2" s="277" t="s">
        <v>26</v>
      </c>
      <c r="AW2" s="278"/>
      <c r="AX2" s="279"/>
      <c r="AY2" s="30"/>
      <c r="AZ2" s="273" t="s">
        <v>68</v>
      </c>
      <c r="BA2" s="274"/>
      <c r="BB2" s="274"/>
      <c r="BC2" s="274"/>
      <c r="BD2" s="274"/>
      <c r="BE2" s="274"/>
      <c r="BF2" s="275"/>
      <c r="BG2" s="281" t="s">
        <v>70</v>
      </c>
      <c r="BH2" s="282"/>
      <c r="BI2" s="268" t="s">
        <v>27</v>
      </c>
      <c r="BJ2" s="268" t="s">
        <v>28</v>
      </c>
      <c r="BK2" s="9"/>
      <c r="BL2" s="280" t="s">
        <v>29</v>
      </c>
      <c r="BM2" s="280"/>
      <c r="BN2" s="280"/>
      <c r="BO2" s="280"/>
      <c r="BP2" s="280"/>
      <c r="BQ2" s="280"/>
      <c r="BR2" s="280"/>
      <c r="BS2" s="266" t="s">
        <v>71</v>
      </c>
      <c r="BT2" s="267"/>
    </row>
    <row r="3" spans="1:72" s="10" customFormat="1" ht="94.5" customHeight="1" x14ac:dyDescent="0.3">
      <c r="A3" s="268"/>
      <c r="B3" s="269"/>
      <c r="C3" s="271"/>
      <c r="D3" s="272"/>
      <c r="E3" s="268"/>
      <c r="F3" s="6" t="s">
        <v>4</v>
      </c>
      <c r="G3" s="6" t="s">
        <v>5</v>
      </c>
      <c r="H3" s="6" t="s">
        <v>6</v>
      </c>
      <c r="I3" s="6" t="s">
        <v>7</v>
      </c>
      <c r="J3" s="6" t="s">
        <v>8</v>
      </c>
      <c r="K3" s="6" t="s">
        <v>9</v>
      </c>
      <c r="L3" s="6" t="s">
        <v>30</v>
      </c>
      <c r="M3" s="6"/>
      <c r="N3" s="6"/>
      <c r="O3" s="6"/>
      <c r="P3" s="11" t="s">
        <v>31</v>
      </c>
      <c r="Q3" s="11" t="s">
        <v>32</v>
      </c>
      <c r="R3" s="12" t="s">
        <v>33</v>
      </c>
      <c r="S3" s="12" t="s">
        <v>34</v>
      </c>
      <c r="T3" s="12" t="s">
        <v>35</v>
      </c>
      <c r="U3" s="12" t="s">
        <v>36</v>
      </c>
      <c r="V3" s="12" t="s">
        <v>37</v>
      </c>
      <c r="W3" s="12" t="s">
        <v>38</v>
      </c>
      <c r="X3" s="12" t="s">
        <v>39</v>
      </c>
      <c r="Y3" s="11" t="s">
        <v>40</v>
      </c>
      <c r="Z3" s="6"/>
      <c r="AA3" s="6" t="s">
        <v>41</v>
      </c>
      <c r="AB3" s="6" t="s">
        <v>42</v>
      </c>
      <c r="AC3" s="6" t="s">
        <v>43</v>
      </c>
      <c r="AD3" s="6" t="s">
        <v>41</v>
      </c>
      <c r="AE3" s="9" t="s">
        <v>44</v>
      </c>
      <c r="AF3" s="9" t="s">
        <v>45</v>
      </c>
      <c r="AG3" s="6" t="s">
        <v>42</v>
      </c>
      <c r="AH3" s="9" t="s">
        <v>46</v>
      </c>
      <c r="AI3" s="9" t="s">
        <v>47</v>
      </c>
      <c r="AJ3" s="9" t="s">
        <v>48</v>
      </c>
      <c r="AK3" s="6" t="s">
        <v>43</v>
      </c>
      <c r="AL3" s="6" t="s">
        <v>41</v>
      </c>
      <c r="AM3" s="6" t="s">
        <v>42</v>
      </c>
      <c r="AN3" s="6" t="s">
        <v>41</v>
      </c>
      <c r="AO3" s="6" t="s">
        <v>42</v>
      </c>
      <c r="AP3" s="6" t="s">
        <v>43</v>
      </c>
      <c r="AQ3" s="268"/>
      <c r="AR3" s="268"/>
      <c r="AS3" s="9" t="s">
        <v>49</v>
      </c>
      <c r="AT3" s="9" t="s">
        <v>50</v>
      </c>
      <c r="AU3" s="9" t="s">
        <v>51</v>
      </c>
      <c r="AV3" s="13" t="s">
        <v>41</v>
      </c>
      <c r="AW3" s="13" t="s">
        <v>42</v>
      </c>
      <c r="AX3" s="13" t="s">
        <v>43</v>
      </c>
      <c r="AY3" s="31"/>
      <c r="AZ3" s="14" t="s">
        <v>52</v>
      </c>
      <c r="BA3" s="14" t="s">
        <v>53</v>
      </c>
      <c r="BB3" s="14" t="s">
        <v>54</v>
      </c>
      <c r="BC3" s="31"/>
      <c r="BD3" s="14" t="s">
        <v>55</v>
      </c>
      <c r="BE3" s="14" t="s">
        <v>56</v>
      </c>
      <c r="BF3" s="14" t="s">
        <v>54</v>
      </c>
      <c r="BG3" s="14" t="s">
        <v>72</v>
      </c>
      <c r="BH3" s="14" t="s">
        <v>73</v>
      </c>
      <c r="BI3" s="276"/>
      <c r="BJ3" s="276"/>
      <c r="BK3" s="14"/>
      <c r="BL3" s="14" t="s">
        <v>57</v>
      </c>
      <c r="BM3" s="14" t="s">
        <v>53</v>
      </c>
      <c r="BN3" s="14" t="s">
        <v>54</v>
      </c>
      <c r="BO3" s="14"/>
      <c r="BP3" s="14" t="s">
        <v>58</v>
      </c>
      <c r="BQ3" s="14" t="s">
        <v>56</v>
      </c>
      <c r="BR3" s="14" t="s">
        <v>54</v>
      </c>
      <c r="BS3" s="14" t="s">
        <v>72</v>
      </c>
      <c r="BT3" s="14" t="s">
        <v>73</v>
      </c>
    </row>
    <row r="4" spans="1:72" s="42" customFormat="1" ht="55.2" customHeight="1" x14ac:dyDescent="0.3">
      <c r="A4" s="35">
        <v>1</v>
      </c>
      <c r="B4" s="36">
        <v>0</v>
      </c>
      <c r="C4" s="36" t="s">
        <v>63</v>
      </c>
      <c r="D4" s="36">
        <v>40000</v>
      </c>
      <c r="E4" s="35">
        <v>0.56000000000000005</v>
      </c>
      <c r="F4" s="37">
        <v>0.14899999999999999</v>
      </c>
      <c r="G4" s="37">
        <v>0.108</v>
      </c>
      <c r="H4" s="37">
        <v>8.8999999999999996E-2</v>
      </c>
      <c r="I4" s="37">
        <v>6.8000000000000005E-2</v>
      </c>
      <c r="J4" s="37">
        <v>4.4999999999999998E-2</v>
      </c>
      <c r="K4" s="37">
        <v>3.6999999999999998E-2</v>
      </c>
      <c r="L4" s="37">
        <v>2.7E-2</v>
      </c>
      <c r="M4" s="37" t="str">
        <f t="shared" ref="M4:M71" si="0">CONCATENATE(F4,",",G4,",",H4,",",I4,",",J4,",",K4,",",L4)</f>
        <v>0.149,0.108,0.089,0.068,0.045,0.037,0.027</v>
      </c>
      <c r="N4" s="37" t="s">
        <v>59</v>
      </c>
      <c r="O4" s="37"/>
      <c r="P4" s="38">
        <f>+B4</f>
        <v>0</v>
      </c>
      <c r="Q4" s="36">
        <v>0</v>
      </c>
      <c r="R4" s="37">
        <f>+F4-H4</f>
        <v>0.06</v>
      </c>
      <c r="S4" s="36">
        <v>1</v>
      </c>
      <c r="T4" s="36">
        <v>0</v>
      </c>
      <c r="U4" s="36">
        <f>+T4</f>
        <v>0</v>
      </c>
      <c r="V4" s="39">
        <v>0</v>
      </c>
      <c r="W4" s="39">
        <f>V4*T4</f>
        <v>0</v>
      </c>
      <c r="X4" s="39">
        <f>+W4</f>
        <v>0</v>
      </c>
      <c r="Y4" s="39">
        <f>X4-(($X$2/$U$2)*U4)</f>
        <v>0</v>
      </c>
      <c r="Z4" s="37"/>
      <c r="AA4" s="35">
        <v>0.35</v>
      </c>
      <c r="AB4" s="35">
        <v>0.35</v>
      </c>
      <c r="AC4" s="35">
        <v>0.35</v>
      </c>
      <c r="AD4" s="35" t="s">
        <v>60</v>
      </c>
      <c r="AE4" s="35">
        <f>ROUNDUP(0.2*(AM4)^0.45*AI4,2)</f>
        <v>186.45999999999998</v>
      </c>
      <c r="AF4" s="35">
        <f>ROUNDUP(0.2*(AM4)^0.45*AJ4,2)</f>
        <v>227.88</v>
      </c>
      <c r="AG4" s="36" t="str">
        <f>CONCATENATE(AE4," ",AF4)</f>
        <v>186.46 227.88</v>
      </c>
      <c r="AH4" s="35">
        <v>12</v>
      </c>
      <c r="AI4" s="40">
        <f>ROUNDUP(0.9*17.6*AH4^0.64,2)</f>
        <v>77.710000000000008</v>
      </c>
      <c r="AJ4" s="40">
        <f>ROUNDUP(1.1*17.6*AH4^0.64,2)</f>
        <v>94.97</v>
      </c>
      <c r="AK4" s="36" t="str">
        <f>CONCATENATE(AI4," ",AJ4)</f>
        <v>77.71 94.97</v>
      </c>
      <c r="AL4" s="36">
        <f>50+95</f>
        <v>145</v>
      </c>
      <c r="AM4" s="36">
        <f>115+135</f>
        <v>250</v>
      </c>
      <c r="AN4" s="40">
        <v>2398.4</v>
      </c>
      <c r="AO4" s="40">
        <v>227.4</v>
      </c>
      <c r="AP4" s="40">
        <v>94.9</v>
      </c>
      <c r="AQ4" s="35">
        <v>25</v>
      </c>
      <c r="AR4" s="37">
        <f>(1-0.238*LN(35))/(1-0.238*LN(AQ4))</f>
        <v>0.65764084547292945</v>
      </c>
      <c r="AS4" s="40">
        <f>AR4*AN4</f>
        <v>1577.2858037822741</v>
      </c>
      <c r="AT4" s="40">
        <f>10.5523*AO4^0.624-113.857</f>
        <v>198.02073885954385</v>
      </c>
      <c r="AU4" s="41">
        <f>3.351*AP4^0.7688-28.9</f>
        <v>82.093281630882302</v>
      </c>
      <c r="AV4" s="259">
        <v>1564.58</v>
      </c>
      <c r="AW4" s="259">
        <v>197.50700000000001</v>
      </c>
      <c r="AX4" s="259">
        <v>82.093279999999993</v>
      </c>
      <c r="AY4" s="259">
        <v>2.7629999999999999E-4</v>
      </c>
      <c r="AZ4" s="259">
        <f>AY4*10^6</f>
        <v>276.3</v>
      </c>
      <c r="BA4" s="259">
        <f>(1/($BI$4*10^6/(0.711*10^-4*(1/AV4)^0.854))^(1/3.89))*10^6</f>
        <v>204.27444912588277</v>
      </c>
      <c r="BB4" s="259" t="str">
        <f>IF(AZ4&lt;BA4,"Safe","Unsafe")</f>
        <v>Unsafe</v>
      </c>
      <c r="BC4" s="259">
        <v>5.3640000000000003E-4</v>
      </c>
      <c r="BD4" s="259">
        <f>BC4*10^6</f>
        <v>536.4</v>
      </c>
      <c r="BE4" s="259">
        <f>(1/((($BI$4*10^6/(1.41*10^-8)))^(1/4.5337)))*10^6</f>
        <v>416.02417627014421</v>
      </c>
      <c r="BF4" s="259" t="str">
        <f>IF(BD4&lt;BE4,"Safe","Unsafe")</f>
        <v>Unsafe</v>
      </c>
      <c r="BG4" s="286">
        <f>(0.711*10^-4*(1/AY4)^3.89*(1/AV4)^0.854)/10^6</f>
        <v>9.2657858603923025</v>
      </c>
      <c r="BH4" s="259">
        <f>(1.41*10^-8*(1/BC4)^4.5337)/10^6</f>
        <v>9.4784184926464672</v>
      </c>
      <c r="BI4" s="283">
        <v>30</v>
      </c>
      <c r="BJ4" s="259">
        <v>45</v>
      </c>
      <c r="BK4" s="259">
        <v>1.9440000000000001E-4</v>
      </c>
      <c r="BL4" s="259">
        <f>BK4*10^6</f>
        <v>194.4</v>
      </c>
      <c r="BM4" s="259">
        <f>BA4</f>
        <v>204.27444912588277</v>
      </c>
      <c r="BN4" s="259" t="str">
        <f>IF(BL4&lt;BM4,"Safe","Unsafe")</f>
        <v>Safe</v>
      </c>
      <c r="BO4" s="259">
        <v>3.7429999999999999E-4</v>
      </c>
      <c r="BP4" s="259">
        <f>BO4*10^6</f>
        <v>374.3</v>
      </c>
      <c r="BQ4" s="259">
        <f>BE4</f>
        <v>416.02417627014421</v>
      </c>
      <c r="BR4" s="259" t="str">
        <f>IF(BP4&lt;BQ4,"Safe","Unsafe")</f>
        <v>Safe</v>
      </c>
      <c r="BS4" s="286">
        <f>(0.711*10^-4*(1/BK4)^3.89*(1/AV4)^0.854)/10^6</f>
        <v>36.376880025170806</v>
      </c>
      <c r="BT4" s="259">
        <f>(1.41*10^-8*(1/BO4)^4.5337)/10^6</f>
        <v>48.440919967263547</v>
      </c>
    </row>
    <row r="5" spans="1:72" s="42" customFormat="1" ht="55.2" customHeight="1" x14ac:dyDescent="0.3">
      <c r="A5" s="35">
        <v>2</v>
      </c>
      <c r="B5" s="36">
        <v>0</v>
      </c>
      <c r="C5" s="36" t="s">
        <v>64</v>
      </c>
      <c r="D5" s="36">
        <v>40000</v>
      </c>
      <c r="E5" s="35">
        <v>0.56000000000000005</v>
      </c>
      <c r="F5" s="37">
        <v>0.12</v>
      </c>
      <c r="G5" s="37">
        <v>8.3000000000000004E-2</v>
      </c>
      <c r="H5" s="37">
        <v>6.9000000000000006E-2</v>
      </c>
      <c r="I5" s="37">
        <v>5.6000000000000001E-2</v>
      </c>
      <c r="J5" s="37">
        <v>0.04</v>
      </c>
      <c r="K5" s="37">
        <v>3.3000000000000002E-2</v>
      </c>
      <c r="L5" s="37">
        <v>2.4E-2</v>
      </c>
      <c r="M5" s="37" t="str">
        <f t="shared" si="0"/>
        <v>0.12,0.083,0.069,0.056,0.04,0.033,0.024</v>
      </c>
      <c r="N5" s="37" t="s">
        <v>59</v>
      </c>
      <c r="O5" s="37"/>
      <c r="P5" s="38">
        <f t="shared" ref="P5:P68" si="1">+B5</f>
        <v>0</v>
      </c>
      <c r="Q5" s="36">
        <f>+P5-P4</f>
        <v>0</v>
      </c>
      <c r="R5" s="37">
        <f t="shared" ref="R5:R68" si="2">+F5-H5</f>
        <v>5.099999999999999E-2</v>
      </c>
      <c r="S5" s="36">
        <f>+S4+1</f>
        <v>2</v>
      </c>
      <c r="T5" s="36">
        <f>+P5-P4</f>
        <v>0</v>
      </c>
      <c r="U5" s="36">
        <f>+T5+U4</f>
        <v>0</v>
      </c>
      <c r="V5" s="39">
        <f>(R5+R4)/2</f>
        <v>5.5499999999999994E-2</v>
      </c>
      <c r="W5" s="39">
        <f t="shared" ref="W5:W68" si="3">V5*T5</f>
        <v>0</v>
      </c>
      <c r="X5" s="37">
        <f>+X4+W5</f>
        <v>0</v>
      </c>
      <c r="Y5" s="39">
        <f>X5-(($X$2/$U$2)*U5)</f>
        <v>0</v>
      </c>
      <c r="Z5" s="37"/>
      <c r="AA5" s="35">
        <v>0.35</v>
      </c>
      <c r="AB5" s="35">
        <v>0.35</v>
      </c>
      <c r="AC5" s="35">
        <v>0.35</v>
      </c>
      <c r="AD5" s="35" t="s">
        <v>60</v>
      </c>
      <c r="AE5" s="35">
        <f t="shared" ref="AE5:AE68" si="4">ROUNDUP(0.2*(AM5)^0.45*AI5,2)</f>
        <v>186.45999999999998</v>
      </c>
      <c r="AF5" s="35">
        <f t="shared" ref="AF5:AF68" si="5">ROUNDUP(0.2*(AM5)^0.45*AJ5,2)</f>
        <v>227.88</v>
      </c>
      <c r="AG5" s="36" t="str">
        <f t="shared" ref="AG5:AG68" si="6">CONCATENATE(AE5," ",AF5)</f>
        <v>186.46 227.88</v>
      </c>
      <c r="AH5" s="35">
        <v>12</v>
      </c>
      <c r="AI5" s="40">
        <f t="shared" ref="AI5:AI68" si="7">ROUNDUP(0.9*17.6*AH5^0.64,2)</f>
        <v>77.710000000000008</v>
      </c>
      <c r="AJ5" s="40">
        <f t="shared" ref="AJ5:AJ68" si="8">ROUNDUP(1.1*17.6*AH5^0.64,2)</f>
        <v>94.97</v>
      </c>
      <c r="AK5" s="36" t="str">
        <f t="shared" ref="AK5:AK68" si="9">CONCATENATE(AI5," ",AJ5)</f>
        <v>77.71 94.97</v>
      </c>
      <c r="AL5" s="36">
        <f t="shared" ref="AL5:AL68" si="10">50+95</f>
        <v>145</v>
      </c>
      <c r="AM5" s="36">
        <f t="shared" ref="AM5:AM68" si="11">115+135</f>
        <v>250</v>
      </c>
      <c r="AN5" s="40">
        <v>2396.8000000000002</v>
      </c>
      <c r="AO5" s="40">
        <v>227.4</v>
      </c>
      <c r="AP5" s="40">
        <v>94.9</v>
      </c>
      <c r="AQ5" s="35">
        <v>25</v>
      </c>
      <c r="AR5" s="37">
        <f t="shared" ref="AR5:AR72" si="12">(1-0.238*LN(35))/(1-0.238*LN(AQ5))</f>
        <v>0.65764084547292945</v>
      </c>
      <c r="AS5" s="40">
        <f t="shared" ref="AS5:AS68" si="13">AR5*AN5</f>
        <v>1576.2335784295174</v>
      </c>
      <c r="AT5" s="40">
        <f t="shared" ref="AT5:AT68" si="14">10.5523*AO5^0.624-113.857</f>
        <v>198.02073885954385</v>
      </c>
      <c r="AU5" s="41">
        <f t="shared" ref="AU5:AU68" si="15">3.351*AP5^0.7688-28.9</f>
        <v>82.093281630882302</v>
      </c>
      <c r="AV5" s="260"/>
      <c r="AW5" s="260"/>
      <c r="AX5" s="260"/>
      <c r="AY5" s="260"/>
      <c r="AZ5" s="260"/>
      <c r="BA5" s="260"/>
      <c r="BB5" s="260"/>
      <c r="BC5" s="260"/>
      <c r="BD5" s="260"/>
      <c r="BE5" s="260"/>
      <c r="BF5" s="260"/>
      <c r="BG5" s="287"/>
      <c r="BH5" s="260"/>
      <c r="BI5" s="284"/>
      <c r="BJ5" s="260"/>
      <c r="BK5" s="260"/>
      <c r="BL5" s="260">
        <f t="shared" ref="BL5:BL68" si="16">BK5*10^6</f>
        <v>0</v>
      </c>
      <c r="BM5" s="260" t="e">
        <f>#REF!</f>
        <v>#REF!</v>
      </c>
      <c r="BN5" s="260"/>
      <c r="BO5" s="260"/>
      <c r="BP5" s="260">
        <f t="shared" ref="BP5:BP68" si="17">BO5*10^6</f>
        <v>0</v>
      </c>
      <c r="BQ5" s="260" t="e">
        <f>#REF!</f>
        <v>#REF!</v>
      </c>
      <c r="BR5" s="260"/>
      <c r="BS5" s="287"/>
      <c r="BT5" s="260"/>
    </row>
    <row r="6" spans="1:72" s="42" customFormat="1" ht="55.2" customHeight="1" x14ac:dyDescent="0.3">
      <c r="A6" s="35">
        <v>3</v>
      </c>
      <c r="B6" s="36">
        <v>0</v>
      </c>
      <c r="C6" s="36" t="s">
        <v>65</v>
      </c>
      <c r="D6" s="36">
        <v>40000</v>
      </c>
      <c r="E6" s="35">
        <v>0.56000000000000005</v>
      </c>
      <c r="F6" s="37">
        <v>9.6000000000000002E-2</v>
      </c>
      <c r="G6" s="37">
        <v>7.3999999999999996E-2</v>
      </c>
      <c r="H6" s="37">
        <v>6.2E-2</v>
      </c>
      <c r="I6" s="37">
        <v>4.9000000000000002E-2</v>
      </c>
      <c r="J6" s="37">
        <v>3.6000000000000004E-2</v>
      </c>
      <c r="K6" s="37">
        <v>2.9000000000000001E-2</v>
      </c>
      <c r="L6" s="37">
        <v>8.0000000000000002E-3</v>
      </c>
      <c r="M6" s="37" t="str">
        <f t="shared" si="0"/>
        <v>0.096,0.074,0.062,0.049,0.036,0.029,0.008</v>
      </c>
      <c r="N6" s="37" t="s">
        <v>59</v>
      </c>
      <c r="O6" s="37"/>
      <c r="P6" s="38">
        <f t="shared" si="1"/>
        <v>0</v>
      </c>
      <c r="Q6" s="36">
        <f t="shared" ref="Q6:Q69" si="18">+P6-P5</f>
        <v>0</v>
      </c>
      <c r="R6" s="37">
        <f t="shared" si="2"/>
        <v>3.4000000000000002E-2</v>
      </c>
      <c r="S6" s="36">
        <f t="shared" ref="S6:S69" si="19">+S5+1</f>
        <v>3</v>
      </c>
      <c r="T6" s="36">
        <f t="shared" ref="T6:T69" si="20">+P6-P5</f>
        <v>0</v>
      </c>
      <c r="U6" s="36">
        <f t="shared" ref="U6:U69" si="21">+T6+U5</f>
        <v>0</v>
      </c>
      <c r="V6" s="39">
        <f t="shared" ref="V6:V69" si="22">(R6+R5)/2</f>
        <v>4.2499999999999996E-2</v>
      </c>
      <c r="W6" s="39">
        <f t="shared" si="3"/>
        <v>0</v>
      </c>
      <c r="X6" s="37">
        <f t="shared" ref="X6:X69" si="23">+X5+W6</f>
        <v>0</v>
      </c>
      <c r="Y6" s="39">
        <f t="shared" ref="Y6:Y69" si="24">X6-(($X$2/$U$2)*U6)</f>
        <v>0</v>
      </c>
      <c r="Z6" s="37"/>
      <c r="AA6" s="35">
        <v>0.35</v>
      </c>
      <c r="AB6" s="35">
        <v>0.35</v>
      </c>
      <c r="AC6" s="35">
        <v>0.35</v>
      </c>
      <c r="AD6" s="35" t="s">
        <v>60</v>
      </c>
      <c r="AE6" s="35">
        <f t="shared" si="4"/>
        <v>186.45999999999998</v>
      </c>
      <c r="AF6" s="35">
        <f t="shared" si="5"/>
        <v>227.88</v>
      </c>
      <c r="AG6" s="36" t="str">
        <f t="shared" si="6"/>
        <v>186.46 227.88</v>
      </c>
      <c r="AH6" s="35">
        <v>12</v>
      </c>
      <c r="AI6" s="40">
        <f t="shared" si="7"/>
        <v>77.710000000000008</v>
      </c>
      <c r="AJ6" s="40">
        <f t="shared" si="8"/>
        <v>94.97</v>
      </c>
      <c r="AK6" s="36" t="str">
        <f>CONCATENATE(AI6," ",AJ6)</f>
        <v>77.71 94.97</v>
      </c>
      <c r="AL6" s="36">
        <f t="shared" si="10"/>
        <v>145</v>
      </c>
      <c r="AM6" s="36">
        <f t="shared" si="11"/>
        <v>250</v>
      </c>
      <c r="AN6" s="40">
        <v>2395.1999999999998</v>
      </c>
      <c r="AO6" s="40">
        <v>225.9</v>
      </c>
      <c r="AP6" s="40">
        <v>95</v>
      </c>
      <c r="AQ6" s="35">
        <v>25</v>
      </c>
      <c r="AR6" s="37">
        <f t="shared" si="12"/>
        <v>0.65764084547292945</v>
      </c>
      <c r="AS6" s="40">
        <f t="shared" si="13"/>
        <v>1575.1813530767604</v>
      </c>
      <c r="AT6" s="40">
        <f t="shared" si="14"/>
        <v>196.73542368043078</v>
      </c>
      <c r="AU6" s="41">
        <f t="shared" si="15"/>
        <v>82.183188106073175</v>
      </c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87"/>
      <c r="BH6" s="260"/>
      <c r="BI6" s="284"/>
      <c r="BJ6" s="260"/>
      <c r="BK6" s="260"/>
      <c r="BL6" s="260">
        <f t="shared" si="16"/>
        <v>0</v>
      </c>
      <c r="BM6" s="260" t="e">
        <f>#REF!</f>
        <v>#REF!</v>
      </c>
      <c r="BN6" s="260"/>
      <c r="BO6" s="260"/>
      <c r="BP6" s="260">
        <f t="shared" si="17"/>
        <v>0</v>
      </c>
      <c r="BQ6" s="260" t="e">
        <f>#REF!</f>
        <v>#REF!</v>
      </c>
      <c r="BR6" s="260"/>
      <c r="BS6" s="287"/>
      <c r="BT6" s="260"/>
    </row>
    <row r="7" spans="1:72" s="42" customFormat="1" ht="55.2" customHeight="1" x14ac:dyDescent="0.3">
      <c r="A7" s="35">
        <v>4</v>
      </c>
      <c r="B7" s="36">
        <v>0</v>
      </c>
      <c r="C7" s="36" t="s">
        <v>66</v>
      </c>
      <c r="D7" s="36">
        <v>40000</v>
      </c>
      <c r="E7" s="35">
        <v>0.56000000000000005</v>
      </c>
      <c r="F7" s="37">
        <v>0.185</v>
      </c>
      <c r="G7" s="37">
        <v>0.14000000000000001</v>
      </c>
      <c r="H7" s="37">
        <v>0.112</v>
      </c>
      <c r="I7" s="37">
        <v>7.8E-2</v>
      </c>
      <c r="J7" s="37">
        <v>4.8000000000000001E-2</v>
      </c>
      <c r="K7" s="37">
        <v>3.5000000000000003E-2</v>
      </c>
      <c r="L7" s="37">
        <v>3.0000000000000002E-2</v>
      </c>
      <c r="M7" s="37" t="str">
        <f t="shared" si="0"/>
        <v>0.185,0.14,0.112,0.078,0.048,0.035,0.03</v>
      </c>
      <c r="N7" s="37" t="s">
        <v>59</v>
      </c>
      <c r="O7" s="37"/>
      <c r="P7" s="38">
        <f t="shared" si="1"/>
        <v>0</v>
      </c>
      <c r="Q7" s="36">
        <f t="shared" si="18"/>
        <v>0</v>
      </c>
      <c r="R7" s="37">
        <f t="shared" si="2"/>
        <v>7.2999999999999995E-2</v>
      </c>
      <c r="S7" s="36">
        <f t="shared" si="19"/>
        <v>4</v>
      </c>
      <c r="T7" s="36">
        <f t="shared" si="20"/>
        <v>0</v>
      </c>
      <c r="U7" s="36">
        <f t="shared" si="21"/>
        <v>0</v>
      </c>
      <c r="V7" s="39">
        <f t="shared" si="22"/>
        <v>5.3499999999999999E-2</v>
      </c>
      <c r="W7" s="39">
        <f t="shared" si="3"/>
        <v>0</v>
      </c>
      <c r="X7" s="37">
        <f t="shared" si="23"/>
        <v>0</v>
      </c>
      <c r="Y7" s="39">
        <f t="shared" si="24"/>
        <v>0</v>
      </c>
      <c r="Z7" s="37"/>
      <c r="AA7" s="35">
        <v>0.35</v>
      </c>
      <c r="AB7" s="35">
        <v>0.35</v>
      </c>
      <c r="AC7" s="35">
        <v>0.35</v>
      </c>
      <c r="AD7" s="35" t="s">
        <v>60</v>
      </c>
      <c r="AE7" s="35">
        <f t="shared" si="4"/>
        <v>186.45999999999998</v>
      </c>
      <c r="AF7" s="35">
        <f t="shared" si="5"/>
        <v>227.88</v>
      </c>
      <c r="AG7" s="36" t="str">
        <f t="shared" si="6"/>
        <v>186.46 227.88</v>
      </c>
      <c r="AH7" s="35">
        <v>12</v>
      </c>
      <c r="AI7" s="40">
        <f t="shared" si="7"/>
        <v>77.710000000000008</v>
      </c>
      <c r="AJ7" s="40">
        <f t="shared" si="8"/>
        <v>94.97</v>
      </c>
      <c r="AK7" s="36" t="str">
        <f t="shared" si="9"/>
        <v>77.71 94.97</v>
      </c>
      <c r="AL7" s="36">
        <f t="shared" si="10"/>
        <v>145</v>
      </c>
      <c r="AM7" s="36">
        <f t="shared" si="11"/>
        <v>250</v>
      </c>
      <c r="AN7" s="40">
        <v>2396.8000000000002</v>
      </c>
      <c r="AO7" s="35">
        <v>227.5</v>
      </c>
      <c r="AP7" s="35">
        <v>94.9</v>
      </c>
      <c r="AQ7" s="35">
        <v>25</v>
      </c>
      <c r="AR7" s="37">
        <f t="shared" si="12"/>
        <v>0.65764084547292945</v>
      </c>
      <c r="AS7" s="40">
        <f t="shared" si="13"/>
        <v>1576.2335784295174</v>
      </c>
      <c r="AT7" s="40">
        <f t="shared" si="14"/>
        <v>198.10631301214815</v>
      </c>
      <c r="AU7" s="41">
        <f t="shared" si="15"/>
        <v>82.093281630882302</v>
      </c>
      <c r="AV7" s="260"/>
      <c r="AW7" s="260"/>
      <c r="AX7" s="260"/>
      <c r="AY7" s="260"/>
      <c r="AZ7" s="260"/>
      <c r="BA7" s="260"/>
      <c r="BB7" s="260"/>
      <c r="BC7" s="260"/>
      <c r="BD7" s="260"/>
      <c r="BE7" s="260"/>
      <c r="BF7" s="260"/>
      <c r="BG7" s="287"/>
      <c r="BH7" s="260"/>
      <c r="BI7" s="284"/>
      <c r="BJ7" s="260"/>
      <c r="BK7" s="260"/>
      <c r="BL7" s="260">
        <f t="shared" si="16"/>
        <v>0</v>
      </c>
      <c r="BM7" s="260" t="e">
        <f>#REF!</f>
        <v>#REF!</v>
      </c>
      <c r="BN7" s="260"/>
      <c r="BO7" s="260"/>
      <c r="BP7" s="260">
        <f t="shared" si="17"/>
        <v>0</v>
      </c>
      <c r="BQ7" s="260" t="e">
        <f>#REF!</f>
        <v>#REF!</v>
      </c>
      <c r="BR7" s="260"/>
      <c r="BS7" s="287"/>
      <c r="BT7" s="260"/>
    </row>
    <row r="8" spans="1:72" s="42" customFormat="1" ht="55.2" customHeight="1" x14ac:dyDescent="0.3">
      <c r="A8" s="35">
        <v>5</v>
      </c>
      <c r="B8" s="36">
        <v>0</v>
      </c>
      <c r="C8" s="36" t="s">
        <v>67</v>
      </c>
      <c r="D8" s="36">
        <v>40000</v>
      </c>
      <c r="E8" s="35">
        <v>0.56000000000000005</v>
      </c>
      <c r="F8" s="37">
        <v>0.189</v>
      </c>
      <c r="G8" s="37">
        <v>0.13500000000000001</v>
      </c>
      <c r="H8" s="37">
        <v>0.106</v>
      </c>
      <c r="I8" s="37">
        <v>7.1000000000000008E-2</v>
      </c>
      <c r="J8" s="37">
        <v>4.2000000000000003E-2</v>
      </c>
      <c r="K8" s="37">
        <v>3.4000000000000002E-2</v>
      </c>
      <c r="L8" s="37">
        <v>2.5000000000000001E-2</v>
      </c>
      <c r="M8" s="37" t="str">
        <f t="shared" si="0"/>
        <v>0.189,0.135,0.106,0.071,0.042,0.034,0.025</v>
      </c>
      <c r="N8" s="37" t="s">
        <v>59</v>
      </c>
      <c r="O8" s="37"/>
      <c r="P8" s="38">
        <f t="shared" si="1"/>
        <v>0</v>
      </c>
      <c r="Q8" s="36">
        <f t="shared" si="18"/>
        <v>0</v>
      </c>
      <c r="R8" s="37">
        <f t="shared" si="2"/>
        <v>8.3000000000000004E-2</v>
      </c>
      <c r="S8" s="36">
        <f t="shared" si="19"/>
        <v>5</v>
      </c>
      <c r="T8" s="36">
        <f t="shared" si="20"/>
        <v>0</v>
      </c>
      <c r="U8" s="36">
        <f t="shared" si="21"/>
        <v>0</v>
      </c>
      <c r="V8" s="39">
        <f t="shared" si="22"/>
        <v>7.8E-2</v>
      </c>
      <c r="W8" s="39">
        <f t="shared" si="3"/>
        <v>0</v>
      </c>
      <c r="X8" s="37">
        <f t="shared" si="23"/>
        <v>0</v>
      </c>
      <c r="Y8" s="39">
        <f t="shared" si="24"/>
        <v>0</v>
      </c>
      <c r="Z8" s="37"/>
      <c r="AA8" s="35">
        <v>0.35</v>
      </c>
      <c r="AB8" s="35">
        <v>0.35</v>
      </c>
      <c r="AC8" s="35">
        <v>0.35</v>
      </c>
      <c r="AD8" s="35" t="s">
        <v>60</v>
      </c>
      <c r="AE8" s="35">
        <f t="shared" si="4"/>
        <v>186.45999999999998</v>
      </c>
      <c r="AF8" s="35">
        <f t="shared" si="5"/>
        <v>227.88</v>
      </c>
      <c r="AG8" s="36" t="str">
        <f t="shared" si="6"/>
        <v>186.46 227.88</v>
      </c>
      <c r="AH8" s="35">
        <v>12</v>
      </c>
      <c r="AI8" s="40">
        <f t="shared" si="7"/>
        <v>77.710000000000008</v>
      </c>
      <c r="AJ8" s="40">
        <f t="shared" si="8"/>
        <v>94.97</v>
      </c>
      <c r="AK8" s="36" t="str">
        <f t="shared" si="9"/>
        <v>77.71 94.97</v>
      </c>
      <c r="AL8" s="36">
        <f t="shared" si="10"/>
        <v>145</v>
      </c>
      <c r="AM8" s="36">
        <f t="shared" si="11"/>
        <v>250</v>
      </c>
      <c r="AN8" s="40">
        <v>2369.4</v>
      </c>
      <c r="AO8" s="35">
        <v>226.7</v>
      </c>
      <c r="AP8" s="35">
        <v>95</v>
      </c>
      <c r="AQ8" s="35">
        <v>25</v>
      </c>
      <c r="AR8" s="37">
        <f t="shared" si="12"/>
        <v>0.65764084547292945</v>
      </c>
      <c r="AS8" s="40">
        <f t="shared" si="13"/>
        <v>1558.214219263559</v>
      </c>
      <c r="AT8" s="40">
        <f t="shared" si="14"/>
        <v>197.42132309316551</v>
      </c>
      <c r="AU8" s="41">
        <f t="shared" si="15"/>
        <v>82.183188106073175</v>
      </c>
      <c r="AV8" s="260"/>
      <c r="AW8" s="260"/>
      <c r="AX8" s="260"/>
      <c r="AY8" s="260"/>
      <c r="AZ8" s="260"/>
      <c r="BA8" s="260"/>
      <c r="BB8" s="260"/>
      <c r="BC8" s="260"/>
      <c r="BD8" s="260"/>
      <c r="BE8" s="260"/>
      <c r="BF8" s="260"/>
      <c r="BG8" s="287"/>
      <c r="BH8" s="260"/>
      <c r="BI8" s="284"/>
      <c r="BJ8" s="260"/>
      <c r="BK8" s="260"/>
      <c r="BL8" s="260">
        <f t="shared" si="16"/>
        <v>0</v>
      </c>
      <c r="BM8" s="260" t="e">
        <f>#REF!</f>
        <v>#REF!</v>
      </c>
      <c r="BN8" s="260"/>
      <c r="BO8" s="260"/>
      <c r="BP8" s="260">
        <f t="shared" si="17"/>
        <v>0</v>
      </c>
      <c r="BQ8" s="260" t="e">
        <f>#REF!</f>
        <v>#REF!</v>
      </c>
      <c r="BR8" s="260"/>
      <c r="BS8" s="287"/>
      <c r="BT8" s="260"/>
    </row>
    <row r="9" spans="1:72" s="42" customFormat="1" ht="55.2" customHeight="1" x14ac:dyDescent="0.3">
      <c r="A9" s="35">
        <v>6</v>
      </c>
      <c r="B9" s="36">
        <v>65</v>
      </c>
      <c r="C9" s="36" t="s">
        <v>63</v>
      </c>
      <c r="D9" s="36">
        <v>40000</v>
      </c>
      <c r="E9" s="35">
        <v>0.56000000000000005</v>
      </c>
      <c r="F9" s="37">
        <v>0.17</v>
      </c>
      <c r="G9" s="37">
        <v>0.11899999999999999</v>
      </c>
      <c r="H9" s="37">
        <v>0.1</v>
      </c>
      <c r="I9" s="37">
        <v>7.2999999999999995E-2</v>
      </c>
      <c r="J9" s="37">
        <v>4.4999999999999998E-2</v>
      </c>
      <c r="K9" s="37">
        <v>3.5000000000000003E-2</v>
      </c>
      <c r="L9" s="37">
        <v>2.3E-2</v>
      </c>
      <c r="M9" s="37" t="str">
        <f t="shared" si="0"/>
        <v>0.17,0.119,0.1,0.073,0.045,0.035,0.023</v>
      </c>
      <c r="N9" s="37" t="s">
        <v>59</v>
      </c>
      <c r="O9" s="37"/>
      <c r="P9" s="38">
        <f t="shared" si="1"/>
        <v>65</v>
      </c>
      <c r="Q9" s="36">
        <f t="shared" si="18"/>
        <v>65</v>
      </c>
      <c r="R9" s="37">
        <f t="shared" si="2"/>
        <v>7.0000000000000007E-2</v>
      </c>
      <c r="S9" s="36">
        <f t="shared" si="19"/>
        <v>6</v>
      </c>
      <c r="T9" s="36">
        <f t="shared" si="20"/>
        <v>65</v>
      </c>
      <c r="U9" s="36">
        <f t="shared" si="21"/>
        <v>65</v>
      </c>
      <c r="V9" s="39">
        <f t="shared" si="22"/>
        <v>7.6500000000000012E-2</v>
      </c>
      <c r="W9" s="39">
        <f t="shared" si="3"/>
        <v>4.972500000000001</v>
      </c>
      <c r="X9" s="37">
        <f t="shared" si="23"/>
        <v>4.972500000000001</v>
      </c>
      <c r="Y9" s="39">
        <f t="shared" si="24"/>
        <v>1.0386458333333346</v>
      </c>
      <c r="Z9" s="37"/>
      <c r="AA9" s="35">
        <v>0.35</v>
      </c>
      <c r="AB9" s="35">
        <v>0.35</v>
      </c>
      <c r="AC9" s="35">
        <v>0.35</v>
      </c>
      <c r="AD9" s="35" t="s">
        <v>60</v>
      </c>
      <c r="AE9" s="35">
        <f t="shared" si="4"/>
        <v>186.45999999999998</v>
      </c>
      <c r="AF9" s="35">
        <f t="shared" si="5"/>
        <v>227.88</v>
      </c>
      <c r="AG9" s="36" t="str">
        <f t="shared" si="6"/>
        <v>186.46 227.88</v>
      </c>
      <c r="AH9" s="35">
        <v>12</v>
      </c>
      <c r="AI9" s="40">
        <f t="shared" si="7"/>
        <v>77.710000000000008</v>
      </c>
      <c r="AJ9" s="40">
        <f t="shared" si="8"/>
        <v>94.97</v>
      </c>
      <c r="AK9" s="36" t="str">
        <f t="shared" si="9"/>
        <v>77.71 94.97</v>
      </c>
      <c r="AL9" s="36">
        <f t="shared" si="10"/>
        <v>145</v>
      </c>
      <c r="AM9" s="36">
        <f t="shared" si="11"/>
        <v>250</v>
      </c>
      <c r="AN9" s="40">
        <v>2396.8000000000002</v>
      </c>
      <c r="AO9" s="35">
        <v>226.8</v>
      </c>
      <c r="AP9" s="35">
        <v>95</v>
      </c>
      <c r="AQ9" s="35">
        <v>25</v>
      </c>
      <c r="AR9" s="37">
        <f t="shared" si="12"/>
        <v>0.65764084547292945</v>
      </c>
      <c r="AS9" s="40">
        <f t="shared" si="13"/>
        <v>1576.2335784295174</v>
      </c>
      <c r="AT9" s="40">
        <f t="shared" si="14"/>
        <v>197.5069964804334</v>
      </c>
      <c r="AU9" s="41">
        <f t="shared" si="15"/>
        <v>82.183188106073175</v>
      </c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87"/>
      <c r="BH9" s="260"/>
      <c r="BI9" s="284"/>
      <c r="BJ9" s="260"/>
      <c r="BK9" s="260"/>
      <c r="BL9" s="260">
        <f t="shared" si="16"/>
        <v>0</v>
      </c>
      <c r="BM9" s="260" t="e">
        <f>#REF!</f>
        <v>#REF!</v>
      </c>
      <c r="BN9" s="260"/>
      <c r="BO9" s="260"/>
      <c r="BP9" s="260">
        <f t="shared" si="17"/>
        <v>0</v>
      </c>
      <c r="BQ9" s="260" t="e">
        <f>#REF!</f>
        <v>#REF!</v>
      </c>
      <c r="BR9" s="260"/>
      <c r="BS9" s="287"/>
      <c r="BT9" s="260"/>
    </row>
    <row r="10" spans="1:72" s="42" customFormat="1" ht="55.2" customHeight="1" x14ac:dyDescent="0.3">
      <c r="A10" s="35">
        <v>7</v>
      </c>
      <c r="B10" s="36">
        <v>65</v>
      </c>
      <c r="C10" s="36" t="s">
        <v>64</v>
      </c>
      <c r="D10" s="36">
        <v>40000</v>
      </c>
      <c r="E10" s="35">
        <v>0.56000000000000005</v>
      </c>
      <c r="F10" s="37">
        <v>0.13400000000000001</v>
      </c>
      <c r="G10" s="37">
        <v>9.1999999999999998E-2</v>
      </c>
      <c r="H10" s="37">
        <v>7.2999999999999995E-2</v>
      </c>
      <c r="I10" s="37">
        <v>5.9000000000000004E-2</v>
      </c>
      <c r="J10" s="37">
        <v>3.9E-2</v>
      </c>
      <c r="K10" s="37">
        <v>3.2000000000000001E-2</v>
      </c>
      <c r="L10" s="37">
        <v>2.4E-2</v>
      </c>
      <c r="M10" s="37" t="str">
        <f t="shared" si="0"/>
        <v>0.134,0.092,0.073,0.059,0.039,0.032,0.024</v>
      </c>
      <c r="N10" s="37" t="s">
        <v>59</v>
      </c>
      <c r="O10" s="37"/>
      <c r="P10" s="38">
        <f t="shared" si="1"/>
        <v>65</v>
      </c>
      <c r="Q10" s="36">
        <f t="shared" si="18"/>
        <v>0</v>
      </c>
      <c r="R10" s="37">
        <f t="shared" si="2"/>
        <v>6.1000000000000013E-2</v>
      </c>
      <c r="S10" s="36">
        <f t="shared" si="19"/>
        <v>7</v>
      </c>
      <c r="T10" s="36">
        <f t="shared" si="20"/>
        <v>0</v>
      </c>
      <c r="U10" s="36">
        <f t="shared" si="21"/>
        <v>65</v>
      </c>
      <c r="V10" s="39">
        <f t="shared" si="22"/>
        <v>6.5500000000000003E-2</v>
      </c>
      <c r="W10" s="39">
        <f t="shared" si="3"/>
        <v>0</v>
      </c>
      <c r="X10" s="37">
        <f t="shared" si="23"/>
        <v>4.972500000000001</v>
      </c>
      <c r="Y10" s="39">
        <f t="shared" si="24"/>
        <v>1.0386458333333346</v>
      </c>
      <c r="Z10" s="37"/>
      <c r="AA10" s="35">
        <v>0.35</v>
      </c>
      <c r="AB10" s="35">
        <v>0.35</v>
      </c>
      <c r="AC10" s="35">
        <v>0.35</v>
      </c>
      <c r="AD10" s="35" t="s">
        <v>60</v>
      </c>
      <c r="AE10" s="35">
        <f t="shared" si="4"/>
        <v>186.45999999999998</v>
      </c>
      <c r="AF10" s="35">
        <f t="shared" si="5"/>
        <v>227.88</v>
      </c>
      <c r="AG10" s="36" t="str">
        <f t="shared" si="6"/>
        <v>186.46 227.88</v>
      </c>
      <c r="AH10" s="35">
        <v>12</v>
      </c>
      <c r="AI10" s="40">
        <f t="shared" si="7"/>
        <v>77.710000000000008</v>
      </c>
      <c r="AJ10" s="40">
        <f t="shared" si="8"/>
        <v>94.97</v>
      </c>
      <c r="AK10" s="36" t="str">
        <f t="shared" si="9"/>
        <v>77.71 94.97</v>
      </c>
      <c r="AL10" s="36">
        <f t="shared" si="10"/>
        <v>145</v>
      </c>
      <c r="AM10" s="36">
        <f t="shared" si="11"/>
        <v>250</v>
      </c>
      <c r="AN10" s="40">
        <v>2387.1</v>
      </c>
      <c r="AO10" s="40">
        <v>227.1</v>
      </c>
      <c r="AP10" s="40">
        <v>94.9</v>
      </c>
      <c r="AQ10" s="35">
        <v>25</v>
      </c>
      <c r="AR10" s="37">
        <f t="shared" si="12"/>
        <v>0.65764084547292945</v>
      </c>
      <c r="AS10" s="40">
        <f t="shared" si="13"/>
        <v>1569.8544622284298</v>
      </c>
      <c r="AT10" s="40">
        <f t="shared" si="14"/>
        <v>197.76393146364674</v>
      </c>
      <c r="AU10" s="41">
        <f t="shared" si="15"/>
        <v>82.093281630882302</v>
      </c>
      <c r="AV10" s="260"/>
      <c r="AW10" s="260"/>
      <c r="AX10" s="260"/>
      <c r="AY10" s="260"/>
      <c r="AZ10" s="260"/>
      <c r="BA10" s="260"/>
      <c r="BB10" s="260"/>
      <c r="BC10" s="260"/>
      <c r="BD10" s="260"/>
      <c r="BE10" s="260"/>
      <c r="BF10" s="260"/>
      <c r="BG10" s="287"/>
      <c r="BH10" s="260"/>
      <c r="BI10" s="284"/>
      <c r="BJ10" s="260"/>
      <c r="BK10" s="260"/>
      <c r="BL10" s="260">
        <f t="shared" si="16"/>
        <v>0</v>
      </c>
      <c r="BM10" s="260" t="e">
        <f>#REF!</f>
        <v>#REF!</v>
      </c>
      <c r="BN10" s="260"/>
      <c r="BO10" s="260"/>
      <c r="BP10" s="260">
        <f t="shared" si="17"/>
        <v>0</v>
      </c>
      <c r="BQ10" s="260" t="e">
        <f>#REF!</f>
        <v>#REF!</v>
      </c>
      <c r="BR10" s="260"/>
      <c r="BS10" s="287"/>
      <c r="BT10" s="260"/>
    </row>
    <row r="11" spans="1:72" s="42" customFormat="1" ht="55.2" customHeight="1" x14ac:dyDescent="0.3">
      <c r="A11" s="35">
        <v>8</v>
      </c>
      <c r="B11" s="36">
        <v>65</v>
      </c>
      <c r="C11" s="36" t="s">
        <v>65</v>
      </c>
      <c r="D11" s="36">
        <v>40000</v>
      </c>
      <c r="E11" s="35">
        <v>0.56000000000000005</v>
      </c>
      <c r="F11" s="37">
        <v>0.09</v>
      </c>
      <c r="G11" s="37">
        <v>6.6000000000000003E-2</v>
      </c>
      <c r="H11" s="37">
        <v>5.3999999999999999E-2</v>
      </c>
      <c r="I11" s="37">
        <v>4.3999999999999997E-2</v>
      </c>
      <c r="J11" s="37">
        <v>3.1E-2</v>
      </c>
      <c r="K11" s="37">
        <v>2.7E-2</v>
      </c>
      <c r="L11" s="37">
        <v>2.1000000000000001E-2</v>
      </c>
      <c r="M11" s="37" t="str">
        <f t="shared" si="0"/>
        <v>0.09,0.066,0.054,0.044,0.031,0.027,0.021</v>
      </c>
      <c r="N11" s="37" t="s">
        <v>59</v>
      </c>
      <c r="O11" s="37"/>
      <c r="P11" s="38">
        <f t="shared" si="1"/>
        <v>65</v>
      </c>
      <c r="Q11" s="36">
        <f t="shared" si="18"/>
        <v>0</v>
      </c>
      <c r="R11" s="37">
        <f t="shared" si="2"/>
        <v>3.5999999999999997E-2</v>
      </c>
      <c r="S11" s="36">
        <f t="shared" si="19"/>
        <v>8</v>
      </c>
      <c r="T11" s="36">
        <f t="shared" si="20"/>
        <v>0</v>
      </c>
      <c r="U11" s="36">
        <f t="shared" si="21"/>
        <v>65</v>
      </c>
      <c r="V11" s="39">
        <f t="shared" si="22"/>
        <v>4.8500000000000001E-2</v>
      </c>
      <c r="W11" s="39">
        <f t="shared" si="3"/>
        <v>0</v>
      </c>
      <c r="X11" s="37">
        <f t="shared" si="23"/>
        <v>4.972500000000001</v>
      </c>
      <c r="Y11" s="39">
        <f t="shared" si="24"/>
        <v>1.0386458333333346</v>
      </c>
      <c r="Z11" s="37"/>
      <c r="AA11" s="35">
        <v>0.35</v>
      </c>
      <c r="AB11" s="35">
        <v>0.35</v>
      </c>
      <c r="AC11" s="35">
        <v>0.35</v>
      </c>
      <c r="AD11" s="35" t="s">
        <v>60</v>
      </c>
      <c r="AE11" s="35">
        <f t="shared" si="4"/>
        <v>186.45999999999998</v>
      </c>
      <c r="AF11" s="35">
        <f t="shared" si="5"/>
        <v>227.88</v>
      </c>
      <c r="AG11" s="36" t="str">
        <f t="shared" si="6"/>
        <v>186.46 227.88</v>
      </c>
      <c r="AH11" s="35">
        <v>12</v>
      </c>
      <c r="AI11" s="40">
        <f t="shared" si="7"/>
        <v>77.710000000000008</v>
      </c>
      <c r="AJ11" s="40">
        <f t="shared" si="8"/>
        <v>94.97</v>
      </c>
      <c r="AK11" s="36" t="str">
        <f t="shared" si="9"/>
        <v>77.71 94.97</v>
      </c>
      <c r="AL11" s="36">
        <f t="shared" si="10"/>
        <v>145</v>
      </c>
      <c r="AM11" s="36">
        <f t="shared" si="11"/>
        <v>250</v>
      </c>
      <c r="AN11" s="40">
        <v>2364.5</v>
      </c>
      <c r="AO11" s="40">
        <v>226.8</v>
      </c>
      <c r="AP11" s="40">
        <v>95</v>
      </c>
      <c r="AQ11" s="35">
        <v>25</v>
      </c>
      <c r="AR11" s="37">
        <f t="shared" si="12"/>
        <v>0.65764084547292945</v>
      </c>
      <c r="AS11" s="40">
        <f t="shared" si="13"/>
        <v>1554.9917791207417</v>
      </c>
      <c r="AT11" s="40">
        <f t="shared" si="14"/>
        <v>197.5069964804334</v>
      </c>
      <c r="AU11" s="41">
        <f t="shared" si="15"/>
        <v>82.183188106073175</v>
      </c>
      <c r="AV11" s="260"/>
      <c r="AW11" s="260"/>
      <c r="AX11" s="260"/>
      <c r="AY11" s="260"/>
      <c r="AZ11" s="260"/>
      <c r="BA11" s="260"/>
      <c r="BB11" s="260"/>
      <c r="BC11" s="260"/>
      <c r="BD11" s="260"/>
      <c r="BE11" s="260"/>
      <c r="BF11" s="260"/>
      <c r="BG11" s="287"/>
      <c r="BH11" s="260"/>
      <c r="BI11" s="284"/>
      <c r="BJ11" s="260"/>
      <c r="BK11" s="260"/>
      <c r="BL11" s="260">
        <f t="shared" si="16"/>
        <v>0</v>
      </c>
      <c r="BM11" s="260" t="e">
        <f>#REF!</f>
        <v>#REF!</v>
      </c>
      <c r="BN11" s="260"/>
      <c r="BO11" s="260"/>
      <c r="BP11" s="260">
        <f t="shared" si="17"/>
        <v>0</v>
      </c>
      <c r="BQ11" s="260" t="e">
        <f>#REF!</f>
        <v>#REF!</v>
      </c>
      <c r="BR11" s="260"/>
      <c r="BS11" s="287"/>
      <c r="BT11" s="260"/>
    </row>
    <row r="12" spans="1:72" s="42" customFormat="1" ht="55.2" customHeight="1" x14ac:dyDescent="0.3">
      <c r="A12" s="35">
        <v>9</v>
      </c>
      <c r="B12" s="36">
        <v>65</v>
      </c>
      <c r="C12" s="36" t="s">
        <v>66</v>
      </c>
      <c r="D12" s="36">
        <v>40000</v>
      </c>
      <c r="E12" s="35">
        <v>0.56000000000000005</v>
      </c>
      <c r="F12" s="37">
        <v>0.11800000000000001</v>
      </c>
      <c r="G12" s="37">
        <v>8.6999999999999994E-2</v>
      </c>
      <c r="H12" s="37">
        <v>7.1999999999999995E-2</v>
      </c>
      <c r="I12" s="37">
        <v>5.9000000000000004E-2</v>
      </c>
      <c r="J12" s="37">
        <v>4.4999999999999998E-2</v>
      </c>
      <c r="K12" s="37">
        <v>3.9E-2</v>
      </c>
      <c r="L12" s="37">
        <v>1.6E-2</v>
      </c>
      <c r="M12" s="37" t="str">
        <f t="shared" si="0"/>
        <v>0.118,0.087,0.072,0.059,0.045,0.039,0.016</v>
      </c>
      <c r="N12" s="37" t="s">
        <v>59</v>
      </c>
      <c r="O12" s="37"/>
      <c r="P12" s="38">
        <f t="shared" si="1"/>
        <v>65</v>
      </c>
      <c r="Q12" s="36">
        <f t="shared" si="18"/>
        <v>0</v>
      </c>
      <c r="R12" s="37">
        <f t="shared" si="2"/>
        <v>4.6000000000000013E-2</v>
      </c>
      <c r="S12" s="36">
        <f t="shared" si="19"/>
        <v>9</v>
      </c>
      <c r="T12" s="36">
        <f t="shared" si="20"/>
        <v>0</v>
      </c>
      <c r="U12" s="36">
        <f t="shared" si="21"/>
        <v>65</v>
      </c>
      <c r="V12" s="39">
        <f t="shared" si="22"/>
        <v>4.1000000000000009E-2</v>
      </c>
      <c r="W12" s="39">
        <f t="shared" si="3"/>
        <v>0</v>
      </c>
      <c r="X12" s="37">
        <f t="shared" si="23"/>
        <v>4.972500000000001</v>
      </c>
      <c r="Y12" s="39">
        <f t="shared" si="24"/>
        <v>1.0386458333333346</v>
      </c>
      <c r="Z12" s="37"/>
      <c r="AA12" s="35">
        <v>0.35</v>
      </c>
      <c r="AB12" s="35">
        <v>0.35</v>
      </c>
      <c r="AC12" s="35">
        <v>0.35</v>
      </c>
      <c r="AD12" s="35" t="s">
        <v>60</v>
      </c>
      <c r="AE12" s="35">
        <f t="shared" si="4"/>
        <v>186.45999999999998</v>
      </c>
      <c r="AF12" s="35">
        <f t="shared" si="5"/>
        <v>227.88</v>
      </c>
      <c r="AG12" s="36" t="str">
        <f t="shared" si="6"/>
        <v>186.46 227.88</v>
      </c>
      <c r="AH12" s="35">
        <v>12</v>
      </c>
      <c r="AI12" s="40">
        <f t="shared" si="7"/>
        <v>77.710000000000008</v>
      </c>
      <c r="AJ12" s="40">
        <f t="shared" si="8"/>
        <v>94.97</v>
      </c>
      <c r="AK12" s="36" t="str">
        <f t="shared" si="9"/>
        <v>77.71 94.97</v>
      </c>
      <c r="AL12" s="36">
        <f t="shared" si="10"/>
        <v>145</v>
      </c>
      <c r="AM12" s="36">
        <f t="shared" si="11"/>
        <v>250</v>
      </c>
      <c r="AN12" s="40">
        <v>2393.5</v>
      </c>
      <c r="AO12" s="40">
        <v>227.7</v>
      </c>
      <c r="AP12" s="40">
        <v>95</v>
      </c>
      <c r="AQ12" s="35">
        <v>25</v>
      </c>
      <c r="AR12" s="37">
        <f t="shared" si="12"/>
        <v>0.65764084547292945</v>
      </c>
      <c r="AS12" s="40">
        <f t="shared" si="13"/>
        <v>1574.0633636394566</v>
      </c>
      <c r="AT12" s="40">
        <f t="shared" si="14"/>
        <v>198.27741889967663</v>
      </c>
      <c r="AU12" s="41">
        <f t="shared" si="15"/>
        <v>82.183188106073175</v>
      </c>
      <c r="AV12" s="260"/>
      <c r="AW12" s="260"/>
      <c r="AX12" s="260"/>
      <c r="AY12" s="260"/>
      <c r="AZ12" s="260"/>
      <c r="BA12" s="260"/>
      <c r="BB12" s="260"/>
      <c r="BC12" s="260"/>
      <c r="BD12" s="260"/>
      <c r="BE12" s="260"/>
      <c r="BF12" s="260"/>
      <c r="BG12" s="287"/>
      <c r="BH12" s="260"/>
      <c r="BI12" s="284"/>
      <c r="BJ12" s="260"/>
      <c r="BK12" s="260"/>
      <c r="BL12" s="260">
        <f t="shared" si="16"/>
        <v>0</v>
      </c>
      <c r="BM12" s="260" t="e">
        <f>#REF!</f>
        <v>#REF!</v>
      </c>
      <c r="BN12" s="260"/>
      <c r="BO12" s="260"/>
      <c r="BP12" s="260">
        <f t="shared" si="17"/>
        <v>0</v>
      </c>
      <c r="BQ12" s="260" t="e">
        <f>#REF!</f>
        <v>#REF!</v>
      </c>
      <c r="BR12" s="260"/>
      <c r="BS12" s="287"/>
      <c r="BT12" s="260"/>
    </row>
    <row r="13" spans="1:72" s="42" customFormat="1" ht="55.2" customHeight="1" x14ac:dyDescent="0.3">
      <c r="A13" s="35">
        <v>10</v>
      </c>
      <c r="B13" s="36">
        <v>65</v>
      </c>
      <c r="C13" s="36" t="s">
        <v>67</v>
      </c>
      <c r="D13" s="36">
        <v>40000</v>
      </c>
      <c r="E13" s="35">
        <v>0.56000000000000005</v>
      </c>
      <c r="F13" s="37">
        <v>0.20899999999999999</v>
      </c>
      <c r="G13" s="37">
        <v>0.17299999999999999</v>
      </c>
      <c r="H13" s="37">
        <v>0.154</v>
      </c>
      <c r="I13" s="37">
        <v>0.124</v>
      </c>
      <c r="J13" s="37">
        <v>7.9000000000000001E-2</v>
      </c>
      <c r="K13" s="37">
        <v>6.8000000000000005E-2</v>
      </c>
      <c r="L13" s="37">
        <v>2.9000000000000001E-2</v>
      </c>
      <c r="M13" s="37" t="str">
        <f t="shared" si="0"/>
        <v>0.209,0.173,0.154,0.124,0.079,0.068,0.029</v>
      </c>
      <c r="N13" s="37" t="s">
        <v>59</v>
      </c>
      <c r="O13" s="37"/>
      <c r="P13" s="38">
        <f t="shared" si="1"/>
        <v>65</v>
      </c>
      <c r="Q13" s="36">
        <f t="shared" si="18"/>
        <v>0</v>
      </c>
      <c r="R13" s="37">
        <f t="shared" si="2"/>
        <v>5.4999999999999993E-2</v>
      </c>
      <c r="S13" s="36">
        <f t="shared" si="19"/>
        <v>10</v>
      </c>
      <c r="T13" s="36">
        <f t="shared" si="20"/>
        <v>0</v>
      </c>
      <c r="U13" s="36">
        <f t="shared" si="21"/>
        <v>65</v>
      </c>
      <c r="V13" s="39">
        <f t="shared" si="22"/>
        <v>5.0500000000000003E-2</v>
      </c>
      <c r="W13" s="39">
        <f t="shared" si="3"/>
        <v>0</v>
      </c>
      <c r="X13" s="37">
        <f t="shared" si="23"/>
        <v>4.972500000000001</v>
      </c>
      <c r="Y13" s="39">
        <f t="shared" si="24"/>
        <v>1.0386458333333346</v>
      </c>
      <c r="Z13" s="37"/>
      <c r="AA13" s="35">
        <v>0.35</v>
      </c>
      <c r="AB13" s="35">
        <v>0.35</v>
      </c>
      <c r="AC13" s="35">
        <v>0.35</v>
      </c>
      <c r="AD13" s="35" t="s">
        <v>60</v>
      </c>
      <c r="AE13" s="35">
        <f t="shared" si="4"/>
        <v>186.45999999999998</v>
      </c>
      <c r="AF13" s="35">
        <f t="shared" si="5"/>
        <v>227.88</v>
      </c>
      <c r="AG13" s="36" t="str">
        <f t="shared" si="6"/>
        <v>186.46 227.88</v>
      </c>
      <c r="AH13" s="35">
        <v>12</v>
      </c>
      <c r="AI13" s="40">
        <f t="shared" si="7"/>
        <v>77.710000000000008</v>
      </c>
      <c r="AJ13" s="40">
        <f t="shared" si="8"/>
        <v>94.97</v>
      </c>
      <c r="AK13" s="36" t="str">
        <f t="shared" si="9"/>
        <v>77.71 94.97</v>
      </c>
      <c r="AL13" s="36">
        <f t="shared" si="10"/>
        <v>145</v>
      </c>
      <c r="AM13" s="36">
        <f t="shared" si="11"/>
        <v>250</v>
      </c>
      <c r="AN13" s="40">
        <v>2395.1999999999998</v>
      </c>
      <c r="AO13" s="40">
        <v>227.3</v>
      </c>
      <c r="AP13" s="40">
        <v>94.9</v>
      </c>
      <c r="AQ13" s="35">
        <v>25</v>
      </c>
      <c r="AR13" s="37">
        <f t="shared" si="12"/>
        <v>0.65764084547292945</v>
      </c>
      <c r="AS13" s="40">
        <f t="shared" si="13"/>
        <v>1575.1813530767604</v>
      </c>
      <c r="AT13" s="40">
        <f t="shared" si="14"/>
        <v>197.9351505563051</v>
      </c>
      <c r="AU13" s="41">
        <f t="shared" si="15"/>
        <v>82.093281630882302</v>
      </c>
      <c r="AV13" s="260"/>
      <c r="AW13" s="260"/>
      <c r="AX13" s="260"/>
      <c r="AY13" s="260"/>
      <c r="AZ13" s="260"/>
      <c r="BA13" s="260"/>
      <c r="BB13" s="260"/>
      <c r="BC13" s="260"/>
      <c r="BD13" s="260"/>
      <c r="BE13" s="260"/>
      <c r="BF13" s="260"/>
      <c r="BG13" s="287"/>
      <c r="BH13" s="260"/>
      <c r="BI13" s="284"/>
      <c r="BJ13" s="260"/>
      <c r="BK13" s="260"/>
      <c r="BL13" s="260">
        <f t="shared" si="16"/>
        <v>0</v>
      </c>
      <c r="BM13" s="260" t="e">
        <f>#REF!</f>
        <v>#REF!</v>
      </c>
      <c r="BN13" s="260"/>
      <c r="BO13" s="260"/>
      <c r="BP13" s="260">
        <f t="shared" si="17"/>
        <v>0</v>
      </c>
      <c r="BQ13" s="260" t="e">
        <f>#REF!</f>
        <v>#REF!</v>
      </c>
      <c r="BR13" s="260"/>
      <c r="BS13" s="287"/>
      <c r="BT13" s="260"/>
    </row>
    <row r="14" spans="1:72" s="42" customFormat="1" ht="55.2" customHeight="1" x14ac:dyDescent="0.3">
      <c r="A14" s="35">
        <v>11</v>
      </c>
      <c r="B14" s="36">
        <v>130</v>
      </c>
      <c r="C14" s="36" t="s">
        <v>63</v>
      </c>
      <c r="D14" s="36">
        <v>40000</v>
      </c>
      <c r="E14" s="35">
        <v>0.56000000000000005</v>
      </c>
      <c r="F14" s="37">
        <v>0.14100000000000001</v>
      </c>
      <c r="G14" s="37">
        <v>0.11600000000000001</v>
      </c>
      <c r="H14" s="37">
        <v>0.1</v>
      </c>
      <c r="I14" s="37">
        <v>8.1000000000000003E-2</v>
      </c>
      <c r="J14" s="37">
        <v>5.3999999999999999E-2</v>
      </c>
      <c r="K14" s="37">
        <v>4.3999999999999997E-2</v>
      </c>
      <c r="L14" s="37">
        <v>2.6000000000000002E-2</v>
      </c>
      <c r="M14" s="37" t="str">
        <f t="shared" si="0"/>
        <v>0.141,0.116,0.1,0.081,0.054,0.044,0.026</v>
      </c>
      <c r="N14" s="37" t="s">
        <v>59</v>
      </c>
      <c r="O14" s="37"/>
      <c r="P14" s="38">
        <f t="shared" si="1"/>
        <v>130</v>
      </c>
      <c r="Q14" s="36">
        <f t="shared" si="18"/>
        <v>65</v>
      </c>
      <c r="R14" s="37">
        <f t="shared" si="2"/>
        <v>4.1000000000000009E-2</v>
      </c>
      <c r="S14" s="36">
        <f t="shared" si="19"/>
        <v>11</v>
      </c>
      <c r="T14" s="36">
        <f t="shared" si="20"/>
        <v>65</v>
      </c>
      <c r="U14" s="36">
        <f t="shared" si="21"/>
        <v>130</v>
      </c>
      <c r="V14" s="39">
        <f t="shared" si="22"/>
        <v>4.8000000000000001E-2</v>
      </c>
      <c r="W14" s="39">
        <f t="shared" si="3"/>
        <v>3.12</v>
      </c>
      <c r="X14" s="37">
        <f t="shared" si="23"/>
        <v>8.0925000000000011</v>
      </c>
      <c r="Y14" s="39">
        <f t="shared" si="24"/>
        <v>0.22479166666666828</v>
      </c>
      <c r="Z14" s="37"/>
      <c r="AA14" s="35">
        <v>0.35</v>
      </c>
      <c r="AB14" s="35">
        <v>0.35</v>
      </c>
      <c r="AC14" s="35">
        <v>0.35</v>
      </c>
      <c r="AD14" s="35" t="s">
        <v>60</v>
      </c>
      <c r="AE14" s="35">
        <f t="shared" si="4"/>
        <v>186.45999999999998</v>
      </c>
      <c r="AF14" s="35">
        <f t="shared" si="5"/>
        <v>227.88</v>
      </c>
      <c r="AG14" s="36" t="str">
        <f t="shared" si="6"/>
        <v>186.46 227.88</v>
      </c>
      <c r="AH14" s="35">
        <v>12</v>
      </c>
      <c r="AI14" s="40">
        <f t="shared" si="7"/>
        <v>77.710000000000008</v>
      </c>
      <c r="AJ14" s="40">
        <f t="shared" si="8"/>
        <v>94.97</v>
      </c>
      <c r="AK14" s="36" t="str">
        <f t="shared" si="9"/>
        <v>77.71 94.97</v>
      </c>
      <c r="AL14" s="36">
        <f t="shared" si="10"/>
        <v>145</v>
      </c>
      <c r="AM14" s="36">
        <f t="shared" si="11"/>
        <v>250</v>
      </c>
      <c r="AN14" s="40">
        <v>2391.9</v>
      </c>
      <c r="AO14" s="35">
        <v>227.3</v>
      </c>
      <c r="AP14" s="35">
        <v>95</v>
      </c>
      <c r="AQ14" s="35">
        <v>25</v>
      </c>
      <c r="AR14" s="37">
        <f t="shared" si="12"/>
        <v>0.65764084547292945</v>
      </c>
      <c r="AS14" s="40">
        <f t="shared" si="13"/>
        <v>1573.0111382867001</v>
      </c>
      <c r="AT14" s="40">
        <f t="shared" si="14"/>
        <v>197.9351505563051</v>
      </c>
      <c r="AU14" s="41">
        <f t="shared" si="15"/>
        <v>82.183188106073175</v>
      </c>
      <c r="AV14" s="260"/>
      <c r="AW14" s="260"/>
      <c r="AX14" s="260"/>
      <c r="AY14" s="260"/>
      <c r="AZ14" s="260"/>
      <c r="BA14" s="260"/>
      <c r="BB14" s="260"/>
      <c r="BC14" s="260"/>
      <c r="BD14" s="260"/>
      <c r="BE14" s="260"/>
      <c r="BF14" s="260"/>
      <c r="BG14" s="287"/>
      <c r="BH14" s="260"/>
      <c r="BI14" s="284"/>
      <c r="BJ14" s="260"/>
      <c r="BK14" s="260"/>
      <c r="BL14" s="260">
        <f t="shared" si="16"/>
        <v>0</v>
      </c>
      <c r="BM14" s="260" t="e">
        <f>#REF!</f>
        <v>#REF!</v>
      </c>
      <c r="BN14" s="260"/>
      <c r="BO14" s="260"/>
      <c r="BP14" s="260">
        <f t="shared" si="17"/>
        <v>0</v>
      </c>
      <c r="BQ14" s="260" t="e">
        <f>#REF!</f>
        <v>#REF!</v>
      </c>
      <c r="BR14" s="260"/>
      <c r="BS14" s="287"/>
      <c r="BT14" s="260"/>
    </row>
    <row r="15" spans="1:72" s="42" customFormat="1" ht="55.2" customHeight="1" x14ac:dyDescent="0.3">
      <c r="A15" s="35">
        <v>12</v>
      </c>
      <c r="B15" s="36">
        <v>130</v>
      </c>
      <c r="C15" s="36" t="s">
        <v>64</v>
      </c>
      <c r="D15" s="36">
        <v>40000</v>
      </c>
      <c r="E15" s="35">
        <v>0.56000000000000005</v>
      </c>
      <c r="F15" s="37">
        <v>0.17100000000000001</v>
      </c>
      <c r="G15" s="37">
        <v>0.13100000000000001</v>
      </c>
      <c r="H15" s="37">
        <v>0.111</v>
      </c>
      <c r="I15" s="37">
        <v>0.09</v>
      </c>
      <c r="J15" s="37">
        <v>5.6000000000000001E-2</v>
      </c>
      <c r="K15" s="37">
        <v>4.5999999999999999E-2</v>
      </c>
      <c r="L15" s="37">
        <v>2.6000000000000002E-2</v>
      </c>
      <c r="M15" s="37" t="str">
        <f t="shared" si="0"/>
        <v>0.171,0.131,0.111,0.09,0.056,0.046,0.026</v>
      </c>
      <c r="N15" s="37" t="s">
        <v>59</v>
      </c>
      <c r="O15" s="37"/>
      <c r="P15" s="38">
        <f t="shared" si="1"/>
        <v>130</v>
      </c>
      <c r="Q15" s="36">
        <f t="shared" si="18"/>
        <v>0</v>
      </c>
      <c r="R15" s="37">
        <f t="shared" si="2"/>
        <v>6.0000000000000012E-2</v>
      </c>
      <c r="S15" s="36">
        <f t="shared" si="19"/>
        <v>12</v>
      </c>
      <c r="T15" s="36">
        <f t="shared" si="20"/>
        <v>0</v>
      </c>
      <c r="U15" s="36">
        <f t="shared" si="21"/>
        <v>130</v>
      </c>
      <c r="V15" s="39">
        <f t="shared" si="22"/>
        <v>5.050000000000001E-2</v>
      </c>
      <c r="W15" s="39">
        <f t="shared" si="3"/>
        <v>0</v>
      </c>
      <c r="X15" s="37">
        <f t="shared" si="23"/>
        <v>8.0925000000000011</v>
      </c>
      <c r="Y15" s="39">
        <f t="shared" si="24"/>
        <v>0.22479166666666828</v>
      </c>
      <c r="Z15" s="37"/>
      <c r="AA15" s="35">
        <v>0.35</v>
      </c>
      <c r="AB15" s="35">
        <v>0.35</v>
      </c>
      <c r="AC15" s="35">
        <v>0.35</v>
      </c>
      <c r="AD15" s="35" t="s">
        <v>60</v>
      </c>
      <c r="AE15" s="35">
        <f t="shared" si="4"/>
        <v>186.45999999999998</v>
      </c>
      <c r="AF15" s="35">
        <f t="shared" si="5"/>
        <v>227.88</v>
      </c>
      <c r="AG15" s="36" t="str">
        <f t="shared" si="6"/>
        <v>186.46 227.88</v>
      </c>
      <c r="AH15" s="35">
        <v>12</v>
      </c>
      <c r="AI15" s="40">
        <f t="shared" si="7"/>
        <v>77.710000000000008</v>
      </c>
      <c r="AJ15" s="40">
        <f t="shared" si="8"/>
        <v>94.97</v>
      </c>
      <c r="AK15" s="36" t="str">
        <f t="shared" si="9"/>
        <v>77.71 94.97</v>
      </c>
      <c r="AL15" s="36">
        <f t="shared" si="10"/>
        <v>145</v>
      </c>
      <c r="AM15" s="36">
        <f t="shared" si="11"/>
        <v>250</v>
      </c>
      <c r="AN15" s="40">
        <v>2393.5</v>
      </c>
      <c r="AO15" s="40">
        <v>227.9</v>
      </c>
      <c r="AP15" s="40">
        <v>94.9</v>
      </c>
      <c r="AQ15" s="35">
        <v>25</v>
      </c>
      <c r="AR15" s="37">
        <f t="shared" si="12"/>
        <v>0.65764084547292945</v>
      </c>
      <c r="AS15" s="40">
        <f t="shared" si="13"/>
        <v>1574.0633636394566</v>
      </c>
      <c r="AT15" s="40">
        <f t="shared" si="14"/>
        <v>198.44846828724823</v>
      </c>
      <c r="AU15" s="41">
        <f t="shared" si="15"/>
        <v>82.093281630882302</v>
      </c>
      <c r="AV15" s="260"/>
      <c r="AW15" s="260"/>
      <c r="AX15" s="260"/>
      <c r="AY15" s="260"/>
      <c r="AZ15" s="260"/>
      <c r="BA15" s="260"/>
      <c r="BB15" s="260"/>
      <c r="BC15" s="260"/>
      <c r="BD15" s="260"/>
      <c r="BE15" s="260"/>
      <c r="BF15" s="260"/>
      <c r="BG15" s="287"/>
      <c r="BH15" s="260"/>
      <c r="BI15" s="284"/>
      <c r="BJ15" s="260"/>
      <c r="BK15" s="260"/>
      <c r="BL15" s="260">
        <f t="shared" si="16"/>
        <v>0</v>
      </c>
      <c r="BM15" s="260" t="e">
        <f>#REF!</f>
        <v>#REF!</v>
      </c>
      <c r="BN15" s="260" t="e">
        <f t="shared" ref="BN15" si="25">IF(BL15&lt;BM15,"Safe","Unsafe")</f>
        <v>#REF!</v>
      </c>
      <c r="BO15" s="260"/>
      <c r="BP15" s="260">
        <f t="shared" si="17"/>
        <v>0</v>
      </c>
      <c r="BQ15" s="260" t="e">
        <f>#REF!</f>
        <v>#REF!</v>
      </c>
      <c r="BR15" s="260" t="e">
        <f t="shared" ref="BR15" si="26">IF(BP15&lt;BQ15,"Safe","Unsafe")</f>
        <v>#REF!</v>
      </c>
      <c r="BS15" s="287"/>
      <c r="BT15" s="260"/>
    </row>
    <row r="16" spans="1:72" s="42" customFormat="1" ht="55.2" customHeight="1" x14ac:dyDescent="0.3">
      <c r="A16" s="35">
        <v>13</v>
      </c>
      <c r="B16" s="36">
        <v>130</v>
      </c>
      <c r="C16" s="36" t="s">
        <v>65</v>
      </c>
      <c r="D16" s="36">
        <v>40000</v>
      </c>
      <c r="E16" s="35">
        <v>0.56000000000000005</v>
      </c>
      <c r="F16" s="37">
        <v>0.08</v>
      </c>
      <c r="G16" s="37">
        <v>0.06</v>
      </c>
      <c r="H16" s="37">
        <v>5.1000000000000004E-2</v>
      </c>
      <c r="I16" s="37">
        <v>4.3000000000000003E-2</v>
      </c>
      <c r="J16" s="37">
        <v>3.5000000000000003E-2</v>
      </c>
      <c r="K16" s="37">
        <v>3.4000000000000002E-2</v>
      </c>
      <c r="L16" s="37">
        <v>2.7E-2</v>
      </c>
      <c r="M16" s="37" t="str">
        <f t="shared" si="0"/>
        <v>0.08,0.06,0.051,0.043,0.035,0.034,0.027</v>
      </c>
      <c r="N16" s="37" t="s">
        <v>59</v>
      </c>
      <c r="O16" s="37"/>
      <c r="P16" s="38">
        <f t="shared" si="1"/>
        <v>130</v>
      </c>
      <c r="Q16" s="36">
        <f t="shared" si="18"/>
        <v>0</v>
      </c>
      <c r="R16" s="37">
        <f t="shared" si="2"/>
        <v>2.8999999999999998E-2</v>
      </c>
      <c r="S16" s="36">
        <f t="shared" si="19"/>
        <v>13</v>
      </c>
      <c r="T16" s="36">
        <f t="shared" si="20"/>
        <v>0</v>
      </c>
      <c r="U16" s="36">
        <f t="shared" si="21"/>
        <v>130</v>
      </c>
      <c r="V16" s="39">
        <f t="shared" si="22"/>
        <v>4.4500000000000005E-2</v>
      </c>
      <c r="W16" s="39">
        <f t="shared" si="3"/>
        <v>0</v>
      </c>
      <c r="X16" s="37">
        <f t="shared" si="23"/>
        <v>8.0925000000000011</v>
      </c>
      <c r="Y16" s="39">
        <f t="shared" si="24"/>
        <v>0.22479166666666828</v>
      </c>
      <c r="Z16" s="37"/>
      <c r="AA16" s="35">
        <v>0.35</v>
      </c>
      <c r="AB16" s="35">
        <v>0.35</v>
      </c>
      <c r="AC16" s="35">
        <v>0.35</v>
      </c>
      <c r="AD16" s="35" t="s">
        <v>60</v>
      </c>
      <c r="AE16" s="35">
        <f t="shared" si="4"/>
        <v>186.45999999999998</v>
      </c>
      <c r="AF16" s="35">
        <f t="shared" si="5"/>
        <v>227.88</v>
      </c>
      <c r="AG16" s="36" t="str">
        <f t="shared" si="6"/>
        <v>186.46 227.88</v>
      </c>
      <c r="AH16" s="35">
        <v>12</v>
      </c>
      <c r="AI16" s="40">
        <f t="shared" si="7"/>
        <v>77.710000000000008</v>
      </c>
      <c r="AJ16" s="40">
        <f t="shared" si="8"/>
        <v>94.97</v>
      </c>
      <c r="AK16" s="36" t="str">
        <f t="shared" si="9"/>
        <v>77.71 94.97</v>
      </c>
      <c r="AL16" s="36">
        <f t="shared" si="10"/>
        <v>145</v>
      </c>
      <c r="AM16" s="36">
        <f t="shared" si="11"/>
        <v>250</v>
      </c>
      <c r="AN16" s="40">
        <v>2398.4</v>
      </c>
      <c r="AO16" s="40">
        <v>227.3</v>
      </c>
      <c r="AP16" s="40">
        <v>94.9</v>
      </c>
      <c r="AQ16" s="35">
        <v>25</v>
      </c>
      <c r="AR16" s="37">
        <f t="shared" si="12"/>
        <v>0.65764084547292945</v>
      </c>
      <c r="AS16" s="40">
        <f t="shared" si="13"/>
        <v>1577.2858037822741</v>
      </c>
      <c r="AT16" s="40">
        <f t="shared" si="14"/>
        <v>197.9351505563051</v>
      </c>
      <c r="AU16" s="41">
        <f t="shared" si="15"/>
        <v>82.093281630882302</v>
      </c>
      <c r="AV16" s="260"/>
      <c r="AW16" s="260"/>
      <c r="AX16" s="260"/>
      <c r="AY16" s="260"/>
      <c r="AZ16" s="260"/>
      <c r="BA16" s="260"/>
      <c r="BB16" s="260"/>
      <c r="BC16" s="260"/>
      <c r="BD16" s="260"/>
      <c r="BE16" s="260"/>
      <c r="BF16" s="260"/>
      <c r="BG16" s="287"/>
      <c r="BH16" s="260"/>
      <c r="BI16" s="284"/>
      <c r="BJ16" s="260"/>
      <c r="BK16" s="260"/>
      <c r="BL16" s="260">
        <f t="shared" si="16"/>
        <v>0</v>
      </c>
      <c r="BM16" s="260" t="e">
        <f>#REF!</f>
        <v>#REF!</v>
      </c>
      <c r="BN16" s="260"/>
      <c r="BO16" s="260"/>
      <c r="BP16" s="260">
        <f t="shared" si="17"/>
        <v>0</v>
      </c>
      <c r="BQ16" s="260" t="e">
        <f>#REF!</f>
        <v>#REF!</v>
      </c>
      <c r="BR16" s="260"/>
      <c r="BS16" s="287"/>
      <c r="BT16" s="260"/>
    </row>
    <row r="17" spans="1:72" s="42" customFormat="1" ht="55.2" customHeight="1" x14ac:dyDescent="0.3">
      <c r="A17" s="35">
        <v>14</v>
      </c>
      <c r="B17" s="36">
        <v>130</v>
      </c>
      <c r="C17" s="36" t="s">
        <v>66</v>
      </c>
      <c r="D17" s="36">
        <v>40000</v>
      </c>
      <c r="E17" s="35">
        <v>0.56000000000000005</v>
      </c>
      <c r="F17" s="37">
        <v>0.65400000000000003</v>
      </c>
      <c r="G17" s="37">
        <v>7.1999999999999995E-2</v>
      </c>
      <c r="H17" s="37">
        <v>0.06</v>
      </c>
      <c r="I17" s="37">
        <v>4.9000000000000002E-2</v>
      </c>
      <c r="J17" s="37">
        <v>3.7999999999999999E-2</v>
      </c>
      <c r="K17" s="37">
        <v>3.2000000000000001E-2</v>
      </c>
      <c r="L17" s="37">
        <v>2.5000000000000001E-2</v>
      </c>
      <c r="M17" s="37" t="str">
        <f t="shared" si="0"/>
        <v>0.654,0.072,0.06,0.049,0.038,0.032,0.025</v>
      </c>
      <c r="N17" s="37" t="s">
        <v>59</v>
      </c>
      <c r="O17" s="37"/>
      <c r="P17" s="38">
        <f t="shared" si="1"/>
        <v>130</v>
      </c>
      <c r="Q17" s="36">
        <f t="shared" si="18"/>
        <v>0</v>
      </c>
      <c r="R17" s="37">
        <f t="shared" si="2"/>
        <v>0.59400000000000008</v>
      </c>
      <c r="S17" s="36">
        <f t="shared" si="19"/>
        <v>14</v>
      </c>
      <c r="T17" s="36">
        <f t="shared" si="20"/>
        <v>0</v>
      </c>
      <c r="U17" s="36">
        <f t="shared" si="21"/>
        <v>130</v>
      </c>
      <c r="V17" s="39">
        <f t="shared" si="22"/>
        <v>0.31150000000000005</v>
      </c>
      <c r="W17" s="39">
        <f t="shared" si="3"/>
        <v>0</v>
      </c>
      <c r="X17" s="37">
        <f t="shared" si="23"/>
        <v>8.0925000000000011</v>
      </c>
      <c r="Y17" s="39">
        <f t="shared" si="24"/>
        <v>0.22479166666666828</v>
      </c>
      <c r="Z17" s="37"/>
      <c r="AA17" s="35">
        <v>0.35</v>
      </c>
      <c r="AB17" s="35">
        <v>0.35</v>
      </c>
      <c r="AC17" s="35">
        <v>0.35</v>
      </c>
      <c r="AD17" s="35" t="s">
        <v>60</v>
      </c>
      <c r="AE17" s="35">
        <f t="shared" si="4"/>
        <v>186.45999999999998</v>
      </c>
      <c r="AF17" s="35">
        <f t="shared" si="5"/>
        <v>227.88</v>
      </c>
      <c r="AG17" s="36" t="str">
        <f t="shared" si="6"/>
        <v>186.46 227.88</v>
      </c>
      <c r="AH17" s="35">
        <v>12</v>
      </c>
      <c r="AI17" s="40">
        <f t="shared" si="7"/>
        <v>77.710000000000008</v>
      </c>
      <c r="AJ17" s="40">
        <f t="shared" si="8"/>
        <v>94.97</v>
      </c>
      <c r="AK17" s="36" t="str">
        <f t="shared" si="9"/>
        <v>77.71 94.97</v>
      </c>
      <c r="AL17" s="36">
        <f t="shared" si="10"/>
        <v>145</v>
      </c>
      <c r="AM17" s="36">
        <f t="shared" si="11"/>
        <v>250</v>
      </c>
      <c r="AN17" s="40">
        <v>2388.6999999999998</v>
      </c>
      <c r="AO17" s="43">
        <v>227</v>
      </c>
      <c r="AP17" s="35">
        <v>95</v>
      </c>
      <c r="AQ17" s="35">
        <v>25</v>
      </c>
      <c r="AR17" s="37">
        <f t="shared" si="12"/>
        <v>0.65764084547292945</v>
      </c>
      <c r="AS17" s="40">
        <f t="shared" si="13"/>
        <v>1570.9066875811864</v>
      </c>
      <c r="AT17" s="40">
        <f t="shared" si="14"/>
        <v>197.67830065706644</v>
      </c>
      <c r="AU17" s="41">
        <f t="shared" si="15"/>
        <v>82.183188106073175</v>
      </c>
      <c r="AV17" s="260"/>
      <c r="AW17" s="260"/>
      <c r="AX17" s="260"/>
      <c r="AY17" s="260"/>
      <c r="AZ17" s="260"/>
      <c r="BA17" s="260"/>
      <c r="BB17" s="260"/>
      <c r="BC17" s="260"/>
      <c r="BD17" s="260"/>
      <c r="BE17" s="260"/>
      <c r="BF17" s="260"/>
      <c r="BG17" s="287"/>
      <c r="BH17" s="260"/>
      <c r="BI17" s="284"/>
      <c r="BJ17" s="260"/>
      <c r="BK17" s="260"/>
      <c r="BL17" s="260">
        <f t="shared" si="16"/>
        <v>0</v>
      </c>
      <c r="BM17" s="260" t="e">
        <f>#REF!</f>
        <v>#REF!</v>
      </c>
      <c r="BN17" s="260"/>
      <c r="BO17" s="260"/>
      <c r="BP17" s="260">
        <f t="shared" si="17"/>
        <v>0</v>
      </c>
      <c r="BQ17" s="260" t="e">
        <f>#REF!</f>
        <v>#REF!</v>
      </c>
      <c r="BR17" s="260"/>
      <c r="BS17" s="287"/>
      <c r="BT17" s="260"/>
    </row>
    <row r="18" spans="1:72" s="42" customFormat="1" ht="55.2" customHeight="1" x14ac:dyDescent="0.3">
      <c r="A18" s="44">
        <v>15</v>
      </c>
      <c r="B18" s="45">
        <v>130</v>
      </c>
      <c r="C18" s="45" t="s">
        <v>67</v>
      </c>
      <c r="D18" s="45">
        <v>40000</v>
      </c>
      <c r="E18" s="44">
        <v>0.56000000000000005</v>
      </c>
      <c r="F18" s="46">
        <v>0.184</v>
      </c>
      <c r="G18" s="46">
        <v>0.15</v>
      </c>
      <c r="H18" s="46">
        <v>0.13200000000000001</v>
      </c>
      <c r="I18" s="46">
        <v>0.105</v>
      </c>
      <c r="J18" s="46">
        <v>6.9000000000000006E-2</v>
      </c>
      <c r="K18" s="46">
        <v>5.2999999999999999E-2</v>
      </c>
      <c r="L18" s="46">
        <v>3.6999999999999998E-2</v>
      </c>
      <c r="M18" s="37" t="str">
        <f t="shared" si="0"/>
        <v>0.184,0.15,0.132,0.105,0.069,0.053,0.037</v>
      </c>
      <c r="N18" s="37" t="s">
        <v>59</v>
      </c>
      <c r="O18" s="37"/>
      <c r="P18" s="38">
        <f t="shared" si="1"/>
        <v>130</v>
      </c>
      <c r="Q18" s="36">
        <f t="shared" si="18"/>
        <v>0</v>
      </c>
      <c r="R18" s="37">
        <f t="shared" si="2"/>
        <v>5.1999999999999991E-2</v>
      </c>
      <c r="S18" s="36">
        <f t="shared" si="19"/>
        <v>15</v>
      </c>
      <c r="T18" s="36">
        <f t="shared" si="20"/>
        <v>0</v>
      </c>
      <c r="U18" s="36">
        <f t="shared" si="21"/>
        <v>130</v>
      </c>
      <c r="V18" s="39">
        <f t="shared" si="22"/>
        <v>0.32300000000000006</v>
      </c>
      <c r="W18" s="39">
        <f t="shared" si="3"/>
        <v>0</v>
      </c>
      <c r="X18" s="37">
        <f t="shared" si="23"/>
        <v>8.0925000000000011</v>
      </c>
      <c r="Y18" s="39">
        <f t="shared" si="24"/>
        <v>0.22479166666666828</v>
      </c>
      <c r="Z18" s="37"/>
      <c r="AA18" s="44">
        <v>0.35</v>
      </c>
      <c r="AB18" s="44">
        <v>0.35</v>
      </c>
      <c r="AC18" s="44">
        <v>0.35</v>
      </c>
      <c r="AD18" s="44" t="s">
        <v>60</v>
      </c>
      <c r="AE18" s="44">
        <f t="shared" si="4"/>
        <v>186.45999999999998</v>
      </c>
      <c r="AF18" s="44">
        <f t="shared" si="5"/>
        <v>227.88</v>
      </c>
      <c r="AG18" s="45" t="str">
        <f t="shared" si="6"/>
        <v>186.46 227.88</v>
      </c>
      <c r="AH18" s="44">
        <v>12</v>
      </c>
      <c r="AI18" s="47">
        <f t="shared" si="7"/>
        <v>77.710000000000008</v>
      </c>
      <c r="AJ18" s="47">
        <f t="shared" si="8"/>
        <v>94.97</v>
      </c>
      <c r="AK18" s="45" t="str">
        <f t="shared" si="9"/>
        <v>77.71 94.97</v>
      </c>
      <c r="AL18" s="36">
        <f t="shared" si="10"/>
        <v>145</v>
      </c>
      <c r="AM18" s="36">
        <f t="shared" si="11"/>
        <v>250</v>
      </c>
      <c r="AN18" s="47">
        <v>2400</v>
      </c>
      <c r="AO18" s="44">
        <v>227.3</v>
      </c>
      <c r="AP18" s="44">
        <v>94.9</v>
      </c>
      <c r="AQ18" s="35">
        <v>25</v>
      </c>
      <c r="AR18" s="46">
        <f t="shared" si="12"/>
        <v>0.65764084547292945</v>
      </c>
      <c r="AS18" s="47">
        <f t="shared" si="13"/>
        <v>1578.3380291350306</v>
      </c>
      <c r="AT18" s="47">
        <f t="shared" si="14"/>
        <v>197.9351505563051</v>
      </c>
      <c r="AU18" s="48">
        <f t="shared" si="15"/>
        <v>82.093281630882302</v>
      </c>
      <c r="AV18" s="260"/>
      <c r="AW18" s="260"/>
      <c r="AX18" s="260"/>
      <c r="AY18" s="260"/>
      <c r="AZ18" s="260">
        <f>AY18*10^6</f>
        <v>0</v>
      </c>
      <c r="BA18" s="260" t="e">
        <f>(1/($BI$4*10^6/(0.711*10^-4*(1/AV18)^0.854))^(1/3.89))*10^6</f>
        <v>#DIV/0!</v>
      </c>
      <c r="BB18" s="260" t="e">
        <f>IF(AZ18&lt;BA18,"Safe","Unsafe")</f>
        <v>#DIV/0!</v>
      </c>
      <c r="BC18" s="260"/>
      <c r="BD18" s="260">
        <f>BC18*10^6</f>
        <v>0</v>
      </c>
      <c r="BE18" s="260">
        <f>(1/((($BI$4*10^6/(1.41*10^-8)))^(1/4.5337)))*10^6</f>
        <v>416.02417627014421</v>
      </c>
      <c r="BF18" s="260" t="str">
        <f>IF(BD18&lt;BE18,"Safe","Unsafe")</f>
        <v>Safe</v>
      </c>
      <c r="BG18" s="287"/>
      <c r="BH18" s="260"/>
      <c r="BI18" s="284">
        <v>30</v>
      </c>
      <c r="BJ18" s="260"/>
      <c r="BK18" s="260"/>
      <c r="BL18" s="260">
        <f t="shared" si="16"/>
        <v>0</v>
      </c>
      <c r="BM18" s="260" t="e">
        <f>BA18</f>
        <v>#DIV/0!</v>
      </c>
      <c r="BN18" s="260" t="e">
        <f>IF(BL18&lt;BM18,"Safe","Unsafe")</f>
        <v>#DIV/0!</v>
      </c>
      <c r="BO18" s="260"/>
      <c r="BP18" s="260">
        <f>BO18*10^6</f>
        <v>0</v>
      </c>
      <c r="BQ18" s="260">
        <f>BE18</f>
        <v>416.02417627014421</v>
      </c>
      <c r="BR18" s="260" t="str">
        <f>IF(BP18&lt;BQ18,"Safe","Unsafe")</f>
        <v>Safe</v>
      </c>
      <c r="BS18" s="287"/>
      <c r="BT18" s="260"/>
    </row>
    <row r="19" spans="1:72" s="42" customFormat="1" ht="55.2" customHeight="1" x14ac:dyDescent="0.3">
      <c r="A19" s="44">
        <v>16</v>
      </c>
      <c r="B19" s="45">
        <v>195</v>
      </c>
      <c r="C19" s="45" t="s">
        <v>63</v>
      </c>
      <c r="D19" s="45">
        <v>40000</v>
      </c>
      <c r="E19" s="44">
        <v>0.56000000000000005</v>
      </c>
      <c r="F19" s="46">
        <v>8.5000000000000006E-2</v>
      </c>
      <c r="G19" s="46">
        <v>6.0999999999999999E-2</v>
      </c>
      <c r="H19" s="46">
        <v>5.3999999999999999E-2</v>
      </c>
      <c r="I19" s="46">
        <v>4.4999999999999998E-2</v>
      </c>
      <c r="J19" s="46">
        <v>3.4000000000000002E-2</v>
      </c>
      <c r="K19" s="46">
        <v>2.9000000000000001E-2</v>
      </c>
      <c r="L19" s="46">
        <v>2.3E-2</v>
      </c>
      <c r="M19" s="37" t="str">
        <f t="shared" si="0"/>
        <v>0.085,0.061,0.054,0.045,0.034,0.029,0.023</v>
      </c>
      <c r="N19" s="37" t="s">
        <v>59</v>
      </c>
      <c r="O19" s="37"/>
      <c r="P19" s="38">
        <f t="shared" si="1"/>
        <v>195</v>
      </c>
      <c r="Q19" s="36">
        <f t="shared" si="18"/>
        <v>65</v>
      </c>
      <c r="R19" s="37">
        <f t="shared" si="2"/>
        <v>3.1000000000000007E-2</v>
      </c>
      <c r="S19" s="36">
        <f t="shared" si="19"/>
        <v>16</v>
      </c>
      <c r="T19" s="36">
        <f t="shared" si="20"/>
        <v>65</v>
      </c>
      <c r="U19" s="36">
        <f t="shared" si="21"/>
        <v>195</v>
      </c>
      <c r="V19" s="39">
        <f t="shared" si="22"/>
        <v>4.1499999999999995E-2</v>
      </c>
      <c r="W19" s="39">
        <f t="shared" si="3"/>
        <v>2.6974999999999998</v>
      </c>
      <c r="X19" s="37">
        <f t="shared" si="23"/>
        <v>10.790000000000001</v>
      </c>
      <c r="Y19" s="39">
        <f t="shared" si="24"/>
        <v>-1.0115624999999984</v>
      </c>
      <c r="Z19" s="37"/>
      <c r="AA19" s="44">
        <v>0.35</v>
      </c>
      <c r="AB19" s="44">
        <v>0.35</v>
      </c>
      <c r="AC19" s="44">
        <v>0.35</v>
      </c>
      <c r="AD19" s="44" t="s">
        <v>60</v>
      </c>
      <c r="AE19" s="44">
        <f t="shared" si="4"/>
        <v>186.45999999999998</v>
      </c>
      <c r="AF19" s="44">
        <f t="shared" si="5"/>
        <v>227.88</v>
      </c>
      <c r="AG19" s="45" t="str">
        <f t="shared" si="6"/>
        <v>186.46 227.88</v>
      </c>
      <c r="AH19" s="44">
        <v>12</v>
      </c>
      <c r="AI19" s="47">
        <f t="shared" si="7"/>
        <v>77.710000000000008</v>
      </c>
      <c r="AJ19" s="47">
        <f t="shared" si="8"/>
        <v>94.97</v>
      </c>
      <c r="AK19" s="45" t="str">
        <f t="shared" si="9"/>
        <v>77.71 94.97</v>
      </c>
      <c r="AL19" s="36">
        <f t="shared" si="10"/>
        <v>145</v>
      </c>
      <c r="AM19" s="36">
        <f t="shared" si="11"/>
        <v>250</v>
      </c>
      <c r="AN19" s="47">
        <v>2400</v>
      </c>
      <c r="AO19" s="44">
        <v>227</v>
      </c>
      <c r="AP19" s="44">
        <v>95</v>
      </c>
      <c r="AQ19" s="35">
        <v>25</v>
      </c>
      <c r="AR19" s="46">
        <f t="shared" si="12"/>
        <v>0.65764084547292945</v>
      </c>
      <c r="AS19" s="47">
        <f t="shared" si="13"/>
        <v>1578.3380291350306</v>
      </c>
      <c r="AT19" s="47">
        <f t="shared" si="14"/>
        <v>197.67830065706644</v>
      </c>
      <c r="AU19" s="48">
        <f t="shared" si="15"/>
        <v>82.183188106073175</v>
      </c>
      <c r="AV19" s="260"/>
      <c r="AW19" s="260"/>
      <c r="AX19" s="260"/>
      <c r="AY19" s="260"/>
      <c r="AZ19" s="260"/>
      <c r="BA19" s="260"/>
      <c r="BB19" s="260"/>
      <c r="BC19" s="260"/>
      <c r="BD19" s="260"/>
      <c r="BE19" s="260"/>
      <c r="BF19" s="260"/>
      <c r="BG19" s="287"/>
      <c r="BH19" s="260"/>
      <c r="BI19" s="284"/>
      <c r="BJ19" s="260"/>
      <c r="BK19" s="260"/>
      <c r="BL19" s="260">
        <f t="shared" si="16"/>
        <v>0</v>
      </c>
      <c r="BM19" s="260" t="e">
        <f>#REF!</f>
        <v>#REF!</v>
      </c>
      <c r="BN19" s="260"/>
      <c r="BO19" s="260"/>
      <c r="BP19" s="260">
        <f t="shared" si="17"/>
        <v>0</v>
      </c>
      <c r="BQ19" s="260" t="e">
        <f>#REF!</f>
        <v>#REF!</v>
      </c>
      <c r="BR19" s="260"/>
      <c r="BS19" s="287"/>
      <c r="BT19" s="260"/>
    </row>
    <row r="20" spans="1:72" s="42" customFormat="1" ht="55.2" customHeight="1" x14ac:dyDescent="0.3">
      <c r="A20" s="44">
        <v>17</v>
      </c>
      <c r="B20" s="45">
        <v>195</v>
      </c>
      <c r="C20" s="45" t="s">
        <v>64</v>
      </c>
      <c r="D20" s="45">
        <v>40000</v>
      </c>
      <c r="E20" s="44">
        <v>0.56000000000000005</v>
      </c>
      <c r="F20" s="46">
        <v>0.13900000000000001</v>
      </c>
      <c r="G20" s="46">
        <v>9.9000000000000005E-2</v>
      </c>
      <c r="H20" s="46">
        <v>0.08</v>
      </c>
      <c r="I20" s="46">
        <v>6.2E-2</v>
      </c>
      <c r="J20" s="46">
        <v>3.9E-2</v>
      </c>
      <c r="K20" s="46">
        <v>3.1E-2</v>
      </c>
      <c r="L20" s="46">
        <v>2.3E-2</v>
      </c>
      <c r="M20" s="37" t="str">
        <f t="shared" si="0"/>
        <v>0.139,0.099,0.08,0.062,0.039,0.031,0.023</v>
      </c>
      <c r="N20" s="37" t="s">
        <v>59</v>
      </c>
      <c r="O20" s="37"/>
      <c r="P20" s="38">
        <f t="shared" si="1"/>
        <v>195</v>
      </c>
      <c r="Q20" s="36">
        <f t="shared" si="18"/>
        <v>0</v>
      </c>
      <c r="R20" s="37">
        <f t="shared" si="2"/>
        <v>5.9000000000000011E-2</v>
      </c>
      <c r="S20" s="36">
        <f t="shared" si="19"/>
        <v>17</v>
      </c>
      <c r="T20" s="36">
        <f t="shared" si="20"/>
        <v>0</v>
      </c>
      <c r="U20" s="36">
        <f t="shared" si="21"/>
        <v>195</v>
      </c>
      <c r="V20" s="39">
        <f t="shared" si="22"/>
        <v>4.5000000000000012E-2</v>
      </c>
      <c r="W20" s="39">
        <f t="shared" si="3"/>
        <v>0</v>
      </c>
      <c r="X20" s="37">
        <f t="shared" si="23"/>
        <v>10.790000000000001</v>
      </c>
      <c r="Y20" s="39">
        <f t="shared" si="24"/>
        <v>-1.0115624999999984</v>
      </c>
      <c r="Z20" s="37"/>
      <c r="AA20" s="44">
        <v>0.35</v>
      </c>
      <c r="AB20" s="44">
        <v>0.35</v>
      </c>
      <c r="AC20" s="44">
        <v>0.35</v>
      </c>
      <c r="AD20" s="44" t="s">
        <v>60</v>
      </c>
      <c r="AE20" s="44">
        <f t="shared" si="4"/>
        <v>186.45999999999998</v>
      </c>
      <c r="AF20" s="44">
        <f t="shared" si="5"/>
        <v>227.88</v>
      </c>
      <c r="AG20" s="45" t="str">
        <f t="shared" si="6"/>
        <v>186.46 227.88</v>
      </c>
      <c r="AH20" s="44">
        <v>12</v>
      </c>
      <c r="AI20" s="47">
        <f t="shared" si="7"/>
        <v>77.710000000000008</v>
      </c>
      <c r="AJ20" s="47">
        <f t="shared" si="8"/>
        <v>94.97</v>
      </c>
      <c r="AK20" s="45" t="str">
        <f t="shared" si="9"/>
        <v>77.71 94.97</v>
      </c>
      <c r="AL20" s="36">
        <f t="shared" si="10"/>
        <v>145</v>
      </c>
      <c r="AM20" s="36">
        <f t="shared" si="11"/>
        <v>250</v>
      </c>
      <c r="AN20" s="47">
        <v>2395.1999999999998</v>
      </c>
      <c r="AO20" s="44">
        <v>227.8</v>
      </c>
      <c r="AP20" s="44">
        <v>95</v>
      </c>
      <c r="AQ20" s="35">
        <v>25</v>
      </c>
      <c r="AR20" s="46">
        <f t="shared" si="12"/>
        <v>0.65764084547292945</v>
      </c>
      <c r="AS20" s="47">
        <f t="shared" si="13"/>
        <v>1575.1813530767604</v>
      </c>
      <c r="AT20" s="47">
        <f t="shared" si="14"/>
        <v>198.36295065169023</v>
      </c>
      <c r="AU20" s="48">
        <f t="shared" si="15"/>
        <v>82.183188106073175</v>
      </c>
      <c r="AV20" s="260"/>
      <c r="AW20" s="260"/>
      <c r="AX20" s="260"/>
      <c r="AY20" s="260"/>
      <c r="AZ20" s="260"/>
      <c r="BA20" s="260"/>
      <c r="BB20" s="260"/>
      <c r="BC20" s="260"/>
      <c r="BD20" s="260"/>
      <c r="BE20" s="260"/>
      <c r="BF20" s="260"/>
      <c r="BG20" s="287"/>
      <c r="BH20" s="260"/>
      <c r="BI20" s="284"/>
      <c r="BJ20" s="260"/>
      <c r="BK20" s="260"/>
      <c r="BL20" s="260">
        <f t="shared" si="16"/>
        <v>0</v>
      </c>
      <c r="BM20" s="260" t="e">
        <f>#REF!</f>
        <v>#REF!</v>
      </c>
      <c r="BN20" s="260"/>
      <c r="BO20" s="260"/>
      <c r="BP20" s="260">
        <f t="shared" si="17"/>
        <v>0</v>
      </c>
      <c r="BQ20" s="260" t="e">
        <f>#REF!</f>
        <v>#REF!</v>
      </c>
      <c r="BR20" s="260"/>
      <c r="BS20" s="287"/>
      <c r="BT20" s="260"/>
    </row>
    <row r="21" spans="1:72" s="42" customFormat="1" ht="55.2" customHeight="1" x14ac:dyDescent="0.3">
      <c r="A21" s="44">
        <v>18</v>
      </c>
      <c r="B21" s="45">
        <v>195</v>
      </c>
      <c r="C21" s="45" t="s">
        <v>65</v>
      </c>
      <c r="D21" s="45">
        <v>40000</v>
      </c>
      <c r="E21" s="44">
        <v>0.56000000000000005</v>
      </c>
      <c r="F21" s="37">
        <v>8.4000000000000005E-2</v>
      </c>
      <c r="G21" s="37">
        <v>5.7000000000000002E-2</v>
      </c>
      <c r="H21" s="37">
        <v>4.8000000000000001E-2</v>
      </c>
      <c r="I21" s="37">
        <v>4.3000000000000003E-2</v>
      </c>
      <c r="J21" s="37">
        <v>3.3000000000000002E-2</v>
      </c>
      <c r="K21" s="37">
        <v>2.9000000000000001E-2</v>
      </c>
      <c r="L21" s="37">
        <v>2.3E-2</v>
      </c>
      <c r="M21" s="37" t="str">
        <f t="shared" si="0"/>
        <v>0.084,0.057,0.048,0.043,0.033,0.029,0.023</v>
      </c>
      <c r="N21" s="37" t="s">
        <v>59</v>
      </c>
      <c r="O21" s="37"/>
      <c r="P21" s="38">
        <f t="shared" si="1"/>
        <v>195</v>
      </c>
      <c r="Q21" s="36">
        <f t="shared" si="18"/>
        <v>0</v>
      </c>
      <c r="R21" s="37">
        <f t="shared" si="2"/>
        <v>3.6000000000000004E-2</v>
      </c>
      <c r="S21" s="36">
        <f t="shared" si="19"/>
        <v>18</v>
      </c>
      <c r="T21" s="36">
        <f t="shared" si="20"/>
        <v>0</v>
      </c>
      <c r="U21" s="36">
        <f t="shared" si="21"/>
        <v>195</v>
      </c>
      <c r="V21" s="39">
        <f t="shared" si="22"/>
        <v>4.7500000000000007E-2</v>
      </c>
      <c r="W21" s="39">
        <f t="shared" si="3"/>
        <v>0</v>
      </c>
      <c r="X21" s="37">
        <f t="shared" si="23"/>
        <v>10.790000000000001</v>
      </c>
      <c r="Y21" s="39">
        <f t="shared" si="24"/>
        <v>-1.0115624999999984</v>
      </c>
      <c r="Z21" s="37"/>
      <c r="AA21" s="44">
        <v>0.35</v>
      </c>
      <c r="AB21" s="44">
        <v>0.35</v>
      </c>
      <c r="AC21" s="44">
        <v>0.35</v>
      </c>
      <c r="AD21" s="44" t="s">
        <v>60</v>
      </c>
      <c r="AE21" s="44">
        <f t="shared" si="4"/>
        <v>186.45999999999998</v>
      </c>
      <c r="AF21" s="44">
        <f t="shared" si="5"/>
        <v>227.88</v>
      </c>
      <c r="AG21" s="45" t="str">
        <f t="shared" si="6"/>
        <v>186.46 227.88</v>
      </c>
      <c r="AH21" s="44">
        <v>12</v>
      </c>
      <c r="AI21" s="47">
        <f t="shared" si="7"/>
        <v>77.710000000000008</v>
      </c>
      <c r="AJ21" s="47">
        <f t="shared" si="8"/>
        <v>94.97</v>
      </c>
      <c r="AK21" s="45" t="str">
        <f t="shared" si="9"/>
        <v>77.71 94.97</v>
      </c>
      <c r="AL21" s="36">
        <f t="shared" si="10"/>
        <v>145</v>
      </c>
      <c r="AM21" s="36">
        <f t="shared" si="11"/>
        <v>250</v>
      </c>
      <c r="AN21" s="47">
        <v>2369.4</v>
      </c>
      <c r="AO21" s="44">
        <v>226.6</v>
      </c>
      <c r="AP21" s="44">
        <v>95</v>
      </c>
      <c r="AQ21" s="35">
        <v>25</v>
      </c>
      <c r="AR21" s="46">
        <f t="shared" si="12"/>
        <v>0.65764084547292945</v>
      </c>
      <c r="AS21" s="47">
        <f t="shared" si="13"/>
        <v>1558.214219263559</v>
      </c>
      <c r="AT21" s="47">
        <f t="shared" si="14"/>
        <v>197.33563549510538</v>
      </c>
      <c r="AU21" s="48">
        <f t="shared" si="15"/>
        <v>82.183188106073175</v>
      </c>
      <c r="AV21" s="260"/>
      <c r="AW21" s="260"/>
      <c r="AX21" s="260"/>
      <c r="AY21" s="260"/>
      <c r="AZ21" s="260"/>
      <c r="BA21" s="260"/>
      <c r="BB21" s="260"/>
      <c r="BC21" s="260"/>
      <c r="BD21" s="260"/>
      <c r="BE21" s="260"/>
      <c r="BF21" s="260"/>
      <c r="BG21" s="287"/>
      <c r="BH21" s="260"/>
      <c r="BI21" s="284"/>
      <c r="BJ21" s="260"/>
      <c r="BK21" s="260"/>
      <c r="BL21" s="260">
        <f t="shared" si="16"/>
        <v>0</v>
      </c>
      <c r="BM21" s="260" t="e">
        <f>#REF!</f>
        <v>#REF!</v>
      </c>
      <c r="BN21" s="260"/>
      <c r="BO21" s="260"/>
      <c r="BP21" s="260">
        <f t="shared" si="17"/>
        <v>0</v>
      </c>
      <c r="BQ21" s="260" t="e">
        <f>#REF!</f>
        <v>#REF!</v>
      </c>
      <c r="BR21" s="260"/>
      <c r="BS21" s="287"/>
      <c r="BT21" s="260"/>
    </row>
    <row r="22" spans="1:72" s="42" customFormat="1" ht="55.2" customHeight="1" x14ac:dyDescent="0.3">
      <c r="A22" s="44">
        <v>19</v>
      </c>
      <c r="B22" s="45">
        <v>195</v>
      </c>
      <c r="C22" s="45" t="s">
        <v>66</v>
      </c>
      <c r="D22" s="45">
        <v>40000</v>
      </c>
      <c r="E22" s="44">
        <v>0.56000000000000005</v>
      </c>
      <c r="F22" s="46">
        <v>0.113</v>
      </c>
      <c r="G22" s="46">
        <v>7.8E-2</v>
      </c>
      <c r="H22" s="46">
        <v>6.5000000000000002E-2</v>
      </c>
      <c r="I22" s="46">
        <v>5.2999999999999999E-2</v>
      </c>
      <c r="J22" s="46">
        <v>3.9E-2</v>
      </c>
      <c r="K22" s="46">
        <v>3.2000000000000001E-2</v>
      </c>
      <c r="L22" s="46">
        <v>2.4E-2</v>
      </c>
      <c r="M22" s="37" t="str">
        <f t="shared" si="0"/>
        <v>0.113,0.078,0.065,0.053,0.039,0.032,0.024</v>
      </c>
      <c r="N22" s="37" t="s">
        <v>59</v>
      </c>
      <c r="O22" s="37"/>
      <c r="P22" s="38">
        <f t="shared" si="1"/>
        <v>195</v>
      </c>
      <c r="Q22" s="36">
        <f t="shared" si="18"/>
        <v>0</v>
      </c>
      <c r="R22" s="37">
        <f t="shared" si="2"/>
        <v>4.8000000000000001E-2</v>
      </c>
      <c r="S22" s="36">
        <f t="shared" si="19"/>
        <v>19</v>
      </c>
      <c r="T22" s="36">
        <f t="shared" si="20"/>
        <v>0</v>
      </c>
      <c r="U22" s="36">
        <f t="shared" si="21"/>
        <v>195</v>
      </c>
      <c r="V22" s="39">
        <f t="shared" si="22"/>
        <v>4.2000000000000003E-2</v>
      </c>
      <c r="W22" s="39">
        <f t="shared" si="3"/>
        <v>0</v>
      </c>
      <c r="X22" s="37">
        <f t="shared" si="23"/>
        <v>10.790000000000001</v>
      </c>
      <c r="Y22" s="39">
        <f t="shared" si="24"/>
        <v>-1.0115624999999984</v>
      </c>
      <c r="Z22" s="37"/>
      <c r="AA22" s="44">
        <v>0.35</v>
      </c>
      <c r="AB22" s="44">
        <v>0.35</v>
      </c>
      <c r="AC22" s="44">
        <v>0.35</v>
      </c>
      <c r="AD22" s="44" t="s">
        <v>60</v>
      </c>
      <c r="AE22" s="44">
        <f t="shared" si="4"/>
        <v>186.45999999999998</v>
      </c>
      <c r="AF22" s="44">
        <f t="shared" si="5"/>
        <v>227.88</v>
      </c>
      <c r="AG22" s="45" t="str">
        <f t="shared" si="6"/>
        <v>186.46 227.88</v>
      </c>
      <c r="AH22" s="44">
        <v>12</v>
      </c>
      <c r="AI22" s="47">
        <f t="shared" si="7"/>
        <v>77.710000000000008</v>
      </c>
      <c r="AJ22" s="47">
        <f t="shared" si="8"/>
        <v>94.97</v>
      </c>
      <c r="AK22" s="45" t="str">
        <f t="shared" si="9"/>
        <v>77.71 94.97</v>
      </c>
      <c r="AL22" s="36">
        <f t="shared" si="10"/>
        <v>145</v>
      </c>
      <c r="AM22" s="36">
        <f t="shared" si="11"/>
        <v>250</v>
      </c>
      <c r="AN22" s="47">
        <v>2400</v>
      </c>
      <c r="AO22" s="44">
        <v>227.3</v>
      </c>
      <c r="AP22" s="44">
        <v>94.9</v>
      </c>
      <c r="AQ22" s="35">
        <v>25</v>
      </c>
      <c r="AR22" s="46">
        <f t="shared" si="12"/>
        <v>0.65764084547292945</v>
      </c>
      <c r="AS22" s="47">
        <f t="shared" si="13"/>
        <v>1578.3380291350306</v>
      </c>
      <c r="AT22" s="47">
        <f t="shared" si="14"/>
        <v>197.9351505563051</v>
      </c>
      <c r="AU22" s="48">
        <f t="shared" si="15"/>
        <v>82.093281630882302</v>
      </c>
      <c r="AV22" s="260"/>
      <c r="AW22" s="260"/>
      <c r="AX22" s="260"/>
      <c r="AY22" s="260"/>
      <c r="AZ22" s="260"/>
      <c r="BA22" s="260"/>
      <c r="BB22" s="260"/>
      <c r="BC22" s="260"/>
      <c r="BD22" s="260"/>
      <c r="BE22" s="260"/>
      <c r="BF22" s="260"/>
      <c r="BG22" s="287"/>
      <c r="BH22" s="260"/>
      <c r="BI22" s="284"/>
      <c r="BJ22" s="260"/>
      <c r="BK22" s="260"/>
      <c r="BL22" s="260">
        <f t="shared" si="16"/>
        <v>0</v>
      </c>
      <c r="BM22" s="260" t="e">
        <f>#REF!</f>
        <v>#REF!</v>
      </c>
      <c r="BN22" s="260"/>
      <c r="BO22" s="260"/>
      <c r="BP22" s="260">
        <f t="shared" si="17"/>
        <v>0</v>
      </c>
      <c r="BQ22" s="260" t="e">
        <f>#REF!</f>
        <v>#REF!</v>
      </c>
      <c r="BR22" s="260"/>
      <c r="BS22" s="287"/>
      <c r="BT22" s="260"/>
    </row>
    <row r="23" spans="1:72" s="42" customFormat="1" ht="55.2" customHeight="1" x14ac:dyDescent="0.3">
      <c r="A23" s="44">
        <v>20</v>
      </c>
      <c r="B23" s="45">
        <v>195</v>
      </c>
      <c r="C23" s="45" t="s">
        <v>67</v>
      </c>
      <c r="D23" s="45">
        <v>40000</v>
      </c>
      <c r="E23" s="44">
        <v>0.56000000000000005</v>
      </c>
      <c r="F23" s="37">
        <v>0.13400000000000001</v>
      </c>
      <c r="G23" s="37">
        <v>0.1</v>
      </c>
      <c r="H23" s="37">
        <v>8.5000000000000006E-2</v>
      </c>
      <c r="I23" s="37">
        <v>6.8000000000000005E-2</v>
      </c>
      <c r="J23" s="37">
        <v>4.4999999999999998E-2</v>
      </c>
      <c r="K23" s="37">
        <v>3.6000000000000004E-2</v>
      </c>
      <c r="L23" s="37">
        <v>2.5000000000000001E-2</v>
      </c>
      <c r="M23" s="37" t="str">
        <f t="shared" si="0"/>
        <v>0.134,0.1,0.085,0.068,0.045,0.036,0.025</v>
      </c>
      <c r="N23" s="37" t="s">
        <v>59</v>
      </c>
      <c r="O23" s="37"/>
      <c r="P23" s="38">
        <f t="shared" si="1"/>
        <v>195</v>
      </c>
      <c r="Q23" s="36">
        <f t="shared" si="18"/>
        <v>0</v>
      </c>
      <c r="R23" s="37">
        <f t="shared" si="2"/>
        <v>4.9000000000000002E-2</v>
      </c>
      <c r="S23" s="36">
        <f t="shared" si="19"/>
        <v>20</v>
      </c>
      <c r="T23" s="36">
        <f t="shared" si="20"/>
        <v>0</v>
      </c>
      <c r="U23" s="36">
        <f t="shared" si="21"/>
        <v>195</v>
      </c>
      <c r="V23" s="39">
        <f t="shared" si="22"/>
        <v>4.8500000000000001E-2</v>
      </c>
      <c r="W23" s="39">
        <f t="shared" si="3"/>
        <v>0</v>
      </c>
      <c r="X23" s="37">
        <f t="shared" si="23"/>
        <v>10.790000000000001</v>
      </c>
      <c r="Y23" s="39">
        <f t="shared" si="24"/>
        <v>-1.0115624999999984</v>
      </c>
      <c r="Z23" s="37"/>
      <c r="AA23" s="44">
        <v>0.35</v>
      </c>
      <c r="AB23" s="44">
        <v>0.35</v>
      </c>
      <c r="AC23" s="44">
        <v>0.35</v>
      </c>
      <c r="AD23" s="44" t="s">
        <v>60</v>
      </c>
      <c r="AE23" s="44">
        <f t="shared" si="4"/>
        <v>186.45999999999998</v>
      </c>
      <c r="AF23" s="44">
        <f t="shared" si="5"/>
        <v>227.88</v>
      </c>
      <c r="AG23" s="45" t="str">
        <f t="shared" si="6"/>
        <v>186.46 227.88</v>
      </c>
      <c r="AH23" s="44">
        <v>12</v>
      </c>
      <c r="AI23" s="47">
        <f t="shared" si="7"/>
        <v>77.710000000000008</v>
      </c>
      <c r="AJ23" s="47">
        <f t="shared" si="8"/>
        <v>94.97</v>
      </c>
      <c r="AK23" s="45" t="str">
        <f t="shared" si="9"/>
        <v>77.71 94.97</v>
      </c>
      <c r="AL23" s="36">
        <f t="shared" si="10"/>
        <v>145</v>
      </c>
      <c r="AM23" s="36">
        <f t="shared" si="11"/>
        <v>250</v>
      </c>
      <c r="AN23" s="44">
        <v>2395.1999999999998</v>
      </c>
      <c r="AO23" s="44">
        <v>227.1</v>
      </c>
      <c r="AP23" s="44">
        <v>94.9</v>
      </c>
      <c r="AQ23" s="35">
        <v>25</v>
      </c>
      <c r="AR23" s="46">
        <f t="shared" si="12"/>
        <v>0.65764084547292945</v>
      </c>
      <c r="AS23" s="47">
        <f t="shared" si="13"/>
        <v>1575.1813530767604</v>
      </c>
      <c r="AT23" s="47">
        <f t="shared" si="14"/>
        <v>197.76393146364674</v>
      </c>
      <c r="AU23" s="48">
        <f t="shared" si="15"/>
        <v>82.093281630882302</v>
      </c>
      <c r="AV23" s="260"/>
      <c r="AW23" s="260"/>
      <c r="AX23" s="260"/>
      <c r="AY23" s="260"/>
      <c r="AZ23" s="260"/>
      <c r="BA23" s="260"/>
      <c r="BB23" s="260"/>
      <c r="BC23" s="260"/>
      <c r="BD23" s="260"/>
      <c r="BE23" s="260"/>
      <c r="BF23" s="260"/>
      <c r="BG23" s="287"/>
      <c r="BH23" s="260"/>
      <c r="BI23" s="284"/>
      <c r="BJ23" s="260"/>
      <c r="BK23" s="260"/>
      <c r="BL23" s="260">
        <f t="shared" si="16"/>
        <v>0</v>
      </c>
      <c r="BM23" s="260" t="e">
        <f>#REF!</f>
        <v>#REF!</v>
      </c>
      <c r="BN23" s="260"/>
      <c r="BO23" s="260"/>
      <c r="BP23" s="260">
        <f t="shared" si="17"/>
        <v>0</v>
      </c>
      <c r="BQ23" s="260" t="e">
        <f>#REF!</f>
        <v>#REF!</v>
      </c>
      <c r="BR23" s="260"/>
      <c r="BS23" s="287"/>
      <c r="BT23" s="260"/>
    </row>
    <row r="24" spans="1:72" s="42" customFormat="1" ht="55.2" customHeight="1" x14ac:dyDescent="0.3">
      <c r="A24" s="44">
        <v>21</v>
      </c>
      <c r="B24" s="45">
        <v>260</v>
      </c>
      <c r="C24" s="45" t="s">
        <v>63</v>
      </c>
      <c r="D24" s="45">
        <v>40000</v>
      </c>
      <c r="E24" s="44">
        <v>0.56000000000000005</v>
      </c>
      <c r="F24" s="37">
        <v>0.112</v>
      </c>
      <c r="G24" s="37">
        <v>8.3000000000000004E-2</v>
      </c>
      <c r="H24" s="37">
        <v>6.9000000000000006E-2</v>
      </c>
      <c r="I24" s="37">
        <v>5.6000000000000001E-2</v>
      </c>
      <c r="J24" s="37">
        <v>3.7999999999999999E-2</v>
      </c>
      <c r="K24" s="37">
        <v>3.2000000000000001E-2</v>
      </c>
      <c r="L24" s="37">
        <v>2.4E-2</v>
      </c>
      <c r="M24" s="37" t="str">
        <f t="shared" si="0"/>
        <v>0.112,0.083,0.069,0.056,0.038,0.032,0.024</v>
      </c>
      <c r="N24" s="37" t="s">
        <v>59</v>
      </c>
      <c r="O24" s="37"/>
      <c r="P24" s="38">
        <f t="shared" si="1"/>
        <v>260</v>
      </c>
      <c r="Q24" s="36">
        <f t="shared" si="18"/>
        <v>65</v>
      </c>
      <c r="R24" s="37">
        <f t="shared" si="2"/>
        <v>4.2999999999999997E-2</v>
      </c>
      <c r="S24" s="36">
        <f t="shared" si="19"/>
        <v>21</v>
      </c>
      <c r="T24" s="36">
        <f t="shared" si="20"/>
        <v>65</v>
      </c>
      <c r="U24" s="36">
        <f t="shared" si="21"/>
        <v>260</v>
      </c>
      <c r="V24" s="39">
        <f t="shared" si="22"/>
        <v>4.5999999999999999E-2</v>
      </c>
      <c r="W24" s="39">
        <f t="shared" si="3"/>
        <v>2.9899999999999998</v>
      </c>
      <c r="X24" s="37">
        <f t="shared" si="23"/>
        <v>13.780000000000001</v>
      </c>
      <c r="Y24" s="39">
        <f t="shared" si="24"/>
        <v>-1.9554166666666646</v>
      </c>
      <c r="Z24" s="37"/>
      <c r="AA24" s="44">
        <v>0.35</v>
      </c>
      <c r="AB24" s="44">
        <v>0.35</v>
      </c>
      <c r="AC24" s="44">
        <v>0.35</v>
      </c>
      <c r="AD24" s="44" t="s">
        <v>60</v>
      </c>
      <c r="AE24" s="44">
        <f t="shared" si="4"/>
        <v>186.45999999999998</v>
      </c>
      <c r="AF24" s="44">
        <f t="shared" si="5"/>
        <v>227.88</v>
      </c>
      <c r="AG24" s="45" t="str">
        <f t="shared" si="6"/>
        <v>186.46 227.88</v>
      </c>
      <c r="AH24" s="44">
        <v>12</v>
      </c>
      <c r="AI24" s="47">
        <f t="shared" si="7"/>
        <v>77.710000000000008</v>
      </c>
      <c r="AJ24" s="47">
        <f t="shared" si="8"/>
        <v>94.97</v>
      </c>
      <c r="AK24" s="45" t="str">
        <f t="shared" si="9"/>
        <v>77.71 94.97</v>
      </c>
      <c r="AL24" s="36">
        <f t="shared" si="10"/>
        <v>145</v>
      </c>
      <c r="AM24" s="36">
        <f t="shared" si="11"/>
        <v>250</v>
      </c>
      <c r="AN24" s="44">
        <v>2387.1</v>
      </c>
      <c r="AO24" s="44">
        <v>227.7</v>
      </c>
      <c r="AP24" s="44">
        <v>95</v>
      </c>
      <c r="AQ24" s="35">
        <v>25</v>
      </c>
      <c r="AR24" s="46">
        <f t="shared" si="12"/>
        <v>0.65764084547292945</v>
      </c>
      <c r="AS24" s="47">
        <f t="shared" si="13"/>
        <v>1569.8544622284298</v>
      </c>
      <c r="AT24" s="47">
        <f t="shared" si="14"/>
        <v>198.27741889967663</v>
      </c>
      <c r="AU24" s="48">
        <f t="shared" si="15"/>
        <v>82.183188106073175</v>
      </c>
      <c r="AV24" s="260"/>
      <c r="AW24" s="260"/>
      <c r="AX24" s="260"/>
      <c r="AY24" s="260"/>
      <c r="AZ24" s="260"/>
      <c r="BA24" s="260"/>
      <c r="BB24" s="260"/>
      <c r="BC24" s="260"/>
      <c r="BD24" s="260"/>
      <c r="BE24" s="260"/>
      <c r="BF24" s="260"/>
      <c r="BG24" s="287"/>
      <c r="BH24" s="260"/>
      <c r="BI24" s="284"/>
      <c r="BJ24" s="260"/>
      <c r="BK24" s="260"/>
      <c r="BL24" s="260">
        <f t="shared" si="16"/>
        <v>0</v>
      </c>
      <c r="BM24" s="260" t="e">
        <f>#REF!</f>
        <v>#REF!</v>
      </c>
      <c r="BN24" s="260"/>
      <c r="BO24" s="260"/>
      <c r="BP24" s="260">
        <f t="shared" si="17"/>
        <v>0</v>
      </c>
      <c r="BQ24" s="260" t="e">
        <f>#REF!</f>
        <v>#REF!</v>
      </c>
      <c r="BR24" s="260"/>
      <c r="BS24" s="287"/>
      <c r="BT24" s="260"/>
    </row>
    <row r="25" spans="1:72" s="42" customFormat="1" ht="55.2" customHeight="1" x14ac:dyDescent="0.3">
      <c r="A25" s="44">
        <v>22</v>
      </c>
      <c r="B25" s="45">
        <v>260</v>
      </c>
      <c r="C25" s="45" t="s">
        <v>64</v>
      </c>
      <c r="D25" s="45">
        <v>40000</v>
      </c>
      <c r="E25" s="44">
        <v>0.56000000000000005</v>
      </c>
      <c r="F25" s="37">
        <v>0.13600000000000001</v>
      </c>
      <c r="G25" s="37">
        <v>8.5000000000000006E-2</v>
      </c>
      <c r="H25" s="37">
        <v>7.0000000000000007E-2</v>
      </c>
      <c r="I25" s="37">
        <v>5.5E-2</v>
      </c>
      <c r="J25" s="37">
        <v>3.7999999999999999E-2</v>
      </c>
      <c r="K25" s="37">
        <v>3.2000000000000001E-2</v>
      </c>
      <c r="L25" s="37">
        <v>2.4E-2</v>
      </c>
      <c r="M25" s="37" t="str">
        <f t="shared" si="0"/>
        <v>0.136,0.085,0.07,0.055,0.038,0.032,0.024</v>
      </c>
      <c r="N25" s="37" t="s">
        <v>59</v>
      </c>
      <c r="O25" s="37"/>
      <c r="P25" s="38">
        <f t="shared" si="1"/>
        <v>260</v>
      </c>
      <c r="Q25" s="36">
        <f t="shared" si="18"/>
        <v>0</v>
      </c>
      <c r="R25" s="37">
        <f t="shared" si="2"/>
        <v>6.6000000000000003E-2</v>
      </c>
      <c r="S25" s="36">
        <f t="shared" si="19"/>
        <v>22</v>
      </c>
      <c r="T25" s="36">
        <f t="shared" si="20"/>
        <v>0</v>
      </c>
      <c r="U25" s="36">
        <f t="shared" si="21"/>
        <v>260</v>
      </c>
      <c r="V25" s="39">
        <f t="shared" si="22"/>
        <v>5.45E-2</v>
      </c>
      <c r="W25" s="39">
        <f t="shared" si="3"/>
        <v>0</v>
      </c>
      <c r="X25" s="37">
        <f t="shared" si="23"/>
        <v>13.780000000000001</v>
      </c>
      <c r="Y25" s="39">
        <f t="shared" si="24"/>
        <v>-1.9554166666666646</v>
      </c>
      <c r="Z25" s="37"/>
      <c r="AA25" s="44">
        <v>0.35</v>
      </c>
      <c r="AB25" s="44">
        <v>0.35</v>
      </c>
      <c r="AC25" s="44">
        <v>0.35</v>
      </c>
      <c r="AD25" s="44" t="s">
        <v>60</v>
      </c>
      <c r="AE25" s="44">
        <f t="shared" si="4"/>
        <v>186.45999999999998</v>
      </c>
      <c r="AF25" s="44">
        <f t="shared" si="5"/>
        <v>227.88</v>
      </c>
      <c r="AG25" s="45" t="str">
        <f t="shared" si="6"/>
        <v>186.46 227.88</v>
      </c>
      <c r="AH25" s="44">
        <v>12</v>
      </c>
      <c r="AI25" s="47">
        <f t="shared" si="7"/>
        <v>77.710000000000008</v>
      </c>
      <c r="AJ25" s="47">
        <f t="shared" si="8"/>
        <v>94.97</v>
      </c>
      <c r="AK25" s="45" t="str">
        <f t="shared" si="9"/>
        <v>77.71 94.97</v>
      </c>
      <c r="AL25" s="36">
        <f t="shared" si="10"/>
        <v>145</v>
      </c>
      <c r="AM25" s="36">
        <f t="shared" si="11"/>
        <v>250</v>
      </c>
      <c r="AN25" s="44">
        <v>2379</v>
      </c>
      <c r="AO25" s="44">
        <v>227.2</v>
      </c>
      <c r="AP25" s="44">
        <v>95</v>
      </c>
      <c r="AQ25" s="35">
        <v>25</v>
      </c>
      <c r="AR25" s="46">
        <f t="shared" si="12"/>
        <v>0.65764084547292945</v>
      </c>
      <c r="AS25" s="47">
        <f t="shared" si="13"/>
        <v>1564.5275713800991</v>
      </c>
      <c r="AT25" s="47">
        <f t="shared" si="14"/>
        <v>197.84954809386474</v>
      </c>
      <c r="AU25" s="48">
        <f t="shared" si="15"/>
        <v>82.183188106073175</v>
      </c>
      <c r="AV25" s="260"/>
      <c r="AW25" s="260"/>
      <c r="AX25" s="260"/>
      <c r="AY25" s="260"/>
      <c r="AZ25" s="260"/>
      <c r="BA25" s="260"/>
      <c r="BB25" s="260"/>
      <c r="BC25" s="260"/>
      <c r="BD25" s="260"/>
      <c r="BE25" s="260"/>
      <c r="BF25" s="260"/>
      <c r="BG25" s="287"/>
      <c r="BH25" s="260"/>
      <c r="BI25" s="284"/>
      <c r="BJ25" s="260"/>
      <c r="BK25" s="260"/>
      <c r="BL25" s="260">
        <f t="shared" si="16"/>
        <v>0</v>
      </c>
      <c r="BM25" s="260" t="e">
        <f>#REF!</f>
        <v>#REF!</v>
      </c>
      <c r="BN25" s="260"/>
      <c r="BO25" s="260"/>
      <c r="BP25" s="260">
        <f>BO18*10^6</f>
        <v>0</v>
      </c>
      <c r="BQ25" s="260" t="e">
        <f>#REF!</f>
        <v>#REF!</v>
      </c>
      <c r="BR25" s="260"/>
      <c r="BS25" s="287"/>
      <c r="BT25" s="260"/>
    </row>
    <row r="26" spans="1:72" s="42" customFormat="1" ht="55.2" customHeight="1" x14ac:dyDescent="0.3">
      <c r="A26" s="44">
        <v>23</v>
      </c>
      <c r="B26" s="45">
        <v>260</v>
      </c>
      <c r="C26" s="45" t="s">
        <v>65</v>
      </c>
      <c r="D26" s="45">
        <v>40000</v>
      </c>
      <c r="E26" s="44">
        <v>0.56000000000000005</v>
      </c>
      <c r="F26" s="37">
        <v>9.0999999999999998E-2</v>
      </c>
      <c r="G26" s="37">
        <v>6.4000000000000001E-2</v>
      </c>
      <c r="H26" s="37">
        <v>5.3999999999999999E-2</v>
      </c>
      <c r="I26" s="37">
        <v>4.3000000000000003E-2</v>
      </c>
      <c r="J26" s="37">
        <v>3.3000000000000002E-2</v>
      </c>
      <c r="K26" s="37">
        <v>2.9000000000000001E-2</v>
      </c>
      <c r="L26" s="37">
        <v>1.8000000000000002E-2</v>
      </c>
      <c r="M26" s="37" t="str">
        <f t="shared" si="0"/>
        <v>0.091,0.064,0.054,0.043,0.033,0.029,0.018</v>
      </c>
      <c r="N26" s="37" t="s">
        <v>59</v>
      </c>
      <c r="O26" s="37"/>
      <c r="P26" s="38">
        <f t="shared" si="1"/>
        <v>260</v>
      </c>
      <c r="Q26" s="36">
        <f t="shared" si="18"/>
        <v>0</v>
      </c>
      <c r="R26" s="37">
        <f t="shared" si="2"/>
        <v>3.6999999999999998E-2</v>
      </c>
      <c r="S26" s="36">
        <f t="shared" si="19"/>
        <v>23</v>
      </c>
      <c r="T26" s="36">
        <f t="shared" si="20"/>
        <v>0</v>
      </c>
      <c r="U26" s="36">
        <f t="shared" si="21"/>
        <v>260</v>
      </c>
      <c r="V26" s="39">
        <f t="shared" si="22"/>
        <v>5.1500000000000004E-2</v>
      </c>
      <c r="W26" s="39">
        <f t="shared" si="3"/>
        <v>0</v>
      </c>
      <c r="X26" s="37">
        <f t="shared" si="23"/>
        <v>13.780000000000001</v>
      </c>
      <c r="Y26" s="39">
        <f t="shared" si="24"/>
        <v>-1.9554166666666646</v>
      </c>
      <c r="Z26" s="37"/>
      <c r="AA26" s="44">
        <v>0.35</v>
      </c>
      <c r="AB26" s="44">
        <v>0.35</v>
      </c>
      <c r="AC26" s="44">
        <v>0.35</v>
      </c>
      <c r="AD26" s="44" t="s">
        <v>60</v>
      </c>
      <c r="AE26" s="44">
        <f t="shared" si="4"/>
        <v>186.45999999999998</v>
      </c>
      <c r="AF26" s="44">
        <f t="shared" si="5"/>
        <v>227.88</v>
      </c>
      <c r="AG26" s="45" t="str">
        <f t="shared" si="6"/>
        <v>186.46 227.88</v>
      </c>
      <c r="AH26" s="44">
        <v>12</v>
      </c>
      <c r="AI26" s="47">
        <f t="shared" si="7"/>
        <v>77.710000000000008</v>
      </c>
      <c r="AJ26" s="47">
        <f t="shared" si="8"/>
        <v>94.97</v>
      </c>
      <c r="AK26" s="45" t="str">
        <f t="shared" si="9"/>
        <v>77.71 94.97</v>
      </c>
      <c r="AL26" s="36">
        <f t="shared" si="10"/>
        <v>145</v>
      </c>
      <c r="AM26" s="36">
        <f t="shared" si="11"/>
        <v>250</v>
      </c>
      <c r="AN26" s="47">
        <v>2388.6999999999998</v>
      </c>
      <c r="AO26" s="49">
        <v>227.5</v>
      </c>
      <c r="AP26" s="44">
        <v>95</v>
      </c>
      <c r="AQ26" s="35">
        <v>25</v>
      </c>
      <c r="AR26" s="46">
        <f t="shared" si="12"/>
        <v>0.65764084547292945</v>
      </c>
      <c r="AS26" s="47">
        <f t="shared" si="13"/>
        <v>1570.9066875811864</v>
      </c>
      <c r="AT26" s="47">
        <f t="shared" si="14"/>
        <v>198.10631301214815</v>
      </c>
      <c r="AU26" s="48">
        <f t="shared" si="15"/>
        <v>82.183188106073175</v>
      </c>
      <c r="AV26" s="260"/>
      <c r="AW26" s="260"/>
      <c r="AX26" s="260"/>
      <c r="AY26" s="260"/>
      <c r="AZ26" s="260"/>
      <c r="BA26" s="260"/>
      <c r="BB26" s="260"/>
      <c r="BC26" s="260"/>
      <c r="BD26" s="260"/>
      <c r="BE26" s="260"/>
      <c r="BF26" s="260"/>
      <c r="BG26" s="287"/>
      <c r="BH26" s="260"/>
      <c r="BI26" s="284"/>
      <c r="BJ26" s="260"/>
      <c r="BK26" s="260"/>
      <c r="BL26" s="260">
        <f t="shared" si="16"/>
        <v>0</v>
      </c>
      <c r="BM26" s="260" t="e">
        <f>#REF!</f>
        <v>#REF!</v>
      </c>
      <c r="BN26" s="260"/>
      <c r="BO26" s="260"/>
      <c r="BP26" s="260">
        <f t="shared" si="17"/>
        <v>0</v>
      </c>
      <c r="BQ26" s="260" t="e">
        <f>#REF!</f>
        <v>#REF!</v>
      </c>
      <c r="BR26" s="260"/>
      <c r="BS26" s="287"/>
      <c r="BT26" s="260"/>
    </row>
    <row r="27" spans="1:72" s="42" customFormat="1" ht="55.2" customHeight="1" x14ac:dyDescent="0.3">
      <c r="A27" s="44">
        <v>24</v>
      </c>
      <c r="B27" s="45">
        <v>260</v>
      </c>
      <c r="C27" s="45" t="s">
        <v>66</v>
      </c>
      <c r="D27" s="45">
        <v>40000</v>
      </c>
      <c r="E27" s="44">
        <v>0.56000000000000005</v>
      </c>
      <c r="F27" s="37">
        <v>0.155</v>
      </c>
      <c r="G27" s="37">
        <v>0.113</v>
      </c>
      <c r="H27" s="37">
        <v>9.2999999999999999E-2</v>
      </c>
      <c r="I27" s="37">
        <v>7.1999999999999995E-2</v>
      </c>
      <c r="J27" s="37">
        <v>4.8000000000000001E-2</v>
      </c>
      <c r="K27" s="37">
        <v>4.1000000000000002E-2</v>
      </c>
      <c r="L27" s="37">
        <v>0.04</v>
      </c>
      <c r="M27" s="37" t="str">
        <f t="shared" si="0"/>
        <v>0.155,0.113,0.093,0.072,0.048,0.041,0.04</v>
      </c>
      <c r="N27" s="37" t="s">
        <v>59</v>
      </c>
      <c r="O27" s="37"/>
      <c r="P27" s="38">
        <f t="shared" si="1"/>
        <v>260</v>
      </c>
      <c r="Q27" s="36">
        <f t="shared" si="18"/>
        <v>0</v>
      </c>
      <c r="R27" s="37">
        <f t="shared" si="2"/>
        <v>6.2E-2</v>
      </c>
      <c r="S27" s="36">
        <f t="shared" si="19"/>
        <v>24</v>
      </c>
      <c r="T27" s="36">
        <f t="shared" si="20"/>
        <v>0</v>
      </c>
      <c r="U27" s="36">
        <f t="shared" si="21"/>
        <v>260</v>
      </c>
      <c r="V27" s="39">
        <f t="shared" si="22"/>
        <v>4.9500000000000002E-2</v>
      </c>
      <c r="W27" s="39">
        <f t="shared" si="3"/>
        <v>0</v>
      </c>
      <c r="X27" s="37">
        <f t="shared" si="23"/>
        <v>13.780000000000001</v>
      </c>
      <c r="Y27" s="39">
        <f t="shared" si="24"/>
        <v>-1.9554166666666646</v>
      </c>
      <c r="Z27" s="37"/>
      <c r="AA27" s="44">
        <v>0.35</v>
      </c>
      <c r="AB27" s="44">
        <v>0.35</v>
      </c>
      <c r="AC27" s="44">
        <v>0.35</v>
      </c>
      <c r="AD27" s="44" t="s">
        <v>60</v>
      </c>
      <c r="AE27" s="44">
        <f t="shared" si="4"/>
        <v>186.45999999999998</v>
      </c>
      <c r="AF27" s="44">
        <f t="shared" si="5"/>
        <v>227.88</v>
      </c>
      <c r="AG27" s="45" t="str">
        <f t="shared" si="6"/>
        <v>186.46 227.88</v>
      </c>
      <c r="AH27" s="44">
        <v>12</v>
      </c>
      <c r="AI27" s="47">
        <f t="shared" si="7"/>
        <v>77.710000000000008</v>
      </c>
      <c r="AJ27" s="47">
        <f t="shared" si="8"/>
        <v>94.97</v>
      </c>
      <c r="AK27" s="45" t="str">
        <f t="shared" si="9"/>
        <v>77.71 94.97</v>
      </c>
      <c r="AL27" s="36">
        <f t="shared" si="10"/>
        <v>145</v>
      </c>
      <c r="AM27" s="36">
        <f t="shared" si="11"/>
        <v>250</v>
      </c>
      <c r="AN27" s="47">
        <v>2351.6</v>
      </c>
      <c r="AO27" s="49">
        <v>227.3</v>
      </c>
      <c r="AP27" s="44">
        <v>95</v>
      </c>
      <c r="AQ27" s="35">
        <v>25</v>
      </c>
      <c r="AR27" s="46">
        <f t="shared" si="12"/>
        <v>0.65764084547292945</v>
      </c>
      <c r="AS27" s="47">
        <f t="shared" si="13"/>
        <v>1546.5082122141409</v>
      </c>
      <c r="AT27" s="47">
        <f t="shared" si="14"/>
        <v>197.9351505563051</v>
      </c>
      <c r="AU27" s="48">
        <f t="shared" si="15"/>
        <v>82.183188106073175</v>
      </c>
      <c r="AV27" s="260"/>
      <c r="AW27" s="260"/>
      <c r="AX27" s="260"/>
      <c r="AY27" s="260"/>
      <c r="AZ27" s="260"/>
      <c r="BA27" s="260"/>
      <c r="BB27" s="260"/>
      <c r="BC27" s="260"/>
      <c r="BD27" s="260"/>
      <c r="BE27" s="260"/>
      <c r="BF27" s="260"/>
      <c r="BG27" s="287"/>
      <c r="BH27" s="260"/>
      <c r="BI27" s="284"/>
      <c r="BJ27" s="260"/>
      <c r="BK27" s="260"/>
      <c r="BL27" s="260">
        <f t="shared" si="16"/>
        <v>0</v>
      </c>
      <c r="BM27" s="260" t="e">
        <f>#REF!</f>
        <v>#REF!</v>
      </c>
      <c r="BN27" s="260"/>
      <c r="BO27" s="260"/>
      <c r="BP27" s="260">
        <f t="shared" si="17"/>
        <v>0</v>
      </c>
      <c r="BQ27" s="260" t="e">
        <f>#REF!</f>
        <v>#REF!</v>
      </c>
      <c r="BR27" s="260"/>
      <c r="BS27" s="287"/>
      <c r="BT27" s="260"/>
    </row>
    <row r="28" spans="1:72" s="42" customFormat="1" ht="55.2" customHeight="1" x14ac:dyDescent="0.3">
      <c r="A28" s="44">
        <v>25</v>
      </c>
      <c r="B28" s="45">
        <v>260</v>
      </c>
      <c r="C28" s="45" t="s">
        <v>67</v>
      </c>
      <c r="D28" s="45">
        <v>40000</v>
      </c>
      <c r="E28" s="44">
        <v>0.56000000000000005</v>
      </c>
      <c r="F28" s="37">
        <v>0.108</v>
      </c>
      <c r="G28" s="37">
        <v>8.3000000000000004E-2</v>
      </c>
      <c r="H28" s="37">
        <v>7.0000000000000007E-2</v>
      </c>
      <c r="I28" s="37">
        <v>5.6000000000000001E-2</v>
      </c>
      <c r="J28" s="37">
        <v>3.6999999999999998E-2</v>
      </c>
      <c r="K28" s="37">
        <v>3.5000000000000003E-2</v>
      </c>
      <c r="L28" s="37">
        <v>1.9E-2</v>
      </c>
      <c r="M28" s="37" t="str">
        <f t="shared" si="0"/>
        <v>0.108,0.083,0.07,0.056,0.037,0.035,0.019</v>
      </c>
      <c r="N28" s="37" t="s">
        <v>59</v>
      </c>
      <c r="O28" s="37"/>
      <c r="P28" s="38">
        <f t="shared" si="1"/>
        <v>260</v>
      </c>
      <c r="Q28" s="36">
        <f t="shared" si="18"/>
        <v>0</v>
      </c>
      <c r="R28" s="37">
        <f t="shared" si="2"/>
        <v>3.7999999999999992E-2</v>
      </c>
      <c r="S28" s="36">
        <f t="shared" si="19"/>
        <v>25</v>
      </c>
      <c r="T28" s="36">
        <f t="shared" si="20"/>
        <v>0</v>
      </c>
      <c r="U28" s="36">
        <f t="shared" si="21"/>
        <v>260</v>
      </c>
      <c r="V28" s="39">
        <f t="shared" si="22"/>
        <v>4.9999999999999996E-2</v>
      </c>
      <c r="W28" s="39">
        <f t="shared" si="3"/>
        <v>0</v>
      </c>
      <c r="X28" s="37">
        <f t="shared" si="23"/>
        <v>13.780000000000001</v>
      </c>
      <c r="Y28" s="39">
        <f t="shared" si="24"/>
        <v>-1.9554166666666646</v>
      </c>
      <c r="Z28" s="37"/>
      <c r="AA28" s="44">
        <v>0.35</v>
      </c>
      <c r="AB28" s="44">
        <v>0.35</v>
      </c>
      <c r="AC28" s="44">
        <v>0.35</v>
      </c>
      <c r="AD28" s="44" t="s">
        <v>60</v>
      </c>
      <c r="AE28" s="44">
        <f t="shared" si="4"/>
        <v>186.45999999999998</v>
      </c>
      <c r="AF28" s="44">
        <f t="shared" si="5"/>
        <v>227.88</v>
      </c>
      <c r="AG28" s="45" t="str">
        <f t="shared" si="6"/>
        <v>186.46 227.88</v>
      </c>
      <c r="AH28" s="44">
        <v>12</v>
      </c>
      <c r="AI28" s="47">
        <f t="shared" si="7"/>
        <v>77.710000000000008</v>
      </c>
      <c r="AJ28" s="47">
        <f t="shared" si="8"/>
        <v>94.97</v>
      </c>
      <c r="AK28" s="45" t="str">
        <f t="shared" si="9"/>
        <v>77.71 94.97</v>
      </c>
      <c r="AL28" s="36">
        <f t="shared" si="10"/>
        <v>145</v>
      </c>
      <c r="AM28" s="36">
        <f t="shared" si="11"/>
        <v>250</v>
      </c>
      <c r="AN28" s="44">
        <v>2395.1999999999998</v>
      </c>
      <c r="AO28" s="44">
        <v>224.9</v>
      </c>
      <c r="AP28" s="44">
        <v>95</v>
      </c>
      <c r="AQ28" s="35">
        <v>25</v>
      </c>
      <c r="AR28" s="46">
        <f t="shared" si="12"/>
        <v>0.65764084547292945</v>
      </c>
      <c r="AS28" s="47">
        <f t="shared" si="13"/>
        <v>1575.1813530767604</v>
      </c>
      <c r="AT28" s="47">
        <f t="shared" si="14"/>
        <v>195.87676367908298</v>
      </c>
      <c r="AU28" s="48">
        <f t="shared" si="15"/>
        <v>82.183188106073175</v>
      </c>
      <c r="AV28" s="260"/>
      <c r="AW28" s="260"/>
      <c r="AX28" s="260"/>
      <c r="AY28" s="260"/>
      <c r="AZ28" s="260"/>
      <c r="BA28" s="260"/>
      <c r="BB28" s="260"/>
      <c r="BC28" s="260"/>
      <c r="BD28" s="260"/>
      <c r="BE28" s="260"/>
      <c r="BF28" s="260"/>
      <c r="BG28" s="287"/>
      <c r="BH28" s="260"/>
      <c r="BI28" s="284"/>
      <c r="BJ28" s="260"/>
      <c r="BK28" s="260"/>
      <c r="BL28" s="260">
        <f t="shared" si="16"/>
        <v>0</v>
      </c>
      <c r="BM28" s="260" t="e">
        <f>#REF!</f>
        <v>#REF!</v>
      </c>
      <c r="BN28" s="260"/>
      <c r="BO28" s="260"/>
      <c r="BP28" s="260">
        <f t="shared" si="17"/>
        <v>0</v>
      </c>
      <c r="BQ28" s="260" t="e">
        <f>#REF!</f>
        <v>#REF!</v>
      </c>
      <c r="BR28" s="260"/>
      <c r="BS28" s="287"/>
      <c r="BT28" s="260"/>
    </row>
    <row r="29" spans="1:72" s="42" customFormat="1" ht="55.2" customHeight="1" x14ac:dyDescent="0.3">
      <c r="A29" s="44">
        <v>26</v>
      </c>
      <c r="B29" s="45">
        <v>325</v>
      </c>
      <c r="C29" s="45" t="s">
        <v>63</v>
      </c>
      <c r="D29" s="45">
        <v>40000</v>
      </c>
      <c r="E29" s="44">
        <v>0.56000000000000005</v>
      </c>
      <c r="F29" s="37">
        <v>0.115</v>
      </c>
      <c r="G29" s="37">
        <v>8.5000000000000006E-2</v>
      </c>
      <c r="H29" s="37">
        <v>7.1000000000000008E-2</v>
      </c>
      <c r="I29" s="37">
        <v>5.5E-2</v>
      </c>
      <c r="J29" s="37">
        <v>3.7999999999999999E-2</v>
      </c>
      <c r="K29" s="37">
        <v>3.1E-2</v>
      </c>
      <c r="L29" s="37">
        <v>2.2000000000000002E-2</v>
      </c>
      <c r="M29" s="37" t="str">
        <f t="shared" si="0"/>
        <v>0.115,0.085,0.071,0.055,0.038,0.031,0.022</v>
      </c>
      <c r="N29" s="37" t="s">
        <v>59</v>
      </c>
      <c r="O29" s="37"/>
      <c r="P29" s="38">
        <f t="shared" si="1"/>
        <v>325</v>
      </c>
      <c r="Q29" s="36">
        <f t="shared" si="18"/>
        <v>65</v>
      </c>
      <c r="R29" s="37">
        <f t="shared" si="2"/>
        <v>4.3999999999999997E-2</v>
      </c>
      <c r="S29" s="36">
        <f t="shared" si="19"/>
        <v>26</v>
      </c>
      <c r="T29" s="36">
        <f t="shared" si="20"/>
        <v>65</v>
      </c>
      <c r="U29" s="36">
        <f t="shared" si="21"/>
        <v>325</v>
      </c>
      <c r="V29" s="39">
        <f t="shared" si="22"/>
        <v>4.0999999999999995E-2</v>
      </c>
      <c r="W29" s="39">
        <f t="shared" si="3"/>
        <v>2.6649999999999996</v>
      </c>
      <c r="X29" s="37">
        <f t="shared" si="23"/>
        <v>16.445</v>
      </c>
      <c r="Y29" s="39">
        <f t="shared" si="24"/>
        <v>-3.2242708333333319</v>
      </c>
      <c r="Z29" s="37"/>
      <c r="AA29" s="44">
        <v>0.35</v>
      </c>
      <c r="AB29" s="44">
        <v>0.35</v>
      </c>
      <c r="AC29" s="44">
        <v>0.35</v>
      </c>
      <c r="AD29" s="44" t="s">
        <v>60</v>
      </c>
      <c r="AE29" s="44">
        <f t="shared" si="4"/>
        <v>186.45999999999998</v>
      </c>
      <c r="AF29" s="44">
        <f t="shared" si="5"/>
        <v>227.88</v>
      </c>
      <c r="AG29" s="45" t="str">
        <f t="shared" si="6"/>
        <v>186.46 227.88</v>
      </c>
      <c r="AH29" s="44">
        <v>12</v>
      </c>
      <c r="AI29" s="47">
        <f t="shared" si="7"/>
        <v>77.710000000000008</v>
      </c>
      <c r="AJ29" s="47">
        <f t="shared" si="8"/>
        <v>94.97</v>
      </c>
      <c r="AK29" s="45" t="str">
        <f t="shared" si="9"/>
        <v>77.71 94.97</v>
      </c>
      <c r="AL29" s="36">
        <f t="shared" si="10"/>
        <v>145</v>
      </c>
      <c r="AM29" s="36">
        <f t="shared" si="11"/>
        <v>250</v>
      </c>
      <c r="AN29" s="44">
        <v>2359.6999999999998</v>
      </c>
      <c r="AO29" s="44">
        <v>227.5</v>
      </c>
      <c r="AP29" s="44">
        <v>94.9</v>
      </c>
      <c r="AQ29" s="35">
        <v>25</v>
      </c>
      <c r="AR29" s="46">
        <f t="shared" si="12"/>
        <v>0.65764084547292945</v>
      </c>
      <c r="AS29" s="47">
        <f t="shared" si="13"/>
        <v>1551.8351030624715</v>
      </c>
      <c r="AT29" s="47">
        <f t="shared" si="14"/>
        <v>198.10631301214815</v>
      </c>
      <c r="AU29" s="48">
        <f t="shared" si="15"/>
        <v>82.093281630882302</v>
      </c>
      <c r="AV29" s="260"/>
      <c r="AW29" s="260"/>
      <c r="AX29" s="260"/>
      <c r="AY29" s="260"/>
      <c r="AZ29" s="260"/>
      <c r="BA29" s="260"/>
      <c r="BB29" s="260"/>
      <c r="BC29" s="260"/>
      <c r="BD29" s="260"/>
      <c r="BE29" s="260"/>
      <c r="BF29" s="260"/>
      <c r="BG29" s="287"/>
      <c r="BH29" s="260"/>
      <c r="BI29" s="284"/>
      <c r="BJ29" s="260"/>
      <c r="BK29" s="260"/>
      <c r="BL29" s="260">
        <f t="shared" si="16"/>
        <v>0</v>
      </c>
      <c r="BM29" s="260" t="e">
        <f>#REF!</f>
        <v>#REF!</v>
      </c>
      <c r="BN29" s="260" t="e">
        <f t="shared" ref="BN29" si="27">IF(BL29&lt;BM29,"Safe","Unsafe")</f>
        <v>#REF!</v>
      </c>
      <c r="BO29" s="260"/>
      <c r="BP29" s="260">
        <f t="shared" si="17"/>
        <v>0</v>
      </c>
      <c r="BQ29" s="260" t="e">
        <f>#REF!</f>
        <v>#REF!</v>
      </c>
      <c r="BR29" s="260" t="e">
        <f t="shared" ref="BR29" si="28">IF(BP29&lt;BQ29,"Safe","Unsafe")</f>
        <v>#REF!</v>
      </c>
      <c r="BS29" s="287"/>
      <c r="BT29" s="260"/>
    </row>
    <row r="30" spans="1:72" s="42" customFormat="1" ht="55.2" customHeight="1" x14ac:dyDescent="0.3">
      <c r="A30" s="44">
        <v>27</v>
      </c>
      <c r="B30" s="45">
        <v>325</v>
      </c>
      <c r="C30" s="45" t="s">
        <v>64</v>
      </c>
      <c r="D30" s="45">
        <v>40000</v>
      </c>
      <c r="E30" s="44">
        <v>0.56000000000000005</v>
      </c>
      <c r="F30" s="37">
        <v>0.105</v>
      </c>
      <c r="G30" s="37">
        <v>7.9000000000000001E-2</v>
      </c>
      <c r="H30" s="37">
        <v>6.9000000000000006E-2</v>
      </c>
      <c r="I30" s="37">
        <v>5.6000000000000001E-2</v>
      </c>
      <c r="J30" s="37">
        <v>0.04</v>
      </c>
      <c r="K30" s="37">
        <v>3.3000000000000002E-2</v>
      </c>
      <c r="L30" s="37">
        <v>2.5000000000000001E-2</v>
      </c>
      <c r="M30" s="37" t="str">
        <f t="shared" si="0"/>
        <v>0.105,0.079,0.069,0.056,0.04,0.033,0.025</v>
      </c>
      <c r="N30" s="37" t="s">
        <v>59</v>
      </c>
      <c r="O30" s="37"/>
      <c r="P30" s="38">
        <f t="shared" si="1"/>
        <v>325</v>
      </c>
      <c r="Q30" s="36">
        <f t="shared" si="18"/>
        <v>0</v>
      </c>
      <c r="R30" s="37">
        <f t="shared" si="2"/>
        <v>3.599999999999999E-2</v>
      </c>
      <c r="S30" s="36">
        <f t="shared" si="19"/>
        <v>27</v>
      </c>
      <c r="T30" s="36">
        <f t="shared" si="20"/>
        <v>0</v>
      </c>
      <c r="U30" s="36">
        <f t="shared" si="21"/>
        <v>325</v>
      </c>
      <c r="V30" s="39">
        <f t="shared" si="22"/>
        <v>3.9999999999999994E-2</v>
      </c>
      <c r="W30" s="39">
        <f t="shared" si="3"/>
        <v>0</v>
      </c>
      <c r="X30" s="37">
        <f t="shared" si="23"/>
        <v>16.445</v>
      </c>
      <c r="Y30" s="39">
        <f t="shared" si="24"/>
        <v>-3.2242708333333319</v>
      </c>
      <c r="Z30" s="37"/>
      <c r="AA30" s="44">
        <v>0.35</v>
      </c>
      <c r="AB30" s="44">
        <v>0.35</v>
      </c>
      <c r="AC30" s="44">
        <v>0.35</v>
      </c>
      <c r="AD30" s="44" t="s">
        <v>60</v>
      </c>
      <c r="AE30" s="44">
        <f t="shared" si="4"/>
        <v>186.45999999999998</v>
      </c>
      <c r="AF30" s="44">
        <f t="shared" si="5"/>
        <v>227.88</v>
      </c>
      <c r="AG30" s="45" t="str">
        <f t="shared" si="6"/>
        <v>186.46 227.88</v>
      </c>
      <c r="AH30" s="44">
        <v>12</v>
      </c>
      <c r="AI30" s="47">
        <f t="shared" si="7"/>
        <v>77.710000000000008</v>
      </c>
      <c r="AJ30" s="47">
        <f t="shared" si="8"/>
        <v>94.97</v>
      </c>
      <c r="AK30" s="45" t="str">
        <f t="shared" si="9"/>
        <v>77.71 94.97</v>
      </c>
      <c r="AL30" s="36">
        <f t="shared" si="10"/>
        <v>145</v>
      </c>
      <c r="AM30" s="36">
        <f t="shared" si="11"/>
        <v>250</v>
      </c>
      <c r="AN30" s="44">
        <v>2398.4</v>
      </c>
      <c r="AO30" s="44">
        <v>227.8</v>
      </c>
      <c r="AP30" s="44">
        <v>95</v>
      </c>
      <c r="AQ30" s="35">
        <v>25</v>
      </c>
      <c r="AR30" s="46">
        <f t="shared" si="12"/>
        <v>0.65764084547292945</v>
      </c>
      <c r="AS30" s="47">
        <f t="shared" si="13"/>
        <v>1577.2858037822741</v>
      </c>
      <c r="AT30" s="47">
        <f t="shared" si="14"/>
        <v>198.36295065169023</v>
      </c>
      <c r="AU30" s="48">
        <f t="shared" si="15"/>
        <v>82.183188106073175</v>
      </c>
      <c r="AV30" s="260"/>
      <c r="AW30" s="260"/>
      <c r="AX30" s="260"/>
      <c r="AY30" s="260"/>
      <c r="AZ30" s="260"/>
      <c r="BA30" s="260"/>
      <c r="BB30" s="260"/>
      <c r="BC30" s="260"/>
      <c r="BD30" s="260"/>
      <c r="BE30" s="260"/>
      <c r="BF30" s="260"/>
      <c r="BG30" s="287"/>
      <c r="BH30" s="260"/>
      <c r="BI30" s="284"/>
      <c r="BJ30" s="260"/>
      <c r="BK30" s="260"/>
      <c r="BL30" s="260">
        <f t="shared" si="16"/>
        <v>0</v>
      </c>
      <c r="BM30" s="260" t="e">
        <f>#REF!</f>
        <v>#REF!</v>
      </c>
      <c r="BN30" s="260"/>
      <c r="BO30" s="260"/>
      <c r="BP30" s="260">
        <f t="shared" si="17"/>
        <v>0</v>
      </c>
      <c r="BQ30" s="260" t="e">
        <f>#REF!</f>
        <v>#REF!</v>
      </c>
      <c r="BR30" s="260"/>
      <c r="BS30" s="287"/>
      <c r="BT30" s="260"/>
    </row>
    <row r="31" spans="1:72" s="42" customFormat="1" ht="55.2" customHeight="1" x14ac:dyDescent="0.3">
      <c r="A31" s="44">
        <v>28</v>
      </c>
      <c r="B31" s="45">
        <v>325</v>
      </c>
      <c r="C31" s="45" t="s">
        <v>65</v>
      </c>
      <c r="D31" s="45">
        <v>40000</v>
      </c>
      <c r="E31" s="44">
        <v>0.56000000000000005</v>
      </c>
      <c r="F31" s="37">
        <v>0.16800000000000001</v>
      </c>
      <c r="G31" s="37">
        <v>7.1000000000000008E-2</v>
      </c>
      <c r="H31" s="37">
        <v>6.0999999999999999E-2</v>
      </c>
      <c r="I31" s="37">
        <v>4.9000000000000002E-2</v>
      </c>
      <c r="J31" s="37">
        <v>3.6999999999999998E-2</v>
      </c>
      <c r="K31" s="37">
        <v>3.0000000000000002E-2</v>
      </c>
      <c r="L31" s="37">
        <v>2.3E-2</v>
      </c>
      <c r="M31" s="37" t="str">
        <f t="shared" si="0"/>
        <v>0.168,0.071,0.061,0.049,0.037,0.03,0.023</v>
      </c>
      <c r="N31" s="37" t="s">
        <v>59</v>
      </c>
      <c r="O31" s="37"/>
      <c r="P31" s="38">
        <f t="shared" si="1"/>
        <v>325</v>
      </c>
      <c r="Q31" s="36">
        <f t="shared" si="18"/>
        <v>0</v>
      </c>
      <c r="R31" s="37">
        <f t="shared" si="2"/>
        <v>0.10700000000000001</v>
      </c>
      <c r="S31" s="36">
        <f t="shared" si="19"/>
        <v>28</v>
      </c>
      <c r="T31" s="36">
        <f t="shared" si="20"/>
        <v>0</v>
      </c>
      <c r="U31" s="36">
        <f t="shared" si="21"/>
        <v>325</v>
      </c>
      <c r="V31" s="39">
        <f t="shared" si="22"/>
        <v>7.1500000000000008E-2</v>
      </c>
      <c r="W31" s="39">
        <f t="shared" si="3"/>
        <v>0</v>
      </c>
      <c r="X31" s="37">
        <f t="shared" si="23"/>
        <v>16.445</v>
      </c>
      <c r="Y31" s="39">
        <f t="shared" si="24"/>
        <v>-3.2242708333333319</v>
      </c>
      <c r="Z31" s="37"/>
      <c r="AA31" s="44">
        <v>0.35</v>
      </c>
      <c r="AB31" s="44">
        <v>0.35</v>
      </c>
      <c r="AC31" s="44">
        <v>0.35</v>
      </c>
      <c r="AD31" s="44" t="s">
        <v>60</v>
      </c>
      <c r="AE31" s="44">
        <f t="shared" si="4"/>
        <v>186.45999999999998</v>
      </c>
      <c r="AF31" s="44">
        <f t="shared" si="5"/>
        <v>227.88</v>
      </c>
      <c r="AG31" s="45" t="str">
        <f t="shared" si="6"/>
        <v>186.46 227.88</v>
      </c>
      <c r="AH31" s="44">
        <v>12</v>
      </c>
      <c r="AI31" s="47">
        <f t="shared" si="7"/>
        <v>77.710000000000008</v>
      </c>
      <c r="AJ31" s="47">
        <f t="shared" si="8"/>
        <v>94.97</v>
      </c>
      <c r="AK31" s="45" t="str">
        <f t="shared" si="9"/>
        <v>77.71 94.97</v>
      </c>
      <c r="AL31" s="36">
        <f t="shared" si="10"/>
        <v>145</v>
      </c>
      <c r="AM31" s="36">
        <f t="shared" si="11"/>
        <v>250</v>
      </c>
      <c r="AN31" s="44">
        <v>2380.6</v>
      </c>
      <c r="AO31" s="44">
        <v>226.3</v>
      </c>
      <c r="AP31" s="44">
        <v>95</v>
      </c>
      <c r="AQ31" s="35">
        <v>25</v>
      </c>
      <c r="AR31" s="46">
        <f t="shared" si="12"/>
        <v>0.65764084547292945</v>
      </c>
      <c r="AS31" s="47">
        <f t="shared" si="13"/>
        <v>1565.5797967328558</v>
      </c>
      <c r="AT31" s="47">
        <f t="shared" si="14"/>
        <v>197.07848734982466</v>
      </c>
      <c r="AU31" s="48">
        <f t="shared" si="15"/>
        <v>82.183188106073175</v>
      </c>
      <c r="AV31" s="260"/>
      <c r="AW31" s="260"/>
      <c r="AX31" s="260"/>
      <c r="AY31" s="260"/>
      <c r="AZ31" s="260"/>
      <c r="BA31" s="260"/>
      <c r="BB31" s="260"/>
      <c r="BC31" s="260"/>
      <c r="BD31" s="260"/>
      <c r="BE31" s="260"/>
      <c r="BF31" s="260"/>
      <c r="BG31" s="287"/>
      <c r="BH31" s="260"/>
      <c r="BI31" s="284"/>
      <c r="BJ31" s="260"/>
      <c r="BK31" s="260"/>
      <c r="BL31" s="260">
        <f t="shared" si="16"/>
        <v>0</v>
      </c>
      <c r="BM31" s="260" t="e">
        <f>#REF!</f>
        <v>#REF!</v>
      </c>
      <c r="BN31" s="260"/>
      <c r="BO31" s="260"/>
      <c r="BP31" s="260">
        <f t="shared" si="17"/>
        <v>0</v>
      </c>
      <c r="BQ31" s="260" t="e">
        <f>#REF!</f>
        <v>#REF!</v>
      </c>
      <c r="BR31" s="260"/>
      <c r="BS31" s="287"/>
      <c r="BT31" s="260"/>
    </row>
    <row r="32" spans="1:72" s="42" customFormat="1" ht="55.2" customHeight="1" x14ac:dyDescent="0.3">
      <c r="A32" s="35">
        <v>29</v>
      </c>
      <c r="B32" s="36">
        <v>325</v>
      </c>
      <c r="C32" s="36" t="s">
        <v>66</v>
      </c>
      <c r="D32" s="36">
        <v>40000</v>
      </c>
      <c r="E32" s="35">
        <v>0.56000000000000005</v>
      </c>
      <c r="F32" s="37">
        <v>0.182</v>
      </c>
      <c r="G32" s="37">
        <v>0.13500000000000001</v>
      </c>
      <c r="H32" s="37">
        <v>0.11</v>
      </c>
      <c r="I32" s="37">
        <v>8.2000000000000003E-2</v>
      </c>
      <c r="J32" s="37">
        <v>5.2999999999999999E-2</v>
      </c>
      <c r="K32" s="37">
        <v>4.2000000000000003E-2</v>
      </c>
      <c r="L32" s="37">
        <v>3.0000000000000002E-2</v>
      </c>
      <c r="M32" s="37" t="str">
        <f t="shared" si="0"/>
        <v>0.182,0.135,0.11,0.082,0.053,0.042,0.03</v>
      </c>
      <c r="N32" s="37" t="s">
        <v>59</v>
      </c>
      <c r="O32" s="37"/>
      <c r="P32" s="38">
        <f t="shared" si="1"/>
        <v>325</v>
      </c>
      <c r="Q32" s="36">
        <f t="shared" si="18"/>
        <v>0</v>
      </c>
      <c r="R32" s="37">
        <f t="shared" si="2"/>
        <v>7.1999999999999995E-2</v>
      </c>
      <c r="S32" s="36">
        <f t="shared" si="19"/>
        <v>29</v>
      </c>
      <c r="T32" s="36">
        <f t="shared" si="20"/>
        <v>0</v>
      </c>
      <c r="U32" s="36">
        <f t="shared" si="21"/>
        <v>325</v>
      </c>
      <c r="V32" s="39">
        <f t="shared" si="22"/>
        <v>8.9499999999999996E-2</v>
      </c>
      <c r="W32" s="39">
        <f t="shared" si="3"/>
        <v>0</v>
      </c>
      <c r="X32" s="37">
        <f t="shared" si="23"/>
        <v>16.445</v>
      </c>
      <c r="Y32" s="39">
        <f t="shared" si="24"/>
        <v>-3.2242708333333319</v>
      </c>
      <c r="Z32" s="37"/>
      <c r="AA32" s="35">
        <v>0.35</v>
      </c>
      <c r="AB32" s="35">
        <v>0.35</v>
      </c>
      <c r="AC32" s="35">
        <v>0.35</v>
      </c>
      <c r="AD32" s="35" t="s">
        <v>60</v>
      </c>
      <c r="AE32" s="35">
        <f t="shared" si="4"/>
        <v>186.45999999999998</v>
      </c>
      <c r="AF32" s="35">
        <f t="shared" si="5"/>
        <v>227.88</v>
      </c>
      <c r="AG32" s="36" t="str">
        <f t="shared" si="6"/>
        <v>186.46 227.88</v>
      </c>
      <c r="AH32" s="35">
        <v>12</v>
      </c>
      <c r="AI32" s="40">
        <f t="shared" si="7"/>
        <v>77.710000000000008</v>
      </c>
      <c r="AJ32" s="40">
        <f t="shared" si="8"/>
        <v>94.97</v>
      </c>
      <c r="AK32" s="36" t="str">
        <f t="shared" si="9"/>
        <v>77.71 94.97</v>
      </c>
      <c r="AL32" s="36">
        <f t="shared" si="10"/>
        <v>145</v>
      </c>
      <c r="AM32" s="36">
        <f t="shared" si="11"/>
        <v>250</v>
      </c>
      <c r="AN32" s="40">
        <v>2383.9</v>
      </c>
      <c r="AO32" s="35">
        <v>227.9</v>
      </c>
      <c r="AP32" s="35">
        <v>94.9</v>
      </c>
      <c r="AQ32" s="35">
        <v>25</v>
      </c>
      <c r="AR32" s="37">
        <f t="shared" si="12"/>
        <v>0.65764084547292945</v>
      </c>
      <c r="AS32" s="40">
        <f t="shared" si="13"/>
        <v>1567.7500115229166</v>
      </c>
      <c r="AT32" s="40">
        <f t="shared" si="14"/>
        <v>198.44846828724823</v>
      </c>
      <c r="AU32" s="41">
        <f t="shared" si="15"/>
        <v>82.093281630882302</v>
      </c>
      <c r="AV32" s="260"/>
      <c r="AW32" s="260"/>
      <c r="AX32" s="260"/>
      <c r="AY32" s="260"/>
      <c r="AZ32" s="260">
        <f>AY32*10^6</f>
        <v>0</v>
      </c>
      <c r="BA32" s="260" t="e">
        <f>(1/($BI$4*10^6/(0.711*10^-4*(1/AV32)^0.854))^(1/3.89))*10^6</f>
        <v>#DIV/0!</v>
      </c>
      <c r="BB32" s="260" t="e">
        <f>IF(AZ32&lt;BA32,"Safe","Unsafe")</f>
        <v>#DIV/0!</v>
      </c>
      <c r="BC32" s="260"/>
      <c r="BD32" s="260">
        <f>BC32*10^6</f>
        <v>0</v>
      </c>
      <c r="BE32" s="260">
        <f>(1/((($BI$4*10^6/(1.41*10^-8)))^(1/4.5337)))*10^6</f>
        <v>416.02417627014421</v>
      </c>
      <c r="BF32" s="260" t="str">
        <f>IF(BD32&lt;BE32,"Safe","Unsafe")</f>
        <v>Safe</v>
      </c>
      <c r="BG32" s="287"/>
      <c r="BH32" s="260"/>
      <c r="BI32" s="284">
        <v>30</v>
      </c>
      <c r="BJ32" s="260"/>
      <c r="BK32" s="260"/>
      <c r="BL32" s="260">
        <f t="shared" si="16"/>
        <v>0</v>
      </c>
      <c r="BM32" s="260" t="e">
        <f>BA32</f>
        <v>#DIV/0!</v>
      </c>
      <c r="BN32" s="260" t="e">
        <f>IF(BL32&lt;BM32,"Safe","Unsafe")</f>
        <v>#DIV/0!</v>
      </c>
      <c r="BO32" s="260"/>
      <c r="BP32" s="260">
        <f>BO32*10^6</f>
        <v>0</v>
      </c>
      <c r="BQ32" s="260">
        <f>BE32</f>
        <v>416.02417627014421</v>
      </c>
      <c r="BR32" s="260" t="str">
        <f>IF(BP32&lt;BQ32,"Safe","Unsafe")</f>
        <v>Safe</v>
      </c>
      <c r="BS32" s="287"/>
      <c r="BT32" s="260"/>
    </row>
    <row r="33" spans="1:72" s="42" customFormat="1" ht="55.2" customHeight="1" x14ac:dyDescent="0.3">
      <c r="A33" s="35">
        <v>30</v>
      </c>
      <c r="B33" s="36">
        <v>325</v>
      </c>
      <c r="C33" s="36" t="s">
        <v>67</v>
      </c>
      <c r="D33" s="36">
        <v>40000</v>
      </c>
      <c r="E33" s="35">
        <v>0.56000000000000005</v>
      </c>
      <c r="F33" s="37">
        <v>0.122</v>
      </c>
      <c r="G33" s="37">
        <v>9.5000000000000001E-2</v>
      </c>
      <c r="H33" s="37">
        <v>7.8E-2</v>
      </c>
      <c r="I33" s="37">
        <v>6.6000000000000003E-2</v>
      </c>
      <c r="J33" s="37">
        <v>4.2000000000000003E-2</v>
      </c>
      <c r="K33" s="37">
        <v>3.5000000000000003E-2</v>
      </c>
      <c r="L33" s="37">
        <v>2.6000000000000002E-2</v>
      </c>
      <c r="M33" s="37" t="str">
        <f t="shared" si="0"/>
        <v>0.122,0.095,0.078,0.066,0.042,0.035,0.026</v>
      </c>
      <c r="N33" s="37" t="s">
        <v>59</v>
      </c>
      <c r="O33" s="37"/>
      <c r="P33" s="38">
        <f t="shared" si="1"/>
        <v>325</v>
      </c>
      <c r="Q33" s="36">
        <f t="shared" si="18"/>
        <v>0</v>
      </c>
      <c r="R33" s="37">
        <f t="shared" si="2"/>
        <v>4.3999999999999997E-2</v>
      </c>
      <c r="S33" s="36">
        <f t="shared" si="19"/>
        <v>30</v>
      </c>
      <c r="T33" s="36">
        <f t="shared" si="20"/>
        <v>0</v>
      </c>
      <c r="U33" s="36">
        <f t="shared" si="21"/>
        <v>325</v>
      </c>
      <c r="V33" s="39">
        <f t="shared" si="22"/>
        <v>5.7999999999999996E-2</v>
      </c>
      <c r="W33" s="39">
        <f t="shared" si="3"/>
        <v>0</v>
      </c>
      <c r="X33" s="37">
        <f t="shared" si="23"/>
        <v>16.445</v>
      </c>
      <c r="Y33" s="39">
        <f t="shared" si="24"/>
        <v>-3.2242708333333319</v>
      </c>
      <c r="Z33" s="37"/>
      <c r="AA33" s="35">
        <v>0.35</v>
      </c>
      <c r="AB33" s="35">
        <v>0.35</v>
      </c>
      <c r="AC33" s="35">
        <v>0.35</v>
      </c>
      <c r="AD33" s="35" t="s">
        <v>60</v>
      </c>
      <c r="AE33" s="35">
        <f t="shared" si="4"/>
        <v>186.45999999999998</v>
      </c>
      <c r="AF33" s="35">
        <f t="shared" si="5"/>
        <v>227.88</v>
      </c>
      <c r="AG33" s="36" t="str">
        <f t="shared" si="6"/>
        <v>186.46 227.88</v>
      </c>
      <c r="AH33" s="35">
        <v>12</v>
      </c>
      <c r="AI33" s="40">
        <f t="shared" si="7"/>
        <v>77.710000000000008</v>
      </c>
      <c r="AJ33" s="40">
        <f t="shared" si="8"/>
        <v>94.97</v>
      </c>
      <c r="AK33" s="36" t="str">
        <f t="shared" si="9"/>
        <v>77.71 94.97</v>
      </c>
      <c r="AL33" s="36">
        <f t="shared" si="10"/>
        <v>145</v>
      </c>
      <c r="AM33" s="36">
        <f t="shared" si="11"/>
        <v>250</v>
      </c>
      <c r="AN33" s="40">
        <v>2391.9</v>
      </c>
      <c r="AO33" s="35">
        <v>226.8</v>
      </c>
      <c r="AP33" s="35">
        <v>94.9</v>
      </c>
      <c r="AQ33" s="35">
        <v>25</v>
      </c>
      <c r="AR33" s="37">
        <f t="shared" si="12"/>
        <v>0.65764084547292945</v>
      </c>
      <c r="AS33" s="40">
        <f t="shared" si="13"/>
        <v>1573.0111382867001</v>
      </c>
      <c r="AT33" s="40">
        <f t="shared" si="14"/>
        <v>197.5069964804334</v>
      </c>
      <c r="AU33" s="41">
        <f t="shared" si="15"/>
        <v>82.093281630882302</v>
      </c>
      <c r="AV33" s="260"/>
      <c r="AW33" s="260"/>
      <c r="AX33" s="260"/>
      <c r="AY33" s="260"/>
      <c r="AZ33" s="260"/>
      <c r="BA33" s="260"/>
      <c r="BB33" s="260"/>
      <c r="BC33" s="260"/>
      <c r="BD33" s="260"/>
      <c r="BE33" s="260"/>
      <c r="BF33" s="260"/>
      <c r="BG33" s="287"/>
      <c r="BH33" s="260"/>
      <c r="BI33" s="284"/>
      <c r="BJ33" s="260"/>
      <c r="BK33" s="260"/>
      <c r="BL33" s="260">
        <f t="shared" si="16"/>
        <v>0</v>
      </c>
      <c r="BM33" s="260" t="e">
        <f>#REF!</f>
        <v>#REF!</v>
      </c>
      <c r="BN33" s="260"/>
      <c r="BO33" s="260"/>
      <c r="BP33" s="260">
        <f t="shared" si="17"/>
        <v>0</v>
      </c>
      <c r="BQ33" s="260" t="e">
        <f>#REF!</f>
        <v>#REF!</v>
      </c>
      <c r="BR33" s="260"/>
      <c r="BS33" s="287"/>
      <c r="BT33" s="260"/>
    </row>
    <row r="34" spans="1:72" s="42" customFormat="1" ht="55.2" customHeight="1" x14ac:dyDescent="0.3">
      <c r="A34" s="35">
        <v>31</v>
      </c>
      <c r="B34" s="36">
        <v>390</v>
      </c>
      <c r="C34" s="36" t="s">
        <v>63</v>
      </c>
      <c r="D34" s="36">
        <v>40000</v>
      </c>
      <c r="E34" s="35">
        <v>0.56000000000000005</v>
      </c>
      <c r="F34" s="37">
        <v>7.5999999999999998E-2</v>
      </c>
      <c r="G34" s="37">
        <v>6.6000000000000003E-2</v>
      </c>
      <c r="H34" s="37">
        <v>5.7000000000000002E-2</v>
      </c>
      <c r="I34" s="37">
        <v>4.5999999999999999E-2</v>
      </c>
      <c r="J34" s="37">
        <v>3.3000000000000002E-2</v>
      </c>
      <c r="K34" s="37">
        <v>2.9000000000000001E-2</v>
      </c>
      <c r="L34" s="37">
        <v>2.2000000000000002E-2</v>
      </c>
      <c r="M34" s="37" t="str">
        <f t="shared" si="0"/>
        <v>0.076,0.066,0.057,0.046,0.033,0.029,0.022</v>
      </c>
      <c r="N34" s="37" t="s">
        <v>59</v>
      </c>
      <c r="O34" s="37"/>
      <c r="P34" s="38">
        <f t="shared" si="1"/>
        <v>390</v>
      </c>
      <c r="Q34" s="36">
        <f t="shared" si="18"/>
        <v>65</v>
      </c>
      <c r="R34" s="37">
        <f t="shared" si="2"/>
        <v>1.8999999999999996E-2</v>
      </c>
      <c r="S34" s="36">
        <f t="shared" si="19"/>
        <v>31</v>
      </c>
      <c r="T34" s="36">
        <f t="shared" si="20"/>
        <v>65</v>
      </c>
      <c r="U34" s="36">
        <f t="shared" si="21"/>
        <v>390</v>
      </c>
      <c r="V34" s="39">
        <f t="shared" si="22"/>
        <v>3.15E-2</v>
      </c>
      <c r="W34" s="39">
        <f t="shared" si="3"/>
        <v>2.0474999999999999</v>
      </c>
      <c r="X34" s="37">
        <f t="shared" si="23"/>
        <v>18.4925</v>
      </c>
      <c r="Y34" s="39">
        <f t="shared" si="24"/>
        <v>-5.1106249999999989</v>
      </c>
      <c r="Z34" s="37"/>
      <c r="AA34" s="35">
        <v>0.35</v>
      </c>
      <c r="AB34" s="35">
        <v>0.35</v>
      </c>
      <c r="AC34" s="35">
        <v>0.35</v>
      </c>
      <c r="AD34" s="35" t="s">
        <v>60</v>
      </c>
      <c r="AE34" s="35">
        <f t="shared" si="4"/>
        <v>186.45999999999998</v>
      </c>
      <c r="AF34" s="35">
        <f t="shared" si="5"/>
        <v>227.88</v>
      </c>
      <c r="AG34" s="36" t="str">
        <f t="shared" si="6"/>
        <v>186.46 227.88</v>
      </c>
      <c r="AH34" s="35">
        <v>12</v>
      </c>
      <c r="AI34" s="40">
        <f t="shared" si="7"/>
        <v>77.710000000000008</v>
      </c>
      <c r="AJ34" s="40">
        <f t="shared" si="8"/>
        <v>94.97</v>
      </c>
      <c r="AK34" s="36" t="str">
        <f t="shared" si="9"/>
        <v>77.71 94.97</v>
      </c>
      <c r="AL34" s="36">
        <f t="shared" si="10"/>
        <v>145</v>
      </c>
      <c r="AM34" s="36">
        <f t="shared" si="11"/>
        <v>250</v>
      </c>
      <c r="AN34" s="35">
        <v>2387.1</v>
      </c>
      <c r="AO34" s="35">
        <v>227.2</v>
      </c>
      <c r="AP34" s="35">
        <v>94.9</v>
      </c>
      <c r="AQ34" s="35">
        <v>25</v>
      </c>
      <c r="AR34" s="37">
        <f t="shared" si="12"/>
        <v>0.65764084547292945</v>
      </c>
      <c r="AS34" s="40">
        <f t="shared" si="13"/>
        <v>1569.8544622284298</v>
      </c>
      <c r="AT34" s="40">
        <f t="shared" si="14"/>
        <v>197.84954809386474</v>
      </c>
      <c r="AU34" s="41">
        <f t="shared" si="15"/>
        <v>82.093281630882302</v>
      </c>
      <c r="AV34" s="260"/>
      <c r="AW34" s="260"/>
      <c r="AX34" s="260"/>
      <c r="AY34" s="260"/>
      <c r="AZ34" s="260"/>
      <c r="BA34" s="260"/>
      <c r="BB34" s="260"/>
      <c r="BC34" s="260"/>
      <c r="BD34" s="260"/>
      <c r="BE34" s="260"/>
      <c r="BF34" s="260"/>
      <c r="BG34" s="287"/>
      <c r="BH34" s="260"/>
      <c r="BI34" s="284"/>
      <c r="BJ34" s="260"/>
      <c r="BK34" s="260"/>
      <c r="BL34" s="260">
        <f t="shared" si="16"/>
        <v>0</v>
      </c>
      <c r="BM34" s="260" t="e">
        <f>#REF!</f>
        <v>#REF!</v>
      </c>
      <c r="BN34" s="260"/>
      <c r="BO34" s="260"/>
      <c r="BP34" s="260">
        <f>BO32*10^6</f>
        <v>0</v>
      </c>
      <c r="BQ34" s="260" t="e">
        <f>#REF!</f>
        <v>#REF!</v>
      </c>
      <c r="BR34" s="260"/>
      <c r="BS34" s="287"/>
      <c r="BT34" s="260"/>
    </row>
    <row r="35" spans="1:72" s="42" customFormat="1" ht="55.2" customHeight="1" x14ac:dyDescent="0.3">
      <c r="A35" s="35">
        <v>32</v>
      </c>
      <c r="B35" s="36">
        <v>390</v>
      </c>
      <c r="C35" s="36" t="s">
        <v>64</v>
      </c>
      <c r="D35" s="36">
        <v>40000</v>
      </c>
      <c r="E35" s="35">
        <v>0.56000000000000005</v>
      </c>
      <c r="F35" s="37">
        <v>0.13300000000000001</v>
      </c>
      <c r="G35" s="37">
        <v>0.105</v>
      </c>
      <c r="H35" s="37">
        <v>9.0999999999999998E-2</v>
      </c>
      <c r="I35" s="37">
        <v>7.2999999999999995E-2</v>
      </c>
      <c r="J35" s="37">
        <v>4.8000000000000001E-2</v>
      </c>
      <c r="K35" s="37">
        <v>3.7999999999999999E-2</v>
      </c>
      <c r="L35" s="37">
        <v>2.7E-2</v>
      </c>
      <c r="M35" s="37" t="str">
        <f t="shared" si="0"/>
        <v>0.133,0.105,0.091,0.073,0.048,0.038,0.027</v>
      </c>
      <c r="N35" s="37" t="s">
        <v>59</v>
      </c>
      <c r="O35" s="37"/>
      <c r="P35" s="38">
        <f t="shared" si="1"/>
        <v>390</v>
      </c>
      <c r="Q35" s="36">
        <f t="shared" si="18"/>
        <v>0</v>
      </c>
      <c r="R35" s="37">
        <f t="shared" si="2"/>
        <v>4.200000000000001E-2</v>
      </c>
      <c r="S35" s="36">
        <f t="shared" si="19"/>
        <v>32</v>
      </c>
      <c r="T35" s="36">
        <f t="shared" si="20"/>
        <v>0</v>
      </c>
      <c r="U35" s="36">
        <f t="shared" si="21"/>
        <v>390</v>
      </c>
      <c r="V35" s="39">
        <f t="shared" si="22"/>
        <v>3.0500000000000003E-2</v>
      </c>
      <c r="W35" s="39">
        <f t="shared" si="3"/>
        <v>0</v>
      </c>
      <c r="X35" s="37">
        <f t="shared" si="23"/>
        <v>18.4925</v>
      </c>
      <c r="Y35" s="39">
        <f t="shared" si="24"/>
        <v>-5.1106249999999989</v>
      </c>
      <c r="Z35" s="37"/>
      <c r="AA35" s="35">
        <v>0.35</v>
      </c>
      <c r="AB35" s="35">
        <v>0.35</v>
      </c>
      <c r="AC35" s="35">
        <v>0.35</v>
      </c>
      <c r="AD35" s="35" t="s">
        <v>60</v>
      </c>
      <c r="AE35" s="35">
        <f t="shared" si="4"/>
        <v>186.45999999999998</v>
      </c>
      <c r="AF35" s="35">
        <f t="shared" si="5"/>
        <v>227.88</v>
      </c>
      <c r="AG35" s="36" t="str">
        <f t="shared" si="6"/>
        <v>186.46 227.88</v>
      </c>
      <c r="AH35" s="35">
        <v>12</v>
      </c>
      <c r="AI35" s="40">
        <f t="shared" si="7"/>
        <v>77.710000000000008</v>
      </c>
      <c r="AJ35" s="40">
        <f t="shared" si="8"/>
        <v>94.97</v>
      </c>
      <c r="AK35" s="36" t="str">
        <f t="shared" si="9"/>
        <v>77.71 94.97</v>
      </c>
      <c r="AL35" s="36">
        <f t="shared" si="10"/>
        <v>145</v>
      </c>
      <c r="AM35" s="36">
        <f t="shared" si="11"/>
        <v>250</v>
      </c>
      <c r="AN35" s="35">
        <v>2393.5</v>
      </c>
      <c r="AO35" s="35">
        <v>226.9</v>
      </c>
      <c r="AP35" s="35">
        <v>94.9</v>
      </c>
      <c r="AQ35" s="35">
        <v>25</v>
      </c>
      <c r="AR35" s="37">
        <f t="shared" si="12"/>
        <v>0.65764084547292945</v>
      </c>
      <c r="AS35" s="40">
        <f t="shared" si="13"/>
        <v>1574.0633636394566</v>
      </c>
      <c r="AT35" s="40">
        <f t="shared" si="14"/>
        <v>197.59265566552969</v>
      </c>
      <c r="AU35" s="41">
        <f t="shared" si="15"/>
        <v>82.093281630882302</v>
      </c>
      <c r="AV35" s="260"/>
      <c r="AW35" s="260"/>
      <c r="AX35" s="260"/>
      <c r="AY35" s="260"/>
      <c r="AZ35" s="260"/>
      <c r="BA35" s="260"/>
      <c r="BB35" s="260"/>
      <c r="BC35" s="260"/>
      <c r="BD35" s="260"/>
      <c r="BE35" s="260"/>
      <c r="BF35" s="260"/>
      <c r="BG35" s="287"/>
      <c r="BH35" s="260"/>
      <c r="BI35" s="284"/>
      <c r="BJ35" s="260"/>
      <c r="BK35" s="260"/>
      <c r="BL35" s="260">
        <f t="shared" si="16"/>
        <v>0</v>
      </c>
      <c r="BM35" s="260" t="e">
        <f>#REF!</f>
        <v>#REF!</v>
      </c>
      <c r="BN35" s="260"/>
      <c r="BO35" s="260"/>
      <c r="BP35" s="260">
        <f t="shared" si="17"/>
        <v>0</v>
      </c>
      <c r="BQ35" s="260" t="e">
        <f>#REF!</f>
        <v>#REF!</v>
      </c>
      <c r="BR35" s="260"/>
      <c r="BS35" s="287"/>
      <c r="BT35" s="260"/>
    </row>
    <row r="36" spans="1:72" s="42" customFormat="1" ht="55.2" customHeight="1" x14ac:dyDescent="0.3">
      <c r="A36" s="35">
        <v>33</v>
      </c>
      <c r="B36" s="36">
        <v>390</v>
      </c>
      <c r="C36" s="36" t="s">
        <v>65</v>
      </c>
      <c r="D36" s="36">
        <v>40000</v>
      </c>
      <c r="E36" s="35">
        <v>0.56000000000000005</v>
      </c>
      <c r="F36" s="37">
        <v>0.154</v>
      </c>
      <c r="G36" s="37">
        <v>0.105</v>
      </c>
      <c r="H36" s="37">
        <v>8.6000000000000007E-2</v>
      </c>
      <c r="I36" s="37">
        <v>6.6000000000000003E-2</v>
      </c>
      <c r="J36" s="37">
        <v>4.7E-2</v>
      </c>
      <c r="K36" s="37">
        <v>4.3000000000000003E-2</v>
      </c>
      <c r="L36" s="37">
        <v>2.6000000000000002E-2</v>
      </c>
      <c r="M36" s="37" t="str">
        <f t="shared" si="0"/>
        <v>0.154,0.105,0.086,0.066,0.047,0.043,0.026</v>
      </c>
      <c r="N36" s="37" t="s">
        <v>59</v>
      </c>
      <c r="O36" s="37"/>
      <c r="P36" s="38">
        <f t="shared" si="1"/>
        <v>390</v>
      </c>
      <c r="Q36" s="36">
        <f t="shared" si="18"/>
        <v>0</v>
      </c>
      <c r="R36" s="37">
        <f t="shared" si="2"/>
        <v>6.7999999999999991E-2</v>
      </c>
      <c r="S36" s="36">
        <f t="shared" si="19"/>
        <v>33</v>
      </c>
      <c r="T36" s="36">
        <f t="shared" si="20"/>
        <v>0</v>
      </c>
      <c r="U36" s="36">
        <f t="shared" si="21"/>
        <v>390</v>
      </c>
      <c r="V36" s="39">
        <f t="shared" si="22"/>
        <v>5.5E-2</v>
      </c>
      <c r="W36" s="39">
        <f t="shared" si="3"/>
        <v>0</v>
      </c>
      <c r="X36" s="37">
        <f t="shared" si="23"/>
        <v>18.4925</v>
      </c>
      <c r="Y36" s="39">
        <f t="shared" si="24"/>
        <v>-5.1106249999999989</v>
      </c>
      <c r="Z36" s="37"/>
      <c r="AA36" s="35">
        <v>0.35</v>
      </c>
      <c r="AB36" s="35">
        <v>0.35</v>
      </c>
      <c r="AC36" s="35">
        <v>0.35</v>
      </c>
      <c r="AD36" s="35" t="s">
        <v>60</v>
      </c>
      <c r="AE36" s="35">
        <f t="shared" si="4"/>
        <v>186.45999999999998</v>
      </c>
      <c r="AF36" s="35">
        <f t="shared" si="5"/>
        <v>227.88</v>
      </c>
      <c r="AG36" s="36" t="str">
        <f t="shared" si="6"/>
        <v>186.46 227.88</v>
      </c>
      <c r="AH36" s="35">
        <v>12</v>
      </c>
      <c r="AI36" s="40">
        <f t="shared" si="7"/>
        <v>77.710000000000008</v>
      </c>
      <c r="AJ36" s="40">
        <f t="shared" si="8"/>
        <v>94.97</v>
      </c>
      <c r="AK36" s="36" t="str">
        <f t="shared" si="9"/>
        <v>77.71 94.97</v>
      </c>
      <c r="AL36" s="36">
        <f t="shared" si="10"/>
        <v>145</v>
      </c>
      <c r="AM36" s="36">
        <f t="shared" si="11"/>
        <v>250</v>
      </c>
      <c r="AN36" s="35">
        <v>2398.4</v>
      </c>
      <c r="AO36" s="35">
        <v>227.5</v>
      </c>
      <c r="AP36" s="35">
        <v>94.9</v>
      </c>
      <c r="AQ36" s="35">
        <v>25</v>
      </c>
      <c r="AR36" s="37">
        <f t="shared" si="12"/>
        <v>0.65764084547292945</v>
      </c>
      <c r="AS36" s="40">
        <f t="shared" si="13"/>
        <v>1577.2858037822741</v>
      </c>
      <c r="AT36" s="40">
        <f t="shared" si="14"/>
        <v>198.10631301214815</v>
      </c>
      <c r="AU36" s="41">
        <f t="shared" si="15"/>
        <v>82.093281630882302</v>
      </c>
      <c r="AV36" s="260"/>
      <c r="AW36" s="260"/>
      <c r="AX36" s="260"/>
      <c r="AY36" s="260"/>
      <c r="AZ36" s="260"/>
      <c r="BA36" s="260"/>
      <c r="BB36" s="260"/>
      <c r="BC36" s="260"/>
      <c r="BD36" s="260"/>
      <c r="BE36" s="260"/>
      <c r="BF36" s="260"/>
      <c r="BG36" s="287"/>
      <c r="BH36" s="260"/>
      <c r="BI36" s="284"/>
      <c r="BJ36" s="260"/>
      <c r="BK36" s="260"/>
      <c r="BL36" s="260">
        <f t="shared" si="16"/>
        <v>0</v>
      </c>
      <c r="BM36" s="260" t="e">
        <f>#REF!</f>
        <v>#REF!</v>
      </c>
      <c r="BN36" s="260"/>
      <c r="BO36" s="260"/>
      <c r="BP36" s="260">
        <f t="shared" si="17"/>
        <v>0</v>
      </c>
      <c r="BQ36" s="260" t="e">
        <f>#REF!</f>
        <v>#REF!</v>
      </c>
      <c r="BR36" s="260"/>
      <c r="BS36" s="287"/>
      <c r="BT36" s="260"/>
    </row>
    <row r="37" spans="1:72" s="42" customFormat="1" ht="55.2" customHeight="1" x14ac:dyDescent="0.3">
      <c r="A37" s="35">
        <v>34</v>
      </c>
      <c r="B37" s="36">
        <v>390</v>
      </c>
      <c r="C37" s="36" t="s">
        <v>66</v>
      </c>
      <c r="D37" s="36">
        <v>40000</v>
      </c>
      <c r="E37" s="35">
        <v>0.56000000000000005</v>
      </c>
      <c r="F37" s="37">
        <v>0.19500000000000001</v>
      </c>
      <c r="G37" s="37">
        <v>0.16300000000000001</v>
      </c>
      <c r="H37" s="37">
        <v>0.14599999999999999</v>
      </c>
      <c r="I37" s="37">
        <v>0.12</v>
      </c>
      <c r="J37" s="37">
        <v>8.3000000000000004E-2</v>
      </c>
      <c r="K37" s="37">
        <v>6.8000000000000005E-2</v>
      </c>
      <c r="L37" s="37">
        <v>4.7E-2</v>
      </c>
      <c r="M37" s="37" t="str">
        <f t="shared" si="0"/>
        <v>0.195,0.163,0.146,0.12,0.083,0.068,0.047</v>
      </c>
      <c r="N37" s="37" t="s">
        <v>59</v>
      </c>
      <c r="O37" s="37"/>
      <c r="P37" s="38">
        <f t="shared" si="1"/>
        <v>390</v>
      </c>
      <c r="Q37" s="36">
        <f t="shared" si="18"/>
        <v>0</v>
      </c>
      <c r="R37" s="37">
        <f t="shared" si="2"/>
        <v>4.9000000000000016E-2</v>
      </c>
      <c r="S37" s="36">
        <f t="shared" si="19"/>
        <v>34</v>
      </c>
      <c r="T37" s="36">
        <f t="shared" si="20"/>
        <v>0</v>
      </c>
      <c r="U37" s="36">
        <f t="shared" si="21"/>
        <v>390</v>
      </c>
      <c r="V37" s="39">
        <f t="shared" si="22"/>
        <v>5.8500000000000003E-2</v>
      </c>
      <c r="W37" s="39">
        <f t="shared" si="3"/>
        <v>0</v>
      </c>
      <c r="X37" s="37">
        <f t="shared" si="23"/>
        <v>18.4925</v>
      </c>
      <c r="Y37" s="39">
        <f t="shared" si="24"/>
        <v>-5.1106249999999989</v>
      </c>
      <c r="Z37" s="37"/>
      <c r="AA37" s="35">
        <v>0.35</v>
      </c>
      <c r="AB37" s="35">
        <v>0.35</v>
      </c>
      <c r="AC37" s="35">
        <v>0.35</v>
      </c>
      <c r="AD37" s="35" t="s">
        <v>60</v>
      </c>
      <c r="AE37" s="35">
        <f t="shared" si="4"/>
        <v>186.45999999999998</v>
      </c>
      <c r="AF37" s="35">
        <f t="shared" si="5"/>
        <v>227.88</v>
      </c>
      <c r="AG37" s="36" t="str">
        <f t="shared" si="6"/>
        <v>186.46 227.88</v>
      </c>
      <c r="AH37" s="35">
        <v>12</v>
      </c>
      <c r="AI37" s="40">
        <f t="shared" si="7"/>
        <v>77.710000000000008</v>
      </c>
      <c r="AJ37" s="40">
        <f t="shared" si="8"/>
        <v>94.97</v>
      </c>
      <c r="AK37" s="36" t="str">
        <f t="shared" si="9"/>
        <v>77.71 94.97</v>
      </c>
      <c r="AL37" s="36">
        <f t="shared" si="10"/>
        <v>145</v>
      </c>
      <c r="AM37" s="36">
        <f t="shared" si="11"/>
        <v>250</v>
      </c>
      <c r="AN37" s="35">
        <v>2398.4</v>
      </c>
      <c r="AO37" s="35">
        <v>227.4</v>
      </c>
      <c r="AP37" s="35">
        <v>95</v>
      </c>
      <c r="AQ37" s="35">
        <v>25</v>
      </c>
      <c r="AR37" s="37">
        <f t="shared" si="12"/>
        <v>0.65764084547292945</v>
      </c>
      <c r="AS37" s="40">
        <f t="shared" si="13"/>
        <v>1577.2858037822741</v>
      </c>
      <c r="AT37" s="40">
        <f t="shared" si="14"/>
        <v>198.02073885954385</v>
      </c>
      <c r="AU37" s="41">
        <f t="shared" si="15"/>
        <v>82.183188106073175</v>
      </c>
      <c r="AV37" s="260"/>
      <c r="AW37" s="260"/>
      <c r="AX37" s="260"/>
      <c r="AY37" s="260"/>
      <c r="AZ37" s="260"/>
      <c r="BA37" s="260"/>
      <c r="BB37" s="260"/>
      <c r="BC37" s="260"/>
      <c r="BD37" s="260"/>
      <c r="BE37" s="260"/>
      <c r="BF37" s="260"/>
      <c r="BG37" s="287"/>
      <c r="BH37" s="260"/>
      <c r="BI37" s="284"/>
      <c r="BJ37" s="260"/>
      <c r="BK37" s="260"/>
      <c r="BL37" s="260">
        <f t="shared" si="16"/>
        <v>0</v>
      </c>
      <c r="BM37" s="260" t="e">
        <f>#REF!</f>
        <v>#REF!</v>
      </c>
      <c r="BN37" s="260"/>
      <c r="BO37" s="260"/>
      <c r="BP37" s="260">
        <f t="shared" si="17"/>
        <v>0</v>
      </c>
      <c r="BQ37" s="260" t="e">
        <f>#REF!</f>
        <v>#REF!</v>
      </c>
      <c r="BR37" s="260"/>
      <c r="BS37" s="287"/>
      <c r="BT37" s="260"/>
    </row>
    <row r="38" spans="1:72" s="42" customFormat="1" ht="55.2" customHeight="1" x14ac:dyDescent="0.3">
      <c r="A38" s="35">
        <v>35</v>
      </c>
      <c r="B38" s="36">
        <v>390</v>
      </c>
      <c r="C38" s="36" t="s">
        <v>67</v>
      </c>
      <c r="D38" s="36">
        <v>40000</v>
      </c>
      <c r="E38" s="35">
        <v>0.56000000000000005</v>
      </c>
      <c r="F38" s="37">
        <v>0.127</v>
      </c>
      <c r="G38" s="37">
        <v>8.3000000000000004E-2</v>
      </c>
      <c r="H38" s="37">
        <v>7.1000000000000008E-2</v>
      </c>
      <c r="I38" s="37">
        <v>5.5E-2</v>
      </c>
      <c r="J38" s="37">
        <v>3.6000000000000004E-2</v>
      </c>
      <c r="K38" s="37">
        <v>2.8000000000000001E-2</v>
      </c>
      <c r="L38" s="37">
        <v>2.1000000000000001E-2</v>
      </c>
      <c r="M38" s="37" t="str">
        <f t="shared" si="0"/>
        <v>0.127,0.083,0.071,0.055,0.036,0.028,0.021</v>
      </c>
      <c r="N38" s="37" t="s">
        <v>59</v>
      </c>
      <c r="O38" s="37"/>
      <c r="P38" s="38">
        <f t="shared" si="1"/>
        <v>390</v>
      </c>
      <c r="Q38" s="36">
        <f t="shared" si="18"/>
        <v>0</v>
      </c>
      <c r="R38" s="37">
        <f t="shared" si="2"/>
        <v>5.5999999999999994E-2</v>
      </c>
      <c r="S38" s="36">
        <f t="shared" si="19"/>
        <v>35</v>
      </c>
      <c r="T38" s="36">
        <f t="shared" si="20"/>
        <v>0</v>
      </c>
      <c r="U38" s="36">
        <f t="shared" si="21"/>
        <v>390</v>
      </c>
      <c r="V38" s="39">
        <f t="shared" si="22"/>
        <v>5.2500000000000005E-2</v>
      </c>
      <c r="W38" s="39">
        <f t="shared" si="3"/>
        <v>0</v>
      </c>
      <c r="X38" s="37">
        <f t="shared" si="23"/>
        <v>18.4925</v>
      </c>
      <c r="Y38" s="39">
        <f t="shared" si="24"/>
        <v>-5.1106249999999989</v>
      </c>
      <c r="Z38" s="37"/>
      <c r="AA38" s="35">
        <v>0.35</v>
      </c>
      <c r="AB38" s="35">
        <v>0.35</v>
      </c>
      <c r="AC38" s="35">
        <v>0.35</v>
      </c>
      <c r="AD38" s="35" t="s">
        <v>60</v>
      </c>
      <c r="AE38" s="35">
        <f t="shared" si="4"/>
        <v>186.45999999999998</v>
      </c>
      <c r="AF38" s="35">
        <f t="shared" si="5"/>
        <v>227.88</v>
      </c>
      <c r="AG38" s="36" t="str">
        <f t="shared" si="6"/>
        <v>186.46 227.88</v>
      </c>
      <c r="AH38" s="35">
        <v>12</v>
      </c>
      <c r="AI38" s="40">
        <f t="shared" si="7"/>
        <v>77.710000000000008</v>
      </c>
      <c r="AJ38" s="40">
        <f t="shared" si="8"/>
        <v>94.97</v>
      </c>
      <c r="AK38" s="36" t="str">
        <f t="shared" si="9"/>
        <v>77.71 94.97</v>
      </c>
      <c r="AL38" s="36">
        <f t="shared" si="10"/>
        <v>145</v>
      </c>
      <c r="AM38" s="36">
        <f t="shared" si="11"/>
        <v>250</v>
      </c>
      <c r="AN38" s="35">
        <v>2398.4</v>
      </c>
      <c r="AO38" s="35">
        <v>227.4</v>
      </c>
      <c r="AP38" s="35">
        <v>95</v>
      </c>
      <c r="AQ38" s="35">
        <v>25</v>
      </c>
      <c r="AR38" s="37">
        <f t="shared" si="12"/>
        <v>0.65764084547292945</v>
      </c>
      <c r="AS38" s="40">
        <f t="shared" si="13"/>
        <v>1577.2858037822741</v>
      </c>
      <c r="AT38" s="40">
        <f t="shared" si="14"/>
        <v>198.02073885954385</v>
      </c>
      <c r="AU38" s="41">
        <f t="shared" si="15"/>
        <v>82.183188106073175</v>
      </c>
      <c r="AV38" s="260"/>
      <c r="AW38" s="260"/>
      <c r="AX38" s="260"/>
      <c r="AY38" s="260"/>
      <c r="AZ38" s="260"/>
      <c r="BA38" s="260"/>
      <c r="BB38" s="260"/>
      <c r="BC38" s="260"/>
      <c r="BD38" s="260"/>
      <c r="BE38" s="260"/>
      <c r="BF38" s="260"/>
      <c r="BG38" s="287"/>
      <c r="BH38" s="260"/>
      <c r="BI38" s="284"/>
      <c r="BJ38" s="260"/>
      <c r="BK38" s="260"/>
      <c r="BL38" s="260">
        <f t="shared" si="16"/>
        <v>0</v>
      </c>
      <c r="BM38" s="260" t="e">
        <f>#REF!</f>
        <v>#REF!</v>
      </c>
      <c r="BN38" s="260"/>
      <c r="BO38" s="260"/>
      <c r="BP38" s="260">
        <f t="shared" si="17"/>
        <v>0</v>
      </c>
      <c r="BQ38" s="260" t="e">
        <f>#REF!</f>
        <v>#REF!</v>
      </c>
      <c r="BR38" s="260"/>
      <c r="BS38" s="287"/>
      <c r="BT38" s="260"/>
    </row>
    <row r="39" spans="1:72" s="42" customFormat="1" ht="55.2" customHeight="1" x14ac:dyDescent="0.3">
      <c r="A39" s="35">
        <v>36</v>
      </c>
      <c r="B39" s="36">
        <v>455</v>
      </c>
      <c r="C39" s="36" t="s">
        <v>63</v>
      </c>
      <c r="D39" s="36">
        <v>40000</v>
      </c>
      <c r="E39" s="35">
        <v>0.56000000000000005</v>
      </c>
      <c r="F39" s="37">
        <v>0.152</v>
      </c>
      <c r="G39" s="37">
        <v>0.111</v>
      </c>
      <c r="H39" s="37">
        <v>9.7000000000000003E-2</v>
      </c>
      <c r="I39" s="37">
        <v>7.6999999999999999E-2</v>
      </c>
      <c r="J39" s="37">
        <v>4.7E-2</v>
      </c>
      <c r="K39" s="37">
        <v>3.6000000000000004E-2</v>
      </c>
      <c r="L39" s="37">
        <v>2.4E-2</v>
      </c>
      <c r="M39" s="37" t="str">
        <f t="shared" si="0"/>
        <v>0.152,0.111,0.097,0.077,0.047,0.036,0.024</v>
      </c>
      <c r="N39" s="37" t="s">
        <v>59</v>
      </c>
      <c r="O39" s="37"/>
      <c r="P39" s="38">
        <f t="shared" si="1"/>
        <v>455</v>
      </c>
      <c r="Q39" s="36">
        <f t="shared" si="18"/>
        <v>65</v>
      </c>
      <c r="R39" s="37">
        <f t="shared" si="2"/>
        <v>5.4999999999999993E-2</v>
      </c>
      <c r="S39" s="36">
        <f t="shared" si="19"/>
        <v>36</v>
      </c>
      <c r="T39" s="36">
        <f t="shared" si="20"/>
        <v>65</v>
      </c>
      <c r="U39" s="36">
        <f t="shared" si="21"/>
        <v>455</v>
      </c>
      <c r="V39" s="39">
        <f t="shared" si="22"/>
        <v>5.5499999999999994E-2</v>
      </c>
      <c r="W39" s="39">
        <f t="shared" si="3"/>
        <v>3.6074999999999995</v>
      </c>
      <c r="X39" s="37">
        <f t="shared" si="23"/>
        <v>22.099999999999998</v>
      </c>
      <c r="Y39" s="39">
        <f t="shared" si="24"/>
        <v>-5.4369791666666671</v>
      </c>
      <c r="Z39" s="37"/>
      <c r="AA39" s="35">
        <v>0.35</v>
      </c>
      <c r="AB39" s="35">
        <v>0.35</v>
      </c>
      <c r="AC39" s="35">
        <v>0.35</v>
      </c>
      <c r="AD39" s="35" t="s">
        <v>60</v>
      </c>
      <c r="AE39" s="35">
        <f t="shared" si="4"/>
        <v>186.45999999999998</v>
      </c>
      <c r="AF39" s="35">
        <f t="shared" si="5"/>
        <v>227.88</v>
      </c>
      <c r="AG39" s="36" t="str">
        <f t="shared" si="6"/>
        <v>186.46 227.88</v>
      </c>
      <c r="AH39" s="35">
        <v>12</v>
      </c>
      <c r="AI39" s="40">
        <f t="shared" si="7"/>
        <v>77.710000000000008</v>
      </c>
      <c r="AJ39" s="40">
        <f t="shared" si="8"/>
        <v>94.97</v>
      </c>
      <c r="AK39" s="36" t="str">
        <f t="shared" si="9"/>
        <v>77.71 94.97</v>
      </c>
      <c r="AL39" s="36">
        <f t="shared" si="10"/>
        <v>145</v>
      </c>
      <c r="AM39" s="36">
        <f t="shared" si="11"/>
        <v>250</v>
      </c>
      <c r="AN39" s="35">
        <v>2387.1</v>
      </c>
      <c r="AO39" s="35">
        <v>227.4</v>
      </c>
      <c r="AP39" s="35">
        <v>95</v>
      </c>
      <c r="AQ39" s="35">
        <v>25</v>
      </c>
      <c r="AR39" s="37">
        <f t="shared" si="12"/>
        <v>0.65764084547292945</v>
      </c>
      <c r="AS39" s="40">
        <f t="shared" si="13"/>
        <v>1569.8544622284298</v>
      </c>
      <c r="AT39" s="40">
        <f t="shared" si="14"/>
        <v>198.02073885954385</v>
      </c>
      <c r="AU39" s="41">
        <f t="shared" si="15"/>
        <v>82.183188106073175</v>
      </c>
      <c r="AV39" s="260"/>
      <c r="AW39" s="260"/>
      <c r="AX39" s="260"/>
      <c r="AY39" s="260"/>
      <c r="AZ39" s="260"/>
      <c r="BA39" s="260"/>
      <c r="BB39" s="260"/>
      <c r="BC39" s="260"/>
      <c r="BD39" s="260"/>
      <c r="BE39" s="260"/>
      <c r="BF39" s="260"/>
      <c r="BG39" s="287"/>
      <c r="BH39" s="260"/>
      <c r="BI39" s="284"/>
      <c r="BJ39" s="260"/>
      <c r="BK39" s="260"/>
      <c r="BL39" s="260">
        <f t="shared" si="16"/>
        <v>0</v>
      </c>
      <c r="BM39" s="260" t="e">
        <f>#REF!</f>
        <v>#REF!</v>
      </c>
      <c r="BN39" s="260"/>
      <c r="BO39" s="260"/>
      <c r="BP39" s="260">
        <f t="shared" si="17"/>
        <v>0</v>
      </c>
      <c r="BQ39" s="260" t="e">
        <f>#REF!</f>
        <v>#REF!</v>
      </c>
      <c r="BR39" s="260"/>
      <c r="BS39" s="287"/>
      <c r="BT39" s="260"/>
    </row>
    <row r="40" spans="1:72" s="42" customFormat="1" ht="55.2" customHeight="1" x14ac:dyDescent="0.3">
      <c r="A40" s="35">
        <v>37</v>
      </c>
      <c r="B40" s="36">
        <v>455</v>
      </c>
      <c r="C40" s="36" t="s">
        <v>64</v>
      </c>
      <c r="D40" s="36">
        <v>40000</v>
      </c>
      <c r="E40" s="35">
        <v>0.56000000000000005</v>
      </c>
      <c r="F40" s="37">
        <v>0.26400000000000001</v>
      </c>
      <c r="G40" s="37">
        <v>0.14199999999999999</v>
      </c>
      <c r="H40" s="37">
        <v>0.113</v>
      </c>
      <c r="I40" s="37">
        <v>8.6000000000000007E-2</v>
      </c>
      <c r="J40" s="37">
        <v>5.2999999999999999E-2</v>
      </c>
      <c r="K40" s="37">
        <v>4.2000000000000003E-2</v>
      </c>
      <c r="L40" s="37">
        <v>3.0000000000000002E-2</v>
      </c>
      <c r="M40" s="37" t="str">
        <f t="shared" si="0"/>
        <v>0.264,0.142,0.113,0.086,0.053,0.042,0.03</v>
      </c>
      <c r="N40" s="37" t="s">
        <v>59</v>
      </c>
      <c r="O40" s="37"/>
      <c r="P40" s="38">
        <f t="shared" si="1"/>
        <v>455</v>
      </c>
      <c r="Q40" s="36">
        <f t="shared" si="18"/>
        <v>0</v>
      </c>
      <c r="R40" s="37">
        <f t="shared" si="2"/>
        <v>0.15100000000000002</v>
      </c>
      <c r="S40" s="36">
        <f t="shared" si="19"/>
        <v>37</v>
      </c>
      <c r="T40" s="36">
        <f t="shared" si="20"/>
        <v>0</v>
      </c>
      <c r="U40" s="36">
        <f t="shared" si="21"/>
        <v>455</v>
      </c>
      <c r="V40" s="39">
        <f t="shared" si="22"/>
        <v>0.10300000000000001</v>
      </c>
      <c r="W40" s="39">
        <f t="shared" si="3"/>
        <v>0</v>
      </c>
      <c r="X40" s="37">
        <f t="shared" si="23"/>
        <v>22.099999999999998</v>
      </c>
      <c r="Y40" s="39">
        <f t="shared" si="24"/>
        <v>-5.4369791666666671</v>
      </c>
      <c r="Z40" s="37"/>
      <c r="AA40" s="35">
        <v>0.35</v>
      </c>
      <c r="AB40" s="35">
        <v>0.35</v>
      </c>
      <c r="AC40" s="35">
        <v>0.35</v>
      </c>
      <c r="AD40" s="35" t="s">
        <v>60</v>
      </c>
      <c r="AE40" s="35">
        <f t="shared" si="4"/>
        <v>186.45999999999998</v>
      </c>
      <c r="AF40" s="35">
        <f t="shared" si="5"/>
        <v>227.88</v>
      </c>
      <c r="AG40" s="36" t="str">
        <f t="shared" si="6"/>
        <v>186.46 227.88</v>
      </c>
      <c r="AH40" s="35">
        <v>12</v>
      </c>
      <c r="AI40" s="40">
        <f t="shared" si="7"/>
        <v>77.710000000000008</v>
      </c>
      <c r="AJ40" s="40">
        <f t="shared" si="8"/>
        <v>94.97</v>
      </c>
      <c r="AK40" s="36" t="str">
        <f t="shared" si="9"/>
        <v>77.71 94.97</v>
      </c>
      <c r="AL40" s="36">
        <f t="shared" si="10"/>
        <v>145</v>
      </c>
      <c r="AM40" s="36">
        <f t="shared" si="11"/>
        <v>250</v>
      </c>
      <c r="AN40" s="35">
        <v>2361.3000000000002</v>
      </c>
      <c r="AO40" s="35">
        <v>227.7</v>
      </c>
      <c r="AP40" s="35">
        <v>94.9</v>
      </c>
      <c r="AQ40" s="35">
        <v>25</v>
      </c>
      <c r="AR40" s="37">
        <f t="shared" si="12"/>
        <v>0.65764084547292945</v>
      </c>
      <c r="AS40" s="40">
        <f t="shared" si="13"/>
        <v>1552.8873284152285</v>
      </c>
      <c r="AT40" s="40">
        <f t="shared" si="14"/>
        <v>198.27741889967663</v>
      </c>
      <c r="AU40" s="41">
        <f t="shared" si="15"/>
        <v>82.093281630882302</v>
      </c>
      <c r="AV40" s="260"/>
      <c r="AW40" s="260"/>
      <c r="AX40" s="260"/>
      <c r="AY40" s="260"/>
      <c r="AZ40" s="260"/>
      <c r="BA40" s="260"/>
      <c r="BB40" s="260"/>
      <c r="BC40" s="260"/>
      <c r="BD40" s="260"/>
      <c r="BE40" s="260"/>
      <c r="BF40" s="260"/>
      <c r="BG40" s="287"/>
      <c r="BH40" s="260"/>
      <c r="BI40" s="284"/>
      <c r="BJ40" s="260"/>
      <c r="BK40" s="260"/>
      <c r="BL40" s="260">
        <f t="shared" si="16"/>
        <v>0</v>
      </c>
      <c r="BM40" s="260" t="e">
        <f>#REF!</f>
        <v>#REF!</v>
      </c>
      <c r="BN40" s="260"/>
      <c r="BO40" s="260"/>
      <c r="BP40" s="260">
        <f t="shared" si="17"/>
        <v>0</v>
      </c>
      <c r="BQ40" s="260" t="e">
        <f>#REF!</f>
        <v>#REF!</v>
      </c>
      <c r="BR40" s="260"/>
      <c r="BS40" s="287"/>
      <c r="BT40" s="260"/>
    </row>
    <row r="41" spans="1:72" s="42" customFormat="1" ht="55.2" customHeight="1" x14ac:dyDescent="0.3">
      <c r="A41" s="35">
        <v>38</v>
      </c>
      <c r="B41" s="36">
        <v>455</v>
      </c>
      <c r="C41" s="36" t="s">
        <v>65</v>
      </c>
      <c r="D41" s="36">
        <v>40000</v>
      </c>
      <c r="E41" s="35">
        <v>0.56000000000000005</v>
      </c>
      <c r="F41" s="37">
        <v>0.111</v>
      </c>
      <c r="G41" s="37">
        <v>8.4000000000000005E-2</v>
      </c>
      <c r="H41" s="37">
        <v>7.3999999999999996E-2</v>
      </c>
      <c r="I41" s="37">
        <v>6.0999999999999999E-2</v>
      </c>
      <c r="J41" s="37">
        <v>4.5999999999999999E-2</v>
      </c>
      <c r="K41" s="37">
        <v>3.9E-2</v>
      </c>
      <c r="L41" s="37">
        <v>2.9000000000000001E-2</v>
      </c>
      <c r="M41" s="37" t="str">
        <f t="shared" si="0"/>
        <v>0.111,0.084,0.074,0.061,0.046,0.039,0.029</v>
      </c>
      <c r="N41" s="37" t="s">
        <v>59</v>
      </c>
      <c r="O41" s="37"/>
      <c r="P41" s="38">
        <f t="shared" si="1"/>
        <v>455</v>
      </c>
      <c r="Q41" s="36">
        <f t="shared" si="18"/>
        <v>0</v>
      </c>
      <c r="R41" s="37">
        <f t="shared" si="2"/>
        <v>3.7000000000000005E-2</v>
      </c>
      <c r="S41" s="36">
        <f t="shared" si="19"/>
        <v>38</v>
      </c>
      <c r="T41" s="36">
        <f t="shared" si="20"/>
        <v>0</v>
      </c>
      <c r="U41" s="36">
        <f t="shared" si="21"/>
        <v>455</v>
      </c>
      <c r="V41" s="39">
        <f t="shared" si="22"/>
        <v>9.4000000000000014E-2</v>
      </c>
      <c r="W41" s="39">
        <f t="shared" si="3"/>
        <v>0</v>
      </c>
      <c r="X41" s="37">
        <f t="shared" si="23"/>
        <v>22.099999999999998</v>
      </c>
      <c r="Y41" s="39">
        <f t="shared" si="24"/>
        <v>-5.4369791666666671</v>
      </c>
      <c r="Z41" s="37"/>
      <c r="AA41" s="35">
        <v>0.35</v>
      </c>
      <c r="AB41" s="35">
        <v>0.35</v>
      </c>
      <c r="AC41" s="35">
        <v>0.35</v>
      </c>
      <c r="AD41" s="35" t="s">
        <v>60</v>
      </c>
      <c r="AE41" s="35">
        <f t="shared" si="4"/>
        <v>186.45999999999998</v>
      </c>
      <c r="AF41" s="35">
        <f t="shared" si="5"/>
        <v>227.88</v>
      </c>
      <c r="AG41" s="36" t="str">
        <f t="shared" si="6"/>
        <v>186.46 227.88</v>
      </c>
      <c r="AH41" s="35">
        <v>12</v>
      </c>
      <c r="AI41" s="40">
        <f t="shared" si="7"/>
        <v>77.710000000000008</v>
      </c>
      <c r="AJ41" s="40">
        <f t="shared" si="8"/>
        <v>94.97</v>
      </c>
      <c r="AK41" s="36" t="str">
        <f t="shared" si="9"/>
        <v>77.71 94.97</v>
      </c>
      <c r="AL41" s="36">
        <f t="shared" si="10"/>
        <v>145</v>
      </c>
      <c r="AM41" s="36">
        <f t="shared" si="11"/>
        <v>250</v>
      </c>
      <c r="AN41" s="35">
        <v>2400</v>
      </c>
      <c r="AO41" s="35">
        <v>227.8</v>
      </c>
      <c r="AP41" s="35">
        <v>94.9</v>
      </c>
      <c r="AQ41" s="35">
        <v>25</v>
      </c>
      <c r="AR41" s="37">
        <f t="shared" si="12"/>
        <v>0.65764084547292945</v>
      </c>
      <c r="AS41" s="40">
        <f t="shared" si="13"/>
        <v>1578.3380291350306</v>
      </c>
      <c r="AT41" s="40">
        <f t="shared" si="14"/>
        <v>198.36295065169023</v>
      </c>
      <c r="AU41" s="41">
        <f t="shared" si="15"/>
        <v>82.093281630882302</v>
      </c>
      <c r="AV41" s="260"/>
      <c r="AW41" s="260"/>
      <c r="AX41" s="260"/>
      <c r="AY41" s="260"/>
      <c r="AZ41" s="260"/>
      <c r="BA41" s="260"/>
      <c r="BB41" s="260"/>
      <c r="BC41" s="260"/>
      <c r="BD41" s="260"/>
      <c r="BE41" s="260"/>
      <c r="BF41" s="260"/>
      <c r="BG41" s="287"/>
      <c r="BH41" s="260"/>
      <c r="BI41" s="284"/>
      <c r="BJ41" s="260"/>
      <c r="BK41" s="260"/>
      <c r="BL41" s="260">
        <f t="shared" si="16"/>
        <v>0</v>
      </c>
      <c r="BM41" s="260" t="e">
        <f>#REF!</f>
        <v>#REF!</v>
      </c>
      <c r="BN41" s="260"/>
      <c r="BO41" s="260"/>
      <c r="BP41" s="260">
        <f t="shared" si="17"/>
        <v>0</v>
      </c>
      <c r="BQ41" s="260" t="e">
        <f>#REF!</f>
        <v>#REF!</v>
      </c>
      <c r="BR41" s="260"/>
      <c r="BS41" s="287"/>
      <c r="BT41" s="260"/>
    </row>
    <row r="42" spans="1:72" s="42" customFormat="1" ht="55.2" customHeight="1" x14ac:dyDescent="0.3">
      <c r="A42" s="35">
        <v>39</v>
      </c>
      <c r="B42" s="36">
        <v>455</v>
      </c>
      <c r="C42" s="36" t="s">
        <v>66</v>
      </c>
      <c r="D42" s="36">
        <v>40000</v>
      </c>
      <c r="E42" s="35">
        <v>0.56000000000000005</v>
      </c>
      <c r="F42" s="37">
        <v>0.17399999999999999</v>
      </c>
      <c r="G42" s="37">
        <v>0.129</v>
      </c>
      <c r="H42" s="37">
        <v>0.109</v>
      </c>
      <c r="I42" s="37">
        <v>8.1000000000000003E-2</v>
      </c>
      <c r="J42" s="37">
        <v>5.8000000000000003E-2</v>
      </c>
      <c r="K42" s="37">
        <v>4.5999999999999999E-2</v>
      </c>
      <c r="L42" s="37">
        <v>3.2000000000000001E-2</v>
      </c>
      <c r="M42" s="37" t="str">
        <f t="shared" si="0"/>
        <v>0.174,0.129,0.109,0.081,0.058,0.046,0.032</v>
      </c>
      <c r="N42" s="37" t="s">
        <v>59</v>
      </c>
      <c r="O42" s="37"/>
      <c r="P42" s="38">
        <f t="shared" si="1"/>
        <v>455</v>
      </c>
      <c r="Q42" s="36">
        <f t="shared" si="18"/>
        <v>0</v>
      </c>
      <c r="R42" s="37">
        <f t="shared" si="2"/>
        <v>6.4999999999999988E-2</v>
      </c>
      <c r="S42" s="36">
        <f t="shared" si="19"/>
        <v>39</v>
      </c>
      <c r="T42" s="36">
        <f t="shared" si="20"/>
        <v>0</v>
      </c>
      <c r="U42" s="36">
        <f t="shared" si="21"/>
        <v>455</v>
      </c>
      <c r="V42" s="39">
        <f t="shared" si="22"/>
        <v>5.0999999999999997E-2</v>
      </c>
      <c r="W42" s="39">
        <f t="shared" si="3"/>
        <v>0</v>
      </c>
      <c r="X42" s="37">
        <f t="shared" si="23"/>
        <v>22.099999999999998</v>
      </c>
      <c r="Y42" s="39">
        <f t="shared" si="24"/>
        <v>-5.4369791666666671</v>
      </c>
      <c r="Z42" s="37"/>
      <c r="AA42" s="35">
        <v>0.35</v>
      </c>
      <c r="AB42" s="35">
        <v>0.35</v>
      </c>
      <c r="AC42" s="35">
        <v>0.35</v>
      </c>
      <c r="AD42" s="35" t="s">
        <v>60</v>
      </c>
      <c r="AE42" s="35">
        <f t="shared" si="4"/>
        <v>186.45999999999998</v>
      </c>
      <c r="AF42" s="35">
        <f t="shared" si="5"/>
        <v>227.88</v>
      </c>
      <c r="AG42" s="36" t="str">
        <f t="shared" si="6"/>
        <v>186.46 227.88</v>
      </c>
      <c r="AH42" s="35">
        <v>12</v>
      </c>
      <c r="AI42" s="40">
        <f t="shared" si="7"/>
        <v>77.710000000000008</v>
      </c>
      <c r="AJ42" s="40">
        <f t="shared" si="8"/>
        <v>94.97</v>
      </c>
      <c r="AK42" s="36" t="str">
        <f t="shared" si="9"/>
        <v>77.71 94.97</v>
      </c>
      <c r="AL42" s="36">
        <f t="shared" si="10"/>
        <v>145</v>
      </c>
      <c r="AM42" s="36">
        <f t="shared" si="11"/>
        <v>250</v>
      </c>
      <c r="AN42" s="35">
        <v>2385.5</v>
      </c>
      <c r="AO42" s="35">
        <v>227.8</v>
      </c>
      <c r="AP42" s="35">
        <v>94.9</v>
      </c>
      <c r="AQ42" s="35">
        <v>25</v>
      </c>
      <c r="AR42" s="37">
        <f t="shared" si="12"/>
        <v>0.65764084547292945</v>
      </c>
      <c r="AS42" s="40">
        <f t="shared" si="13"/>
        <v>1568.8022368756731</v>
      </c>
      <c r="AT42" s="40">
        <f t="shared" si="14"/>
        <v>198.36295065169023</v>
      </c>
      <c r="AU42" s="41">
        <f t="shared" si="15"/>
        <v>82.093281630882302</v>
      </c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87"/>
      <c r="BH42" s="260"/>
      <c r="BI42" s="284"/>
      <c r="BJ42" s="260"/>
      <c r="BK42" s="260"/>
      <c r="BL42" s="260">
        <f t="shared" si="16"/>
        <v>0</v>
      </c>
      <c r="BM42" s="260" t="e">
        <f>#REF!</f>
        <v>#REF!</v>
      </c>
      <c r="BN42" s="260"/>
      <c r="BO42" s="260"/>
      <c r="BP42" s="260">
        <f t="shared" si="17"/>
        <v>0</v>
      </c>
      <c r="BQ42" s="260" t="e">
        <f>#REF!</f>
        <v>#REF!</v>
      </c>
      <c r="BR42" s="260"/>
      <c r="BS42" s="287"/>
      <c r="BT42" s="260"/>
    </row>
    <row r="43" spans="1:72" s="42" customFormat="1" ht="55.2" customHeight="1" x14ac:dyDescent="0.3">
      <c r="A43" s="35">
        <v>40</v>
      </c>
      <c r="B43" s="36">
        <v>455</v>
      </c>
      <c r="C43" s="36" t="s">
        <v>67</v>
      </c>
      <c r="D43" s="36">
        <v>40000</v>
      </c>
      <c r="E43" s="35">
        <v>0.56000000000000005</v>
      </c>
      <c r="F43" s="37">
        <v>0.188</v>
      </c>
      <c r="G43" s="37">
        <v>0.14499999999999999</v>
      </c>
      <c r="H43" s="37">
        <v>0.122</v>
      </c>
      <c r="I43" s="37">
        <v>8.8999999999999996E-2</v>
      </c>
      <c r="J43" s="37">
        <v>5.5E-2</v>
      </c>
      <c r="K43" s="37">
        <v>4.3000000000000003E-2</v>
      </c>
      <c r="L43" s="37">
        <v>2.9000000000000001E-2</v>
      </c>
      <c r="M43" s="37" t="str">
        <f t="shared" si="0"/>
        <v>0.188,0.145,0.122,0.089,0.055,0.043,0.029</v>
      </c>
      <c r="N43" s="37" t="s">
        <v>59</v>
      </c>
      <c r="O43" s="37"/>
      <c r="P43" s="38">
        <f t="shared" si="1"/>
        <v>455</v>
      </c>
      <c r="Q43" s="36">
        <f t="shared" si="18"/>
        <v>0</v>
      </c>
      <c r="R43" s="37">
        <f t="shared" si="2"/>
        <v>6.6000000000000003E-2</v>
      </c>
      <c r="S43" s="36">
        <f t="shared" si="19"/>
        <v>40</v>
      </c>
      <c r="T43" s="36">
        <f t="shared" si="20"/>
        <v>0</v>
      </c>
      <c r="U43" s="36">
        <f t="shared" si="21"/>
        <v>455</v>
      </c>
      <c r="V43" s="39">
        <f t="shared" si="22"/>
        <v>6.5500000000000003E-2</v>
      </c>
      <c r="W43" s="39">
        <f t="shared" si="3"/>
        <v>0</v>
      </c>
      <c r="X43" s="37">
        <f t="shared" si="23"/>
        <v>22.099999999999998</v>
      </c>
      <c r="Y43" s="39">
        <f t="shared" si="24"/>
        <v>-5.4369791666666671</v>
      </c>
      <c r="Z43" s="37"/>
      <c r="AA43" s="35">
        <v>0.35</v>
      </c>
      <c r="AB43" s="35">
        <v>0.35</v>
      </c>
      <c r="AC43" s="35">
        <v>0.35</v>
      </c>
      <c r="AD43" s="35" t="s">
        <v>60</v>
      </c>
      <c r="AE43" s="35">
        <f t="shared" si="4"/>
        <v>186.45999999999998</v>
      </c>
      <c r="AF43" s="35">
        <f t="shared" si="5"/>
        <v>227.88</v>
      </c>
      <c r="AG43" s="36" t="str">
        <f t="shared" si="6"/>
        <v>186.46 227.88</v>
      </c>
      <c r="AH43" s="35">
        <v>12</v>
      </c>
      <c r="AI43" s="40">
        <f t="shared" si="7"/>
        <v>77.710000000000008</v>
      </c>
      <c r="AJ43" s="40">
        <f t="shared" si="8"/>
        <v>94.97</v>
      </c>
      <c r="AK43" s="36" t="str">
        <f t="shared" si="9"/>
        <v>77.71 94.97</v>
      </c>
      <c r="AL43" s="36">
        <f t="shared" si="10"/>
        <v>145</v>
      </c>
      <c r="AM43" s="36">
        <f t="shared" si="11"/>
        <v>250</v>
      </c>
      <c r="AN43" s="35">
        <v>2395.1999999999998</v>
      </c>
      <c r="AO43" s="35">
        <v>227.2</v>
      </c>
      <c r="AP43" s="35">
        <v>95</v>
      </c>
      <c r="AQ43" s="35">
        <v>25</v>
      </c>
      <c r="AR43" s="37">
        <f t="shared" si="12"/>
        <v>0.65764084547292945</v>
      </c>
      <c r="AS43" s="40">
        <f t="shared" si="13"/>
        <v>1575.1813530767604</v>
      </c>
      <c r="AT43" s="40">
        <f t="shared" si="14"/>
        <v>197.84954809386474</v>
      </c>
      <c r="AU43" s="41">
        <f t="shared" si="15"/>
        <v>82.183188106073175</v>
      </c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87"/>
      <c r="BH43" s="260"/>
      <c r="BI43" s="284"/>
      <c r="BJ43" s="260"/>
      <c r="BK43" s="260"/>
      <c r="BL43" s="260">
        <f t="shared" si="16"/>
        <v>0</v>
      </c>
      <c r="BM43" s="260" t="e">
        <f>#REF!</f>
        <v>#REF!</v>
      </c>
      <c r="BN43" s="260" t="e">
        <f t="shared" ref="BN43" si="29">IF(BL43&lt;BM43,"Safe","Unsafe")</f>
        <v>#REF!</v>
      </c>
      <c r="BO43" s="260"/>
      <c r="BP43" s="260">
        <f t="shared" si="17"/>
        <v>0</v>
      </c>
      <c r="BQ43" s="260" t="e">
        <f>#REF!</f>
        <v>#REF!</v>
      </c>
      <c r="BR43" s="260" t="e">
        <f t="shared" ref="BR43" si="30">IF(BP43&lt;BQ43,"Safe","Unsafe")</f>
        <v>#REF!</v>
      </c>
      <c r="BS43" s="287"/>
      <c r="BT43" s="260"/>
    </row>
    <row r="44" spans="1:72" s="42" customFormat="1" ht="55.2" customHeight="1" x14ac:dyDescent="0.3">
      <c r="A44" s="35">
        <v>41</v>
      </c>
      <c r="B44" s="36">
        <v>520</v>
      </c>
      <c r="C44" s="36" t="s">
        <v>63</v>
      </c>
      <c r="D44" s="36">
        <v>40000</v>
      </c>
      <c r="E44" s="35">
        <v>0.56000000000000005</v>
      </c>
      <c r="F44" s="37">
        <v>0.14599999999999999</v>
      </c>
      <c r="G44" s="37">
        <v>0.11700000000000001</v>
      </c>
      <c r="H44" s="37">
        <v>0.1</v>
      </c>
      <c r="I44" s="37">
        <v>7.8E-2</v>
      </c>
      <c r="J44" s="37">
        <v>5.6000000000000001E-2</v>
      </c>
      <c r="K44" s="37">
        <v>4.5999999999999999E-2</v>
      </c>
      <c r="L44" s="37">
        <v>3.4000000000000002E-2</v>
      </c>
      <c r="M44" s="37" t="str">
        <f t="shared" si="0"/>
        <v>0.146,0.117,0.1,0.078,0.056,0.046,0.034</v>
      </c>
      <c r="N44" s="37" t="s">
        <v>59</v>
      </c>
      <c r="O44" s="37"/>
      <c r="P44" s="38">
        <f t="shared" si="1"/>
        <v>520</v>
      </c>
      <c r="Q44" s="36">
        <f t="shared" si="18"/>
        <v>65</v>
      </c>
      <c r="R44" s="37">
        <f t="shared" si="2"/>
        <v>4.5999999999999985E-2</v>
      </c>
      <c r="S44" s="36">
        <f t="shared" si="19"/>
        <v>41</v>
      </c>
      <c r="T44" s="36">
        <f t="shared" si="20"/>
        <v>65</v>
      </c>
      <c r="U44" s="36">
        <f t="shared" si="21"/>
        <v>520</v>
      </c>
      <c r="V44" s="39">
        <f t="shared" si="22"/>
        <v>5.5999999999999994E-2</v>
      </c>
      <c r="W44" s="39">
        <f t="shared" si="3"/>
        <v>3.6399999999999997</v>
      </c>
      <c r="X44" s="37">
        <f t="shared" si="23"/>
        <v>25.74</v>
      </c>
      <c r="Y44" s="39">
        <f t="shared" si="24"/>
        <v>-5.730833333333333</v>
      </c>
      <c r="Z44" s="37"/>
      <c r="AA44" s="35">
        <v>0.35</v>
      </c>
      <c r="AB44" s="35">
        <v>0.35</v>
      </c>
      <c r="AC44" s="35">
        <v>0.35</v>
      </c>
      <c r="AD44" s="35" t="s">
        <v>60</v>
      </c>
      <c r="AE44" s="35">
        <f t="shared" si="4"/>
        <v>186.45999999999998</v>
      </c>
      <c r="AF44" s="35">
        <f t="shared" si="5"/>
        <v>227.88</v>
      </c>
      <c r="AG44" s="36" t="str">
        <f t="shared" si="6"/>
        <v>186.46 227.88</v>
      </c>
      <c r="AH44" s="35">
        <v>12</v>
      </c>
      <c r="AI44" s="40">
        <f t="shared" si="7"/>
        <v>77.710000000000008</v>
      </c>
      <c r="AJ44" s="40">
        <f t="shared" si="8"/>
        <v>94.97</v>
      </c>
      <c r="AK44" s="36" t="str">
        <f t="shared" si="9"/>
        <v>77.71 94.97</v>
      </c>
      <c r="AL44" s="36">
        <f t="shared" si="10"/>
        <v>145</v>
      </c>
      <c r="AM44" s="36">
        <f t="shared" si="11"/>
        <v>250</v>
      </c>
      <c r="AN44" s="35">
        <v>2400</v>
      </c>
      <c r="AO44" s="35">
        <v>227.2</v>
      </c>
      <c r="AP44" s="35">
        <v>95</v>
      </c>
      <c r="AQ44" s="35">
        <v>25</v>
      </c>
      <c r="AR44" s="37">
        <f t="shared" si="12"/>
        <v>0.65764084547292945</v>
      </c>
      <c r="AS44" s="40">
        <f t="shared" si="13"/>
        <v>1578.3380291350306</v>
      </c>
      <c r="AT44" s="40">
        <f t="shared" si="14"/>
        <v>197.84954809386474</v>
      </c>
      <c r="AU44" s="41">
        <f t="shared" si="15"/>
        <v>82.183188106073175</v>
      </c>
      <c r="AV44" s="260"/>
      <c r="AW44" s="260"/>
      <c r="AX44" s="260"/>
      <c r="AY44" s="260"/>
      <c r="AZ44" s="260"/>
      <c r="BA44" s="260"/>
      <c r="BB44" s="260"/>
      <c r="BC44" s="260"/>
      <c r="BD44" s="260"/>
      <c r="BE44" s="260"/>
      <c r="BF44" s="260"/>
      <c r="BG44" s="287"/>
      <c r="BH44" s="260"/>
      <c r="BI44" s="284"/>
      <c r="BJ44" s="260"/>
      <c r="BK44" s="260"/>
      <c r="BL44" s="260">
        <f t="shared" si="16"/>
        <v>0</v>
      </c>
      <c r="BM44" s="260" t="e">
        <f>#REF!</f>
        <v>#REF!</v>
      </c>
      <c r="BN44" s="260"/>
      <c r="BO44" s="260"/>
      <c r="BP44" s="260">
        <f t="shared" si="17"/>
        <v>0</v>
      </c>
      <c r="BQ44" s="260" t="e">
        <f>#REF!</f>
        <v>#REF!</v>
      </c>
      <c r="BR44" s="260"/>
      <c r="BS44" s="287"/>
      <c r="BT44" s="260"/>
    </row>
    <row r="45" spans="1:72" s="42" customFormat="1" ht="55.2" customHeight="1" x14ac:dyDescent="0.3">
      <c r="A45" s="35">
        <v>42</v>
      </c>
      <c r="B45" s="36">
        <v>520</v>
      </c>
      <c r="C45" s="36" t="s">
        <v>64</v>
      </c>
      <c r="D45" s="36">
        <v>40000</v>
      </c>
      <c r="E45" s="35">
        <v>0.56000000000000005</v>
      </c>
      <c r="F45" s="37">
        <v>0.154</v>
      </c>
      <c r="G45" s="37">
        <v>0.114</v>
      </c>
      <c r="H45" s="37">
        <v>9.4E-2</v>
      </c>
      <c r="I45" s="37">
        <v>7.1999999999999995E-2</v>
      </c>
      <c r="J45" s="37">
        <v>4.5999999999999999E-2</v>
      </c>
      <c r="K45" s="37">
        <v>3.0000000000000002E-2</v>
      </c>
      <c r="L45" s="37">
        <v>2.1999999999999999E-2</v>
      </c>
      <c r="M45" s="37" t="str">
        <f t="shared" si="0"/>
        <v>0.154,0.114,0.094,0.072,0.046,0.03,0.022</v>
      </c>
      <c r="N45" s="37" t="s">
        <v>59</v>
      </c>
      <c r="O45" s="37"/>
      <c r="P45" s="38">
        <f t="shared" si="1"/>
        <v>520</v>
      </c>
      <c r="Q45" s="36">
        <f t="shared" si="18"/>
        <v>0</v>
      </c>
      <c r="R45" s="37">
        <f t="shared" si="2"/>
        <v>0.06</v>
      </c>
      <c r="S45" s="36">
        <f t="shared" si="19"/>
        <v>42</v>
      </c>
      <c r="T45" s="36">
        <f t="shared" si="20"/>
        <v>0</v>
      </c>
      <c r="U45" s="36">
        <f t="shared" si="21"/>
        <v>520</v>
      </c>
      <c r="V45" s="39">
        <f t="shared" si="22"/>
        <v>5.2999999999999992E-2</v>
      </c>
      <c r="W45" s="39">
        <f t="shared" si="3"/>
        <v>0</v>
      </c>
      <c r="X45" s="37">
        <f t="shared" si="23"/>
        <v>25.74</v>
      </c>
      <c r="Y45" s="39">
        <f t="shared" si="24"/>
        <v>-5.730833333333333</v>
      </c>
      <c r="Z45" s="37"/>
      <c r="AA45" s="35">
        <v>0.35</v>
      </c>
      <c r="AB45" s="35">
        <v>0.35</v>
      </c>
      <c r="AC45" s="35">
        <v>0.35</v>
      </c>
      <c r="AD45" s="35" t="s">
        <v>60</v>
      </c>
      <c r="AE45" s="35">
        <f t="shared" si="4"/>
        <v>186.45999999999998</v>
      </c>
      <c r="AF45" s="35">
        <f t="shared" si="5"/>
        <v>227.88</v>
      </c>
      <c r="AG45" s="36" t="str">
        <f t="shared" si="6"/>
        <v>186.46 227.88</v>
      </c>
      <c r="AH45" s="35">
        <v>12</v>
      </c>
      <c r="AI45" s="40">
        <f t="shared" si="7"/>
        <v>77.710000000000008</v>
      </c>
      <c r="AJ45" s="40">
        <f t="shared" si="8"/>
        <v>94.97</v>
      </c>
      <c r="AK45" s="36" t="str">
        <f t="shared" si="9"/>
        <v>77.71 94.97</v>
      </c>
      <c r="AL45" s="36">
        <f t="shared" si="10"/>
        <v>145</v>
      </c>
      <c r="AM45" s="36">
        <f t="shared" si="11"/>
        <v>250</v>
      </c>
      <c r="AN45" s="35">
        <v>2383.9</v>
      </c>
      <c r="AO45" s="35">
        <v>227.4</v>
      </c>
      <c r="AP45" s="35">
        <v>94.9</v>
      </c>
      <c r="AQ45" s="35">
        <v>25</v>
      </c>
      <c r="AR45" s="37">
        <f t="shared" si="12"/>
        <v>0.65764084547292945</v>
      </c>
      <c r="AS45" s="40">
        <f t="shared" si="13"/>
        <v>1567.7500115229166</v>
      </c>
      <c r="AT45" s="40">
        <f t="shared" si="14"/>
        <v>198.02073885954385</v>
      </c>
      <c r="AU45" s="41">
        <f t="shared" si="15"/>
        <v>82.093281630882302</v>
      </c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87"/>
      <c r="BH45" s="260"/>
      <c r="BI45" s="284"/>
      <c r="BJ45" s="260"/>
      <c r="BK45" s="260"/>
      <c r="BL45" s="260">
        <f t="shared" si="16"/>
        <v>0</v>
      </c>
      <c r="BM45" s="260" t="e">
        <f>#REF!</f>
        <v>#REF!</v>
      </c>
      <c r="BN45" s="260"/>
      <c r="BO45" s="260"/>
      <c r="BP45" s="260">
        <f t="shared" si="17"/>
        <v>0</v>
      </c>
      <c r="BQ45" s="260" t="e">
        <f>#REF!</f>
        <v>#REF!</v>
      </c>
      <c r="BR45" s="260"/>
      <c r="BS45" s="287"/>
      <c r="BT45" s="260"/>
    </row>
    <row r="46" spans="1:72" s="42" customFormat="1" ht="55.2" customHeight="1" x14ac:dyDescent="0.3">
      <c r="A46" s="44">
        <v>43</v>
      </c>
      <c r="B46" s="45">
        <v>520</v>
      </c>
      <c r="C46" s="45" t="s">
        <v>65</v>
      </c>
      <c r="D46" s="45">
        <v>40000</v>
      </c>
      <c r="E46" s="44">
        <v>0.56000000000000005</v>
      </c>
      <c r="F46" s="37">
        <v>0.13100000000000001</v>
      </c>
      <c r="G46" s="37">
        <v>8.7999999999999995E-2</v>
      </c>
      <c r="H46" s="37">
        <v>7.1999999999999995E-2</v>
      </c>
      <c r="I46" s="37">
        <v>5.3999999999999999E-2</v>
      </c>
      <c r="J46" s="37">
        <v>3.6999999999999998E-2</v>
      </c>
      <c r="K46" s="37">
        <v>3.1E-2</v>
      </c>
      <c r="L46" s="37">
        <v>2.3E-2</v>
      </c>
      <c r="M46" s="37" t="str">
        <f t="shared" si="0"/>
        <v>0.131,0.088,0.072,0.054,0.037,0.031,0.023</v>
      </c>
      <c r="N46" s="37" t="s">
        <v>59</v>
      </c>
      <c r="O46" s="37"/>
      <c r="P46" s="38">
        <f t="shared" si="1"/>
        <v>520</v>
      </c>
      <c r="Q46" s="36">
        <f t="shared" si="18"/>
        <v>0</v>
      </c>
      <c r="R46" s="37">
        <f t="shared" si="2"/>
        <v>5.9000000000000011E-2</v>
      </c>
      <c r="S46" s="36">
        <f t="shared" si="19"/>
        <v>43</v>
      </c>
      <c r="T46" s="36">
        <f t="shared" si="20"/>
        <v>0</v>
      </c>
      <c r="U46" s="36">
        <f t="shared" si="21"/>
        <v>520</v>
      </c>
      <c r="V46" s="39">
        <f t="shared" si="22"/>
        <v>5.9500000000000004E-2</v>
      </c>
      <c r="W46" s="39">
        <f t="shared" si="3"/>
        <v>0</v>
      </c>
      <c r="X46" s="37">
        <f t="shared" si="23"/>
        <v>25.74</v>
      </c>
      <c r="Y46" s="39">
        <f t="shared" si="24"/>
        <v>-5.730833333333333</v>
      </c>
      <c r="Z46" s="37"/>
      <c r="AA46" s="44">
        <v>0.35</v>
      </c>
      <c r="AB46" s="44">
        <v>0.35</v>
      </c>
      <c r="AC46" s="44">
        <v>0.35</v>
      </c>
      <c r="AD46" s="44" t="s">
        <v>60</v>
      </c>
      <c r="AE46" s="44">
        <f t="shared" si="4"/>
        <v>186.45999999999998</v>
      </c>
      <c r="AF46" s="44">
        <f t="shared" si="5"/>
        <v>227.88</v>
      </c>
      <c r="AG46" s="45" t="str">
        <f t="shared" si="6"/>
        <v>186.46 227.88</v>
      </c>
      <c r="AH46" s="44">
        <v>12</v>
      </c>
      <c r="AI46" s="47">
        <f t="shared" si="7"/>
        <v>77.710000000000008</v>
      </c>
      <c r="AJ46" s="47">
        <f t="shared" si="8"/>
        <v>94.97</v>
      </c>
      <c r="AK46" s="45" t="str">
        <f t="shared" si="9"/>
        <v>77.71 94.97</v>
      </c>
      <c r="AL46" s="36">
        <f t="shared" si="10"/>
        <v>145</v>
      </c>
      <c r="AM46" s="36">
        <f t="shared" si="11"/>
        <v>250</v>
      </c>
      <c r="AN46" s="44">
        <v>2400</v>
      </c>
      <c r="AO46" s="44">
        <v>227.8</v>
      </c>
      <c r="AP46" s="44">
        <v>94.9</v>
      </c>
      <c r="AQ46" s="35">
        <v>25</v>
      </c>
      <c r="AR46" s="46">
        <f t="shared" si="12"/>
        <v>0.65764084547292945</v>
      </c>
      <c r="AS46" s="47">
        <f t="shared" si="13"/>
        <v>1578.3380291350306</v>
      </c>
      <c r="AT46" s="47">
        <f t="shared" si="14"/>
        <v>198.36295065169023</v>
      </c>
      <c r="AU46" s="48">
        <f t="shared" si="15"/>
        <v>82.093281630882302</v>
      </c>
      <c r="AV46" s="260"/>
      <c r="AW46" s="260"/>
      <c r="AX46" s="260"/>
      <c r="AY46" s="260"/>
      <c r="AZ46" s="260">
        <f>AY46*10^6</f>
        <v>0</v>
      </c>
      <c r="BA46" s="260" t="e">
        <f>(1/($BI$4*10^6/(0.711*10^-4*(1/AV46)^0.854))^(1/3.89))*10^6</f>
        <v>#DIV/0!</v>
      </c>
      <c r="BB46" s="260" t="e">
        <f>IF(AZ46&lt;BA46,"Safe","Unsafe")</f>
        <v>#DIV/0!</v>
      </c>
      <c r="BC46" s="260"/>
      <c r="BD46" s="260">
        <f>BC46*10^6</f>
        <v>0</v>
      </c>
      <c r="BE46" s="260">
        <f>(1/((($BI$4*10^6/(1.41*10^-8)))^(1/4.5337)))*10^6</f>
        <v>416.02417627014421</v>
      </c>
      <c r="BF46" s="260" t="str">
        <f>IF(BD46&lt;BE46,"Safe","Unsafe")</f>
        <v>Safe</v>
      </c>
      <c r="BG46" s="287"/>
      <c r="BH46" s="260"/>
      <c r="BI46" s="284">
        <v>30</v>
      </c>
      <c r="BJ46" s="260"/>
      <c r="BK46" s="260"/>
      <c r="BL46" s="260">
        <f t="shared" si="16"/>
        <v>0</v>
      </c>
      <c r="BM46" s="260" t="e">
        <f>BA46</f>
        <v>#DIV/0!</v>
      </c>
      <c r="BN46" s="260" t="e">
        <f>IF(BL46&lt;BM46,"Safe","Unsafe")</f>
        <v>#DIV/0!</v>
      </c>
      <c r="BO46" s="260"/>
      <c r="BP46" s="260">
        <f>BO46*10^6</f>
        <v>0</v>
      </c>
      <c r="BQ46" s="260">
        <f>BE46</f>
        <v>416.02417627014421</v>
      </c>
      <c r="BR46" s="260" t="str">
        <f>IF(BP46&lt;BQ46,"Safe","Unsafe")</f>
        <v>Safe</v>
      </c>
      <c r="BS46" s="287"/>
      <c r="BT46" s="260"/>
    </row>
    <row r="47" spans="1:72" s="42" customFormat="1" ht="55.2" customHeight="1" x14ac:dyDescent="0.3">
      <c r="A47" s="44">
        <v>44</v>
      </c>
      <c r="B47" s="45">
        <v>520</v>
      </c>
      <c r="C47" s="45" t="s">
        <v>66</v>
      </c>
      <c r="D47" s="45">
        <v>40000</v>
      </c>
      <c r="E47" s="44">
        <v>0.56000000000000005</v>
      </c>
      <c r="F47" s="37">
        <v>0.13900000000000001</v>
      </c>
      <c r="G47" s="37">
        <v>9.9000000000000005E-2</v>
      </c>
      <c r="H47" s="37">
        <v>8.5000000000000006E-2</v>
      </c>
      <c r="I47" s="37">
        <v>6.7000000000000004E-2</v>
      </c>
      <c r="J47" s="37">
        <v>4.3999999999999997E-2</v>
      </c>
      <c r="K47" s="37">
        <v>3.5000000000000003E-2</v>
      </c>
      <c r="L47" s="37">
        <v>2.6000000000000002E-2</v>
      </c>
      <c r="M47" s="37" t="str">
        <f t="shared" si="0"/>
        <v>0.139,0.099,0.085,0.067,0.044,0.035,0.026</v>
      </c>
      <c r="N47" s="37" t="s">
        <v>59</v>
      </c>
      <c r="O47" s="37"/>
      <c r="P47" s="38">
        <f t="shared" si="1"/>
        <v>520</v>
      </c>
      <c r="Q47" s="36">
        <f t="shared" si="18"/>
        <v>0</v>
      </c>
      <c r="R47" s="37">
        <f t="shared" si="2"/>
        <v>5.4000000000000006E-2</v>
      </c>
      <c r="S47" s="36">
        <f t="shared" si="19"/>
        <v>44</v>
      </c>
      <c r="T47" s="36">
        <f t="shared" si="20"/>
        <v>0</v>
      </c>
      <c r="U47" s="36">
        <f t="shared" si="21"/>
        <v>520</v>
      </c>
      <c r="V47" s="39">
        <f t="shared" si="22"/>
        <v>5.6500000000000009E-2</v>
      </c>
      <c r="W47" s="39">
        <f t="shared" si="3"/>
        <v>0</v>
      </c>
      <c r="X47" s="37">
        <f t="shared" si="23"/>
        <v>25.74</v>
      </c>
      <c r="Y47" s="39">
        <f t="shared" si="24"/>
        <v>-5.730833333333333</v>
      </c>
      <c r="Z47" s="37"/>
      <c r="AA47" s="44">
        <v>0.35</v>
      </c>
      <c r="AB47" s="44">
        <v>0.35</v>
      </c>
      <c r="AC47" s="44">
        <v>0.35</v>
      </c>
      <c r="AD47" s="44" t="s">
        <v>60</v>
      </c>
      <c r="AE47" s="44">
        <f t="shared" si="4"/>
        <v>186.45999999999998</v>
      </c>
      <c r="AF47" s="44">
        <f t="shared" si="5"/>
        <v>227.88</v>
      </c>
      <c r="AG47" s="45" t="str">
        <f t="shared" si="6"/>
        <v>186.46 227.88</v>
      </c>
      <c r="AH47" s="44">
        <v>12</v>
      </c>
      <c r="AI47" s="47">
        <f t="shared" si="7"/>
        <v>77.710000000000008</v>
      </c>
      <c r="AJ47" s="47">
        <f t="shared" si="8"/>
        <v>94.97</v>
      </c>
      <c r="AK47" s="45" t="str">
        <f t="shared" si="9"/>
        <v>77.71 94.97</v>
      </c>
      <c r="AL47" s="36">
        <f t="shared" si="10"/>
        <v>145</v>
      </c>
      <c r="AM47" s="36">
        <f t="shared" si="11"/>
        <v>250</v>
      </c>
      <c r="AN47" s="44">
        <v>2393.5</v>
      </c>
      <c r="AO47" s="44">
        <v>227</v>
      </c>
      <c r="AP47" s="44">
        <v>94.9</v>
      </c>
      <c r="AQ47" s="35">
        <v>25</v>
      </c>
      <c r="AR47" s="46">
        <f t="shared" si="12"/>
        <v>0.65764084547292945</v>
      </c>
      <c r="AS47" s="47">
        <f t="shared" si="13"/>
        <v>1574.0633636394566</v>
      </c>
      <c r="AT47" s="47">
        <f t="shared" si="14"/>
        <v>197.67830065706644</v>
      </c>
      <c r="AU47" s="48">
        <f t="shared" si="15"/>
        <v>82.093281630882302</v>
      </c>
      <c r="AV47" s="260"/>
      <c r="AW47" s="260"/>
      <c r="AX47" s="260"/>
      <c r="AY47" s="260"/>
      <c r="AZ47" s="260"/>
      <c r="BA47" s="260"/>
      <c r="BB47" s="260"/>
      <c r="BC47" s="260"/>
      <c r="BD47" s="260"/>
      <c r="BE47" s="260"/>
      <c r="BF47" s="260"/>
      <c r="BG47" s="287"/>
      <c r="BH47" s="260"/>
      <c r="BI47" s="284"/>
      <c r="BJ47" s="260"/>
      <c r="BK47" s="260"/>
      <c r="BL47" s="260">
        <f t="shared" si="16"/>
        <v>0</v>
      </c>
      <c r="BM47" s="260" t="e">
        <f>#REF!</f>
        <v>#REF!</v>
      </c>
      <c r="BN47" s="260"/>
      <c r="BO47" s="260"/>
      <c r="BP47" s="260">
        <f t="shared" si="17"/>
        <v>0</v>
      </c>
      <c r="BQ47" s="260" t="e">
        <f>#REF!</f>
        <v>#REF!</v>
      </c>
      <c r="BR47" s="260"/>
      <c r="BS47" s="287"/>
      <c r="BT47" s="260"/>
    </row>
    <row r="48" spans="1:72" s="60" customFormat="1" ht="55.2" customHeight="1" x14ac:dyDescent="0.3">
      <c r="A48" s="50">
        <v>45</v>
      </c>
      <c r="B48" s="51">
        <v>520</v>
      </c>
      <c r="C48" s="51" t="s">
        <v>67</v>
      </c>
      <c r="D48" s="51">
        <v>40000</v>
      </c>
      <c r="E48" s="50">
        <v>0.56000000000000005</v>
      </c>
      <c r="F48" s="52">
        <v>0.17599999999999999</v>
      </c>
      <c r="G48" s="52">
        <v>0.13</v>
      </c>
      <c r="H48" s="52">
        <v>0.108</v>
      </c>
      <c r="I48" s="52">
        <v>8.5000000000000006E-2</v>
      </c>
      <c r="J48" s="52">
        <v>5.1000000000000004E-2</v>
      </c>
      <c r="K48" s="52">
        <v>3.9E-2</v>
      </c>
      <c r="L48" s="52">
        <v>2.7E-2</v>
      </c>
      <c r="M48" s="52" t="str">
        <f t="shared" si="0"/>
        <v>0.176,0.13,0.108,0.085,0.051,0.039,0.027</v>
      </c>
      <c r="N48" s="52" t="s">
        <v>59</v>
      </c>
      <c r="O48" s="52"/>
      <c r="P48" s="53">
        <f t="shared" si="1"/>
        <v>520</v>
      </c>
      <c r="Q48" s="54">
        <f t="shared" si="18"/>
        <v>0</v>
      </c>
      <c r="R48" s="52">
        <f t="shared" si="2"/>
        <v>6.7999999999999991E-2</v>
      </c>
      <c r="S48" s="54">
        <f t="shared" si="19"/>
        <v>45</v>
      </c>
      <c r="T48" s="54">
        <f t="shared" si="20"/>
        <v>0</v>
      </c>
      <c r="U48" s="54">
        <f t="shared" si="21"/>
        <v>520</v>
      </c>
      <c r="V48" s="55">
        <f t="shared" si="22"/>
        <v>6.0999999999999999E-2</v>
      </c>
      <c r="W48" s="55">
        <f t="shared" si="3"/>
        <v>0</v>
      </c>
      <c r="X48" s="52">
        <f t="shared" si="23"/>
        <v>25.74</v>
      </c>
      <c r="Y48" s="55">
        <f t="shared" si="24"/>
        <v>-5.730833333333333</v>
      </c>
      <c r="Z48" s="52"/>
      <c r="AA48" s="50">
        <v>0.35</v>
      </c>
      <c r="AB48" s="50">
        <v>0.35</v>
      </c>
      <c r="AC48" s="50">
        <v>0.35</v>
      </c>
      <c r="AD48" s="50" t="s">
        <v>60</v>
      </c>
      <c r="AE48" s="50">
        <f t="shared" si="4"/>
        <v>186.45999999999998</v>
      </c>
      <c r="AF48" s="50">
        <f t="shared" si="5"/>
        <v>227.88</v>
      </c>
      <c r="AG48" s="51" t="str">
        <f t="shared" si="6"/>
        <v>186.46 227.88</v>
      </c>
      <c r="AH48" s="50">
        <v>12</v>
      </c>
      <c r="AI48" s="56">
        <f t="shared" si="7"/>
        <v>77.710000000000008</v>
      </c>
      <c r="AJ48" s="56">
        <f t="shared" si="8"/>
        <v>94.97</v>
      </c>
      <c r="AK48" s="51" t="str">
        <f t="shared" si="9"/>
        <v>77.71 94.97</v>
      </c>
      <c r="AL48" s="54">
        <f t="shared" si="10"/>
        <v>145</v>
      </c>
      <c r="AM48" s="54">
        <f t="shared" si="11"/>
        <v>250</v>
      </c>
      <c r="AN48" s="50">
        <v>2383.9</v>
      </c>
      <c r="AO48" s="50">
        <v>226.7</v>
      </c>
      <c r="AP48" s="50">
        <v>95</v>
      </c>
      <c r="AQ48" s="57">
        <v>25</v>
      </c>
      <c r="AR48" s="58">
        <f t="shared" si="12"/>
        <v>0.65764084547292945</v>
      </c>
      <c r="AS48" s="56">
        <f t="shared" si="13"/>
        <v>1567.7500115229166</v>
      </c>
      <c r="AT48" s="56">
        <f t="shared" si="14"/>
        <v>197.42132309316551</v>
      </c>
      <c r="AU48" s="59">
        <f t="shared" si="15"/>
        <v>82.183188106073175</v>
      </c>
      <c r="AV48" s="261"/>
      <c r="AW48" s="261"/>
      <c r="AX48" s="261"/>
      <c r="AY48" s="261"/>
      <c r="AZ48" s="261"/>
      <c r="BA48" s="261"/>
      <c r="BB48" s="261"/>
      <c r="BC48" s="261"/>
      <c r="BD48" s="261"/>
      <c r="BE48" s="261"/>
      <c r="BF48" s="261"/>
      <c r="BG48" s="288"/>
      <c r="BH48" s="261"/>
      <c r="BI48" s="285"/>
      <c r="BJ48" s="261"/>
      <c r="BK48" s="261"/>
      <c r="BL48" s="261">
        <f t="shared" si="16"/>
        <v>0</v>
      </c>
      <c r="BM48" s="261" t="e">
        <f>#REF!</f>
        <v>#REF!</v>
      </c>
      <c r="BN48" s="261"/>
      <c r="BO48" s="261"/>
      <c r="BP48" s="261">
        <f t="shared" si="17"/>
        <v>0</v>
      </c>
      <c r="BQ48" s="261" t="e">
        <f>#REF!</f>
        <v>#REF!</v>
      </c>
      <c r="BR48" s="261"/>
      <c r="BS48" s="288"/>
      <c r="BT48" s="261"/>
    </row>
    <row r="49" spans="1:72" s="42" customFormat="1" ht="55.2" customHeight="1" x14ac:dyDescent="0.3">
      <c r="A49" s="44">
        <v>46</v>
      </c>
      <c r="B49" s="45">
        <v>585</v>
      </c>
      <c r="C49" s="45" t="s">
        <v>63</v>
      </c>
      <c r="D49" s="45">
        <v>40000</v>
      </c>
      <c r="E49" s="44">
        <v>0.56000000000000005</v>
      </c>
      <c r="F49" s="37">
        <v>0.24399999999999999</v>
      </c>
      <c r="G49" s="37">
        <v>0.18</v>
      </c>
      <c r="H49" s="37">
        <v>0.14599999999999999</v>
      </c>
      <c r="I49" s="37">
        <v>0.111</v>
      </c>
      <c r="J49" s="37">
        <v>6.5000000000000002E-2</v>
      </c>
      <c r="K49" s="37">
        <v>5.1000000000000004E-2</v>
      </c>
      <c r="L49" s="37">
        <v>3.5000000000000003E-2</v>
      </c>
      <c r="M49" s="37" t="str">
        <f t="shared" si="0"/>
        <v>0.244,0.18,0.146,0.111,0.065,0.051,0.035</v>
      </c>
      <c r="N49" s="37" t="s">
        <v>59</v>
      </c>
      <c r="O49" s="37"/>
      <c r="P49" s="38">
        <f t="shared" si="1"/>
        <v>585</v>
      </c>
      <c r="Q49" s="36">
        <f t="shared" si="18"/>
        <v>65</v>
      </c>
      <c r="R49" s="37">
        <f t="shared" si="2"/>
        <v>9.8000000000000004E-2</v>
      </c>
      <c r="S49" s="36">
        <f t="shared" si="19"/>
        <v>46</v>
      </c>
      <c r="T49" s="36">
        <f t="shared" si="20"/>
        <v>65</v>
      </c>
      <c r="U49" s="36">
        <f t="shared" si="21"/>
        <v>585</v>
      </c>
      <c r="V49" s="39">
        <f t="shared" si="22"/>
        <v>8.299999999999999E-2</v>
      </c>
      <c r="W49" s="39">
        <f t="shared" si="3"/>
        <v>5.3949999999999996</v>
      </c>
      <c r="X49" s="37">
        <f t="shared" si="23"/>
        <v>31.134999999999998</v>
      </c>
      <c r="Y49" s="39">
        <f t="shared" si="24"/>
        <v>-4.2696874999999963</v>
      </c>
      <c r="Z49" s="37"/>
      <c r="AA49" s="44">
        <v>0.35</v>
      </c>
      <c r="AB49" s="44">
        <v>0.35</v>
      </c>
      <c r="AC49" s="44">
        <v>0.35</v>
      </c>
      <c r="AD49" s="44" t="s">
        <v>60</v>
      </c>
      <c r="AE49" s="44">
        <f t="shared" si="4"/>
        <v>186.45999999999998</v>
      </c>
      <c r="AF49" s="44">
        <f t="shared" si="5"/>
        <v>227.88</v>
      </c>
      <c r="AG49" s="45" t="str">
        <f t="shared" si="6"/>
        <v>186.46 227.88</v>
      </c>
      <c r="AH49" s="44">
        <v>12</v>
      </c>
      <c r="AI49" s="47">
        <f t="shared" si="7"/>
        <v>77.710000000000008</v>
      </c>
      <c r="AJ49" s="47">
        <f t="shared" si="8"/>
        <v>94.97</v>
      </c>
      <c r="AK49" s="45" t="str">
        <f t="shared" si="9"/>
        <v>77.71 94.97</v>
      </c>
      <c r="AL49" s="36">
        <f t="shared" si="10"/>
        <v>145</v>
      </c>
      <c r="AM49" s="36">
        <f t="shared" si="11"/>
        <v>250</v>
      </c>
      <c r="AN49" s="44">
        <v>2380.6</v>
      </c>
      <c r="AO49" s="44">
        <v>227.8</v>
      </c>
      <c r="AP49" s="44">
        <v>94.9</v>
      </c>
      <c r="AQ49" s="35">
        <v>25</v>
      </c>
      <c r="AR49" s="46">
        <f t="shared" si="12"/>
        <v>0.65764084547292945</v>
      </c>
      <c r="AS49" s="47">
        <f t="shared" si="13"/>
        <v>1565.5797967328558</v>
      </c>
      <c r="AT49" s="47">
        <f t="shared" si="14"/>
        <v>198.36295065169023</v>
      </c>
      <c r="AU49" s="48">
        <f t="shared" si="15"/>
        <v>82.093281630882302</v>
      </c>
      <c r="AV49" s="256">
        <v>1562.8</v>
      </c>
      <c r="AW49" s="256">
        <v>196.99</v>
      </c>
      <c r="AX49" s="256">
        <v>82.093279999999993</v>
      </c>
      <c r="AY49" s="256">
        <v>2.7680000000000001E-4</v>
      </c>
      <c r="AZ49" s="256">
        <f>AY49*10^6</f>
        <v>276.8</v>
      </c>
      <c r="BA49" s="256">
        <f>(1/($BI$4*10^6/(0.711*10^-4*(1/AV49)^0.854))^(1/3.89))*10^6</f>
        <v>204.32550503048955</v>
      </c>
      <c r="BB49" s="256" t="str">
        <f>IF(AZ49&lt;BA49,"Safe","Unsafe")</f>
        <v>Unsafe</v>
      </c>
      <c r="BC49" s="256">
        <v>5.3669999999999998E-4</v>
      </c>
      <c r="BD49" s="256">
        <f>BC49*10^6</f>
        <v>536.69999999999993</v>
      </c>
      <c r="BE49" s="256">
        <f>(1/((($BI$4*10^6/(1.41*10^-8)))^(1/4.5337)))*10^6</f>
        <v>416.02417627014421</v>
      </c>
      <c r="BF49" s="256" t="str">
        <f>IF(BD49&lt;BE49,"Safe","Unsafe")</f>
        <v>Unsafe</v>
      </c>
      <c r="BG49" s="256">
        <f>+(0.711*10^-4*(1/AY49)^3.89*(1/AV49)^0.854)/10^6</f>
        <v>9.2097962270963905</v>
      </c>
      <c r="BH49" s="256">
        <f>+(1.41*10^-8*(1/BC49)^4.5337)/10^6</f>
        <v>9.45442191036868</v>
      </c>
      <c r="BI49" s="256">
        <v>30</v>
      </c>
      <c r="BJ49" s="256">
        <v>45</v>
      </c>
      <c r="BK49" s="256">
        <v>1.9469999999999999E-4</v>
      </c>
      <c r="BL49" s="256">
        <f t="shared" si="16"/>
        <v>194.7</v>
      </c>
      <c r="BM49" s="256">
        <f>BA49</f>
        <v>204.32550503048955</v>
      </c>
      <c r="BN49" s="256" t="str">
        <f>IF(BL49&lt;BM49,"Safe","Unsafe")</f>
        <v>Safe</v>
      </c>
      <c r="BO49" s="256">
        <v>3.745E-4</v>
      </c>
      <c r="BP49" s="256">
        <f>BO49*10^6</f>
        <v>374.5</v>
      </c>
      <c r="BQ49" s="256">
        <f>BE49</f>
        <v>416.02417627014421</v>
      </c>
      <c r="BR49" s="256" t="str">
        <f>IF(BP49&lt;BQ49,"Safe","Unsafe")</f>
        <v>Safe</v>
      </c>
      <c r="BS49" s="256">
        <f>+(0.711*10^-4*(1/BK49)^3.89*(1/AV49)^0.854)/10^6</f>
        <v>36.194496831793437</v>
      </c>
      <c r="BT49" s="256">
        <f>+(1.41*10^-8*(1/BO49)^4.5337)/10^6</f>
        <v>48.323745352102542</v>
      </c>
    </row>
    <row r="50" spans="1:72" s="42" customFormat="1" ht="55.2" customHeight="1" x14ac:dyDescent="0.3">
      <c r="A50" s="44">
        <v>47</v>
      </c>
      <c r="B50" s="45">
        <v>585</v>
      </c>
      <c r="C50" s="45" t="s">
        <v>64</v>
      </c>
      <c r="D50" s="45">
        <v>40000</v>
      </c>
      <c r="E50" s="44">
        <v>0.56000000000000005</v>
      </c>
      <c r="F50" s="37">
        <v>0.26600000000000001</v>
      </c>
      <c r="G50" s="37">
        <v>0.20100000000000001</v>
      </c>
      <c r="H50" s="37">
        <v>0.17100000000000001</v>
      </c>
      <c r="I50" s="37">
        <v>0.125</v>
      </c>
      <c r="J50" s="37">
        <v>7.2999999999999995E-2</v>
      </c>
      <c r="K50" s="37">
        <v>5.5E-2</v>
      </c>
      <c r="L50" s="37">
        <v>3.6000000000000004E-2</v>
      </c>
      <c r="M50" s="37" t="str">
        <f t="shared" si="0"/>
        <v>0.266,0.201,0.171,0.125,0.073,0.055,0.036</v>
      </c>
      <c r="N50" s="37" t="s">
        <v>59</v>
      </c>
      <c r="O50" s="37"/>
      <c r="P50" s="38">
        <f t="shared" si="1"/>
        <v>585</v>
      </c>
      <c r="Q50" s="36">
        <f t="shared" si="18"/>
        <v>0</v>
      </c>
      <c r="R50" s="37">
        <f t="shared" si="2"/>
        <v>9.5000000000000001E-2</v>
      </c>
      <c r="S50" s="36">
        <f t="shared" si="19"/>
        <v>47</v>
      </c>
      <c r="T50" s="36">
        <f t="shared" si="20"/>
        <v>0</v>
      </c>
      <c r="U50" s="36">
        <f t="shared" si="21"/>
        <v>585</v>
      </c>
      <c r="V50" s="39">
        <f t="shared" si="22"/>
        <v>9.6500000000000002E-2</v>
      </c>
      <c r="W50" s="39">
        <f t="shared" si="3"/>
        <v>0</v>
      </c>
      <c r="X50" s="37">
        <f t="shared" si="23"/>
        <v>31.134999999999998</v>
      </c>
      <c r="Y50" s="39">
        <f t="shared" si="24"/>
        <v>-4.2696874999999963</v>
      </c>
      <c r="Z50" s="37"/>
      <c r="AA50" s="44">
        <v>0.35</v>
      </c>
      <c r="AB50" s="44">
        <v>0.35</v>
      </c>
      <c r="AC50" s="44">
        <v>0.35</v>
      </c>
      <c r="AD50" s="44" t="s">
        <v>60</v>
      </c>
      <c r="AE50" s="44">
        <f t="shared" si="4"/>
        <v>186.45999999999998</v>
      </c>
      <c r="AF50" s="44">
        <f t="shared" si="5"/>
        <v>227.88</v>
      </c>
      <c r="AG50" s="45" t="str">
        <f t="shared" si="6"/>
        <v>186.46 227.88</v>
      </c>
      <c r="AH50" s="44">
        <v>12</v>
      </c>
      <c r="AI50" s="47">
        <f t="shared" si="7"/>
        <v>77.710000000000008</v>
      </c>
      <c r="AJ50" s="47">
        <f t="shared" si="8"/>
        <v>94.97</v>
      </c>
      <c r="AK50" s="45" t="str">
        <f t="shared" si="9"/>
        <v>77.71 94.97</v>
      </c>
      <c r="AL50" s="36">
        <f t="shared" si="10"/>
        <v>145</v>
      </c>
      <c r="AM50" s="36">
        <f t="shared" si="11"/>
        <v>250</v>
      </c>
      <c r="AN50" s="44">
        <v>2388.6999999999998</v>
      </c>
      <c r="AO50" s="44">
        <v>226.1</v>
      </c>
      <c r="AP50" s="44">
        <v>95</v>
      </c>
      <c r="AQ50" s="35">
        <v>25</v>
      </c>
      <c r="AR50" s="46">
        <f t="shared" si="12"/>
        <v>0.65764084547292945</v>
      </c>
      <c r="AS50" s="47">
        <f t="shared" si="13"/>
        <v>1570.9066875811864</v>
      </c>
      <c r="AT50" s="47">
        <f t="shared" si="14"/>
        <v>196.90698404054976</v>
      </c>
      <c r="AU50" s="48">
        <f t="shared" si="15"/>
        <v>82.183188106073175</v>
      </c>
      <c r="AV50" s="257"/>
      <c r="AW50" s="257"/>
      <c r="AX50" s="257"/>
      <c r="AY50" s="257"/>
      <c r="AZ50" s="257"/>
      <c r="BA50" s="257"/>
      <c r="BB50" s="257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>
        <f t="shared" si="16"/>
        <v>0</v>
      </c>
      <c r="BM50" s="257" t="e">
        <f>#REF!</f>
        <v>#REF!</v>
      </c>
      <c r="BN50" s="257"/>
      <c r="BO50" s="257"/>
      <c r="BP50" s="257">
        <f t="shared" si="17"/>
        <v>0</v>
      </c>
      <c r="BQ50" s="257" t="e">
        <f>#REF!</f>
        <v>#REF!</v>
      </c>
      <c r="BR50" s="257"/>
      <c r="BS50" s="257"/>
      <c r="BT50" s="257"/>
    </row>
    <row r="51" spans="1:72" s="42" customFormat="1" ht="55.2" customHeight="1" x14ac:dyDescent="0.3">
      <c r="A51" s="44">
        <v>48</v>
      </c>
      <c r="B51" s="45">
        <v>585</v>
      </c>
      <c r="C51" s="45" t="s">
        <v>65</v>
      </c>
      <c r="D51" s="45">
        <v>40000</v>
      </c>
      <c r="E51" s="44">
        <v>0.56000000000000005</v>
      </c>
      <c r="F51" s="37">
        <v>0.106</v>
      </c>
      <c r="G51" s="37">
        <v>8.4000000000000005E-2</v>
      </c>
      <c r="H51" s="37">
        <v>7.4999999999999997E-2</v>
      </c>
      <c r="I51" s="37">
        <v>6.3E-2</v>
      </c>
      <c r="J51" s="37">
        <v>4.8000000000000001E-2</v>
      </c>
      <c r="K51" s="37">
        <v>4.1000000000000002E-2</v>
      </c>
      <c r="L51" s="37">
        <v>3.1E-2</v>
      </c>
      <c r="M51" s="37" t="str">
        <f t="shared" si="0"/>
        <v>0.106,0.084,0.075,0.063,0.048,0.041,0.031</v>
      </c>
      <c r="N51" s="37" t="s">
        <v>59</v>
      </c>
      <c r="O51" s="37"/>
      <c r="P51" s="38">
        <f t="shared" si="1"/>
        <v>585</v>
      </c>
      <c r="Q51" s="36">
        <f t="shared" si="18"/>
        <v>0</v>
      </c>
      <c r="R51" s="37">
        <f t="shared" si="2"/>
        <v>3.1E-2</v>
      </c>
      <c r="S51" s="36">
        <f t="shared" si="19"/>
        <v>48</v>
      </c>
      <c r="T51" s="36">
        <f t="shared" si="20"/>
        <v>0</v>
      </c>
      <c r="U51" s="36">
        <f t="shared" si="21"/>
        <v>585</v>
      </c>
      <c r="V51" s="39">
        <f t="shared" si="22"/>
        <v>6.3E-2</v>
      </c>
      <c r="W51" s="39">
        <f t="shared" si="3"/>
        <v>0</v>
      </c>
      <c r="X51" s="37">
        <f t="shared" si="23"/>
        <v>31.134999999999998</v>
      </c>
      <c r="Y51" s="39">
        <f t="shared" si="24"/>
        <v>-4.2696874999999963</v>
      </c>
      <c r="Z51" s="37"/>
      <c r="AA51" s="44">
        <v>0.35</v>
      </c>
      <c r="AB51" s="44">
        <v>0.35</v>
      </c>
      <c r="AC51" s="44">
        <v>0.35</v>
      </c>
      <c r="AD51" s="44" t="s">
        <v>60</v>
      </c>
      <c r="AE51" s="44">
        <f t="shared" si="4"/>
        <v>186.45999999999998</v>
      </c>
      <c r="AF51" s="44">
        <f t="shared" si="5"/>
        <v>227.88</v>
      </c>
      <c r="AG51" s="45" t="str">
        <f t="shared" si="6"/>
        <v>186.46 227.88</v>
      </c>
      <c r="AH51" s="44">
        <v>12</v>
      </c>
      <c r="AI51" s="47">
        <f t="shared" si="7"/>
        <v>77.710000000000008</v>
      </c>
      <c r="AJ51" s="47">
        <f t="shared" si="8"/>
        <v>94.97</v>
      </c>
      <c r="AK51" s="45" t="str">
        <f t="shared" si="9"/>
        <v>77.71 94.97</v>
      </c>
      <c r="AL51" s="36">
        <f t="shared" si="10"/>
        <v>145</v>
      </c>
      <c r="AM51" s="36">
        <f t="shared" si="11"/>
        <v>250</v>
      </c>
      <c r="AN51" s="44">
        <v>2396.8000000000002</v>
      </c>
      <c r="AO51" s="44">
        <v>227.3</v>
      </c>
      <c r="AP51" s="44">
        <v>95</v>
      </c>
      <c r="AQ51" s="35">
        <v>25</v>
      </c>
      <c r="AR51" s="46">
        <f t="shared" si="12"/>
        <v>0.65764084547292945</v>
      </c>
      <c r="AS51" s="47">
        <f t="shared" si="13"/>
        <v>1576.2335784295174</v>
      </c>
      <c r="AT51" s="47">
        <f t="shared" si="14"/>
        <v>197.9351505563051</v>
      </c>
      <c r="AU51" s="48">
        <f t="shared" si="15"/>
        <v>82.183188106073175</v>
      </c>
      <c r="AV51" s="257"/>
      <c r="AW51" s="257"/>
      <c r="AX51" s="257"/>
      <c r="AY51" s="257"/>
      <c r="AZ51" s="257"/>
      <c r="BA51" s="257"/>
      <c r="BB51" s="257"/>
      <c r="BC51" s="257"/>
      <c r="BD51" s="257"/>
      <c r="BE51" s="257"/>
      <c r="BF51" s="257"/>
      <c r="BG51" s="257"/>
      <c r="BH51" s="257"/>
      <c r="BI51" s="257"/>
      <c r="BJ51" s="257"/>
      <c r="BK51" s="257"/>
      <c r="BL51" s="257">
        <f t="shared" si="16"/>
        <v>0</v>
      </c>
      <c r="BM51" s="257" t="e">
        <f>#REF!</f>
        <v>#REF!</v>
      </c>
      <c r="BN51" s="257"/>
      <c r="BO51" s="257"/>
      <c r="BP51" s="257">
        <f t="shared" si="17"/>
        <v>0</v>
      </c>
      <c r="BQ51" s="257" t="e">
        <f>#REF!</f>
        <v>#REF!</v>
      </c>
      <c r="BR51" s="257"/>
      <c r="BS51" s="257"/>
      <c r="BT51" s="257"/>
    </row>
    <row r="52" spans="1:72" s="42" customFormat="1" ht="55.2" customHeight="1" x14ac:dyDescent="0.3">
      <c r="A52" s="44">
        <v>49</v>
      </c>
      <c r="B52" s="45">
        <v>585</v>
      </c>
      <c r="C52" s="45" t="s">
        <v>66</v>
      </c>
      <c r="D52" s="45">
        <v>40000</v>
      </c>
      <c r="E52" s="44">
        <v>0.56000000000000005</v>
      </c>
      <c r="F52" s="37">
        <v>0.36699999999999999</v>
      </c>
      <c r="G52" s="37">
        <v>0.26500000000000001</v>
      </c>
      <c r="H52" s="37">
        <v>0.20499999999999999</v>
      </c>
      <c r="I52" s="37">
        <v>0.13300000000000001</v>
      </c>
      <c r="J52" s="37">
        <v>5.6000000000000001E-2</v>
      </c>
      <c r="K52" s="37">
        <v>3.6000000000000004E-2</v>
      </c>
      <c r="L52" s="37">
        <v>2.5000000000000001E-2</v>
      </c>
      <c r="M52" s="37" t="str">
        <f t="shared" si="0"/>
        <v>0.367,0.265,0.205,0.133,0.056,0.036,0.025</v>
      </c>
      <c r="N52" s="37" t="s">
        <v>59</v>
      </c>
      <c r="O52" s="37"/>
      <c r="P52" s="38">
        <f t="shared" si="1"/>
        <v>585</v>
      </c>
      <c r="Q52" s="36">
        <f t="shared" si="18"/>
        <v>0</v>
      </c>
      <c r="R52" s="37">
        <f t="shared" si="2"/>
        <v>0.16200000000000001</v>
      </c>
      <c r="S52" s="36">
        <f t="shared" si="19"/>
        <v>49</v>
      </c>
      <c r="T52" s="36">
        <f t="shared" si="20"/>
        <v>0</v>
      </c>
      <c r="U52" s="36">
        <f t="shared" si="21"/>
        <v>585</v>
      </c>
      <c r="V52" s="39">
        <f t="shared" si="22"/>
        <v>9.6500000000000002E-2</v>
      </c>
      <c r="W52" s="39">
        <f t="shared" si="3"/>
        <v>0</v>
      </c>
      <c r="X52" s="37">
        <f t="shared" si="23"/>
        <v>31.134999999999998</v>
      </c>
      <c r="Y52" s="39">
        <f t="shared" si="24"/>
        <v>-4.2696874999999963</v>
      </c>
      <c r="Z52" s="37"/>
      <c r="AA52" s="44">
        <v>0.35</v>
      </c>
      <c r="AB52" s="44">
        <v>0.35</v>
      </c>
      <c r="AC52" s="44">
        <v>0.35</v>
      </c>
      <c r="AD52" s="44" t="s">
        <v>60</v>
      </c>
      <c r="AE52" s="44">
        <f t="shared" si="4"/>
        <v>186.45999999999998</v>
      </c>
      <c r="AF52" s="44">
        <f t="shared" si="5"/>
        <v>227.88</v>
      </c>
      <c r="AG52" s="45" t="str">
        <f t="shared" si="6"/>
        <v>186.46 227.88</v>
      </c>
      <c r="AH52" s="44">
        <v>12</v>
      </c>
      <c r="AI52" s="47">
        <f t="shared" si="7"/>
        <v>77.710000000000008</v>
      </c>
      <c r="AJ52" s="47">
        <f t="shared" si="8"/>
        <v>94.97</v>
      </c>
      <c r="AK52" s="45" t="str">
        <f t="shared" si="9"/>
        <v>77.71 94.97</v>
      </c>
      <c r="AL52" s="36">
        <f t="shared" si="10"/>
        <v>145</v>
      </c>
      <c r="AM52" s="36">
        <f t="shared" si="11"/>
        <v>250</v>
      </c>
      <c r="AN52" s="44">
        <v>2340.3000000000002</v>
      </c>
      <c r="AO52" s="44">
        <v>225.7</v>
      </c>
      <c r="AP52" s="44">
        <v>95</v>
      </c>
      <c r="AQ52" s="35">
        <v>25</v>
      </c>
      <c r="AR52" s="46">
        <f t="shared" si="12"/>
        <v>0.65764084547292945</v>
      </c>
      <c r="AS52" s="47">
        <f t="shared" si="13"/>
        <v>1539.0768706602969</v>
      </c>
      <c r="AT52" s="47">
        <f t="shared" si="14"/>
        <v>196.5638061999546</v>
      </c>
      <c r="AU52" s="48">
        <f t="shared" si="15"/>
        <v>82.183188106073175</v>
      </c>
      <c r="AV52" s="257"/>
      <c r="AW52" s="257"/>
      <c r="AX52" s="257"/>
      <c r="AY52" s="257"/>
      <c r="AZ52" s="257"/>
      <c r="BA52" s="257"/>
      <c r="BB52" s="257"/>
      <c r="BC52" s="257"/>
      <c r="BD52" s="257"/>
      <c r="BE52" s="257"/>
      <c r="BF52" s="257"/>
      <c r="BG52" s="257"/>
      <c r="BH52" s="257"/>
      <c r="BI52" s="257"/>
      <c r="BJ52" s="257"/>
      <c r="BK52" s="257"/>
      <c r="BL52" s="257">
        <f t="shared" si="16"/>
        <v>0</v>
      </c>
      <c r="BM52" s="257" t="e">
        <f>#REF!</f>
        <v>#REF!</v>
      </c>
      <c r="BN52" s="257"/>
      <c r="BO52" s="257"/>
      <c r="BP52" s="257">
        <f t="shared" si="17"/>
        <v>0</v>
      </c>
      <c r="BQ52" s="257" t="e">
        <f>#REF!</f>
        <v>#REF!</v>
      </c>
      <c r="BR52" s="257"/>
      <c r="BS52" s="257"/>
      <c r="BT52" s="257"/>
    </row>
    <row r="53" spans="1:72" s="42" customFormat="1" ht="55.2" customHeight="1" x14ac:dyDescent="0.3">
      <c r="A53" s="44">
        <v>50</v>
      </c>
      <c r="B53" s="45">
        <v>585</v>
      </c>
      <c r="C53" s="45" t="s">
        <v>67</v>
      </c>
      <c r="D53" s="45">
        <v>40000</v>
      </c>
      <c r="E53" s="44">
        <v>0.56000000000000005</v>
      </c>
      <c r="F53" s="37">
        <v>0.307</v>
      </c>
      <c r="G53" s="37">
        <v>0.23899999999999999</v>
      </c>
      <c r="H53" s="37">
        <v>0.20300000000000001</v>
      </c>
      <c r="I53" s="37">
        <v>0.15</v>
      </c>
      <c r="J53" s="37">
        <v>8.6999999999999994E-2</v>
      </c>
      <c r="K53" s="37">
        <v>6.6000000000000003E-2</v>
      </c>
      <c r="L53" s="37">
        <v>4.3000000000000003E-2</v>
      </c>
      <c r="M53" s="37" t="str">
        <f t="shared" si="0"/>
        <v>0.307,0.239,0.203,0.15,0.087,0.066,0.043</v>
      </c>
      <c r="N53" s="37" t="s">
        <v>59</v>
      </c>
      <c r="O53" s="37"/>
      <c r="P53" s="38">
        <f t="shared" si="1"/>
        <v>585</v>
      </c>
      <c r="Q53" s="36">
        <f t="shared" si="18"/>
        <v>0</v>
      </c>
      <c r="R53" s="37">
        <f t="shared" si="2"/>
        <v>0.10399999999999998</v>
      </c>
      <c r="S53" s="36">
        <f t="shared" si="19"/>
        <v>50</v>
      </c>
      <c r="T53" s="36">
        <f t="shared" si="20"/>
        <v>0</v>
      </c>
      <c r="U53" s="36">
        <f t="shared" si="21"/>
        <v>585</v>
      </c>
      <c r="V53" s="39">
        <f t="shared" si="22"/>
        <v>0.13300000000000001</v>
      </c>
      <c r="W53" s="39">
        <f t="shared" si="3"/>
        <v>0</v>
      </c>
      <c r="X53" s="37">
        <f t="shared" si="23"/>
        <v>31.134999999999998</v>
      </c>
      <c r="Y53" s="39">
        <f t="shared" si="24"/>
        <v>-4.2696874999999963</v>
      </c>
      <c r="Z53" s="37"/>
      <c r="AA53" s="44">
        <v>0.35</v>
      </c>
      <c r="AB53" s="44">
        <v>0.35</v>
      </c>
      <c r="AC53" s="44">
        <v>0.35</v>
      </c>
      <c r="AD53" s="44" t="s">
        <v>60</v>
      </c>
      <c r="AE53" s="44">
        <f t="shared" si="4"/>
        <v>186.45999999999998</v>
      </c>
      <c r="AF53" s="44">
        <f t="shared" si="5"/>
        <v>227.88</v>
      </c>
      <c r="AG53" s="45" t="str">
        <f t="shared" si="6"/>
        <v>186.46 227.88</v>
      </c>
      <c r="AH53" s="44">
        <v>12</v>
      </c>
      <c r="AI53" s="47">
        <f t="shared" si="7"/>
        <v>77.710000000000008</v>
      </c>
      <c r="AJ53" s="47">
        <f t="shared" si="8"/>
        <v>94.97</v>
      </c>
      <c r="AK53" s="45" t="str">
        <f t="shared" si="9"/>
        <v>77.71 94.97</v>
      </c>
      <c r="AL53" s="36">
        <f t="shared" si="10"/>
        <v>145</v>
      </c>
      <c r="AM53" s="36">
        <f t="shared" si="11"/>
        <v>250</v>
      </c>
      <c r="AN53" s="44">
        <v>2338.6999999999998</v>
      </c>
      <c r="AO53" s="44">
        <v>227.3</v>
      </c>
      <c r="AP53" s="44">
        <v>95</v>
      </c>
      <c r="AQ53" s="35">
        <v>25</v>
      </c>
      <c r="AR53" s="46">
        <f t="shared" si="12"/>
        <v>0.65764084547292945</v>
      </c>
      <c r="AS53" s="47">
        <f t="shared" si="13"/>
        <v>1538.0246453075399</v>
      </c>
      <c r="AT53" s="47">
        <f t="shared" si="14"/>
        <v>197.9351505563051</v>
      </c>
      <c r="AU53" s="48">
        <f t="shared" si="15"/>
        <v>82.183188106073175</v>
      </c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>
        <f t="shared" si="16"/>
        <v>0</v>
      </c>
      <c r="BM53" s="257" t="e">
        <f>#REF!</f>
        <v>#REF!</v>
      </c>
      <c r="BN53" s="257"/>
      <c r="BO53" s="257"/>
      <c r="BP53" s="257">
        <f t="shared" si="17"/>
        <v>0</v>
      </c>
      <c r="BQ53" s="257" t="e">
        <f>#REF!</f>
        <v>#REF!</v>
      </c>
      <c r="BR53" s="257"/>
      <c r="BS53" s="257"/>
      <c r="BT53" s="257"/>
    </row>
    <row r="54" spans="1:72" s="42" customFormat="1" ht="55.2" customHeight="1" x14ac:dyDescent="0.3">
      <c r="A54" s="44">
        <v>51</v>
      </c>
      <c r="B54" s="45">
        <v>650</v>
      </c>
      <c r="C54" s="45" t="s">
        <v>63</v>
      </c>
      <c r="D54" s="45">
        <v>40000</v>
      </c>
      <c r="E54" s="44">
        <v>0.56000000000000005</v>
      </c>
      <c r="F54" s="37">
        <v>0.2</v>
      </c>
      <c r="G54" s="37">
        <v>0.15</v>
      </c>
      <c r="H54" s="37">
        <v>0.127</v>
      </c>
      <c r="I54" s="37">
        <v>9.7000000000000003E-2</v>
      </c>
      <c r="J54" s="37">
        <v>5.7000000000000002E-2</v>
      </c>
      <c r="K54" s="37">
        <v>4.3999999999999997E-2</v>
      </c>
      <c r="L54" s="37">
        <v>2.8000000000000001E-2</v>
      </c>
      <c r="M54" s="37" t="str">
        <f t="shared" si="0"/>
        <v>0.2,0.15,0.127,0.097,0.057,0.044,0.028</v>
      </c>
      <c r="N54" s="37" t="s">
        <v>59</v>
      </c>
      <c r="O54" s="37"/>
      <c r="P54" s="38">
        <f t="shared" si="1"/>
        <v>650</v>
      </c>
      <c r="Q54" s="36">
        <f t="shared" si="18"/>
        <v>65</v>
      </c>
      <c r="R54" s="37">
        <f t="shared" si="2"/>
        <v>7.3000000000000009E-2</v>
      </c>
      <c r="S54" s="36">
        <f t="shared" si="19"/>
        <v>51</v>
      </c>
      <c r="T54" s="36">
        <f t="shared" si="20"/>
        <v>65</v>
      </c>
      <c r="U54" s="36">
        <f t="shared" si="21"/>
        <v>650</v>
      </c>
      <c r="V54" s="39">
        <f t="shared" si="22"/>
        <v>8.8499999999999995E-2</v>
      </c>
      <c r="W54" s="39">
        <f t="shared" si="3"/>
        <v>5.7524999999999995</v>
      </c>
      <c r="X54" s="37">
        <f t="shared" si="23"/>
        <v>36.887499999999996</v>
      </c>
      <c r="Y54" s="39">
        <f t="shared" si="24"/>
        <v>-2.4510416666666686</v>
      </c>
      <c r="Z54" s="37"/>
      <c r="AA54" s="44">
        <v>0.35</v>
      </c>
      <c r="AB54" s="44">
        <v>0.35</v>
      </c>
      <c r="AC54" s="44">
        <v>0.35</v>
      </c>
      <c r="AD54" s="44" t="s">
        <v>60</v>
      </c>
      <c r="AE54" s="44">
        <f t="shared" si="4"/>
        <v>186.45999999999998</v>
      </c>
      <c r="AF54" s="44">
        <f t="shared" si="5"/>
        <v>227.88</v>
      </c>
      <c r="AG54" s="45" t="str">
        <f t="shared" si="6"/>
        <v>186.46 227.88</v>
      </c>
      <c r="AH54" s="44">
        <v>12</v>
      </c>
      <c r="AI54" s="47">
        <f t="shared" si="7"/>
        <v>77.710000000000008</v>
      </c>
      <c r="AJ54" s="47">
        <f t="shared" si="8"/>
        <v>94.97</v>
      </c>
      <c r="AK54" s="45" t="str">
        <f t="shared" si="9"/>
        <v>77.71 94.97</v>
      </c>
      <c r="AL54" s="36">
        <f t="shared" si="10"/>
        <v>145</v>
      </c>
      <c r="AM54" s="36">
        <f t="shared" si="11"/>
        <v>250</v>
      </c>
      <c r="AN54" s="44">
        <v>2379</v>
      </c>
      <c r="AO54" s="44">
        <v>227.5</v>
      </c>
      <c r="AP54" s="44">
        <v>94.9</v>
      </c>
      <c r="AQ54" s="35">
        <v>25</v>
      </c>
      <c r="AR54" s="46">
        <f t="shared" si="12"/>
        <v>0.65764084547292945</v>
      </c>
      <c r="AS54" s="47">
        <f t="shared" si="13"/>
        <v>1564.5275713800991</v>
      </c>
      <c r="AT54" s="47">
        <f t="shared" si="14"/>
        <v>198.10631301214815</v>
      </c>
      <c r="AU54" s="48">
        <f t="shared" si="15"/>
        <v>82.093281630882302</v>
      </c>
      <c r="AV54" s="257"/>
      <c r="AW54" s="257"/>
      <c r="AX54" s="257"/>
      <c r="AY54" s="257"/>
      <c r="AZ54" s="257"/>
      <c r="BA54" s="257"/>
      <c r="BB54" s="257"/>
      <c r="BC54" s="257"/>
      <c r="BD54" s="257"/>
      <c r="BE54" s="257"/>
      <c r="BF54" s="257"/>
      <c r="BG54" s="257"/>
      <c r="BH54" s="257"/>
      <c r="BI54" s="257"/>
      <c r="BJ54" s="257"/>
      <c r="BK54" s="257"/>
      <c r="BL54" s="257">
        <f t="shared" si="16"/>
        <v>0</v>
      </c>
      <c r="BM54" s="257" t="e">
        <f>#REF!</f>
        <v>#REF!</v>
      </c>
      <c r="BN54" s="257"/>
      <c r="BO54" s="257"/>
      <c r="BP54" s="257">
        <f t="shared" si="17"/>
        <v>0</v>
      </c>
      <c r="BQ54" s="257" t="e">
        <f>#REF!</f>
        <v>#REF!</v>
      </c>
      <c r="BR54" s="257"/>
      <c r="BS54" s="257"/>
      <c r="BT54" s="257"/>
    </row>
    <row r="55" spans="1:72" s="42" customFormat="1" ht="55.2" customHeight="1" x14ac:dyDescent="0.3">
      <c r="A55" s="44">
        <v>52</v>
      </c>
      <c r="B55" s="45">
        <v>650</v>
      </c>
      <c r="C55" s="45" t="s">
        <v>64</v>
      </c>
      <c r="D55" s="45">
        <v>40000</v>
      </c>
      <c r="E55" s="44">
        <v>0.56000000000000005</v>
      </c>
      <c r="F55" s="37">
        <v>0.16400000000000001</v>
      </c>
      <c r="G55" s="37">
        <v>0.122</v>
      </c>
      <c r="H55" s="37">
        <v>0.10299999999999999</v>
      </c>
      <c r="I55" s="37">
        <v>8.2000000000000003E-2</v>
      </c>
      <c r="J55" s="37">
        <v>5.8000000000000003E-2</v>
      </c>
      <c r="K55" s="37">
        <v>4.5999999999999999E-2</v>
      </c>
      <c r="L55" s="37">
        <v>3.4000000000000002E-2</v>
      </c>
      <c r="M55" s="37" t="str">
        <f t="shared" si="0"/>
        <v>0.164,0.122,0.103,0.082,0.058,0.046,0.034</v>
      </c>
      <c r="N55" s="37" t="s">
        <v>59</v>
      </c>
      <c r="O55" s="37"/>
      <c r="P55" s="38">
        <f t="shared" si="1"/>
        <v>650</v>
      </c>
      <c r="Q55" s="36">
        <f t="shared" si="18"/>
        <v>0</v>
      </c>
      <c r="R55" s="37">
        <f t="shared" si="2"/>
        <v>6.1000000000000013E-2</v>
      </c>
      <c r="S55" s="36">
        <f t="shared" si="19"/>
        <v>52</v>
      </c>
      <c r="T55" s="36">
        <f t="shared" si="20"/>
        <v>0</v>
      </c>
      <c r="U55" s="36">
        <f t="shared" si="21"/>
        <v>650</v>
      </c>
      <c r="V55" s="39">
        <f t="shared" si="22"/>
        <v>6.7000000000000004E-2</v>
      </c>
      <c r="W55" s="39">
        <f t="shared" si="3"/>
        <v>0</v>
      </c>
      <c r="X55" s="37">
        <f t="shared" si="23"/>
        <v>36.887499999999996</v>
      </c>
      <c r="Y55" s="39">
        <f t="shared" si="24"/>
        <v>-2.4510416666666686</v>
      </c>
      <c r="Z55" s="37"/>
      <c r="AA55" s="44">
        <v>0.35</v>
      </c>
      <c r="AB55" s="44">
        <v>0.35</v>
      </c>
      <c r="AC55" s="44">
        <v>0.35</v>
      </c>
      <c r="AD55" s="44" t="s">
        <v>60</v>
      </c>
      <c r="AE55" s="44">
        <f t="shared" si="4"/>
        <v>186.45999999999998</v>
      </c>
      <c r="AF55" s="44">
        <f t="shared" si="5"/>
        <v>227.88</v>
      </c>
      <c r="AG55" s="45" t="str">
        <f t="shared" si="6"/>
        <v>186.46 227.88</v>
      </c>
      <c r="AH55" s="44">
        <v>12</v>
      </c>
      <c r="AI55" s="47">
        <f t="shared" si="7"/>
        <v>77.710000000000008</v>
      </c>
      <c r="AJ55" s="47">
        <f t="shared" si="8"/>
        <v>94.97</v>
      </c>
      <c r="AK55" s="45" t="str">
        <f t="shared" si="9"/>
        <v>77.71 94.97</v>
      </c>
      <c r="AL55" s="36">
        <f t="shared" si="10"/>
        <v>145</v>
      </c>
      <c r="AM55" s="36">
        <f t="shared" si="11"/>
        <v>250</v>
      </c>
      <c r="AN55" s="44">
        <v>2383.9</v>
      </c>
      <c r="AO55" s="44">
        <v>227.8</v>
      </c>
      <c r="AP55" s="44">
        <v>94.9</v>
      </c>
      <c r="AQ55" s="35">
        <v>25</v>
      </c>
      <c r="AR55" s="46">
        <f t="shared" si="12"/>
        <v>0.65764084547292945</v>
      </c>
      <c r="AS55" s="47">
        <f t="shared" si="13"/>
        <v>1567.7500115229166</v>
      </c>
      <c r="AT55" s="47">
        <f t="shared" si="14"/>
        <v>198.36295065169023</v>
      </c>
      <c r="AU55" s="48">
        <f t="shared" si="15"/>
        <v>82.093281630882302</v>
      </c>
      <c r="AV55" s="257"/>
      <c r="AW55" s="257"/>
      <c r="AX55" s="257"/>
      <c r="AY55" s="257"/>
      <c r="AZ55" s="257"/>
      <c r="BA55" s="257"/>
      <c r="BB55" s="257"/>
      <c r="BC55" s="257"/>
      <c r="BD55" s="257"/>
      <c r="BE55" s="257"/>
      <c r="BF55" s="257"/>
      <c r="BG55" s="257"/>
      <c r="BH55" s="257"/>
      <c r="BI55" s="257"/>
      <c r="BJ55" s="257"/>
      <c r="BK55" s="257"/>
      <c r="BL55" s="257">
        <f t="shared" si="16"/>
        <v>0</v>
      </c>
      <c r="BM55" s="257" t="e">
        <f>#REF!</f>
        <v>#REF!</v>
      </c>
      <c r="BN55" s="257"/>
      <c r="BO55" s="257"/>
      <c r="BP55" s="257">
        <f t="shared" si="17"/>
        <v>0</v>
      </c>
      <c r="BQ55" s="257" t="e">
        <f>#REF!</f>
        <v>#REF!</v>
      </c>
      <c r="BR55" s="257"/>
      <c r="BS55" s="257"/>
      <c r="BT55" s="257"/>
    </row>
    <row r="56" spans="1:72" s="42" customFormat="1" ht="55.2" customHeight="1" x14ac:dyDescent="0.3">
      <c r="A56" s="44">
        <v>53</v>
      </c>
      <c r="B56" s="45">
        <v>650</v>
      </c>
      <c r="C56" s="45" t="s">
        <v>65</v>
      </c>
      <c r="D56" s="45">
        <v>40000</v>
      </c>
      <c r="E56" s="44">
        <v>0.56000000000000005</v>
      </c>
      <c r="F56" s="37">
        <v>0.13500000000000001</v>
      </c>
      <c r="G56" s="37">
        <v>0.10100000000000001</v>
      </c>
      <c r="H56" s="37">
        <v>8.6999999999999994E-2</v>
      </c>
      <c r="I56" s="37">
        <v>7.1000000000000008E-2</v>
      </c>
      <c r="J56" s="37">
        <v>4.9000000000000002E-2</v>
      </c>
      <c r="K56" s="37">
        <v>0.04</v>
      </c>
      <c r="L56" s="37">
        <v>2.9000000000000001E-2</v>
      </c>
      <c r="M56" s="37" t="str">
        <f t="shared" si="0"/>
        <v>0.135,0.101,0.087,0.071,0.049,0.04,0.029</v>
      </c>
      <c r="N56" s="37" t="s">
        <v>59</v>
      </c>
      <c r="O56" s="37"/>
      <c r="P56" s="38">
        <f t="shared" si="1"/>
        <v>650</v>
      </c>
      <c r="Q56" s="36">
        <f t="shared" si="18"/>
        <v>0</v>
      </c>
      <c r="R56" s="37">
        <f t="shared" si="2"/>
        <v>4.8000000000000015E-2</v>
      </c>
      <c r="S56" s="36">
        <f t="shared" si="19"/>
        <v>53</v>
      </c>
      <c r="T56" s="36">
        <f t="shared" si="20"/>
        <v>0</v>
      </c>
      <c r="U56" s="36">
        <f t="shared" si="21"/>
        <v>650</v>
      </c>
      <c r="V56" s="39">
        <f t="shared" si="22"/>
        <v>5.4500000000000014E-2</v>
      </c>
      <c r="W56" s="39">
        <f t="shared" si="3"/>
        <v>0</v>
      </c>
      <c r="X56" s="37">
        <f t="shared" si="23"/>
        <v>36.887499999999996</v>
      </c>
      <c r="Y56" s="39">
        <f t="shared" si="24"/>
        <v>-2.4510416666666686</v>
      </c>
      <c r="Z56" s="37"/>
      <c r="AA56" s="44">
        <v>0.35</v>
      </c>
      <c r="AB56" s="44">
        <v>0.35</v>
      </c>
      <c r="AC56" s="44">
        <v>0.35</v>
      </c>
      <c r="AD56" s="44" t="s">
        <v>60</v>
      </c>
      <c r="AE56" s="44">
        <f t="shared" si="4"/>
        <v>186.45999999999998</v>
      </c>
      <c r="AF56" s="44">
        <f t="shared" si="5"/>
        <v>227.88</v>
      </c>
      <c r="AG56" s="45" t="str">
        <f t="shared" si="6"/>
        <v>186.46 227.88</v>
      </c>
      <c r="AH56" s="44">
        <v>12</v>
      </c>
      <c r="AI56" s="47">
        <f t="shared" si="7"/>
        <v>77.710000000000008</v>
      </c>
      <c r="AJ56" s="47">
        <f t="shared" si="8"/>
        <v>94.97</v>
      </c>
      <c r="AK56" s="45" t="str">
        <f t="shared" si="9"/>
        <v>77.71 94.97</v>
      </c>
      <c r="AL56" s="36">
        <f t="shared" si="10"/>
        <v>145</v>
      </c>
      <c r="AM56" s="36">
        <f t="shared" si="11"/>
        <v>250</v>
      </c>
      <c r="AN56" s="44">
        <v>2396.8000000000002</v>
      </c>
      <c r="AO56" s="44">
        <v>227.4</v>
      </c>
      <c r="AP56" s="44">
        <v>95</v>
      </c>
      <c r="AQ56" s="35">
        <v>25</v>
      </c>
      <c r="AR56" s="46">
        <f t="shared" si="12"/>
        <v>0.65764084547292945</v>
      </c>
      <c r="AS56" s="47">
        <f t="shared" si="13"/>
        <v>1576.2335784295174</v>
      </c>
      <c r="AT56" s="47">
        <f t="shared" si="14"/>
        <v>198.02073885954385</v>
      </c>
      <c r="AU56" s="48">
        <f t="shared" si="15"/>
        <v>82.183188106073175</v>
      </c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7"/>
      <c r="BG56" s="257"/>
      <c r="BH56" s="257"/>
      <c r="BI56" s="257"/>
      <c r="BJ56" s="257"/>
      <c r="BK56" s="257"/>
      <c r="BL56" s="257">
        <f t="shared" si="16"/>
        <v>0</v>
      </c>
      <c r="BM56" s="257" t="e">
        <f>#REF!</f>
        <v>#REF!</v>
      </c>
      <c r="BN56" s="257"/>
      <c r="BO56" s="257"/>
      <c r="BP56" s="257">
        <f t="shared" si="17"/>
        <v>0</v>
      </c>
      <c r="BQ56" s="257" t="e">
        <f>#REF!</f>
        <v>#REF!</v>
      </c>
      <c r="BR56" s="257"/>
      <c r="BS56" s="257"/>
      <c r="BT56" s="257"/>
    </row>
    <row r="57" spans="1:72" s="42" customFormat="1" ht="55.2" customHeight="1" x14ac:dyDescent="0.3">
      <c r="A57" s="44">
        <v>54</v>
      </c>
      <c r="B57" s="45">
        <v>650</v>
      </c>
      <c r="C57" s="45" t="s">
        <v>66</v>
      </c>
      <c r="D57" s="45">
        <v>40000</v>
      </c>
      <c r="E57" s="44">
        <v>0.56000000000000005</v>
      </c>
      <c r="F57" s="37">
        <v>0.14100000000000001</v>
      </c>
      <c r="G57" s="37">
        <v>0.107</v>
      </c>
      <c r="H57" s="37">
        <v>8.8999999999999996E-2</v>
      </c>
      <c r="I57" s="37">
        <v>7.0000000000000007E-2</v>
      </c>
      <c r="J57" s="37">
        <v>4.8000000000000001E-2</v>
      </c>
      <c r="K57" s="37">
        <v>0.04</v>
      </c>
      <c r="L57" s="37">
        <v>2.6000000000000002E-2</v>
      </c>
      <c r="M57" s="37" t="str">
        <f t="shared" si="0"/>
        <v>0.141,0.107,0.089,0.07,0.048,0.04,0.026</v>
      </c>
      <c r="N57" s="37" t="s">
        <v>59</v>
      </c>
      <c r="O57" s="37"/>
      <c r="P57" s="38">
        <f t="shared" si="1"/>
        <v>650</v>
      </c>
      <c r="Q57" s="36">
        <f t="shared" si="18"/>
        <v>0</v>
      </c>
      <c r="R57" s="37">
        <f t="shared" si="2"/>
        <v>5.2000000000000018E-2</v>
      </c>
      <c r="S57" s="36">
        <f t="shared" si="19"/>
        <v>54</v>
      </c>
      <c r="T57" s="36">
        <f t="shared" si="20"/>
        <v>0</v>
      </c>
      <c r="U57" s="36">
        <f t="shared" si="21"/>
        <v>650</v>
      </c>
      <c r="V57" s="39">
        <f t="shared" si="22"/>
        <v>5.0000000000000017E-2</v>
      </c>
      <c r="W57" s="39">
        <f t="shared" si="3"/>
        <v>0</v>
      </c>
      <c r="X57" s="37">
        <f t="shared" si="23"/>
        <v>36.887499999999996</v>
      </c>
      <c r="Y57" s="39">
        <f t="shared" si="24"/>
        <v>-2.4510416666666686</v>
      </c>
      <c r="Z57" s="37"/>
      <c r="AA57" s="44">
        <v>0.35</v>
      </c>
      <c r="AB57" s="44">
        <v>0.35</v>
      </c>
      <c r="AC57" s="44">
        <v>0.35</v>
      </c>
      <c r="AD57" s="44" t="s">
        <v>60</v>
      </c>
      <c r="AE57" s="44">
        <f t="shared" si="4"/>
        <v>186.45999999999998</v>
      </c>
      <c r="AF57" s="44">
        <f t="shared" si="5"/>
        <v>227.88</v>
      </c>
      <c r="AG57" s="45" t="str">
        <f t="shared" si="6"/>
        <v>186.46 227.88</v>
      </c>
      <c r="AH57" s="44">
        <v>12</v>
      </c>
      <c r="AI57" s="47">
        <f t="shared" si="7"/>
        <v>77.710000000000008</v>
      </c>
      <c r="AJ57" s="47">
        <f t="shared" si="8"/>
        <v>94.97</v>
      </c>
      <c r="AK57" s="45" t="str">
        <f t="shared" si="9"/>
        <v>77.71 94.97</v>
      </c>
      <c r="AL57" s="36">
        <f t="shared" si="10"/>
        <v>145</v>
      </c>
      <c r="AM57" s="36">
        <f t="shared" si="11"/>
        <v>250</v>
      </c>
      <c r="AN57" s="44">
        <v>2383.9</v>
      </c>
      <c r="AO57" s="44">
        <v>227.8</v>
      </c>
      <c r="AP57" s="44">
        <v>94.9</v>
      </c>
      <c r="AQ57" s="35">
        <v>25</v>
      </c>
      <c r="AR57" s="46">
        <f t="shared" si="12"/>
        <v>0.65764084547292945</v>
      </c>
      <c r="AS57" s="47">
        <f t="shared" si="13"/>
        <v>1567.7500115229166</v>
      </c>
      <c r="AT57" s="47">
        <f t="shared" si="14"/>
        <v>198.36295065169023</v>
      </c>
      <c r="AU57" s="48">
        <f t="shared" si="15"/>
        <v>82.093281630882302</v>
      </c>
      <c r="AV57" s="257"/>
      <c r="AW57" s="257"/>
      <c r="AX57" s="257"/>
      <c r="AY57" s="257"/>
      <c r="AZ57" s="257"/>
      <c r="BA57" s="257"/>
      <c r="BB57" s="257"/>
      <c r="BC57" s="257"/>
      <c r="BD57" s="257"/>
      <c r="BE57" s="257"/>
      <c r="BF57" s="257"/>
      <c r="BG57" s="257"/>
      <c r="BH57" s="257"/>
      <c r="BI57" s="257"/>
      <c r="BJ57" s="257"/>
      <c r="BK57" s="257"/>
      <c r="BL57" s="257">
        <f t="shared" si="16"/>
        <v>0</v>
      </c>
      <c r="BM57" s="257" t="e">
        <f>#REF!</f>
        <v>#REF!</v>
      </c>
      <c r="BN57" s="257" t="e">
        <f t="shared" ref="BN57" si="31">IF(BL57&lt;BM57,"Safe","Unsafe")</f>
        <v>#REF!</v>
      </c>
      <c r="BO57" s="257"/>
      <c r="BP57" s="257">
        <f t="shared" si="17"/>
        <v>0</v>
      </c>
      <c r="BQ57" s="257" t="e">
        <f>#REF!</f>
        <v>#REF!</v>
      </c>
      <c r="BR57" s="257" t="e">
        <f t="shared" ref="BR57" si="32">IF(BP57&lt;BQ57,"Safe","Unsafe")</f>
        <v>#REF!</v>
      </c>
      <c r="BS57" s="257"/>
      <c r="BT57" s="257"/>
    </row>
    <row r="58" spans="1:72" s="42" customFormat="1" ht="55.2" customHeight="1" x14ac:dyDescent="0.3">
      <c r="A58" s="44">
        <v>55</v>
      </c>
      <c r="B58" s="45">
        <v>650</v>
      </c>
      <c r="C58" s="45" t="s">
        <v>67</v>
      </c>
      <c r="D58" s="45">
        <v>40000</v>
      </c>
      <c r="E58" s="44">
        <v>0.56000000000000005</v>
      </c>
      <c r="F58" s="37">
        <v>0.156</v>
      </c>
      <c r="G58" s="37">
        <v>0.115</v>
      </c>
      <c r="H58" s="37">
        <v>9.4E-2</v>
      </c>
      <c r="I58" s="37">
        <v>7.8E-2</v>
      </c>
      <c r="J58" s="37">
        <v>0.05</v>
      </c>
      <c r="K58" s="37">
        <v>4.1000000000000002E-2</v>
      </c>
      <c r="L58" s="37">
        <v>3.0000000000000002E-2</v>
      </c>
      <c r="M58" s="37" t="str">
        <f t="shared" si="0"/>
        <v>0.156,0.115,0.094,0.078,0.05,0.041,0.03</v>
      </c>
      <c r="N58" s="37" t="s">
        <v>59</v>
      </c>
      <c r="O58" s="37"/>
      <c r="P58" s="38">
        <f t="shared" si="1"/>
        <v>650</v>
      </c>
      <c r="Q58" s="36">
        <f t="shared" si="18"/>
        <v>0</v>
      </c>
      <c r="R58" s="37">
        <f t="shared" si="2"/>
        <v>6.2E-2</v>
      </c>
      <c r="S58" s="36">
        <f t="shared" si="19"/>
        <v>55</v>
      </c>
      <c r="T58" s="36">
        <f t="shared" si="20"/>
        <v>0</v>
      </c>
      <c r="U58" s="36">
        <f t="shared" si="21"/>
        <v>650</v>
      </c>
      <c r="V58" s="39">
        <f t="shared" si="22"/>
        <v>5.7000000000000009E-2</v>
      </c>
      <c r="W58" s="39">
        <f t="shared" si="3"/>
        <v>0</v>
      </c>
      <c r="X58" s="37">
        <f t="shared" si="23"/>
        <v>36.887499999999996</v>
      </c>
      <c r="Y58" s="39">
        <f t="shared" si="24"/>
        <v>-2.4510416666666686</v>
      </c>
      <c r="Z58" s="37"/>
      <c r="AA58" s="44">
        <v>0.35</v>
      </c>
      <c r="AB58" s="44">
        <v>0.35</v>
      </c>
      <c r="AC58" s="44">
        <v>0.35</v>
      </c>
      <c r="AD58" s="44" t="s">
        <v>60</v>
      </c>
      <c r="AE58" s="44">
        <f t="shared" si="4"/>
        <v>186.45999999999998</v>
      </c>
      <c r="AF58" s="44">
        <f t="shared" si="5"/>
        <v>227.88</v>
      </c>
      <c r="AG58" s="45" t="str">
        <f t="shared" si="6"/>
        <v>186.46 227.88</v>
      </c>
      <c r="AH58" s="44">
        <v>12</v>
      </c>
      <c r="AI58" s="47">
        <f t="shared" si="7"/>
        <v>77.710000000000008</v>
      </c>
      <c r="AJ58" s="47">
        <f t="shared" si="8"/>
        <v>94.97</v>
      </c>
      <c r="AK58" s="45" t="str">
        <f t="shared" si="9"/>
        <v>77.71 94.97</v>
      </c>
      <c r="AL58" s="36">
        <f t="shared" si="10"/>
        <v>145</v>
      </c>
      <c r="AM58" s="36">
        <f t="shared" si="11"/>
        <v>250</v>
      </c>
      <c r="AN58" s="44">
        <v>2393.5</v>
      </c>
      <c r="AO58" s="44">
        <v>226.7</v>
      </c>
      <c r="AP58" s="44">
        <v>95</v>
      </c>
      <c r="AQ58" s="35">
        <v>25</v>
      </c>
      <c r="AR58" s="46">
        <f t="shared" si="12"/>
        <v>0.65764084547292945</v>
      </c>
      <c r="AS58" s="47">
        <f t="shared" si="13"/>
        <v>1574.0633636394566</v>
      </c>
      <c r="AT58" s="47">
        <f t="shared" si="14"/>
        <v>197.42132309316551</v>
      </c>
      <c r="AU58" s="48">
        <f t="shared" si="15"/>
        <v>82.183188106073175</v>
      </c>
      <c r="AV58" s="257"/>
      <c r="AW58" s="257"/>
      <c r="AX58" s="257"/>
      <c r="AY58" s="257"/>
      <c r="AZ58" s="257"/>
      <c r="BA58" s="257"/>
      <c r="BB58" s="257"/>
      <c r="BC58" s="257"/>
      <c r="BD58" s="257"/>
      <c r="BE58" s="257"/>
      <c r="BF58" s="257"/>
      <c r="BG58" s="257"/>
      <c r="BH58" s="257"/>
      <c r="BI58" s="257"/>
      <c r="BJ58" s="257"/>
      <c r="BK58" s="257"/>
      <c r="BL58" s="257">
        <f t="shared" si="16"/>
        <v>0</v>
      </c>
      <c r="BM58" s="257" t="e">
        <f>#REF!</f>
        <v>#REF!</v>
      </c>
      <c r="BN58" s="257"/>
      <c r="BO58" s="257"/>
      <c r="BP58" s="257">
        <f t="shared" si="17"/>
        <v>0</v>
      </c>
      <c r="BQ58" s="257" t="e">
        <f>#REF!</f>
        <v>#REF!</v>
      </c>
      <c r="BR58" s="257"/>
      <c r="BS58" s="257"/>
      <c r="BT58" s="257"/>
    </row>
    <row r="59" spans="1:72" s="42" customFormat="1" ht="55.2" customHeight="1" x14ac:dyDescent="0.3">
      <c r="A59" s="44">
        <v>56</v>
      </c>
      <c r="B59" s="45">
        <v>715</v>
      </c>
      <c r="C59" s="45" t="s">
        <v>63</v>
      </c>
      <c r="D59" s="45">
        <v>40000</v>
      </c>
      <c r="E59" s="44">
        <v>0.56000000000000005</v>
      </c>
      <c r="F59" s="37">
        <v>0.19900000000000001</v>
      </c>
      <c r="G59" s="37">
        <v>0.14599999999999999</v>
      </c>
      <c r="H59" s="37">
        <v>0.122</v>
      </c>
      <c r="I59" s="37">
        <v>0.09</v>
      </c>
      <c r="J59" s="37">
        <v>5.5E-2</v>
      </c>
      <c r="K59" s="37">
        <v>4.1000000000000002E-2</v>
      </c>
      <c r="L59" s="37">
        <v>2.8000000000000001E-2</v>
      </c>
      <c r="M59" s="37" t="str">
        <f t="shared" si="0"/>
        <v>0.199,0.146,0.122,0.09,0.055,0.041,0.028</v>
      </c>
      <c r="N59" s="37" t="s">
        <v>59</v>
      </c>
      <c r="O59" s="37"/>
      <c r="P59" s="38">
        <f t="shared" si="1"/>
        <v>715</v>
      </c>
      <c r="Q59" s="36">
        <f t="shared" si="18"/>
        <v>65</v>
      </c>
      <c r="R59" s="37">
        <f t="shared" si="2"/>
        <v>7.7000000000000013E-2</v>
      </c>
      <c r="S59" s="36">
        <f t="shared" si="19"/>
        <v>56</v>
      </c>
      <c r="T59" s="36">
        <f t="shared" si="20"/>
        <v>65</v>
      </c>
      <c r="U59" s="36">
        <f t="shared" si="21"/>
        <v>715</v>
      </c>
      <c r="V59" s="39">
        <f t="shared" si="22"/>
        <v>6.9500000000000006E-2</v>
      </c>
      <c r="W59" s="39">
        <f t="shared" si="3"/>
        <v>4.5175000000000001</v>
      </c>
      <c r="X59" s="37">
        <f t="shared" si="23"/>
        <v>41.404999999999994</v>
      </c>
      <c r="Y59" s="39">
        <f t="shared" si="24"/>
        <v>-1.8673958333333331</v>
      </c>
      <c r="Z59" s="37"/>
      <c r="AA59" s="44">
        <v>0.35</v>
      </c>
      <c r="AB59" s="44">
        <v>0.35</v>
      </c>
      <c r="AC59" s="44">
        <v>0.35</v>
      </c>
      <c r="AD59" s="44" t="s">
        <v>60</v>
      </c>
      <c r="AE59" s="44">
        <f t="shared" si="4"/>
        <v>186.45999999999998</v>
      </c>
      <c r="AF59" s="44">
        <f t="shared" si="5"/>
        <v>227.88</v>
      </c>
      <c r="AG59" s="45" t="str">
        <f t="shared" si="6"/>
        <v>186.46 227.88</v>
      </c>
      <c r="AH59" s="44">
        <v>12</v>
      </c>
      <c r="AI59" s="47">
        <f t="shared" si="7"/>
        <v>77.710000000000008</v>
      </c>
      <c r="AJ59" s="47">
        <f t="shared" si="8"/>
        <v>94.97</v>
      </c>
      <c r="AK59" s="45" t="str">
        <f t="shared" si="9"/>
        <v>77.71 94.97</v>
      </c>
      <c r="AL59" s="36">
        <f t="shared" si="10"/>
        <v>145</v>
      </c>
      <c r="AM59" s="36">
        <f t="shared" si="11"/>
        <v>250</v>
      </c>
      <c r="AN59" s="44">
        <v>2393.5</v>
      </c>
      <c r="AO59" s="44">
        <v>226.6</v>
      </c>
      <c r="AP59" s="44">
        <v>95</v>
      </c>
      <c r="AQ59" s="35">
        <v>25</v>
      </c>
      <c r="AR59" s="46">
        <f t="shared" si="12"/>
        <v>0.65764084547292945</v>
      </c>
      <c r="AS59" s="47">
        <f t="shared" si="13"/>
        <v>1574.0633636394566</v>
      </c>
      <c r="AT59" s="47">
        <f t="shared" si="14"/>
        <v>197.33563549510538</v>
      </c>
      <c r="AU59" s="48">
        <f t="shared" si="15"/>
        <v>82.183188106073175</v>
      </c>
      <c r="AV59" s="257"/>
      <c r="AW59" s="257"/>
      <c r="AX59" s="257"/>
      <c r="AY59" s="257"/>
      <c r="AZ59" s="257"/>
      <c r="BA59" s="257"/>
      <c r="BB59" s="257"/>
      <c r="BC59" s="257"/>
      <c r="BD59" s="257"/>
      <c r="BE59" s="257"/>
      <c r="BF59" s="257"/>
      <c r="BG59" s="257"/>
      <c r="BH59" s="257"/>
      <c r="BI59" s="257"/>
      <c r="BJ59" s="257"/>
      <c r="BK59" s="257"/>
      <c r="BL59" s="257">
        <f t="shared" si="16"/>
        <v>0</v>
      </c>
      <c r="BM59" s="257" t="e">
        <f>#REF!</f>
        <v>#REF!</v>
      </c>
      <c r="BN59" s="257"/>
      <c r="BO59" s="257"/>
      <c r="BP59" s="257">
        <f t="shared" si="17"/>
        <v>0</v>
      </c>
      <c r="BQ59" s="257" t="e">
        <f>#REF!</f>
        <v>#REF!</v>
      </c>
      <c r="BR59" s="257"/>
      <c r="BS59" s="257"/>
      <c r="BT59" s="257"/>
    </row>
    <row r="60" spans="1:72" s="42" customFormat="1" ht="55.2" customHeight="1" x14ac:dyDescent="0.3">
      <c r="A60" s="44">
        <v>57</v>
      </c>
      <c r="B60" s="45">
        <v>715</v>
      </c>
      <c r="C60" s="45" t="s">
        <v>64</v>
      </c>
      <c r="D60" s="45">
        <v>40000</v>
      </c>
      <c r="E60" s="44">
        <v>0.56000000000000005</v>
      </c>
      <c r="F60" s="37">
        <v>0.16300000000000001</v>
      </c>
      <c r="G60" s="37">
        <v>0.108</v>
      </c>
      <c r="H60" s="37">
        <v>8.8999999999999996E-2</v>
      </c>
      <c r="I60" s="37">
        <v>6.8000000000000005E-2</v>
      </c>
      <c r="J60" s="37">
        <v>4.8000000000000001E-2</v>
      </c>
      <c r="K60" s="37">
        <v>0.04</v>
      </c>
      <c r="L60" s="37">
        <v>3.0000000000000002E-2</v>
      </c>
      <c r="M60" s="37" t="str">
        <f t="shared" si="0"/>
        <v>0.163,0.108,0.089,0.068,0.048,0.04,0.03</v>
      </c>
      <c r="N60" s="37" t="s">
        <v>59</v>
      </c>
      <c r="O60" s="37"/>
      <c r="P60" s="38">
        <f t="shared" si="1"/>
        <v>715</v>
      </c>
      <c r="Q60" s="36">
        <f t="shared" si="18"/>
        <v>0</v>
      </c>
      <c r="R60" s="37">
        <f t="shared" si="2"/>
        <v>7.400000000000001E-2</v>
      </c>
      <c r="S60" s="36">
        <f t="shared" si="19"/>
        <v>57</v>
      </c>
      <c r="T60" s="36">
        <f t="shared" si="20"/>
        <v>0</v>
      </c>
      <c r="U60" s="36">
        <f t="shared" si="21"/>
        <v>715</v>
      </c>
      <c r="V60" s="39">
        <f t="shared" si="22"/>
        <v>7.5500000000000012E-2</v>
      </c>
      <c r="W60" s="39">
        <f t="shared" si="3"/>
        <v>0</v>
      </c>
      <c r="X60" s="37">
        <f t="shared" si="23"/>
        <v>41.404999999999994</v>
      </c>
      <c r="Y60" s="39">
        <f t="shared" si="24"/>
        <v>-1.8673958333333331</v>
      </c>
      <c r="Z60" s="37"/>
      <c r="AA60" s="44">
        <v>0.35</v>
      </c>
      <c r="AB60" s="44">
        <v>0.35</v>
      </c>
      <c r="AC60" s="44">
        <v>0.35</v>
      </c>
      <c r="AD60" s="44" t="s">
        <v>60</v>
      </c>
      <c r="AE60" s="44">
        <f t="shared" si="4"/>
        <v>186.45999999999998</v>
      </c>
      <c r="AF60" s="44">
        <f t="shared" si="5"/>
        <v>227.88</v>
      </c>
      <c r="AG60" s="45" t="str">
        <f t="shared" si="6"/>
        <v>186.46 227.88</v>
      </c>
      <c r="AH60" s="44">
        <v>12</v>
      </c>
      <c r="AI60" s="47">
        <f t="shared" si="7"/>
        <v>77.710000000000008</v>
      </c>
      <c r="AJ60" s="47">
        <f t="shared" si="8"/>
        <v>94.97</v>
      </c>
      <c r="AK60" s="45" t="str">
        <f t="shared" si="9"/>
        <v>77.71 94.97</v>
      </c>
      <c r="AL60" s="36">
        <f t="shared" si="10"/>
        <v>145</v>
      </c>
      <c r="AM60" s="36">
        <f t="shared" si="11"/>
        <v>250</v>
      </c>
      <c r="AN60" s="44">
        <v>2396.8000000000002</v>
      </c>
      <c r="AO60" s="44">
        <v>227.5</v>
      </c>
      <c r="AP60" s="44">
        <v>95</v>
      </c>
      <c r="AQ60" s="35">
        <v>25</v>
      </c>
      <c r="AR60" s="46">
        <f t="shared" si="12"/>
        <v>0.65764084547292945</v>
      </c>
      <c r="AS60" s="47">
        <f t="shared" si="13"/>
        <v>1576.2335784295174</v>
      </c>
      <c r="AT60" s="47">
        <f t="shared" si="14"/>
        <v>198.10631301214815</v>
      </c>
      <c r="AU60" s="48">
        <f t="shared" si="15"/>
        <v>82.183188106073175</v>
      </c>
      <c r="AV60" s="257"/>
      <c r="AW60" s="257"/>
      <c r="AX60" s="257"/>
      <c r="AY60" s="257">
        <v>2.7500000000000002E-4</v>
      </c>
      <c r="AZ60" s="257">
        <f>AY60*10^6</f>
        <v>275</v>
      </c>
      <c r="BA60" s="257" t="e">
        <f>(1/($BI$4*10^6/(0.711*10^-4*(1/AV60)^0.854))^(1/3.89))*10^6</f>
        <v>#DIV/0!</v>
      </c>
      <c r="BB60" s="257" t="e">
        <f>IF(AZ60&lt;BA60,"Safe","Unsafe")</f>
        <v>#DIV/0!</v>
      </c>
      <c r="BC60" s="257"/>
      <c r="BD60" s="257">
        <f>BC60*10^6</f>
        <v>0</v>
      </c>
      <c r="BE60" s="257">
        <f>(1/((($BI$4*10^6/(1.41*10^-8)))^(1/4.5337)))*10^6</f>
        <v>416.02417627014421</v>
      </c>
      <c r="BF60" s="257" t="str">
        <f>IF(BD60&lt;BE60,"Safe","Unsafe")</f>
        <v>Safe</v>
      </c>
      <c r="BG60" s="257"/>
      <c r="BH60" s="257"/>
      <c r="BI60" s="257">
        <v>30</v>
      </c>
      <c r="BJ60" s="257">
        <v>45</v>
      </c>
      <c r="BK60" s="257"/>
      <c r="BL60" s="257">
        <f t="shared" si="16"/>
        <v>0</v>
      </c>
      <c r="BM60" s="257" t="e">
        <f>BA60</f>
        <v>#DIV/0!</v>
      </c>
      <c r="BN60" s="257" t="e">
        <f>IF(BL60&lt;BM60,"Safe","Unsafe")</f>
        <v>#DIV/0!</v>
      </c>
      <c r="BO60" s="257"/>
      <c r="BP60" s="257">
        <f>BO60*10^6</f>
        <v>0</v>
      </c>
      <c r="BQ60" s="257">
        <f>BE60</f>
        <v>416.02417627014421</v>
      </c>
      <c r="BR60" s="257" t="str">
        <f>IF(BP60&lt;BQ60,"Safe","Unsafe")</f>
        <v>Safe</v>
      </c>
      <c r="BS60" s="257"/>
      <c r="BT60" s="257"/>
    </row>
    <row r="61" spans="1:72" s="42" customFormat="1" ht="55.2" customHeight="1" x14ac:dyDescent="0.3">
      <c r="A61" s="44">
        <v>58</v>
      </c>
      <c r="B61" s="45">
        <v>715</v>
      </c>
      <c r="C61" s="45" t="s">
        <v>65</v>
      </c>
      <c r="D61" s="45">
        <v>40000</v>
      </c>
      <c r="E61" s="44">
        <v>0.56000000000000005</v>
      </c>
      <c r="F61" s="37">
        <v>0.14399999999999999</v>
      </c>
      <c r="G61" s="37">
        <v>0.113</v>
      </c>
      <c r="H61" s="37">
        <v>9.5000000000000001E-2</v>
      </c>
      <c r="I61" s="37">
        <v>7.2999999999999995E-2</v>
      </c>
      <c r="J61" s="37">
        <v>0.05</v>
      </c>
      <c r="K61" s="37">
        <v>0.04</v>
      </c>
      <c r="L61" s="37">
        <v>2.4E-2</v>
      </c>
      <c r="M61" s="37" t="str">
        <f t="shared" si="0"/>
        <v>0.144,0.113,0.095,0.073,0.05,0.04,0.024</v>
      </c>
      <c r="N61" s="37" t="s">
        <v>59</v>
      </c>
      <c r="O61" s="37"/>
      <c r="P61" s="38">
        <f t="shared" si="1"/>
        <v>715</v>
      </c>
      <c r="Q61" s="36">
        <f t="shared" si="18"/>
        <v>0</v>
      </c>
      <c r="R61" s="37">
        <f t="shared" si="2"/>
        <v>4.8999999999999988E-2</v>
      </c>
      <c r="S61" s="36">
        <f t="shared" si="19"/>
        <v>58</v>
      </c>
      <c r="T61" s="36">
        <f t="shared" si="20"/>
        <v>0</v>
      </c>
      <c r="U61" s="36">
        <f t="shared" si="21"/>
        <v>715</v>
      </c>
      <c r="V61" s="39">
        <f t="shared" si="22"/>
        <v>6.1499999999999999E-2</v>
      </c>
      <c r="W61" s="39">
        <f t="shared" si="3"/>
        <v>0</v>
      </c>
      <c r="X61" s="37">
        <f t="shared" si="23"/>
        <v>41.404999999999994</v>
      </c>
      <c r="Y61" s="39">
        <f t="shared" si="24"/>
        <v>-1.8673958333333331</v>
      </c>
      <c r="Z61" s="37"/>
      <c r="AA61" s="44">
        <v>0.35</v>
      </c>
      <c r="AB61" s="44">
        <v>0.35</v>
      </c>
      <c r="AC61" s="44">
        <v>0.35</v>
      </c>
      <c r="AD61" s="44" t="s">
        <v>60</v>
      </c>
      <c r="AE61" s="44">
        <f t="shared" si="4"/>
        <v>186.45999999999998</v>
      </c>
      <c r="AF61" s="44">
        <f t="shared" si="5"/>
        <v>227.88</v>
      </c>
      <c r="AG61" s="45" t="str">
        <f t="shared" si="6"/>
        <v>186.46 227.88</v>
      </c>
      <c r="AH61" s="44">
        <v>12</v>
      </c>
      <c r="AI61" s="47">
        <f t="shared" si="7"/>
        <v>77.710000000000008</v>
      </c>
      <c r="AJ61" s="47">
        <f t="shared" si="8"/>
        <v>94.97</v>
      </c>
      <c r="AK61" s="45" t="str">
        <f t="shared" si="9"/>
        <v>77.71 94.97</v>
      </c>
      <c r="AL61" s="36">
        <f t="shared" si="10"/>
        <v>145</v>
      </c>
      <c r="AM61" s="36">
        <f t="shared" si="11"/>
        <v>250</v>
      </c>
      <c r="AN61" s="44">
        <v>2377.4</v>
      </c>
      <c r="AO61" s="44">
        <v>227.2</v>
      </c>
      <c r="AP61" s="44">
        <v>95</v>
      </c>
      <c r="AQ61" s="35">
        <v>25</v>
      </c>
      <c r="AR61" s="46">
        <f t="shared" si="12"/>
        <v>0.65764084547292945</v>
      </c>
      <c r="AS61" s="47">
        <f t="shared" si="13"/>
        <v>1563.4753460273425</v>
      </c>
      <c r="AT61" s="47">
        <f t="shared" si="14"/>
        <v>197.84954809386474</v>
      </c>
      <c r="AU61" s="48">
        <f t="shared" si="15"/>
        <v>82.183188106073175</v>
      </c>
      <c r="AV61" s="257"/>
      <c r="AW61" s="257"/>
      <c r="AX61" s="257"/>
      <c r="AY61" s="257"/>
      <c r="AZ61" s="257"/>
      <c r="BA61" s="257"/>
      <c r="BB61" s="257"/>
      <c r="BC61" s="257"/>
      <c r="BD61" s="257"/>
      <c r="BE61" s="257"/>
      <c r="BF61" s="257"/>
      <c r="BG61" s="257"/>
      <c r="BH61" s="257"/>
      <c r="BI61" s="257"/>
      <c r="BJ61" s="257"/>
      <c r="BK61" s="257"/>
      <c r="BL61" s="257">
        <f t="shared" si="16"/>
        <v>0</v>
      </c>
      <c r="BM61" s="257" t="e">
        <f>#REF!</f>
        <v>#REF!</v>
      </c>
      <c r="BN61" s="257"/>
      <c r="BO61" s="257"/>
      <c r="BP61" s="257">
        <f t="shared" si="17"/>
        <v>0</v>
      </c>
      <c r="BQ61" s="257" t="e">
        <f>#REF!</f>
        <v>#REF!</v>
      </c>
      <c r="BR61" s="257"/>
      <c r="BS61" s="257"/>
      <c r="BT61" s="257"/>
    </row>
    <row r="62" spans="1:72" s="42" customFormat="1" ht="55.2" customHeight="1" x14ac:dyDescent="0.3">
      <c r="A62" s="44">
        <v>59</v>
      </c>
      <c r="B62" s="45">
        <v>715</v>
      </c>
      <c r="C62" s="45" t="s">
        <v>66</v>
      </c>
      <c r="D62" s="45">
        <v>40000</v>
      </c>
      <c r="E62" s="44">
        <v>0.56000000000000005</v>
      </c>
      <c r="F62" s="37">
        <v>0.14199999999999999</v>
      </c>
      <c r="G62" s="37">
        <v>0.108</v>
      </c>
      <c r="H62" s="37">
        <v>9.1999999999999998E-2</v>
      </c>
      <c r="I62" s="37">
        <v>7.0000000000000007E-2</v>
      </c>
      <c r="J62" s="37">
        <v>4.5999999999999999E-2</v>
      </c>
      <c r="K62" s="37">
        <v>3.7999999999999999E-2</v>
      </c>
      <c r="L62" s="37">
        <v>2.8000000000000001E-2</v>
      </c>
      <c r="M62" s="37" t="str">
        <f t="shared" si="0"/>
        <v>0.142,0.108,0.092,0.07,0.046,0.038,0.028</v>
      </c>
      <c r="N62" s="37" t="s">
        <v>59</v>
      </c>
      <c r="O62" s="37"/>
      <c r="P62" s="38">
        <f t="shared" si="1"/>
        <v>715</v>
      </c>
      <c r="Q62" s="36">
        <f t="shared" si="18"/>
        <v>0</v>
      </c>
      <c r="R62" s="37">
        <f t="shared" si="2"/>
        <v>4.9999999999999989E-2</v>
      </c>
      <c r="S62" s="36">
        <f t="shared" si="19"/>
        <v>59</v>
      </c>
      <c r="T62" s="36">
        <f t="shared" si="20"/>
        <v>0</v>
      </c>
      <c r="U62" s="36">
        <f t="shared" si="21"/>
        <v>715</v>
      </c>
      <c r="V62" s="39">
        <f t="shared" si="22"/>
        <v>4.9499999999999988E-2</v>
      </c>
      <c r="W62" s="39">
        <f t="shared" si="3"/>
        <v>0</v>
      </c>
      <c r="X62" s="37">
        <f t="shared" si="23"/>
        <v>41.404999999999994</v>
      </c>
      <c r="Y62" s="39">
        <f t="shared" si="24"/>
        <v>-1.8673958333333331</v>
      </c>
      <c r="Z62" s="37"/>
      <c r="AA62" s="44">
        <v>0.35</v>
      </c>
      <c r="AB62" s="44">
        <v>0.35</v>
      </c>
      <c r="AC62" s="44">
        <v>0.35</v>
      </c>
      <c r="AD62" s="44" t="s">
        <v>60</v>
      </c>
      <c r="AE62" s="44">
        <f t="shared" si="4"/>
        <v>186.45999999999998</v>
      </c>
      <c r="AF62" s="44">
        <f t="shared" si="5"/>
        <v>227.88</v>
      </c>
      <c r="AG62" s="45" t="str">
        <f t="shared" si="6"/>
        <v>186.46 227.88</v>
      </c>
      <c r="AH62" s="44">
        <v>12</v>
      </c>
      <c r="AI62" s="47">
        <f t="shared" si="7"/>
        <v>77.710000000000008</v>
      </c>
      <c r="AJ62" s="47">
        <f t="shared" si="8"/>
        <v>94.97</v>
      </c>
      <c r="AK62" s="45" t="str">
        <f t="shared" si="9"/>
        <v>77.71 94.97</v>
      </c>
      <c r="AL62" s="36">
        <f t="shared" si="10"/>
        <v>145</v>
      </c>
      <c r="AM62" s="36">
        <f t="shared" si="11"/>
        <v>250</v>
      </c>
      <c r="AN62" s="44">
        <v>2391.9</v>
      </c>
      <c r="AO62" s="44">
        <v>227.5</v>
      </c>
      <c r="AP62" s="44">
        <v>95</v>
      </c>
      <c r="AQ62" s="35">
        <v>25</v>
      </c>
      <c r="AR62" s="46">
        <f t="shared" si="12"/>
        <v>0.65764084547292945</v>
      </c>
      <c r="AS62" s="47">
        <f t="shared" si="13"/>
        <v>1573.0111382867001</v>
      </c>
      <c r="AT62" s="47">
        <f t="shared" si="14"/>
        <v>198.10631301214815</v>
      </c>
      <c r="AU62" s="48">
        <f t="shared" si="15"/>
        <v>82.183188106073175</v>
      </c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>
        <f t="shared" si="16"/>
        <v>0</v>
      </c>
      <c r="BM62" s="257" t="e">
        <f>#REF!</f>
        <v>#REF!</v>
      </c>
      <c r="BN62" s="257"/>
      <c r="BO62" s="257"/>
      <c r="BP62" s="257">
        <f t="shared" si="17"/>
        <v>0</v>
      </c>
      <c r="BQ62" s="257" t="e">
        <f>#REF!</f>
        <v>#REF!</v>
      </c>
      <c r="BR62" s="257"/>
      <c r="BS62" s="257"/>
      <c r="BT62" s="257"/>
    </row>
    <row r="63" spans="1:72" s="42" customFormat="1" ht="55.2" customHeight="1" x14ac:dyDescent="0.3">
      <c r="A63" s="44">
        <v>60</v>
      </c>
      <c r="B63" s="45">
        <v>715</v>
      </c>
      <c r="C63" s="45" t="s">
        <v>67</v>
      </c>
      <c r="D63" s="45">
        <v>40000</v>
      </c>
      <c r="E63" s="44">
        <v>0.56000000000000005</v>
      </c>
      <c r="F63" s="37">
        <v>0.24399999999999999</v>
      </c>
      <c r="G63" s="37">
        <v>0.17100000000000001</v>
      </c>
      <c r="H63" s="37">
        <v>0.14000000000000001</v>
      </c>
      <c r="I63" s="37">
        <v>0.10299999999999999</v>
      </c>
      <c r="J63" s="37">
        <v>6.2E-2</v>
      </c>
      <c r="K63" s="37">
        <v>4.8000000000000001E-2</v>
      </c>
      <c r="L63" s="37">
        <v>3.3000000000000002E-2</v>
      </c>
      <c r="M63" s="37" t="str">
        <f t="shared" si="0"/>
        <v>0.244,0.171,0.14,0.103,0.062,0.048,0.033</v>
      </c>
      <c r="N63" s="37" t="s">
        <v>59</v>
      </c>
      <c r="O63" s="37"/>
      <c r="P63" s="38">
        <f t="shared" si="1"/>
        <v>715</v>
      </c>
      <c r="Q63" s="36">
        <f t="shared" si="18"/>
        <v>0</v>
      </c>
      <c r="R63" s="37">
        <f t="shared" si="2"/>
        <v>0.10399999999999998</v>
      </c>
      <c r="S63" s="36">
        <f t="shared" si="19"/>
        <v>60</v>
      </c>
      <c r="T63" s="36">
        <f t="shared" si="20"/>
        <v>0</v>
      </c>
      <c r="U63" s="36">
        <f t="shared" si="21"/>
        <v>715</v>
      </c>
      <c r="V63" s="39">
        <f t="shared" si="22"/>
        <v>7.6999999999999985E-2</v>
      </c>
      <c r="W63" s="39">
        <f t="shared" si="3"/>
        <v>0</v>
      </c>
      <c r="X63" s="37">
        <f t="shared" si="23"/>
        <v>41.404999999999994</v>
      </c>
      <c r="Y63" s="39">
        <f t="shared" si="24"/>
        <v>-1.8673958333333331</v>
      </c>
      <c r="Z63" s="37"/>
      <c r="AA63" s="44">
        <v>0.35</v>
      </c>
      <c r="AB63" s="44">
        <v>0.35</v>
      </c>
      <c r="AC63" s="44">
        <v>0.35</v>
      </c>
      <c r="AD63" s="44" t="s">
        <v>60</v>
      </c>
      <c r="AE63" s="44">
        <f t="shared" si="4"/>
        <v>186.45999999999998</v>
      </c>
      <c r="AF63" s="44">
        <f t="shared" si="5"/>
        <v>227.88</v>
      </c>
      <c r="AG63" s="45" t="str">
        <f t="shared" si="6"/>
        <v>186.46 227.88</v>
      </c>
      <c r="AH63" s="44">
        <v>12</v>
      </c>
      <c r="AI63" s="47">
        <f t="shared" si="7"/>
        <v>77.710000000000008</v>
      </c>
      <c r="AJ63" s="47">
        <f t="shared" si="8"/>
        <v>94.97</v>
      </c>
      <c r="AK63" s="45" t="str">
        <f t="shared" si="9"/>
        <v>77.71 94.97</v>
      </c>
      <c r="AL63" s="36">
        <f t="shared" si="10"/>
        <v>145</v>
      </c>
      <c r="AM63" s="36">
        <f t="shared" si="11"/>
        <v>250</v>
      </c>
      <c r="AN63" s="44">
        <v>2343.5</v>
      </c>
      <c r="AO63" s="44">
        <v>226.3</v>
      </c>
      <c r="AP63" s="44">
        <v>94.9</v>
      </c>
      <c r="AQ63" s="35">
        <v>25</v>
      </c>
      <c r="AR63" s="46">
        <f t="shared" si="12"/>
        <v>0.65764084547292945</v>
      </c>
      <c r="AS63" s="47">
        <f t="shared" si="13"/>
        <v>1541.1813213658102</v>
      </c>
      <c r="AT63" s="47">
        <f t="shared" si="14"/>
        <v>197.07848734982466</v>
      </c>
      <c r="AU63" s="48">
        <f t="shared" si="15"/>
        <v>82.093281630882302</v>
      </c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>
        <f t="shared" si="16"/>
        <v>0</v>
      </c>
      <c r="BM63" s="257" t="e">
        <f>#REF!</f>
        <v>#REF!</v>
      </c>
      <c r="BN63" s="257"/>
      <c r="BO63" s="257"/>
      <c r="BP63" s="257">
        <f t="shared" si="17"/>
        <v>0</v>
      </c>
      <c r="BQ63" s="257" t="e">
        <f>#REF!</f>
        <v>#REF!</v>
      </c>
      <c r="BR63" s="257"/>
      <c r="BS63" s="257"/>
      <c r="BT63" s="257"/>
    </row>
    <row r="64" spans="1:72" s="42" customFormat="1" ht="55.2" customHeight="1" x14ac:dyDescent="0.3">
      <c r="A64" s="44">
        <v>61</v>
      </c>
      <c r="B64" s="45">
        <v>780</v>
      </c>
      <c r="C64" s="45" t="s">
        <v>63</v>
      </c>
      <c r="D64" s="45">
        <v>40000</v>
      </c>
      <c r="E64" s="44">
        <v>0.56000000000000005</v>
      </c>
      <c r="F64" s="37">
        <v>0.18099999999999999</v>
      </c>
      <c r="G64" s="37">
        <v>0.151</v>
      </c>
      <c r="H64" s="37">
        <v>0.124</v>
      </c>
      <c r="I64" s="37">
        <v>8.5000000000000006E-2</v>
      </c>
      <c r="J64" s="37">
        <v>5.0999999999999997E-2</v>
      </c>
      <c r="K64" s="37">
        <v>3.9E-2</v>
      </c>
      <c r="L64" s="37">
        <v>2.5999999999999999E-2</v>
      </c>
      <c r="M64" s="37" t="str">
        <f t="shared" si="0"/>
        <v>0.181,0.151,0.124,0.085,0.051,0.039,0.026</v>
      </c>
      <c r="N64" s="37" t="s">
        <v>59</v>
      </c>
      <c r="O64" s="37"/>
      <c r="P64" s="38">
        <f t="shared" si="1"/>
        <v>780</v>
      </c>
      <c r="Q64" s="36">
        <f t="shared" si="18"/>
        <v>65</v>
      </c>
      <c r="R64" s="37">
        <f t="shared" si="2"/>
        <v>5.6999999999999995E-2</v>
      </c>
      <c r="S64" s="36">
        <f t="shared" si="19"/>
        <v>61</v>
      </c>
      <c r="T64" s="36">
        <f t="shared" si="20"/>
        <v>65</v>
      </c>
      <c r="U64" s="36">
        <f t="shared" si="21"/>
        <v>780</v>
      </c>
      <c r="V64" s="39">
        <f t="shared" si="22"/>
        <v>8.0499999999999988E-2</v>
      </c>
      <c r="W64" s="39">
        <f t="shared" si="3"/>
        <v>5.232499999999999</v>
      </c>
      <c r="X64" s="37">
        <f t="shared" si="23"/>
        <v>46.637499999999996</v>
      </c>
      <c r="Y64" s="39">
        <f t="shared" si="24"/>
        <v>-0.56875000000000142</v>
      </c>
      <c r="Z64" s="37"/>
      <c r="AA64" s="44">
        <v>0.35</v>
      </c>
      <c r="AB64" s="44">
        <v>0.35</v>
      </c>
      <c r="AC64" s="44">
        <v>0.35</v>
      </c>
      <c r="AD64" s="44" t="s">
        <v>60</v>
      </c>
      <c r="AE64" s="44">
        <f t="shared" si="4"/>
        <v>186.45999999999998</v>
      </c>
      <c r="AF64" s="44">
        <f t="shared" si="5"/>
        <v>227.88</v>
      </c>
      <c r="AG64" s="45" t="str">
        <f t="shared" si="6"/>
        <v>186.46 227.88</v>
      </c>
      <c r="AH64" s="44">
        <v>12</v>
      </c>
      <c r="AI64" s="47">
        <f t="shared" si="7"/>
        <v>77.710000000000008</v>
      </c>
      <c r="AJ64" s="47">
        <f t="shared" si="8"/>
        <v>94.97</v>
      </c>
      <c r="AK64" s="45" t="str">
        <f t="shared" si="9"/>
        <v>77.71 94.97</v>
      </c>
      <c r="AL64" s="36">
        <f t="shared" si="10"/>
        <v>145</v>
      </c>
      <c r="AM64" s="36">
        <f t="shared" si="11"/>
        <v>250</v>
      </c>
      <c r="AN64" s="44">
        <v>2395.1999999999998</v>
      </c>
      <c r="AO64" s="44">
        <v>225.7</v>
      </c>
      <c r="AP64" s="44">
        <v>95</v>
      </c>
      <c r="AQ64" s="35">
        <v>25</v>
      </c>
      <c r="AR64" s="46">
        <f t="shared" si="12"/>
        <v>0.65764084547292945</v>
      </c>
      <c r="AS64" s="47">
        <f t="shared" si="13"/>
        <v>1575.1813530767604</v>
      </c>
      <c r="AT64" s="47">
        <f t="shared" si="14"/>
        <v>196.5638061999546</v>
      </c>
      <c r="AU64" s="48">
        <f t="shared" si="15"/>
        <v>82.183188106073175</v>
      </c>
      <c r="AV64" s="257"/>
      <c r="AW64" s="257"/>
      <c r="AX64" s="257"/>
      <c r="AY64" s="257"/>
      <c r="AZ64" s="257"/>
      <c r="BA64" s="257"/>
      <c r="BB64" s="257"/>
      <c r="BC64" s="257"/>
      <c r="BD64" s="257"/>
      <c r="BE64" s="257"/>
      <c r="BF64" s="257"/>
      <c r="BG64" s="257"/>
      <c r="BH64" s="257"/>
      <c r="BI64" s="257"/>
      <c r="BJ64" s="257"/>
      <c r="BK64" s="257"/>
      <c r="BL64" s="257">
        <f t="shared" si="16"/>
        <v>0</v>
      </c>
      <c r="BM64" s="257" t="e">
        <f>#REF!</f>
        <v>#REF!</v>
      </c>
      <c r="BN64" s="257"/>
      <c r="BO64" s="257"/>
      <c r="BP64" s="257">
        <f t="shared" si="17"/>
        <v>0</v>
      </c>
      <c r="BQ64" s="257" t="e">
        <f>#REF!</f>
        <v>#REF!</v>
      </c>
      <c r="BR64" s="257"/>
      <c r="BS64" s="257"/>
      <c r="BT64" s="257"/>
    </row>
    <row r="65" spans="1:73" s="42" customFormat="1" ht="55.2" customHeight="1" x14ac:dyDescent="0.3">
      <c r="A65" s="44">
        <v>62</v>
      </c>
      <c r="B65" s="45">
        <v>780</v>
      </c>
      <c r="C65" s="45" t="s">
        <v>64</v>
      </c>
      <c r="D65" s="45">
        <v>40000</v>
      </c>
      <c r="E65" s="44">
        <v>0.56000000000000005</v>
      </c>
      <c r="F65" s="37">
        <v>0.16</v>
      </c>
      <c r="G65" s="37">
        <v>0.126</v>
      </c>
      <c r="H65" s="37">
        <v>0.111</v>
      </c>
      <c r="I65" s="37">
        <v>8.8999999999999996E-2</v>
      </c>
      <c r="J65" s="37">
        <v>6.3E-2</v>
      </c>
      <c r="K65" s="37">
        <v>5.2999999999999999E-2</v>
      </c>
      <c r="L65" s="37">
        <v>4.7E-2</v>
      </c>
      <c r="M65" s="37" t="str">
        <f t="shared" si="0"/>
        <v>0.16,0.126,0.111,0.089,0.063,0.053,0.047</v>
      </c>
      <c r="N65" s="37" t="s">
        <v>59</v>
      </c>
      <c r="O65" s="37"/>
      <c r="P65" s="38">
        <f t="shared" si="1"/>
        <v>780</v>
      </c>
      <c r="Q65" s="36">
        <f t="shared" si="18"/>
        <v>0</v>
      </c>
      <c r="R65" s="37">
        <f t="shared" si="2"/>
        <v>4.9000000000000002E-2</v>
      </c>
      <c r="S65" s="36">
        <f t="shared" si="19"/>
        <v>62</v>
      </c>
      <c r="T65" s="36">
        <f t="shared" si="20"/>
        <v>0</v>
      </c>
      <c r="U65" s="36">
        <f t="shared" si="21"/>
        <v>780</v>
      </c>
      <c r="V65" s="39">
        <f t="shared" si="22"/>
        <v>5.2999999999999999E-2</v>
      </c>
      <c r="W65" s="39">
        <f t="shared" si="3"/>
        <v>0</v>
      </c>
      <c r="X65" s="37">
        <f t="shared" si="23"/>
        <v>46.637499999999996</v>
      </c>
      <c r="Y65" s="39">
        <f t="shared" si="24"/>
        <v>-0.56875000000000142</v>
      </c>
      <c r="Z65" s="37"/>
      <c r="AA65" s="44">
        <v>0.35</v>
      </c>
      <c r="AB65" s="44">
        <v>0.35</v>
      </c>
      <c r="AC65" s="44">
        <v>0.35</v>
      </c>
      <c r="AD65" s="44" t="s">
        <v>60</v>
      </c>
      <c r="AE65" s="44">
        <f t="shared" si="4"/>
        <v>186.45999999999998</v>
      </c>
      <c r="AF65" s="44">
        <f t="shared" si="5"/>
        <v>227.88</v>
      </c>
      <c r="AG65" s="45" t="str">
        <f t="shared" si="6"/>
        <v>186.46 227.88</v>
      </c>
      <c r="AH65" s="44">
        <v>12</v>
      </c>
      <c r="AI65" s="47">
        <f t="shared" si="7"/>
        <v>77.710000000000008</v>
      </c>
      <c r="AJ65" s="47">
        <f t="shared" si="8"/>
        <v>94.97</v>
      </c>
      <c r="AK65" s="45" t="str">
        <f t="shared" si="9"/>
        <v>77.71 94.97</v>
      </c>
      <c r="AL65" s="36">
        <f t="shared" si="10"/>
        <v>145</v>
      </c>
      <c r="AM65" s="36">
        <f t="shared" si="11"/>
        <v>250</v>
      </c>
      <c r="AN65" s="44">
        <v>2390.3000000000002</v>
      </c>
      <c r="AO65" s="44">
        <v>227.5</v>
      </c>
      <c r="AP65" s="44">
        <v>95</v>
      </c>
      <c r="AQ65" s="35">
        <v>25</v>
      </c>
      <c r="AR65" s="46">
        <f t="shared" si="12"/>
        <v>0.65764084547292945</v>
      </c>
      <c r="AS65" s="47">
        <f t="shared" si="13"/>
        <v>1571.9589129339433</v>
      </c>
      <c r="AT65" s="47">
        <f t="shared" si="14"/>
        <v>198.10631301214815</v>
      </c>
      <c r="AU65" s="48">
        <f t="shared" si="15"/>
        <v>82.183188106073175</v>
      </c>
      <c r="AV65" s="257"/>
      <c r="AW65" s="257"/>
      <c r="AX65" s="257"/>
      <c r="AY65" s="257"/>
      <c r="AZ65" s="257"/>
      <c r="BA65" s="257"/>
      <c r="BB65" s="257"/>
      <c r="BC65" s="257"/>
      <c r="BD65" s="257"/>
      <c r="BE65" s="257"/>
      <c r="BF65" s="257"/>
      <c r="BG65" s="257"/>
      <c r="BH65" s="257"/>
      <c r="BI65" s="257"/>
      <c r="BJ65" s="257"/>
      <c r="BK65" s="257"/>
      <c r="BL65" s="257">
        <f t="shared" si="16"/>
        <v>0</v>
      </c>
      <c r="BM65" s="257" t="e">
        <f>#REF!</f>
        <v>#REF!</v>
      </c>
      <c r="BN65" s="257"/>
      <c r="BO65" s="257"/>
      <c r="BP65" s="257">
        <f>BO60*10^6</f>
        <v>0</v>
      </c>
      <c r="BQ65" s="257" t="e">
        <f>#REF!</f>
        <v>#REF!</v>
      </c>
      <c r="BR65" s="257"/>
      <c r="BS65" s="257"/>
      <c r="BT65" s="257"/>
      <c r="BU65" s="255"/>
    </row>
    <row r="66" spans="1:73" s="42" customFormat="1" ht="55.2" customHeight="1" x14ac:dyDescent="0.3">
      <c r="A66" s="44">
        <v>63</v>
      </c>
      <c r="B66" s="45">
        <v>780</v>
      </c>
      <c r="C66" s="45" t="s">
        <v>65</v>
      </c>
      <c r="D66" s="45">
        <v>40000</v>
      </c>
      <c r="E66" s="44">
        <v>0.56000000000000005</v>
      </c>
      <c r="F66" s="37">
        <v>0.315</v>
      </c>
      <c r="G66" s="37">
        <v>0.24399999999999999</v>
      </c>
      <c r="H66" s="37">
        <v>0.20599999999999999</v>
      </c>
      <c r="I66" s="37">
        <v>0.158</v>
      </c>
      <c r="J66" s="37">
        <v>9.8000000000000004E-2</v>
      </c>
      <c r="K66" s="37">
        <v>7.4999999999999997E-2</v>
      </c>
      <c r="L66" s="37">
        <v>5.5E-2</v>
      </c>
      <c r="M66" s="37" t="str">
        <f t="shared" si="0"/>
        <v>0.315,0.244,0.206,0.158,0.098,0.075,0.055</v>
      </c>
      <c r="N66" s="37" t="s">
        <v>59</v>
      </c>
      <c r="O66" s="37"/>
      <c r="P66" s="38">
        <f t="shared" si="1"/>
        <v>780</v>
      </c>
      <c r="Q66" s="36">
        <f t="shared" si="18"/>
        <v>0</v>
      </c>
      <c r="R66" s="37">
        <f t="shared" si="2"/>
        <v>0.10900000000000001</v>
      </c>
      <c r="S66" s="36">
        <f t="shared" si="19"/>
        <v>63</v>
      </c>
      <c r="T66" s="36">
        <f t="shared" si="20"/>
        <v>0</v>
      </c>
      <c r="U66" s="36">
        <f t="shared" si="21"/>
        <v>780</v>
      </c>
      <c r="V66" s="39">
        <f t="shared" si="22"/>
        <v>7.9000000000000015E-2</v>
      </c>
      <c r="W66" s="39">
        <f t="shared" si="3"/>
        <v>0</v>
      </c>
      <c r="X66" s="37">
        <f t="shared" si="23"/>
        <v>46.637499999999996</v>
      </c>
      <c r="Y66" s="39">
        <f t="shared" si="24"/>
        <v>-0.56875000000000142</v>
      </c>
      <c r="Z66" s="37"/>
      <c r="AA66" s="44">
        <v>0.35</v>
      </c>
      <c r="AB66" s="44">
        <v>0.35</v>
      </c>
      <c r="AC66" s="44">
        <v>0.35</v>
      </c>
      <c r="AD66" s="44" t="s">
        <v>60</v>
      </c>
      <c r="AE66" s="44">
        <f t="shared" si="4"/>
        <v>186.45999999999998</v>
      </c>
      <c r="AF66" s="44">
        <f t="shared" si="5"/>
        <v>227.88</v>
      </c>
      <c r="AG66" s="45" t="str">
        <f t="shared" si="6"/>
        <v>186.46 227.88</v>
      </c>
      <c r="AH66" s="44">
        <v>12</v>
      </c>
      <c r="AI66" s="47">
        <f t="shared" si="7"/>
        <v>77.710000000000008</v>
      </c>
      <c r="AJ66" s="47">
        <f t="shared" si="8"/>
        <v>94.97</v>
      </c>
      <c r="AK66" s="45" t="str">
        <f t="shared" si="9"/>
        <v>77.71 94.97</v>
      </c>
      <c r="AL66" s="36">
        <f t="shared" si="10"/>
        <v>145</v>
      </c>
      <c r="AM66" s="36">
        <f t="shared" si="11"/>
        <v>250</v>
      </c>
      <c r="AN66" s="44">
        <v>2388.6999999999998</v>
      </c>
      <c r="AO66" s="44">
        <v>227.8</v>
      </c>
      <c r="AP66" s="44">
        <v>94.9</v>
      </c>
      <c r="AQ66" s="35">
        <v>25</v>
      </c>
      <c r="AR66" s="46">
        <f t="shared" si="12"/>
        <v>0.65764084547292945</v>
      </c>
      <c r="AS66" s="47">
        <f t="shared" si="13"/>
        <v>1570.9066875811864</v>
      </c>
      <c r="AT66" s="47">
        <f t="shared" si="14"/>
        <v>198.36295065169023</v>
      </c>
      <c r="AU66" s="48">
        <f t="shared" si="15"/>
        <v>82.093281630882302</v>
      </c>
      <c r="AV66" s="257"/>
      <c r="AW66" s="257"/>
      <c r="AX66" s="257"/>
      <c r="AY66" s="257"/>
      <c r="AZ66" s="257"/>
      <c r="BA66" s="257"/>
      <c r="BB66" s="257"/>
      <c r="BC66" s="257"/>
      <c r="BD66" s="257"/>
      <c r="BE66" s="257"/>
      <c r="BF66" s="257"/>
      <c r="BG66" s="257"/>
      <c r="BH66" s="257"/>
      <c r="BI66" s="257"/>
      <c r="BJ66" s="257"/>
      <c r="BK66" s="257"/>
      <c r="BL66" s="257">
        <f t="shared" si="16"/>
        <v>0</v>
      </c>
      <c r="BM66" s="257" t="e">
        <f>#REF!</f>
        <v>#REF!</v>
      </c>
      <c r="BN66" s="257"/>
      <c r="BO66" s="257"/>
      <c r="BP66" s="257">
        <f t="shared" si="17"/>
        <v>0</v>
      </c>
      <c r="BQ66" s="257" t="e">
        <f>#REF!</f>
        <v>#REF!</v>
      </c>
      <c r="BR66" s="257"/>
      <c r="BS66" s="257"/>
      <c r="BT66" s="257"/>
      <c r="BU66" s="255"/>
    </row>
    <row r="67" spans="1:73" s="42" customFormat="1" ht="55.2" customHeight="1" x14ac:dyDescent="0.3">
      <c r="A67" s="44">
        <v>64</v>
      </c>
      <c r="B67" s="45">
        <v>780</v>
      </c>
      <c r="C67" s="45" t="s">
        <v>66</v>
      </c>
      <c r="D67" s="45">
        <v>40000</v>
      </c>
      <c r="E67" s="44">
        <v>0.56000000000000005</v>
      </c>
      <c r="F67" s="37">
        <v>0.184</v>
      </c>
      <c r="G67" s="37">
        <v>0.14000000000000001</v>
      </c>
      <c r="H67" s="37">
        <v>0.11800000000000001</v>
      </c>
      <c r="I67" s="37">
        <v>9.1999999999999998E-2</v>
      </c>
      <c r="J67" s="37">
        <v>5.7000000000000002E-2</v>
      </c>
      <c r="K67" s="37">
        <v>4.2000000000000003E-2</v>
      </c>
      <c r="L67" s="37">
        <v>2.1000000000000001E-2</v>
      </c>
      <c r="M67" s="37" t="str">
        <f t="shared" si="0"/>
        <v>0.184,0.14,0.118,0.092,0.057,0.042,0.021</v>
      </c>
      <c r="N67" s="37" t="s">
        <v>59</v>
      </c>
      <c r="O67" s="37"/>
      <c r="P67" s="38">
        <f t="shared" si="1"/>
        <v>780</v>
      </c>
      <c r="Q67" s="36">
        <f t="shared" si="18"/>
        <v>0</v>
      </c>
      <c r="R67" s="37">
        <f t="shared" si="2"/>
        <v>6.5999999999999989E-2</v>
      </c>
      <c r="S67" s="36">
        <f t="shared" si="19"/>
        <v>64</v>
      </c>
      <c r="T67" s="36">
        <f t="shared" si="20"/>
        <v>0</v>
      </c>
      <c r="U67" s="36">
        <f t="shared" si="21"/>
        <v>780</v>
      </c>
      <c r="V67" s="39">
        <f t="shared" si="22"/>
        <v>8.7499999999999994E-2</v>
      </c>
      <c r="W67" s="39">
        <f t="shared" si="3"/>
        <v>0</v>
      </c>
      <c r="X67" s="37">
        <f t="shared" si="23"/>
        <v>46.637499999999996</v>
      </c>
      <c r="Y67" s="39">
        <f t="shared" si="24"/>
        <v>-0.56875000000000142</v>
      </c>
      <c r="Z67" s="37"/>
      <c r="AA67" s="44">
        <v>0.35</v>
      </c>
      <c r="AB67" s="44">
        <v>0.35</v>
      </c>
      <c r="AC67" s="44">
        <v>0.35</v>
      </c>
      <c r="AD67" s="44" t="s">
        <v>60</v>
      </c>
      <c r="AE67" s="44">
        <f t="shared" si="4"/>
        <v>186.45999999999998</v>
      </c>
      <c r="AF67" s="44">
        <f t="shared" si="5"/>
        <v>227.88</v>
      </c>
      <c r="AG67" s="45" t="str">
        <f t="shared" si="6"/>
        <v>186.46 227.88</v>
      </c>
      <c r="AH67" s="44">
        <v>12</v>
      </c>
      <c r="AI67" s="47">
        <f t="shared" si="7"/>
        <v>77.710000000000008</v>
      </c>
      <c r="AJ67" s="47">
        <f t="shared" si="8"/>
        <v>94.97</v>
      </c>
      <c r="AK67" s="45" t="str">
        <f t="shared" si="9"/>
        <v>77.71 94.97</v>
      </c>
      <c r="AL67" s="36">
        <f t="shared" si="10"/>
        <v>145</v>
      </c>
      <c r="AM67" s="36">
        <f t="shared" si="11"/>
        <v>250</v>
      </c>
      <c r="AN67" s="44">
        <v>2400</v>
      </c>
      <c r="AO67" s="44">
        <v>226.2</v>
      </c>
      <c r="AP67" s="44">
        <v>95</v>
      </c>
      <c r="AQ67" s="35">
        <v>25</v>
      </c>
      <c r="AR67" s="46">
        <f t="shared" si="12"/>
        <v>0.65764084547292945</v>
      </c>
      <c r="AS67" s="47">
        <f t="shared" si="13"/>
        <v>1578.3380291350306</v>
      </c>
      <c r="AT67" s="47">
        <f t="shared" si="14"/>
        <v>196.99274282220401</v>
      </c>
      <c r="AU67" s="48">
        <f t="shared" si="15"/>
        <v>82.183188106073175</v>
      </c>
      <c r="AV67" s="257"/>
      <c r="AW67" s="257"/>
      <c r="AX67" s="257"/>
      <c r="AY67" s="257"/>
      <c r="AZ67" s="257"/>
      <c r="BA67" s="257"/>
      <c r="BB67" s="257"/>
      <c r="BC67" s="257"/>
      <c r="BD67" s="257"/>
      <c r="BE67" s="257"/>
      <c r="BF67" s="257"/>
      <c r="BG67" s="257"/>
      <c r="BH67" s="257"/>
      <c r="BI67" s="257"/>
      <c r="BJ67" s="257"/>
      <c r="BK67" s="257"/>
      <c r="BL67" s="257">
        <f t="shared" si="16"/>
        <v>0</v>
      </c>
      <c r="BM67" s="257" t="e">
        <f>#REF!</f>
        <v>#REF!</v>
      </c>
      <c r="BN67" s="257"/>
      <c r="BO67" s="257"/>
      <c r="BP67" s="257">
        <f t="shared" si="17"/>
        <v>0</v>
      </c>
      <c r="BQ67" s="257" t="e">
        <f>#REF!</f>
        <v>#REF!</v>
      </c>
      <c r="BR67" s="257"/>
      <c r="BS67" s="257"/>
      <c r="BT67" s="257"/>
      <c r="BU67" s="255"/>
    </row>
    <row r="68" spans="1:73" s="42" customFormat="1" ht="55.2" customHeight="1" x14ac:dyDescent="0.3">
      <c r="A68" s="44">
        <v>65</v>
      </c>
      <c r="B68" s="45">
        <v>780</v>
      </c>
      <c r="C68" s="45" t="s">
        <v>67</v>
      </c>
      <c r="D68" s="45">
        <v>40000</v>
      </c>
      <c r="E68" s="44">
        <v>0.56000000000000005</v>
      </c>
      <c r="F68" s="37">
        <v>0.19700000000000001</v>
      </c>
      <c r="G68" s="37">
        <v>0.14199999999999999</v>
      </c>
      <c r="H68" s="37">
        <v>0.123</v>
      </c>
      <c r="I68" s="37">
        <v>9.7000000000000003E-2</v>
      </c>
      <c r="J68" s="37">
        <v>6.7000000000000004E-2</v>
      </c>
      <c r="K68" s="37">
        <v>5.3999999999999999E-2</v>
      </c>
      <c r="L68" s="37">
        <v>3.9E-2</v>
      </c>
      <c r="M68" s="37" t="str">
        <f t="shared" si="0"/>
        <v>0.197,0.142,0.123,0.097,0.067,0.054,0.039</v>
      </c>
      <c r="N68" s="37" t="s">
        <v>59</v>
      </c>
      <c r="O68" s="37"/>
      <c r="P68" s="38">
        <f t="shared" si="1"/>
        <v>780</v>
      </c>
      <c r="Q68" s="36">
        <f t="shared" si="18"/>
        <v>0</v>
      </c>
      <c r="R68" s="37">
        <f t="shared" si="2"/>
        <v>7.400000000000001E-2</v>
      </c>
      <c r="S68" s="36">
        <f t="shared" si="19"/>
        <v>65</v>
      </c>
      <c r="T68" s="36">
        <f t="shared" si="20"/>
        <v>0</v>
      </c>
      <c r="U68" s="36">
        <f t="shared" si="21"/>
        <v>780</v>
      </c>
      <c r="V68" s="39">
        <f t="shared" si="22"/>
        <v>7.0000000000000007E-2</v>
      </c>
      <c r="W68" s="39">
        <f t="shared" si="3"/>
        <v>0</v>
      </c>
      <c r="X68" s="37">
        <f t="shared" si="23"/>
        <v>46.637499999999996</v>
      </c>
      <c r="Y68" s="39">
        <f t="shared" si="24"/>
        <v>-0.56875000000000142</v>
      </c>
      <c r="Z68" s="37"/>
      <c r="AA68" s="44">
        <v>0.35</v>
      </c>
      <c r="AB68" s="44">
        <v>0.35</v>
      </c>
      <c r="AC68" s="44">
        <v>0.35</v>
      </c>
      <c r="AD68" s="44" t="s">
        <v>60</v>
      </c>
      <c r="AE68" s="44">
        <f t="shared" si="4"/>
        <v>186.45999999999998</v>
      </c>
      <c r="AF68" s="44">
        <f t="shared" si="5"/>
        <v>227.88</v>
      </c>
      <c r="AG68" s="45" t="str">
        <f t="shared" si="6"/>
        <v>186.46 227.88</v>
      </c>
      <c r="AH68" s="44">
        <v>12</v>
      </c>
      <c r="AI68" s="47">
        <f t="shared" si="7"/>
        <v>77.710000000000008</v>
      </c>
      <c r="AJ68" s="47">
        <f t="shared" si="8"/>
        <v>94.97</v>
      </c>
      <c r="AK68" s="45" t="str">
        <f t="shared" si="9"/>
        <v>77.71 94.97</v>
      </c>
      <c r="AL68" s="36">
        <f t="shared" si="10"/>
        <v>145</v>
      </c>
      <c r="AM68" s="36">
        <f t="shared" si="11"/>
        <v>250</v>
      </c>
      <c r="AN68" s="44">
        <v>2375.8000000000002</v>
      </c>
      <c r="AO68" s="44">
        <v>226.7</v>
      </c>
      <c r="AP68" s="44">
        <v>95</v>
      </c>
      <c r="AQ68" s="35">
        <v>25</v>
      </c>
      <c r="AR68" s="46">
        <f t="shared" si="12"/>
        <v>0.65764084547292945</v>
      </c>
      <c r="AS68" s="47">
        <f t="shared" si="13"/>
        <v>1562.4231206745858</v>
      </c>
      <c r="AT68" s="47">
        <f t="shared" si="14"/>
        <v>197.42132309316551</v>
      </c>
      <c r="AU68" s="48">
        <f t="shared" si="15"/>
        <v>82.183188106073175</v>
      </c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>
        <f t="shared" si="16"/>
        <v>0</v>
      </c>
      <c r="BM68" s="257" t="e">
        <f>#REF!</f>
        <v>#REF!</v>
      </c>
      <c r="BN68" s="257"/>
      <c r="BO68" s="257"/>
      <c r="BP68" s="257">
        <f t="shared" si="17"/>
        <v>0</v>
      </c>
      <c r="BQ68" s="257" t="e">
        <f>#REF!</f>
        <v>#REF!</v>
      </c>
      <c r="BR68" s="257"/>
      <c r="BS68" s="257"/>
      <c r="BT68" s="257"/>
      <c r="BU68" s="255"/>
    </row>
    <row r="69" spans="1:73" s="42" customFormat="1" ht="55.2" customHeight="1" x14ac:dyDescent="0.3">
      <c r="A69" s="44">
        <v>66</v>
      </c>
      <c r="B69" s="45">
        <v>840</v>
      </c>
      <c r="C69" s="45" t="s">
        <v>63</v>
      </c>
      <c r="D69" s="45">
        <v>40000</v>
      </c>
      <c r="E69" s="44">
        <v>0.56000000000000005</v>
      </c>
      <c r="F69" s="37">
        <v>0.19500000000000001</v>
      </c>
      <c r="G69" s="37">
        <v>0.14199999999999999</v>
      </c>
      <c r="H69" s="37">
        <v>0.129</v>
      </c>
      <c r="I69" s="37">
        <v>8.5000000000000006E-2</v>
      </c>
      <c r="J69" s="37">
        <v>5.8000000000000003E-2</v>
      </c>
      <c r="K69" s="37">
        <v>4.8000000000000001E-2</v>
      </c>
      <c r="L69" s="37">
        <v>2.5000000000000001E-2</v>
      </c>
      <c r="M69" s="37" t="str">
        <f t="shared" si="0"/>
        <v>0.195,0.142,0.129,0.085,0.058,0.048,0.025</v>
      </c>
      <c r="N69" s="37" t="s">
        <v>59</v>
      </c>
      <c r="O69" s="37"/>
      <c r="P69" s="38">
        <f t="shared" ref="P69:P73" si="33">+B69</f>
        <v>840</v>
      </c>
      <c r="Q69" s="36">
        <f t="shared" si="18"/>
        <v>60</v>
      </c>
      <c r="R69" s="37">
        <f t="shared" ref="R69:R73" si="34">+F69-H69</f>
        <v>6.6000000000000003E-2</v>
      </c>
      <c r="S69" s="36">
        <f t="shared" si="19"/>
        <v>66</v>
      </c>
      <c r="T69" s="36">
        <f t="shared" si="20"/>
        <v>60</v>
      </c>
      <c r="U69" s="36">
        <f t="shared" si="21"/>
        <v>840</v>
      </c>
      <c r="V69" s="39">
        <f t="shared" si="22"/>
        <v>7.0000000000000007E-2</v>
      </c>
      <c r="W69" s="39">
        <f t="shared" ref="W69:W73" si="35">V69*T69</f>
        <v>4.2</v>
      </c>
      <c r="X69" s="37">
        <f t="shared" si="23"/>
        <v>50.837499999999999</v>
      </c>
      <c r="Y69" s="39">
        <f t="shared" si="24"/>
        <v>0</v>
      </c>
      <c r="Z69" s="37"/>
      <c r="AA69" s="44">
        <v>0.35</v>
      </c>
      <c r="AB69" s="44">
        <v>0.35</v>
      </c>
      <c r="AC69" s="44">
        <v>0.35</v>
      </c>
      <c r="AD69" s="44" t="s">
        <v>60</v>
      </c>
      <c r="AE69" s="44">
        <f t="shared" ref="AE69:AE73" si="36">ROUNDUP(0.2*(AM69)^0.45*AI69,2)</f>
        <v>186.45999999999998</v>
      </c>
      <c r="AF69" s="44">
        <f t="shared" ref="AF69:AF73" si="37">ROUNDUP(0.2*(AM69)^0.45*AJ69,2)</f>
        <v>227.88</v>
      </c>
      <c r="AG69" s="45" t="str">
        <f t="shared" ref="AG69:AG73" si="38">CONCATENATE(AE69," ",AF69)</f>
        <v>186.46 227.88</v>
      </c>
      <c r="AH69" s="44">
        <v>12</v>
      </c>
      <c r="AI69" s="47">
        <f t="shared" ref="AI69:AI73" si="39">ROUNDUP(0.9*17.6*AH69^0.64,2)</f>
        <v>77.710000000000008</v>
      </c>
      <c r="AJ69" s="47">
        <f t="shared" ref="AJ69:AJ73" si="40">ROUNDUP(1.1*17.6*AH69^0.64,2)</f>
        <v>94.97</v>
      </c>
      <c r="AK69" s="45" t="str">
        <f t="shared" ref="AK69:AK73" si="41">CONCATENATE(AI69," ",AJ69)</f>
        <v>77.71 94.97</v>
      </c>
      <c r="AL69" s="36">
        <f t="shared" ref="AL69:AL73" si="42">50+95</f>
        <v>145</v>
      </c>
      <c r="AM69" s="36">
        <f t="shared" ref="AM69:AM73" si="43">115+135</f>
        <v>250</v>
      </c>
      <c r="AN69" s="44">
        <v>2398.4</v>
      </c>
      <c r="AO69" s="44">
        <v>227</v>
      </c>
      <c r="AP69" s="44">
        <v>95</v>
      </c>
      <c r="AQ69" s="35">
        <v>25</v>
      </c>
      <c r="AR69" s="46">
        <f t="shared" si="12"/>
        <v>0.65764084547292945</v>
      </c>
      <c r="AS69" s="47">
        <f t="shared" ref="AS69:AS73" si="44">AR69*AN69</f>
        <v>1577.2858037822741</v>
      </c>
      <c r="AT69" s="47">
        <f t="shared" ref="AT69:AT73" si="45">10.5523*AO69^0.624-113.857</f>
        <v>197.67830065706644</v>
      </c>
      <c r="AU69" s="48">
        <f t="shared" ref="AU69:AU73" si="46">3.351*AP69^0.7688-28.9</f>
        <v>82.183188106073175</v>
      </c>
      <c r="AV69" s="257"/>
      <c r="AW69" s="257"/>
      <c r="AX69" s="257"/>
      <c r="AY69" s="257"/>
      <c r="AZ69" s="257"/>
      <c r="BA69" s="257"/>
      <c r="BB69" s="257"/>
      <c r="BC69" s="257"/>
      <c r="BD69" s="257"/>
      <c r="BE69" s="257"/>
      <c r="BF69" s="257"/>
      <c r="BG69" s="257"/>
      <c r="BH69" s="257"/>
      <c r="BI69" s="257"/>
      <c r="BJ69" s="257"/>
      <c r="BK69" s="257"/>
      <c r="BL69" s="257">
        <f t="shared" ref="BL69:BL73" si="47">BK69*10^6</f>
        <v>0</v>
      </c>
      <c r="BM69" s="257" t="e">
        <f>#REF!</f>
        <v>#REF!</v>
      </c>
      <c r="BN69" s="257"/>
      <c r="BO69" s="257"/>
      <c r="BP69" s="257">
        <f t="shared" ref="BP69:BP73" si="48">BO69*10^6</f>
        <v>0</v>
      </c>
      <c r="BQ69" s="257" t="e">
        <f>#REF!</f>
        <v>#REF!</v>
      </c>
      <c r="BR69" s="257"/>
      <c r="BS69" s="257"/>
      <c r="BT69" s="257"/>
      <c r="BU69" s="255"/>
    </row>
    <row r="70" spans="1:73" s="42" customFormat="1" ht="55.2" customHeight="1" x14ac:dyDescent="0.3">
      <c r="A70" s="44">
        <v>67</v>
      </c>
      <c r="B70" s="45">
        <v>840</v>
      </c>
      <c r="C70" s="45" t="s">
        <v>64</v>
      </c>
      <c r="D70" s="45">
        <v>40000</v>
      </c>
      <c r="E70" s="44">
        <v>0.56000000000000005</v>
      </c>
      <c r="F70" s="37">
        <v>0.28599999999999998</v>
      </c>
      <c r="G70" s="37">
        <v>0.19700000000000001</v>
      </c>
      <c r="H70" s="37">
        <v>0.16800000000000001</v>
      </c>
      <c r="I70" s="37">
        <v>0.13100000000000001</v>
      </c>
      <c r="J70" s="37">
        <v>8.7999999999999995E-2</v>
      </c>
      <c r="K70" s="37">
        <v>7.5999999999999998E-2</v>
      </c>
      <c r="L70" s="37">
        <v>0.06</v>
      </c>
      <c r="M70" s="37" t="str">
        <f t="shared" si="0"/>
        <v>0.286,0.197,0.168,0.131,0.088,0.076,0.06</v>
      </c>
      <c r="N70" s="37" t="s">
        <v>59</v>
      </c>
      <c r="O70" s="37"/>
      <c r="P70" s="38">
        <f t="shared" si="33"/>
        <v>840</v>
      </c>
      <c r="Q70" s="36">
        <f t="shared" ref="Q70:Q73" si="49">+P70-P69</f>
        <v>0</v>
      </c>
      <c r="R70" s="37">
        <f t="shared" si="34"/>
        <v>0.11799999999999997</v>
      </c>
      <c r="S70" s="36">
        <f t="shared" ref="S70:S73" si="50">+S69+1</f>
        <v>67</v>
      </c>
      <c r="T70" s="36">
        <f t="shared" ref="T70:T73" si="51">+P70-P69</f>
        <v>0</v>
      </c>
      <c r="U70" s="36">
        <f t="shared" ref="U70:U73" si="52">+T70+U69</f>
        <v>840</v>
      </c>
      <c r="V70" s="39">
        <f t="shared" ref="V70:V73" si="53">(R70+R69)/2</f>
        <v>9.1999999999999985E-2</v>
      </c>
      <c r="W70" s="39">
        <f t="shared" si="35"/>
        <v>0</v>
      </c>
      <c r="X70" s="37">
        <f t="shared" ref="X70:X73" si="54">+X69+W70</f>
        <v>50.837499999999999</v>
      </c>
      <c r="Y70" s="39">
        <f t="shared" ref="Y70:Y73" si="55">X70-(($X$2/$U$2)*U70)</f>
        <v>0</v>
      </c>
      <c r="Z70" s="37"/>
      <c r="AA70" s="44">
        <v>0.35</v>
      </c>
      <c r="AB70" s="44">
        <v>0.35</v>
      </c>
      <c r="AC70" s="44">
        <v>0.35</v>
      </c>
      <c r="AD70" s="44" t="s">
        <v>60</v>
      </c>
      <c r="AE70" s="44">
        <f t="shared" si="36"/>
        <v>186.45999999999998</v>
      </c>
      <c r="AF70" s="44">
        <f t="shared" si="37"/>
        <v>227.88</v>
      </c>
      <c r="AG70" s="45" t="str">
        <f t="shared" si="38"/>
        <v>186.46 227.88</v>
      </c>
      <c r="AH70" s="44">
        <v>12</v>
      </c>
      <c r="AI70" s="47">
        <f t="shared" si="39"/>
        <v>77.710000000000008</v>
      </c>
      <c r="AJ70" s="47">
        <f t="shared" si="40"/>
        <v>94.97</v>
      </c>
      <c r="AK70" s="45" t="str">
        <f t="shared" si="41"/>
        <v>77.71 94.97</v>
      </c>
      <c r="AL70" s="36">
        <f t="shared" si="42"/>
        <v>145</v>
      </c>
      <c r="AM70" s="36">
        <f t="shared" si="43"/>
        <v>250</v>
      </c>
      <c r="AN70" s="44">
        <v>2382.3000000000002</v>
      </c>
      <c r="AO70" s="44">
        <v>227.4</v>
      </c>
      <c r="AP70" s="44">
        <v>94.9</v>
      </c>
      <c r="AQ70" s="35">
        <v>25</v>
      </c>
      <c r="AR70" s="46">
        <f t="shared" si="12"/>
        <v>0.65764084547292945</v>
      </c>
      <c r="AS70" s="47">
        <f t="shared" si="44"/>
        <v>1566.69778617016</v>
      </c>
      <c r="AT70" s="47">
        <f t="shared" si="45"/>
        <v>198.02073885954385</v>
      </c>
      <c r="AU70" s="48">
        <f t="shared" si="46"/>
        <v>82.093281630882302</v>
      </c>
      <c r="AV70" s="257"/>
      <c r="AW70" s="257"/>
      <c r="AX70" s="257"/>
      <c r="AY70" s="257"/>
      <c r="AZ70" s="257"/>
      <c r="BA70" s="257"/>
      <c r="BB70" s="257"/>
      <c r="BC70" s="257"/>
      <c r="BD70" s="257"/>
      <c r="BE70" s="257"/>
      <c r="BF70" s="257"/>
      <c r="BG70" s="257"/>
      <c r="BH70" s="257"/>
      <c r="BI70" s="257"/>
      <c r="BJ70" s="257"/>
      <c r="BK70" s="257"/>
      <c r="BL70" s="257">
        <f t="shared" si="47"/>
        <v>0</v>
      </c>
      <c r="BM70" s="257" t="e">
        <f>#REF!</f>
        <v>#REF!</v>
      </c>
      <c r="BN70" s="257"/>
      <c r="BO70" s="257"/>
      <c r="BP70" s="257">
        <f t="shared" si="48"/>
        <v>0</v>
      </c>
      <c r="BQ70" s="257" t="e">
        <f>#REF!</f>
        <v>#REF!</v>
      </c>
      <c r="BR70" s="257"/>
      <c r="BS70" s="257"/>
      <c r="BT70" s="257"/>
      <c r="BU70" s="255"/>
    </row>
    <row r="71" spans="1:73" s="42" customFormat="1" ht="55.2" customHeight="1" x14ac:dyDescent="0.3">
      <c r="A71" s="44">
        <v>68</v>
      </c>
      <c r="B71" s="45">
        <v>840</v>
      </c>
      <c r="C71" s="45" t="s">
        <v>65</v>
      </c>
      <c r="D71" s="45">
        <v>40000</v>
      </c>
      <c r="E71" s="44">
        <v>0.56000000000000005</v>
      </c>
      <c r="F71" s="37">
        <v>0.16600000000000001</v>
      </c>
      <c r="G71" s="37">
        <v>0.12</v>
      </c>
      <c r="H71" s="37">
        <v>9.5000000000000001E-2</v>
      </c>
      <c r="I71" s="37">
        <v>6.2E-2</v>
      </c>
      <c r="J71" s="37">
        <v>4.4999999999999998E-2</v>
      </c>
      <c r="K71" s="37">
        <v>3.7999999999999999E-2</v>
      </c>
      <c r="L71" s="37">
        <v>2.1999999999999999E-2</v>
      </c>
      <c r="M71" s="37" t="str">
        <f t="shared" si="0"/>
        <v>0.166,0.12,0.095,0.062,0.045,0.038,0.022</v>
      </c>
      <c r="N71" s="37" t="s">
        <v>59</v>
      </c>
      <c r="O71" s="37"/>
      <c r="P71" s="38">
        <f t="shared" si="33"/>
        <v>840</v>
      </c>
      <c r="Q71" s="36">
        <f t="shared" si="49"/>
        <v>0</v>
      </c>
      <c r="R71" s="37">
        <f t="shared" si="34"/>
        <v>7.1000000000000008E-2</v>
      </c>
      <c r="S71" s="36">
        <f t="shared" si="50"/>
        <v>68</v>
      </c>
      <c r="T71" s="36">
        <f t="shared" si="51"/>
        <v>0</v>
      </c>
      <c r="U71" s="36">
        <f t="shared" si="52"/>
        <v>840</v>
      </c>
      <c r="V71" s="39">
        <f t="shared" si="53"/>
        <v>9.4499999999999987E-2</v>
      </c>
      <c r="W71" s="39">
        <f t="shared" si="35"/>
        <v>0</v>
      </c>
      <c r="X71" s="37">
        <f t="shared" si="54"/>
        <v>50.837499999999999</v>
      </c>
      <c r="Y71" s="39">
        <f t="shared" si="55"/>
        <v>0</v>
      </c>
      <c r="Z71" s="37"/>
      <c r="AA71" s="44">
        <v>0.35</v>
      </c>
      <c r="AB71" s="44">
        <v>0.35</v>
      </c>
      <c r="AC71" s="44">
        <v>0.35</v>
      </c>
      <c r="AD71" s="44" t="s">
        <v>60</v>
      </c>
      <c r="AE71" s="44">
        <f t="shared" si="36"/>
        <v>186.45999999999998</v>
      </c>
      <c r="AF71" s="44">
        <f t="shared" si="37"/>
        <v>227.88</v>
      </c>
      <c r="AG71" s="45" t="str">
        <f t="shared" si="38"/>
        <v>186.46 227.88</v>
      </c>
      <c r="AH71" s="44">
        <v>12</v>
      </c>
      <c r="AI71" s="47">
        <f t="shared" si="39"/>
        <v>77.710000000000008</v>
      </c>
      <c r="AJ71" s="47">
        <f t="shared" si="40"/>
        <v>94.97</v>
      </c>
      <c r="AK71" s="45" t="str">
        <f t="shared" si="41"/>
        <v>77.71 94.97</v>
      </c>
      <c r="AL71" s="36">
        <f t="shared" si="42"/>
        <v>145</v>
      </c>
      <c r="AM71" s="36">
        <f t="shared" si="43"/>
        <v>250</v>
      </c>
      <c r="AN71" s="44">
        <v>2385.5</v>
      </c>
      <c r="AO71" s="44">
        <v>227.9</v>
      </c>
      <c r="AP71" s="44">
        <v>95</v>
      </c>
      <c r="AQ71" s="35">
        <v>25</v>
      </c>
      <c r="AR71" s="46">
        <f t="shared" si="12"/>
        <v>0.65764084547292945</v>
      </c>
      <c r="AS71" s="47">
        <f t="shared" si="44"/>
        <v>1568.8022368756731</v>
      </c>
      <c r="AT71" s="47">
        <f t="shared" si="45"/>
        <v>198.44846828724823</v>
      </c>
      <c r="AU71" s="48">
        <f t="shared" si="46"/>
        <v>82.183188106073175</v>
      </c>
      <c r="AV71" s="257"/>
      <c r="AW71" s="257"/>
      <c r="AX71" s="257"/>
      <c r="AY71" s="257"/>
      <c r="AZ71" s="257"/>
      <c r="BA71" s="257"/>
      <c r="BB71" s="257"/>
      <c r="BC71" s="257"/>
      <c r="BD71" s="257"/>
      <c r="BE71" s="257"/>
      <c r="BF71" s="257"/>
      <c r="BG71" s="257"/>
      <c r="BH71" s="257"/>
      <c r="BI71" s="257"/>
      <c r="BJ71" s="257"/>
      <c r="BK71" s="257"/>
      <c r="BL71" s="257">
        <f t="shared" si="47"/>
        <v>0</v>
      </c>
      <c r="BM71" s="257" t="e">
        <f>#REF!</f>
        <v>#REF!</v>
      </c>
      <c r="BN71" s="257" t="e">
        <f t="shared" ref="BN71" si="56">IF(BL71&lt;BM71,"Safe","Unsafe")</f>
        <v>#REF!</v>
      </c>
      <c r="BO71" s="257"/>
      <c r="BP71" s="257">
        <f t="shared" si="48"/>
        <v>0</v>
      </c>
      <c r="BQ71" s="257" t="e">
        <f>#REF!</f>
        <v>#REF!</v>
      </c>
      <c r="BR71" s="257" t="e">
        <f t="shared" ref="BR71" si="57">IF(BP71&lt;BQ71,"Safe","Unsafe")</f>
        <v>#REF!</v>
      </c>
      <c r="BS71" s="257"/>
      <c r="BT71" s="257"/>
      <c r="BU71" s="255"/>
    </row>
    <row r="72" spans="1:73" s="42" customFormat="1" ht="55.2" customHeight="1" x14ac:dyDescent="0.3">
      <c r="A72" s="44">
        <v>69</v>
      </c>
      <c r="B72" s="45">
        <v>840</v>
      </c>
      <c r="C72" s="45" t="s">
        <v>66</v>
      </c>
      <c r="D72" s="45">
        <v>40000</v>
      </c>
      <c r="E72" s="44">
        <v>0.56000000000000005</v>
      </c>
      <c r="F72" s="37">
        <v>0.18099999999999999</v>
      </c>
      <c r="G72" s="37">
        <v>0.13400000000000001</v>
      </c>
      <c r="H72" s="37">
        <v>0.11700000000000001</v>
      </c>
      <c r="I72" s="37">
        <v>9.2999999999999999E-2</v>
      </c>
      <c r="J72" s="37">
        <v>6.6000000000000003E-2</v>
      </c>
      <c r="K72" s="37">
        <v>5.5E-2</v>
      </c>
      <c r="L72" s="37">
        <v>4.1000000000000002E-2</v>
      </c>
      <c r="M72" s="37" t="str">
        <f t="shared" ref="M72:M73" si="58">CONCATENATE(F72,",",G72,",",H72,",",I72,",",J72,",",K72,",",L72)</f>
        <v>0.181,0.134,0.117,0.093,0.066,0.055,0.041</v>
      </c>
      <c r="N72" s="37" t="s">
        <v>59</v>
      </c>
      <c r="O72" s="37"/>
      <c r="P72" s="38">
        <f t="shared" si="33"/>
        <v>840</v>
      </c>
      <c r="Q72" s="36">
        <f t="shared" si="49"/>
        <v>0</v>
      </c>
      <c r="R72" s="37">
        <f t="shared" si="34"/>
        <v>6.3999999999999987E-2</v>
      </c>
      <c r="S72" s="36">
        <f t="shared" si="50"/>
        <v>69</v>
      </c>
      <c r="T72" s="36">
        <f t="shared" si="51"/>
        <v>0</v>
      </c>
      <c r="U72" s="36">
        <f t="shared" si="52"/>
        <v>840</v>
      </c>
      <c r="V72" s="39">
        <f t="shared" si="53"/>
        <v>6.7500000000000004E-2</v>
      </c>
      <c r="W72" s="39">
        <f t="shared" si="35"/>
        <v>0</v>
      </c>
      <c r="X72" s="37">
        <f t="shared" si="54"/>
        <v>50.837499999999999</v>
      </c>
      <c r="Y72" s="39">
        <f t="shared" si="55"/>
        <v>0</v>
      </c>
      <c r="Z72" s="37"/>
      <c r="AA72" s="44">
        <v>0.35</v>
      </c>
      <c r="AB72" s="44">
        <v>0.35</v>
      </c>
      <c r="AC72" s="44">
        <v>0.35</v>
      </c>
      <c r="AD72" s="44" t="s">
        <v>60</v>
      </c>
      <c r="AE72" s="44">
        <f t="shared" si="36"/>
        <v>186.45999999999998</v>
      </c>
      <c r="AF72" s="44">
        <f t="shared" si="37"/>
        <v>227.88</v>
      </c>
      <c r="AG72" s="45" t="str">
        <f t="shared" si="38"/>
        <v>186.46 227.88</v>
      </c>
      <c r="AH72" s="44">
        <v>12</v>
      </c>
      <c r="AI72" s="47">
        <f t="shared" si="39"/>
        <v>77.710000000000008</v>
      </c>
      <c r="AJ72" s="47">
        <f t="shared" si="40"/>
        <v>94.97</v>
      </c>
      <c r="AK72" s="45" t="str">
        <f t="shared" si="41"/>
        <v>77.71 94.97</v>
      </c>
      <c r="AL72" s="36">
        <f t="shared" si="42"/>
        <v>145</v>
      </c>
      <c r="AM72" s="36">
        <f t="shared" si="43"/>
        <v>250</v>
      </c>
      <c r="AN72" s="44">
        <v>2377.4</v>
      </c>
      <c r="AO72" s="44">
        <v>227.7</v>
      </c>
      <c r="AP72" s="44">
        <v>94.9</v>
      </c>
      <c r="AQ72" s="35">
        <v>25</v>
      </c>
      <c r="AR72" s="46">
        <f t="shared" si="12"/>
        <v>0.65764084547292945</v>
      </c>
      <c r="AS72" s="47">
        <f t="shared" si="44"/>
        <v>1563.4753460273425</v>
      </c>
      <c r="AT72" s="47">
        <f t="shared" si="45"/>
        <v>198.27741889967663</v>
      </c>
      <c r="AU72" s="48">
        <f t="shared" si="46"/>
        <v>82.093281630882302</v>
      </c>
      <c r="AV72" s="257"/>
      <c r="AW72" s="257"/>
      <c r="AX72" s="257"/>
      <c r="AY72" s="257"/>
      <c r="AZ72" s="257"/>
      <c r="BA72" s="257"/>
      <c r="BB72" s="257"/>
      <c r="BC72" s="257"/>
      <c r="BD72" s="257"/>
      <c r="BE72" s="257"/>
      <c r="BF72" s="257"/>
      <c r="BG72" s="257"/>
      <c r="BH72" s="257"/>
      <c r="BI72" s="257"/>
      <c r="BJ72" s="257"/>
      <c r="BK72" s="257"/>
      <c r="BL72" s="257">
        <f t="shared" si="47"/>
        <v>0</v>
      </c>
      <c r="BM72" s="257" t="e">
        <f>#REF!</f>
        <v>#REF!</v>
      </c>
      <c r="BN72" s="257"/>
      <c r="BO72" s="257"/>
      <c r="BP72" s="257">
        <f t="shared" si="48"/>
        <v>0</v>
      </c>
      <c r="BQ72" s="257" t="e">
        <f>#REF!</f>
        <v>#REF!</v>
      </c>
      <c r="BR72" s="257"/>
      <c r="BS72" s="257"/>
      <c r="BT72" s="257"/>
      <c r="BU72" s="255"/>
    </row>
    <row r="73" spans="1:73" s="42" customFormat="1" ht="55.2" customHeight="1" x14ac:dyDescent="0.3">
      <c r="A73" s="44">
        <v>70</v>
      </c>
      <c r="B73" s="45">
        <v>840</v>
      </c>
      <c r="C73" s="45" t="s">
        <v>67</v>
      </c>
      <c r="D73" s="45">
        <v>40000</v>
      </c>
      <c r="E73" s="44">
        <v>0.56000000000000005</v>
      </c>
      <c r="F73" s="37">
        <v>0.27600000000000002</v>
      </c>
      <c r="G73" s="37">
        <v>0.22</v>
      </c>
      <c r="H73" s="37">
        <v>0.193</v>
      </c>
      <c r="I73" s="37">
        <v>0.16200000000000001</v>
      </c>
      <c r="J73" s="37">
        <v>0.114</v>
      </c>
      <c r="K73" s="37">
        <v>9.5000000000000001E-2</v>
      </c>
      <c r="L73" s="37">
        <v>6.9000000000000006E-2</v>
      </c>
      <c r="M73" s="37" t="str">
        <f t="shared" si="58"/>
        <v>0.276,0.22,0.193,0.162,0.114,0.095,0.069</v>
      </c>
      <c r="N73" s="37" t="s">
        <v>59</v>
      </c>
      <c r="O73" s="37"/>
      <c r="P73" s="38">
        <f t="shared" si="33"/>
        <v>840</v>
      </c>
      <c r="Q73" s="36">
        <f t="shared" si="49"/>
        <v>0</v>
      </c>
      <c r="R73" s="37">
        <f t="shared" si="34"/>
        <v>8.3000000000000018E-2</v>
      </c>
      <c r="S73" s="36">
        <f t="shared" si="50"/>
        <v>70</v>
      </c>
      <c r="T73" s="36">
        <f t="shared" si="51"/>
        <v>0</v>
      </c>
      <c r="U73" s="36">
        <f t="shared" si="52"/>
        <v>840</v>
      </c>
      <c r="V73" s="39">
        <f t="shared" si="53"/>
        <v>7.350000000000001E-2</v>
      </c>
      <c r="W73" s="39">
        <f t="shared" si="35"/>
        <v>0</v>
      </c>
      <c r="X73" s="37">
        <f t="shared" si="54"/>
        <v>50.837499999999999</v>
      </c>
      <c r="Y73" s="39">
        <f t="shared" si="55"/>
        <v>0</v>
      </c>
      <c r="Z73" s="37"/>
      <c r="AA73" s="44">
        <v>0.35</v>
      </c>
      <c r="AB73" s="44">
        <v>0.35</v>
      </c>
      <c r="AC73" s="44">
        <v>0.35</v>
      </c>
      <c r="AD73" s="44" t="s">
        <v>60</v>
      </c>
      <c r="AE73" s="44">
        <f t="shared" si="36"/>
        <v>186.45999999999998</v>
      </c>
      <c r="AF73" s="44">
        <f t="shared" si="37"/>
        <v>227.88</v>
      </c>
      <c r="AG73" s="45" t="str">
        <f t="shared" si="38"/>
        <v>186.46 227.88</v>
      </c>
      <c r="AH73" s="44">
        <v>12</v>
      </c>
      <c r="AI73" s="47">
        <f t="shared" si="39"/>
        <v>77.710000000000008</v>
      </c>
      <c r="AJ73" s="47">
        <f t="shared" si="40"/>
        <v>94.97</v>
      </c>
      <c r="AK73" s="45" t="str">
        <f t="shared" si="41"/>
        <v>77.71 94.97</v>
      </c>
      <c r="AL73" s="36">
        <f t="shared" si="42"/>
        <v>145</v>
      </c>
      <c r="AM73" s="36">
        <f t="shared" si="43"/>
        <v>250</v>
      </c>
      <c r="AN73" s="44">
        <v>2400</v>
      </c>
      <c r="AO73" s="44">
        <v>227.6</v>
      </c>
      <c r="AP73" s="44">
        <v>95</v>
      </c>
      <c r="AQ73" s="35">
        <v>25</v>
      </c>
      <c r="AR73" s="46">
        <f t="shared" ref="AR73" si="59">(1-0.238*LN(35))/(1-0.238*LN(AQ73))</f>
        <v>0.65764084547292945</v>
      </c>
      <c r="AS73" s="47">
        <f t="shared" si="44"/>
        <v>1578.3380291350306</v>
      </c>
      <c r="AT73" s="47">
        <f t="shared" si="45"/>
        <v>198.19187302267594</v>
      </c>
      <c r="AU73" s="48">
        <f t="shared" si="46"/>
        <v>82.183188106073175</v>
      </c>
      <c r="AV73" s="258"/>
      <c r="AW73" s="258"/>
      <c r="AX73" s="258"/>
      <c r="AY73" s="258"/>
      <c r="AZ73" s="258"/>
      <c r="BA73" s="258"/>
      <c r="BB73" s="258"/>
      <c r="BC73" s="258"/>
      <c r="BD73" s="258"/>
      <c r="BE73" s="258"/>
      <c r="BF73" s="258"/>
      <c r="BG73" s="258"/>
      <c r="BH73" s="258"/>
      <c r="BI73" s="258"/>
      <c r="BJ73" s="258"/>
      <c r="BK73" s="258"/>
      <c r="BL73" s="258">
        <f t="shared" si="47"/>
        <v>0</v>
      </c>
      <c r="BM73" s="258" t="e">
        <f>#REF!</f>
        <v>#REF!</v>
      </c>
      <c r="BN73" s="258"/>
      <c r="BO73" s="258"/>
      <c r="BP73" s="258">
        <f t="shared" si="48"/>
        <v>0</v>
      </c>
      <c r="BQ73" s="258" t="e">
        <f>#REF!</f>
        <v>#REF!</v>
      </c>
      <c r="BR73" s="258"/>
      <c r="BS73" s="258"/>
      <c r="BT73" s="258"/>
      <c r="BU73" s="255"/>
    </row>
    <row r="74" spans="1:73" ht="34.200000000000003" customHeight="1" x14ac:dyDescent="0.3">
      <c r="A74" s="18"/>
      <c r="B74" s="19"/>
      <c r="C74" s="19"/>
      <c r="D74" s="19"/>
      <c r="E74" s="18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  <c r="Q74" s="22"/>
      <c r="R74" s="20"/>
      <c r="S74" s="22"/>
      <c r="T74" s="22"/>
      <c r="U74" s="22">
        <f>SUM(U4:U73)</f>
        <v>29550</v>
      </c>
      <c r="V74" s="23"/>
      <c r="W74" s="23"/>
      <c r="X74" s="20"/>
      <c r="Y74" s="23"/>
      <c r="Z74" s="20"/>
      <c r="AA74" s="18"/>
      <c r="AB74" s="18"/>
      <c r="AC74" s="18"/>
      <c r="AD74" s="18"/>
      <c r="AE74" s="18"/>
      <c r="AF74" s="18"/>
      <c r="AG74" s="19"/>
      <c r="AH74" s="18"/>
      <c r="AI74" s="24"/>
      <c r="AJ74" s="24"/>
      <c r="AK74" s="19"/>
      <c r="AL74" s="22"/>
      <c r="AM74" s="22"/>
      <c r="AN74" s="18"/>
      <c r="AO74" s="18"/>
      <c r="AP74" s="18"/>
      <c r="AQ74" s="25"/>
      <c r="AR74" s="26"/>
      <c r="AS74" s="24"/>
      <c r="AT74" s="24"/>
      <c r="AU74" s="24"/>
      <c r="AV74" s="17"/>
      <c r="AW74" s="17"/>
      <c r="AX74" s="17"/>
      <c r="AY74" s="17"/>
      <c r="AZ74" s="17"/>
      <c r="BA74" s="29"/>
      <c r="BB74" s="17"/>
      <c r="BC74" s="17"/>
      <c r="BD74" s="17"/>
      <c r="BE74" s="17"/>
      <c r="BF74" s="17"/>
      <c r="BG74" s="17"/>
      <c r="BH74" s="17"/>
      <c r="BI74" s="17"/>
      <c r="BJ74" s="27"/>
      <c r="BK74" s="28"/>
      <c r="BL74" s="25"/>
      <c r="BM74" s="24"/>
      <c r="BN74" s="24"/>
      <c r="BO74" s="24"/>
      <c r="BP74" s="25"/>
      <c r="BQ74" s="24"/>
      <c r="BU74" s="255"/>
    </row>
    <row r="75" spans="1:73" ht="34.200000000000003" customHeight="1" x14ac:dyDescent="0.3">
      <c r="A75" s="18"/>
      <c r="B75" s="19"/>
      <c r="C75" s="19"/>
      <c r="D75" s="19"/>
      <c r="E75" s="18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  <c r="Q75" s="22"/>
      <c r="R75" s="20"/>
      <c r="S75" s="22"/>
      <c r="T75" s="22"/>
      <c r="U75" s="22"/>
      <c r="V75" s="23"/>
      <c r="W75" s="23"/>
      <c r="X75" s="20"/>
      <c r="Y75" s="23"/>
      <c r="Z75" s="20"/>
      <c r="AA75" s="18"/>
      <c r="AB75" s="18"/>
      <c r="AC75" s="18"/>
      <c r="AD75" s="18"/>
      <c r="AE75" s="18"/>
      <c r="AF75" s="18"/>
      <c r="AG75" s="19"/>
      <c r="AH75" s="18"/>
      <c r="AI75" s="24"/>
      <c r="AJ75" s="24"/>
      <c r="AK75" s="19"/>
      <c r="AL75" s="22"/>
      <c r="AM75" s="22"/>
      <c r="AN75" s="18"/>
      <c r="AO75" s="18"/>
      <c r="AP75" s="18"/>
      <c r="AQ75" s="25"/>
      <c r="AR75" s="26"/>
      <c r="AS75" s="24"/>
      <c r="AT75" s="24"/>
      <c r="AU75" s="24"/>
      <c r="AV75" s="17"/>
      <c r="AW75" s="17"/>
      <c r="AX75" s="17"/>
      <c r="AY75" s="32"/>
      <c r="AZ75" s="17"/>
      <c r="BA75" s="29"/>
      <c r="BB75" s="17"/>
      <c r="BC75" s="32"/>
      <c r="BD75" s="17"/>
      <c r="BE75" s="17"/>
      <c r="BF75" s="17"/>
      <c r="BG75" s="17"/>
      <c r="BH75" s="17"/>
      <c r="BI75" s="17"/>
      <c r="BJ75" s="27"/>
      <c r="BK75" s="28"/>
      <c r="BL75" s="25"/>
      <c r="BM75" s="24"/>
      <c r="BN75" s="24"/>
      <c r="BO75" s="24"/>
      <c r="BP75" s="25"/>
      <c r="BQ75" s="24"/>
      <c r="BU75" s="255"/>
    </row>
    <row r="76" spans="1:73" ht="34.200000000000003" customHeight="1" x14ac:dyDescent="0.3">
      <c r="A76" s="18"/>
      <c r="B76" s="19"/>
      <c r="C76" s="19"/>
      <c r="D76" s="19"/>
      <c r="E76" s="18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  <c r="Q76" s="22"/>
      <c r="R76" s="20"/>
      <c r="S76" s="22"/>
      <c r="T76" s="22"/>
      <c r="U76" s="22"/>
      <c r="V76" s="23"/>
      <c r="W76" s="23"/>
      <c r="X76" s="20"/>
      <c r="Y76" s="23"/>
      <c r="Z76" s="20"/>
      <c r="AA76" s="18"/>
      <c r="AB76" s="18"/>
      <c r="AC76" s="18"/>
      <c r="AD76" s="18"/>
      <c r="AE76" s="18"/>
      <c r="AF76" s="18"/>
      <c r="AG76" s="19"/>
      <c r="AH76" s="18"/>
      <c r="AI76" s="24"/>
      <c r="AJ76" s="24"/>
      <c r="AK76" s="19"/>
      <c r="AL76" s="22"/>
      <c r="AM76" s="22"/>
      <c r="AN76" s="18"/>
      <c r="AO76" s="18"/>
      <c r="AP76" s="18"/>
      <c r="AQ76" s="25"/>
      <c r="AR76" s="26"/>
      <c r="AS76" s="24"/>
      <c r="AT76" s="24"/>
      <c r="AU76" s="24"/>
      <c r="AV76" s="17"/>
      <c r="AW76" s="17"/>
      <c r="AX76" s="17"/>
      <c r="AY76" s="32"/>
      <c r="AZ76" s="17"/>
      <c r="BA76" s="29"/>
      <c r="BB76" s="17"/>
      <c r="BC76" s="32"/>
      <c r="BD76" s="17"/>
      <c r="BE76" s="17"/>
      <c r="BF76" s="17"/>
      <c r="BG76" s="17"/>
      <c r="BH76" s="17"/>
      <c r="BI76" s="17"/>
      <c r="BJ76" s="27"/>
      <c r="BK76" s="28"/>
      <c r="BL76" s="25"/>
      <c r="BM76" s="24"/>
      <c r="BN76" s="24"/>
      <c r="BO76" s="24"/>
      <c r="BP76" s="25"/>
      <c r="BQ76" s="24"/>
      <c r="BU76" s="255"/>
    </row>
    <row r="77" spans="1:73" ht="18" x14ac:dyDescent="0.3">
      <c r="C77" s="16" t="s">
        <v>12</v>
      </c>
      <c r="F77" s="15">
        <v>0.11899999999999999</v>
      </c>
      <c r="G77" s="15">
        <v>0.09</v>
      </c>
      <c r="H77" s="15">
        <v>7.2999999999999995E-2</v>
      </c>
      <c r="I77" s="15">
        <v>5.7000000000000002E-2</v>
      </c>
      <c r="J77" s="15">
        <v>0.04</v>
      </c>
      <c r="K77" s="15">
        <v>3.3000000000000002E-2</v>
      </c>
      <c r="L77" s="15">
        <v>2.6000000000000002E-2</v>
      </c>
      <c r="AL77" s="22"/>
      <c r="AM77" s="22"/>
      <c r="AQ77" s="25"/>
      <c r="BA77" s="29"/>
      <c r="BE77" s="17"/>
      <c r="BI77" s="17"/>
      <c r="BU77" s="255"/>
    </row>
    <row r="78" spans="1:73" x14ac:dyDescent="0.3">
      <c r="BU78" s="255"/>
    </row>
    <row r="94" spans="61:61" x14ac:dyDescent="0.3">
      <c r="BI94" s="4">
        <f>1622*12</f>
        <v>19464</v>
      </c>
    </row>
  </sheetData>
  <autoFilter ref="C1:C77" xr:uid="{00000000-0009-0000-0000-000022000000}"/>
  <mergeCells count="72">
    <mergeCell ref="BU65:BU78"/>
    <mergeCell ref="BJ49:BJ73"/>
    <mergeCell ref="BK49:BK73"/>
    <mergeCell ref="BL49:BL73"/>
    <mergeCell ref="BM49:BM73"/>
    <mergeCell ref="BN49:BN73"/>
    <mergeCell ref="BO49:BO73"/>
    <mergeCell ref="BP49:BP73"/>
    <mergeCell ref="BQ49:BQ73"/>
    <mergeCell ref="BR49:BR73"/>
    <mergeCell ref="BS49:BS73"/>
    <mergeCell ref="BT49:BT73"/>
    <mergeCell ref="BD49:BD73"/>
    <mergeCell ref="BE49:BE73"/>
    <mergeCell ref="BF49:BF73"/>
    <mergeCell ref="BG49:BG73"/>
    <mergeCell ref="BH49:BH73"/>
    <mergeCell ref="BI49:BI73"/>
    <mergeCell ref="BS4:BS48"/>
    <mergeCell ref="BT4:BT48"/>
    <mergeCell ref="AV49:AV73"/>
    <mergeCell ref="AW49:AW73"/>
    <mergeCell ref="AX49:AX73"/>
    <mergeCell ref="AY49:AY73"/>
    <mergeCell ref="AZ49:AZ73"/>
    <mergeCell ref="BA49:BA73"/>
    <mergeCell ref="BB49:BB73"/>
    <mergeCell ref="BC49:BC73"/>
    <mergeCell ref="BM4:BM48"/>
    <mergeCell ref="BN4:BN48"/>
    <mergeCell ref="BO4:BO48"/>
    <mergeCell ref="BP4:BP48"/>
    <mergeCell ref="BQ4:BQ48"/>
    <mergeCell ref="BL2:BR2"/>
    <mergeCell ref="BA4:BA48"/>
    <mergeCell ref="BB4:BB48"/>
    <mergeCell ref="BC4:BC48"/>
    <mergeCell ref="BD4:BD48"/>
    <mergeCell ref="BE4:BE48"/>
    <mergeCell ref="BR4:BR48"/>
    <mergeCell ref="BG4:BG48"/>
    <mergeCell ref="BH4:BH48"/>
    <mergeCell ref="BI4:BI48"/>
    <mergeCell ref="BJ4:BJ48"/>
    <mergeCell ref="BK4:BK48"/>
    <mergeCell ref="BL4:BL48"/>
    <mergeCell ref="AZ2:BF2"/>
    <mergeCell ref="BF4:BF48"/>
    <mergeCell ref="BG2:BH2"/>
    <mergeCell ref="BI2:BI3"/>
    <mergeCell ref="BJ2:BJ3"/>
    <mergeCell ref="AV4:AV48"/>
    <mergeCell ref="AW4:AW48"/>
    <mergeCell ref="AX4:AX48"/>
    <mergeCell ref="AY4:AY48"/>
    <mergeCell ref="AZ4:AZ48"/>
    <mergeCell ref="A1:BT1"/>
    <mergeCell ref="A2:A3"/>
    <mergeCell ref="B2:B3"/>
    <mergeCell ref="C2:C3"/>
    <mergeCell ref="D2:D3"/>
    <mergeCell ref="E2:E3"/>
    <mergeCell ref="F2:L2"/>
    <mergeCell ref="AA2:AC2"/>
    <mergeCell ref="AD2:AK2"/>
    <mergeCell ref="AL2:AM2"/>
    <mergeCell ref="AN2:AP2"/>
    <mergeCell ref="AQ2:AQ3"/>
    <mergeCell ref="AR2:AR3"/>
    <mergeCell ref="AS2:AU2"/>
    <mergeCell ref="AV2:AX2"/>
    <mergeCell ref="BS2:BT2"/>
  </mergeCells>
  <printOptions horizontalCentered="1"/>
  <pageMargins left="0.25" right="0.2" top="0.75" bottom="0.75" header="0.3" footer="0.3"/>
  <pageSetup paperSize="8" scale="25" fitToHeight="100" orientation="landscape" horizontalDpi="1200" verticalDpi="1200" r:id="rId1"/>
  <headerFooter>
    <oddHeader>&amp;C&amp;20 &amp;R&amp;16ANNEXURE 1</oddHeader>
  </headerFooter>
  <rowBreaks count="1" manualBreakCount="1">
    <brk id="48" max="7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30</vt:i4>
      </vt:variant>
    </vt:vector>
  </HeadingPairs>
  <TitlesOfParts>
    <vt:vector size="64" baseType="lpstr">
      <vt:lpstr>Sheet4</vt:lpstr>
      <vt:lpstr>Sheet2</vt:lpstr>
      <vt:lpstr>Sheet3</vt:lpstr>
      <vt:lpstr>10Y-30msa</vt:lpstr>
      <vt:lpstr>25C</vt:lpstr>
      <vt:lpstr>28C</vt:lpstr>
      <vt:lpstr>30C</vt:lpstr>
      <vt:lpstr>35C</vt:lpstr>
      <vt:lpstr>Sheet5</vt:lpstr>
      <vt:lpstr>Analysis</vt:lpstr>
      <vt:lpstr>Raw data_LHS</vt:lpstr>
      <vt:lpstr>LHS INPUT</vt:lpstr>
      <vt:lpstr>LHS OUTPUT</vt:lpstr>
      <vt:lpstr>Raw data_RHS</vt:lpstr>
      <vt:lpstr>RHS INPUT</vt:lpstr>
      <vt:lpstr>RHS OUTPUT</vt:lpstr>
      <vt:lpstr>Pavement Crust details</vt:lpstr>
      <vt:lpstr>Sheet1</vt:lpstr>
      <vt:lpstr>Sheet11</vt:lpstr>
      <vt:lpstr>Sheet12</vt:lpstr>
      <vt:lpstr>Sheet13</vt:lpstr>
      <vt:lpstr>Summary (Revised CBR)</vt:lpstr>
      <vt:lpstr>Sheet7</vt:lpstr>
      <vt:lpstr>Sheet9</vt:lpstr>
      <vt:lpstr>Cum. approach method</vt:lpstr>
      <vt:lpstr>2</vt:lpstr>
      <vt:lpstr>Sheet8</vt:lpstr>
      <vt:lpstr>3</vt:lpstr>
      <vt:lpstr>1 (2)</vt:lpstr>
      <vt:lpstr>Sheet6</vt:lpstr>
      <vt:lpstr>Annex1</vt:lpstr>
      <vt:lpstr>Annex2</vt:lpstr>
      <vt:lpstr>10Y-30msa (3)</vt:lpstr>
      <vt:lpstr>10Y-30msa (4)</vt:lpstr>
      <vt:lpstr>'1 (2)'!Print_Area</vt:lpstr>
      <vt:lpstr>'10Y-30msa'!Print_Area</vt:lpstr>
      <vt:lpstr>'10Y-30msa (3)'!Print_Area</vt:lpstr>
      <vt:lpstr>'10Y-30msa (4)'!Print_Area</vt:lpstr>
      <vt:lpstr>'2'!Print_Area</vt:lpstr>
      <vt:lpstr>'25C'!Print_Area</vt:lpstr>
      <vt:lpstr>'28C'!Print_Area</vt:lpstr>
      <vt:lpstr>'3'!Print_Area</vt:lpstr>
      <vt:lpstr>'30C'!Print_Area</vt:lpstr>
      <vt:lpstr>'35C'!Print_Area</vt:lpstr>
      <vt:lpstr>Analysis!Print_Area</vt:lpstr>
      <vt:lpstr>Annex1!Print_Area</vt:lpstr>
      <vt:lpstr>Annex2!Print_Area</vt:lpstr>
      <vt:lpstr>'Cum. approach method'!Print_Area</vt:lpstr>
      <vt:lpstr>Sheet12!Print_Area</vt:lpstr>
      <vt:lpstr>'Summary (Revised CBR)'!Print_Area</vt:lpstr>
      <vt:lpstr>'1 (2)'!Print_Titles</vt:lpstr>
      <vt:lpstr>'10Y-30msa'!Print_Titles</vt:lpstr>
      <vt:lpstr>'10Y-30msa (3)'!Print_Titles</vt:lpstr>
      <vt:lpstr>'10Y-30msa (4)'!Print_Titles</vt:lpstr>
      <vt:lpstr>'2'!Print_Titles</vt:lpstr>
      <vt:lpstr>'25C'!Print_Titles</vt:lpstr>
      <vt:lpstr>'28C'!Print_Titles</vt:lpstr>
      <vt:lpstr>'3'!Print_Titles</vt:lpstr>
      <vt:lpstr>'30C'!Print_Titles</vt:lpstr>
      <vt:lpstr>'35C'!Print_Titles</vt:lpstr>
      <vt:lpstr>Analysis!Print_Titles</vt:lpstr>
      <vt:lpstr>Annex1!Print_Titles</vt:lpstr>
      <vt:lpstr>Annex2!Print_Titles</vt:lpstr>
      <vt:lpstr>'Cum. approach method'!Print_Titles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Infralab1</dc:creator>
  <cp:lastModifiedBy>Abhishekh Jha</cp:lastModifiedBy>
  <cp:lastPrinted>2024-01-31T04:10:09Z</cp:lastPrinted>
  <dcterms:created xsi:type="dcterms:W3CDTF">2015-06-05T18:17:20Z</dcterms:created>
  <dcterms:modified xsi:type="dcterms:W3CDTF">2025-09-07T18:19:54Z</dcterms:modified>
</cp:coreProperties>
</file>